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labeledge.sharepoint.com/sites/admin/Shared Documents/General/Joanne/Projet Mathieu/"/>
    </mc:Choice>
  </mc:AlternateContent>
  <xr:revisionPtr revIDLastSave="67" documentId="8_{E026B8BF-28FB-48C1-85C5-7F0F3748B58E}" xr6:coauthVersionLast="47" xr6:coauthVersionMax="47" xr10:uidLastSave="{3820E468-13FF-4566-9F95-38714ED8C1E9}"/>
  <bookViews>
    <workbookView xWindow="-105" yWindow="0" windowWidth="26010" windowHeight="20985" activeTab="4" xr2:uid="{0D9822D1-D731-4163-B24E-BB6F318696F7}"/>
  </bookViews>
  <sheets>
    <sheet name="Clients" sheetId="8" r:id="rId1"/>
    <sheet name="Spec" sheetId="6" r:id="rId2"/>
    <sheet name="Prix MP" sheetId="17" r:id="rId3"/>
    <sheet name="Prix vente" sheetId="7" r:id="rId4"/>
    <sheet name="PO Client" sheetId="2" r:id="rId5"/>
    <sheet name="Conf Comm" sheetId="3" r:id="rId6"/>
    <sheet name="Liste WO" sheetId="4" r:id="rId7"/>
    <sheet name="WO" sheetId="11" r:id="rId8"/>
    <sheet name="Prix revient" sheetId="18" r:id="rId9"/>
    <sheet name="TDS" sheetId="12" r:id="rId10"/>
    <sheet name="Liste de produits" sheetId="16" r:id="rId11"/>
    <sheet name="Code Couleur" sheetId="14" r:id="rId12"/>
    <sheet name="Work Order" sheetId="5" r:id="rId13"/>
  </sheets>
  <definedNames>
    <definedName name="_xlnm._FilterDatabase" localSheetId="0" hidden="1">Clients!$B$1:$AE$29</definedName>
    <definedName name="_xlnm._FilterDatabase" localSheetId="6" hidden="1">'Liste WO'!$A$1:$AS$218</definedName>
    <definedName name="_xlnm._FilterDatabase" localSheetId="4" hidden="1">'PO Client'!$A$1:$Y$203</definedName>
    <definedName name="_xlnm._FilterDatabase" localSheetId="8" hidden="1">'Prix revient'!$A$2:$AI$262</definedName>
    <definedName name="Fournisseur" localSheetId="0">#REF!</definedName>
    <definedName name="Fournisseur">#REF!</definedName>
    <definedName name="_xlnm.Print_Area" localSheetId="5">'Conf Comm'!$C$5:$AJ$59</definedName>
    <definedName name="_xlnm.Print_Area" localSheetId="9">TDS!$H$1:$Q$17</definedName>
  </definedNames>
  <calcPr calcId="191029"/>
  <pivotCaches>
    <pivotCache cacheId="12" r:id="rId14"/>
    <pivotCache cacheId="13" r:id="rId15"/>
    <pivotCache cacheId="14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71" i="2" l="1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AR119" i="2"/>
  <c r="AN119" i="2"/>
  <c r="AJ119" i="2"/>
  <c r="AF119" i="2"/>
  <c r="AF157" i="2"/>
  <c r="AB29" i="2"/>
  <c r="AB35" i="2"/>
  <c r="AB61" i="2"/>
  <c r="AB69" i="2"/>
  <c r="AB76" i="2"/>
  <c r="AB77" i="2"/>
  <c r="AB85" i="2"/>
  <c r="AB95" i="2"/>
  <c r="AB119" i="2"/>
  <c r="AB144" i="2"/>
  <c r="AB157" i="2"/>
  <c r="AB165" i="2"/>
  <c r="AB166" i="2"/>
  <c r="X25" i="2"/>
  <c r="X29" i="2"/>
  <c r="X35" i="2"/>
  <c r="X52" i="2"/>
  <c r="X59" i="2"/>
  <c r="X61" i="2"/>
  <c r="X69" i="2"/>
  <c r="X73" i="2"/>
  <c r="X76" i="2"/>
  <c r="X77" i="2"/>
  <c r="X79" i="2"/>
  <c r="X80" i="2"/>
  <c r="X81" i="2"/>
  <c r="X85" i="2"/>
  <c r="X88" i="2"/>
  <c r="X92" i="2"/>
  <c r="X95" i="2"/>
  <c r="X99" i="2"/>
  <c r="X101" i="2"/>
  <c r="X118" i="2"/>
  <c r="X119" i="2"/>
  <c r="X122" i="2"/>
  <c r="X130" i="2"/>
  <c r="X131" i="2"/>
  <c r="X133" i="2"/>
  <c r="X136" i="2"/>
  <c r="X138" i="2"/>
  <c r="X139" i="2"/>
  <c r="X140" i="2"/>
  <c r="X142" i="2"/>
  <c r="X144" i="2"/>
  <c r="X148" i="2"/>
  <c r="X156" i="2"/>
  <c r="X157" i="2"/>
  <c r="X158" i="2"/>
  <c r="X165" i="2"/>
  <c r="X166" i="2"/>
  <c r="X169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T7" i="2"/>
  <c r="T8" i="2"/>
  <c r="T12" i="2"/>
  <c r="T16" i="2"/>
  <c r="T25" i="2"/>
  <c r="T29" i="2"/>
  <c r="T30" i="2"/>
  <c r="T35" i="2"/>
  <c r="T37" i="2"/>
  <c r="T44" i="2"/>
  <c r="T46" i="2"/>
  <c r="T48" i="2"/>
  <c r="T49" i="2"/>
  <c r="T50" i="2"/>
  <c r="T52" i="2"/>
  <c r="T55" i="2"/>
  <c r="T56" i="2"/>
  <c r="T59" i="2"/>
  <c r="T61" i="2"/>
  <c r="T62" i="2"/>
  <c r="T64" i="2"/>
  <c r="T65" i="2"/>
  <c r="T69" i="2"/>
  <c r="T73" i="2"/>
  <c r="T74" i="2"/>
  <c r="T76" i="2"/>
  <c r="T77" i="2"/>
  <c r="T78" i="2"/>
  <c r="T79" i="2"/>
  <c r="T80" i="2"/>
  <c r="T81" i="2"/>
  <c r="T85" i="2"/>
  <c r="T86" i="2"/>
  <c r="T88" i="2"/>
  <c r="T89" i="2"/>
  <c r="T92" i="2"/>
  <c r="T95" i="2"/>
  <c r="T99" i="2"/>
  <c r="T100" i="2"/>
  <c r="T101" i="2"/>
  <c r="T105" i="2"/>
  <c r="T107" i="2"/>
  <c r="T108" i="2"/>
  <c r="T111" i="2"/>
  <c r="T113" i="2"/>
  <c r="T116" i="2"/>
  <c r="T117" i="2"/>
  <c r="T118" i="2"/>
  <c r="T119" i="2"/>
  <c r="T122" i="2"/>
  <c r="T123" i="2"/>
  <c r="T127" i="2"/>
  <c r="T130" i="2"/>
  <c r="T131" i="2"/>
  <c r="T133" i="2"/>
  <c r="T136" i="2"/>
  <c r="T138" i="2"/>
  <c r="T139" i="2"/>
  <c r="T140" i="2"/>
  <c r="T142" i="2"/>
  <c r="T144" i="2"/>
  <c r="T147" i="2"/>
  <c r="T148" i="2"/>
  <c r="T152" i="2"/>
  <c r="T154" i="2"/>
  <c r="T156" i="2"/>
  <c r="T157" i="2"/>
  <c r="T158" i="2"/>
  <c r="T160" i="2"/>
  <c r="T162" i="2"/>
  <c r="T163" i="2"/>
  <c r="T164" i="2"/>
  <c r="T165" i="2"/>
  <c r="T166" i="2"/>
  <c r="T16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R200" i="18"/>
  <c r="R199" i="18"/>
  <c r="E194" i="4" l="1"/>
  <c r="D201" i="18"/>
  <c r="R194" i="18"/>
  <c r="AM191" i="4" l="1"/>
  <c r="T35" i="7" l="1"/>
  <c r="R167" i="18" l="1"/>
  <c r="Q188" i="4" l="1"/>
  <c r="Z188" i="4" s="1"/>
  <c r="D189" i="4"/>
  <c r="D190" i="4" s="1"/>
  <c r="D191" i="4" s="1"/>
  <c r="D192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R185" i="18" l="1"/>
  <c r="R189" i="18"/>
  <c r="F224" i="7" l="1"/>
  <c r="D224" i="7" l="1"/>
  <c r="C224" i="7"/>
  <c r="R169" i="18" l="1"/>
  <c r="R188" i="18"/>
  <c r="R186" i="18"/>
  <c r="R184" i="18"/>
  <c r="AT203" i="2" l="1"/>
  <c r="AR203" i="2"/>
  <c r="AP203" i="2"/>
  <c r="AN203" i="2"/>
  <c r="AL203" i="2"/>
  <c r="AJ203" i="2"/>
  <c r="AH203" i="2"/>
  <c r="AF203" i="2"/>
  <c r="AD203" i="2"/>
  <c r="AB203" i="2"/>
  <c r="R203" i="2"/>
  <c r="P203" i="2"/>
  <c r="N203" i="2"/>
  <c r="M203" i="2"/>
  <c r="K203" i="2"/>
  <c r="J203" i="2"/>
  <c r="I203" i="2"/>
  <c r="AT202" i="2"/>
  <c r="AR202" i="2"/>
  <c r="AP202" i="2"/>
  <c r="AN202" i="2"/>
  <c r="AL202" i="2"/>
  <c r="AJ202" i="2"/>
  <c r="AH202" i="2"/>
  <c r="AF202" i="2"/>
  <c r="AD202" i="2"/>
  <c r="AB202" i="2"/>
  <c r="R202" i="2"/>
  <c r="P202" i="2"/>
  <c r="N202" i="2"/>
  <c r="M202" i="2"/>
  <c r="K202" i="2"/>
  <c r="J202" i="2"/>
  <c r="I202" i="2"/>
  <c r="AT201" i="2"/>
  <c r="AR201" i="2"/>
  <c r="AP201" i="2"/>
  <c r="AN201" i="2"/>
  <c r="AL201" i="2"/>
  <c r="AJ201" i="2"/>
  <c r="AH201" i="2"/>
  <c r="AF201" i="2"/>
  <c r="AD201" i="2"/>
  <c r="AB201" i="2"/>
  <c r="R201" i="2"/>
  <c r="P201" i="2"/>
  <c r="N201" i="2"/>
  <c r="M201" i="2"/>
  <c r="K201" i="2"/>
  <c r="J201" i="2"/>
  <c r="I201" i="2"/>
  <c r="AT200" i="2"/>
  <c r="AR200" i="2"/>
  <c r="AP200" i="2"/>
  <c r="AN200" i="2"/>
  <c r="AL200" i="2"/>
  <c r="AJ200" i="2"/>
  <c r="AH200" i="2"/>
  <c r="AF200" i="2"/>
  <c r="AD200" i="2"/>
  <c r="AB200" i="2"/>
  <c r="R200" i="2"/>
  <c r="P200" i="2"/>
  <c r="N200" i="2"/>
  <c r="M200" i="2"/>
  <c r="K200" i="2"/>
  <c r="J200" i="2"/>
  <c r="I200" i="2"/>
  <c r="AT199" i="2"/>
  <c r="AR199" i="2"/>
  <c r="AP199" i="2"/>
  <c r="AN199" i="2"/>
  <c r="AL199" i="2"/>
  <c r="AJ199" i="2"/>
  <c r="AH199" i="2"/>
  <c r="AF199" i="2"/>
  <c r="AD199" i="2"/>
  <c r="AB199" i="2"/>
  <c r="R199" i="2"/>
  <c r="P199" i="2"/>
  <c r="N199" i="2"/>
  <c r="M199" i="2"/>
  <c r="K199" i="2"/>
  <c r="J199" i="2"/>
  <c r="I199" i="2"/>
  <c r="AT198" i="2"/>
  <c r="AR198" i="2"/>
  <c r="AP198" i="2"/>
  <c r="AN198" i="2"/>
  <c r="AL198" i="2"/>
  <c r="AJ198" i="2"/>
  <c r="AH198" i="2"/>
  <c r="AF198" i="2"/>
  <c r="AD198" i="2"/>
  <c r="AB198" i="2"/>
  <c r="R198" i="2"/>
  <c r="P198" i="2"/>
  <c r="N198" i="2"/>
  <c r="M198" i="2"/>
  <c r="K198" i="2"/>
  <c r="J198" i="2"/>
  <c r="I198" i="2"/>
  <c r="AT197" i="2"/>
  <c r="AR197" i="2"/>
  <c r="AP197" i="2"/>
  <c r="AN197" i="2"/>
  <c r="AL197" i="2"/>
  <c r="AJ197" i="2"/>
  <c r="AH197" i="2"/>
  <c r="AF197" i="2"/>
  <c r="AD197" i="2"/>
  <c r="AB197" i="2"/>
  <c r="R197" i="2"/>
  <c r="P197" i="2"/>
  <c r="N197" i="2"/>
  <c r="M197" i="2"/>
  <c r="K197" i="2"/>
  <c r="J197" i="2"/>
  <c r="I197" i="2"/>
  <c r="AT196" i="2"/>
  <c r="AR196" i="2"/>
  <c r="AP196" i="2"/>
  <c r="AN196" i="2"/>
  <c r="AL196" i="2"/>
  <c r="AJ196" i="2"/>
  <c r="AH196" i="2"/>
  <c r="AF196" i="2"/>
  <c r="AD196" i="2"/>
  <c r="AB196" i="2"/>
  <c r="R196" i="2"/>
  <c r="P196" i="2"/>
  <c r="N196" i="2"/>
  <c r="M196" i="2"/>
  <c r="K196" i="2"/>
  <c r="J196" i="2"/>
  <c r="I196" i="2"/>
  <c r="AT195" i="2"/>
  <c r="AR195" i="2"/>
  <c r="AP195" i="2"/>
  <c r="AN195" i="2"/>
  <c r="AL195" i="2"/>
  <c r="AJ195" i="2"/>
  <c r="AH195" i="2"/>
  <c r="AF195" i="2"/>
  <c r="AD195" i="2"/>
  <c r="AB195" i="2"/>
  <c r="R195" i="2"/>
  <c r="P195" i="2"/>
  <c r="N195" i="2"/>
  <c r="M195" i="2"/>
  <c r="K195" i="2"/>
  <c r="J195" i="2"/>
  <c r="I195" i="2"/>
  <c r="AT194" i="2"/>
  <c r="AR194" i="2"/>
  <c r="AP194" i="2"/>
  <c r="AN194" i="2"/>
  <c r="AL194" i="2"/>
  <c r="AJ194" i="2"/>
  <c r="AH194" i="2"/>
  <c r="AF194" i="2"/>
  <c r="AD194" i="2"/>
  <c r="AB194" i="2"/>
  <c r="R194" i="2"/>
  <c r="P194" i="2"/>
  <c r="N194" i="2"/>
  <c r="M194" i="2"/>
  <c r="K194" i="2"/>
  <c r="J194" i="2"/>
  <c r="I194" i="2"/>
  <c r="AT193" i="2"/>
  <c r="AR193" i="2"/>
  <c r="AP193" i="2"/>
  <c r="AN193" i="2"/>
  <c r="AL193" i="2"/>
  <c r="AJ193" i="2"/>
  <c r="AH193" i="2"/>
  <c r="AF193" i="2"/>
  <c r="AD193" i="2"/>
  <c r="AB193" i="2"/>
  <c r="R193" i="2"/>
  <c r="P193" i="2"/>
  <c r="N193" i="2"/>
  <c r="M193" i="2"/>
  <c r="K193" i="2"/>
  <c r="J193" i="2"/>
  <c r="I193" i="2"/>
  <c r="AT192" i="2"/>
  <c r="AR192" i="2"/>
  <c r="AP192" i="2"/>
  <c r="AN192" i="2"/>
  <c r="AL192" i="2"/>
  <c r="AJ192" i="2"/>
  <c r="AH192" i="2"/>
  <c r="AF192" i="2"/>
  <c r="AD192" i="2"/>
  <c r="AB192" i="2"/>
  <c r="R192" i="2"/>
  <c r="P192" i="2"/>
  <c r="N192" i="2"/>
  <c r="M192" i="2"/>
  <c r="K192" i="2"/>
  <c r="J192" i="2"/>
  <c r="I192" i="2"/>
  <c r="AT191" i="2"/>
  <c r="AR191" i="2"/>
  <c r="AP191" i="2"/>
  <c r="AN191" i="2"/>
  <c r="AL191" i="2"/>
  <c r="AJ191" i="2"/>
  <c r="AH191" i="2"/>
  <c r="AF191" i="2"/>
  <c r="AD191" i="2"/>
  <c r="AB191" i="2"/>
  <c r="R191" i="2"/>
  <c r="P191" i="2"/>
  <c r="N191" i="2"/>
  <c r="M191" i="2"/>
  <c r="K191" i="2"/>
  <c r="J191" i="2"/>
  <c r="I191" i="2"/>
  <c r="AT190" i="2"/>
  <c r="AR190" i="2"/>
  <c r="AP190" i="2"/>
  <c r="AN190" i="2"/>
  <c r="AL190" i="2"/>
  <c r="AJ190" i="2"/>
  <c r="AH190" i="2"/>
  <c r="AF190" i="2"/>
  <c r="AD190" i="2"/>
  <c r="AB190" i="2"/>
  <c r="R190" i="2"/>
  <c r="P190" i="2"/>
  <c r="N190" i="2"/>
  <c r="M190" i="2"/>
  <c r="K190" i="2"/>
  <c r="J190" i="2"/>
  <c r="I190" i="2"/>
  <c r="AT189" i="2"/>
  <c r="AR189" i="2"/>
  <c r="AP189" i="2"/>
  <c r="AN189" i="2"/>
  <c r="AL189" i="2"/>
  <c r="AJ189" i="2"/>
  <c r="AH189" i="2"/>
  <c r="AF189" i="2"/>
  <c r="AD189" i="2"/>
  <c r="AB189" i="2"/>
  <c r="R189" i="2"/>
  <c r="P189" i="2"/>
  <c r="N189" i="2"/>
  <c r="M189" i="2"/>
  <c r="K189" i="2"/>
  <c r="J189" i="2"/>
  <c r="I189" i="2"/>
  <c r="AT188" i="2"/>
  <c r="AR188" i="2"/>
  <c r="AP188" i="2"/>
  <c r="AN188" i="2"/>
  <c r="AL188" i="2"/>
  <c r="AJ188" i="2"/>
  <c r="AH188" i="2"/>
  <c r="AF188" i="2"/>
  <c r="AD188" i="2"/>
  <c r="AB188" i="2"/>
  <c r="R188" i="2"/>
  <c r="P188" i="2"/>
  <c r="N188" i="2"/>
  <c r="M188" i="2"/>
  <c r="K188" i="2"/>
  <c r="J188" i="2"/>
  <c r="I188" i="2"/>
  <c r="AT187" i="2"/>
  <c r="AR187" i="2"/>
  <c r="AP187" i="2"/>
  <c r="AN187" i="2"/>
  <c r="AL187" i="2"/>
  <c r="AJ187" i="2"/>
  <c r="AH187" i="2"/>
  <c r="AF187" i="2"/>
  <c r="AD187" i="2"/>
  <c r="AB187" i="2"/>
  <c r="R187" i="2"/>
  <c r="P187" i="2"/>
  <c r="N187" i="2"/>
  <c r="M187" i="2"/>
  <c r="K187" i="2"/>
  <c r="J187" i="2"/>
  <c r="I187" i="2"/>
  <c r="AT186" i="2"/>
  <c r="AR186" i="2"/>
  <c r="AP186" i="2"/>
  <c r="AN186" i="2"/>
  <c r="AL186" i="2"/>
  <c r="AJ186" i="2"/>
  <c r="AH186" i="2"/>
  <c r="AF186" i="2"/>
  <c r="AD186" i="2"/>
  <c r="AB186" i="2"/>
  <c r="R186" i="2"/>
  <c r="P186" i="2"/>
  <c r="N186" i="2"/>
  <c r="M186" i="2"/>
  <c r="K186" i="2"/>
  <c r="J186" i="2"/>
  <c r="I186" i="2"/>
  <c r="AT185" i="2"/>
  <c r="AR185" i="2"/>
  <c r="AP185" i="2"/>
  <c r="AN185" i="2"/>
  <c r="AL185" i="2"/>
  <c r="AJ185" i="2"/>
  <c r="AH185" i="2"/>
  <c r="AF185" i="2"/>
  <c r="AD185" i="2"/>
  <c r="AB185" i="2"/>
  <c r="R185" i="2"/>
  <c r="P185" i="2"/>
  <c r="N185" i="2"/>
  <c r="M185" i="2"/>
  <c r="K185" i="2"/>
  <c r="J185" i="2"/>
  <c r="I185" i="2"/>
  <c r="AT184" i="2"/>
  <c r="AR184" i="2"/>
  <c r="AP184" i="2"/>
  <c r="AN184" i="2"/>
  <c r="AL184" i="2"/>
  <c r="AJ184" i="2"/>
  <c r="AH184" i="2"/>
  <c r="AF184" i="2"/>
  <c r="AD184" i="2"/>
  <c r="AB184" i="2"/>
  <c r="R184" i="2"/>
  <c r="P184" i="2"/>
  <c r="N184" i="2"/>
  <c r="M184" i="2"/>
  <c r="K184" i="2"/>
  <c r="J184" i="2"/>
  <c r="I184" i="2"/>
  <c r="AT183" i="2"/>
  <c r="AR183" i="2"/>
  <c r="AP183" i="2"/>
  <c r="AN183" i="2"/>
  <c r="AL183" i="2"/>
  <c r="AJ183" i="2"/>
  <c r="AH183" i="2"/>
  <c r="AF183" i="2"/>
  <c r="AD183" i="2"/>
  <c r="AB183" i="2"/>
  <c r="R183" i="2"/>
  <c r="P183" i="2"/>
  <c r="N183" i="2"/>
  <c r="M183" i="2"/>
  <c r="K183" i="2"/>
  <c r="J183" i="2"/>
  <c r="I183" i="2"/>
  <c r="AT182" i="2"/>
  <c r="AR182" i="2"/>
  <c r="AP182" i="2"/>
  <c r="AN182" i="2"/>
  <c r="AL182" i="2"/>
  <c r="AJ182" i="2"/>
  <c r="AH182" i="2"/>
  <c r="AF182" i="2"/>
  <c r="AD182" i="2"/>
  <c r="AB182" i="2"/>
  <c r="R182" i="2"/>
  <c r="P182" i="2"/>
  <c r="N182" i="2"/>
  <c r="M182" i="2"/>
  <c r="K182" i="2"/>
  <c r="J182" i="2"/>
  <c r="I182" i="2"/>
  <c r="AT181" i="2"/>
  <c r="AR181" i="2"/>
  <c r="AP181" i="2"/>
  <c r="AN181" i="2"/>
  <c r="AL181" i="2"/>
  <c r="AJ181" i="2"/>
  <c r="AH181" i="2"/>
  <c r="AF181" i="2"/>
  <c r="AD181" i="2"/>
  <c r="AB181" i="2"/>
  <c r="R181" i="2"/>
  <c r="P181" i="2"/>
  <c r="N181" i="2"/>
  <c r="M181" i="2"/>
  <c r="K181" i="2"/>
  <c r="J181" i="2"/>
  <c r="I181" i="2"/>
  <c r="AT180" i="2"/>
  <c r="AR180" i="2"/>
  <c r="AP180" i="2"/>
  <c r="AN180" i="2"/>
  <c r="AL180" i="2"/>
  <c r="AJ180" i="2"/>
  <c r="AH180" i="2"/>
  <c r="AF180" i="2"/>
  <c r="AD180" i="2"/>
  <c r="AB180" i="2"/>
  <c r="R180" i="2"/>
  <c r="P180" i="2"/>
  <c r="N180" i="2"/>
  <c r="M180" i="2"/>
  <c r="K180" i="2"/>
  <c r="J180" i="2"/>
  <c r="I180" i="2"/>
  <c r="AT179" i="2"/>
  <c r="AR179" i="2"/>
  <c r="AP179" i="2"/>
  <c r="AN179" i="2"/>
  <c r="AL179" i="2"/>
  <c r="AJ179" i="2"/>
  <c r="AH179" i="2"/>
  <c r="AF179" i="2"/>
  <c r="AD179" i="2"/>
  <c r="AB179" i="2"/>
  <c r="R179" i="2"/>
  <c r="P179" i="2"/>
  <c r="N179" i="2"/>
  <c r="M179" i="2"/>
  <c r="K179" i="2"/>
  <c r="J179" i="2"/>
  <c r="I179" i="2"/>
  <c r="AT178" i="2"/>
  <c r="AR178" i="2"/>
  <c r="AP178" i="2"/>
  <c r="AN178" i="2"/>
  <c r="AL178" i="2"/>
  <c r="AJ178" i="2"/>
  <c r="AH178" i="2"/>
  <c r="AF178" i="2"/>
  <c r="AD178" i="2"/>
  <c r="AB178" i="2"/>
  <c r="R178" i="2"/>
  <c r="P178" i="2"/>
  <c r="N178" i="2"/>
  <c r="M178" i="2"/>
  <c r="K178" i="2"/>
  <c r="J178" i="2"/>
  <c r="I178" i="2"/>
  <c r="AT177" i="2"/>
  <c r="AR177" i="2"/>
  <c r="AP177" i="2"/>
  <c r="AN177" i="2"/>
  <c r="AL177" i="2"/>
  <c r="AJ177" i="2"/>
  <c r="AH177" i="2"/>
  <c r="AF177" i="2"/>
  <c r="AD177" i="2"/>
  <c r="AB177" i="2"/>
  <c r="R177" i="2"/>
  <c r="P177" i="2"/>
  <c r="N177" i="2"/>
  <c r="M177" i="2"/>
  <c r="K177" i="2"/>
  <c r="J177" i="2"/>
  <c r="I177" i="2"/>
  <c r="AT176" i="2"/>
  <c r="AR176" i="2"/>
  <c r="AP176" i="2"/>
  <c r="AN176" i="2"/>
  <c r="AL176" i="2"/>
  <c r="AJ176" i="2"/>
  <c r="AH176" i="2"/>
  <c r="AF176" i="2"/>
  <c r="AD176" i="2"/>
  <c r="AB176" i="2"/>
  <c r="R176" i="2"/>
  <c r="P176" i="2"/>
  <c r="N176" i="2"/>
  <c r="M176" i="2"/>
  <c r="K176" i="2"/>
  <c r="J176" i="2"/>
  <c r="I176" i="2"/>
  <c r="AT175" i="2"/>
  <c r="AR175" i="2"/>
  <c r="AP175" i="2"/>
  <c r="AN175" i="2"/>
  <c r="AL175" i="2"/>
  <c r="AJ175" i="2"/>
  <c r="AH175" i="2"/>
  <c r="AF175" i="2"/>
  <c r="AD175" i="2"/>
  <c r="AB175" i="2"/>
  <c r="R175" i="2"/>
  <c r="P175" i="2"/>
  <c r="N175" i="2"/>
  <c r="M175" i="2"/>
  <c r="K175" i="2"/>
  <c r="J175" i="2"/>
  <c r="I175" i="2"/>
  <c r="AT174" i="2"/>
  <c r="AR174" i="2"/>
  <c r="AP174" i="2"/>
  <c r="AN174" i="2"/>
  <c r="AL174" i="2"/>
  <c r="AJ174" i="2"/>
  <c r="AH174" i="2"/>
  <c r="AF174" i="2"/>
  <c r="AD174" i="2"/>
  <c r="AB174" i="2"/>
  <c r="R174" i="2"/>
  <c r="P174" i="2"/>
  <c r="N174" i="2"/>
  <c r="M174" i="2"/>
  <c r="K174" i="2"/>
  <c r="J174" i="2"/>
  <c r="I174" i="2"/>
  <c r="AT173" i="2"/>
  <c r="AR173" i="2"/>
  <c r="AP173" i="2"/>
  <c r="AN173" i="2"/>
  <c r="AL173" i="2"/>
  <c r="AJ173" i="2"/>
  <c r="AH173" i="2"/>
  <c r="AF173" i="2"/>
  <c r="AD173" i="2"/>
  <c r="AB173" i="2"/>
  <c r="R173" i="2"/>
  <c r="P173" i="2"/>
  <c r="N173" i="2"/>
  <c r="M173" i="2"/>
  <c r="K173" i="2"/>
  <c r="J173" i="2"/>
  <c r="I173" i="2"/>
  <c r="AT172" i="2"/>
  <c r="AR172" i="2"/>
  <c r="AP172" i="2"/>
  <c r="AN172" i="2"/>
  <c r="AL172" i="2"/>
  <c r="AJ172" i="2"/>
  <c r="AH172" i="2"/>
  <c r="AF172" i="2"/>
  <c r="AD172" i="2"/>
  <c r="AB172" i="2"/>
  <c r="R172" i="2"/>
  <c r="P172" i="2"/>
  <c r="N172" i="2"/>
  <c r="M172" i="2"/>
  <c r="K172" i="2"/>
  <c r="J172" i="2"/>
  <c r="I172" i="2"/>
  <c r="AT171" i="2"/>
  <c r="AR171" i="2"/>
  <c r="AP171" i="2"/>
  <c r="AN171" i="2"/>
  <c r="AL171" i="2"/>
  <c r="AJ171" i="2"/>
  <c r="AH171" i="2"/>
  <c r="AF171" i="2"/>
  <c r="AD171" i="2"/>
  <c r="AB171" i="2"/>
  <c r="R171" i="2"/>
  <c r="P171" i="2"/>
  <c r="N171" i="2"/>
  <c r="M171" i="2"/>
  <c r="K171" i="2"/>
  <c r="J171" i="2"/>
  <c r="I171" i="2"/>
  <c r="X170" i="2"/>
  <c r="T170" i="2"/>
  <c r="P170" i="2"/>
  <c r="N170" i="2"/>
  <c r="M170" i="2"/>
  <c r="K170" i="2"/>
  <c r="J170" i="2"/>
  <c r="I170" i="2"/>
  <c r="P169" i="2"/>
  <c r="N169" i="2"/>
  <c r="M169" i="2"/>
  <c r="K169" i="2"/>
  <c r="J169" i="2"/>
  <c r="I169" i="2"/>
  <c r="N168" i="2"/>
  <c r="M168" i="2"/>
  <c r="K168" i="2"/>
  <c r="J168" i="2"/>
  <c r="I168" i="2"/>
  <c r="N167" i="2"/>
  <c r="M167" i="2"/>
  <c r="K167" i="2"/>
  <c r="J167" i="2"/>
  <c r="I167" i="2"/>
  <c r="AR166" i="2"/>
  <c r="AN166" i="2"/>
  <c r="AJ166" i="2"/>
  <c r="AF166" i="2"/>
  <c r="N166" i="2"/>
  <c r="M166" i="2"/>
  <c r="K166" i="2"/>
  <c r="J166" i="2"/>
  <c r="I166" i="2"/>
  <c r="AF165" i="2"/>
  <c r="N165" i="2"/>
  <c r="M165" i="2"/>
  <c r="K165" i="2"/>
  <c r="J165" i="2"/>
  <c r="I165" i="2"/>
  <c r="N164" i="2"/>
  <c r="M164" i="2"/>
  <c r="K164" i="2"/>
  <c r="J164" i="2"/>
  <c r="I164" i="2"/>
  <c r="N163" i="2"/>
  <c r="M163" i="2"/>
  <c r="K163" i="2"/>
  <c r="J163" i="2"/>
  <c r="I163" i="2"/>
  <c r="N162" i="2"/>
  <c r="M162" i="2"/>
  <c r="K162" i="2"/>
  <c r="J162" i="2"/>
  <c r="I162" i="2"/>
  <c r="R187" i="18" l="1"/>
  <c r="R174" i="18"/>
  <c r="R173" i="18"/>
  <c r="R179" i="18" l="1"/>
  <c r="R178" i="18"/>
  <c r="R168" i="18"/>
  <c r="B168" i="4" l="1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162" i="4"/>
  <c r="B163" i="4"/>
  <c r="B164" i="4"/>
  <c r="B165" i="4"/>
  <c r="B166" i="4"/>
  <c r="B167" i="4"/>
  <c r="B160" i="4"/>
  <c r="B161" i="4"/>
  <c r="B158" i="4"/>
  <c r="B159" i="4"/>
  <c r="B154" i="4"/>
  <c r="B157" i="4"/>
  <c r="B156" i="4"/>
  <c r="B155" i="4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3" i="18"/>
  <c r="H187" i="18" l="1"/>
  <c r="I187" i="18"/>
  <c r="H188" i="18"/>
  <c r="I188" i="18"/>
  <c r="H189" i="18"/>
  <c r="I189" i="18"/>
  <c r="H190" i="18"/>
  <c r="I190" i="18"/>
  <c r="H191" i="18"/>
  <c r="I191" i="18"/>
  <c r="H192" i="18"/>
  <c r="I192" i="18"/>
  <c r="H193" i="18"/>
  <c r="I193" i="18"/>
  <c r="H194" i="18"/>
  <c r="I194" i="18"/>
  <c r="H195" i="18"/>
  <c r="I195" i="18"/>
  <c r="H196" i="18"/>
  <c r="I196" i="18"/>
  <c r="H197" i="18"/>
  <c r="I197" i="18"/>
  <c r="H198" i="18"/>
  <c r="I198" i="18"/>
  <c r="H199" i="18"/>
  <c r="I199" i="18"/>
  <c r="H200" i="18"/>
  <c r="I200" i="18"/>
  <c r="H201" i="18"/>
  <c r="I201" i="18"/>
  <c r="H202" i="18"/>
  <c r="I202" i="18"/>
  <c r="H203" i="18"/>
  <c r="I203" i="18"/>
  <c r="H204" i="18"/>
  <c r="I204" i="18"/>
  <c r="H205" i="18"/>
  <c r="I205" i="18"/>
  <c r="H206" i="18"/>
  <c r="I206" i="18"/>
  <c r="H207" i="18"/>
  <c r="I207" i="18"/>
  <c r="H208" i="18"/>
  <c r="I208" i="18"/>
  <c r="H209" i="18"/>
  <c r="I209" i="18"/>
  <c r="H210" i="18"/>
  <c r="I210" i="18"/>
  <c r="H211" i="18"/>
  <c r="I211" i="18"/>
  <c r="H212" i="18"/>
  <c r="I212" i="18"/>
  <c r="H213" i="18"/>
  <c r="I213" i="18"/>
  <c r="H214" i="18"/>
  <c r="I214" i="18"/>
  <c r="H215" i="18"/>
  <c r="I215" i="18"/>
  <c r="H216" i="18"/>
  <c r="I216" i="18"/>
  <c r="H217" i="18"/>
  <c r="I217" i="18"/>
  <c r="H218" i="18"/>
  <c r="I218" i="18"/>
  <c r="H219" i="18"/>
  <c r="I219" i="18"/>
  <c r="H220" i="18"/>
  <c r="I220" i="18"/>
  <c r="H221" i="18"/>
  <c r="I221" i="18"/>
  <c r="H222" i="18"/>
  <c r="I222" i="18"/>
  <c r="H223" i="18"/>
  <c r="I223" i="18"/>
  <c r="H224" i="18"/>
  <c r="I224" i="18"/>
  <c r="H225" i="18"/>
  <c r="I225" i="18"/>
  <c r="H226" i="18"/>
  <c r="I226" i="18"/>
  <c r="H227" i="18"/>
  <c r="I227" i="18"/>
  <c r="H228" i="18"/>
  <c r="I228" i="18"/>
  <c r="J228" i="18"/>
  <c r="H229" i="18"/>
  <c r="I229" i="18"/>
  <c r="J229" i="18"/>
  <c r="H230" i="18"/>
  <c r="I230" i="18"/>
  <c r="J230" i="18"/>
  <c r="H231" i="18"/>
  <c r="I231" i="18"/>
  <c r="J231" i="18"/>
  <c r="H232" i="18"/>
  <c r="I232" i="18"/>
  <c r="J232" i="18"/>
  <c r="H233" i="18"/>
  <c r="I233" i="18"/>
  <c r="J233" i="18"/>
  <c r="H234" i="18"/>
  <c r="I234" i="18"/>
  <c r="J234" i="18"/>
  <c r="H235" i="18"/>
  <c r="I235" i="18"/>
  <c r="J235" i="18"/>
  <c r="H236" i="18"/>
  <c r="I236" i="18"/>
  <c r="J236" i="18"/>
  <c r="H237" i="18"/>
  <c r="I237" i="18"/>
  <c r="J237" i="18"/>
  <c r="H238" i="18"/>
  <c r="I238" i="18"/>
  <c r="J238" i="18"/>
  <c r="H239" i="18"/>
  <c r="I239" i="18"/>
  <c r="J239" i="18"/>
  <c r="H240" i="18"/>
  <c r="I240" i="18"/>
  <c r="J240" i="18"/>
  <c r="H241" i="18"/>
  <c r="I241" i="18"/>
  <c r="J241" i="18"/>
  <c r="H242" i="18"/>
  <c r="I242" i="18"/>
  <c r="J242" i="18"/>
  <c r="H243" i="18"/>
  <c r="I243" i="18"/>
  <c r="J243" i="18"/>
  <c r="H244" i="18"/>
  <c r="I244" i="18"/>
  <c r="J244" i="18"/>
  <c r="H245" i="18"/>
  <c r="I245" i="18"/>
  <c r="J245" i="18"/>
  <c r="H246" i="18"/>
  <c r="I246" i="18"/>
  <c r="J246" i="18"/>
  <c r="H247" i="18"/>
  <c r="I247" i="18"/>
  <c r="J247" i="18"/>
  <c r="H248" i="18"/>
  <c r="I248" i="18"/>
  <c r="J248" i="18"/>
  <c r="H249" i="18"/>
  <c r="I249" i="18"/>
  <c r="J249" i="18"/>
  <c r="H250" i="18"/>
  <c r="I250" i="18"/>
  <c r="J250" i="18"/>
  <c r="H251" i="18"/>
  <c r="I251" i="18"/>
  <c r="J251" i="18"/>
  <c r="H252" i="18"/>
  <c r="I252" i="18"/>
  <c r="J252" i="18"/>
  <c r="H253" i="18"/>
  <c r="I253" i="18"/>
  <c r="J253" i="18"/>
  <c r="H254" i="18"/>
  <c r="I254" i="18"/>
  <c r="J254" i="18"/>
  <c r="H255" i="18"/>
  <c r="I255" i="18"/>
  <c r="J255" i="18"/>
  <c r="H256" i="18"/>
  <c r="I256" i="18"/>
  <c r="J256" i="18"/>
  <c r="H257" i="18"/>
  <c r="I257" i="18"/>
  <c r="J257" i="18"/>
  <c r="H258" i="18"/>
  <c r="I258" i="18"/>
  <c r="J258" i="18"/>
  <c r="H259" i="18"/>
  <c r="I259" i="18"/>
  <c r="J259" i="18"/>
  <c r="H260" i="18"/>
  <c r="I260" i="18"/>
  <c r="J260" i="18"/>
  <c r="H261" i="18"/>
  <c r="I261" i="18"/>
  <c r="J261" i="18"/>
  <c r="H182" i="18"/>
  <c r="I182" i="18"/>
  <c r="H183" i="18"/>
  <c r="I183" i="18"/>
  <c r="H184" i="18"/>
  <c r="I184" i="18"/>
  <c r="H185" i="18"/>
  <c r="I185" i="18"/>
  <c r="H186" i="18"/>
  <c r="I186" i="18"/>
  <c r="I154" i="2" l="1"/>
  <c r="I155" i="2"/>
  <c r="I156" i="2"/>
  <c r="I157" i="2"/>
  <c r="I158" i="2"/>
  <c r="I159" i="2"/>
  <c r="I160" i="2"/>
  <c r="I161" i="2"/>
  <c r="AJ174" i="4" l="1"/>
  <c r="I181" i="18" l="1"/>
  <c r="H181" i="18"/>
  <c r="I180" i="18"/>
  <c r="H180" i="18"/>
  <c r="I179" i="18"/>
  <c r="H179" i="18"/>
  <c r="I178" i="18"/>
  <c r="H178" i="18"/>
  <c r="I177" i="18"/>
  <c r="H177" i="18"/>
  <c r="J176" i="18"/>
  <c r="I176" i="18"/>
  <c r="H176" i="18"/>
  <c r="AC176" i="18" s="1"/>
  <c r="E261" i="18"/>
  <c r="D261" i="18"/>
  <c r="C261" i="18"/>
  <c r="E260" i="18"/>
  <c r="D260" i="18"/>
  <c r="C260" i="18"/>
  <c r="E259" i="18"/>
  <c r="D259" i="18"/>
  <c r="C259" i="18"/>
  <c r="E258" i="18"/>
  <c r="D258" i="18"/>
  <c r="C258" i="18"/>
  <c r="E257" i="18"/>
  <c r="D257" i="18"/>
  <c r="C257" i="18"/>
  <c r="E256" i="18"/>
  <c r="D256" i="18"/>
  <c r="C256" i="18"/>
  <c r="E255" i="18"/>
  <c r="D255" i="18"/>
  <c r="C255" i="18"/>
  <c r="E254" i="18"/>
  <c r="D254" i="18"/>
  <c r="C254" i="18"/>
  <c r="E253" i="18"/>
  <c r="D253" i="18"/>
  <c r="C253" i="18"/>
  <c r="E252" i="18"/>
  <c r="D252" i="18"/>
  <c r="C252" i="18"/>
  <c r="E251" i="18"/>
  <c r="D251" i="18"/>
  <c r="C251" i="18"/>
  <c r="E250" i="18"/>
  <c r="D250" i="18"/>
  <c r="C250" i="18"/>
  <c r="E249" i="18"/>
  <c r="D249" i="18"/>
  <c r="C249" i="18"/>
  <c r="E248" i="18"/>
  <c r="D248" i="18"/>
  <c r="C248" i="18"/>
  <c r="E247" i="18"/>
  <c r="D247" i="18"/>
  <c r="C247" i="18"/>
  <c r="E246" i="18"/>
  <c r="D246" i="18"/>
  <c r="C246" i="18"/>
  <c r="E245" i="18"/>
  <c r="D245" i="18"/>
  <c r="C245" i="18"/>
  <c r="E244" i="18"/>
  <c r="D244" i="18"/>
  <c r="C244" i="18"/>
  <c r="E243" i="18"/>
  <c r="D243" i="18"/>
  <c r="C243" i="18"/>
  <c r="E242" i="18"/>
  <c r="D242" i="18"/>
  <c r="C242" i="18"/>
  <c r="E241" i="18"/>
  <c r="D241" i="18"/>
  <c r="C241" i="18"/>
  <c r="E240" i="18"/>
  <c r="D240" i="18"/>
  <c r="C240" i="18"/>
  <c r="E239" i="18"/>
  <c r="D239" i="18"/>
  <c r="C239" i="18"/>
  <c r="E238" i="18"/>
  <c r="D238" i="18"/>
  <c r="C238" i="18"/>
  <c r="E237" i="18"/>
  <c r="D237" i="18"/>
  <c r="C237" i="18"/>
  <c r="E236" i="18"/>
  <c r="D236" i="18"/>
  <c r="C236" i="18"/>
  <c r="E235" i="18"/>
  <c r="D235" i="18"/>
  <c r="C235" i="18"/>
  <c r="E234" i="18"/>
  <c r="D234" i="18"/>
  <c r="C234" i="18"/>
  <c r="E233" i="18"/>
  <c r="D233" i="18"/>
  <c r="C233" i="18"/>
  <c r="E232" i="18"/>
  <c r="D232" i="18"/>
  <c r="C232" i="18"/>
  <c r="E231" i="18"/>
  <c r="D231" i="18"/>
  <c r="C231" i="18"/>
  <c r="E230" i="18"/>
  <c r="D230" i="18"/>
  <c r="C230" i="18"/>
  <c r="E229" i="18"/>
  <c r="D229" i="18"/>
  <c r="C229" i="18"/>
  <c r="E228" i="18"/>
  <c r="D228" i="18"/>
  <c r="C228" i="18"/>
  <c r="D227" i="18"/>
  <c r="C227" i="18"/>
  <c r="D226" i="18"/>
  <c r="G226" i="18" s="1"/>
  <c r="C226" i="18"/>
  <c r="D225" i="18"/>
  <c r="G225" i="18" s="1"/>
  <c r="C225" i="18"/>
  <c r="D224" i="18"/>
  <c r="C224" i="18"/>
  <c r="D223" i="18"/>
  <c r="C223" i="18"/>
  <c r="D222" i="18"/>
  <c r="G222" i="18" s="1"/>
  <c r="C222" i="18"/>
  <c r="D221" i="18"/>
  <c r="G221" i="18" s="1"/>
  <c r="C221" i="18"/>
  <c r="D220" i="18"/>
  <c r="C220" i="18"/>
  <c r="D219" i="18"/>
  <c r="C219" i="18"/>
  <c r="D218" i="18"/>
  <c r="G218" i="18" s="1"/>
  <c r="C218" i="18"/>
  <c r="D217" i="18"/>
  <c r="G217" i="18" s="1"/>
  <c r="C217" i="18"/>
  <c r="D216" i="18"/>
  <c r="C216" i="18"/>
  <c r="D215" i="18"/>
  <c r="C215" i="18"/>
  <c r="D214" i="18"/>
  <c r="G214" i="18" s="1"/>
  <c r="C214" i="18"/>
  <c r="D213" i="18"/>
  <c r="G213" i="18" s="1"/>
  <c r="C213" i="18"/>
  <c r="D212" i="18"/>
  <c r="C212" i="18"/>
  <c r="D211" i="18"/>
  <c r="C211" i="18"/>
  <c r="D210" i="18"/>
  <c r="G210" i="18" s="1"/>
  <c r="C210" i="18"/>
  <c r="D209" i="18"/>
  <c r="G209" i="18" s="1"/>
  <c r="C209" i="18"/>
  <c r="D208" i="18"/>
  <c r="C208" i="18"/>
  <c r="D207" i="18"/>
  <c r="C207" i="18"/>
  <c r="D206" i="18"/>
  <c r="G206" i="18" s="1"/>
  <c r="C206" i="18"/>
  <c r="D205" i="18"/>
  <c r="G205" i="18" s="1"/>
  <c r="C205" i="18"/>
  <c r="D204" i="18"/>
  <c r="C204" i="18"/>
  <c r="D203" i="18"/>
  <c r="C203" i="18"/>
  <c r="D202" i="18"/>
  <c r="G202" i="18" s="1"/>
  <c r="C202" i="18"/>
  <c r="G201" i="18"/>
  <c r="C201" i="18"/>
  <c r="D200" i="18"/>
  <c r="C200" i="18"/>
  <c r="D199" i="18"/>
  <c r="C199" i="18"/>
  <c r="D198" i="18"/>
  <c r="G198" i="18" s="1"/>
  <c r="C198" i="18"/>
  <c r="D197" i="18"/>
  <c r="G197" i="18" s="1"/>
  <c r="C197" i="18"/>
  <c r="D196" i="18"/>
  <c r="G196" i="18" s="1"/>
  <c r="C196" i="18"/>
  <c r="D195" i="18"/>
  <c r="C195" i="18"/>
  <c r="D194" i="18"/>
  <c r="C194" i="18"/>
  <c r="D193" i="18"/>
  <c r="G193" i="18" s="1"/>
  <c r="C193" i="18"/>
  <c r="D192" i="18"/>
  <c r="C192" i="18"/>
  <c r="D191" i="18"/>
  <c r="C191" i="18"/>
  <c r="D190" i="18"/>
  <c r="G190" i="18" s="1"/>
  <c r="C190" i="18"/>
  <c r="D189" i="18"/>
  <c r="G189" i="18" s="1"/>
  <c r="C189" i="18"/>
  <c r="D188" i="18"/>
  <c r="G188" i="18" s="1"/>
  <c r="C188" i="18"/>
  <c r="D187" i="18"/>
  <c r="G187" i="18" s="1"/>
  <c r="C187" i="18"/>
  <c r="D186" i="18"/>
  <c r="G186" i="18" s="1"/>
  <c r="C186" i="18"/>
  <c r="D185" i="18"/>
  <c r="G185" i="18" s="1"/>
  <c r="C185" i="18"/>
  <c r="D184" i="18"/>
  <c r="C184" i="18"/>
  <c r="D183" i="18"/>
  <c r="G183" i="18" s="1"/>
  <c r="C183" i="18"/>
  <c r="D182" i="18"/>
  <c r="G182" i="18" s="1"/>
  <c r="C182" i="18"/>
  <c r="D181" i="18"/>
  <c r="G181" i="18" s="1"/>
  <c r="C181" i="18"/>
  <c r="D180" i="18"/>
  <c r="G180" i="18" s="1"/>
  <c r="C180" i="18"/>
  <c r="D179" i="18"/>
  <c r="G179" i="18" s="1"/>
  <c r="C179" i="18"/>
  <c r="D178" i="18"/>
  <c r="G178" i="18" s="1"/>
  <c r="C178" i="18"/>
  <c r="D177" i="18"/>
  <c r="G177" i="18" s="1"/>
  <c r="C177" i="18"/>
  <c r="E176" i="18"/>
  <c r="F176" i="18" s="1"/>
  <c r="D176" i="18"/>
  <c r="G176" i="18" s="1"/>
  <c r="C176" i="18"/>
  <c r="W176" i="18"/>
  <c r="X176" i="18"/>
  <c r="Y176" i="18"/>
  <c r="Z176" i="18"/>
  <c r="W177" i="18"/>
  <c r="X177" i="18"/>
  <c r="Y177" i="18"/>
  <c r="Z177" i="18"/>
  <c r="W178" i="18"/>
  <c r="X178" i="18"/>
  <c r="Y178" i="18"/>
  <c r="Z178" i="18"/>
  <c r="W179" i="18"/>
  <c r="X179" i="18"/>
  <c r="Y179" i="18"/>
  <c r="Z179" i="18"/>
  <c r="W180" i="18"/>
  <c r="X180" i="18"/>
  <c r="Y180" i="18"/>
  <c r="Z180" i="18"/>
  <c r="W181" i="18"/>
  <c r="X181" i="18"/>
  <c r="Y181" i="18"/>
  <c r="Z181" i="18"/>
  <c r="W182" i="18"/>
  <c r="X182" i="18"/>
  <c r="Y182" i="18"/>
  <c r="Z182" i="18"/>
  <c r="W183" i="18"/>
  <c r="X183" i="18"/>
  <c r="Y183" i="18"/>
  <c r="Z183" i="18"/>
  <c r="G184" i="18"/>
  <c r="W184" i="18"/>
  <c r="X184" i="18"/>
  <c r="Y184" i="18"/>
  <c r="Z184" i="18"/>
  <c r="W185" i="18"/>
  <c r="X185" i="18"/>
  <c r="Y185" i="18"/>
  <c r="Z185" i="18"/>
  <c r="W186" i="18"/>
  <c r="X186" i="18"/>
  <c r="Y186" i="18"/>
  <c r="Z186" i="18"/>
  <c r="W187" i="18"/>
  <c r="X187" i="18"/>
  <c r="Y187" i="18"/>
  <c r="Z187" i="18"/>
  <c r="W188" i="18"/>
  <c r="X188" i="18"/>
  <c r="Y188" i="18"/>
  <c r="Z188" i="18"/>
  <c r="W189" i="18"/>
  <c r="X189" i="18"/>
  <c r="Y189" i="18"/>
  <c r="Z189" i="18"/>
  <c r="AC189" i="18"/>
  <c r="T190" i="18"/>
  <c r="V190" i="18" s="1"/>
  <c r="W190" i="18"/>
  <c r="X190" i="18"/>
  <c r="Y190" i="18"/>
  <c r="Z190" i="18"/>
  <c r="AB190" i="18"/>
  <c r="AC190" i="18"/>
  <c r="G191" i="18"/>
  <c r="W191" i="18"/>
  <c r="X191" i="18"/>
  <c r="Y191" i="18"/>
  <c r="Z191" i="18"/>
  <c r="G192" i="18"/>
  <c r="W192" i="18"/>
  <c r="X192" i="18"/>
  <c r="Y192" i="18"/>
  <c r="Z192" i="18"/>
  <c r="W193" i="18"/>
  <c r="X193" i="18"/>
  <c r="Y193" i="18"/>
  <c r="Z193" i="18"/>
  <c r="G194" i="18"/>
  <c r="W194" i="18"/>
  <c r="X194" i="18"/>
  <c r="Y194" i="18"/>
  <c r="Z194" i="18"/>
  <c r="G195" i="18"/>
  <c r="W195" i="18"/>
  <c r="X195" i="18"/>
  <c r="Y195" i="18"/>
  <c r="Z195" i="18"/>
  <c r="W196" i="18"/>
  <c r="X196" i="18"/>
  <c r="Y196" i="18"/>
  <c r="Z196" i="18"/>
  <c r="W197" i="18"/>
  <c r="X197" i="18"/>
  <c r="Y197" i="18"/>
  <c r="Z197" i="18"/>
  <c r="T198" i="18"/>
  <c r="W198" i="18"/>
  <c r="X198" i="18"/>
  <c r="Y198" i="18"/>
  <c r="Z198" i="18"/>
  <c r="G199" i="18"/>
  <c r="W199" i="18"/>
  <c r="X199" i="18"/>
  <c r="Y199" i="18"/>
  <c r="Z199" i="18"/>
  <c r="AC199" i="18"/>
  <c r="G200" i="18"/>
  <c r="W200" i="18"/>
  <c r="X200" i="18"/>
  <c r="Y200" i="18"/>
  <c r="Z200" i="18"/>
  <c r="T201" i="18"/>
  <c r="U201" i="18" s="1"/>
  <c r="W201" i="18"/>
  <c r="X201" i="18"/>
  <c r="Y201" i="18"/>
  <c r="Z201" i="18"/>
  <c r="T202" i="18"/>
  <c r="U202" i="18" s="1"/>
  <c r="W202" i="18"/>
  <c r="X202" i="18"/>
  <c r="Y202" i="18"/>
  <c r="Z202" i="18"/>
  <c r="G203" i="18"/>
  <c r="T203" i="18"/>
  <c r="V203" i="18" s="1"/>
  <c r="W203" i="18"/>
  <c r="X203" i="18"/>
  <c r="Y203" i="18"/>
  <c r="Z203" i="18"/>
  <c r="G204" i="18"/>
  <c r="AC204" i="18"/>
  <c r="T204" i="18"/>
  <c r="V204" i="18" s="1"/>
  <c r="W204" i="18"/>
  <c r="X204" i="18"/>
  <c r="Y204" i="18"/>
  <c r="Z204" i="18"/>
  <c r="AB205" i="18"/>
  <c r="T205" i="18"/>
  <c r="U205" i="18" s="1"/>
  <c r="W205" i="18"/>
  <c r="X205" i="18"/>
  <c r="Y205" i="18"/>
  <c r="Z205" i="18"/>
  <c r="AC205" i="18"/>
  <c r="AC206" i="18"/>
  <c r="T206" i="18"/>
  <c r="U206" i="18" s="1"/>
  <c r="W206" i="18"/>
  <c r="X206" i="18"/>
  <c r="Y206" i="18"/>
  <c r="Z206" i="18"/>
  <c r="AB206" i="18"/>
  <c r="G207" i="18"/>
  <c r="T207" i="18"/>
  <c r="W207" i="18"/>
  <c r="X207" i="18"/>
  <c r="Y207" i="18"/>
  <c r="Z207" i="18"/>
  <c r="AB207" i="18"/>
  <c r="AC207" i="18"/>
  <c r="G208" i="18"/>
  <c r="AC208" i="18"/>
  <c r="T208" i="18"/>
  <c r="V208" i="18" s="1"/>
  <c r="W208" i="18"/>
  <c r="X208" i="18"/>
  <c r="Y208" i="18"/>
  <c r="Z208" i="18"/>
  <c r="AB208" i="18"/>
  <c r="AB209" i="18"/>
  <c r="T209" i="18"/>
  <c r="U209" i="18" s="1"/>
  <c r="W209" i="18"/>
  <c r="X209" i="18"/>
  <c r="Y209" i="18"/>
  <c r="Z209" i="18"/>
  <c r="AC209" i="18"/>
  <c r="AB210" i="18"/>
  <c r="T210" i="18"/>
  <c r="U210" i="18" s="1"/>
  <c r="W210" i="18"/>
  <c r="X210" i="18"/>
  <c r="Y210" i="18"/>
  <c r="Z210" i="18"/>
  <c r="AC210" i="18"/>
  <c r="G211" i="18"/>
  <c r="T211" i="18"/>
  <c r="W211" i="18"/>
  <c r="X211" i="18"/>
  <c r="Y211" i="18"/>
  <c r="Z211" i="18"/>
  <c r="AB211" i="18"/>
  <c r="AC211" i="18"/>
  <c r="G212" i="18"/>
  <c r="AC212" i="18"/>
  <c r="T212" i="18"/>
  <c r="V212" i="18" s="1"/>
  <c r="W212" i="18"/>
  <c r="X212" i="18"/>
  <c r="Y212" i="18"/>
  <c r="Z212" i="18"/>
  <c r="AB212" i="18"/>
  <c r="AB213" i="18"/>
  <c r="T213" i="18"/>
  <c r="W213" i="18"/>
  <c r="X213" i="18"/>
  <c r="Y213" i="18"/>
  <c r="Z213" i="18"/>
  <c r="AC213" i="18"/>
  <c r="T214" i="18"/>
  <c r="U214" i="18" s="1"/>
  <c r="W214" i="18"/>
  <c r="X214" i="18"/>
  <c r="Y214" i="18"/>
  <c r="Z214" i="18"/>
  <c r="AB214" i="18"/>
  <c r="AC214" i="18"/>
  <c r="G215" i="18"/>
  <c r="T215" i="18"/>
  <c r="W215" i="18"/>
  <c r="X215" i="18"/>
  <c r="Y215" i="18"/>
  <c r="Z215" i="18"/>
  <c r="AB215" i="18"/>
  <c r="AC215" i="18"/>
  <c r="G216" i="18"/>
  <c r="AC216" i="18"/>
  <c r="T216" i="18"/>
  <c r="V216" i="18" s="1"/>
  <c r="W216" i="18"/>
  <c r="X216" i="18"/>
  <c r="Y216" i="18"/>
  <c r="Z216" i="18"/>
  <c r="AB216" i="18"/>
  <c r="AB217" i="18"/>
  <c r="T217" i="18"/>
  <c r="V217" i="18" s="1"/>
  <c r="W217" i="18"/>
  <c r="X217" i="18"/>
  <c r="Y217" i="18"/>
  <c r="Z217" i="18"/>
  <c r="AC217" i="18"/>
  <c r="AB218" i="18"/>
  <c r="T218" i="18"/>
  <c r="V218" i="18" s="1"/>
  <c r="W218" i="18"/>
  <c r="X218" i="18"/>
  <c r="Y218" i="18"/>
  <c r="Z218" i="18"/>
  <c r="AC218" i="18"/>
  <c r="G219" i="18"/>
  <c r="AB219" i="18"/>
  <c r="T219" i="18"/>
  <c r="U219" i="18" s="1"/>
  <c r="W219" i="18"/>
  <c r="X219" i="18"/>
  <c r="Y219" i="18"/>
  <c r="Z219" i="18"/>
  <c r="AC219" i="18"/>
  <c r="G220" i="18"/>
  <c r="T220" i="18"/>
  <c r="W220" i="18"/>
  <c r="X220" i="18"/>
  <c r="Y220" i="18"/>
  <c r="Z220" i="18"/>
  <c r="AB220" i="18"/>
  <c r="AC220" i="18"/>
  <c r="T221" i="18"/>
  <c r="V221" i="18" s="1"/>
  <c r="W221" i="18"/>
  <c r="X221" i="18"/>
  <c r="Y221" i="18"/>
  <c r="Z221" i="18"/>
  <c r="AB221" i="18"/>
  <c r="AC221" i="18"/>
  <c r="AC222" i="18"/>
  <c r="T222" i="18"/>
  <c r="W222" i="18"/>
  <c r="X222" i="18"/>
  <c r="Y222" i="18"/>
  <c r="Z222" i="18"/>
  <c r="G223" i="18"/>
  <c r="T223" i="18"/>
  <c r="W223" i="18"/>
  <c r="X223" i="18"/>
  <c r="Y223" i="18"/>
  <c r="Z223" i="18"/>
  <c r="AB223" i="18"/>
  <c r="AC223" i="18"/>
  <c r="G224" i="18"/>
  <c r="T224" i="18"/>
  <c r="W224" i="18"/>
  <c r="X224" i="18"/>
  <c r="Y224" i="18"/>
  <c r="Z224" i="18"/>
  <c r="AB224" i="18"/>
  <c r="AC224" i="18"/>
  <c r="AC225" i="18"/>
  <c r="T225" i="18"/>
  <c r="W225" i="18"/>
  <c r="X225" i="18"/>
  <c r="Y225" i="18"/>
  <c r="Z225" i="18"/>
  <c r="AB225" i="18"/>
  <c r="AC226" i="18"/>
  <c r="T226" i="18"/>
  <c r="U226" i="18" s="1"/>
  <c r="W226" i="18"/>
  <c r="X226" i="18"/>
  <c r="Y226" i="18"/>
  <c r="Z226" i="18"/>
  <c r="AB226" i="18"/>
  <c r="G227" i="18"/>
  <c r="AB227" i="18"/>
  <c r="T227" i="18"/>
  <c r="W227" i="18"/>
  <c r="X227" i="18"/>
  <c r="Y227" i="18"/>
  <c r="Z227" i="18"/>
  <c r="G228" i="18"/>
  <c r="F228" i="18"/>
  <c r="T228" i="18"/>
  <c r="W228" i="18"/>
  <c r="X228" i="18"/>
  <c r="Y228" i="18"/>
  <c r="Z228" i="18"/>
  <c r="AB228" i="18"/>
  <c r="AC228" i="18"/>
  <c r="G229" i="18"/>
  <c r="F229" i="18"/>
  <c r="AB229" i="18"/>
  <c r="T229" i="18"/>
  <c r="W229" i="18"/>
  <c r="X229" i="18"/>
  <c r="Y229" i="18"/>
  <c r="Z229" i="18"/>
  <c r="G230" i="18"/>
  <c r="F230" i="18"/>
  <c r="AC230" i="18"/>
  <c r="T230" i="18"/>
  <c r="W230" i="18"/>
  <c r="X230" i="18"/>
  <c r="Y230" i="18"/>
  <c r="Z230" i="18"/>
  <c r="AB230" i="18"/>
  <c r="G231" i="18"/>
  <c r="F231" i="18"/>
  <c r="T231" i="18"/>
  <c r="W231" i="18"/>
  <c r="X231" i="18"/>
  <c r="Y231" i="18"/>
  <c r="Z231" i="18"/>
  <c r="AB231" i="18"/>
  <c r="AC231" i="18"/>
  <c r="G232" i="18"/>
  <c r="F232" i="18"/>
  <c r="T232" i="18"/>
  <c r="W232" i="18"/>
  <c r="X232" i="18"/>
  <c r="Y232" i="18"/>
  <c r="Z232" i="18"/>
  <c r="AB232" i="18"/>
  <c r="AC232" i="18"/>
  <c r="G233" i="18"/>
  <c r="F233" i="18"/>
  <c r="T233" i="18"/>
  <c r="W233" i="18"/>
  <c r="X233" i="18"/>
  <c r="Y233" i="18"/>
  <c r="Z233" i="18"/>
  <c r="AB233" i="18"/>
  <c r="AC233" i="18"/>
  <c r="G234" i="18"/>
  <c r="F234" i="18"/>
  <c r="AC234" i="18"/>
  <c r="T234" i="18"/>
  <c r="W234" i="18"/>
  <c r="X234" i="18"/>
  <c r="Y234" i="18"/>
  <c r="Z234" i="18"/>
  <c r="G235" i="18"/>
  <c r="F235" i="18"/>
  <c r="AC235" i="18"/>
  <c r="T235" i="18"/>
  <c r="U235" i="18" s="1"/>
  <c r="W235" i="18"/>
  <c r="X235" i="18"/>
  <c r="Y235" i="18"/>
  <c r="Z235" i="18"/>
  <c r="AB235" i="18"/>
  <c r="G236" i="18"/>
  <c r="F236" i="18"/>
  <c r="T236" i="18"/>
  <c r="W236" i="18"/>
  <c r="X236" i="18"/>
  <c r="Y236" i="18"/>
  <c r="Z236" i="18"/>
  <c r="AB236" i="18"/>
  <c r="AC236" i="18"/>
  <c r="G237" i="18"/>
  <c r="F237" i="18"/>
  <c r="AB237" i="18"/>
  <c r="T237" i="18"/>
  <c r="W237" i="18"/>
  <c r="X237" i="18"/>
  <c r="Y237" i="18"/>
  <c r="Z237" i="18"/>
  <c r="G238" i="18"/>
  <c r="F238" i="18"/>
  <c r="AC238" i="18"/>
  <c r="T238" i="18"/>
  <c r="W238" i="18"/>
  <c r="X238" i="18"/>
  <c r="Y238" i="18"/>
  <c r="Z238" i="18"/>
  <c r="AB238" i="18"/>
  <c r="F239" i="18"/>
  <c r="G239" i="18"/>
  <c r="AC239" i="18"/>
  <c r="T239" i="18"/>
  <c r="U239" i="18" s="1"/>
  <c r="W239" i="18"/>
  <c r="X239" i="18"/>
  <c r="Y239" i="18"/>
  <c r="Z239" i="18"/>
  <c r="F240" i="18"/>
  <c r="G240" i="18"/>
  <c r="AC240" i="18"/>
  <c r="T240" i="18"/>
  <c r="W240" i="18"/>
  <c r="X240" i="18"/>
  <c r="Y240" i="18"/>
  <c r="Z240" i="18"/>
  <c r="F241" i="18"/>
  <c r="G241" i="18"/>
  <c r="AC241" i="18"/>
  <c r="T241" i="18"/>
  <c r="W241" i="18"/>
  <c r="X241" i="18"/>
  <c r="Y241" i="18"/>
  <c r="Z241" i="18"/>
  <c r="AB241" i="18"/>
  <c r="F242" i="18"/>
  <c r="G242" i="18"/>
  <c r="AC242" i="18"/>
  <c r="T242" i="18"/>
  <c r="W242" i="18"/>
  <c r="X242" i="18"/>
  <c r="Y242" i="18"/>
  <c r="Z242" i="18"/>
  <c r="AB242" i="18"/>
  <c r="F243" i="18"/>
  <c r="G243" i="18"/>
  <c r="AC243" i="18"/>
  <c r="T243" i="18"/>
  <c r="U243" i="18" s="1"/>
  <c r="W243" i="18"/>
  <c r="X243" i="18"/>
  <c r="Y243" i="18"/>
  <c r="Z243" i="18"/>
  <c r="AB243" i="18"/>
  <c r="F244" i="18"/>
  <c r="G244" i="18"/>
  <c r="AC244" i="18"/>
  <c r="T244" i="18"/>
  <c r="W244" i="18"/>
  <c r="X244" i="18"/>
  <c r="Y244" i="18"/>
  <c r="Z244" i="18"/>
  <c r="F245" i="18"/>
  <c r="G245" i="18"/>
  <c r="AC245" i="18"/>
  <c r="T245" i="18"/>
  <c r="W245" i="18"/>
  <c r="X245" i="18"/>
  <c r="Y245" i="18"/>
  <c r="Z245" i="18"/>
  <c r="AB245" i="18"/>
  <c r="F246" i="18"/>
  <c r="G246" i="18"/>
  <c r="AC246" i="18"/>
  <c r="T246" i="18"/>
  <c r="W246" i="18"/>
  <c r="X246" i="18"/>
  <c r="Y246" i="18"/>
  <c r="Z246" i="18"/>
  <c r="AB246" i="18"/>
  <c r="F247" i="18"/>
  <c r="G247" i="18"/>
  <c r="AC247" i="18"/>
  <c r="T247" i="18"/>
  <c r="U247" i="18" s="1"/>
  <c r="W247" i="18"/>
  <c r="X247" i="18"/>
  <c r="Y247" i="18"/>
  <c r="Z247" i="18"/>
  <c r="AB247" i="18"/>
  <c r="F248" i="18"/>
  <c r="G248" i="18"/>
  <c r="AC248" i="18"/>
  <c r="T248" i="18"/>
  <c r="W248" i="18"/>
  <c r="X248" i="18"/>
  <c r="Y248" i="18"/>
  <c r="Z248" i="18"/>
  <c r="F249" i="18"/>
  <c r="G249" i="18"/>
  <c r="AC249" i="18"/>
  <c r="T249" i="18"/>
  <c r="W249" i="18"/>
  <c r="X249" i="18"/>
  <c r="Y249" i="18"/>
  <c r="Z249" i="18"/>
  <c r="AB249" i="18"/>
  <c r="F250" i="18"/>
  <c r="G250" i="18"/>
  <c r="AC250" i="18"/>
  <c r="T250" i="18"/>
  <c r="W250" i="18"/>
  <c r="X250" i="18"/>
  <c r="Y250" i="18"/>
  <c r="Z250" i="18"/>
  <c r="AB250" i="18"/>
  <c r="F251" i="18"/>
  <c r="G251" i="18"/>
  <c r="AC251" i="18"/>
  <c r="T251" i="18"/>
  <c r="U251" i="18" s="1"/>
  <c r="W251" i="18"/>
  <c r="X251" i="18"/>
  <c r="Y251" i="18"/>
  <c r="Z251" i="18"/>
  <c r="AB251" i="18"/>
  <c r="F252" i="18"/>
  <c r="G252" i="18"/>
  <c r="AC252" i="18"/>
  <c r="T252" i="18"/>
  <c r="W252" i="18"/>
  <c r="X252" i="18"/>
  <c r="Y252" i="18"/>
  <c r="Z252" i="18"/>
  <c r="F253" i="18"/>
  <c r="G253" i="18"/>
  <c r="AC253" i="18"/>
  <c r="T253" i="18"/>
  <c r="W253" i="18"/>
  <c r="X253" i="18"/>
  <c r="Y253" i="18"/>
  <c r="Z253" i="18"/>
  <c r="AB253" i="18"/>
  <c r="F254" i="18"/>
  <c r="G254" i="18"/>
  <c r="AC254" i="18"/>
  <c r="T254" i="18"/>
  <c r="V254" i="18" s="1"/>
  <c r="W254" i="18"/>
  <c r="X254" i="18"/>
  <c r="Y254" i="18"/>
  <c r="Z254" i="18"/>
  <c r="AB254" i="18"/>
  <c r="F255" i="18"/>
  <c r="G255" i="18"/>
  <c r="AC255" i="18"/>
  <c r="T255" i="18"/>
  <c r="U255" i="18" s="1"/>
  <c r="W255" i="18"/>
  <c r="X255" i="18"/>
  <c r="Y255" i="18"/>
  <c r="Z255" i="18"/>
  <c r="AB255" i="18"/>
  <c r="F256" i="18"/>
  <c r="G256" i="18"/>
  <c r="T256" i="18"/>
  <c r="W256" i="18"/>
  <c r="X256" i="18"/>
  <c r="Y256" i="18"/>
  <c r="Z256" i="18"/>
  <c r="F257" i="18"/>
  <c r="G257" i="18"/>
  <c r="AC257" i="18"/>
  <c r="T257" i="18"/>
  <c r="W257" i="18"/>
  <c r="X257" i="18"/>
  <c r="Y257" i="18"/>
  <c r="Z257" i="18"/>
  <c r="AB257" i="18"/>
  <c r="F258" i="18"/>
  <c r="G258" i="18"/>
  <c r="T258" i="18"/>
  <c r="U258" i="18" s="1"/>
  <c r="W258" i="18"/>
  <c r="X258" i="18"/>
  <c r="Y258" i="18"/>
  <c r="Z258" i="18"/>
  <c r="AB258" i="18"/>
  <c r="AC258" i="18"/>
  <c r="G259" i="18"/>
  <c r="F259" i="18"/>
  <c r="T259" i="18"/>
  <c r="V259" i="18" s="1"/>
  <c r="W259" i="18"/>
  <c r="X259" i="18"/>
  <c r="Y259" i="18"/>
  <c r="Z259" i="18"/>
  <c r="AB259" i="18"/>
  <c r="AC259" i="18"/>
  <c r="G260" i="18"/>
  <c r="F260" i="18"/>
  <c r="T260" i="18"/>
  <c r="V260" i="18" s="1"/>
  <c r="W260" i="18"/>
  <c r="X260" i="18"/>
  <c r="Y260" i="18"/>
  <c r="Z260" i="18"/>
  <c r="AB260" i="18"/>
  <c r="AC260" i="18"/>
  <c r="G261" i="18"/>
  <c r="F261" i="18"/>
  <c r="T261" i="18"/>
  <c r="V261" i="18" s="1"/>
  <c r="W261" i="18"/>
  <c r="X261" i="18"/>
  <c r="Y261" i="18"/>
  <c r="Z261" i="18"/>
  <c r="AB261" i="18"/>
  <c r="AC261" i="18"/>
  <c r="AB176" i="18" l="1"/>
  <c r="AD176" i="18" s="1"/>
  <c r="V255" i="18"/>
  <c r="AA255" i="18" s="1"/>
  <c r="V251" i="18"/>
  <c r="AG251" i="18" s="1"/>
  <c r="AG204" i="18"/>
  <c r="V247" i="18"/>
  <c r="AG247" i="18" s="1"/>
  <c r="AG212" i="18"/>
  <c r="AD213" i="18"/>
  <c r="AI213" i="18" s="1"/>
  <c r="AD209" i="18"/>
  <c r="AI209" i="18" s="1"/>
  <c r="AG190" i="18"/>
  <c r="AA204" i="18"/>
  <c r="AA216" i="18"/>
  <c r="AG216" i="18"/>
  <c r="V243" i="18"/>
  <c r="AA243" i="18" s="1"/>
  <c r="AG208" i="18"/>
  <c r="U221" i="18"/>
  <c r="AA218" i="18"/>
  <c r="U212" i="18"/>
  <c r="V219" i="18"/>
  <c r="AG219" i="18" s="1"/>
  <c r="AG203" i="18"/>
  <c r="AA261" i="18"/>
  <c r="V239" i="18"/>
  <c r="AG239" i="18" s="1"/>
  <c r="U217" i="18"/>
  <c r="U208" i="18"/>
  <c r="V226" i="18"/>
  <c r="AG226" i="18" s="1"/>
  <c r="AG217" i="18"/>
  <c r="U216" i="18"/>
  <c r="AA212" i="18"/>
  <c r="U204" i="18"/>
  <c r="V258" i="18"/>
  <c r="AG258" i="18" s="1"/>
  <c r="AA208" i="18"/>
  <c r="AA203" i="18"/>
  <c r="AD218" i="18"/>
  <c r="AD233" i="18"/>
  <c r="AI233" i="18" s="1"/>
  <c r="AD223" i="18"/>
  <c r="AI223" i="18" s="1"/>
  <c r="AD260" i="18"/>
  <c r="AD221" i="18"/>
  <c r="AI221" i="18" s="1"/>
  <c r="AD205" i="18"/>
  <c r="AI205" i="18" s="1"/>
  <c r="AD224" i="18"/>
  <c r="AI224" i="18" s="1"/>
  <c r="AD258" i="18"/>
  <c r="AI258" i="18" s="1"/>
  <c r="AD255" i="18"/>
  <c r="AI255" i="18" s="1"/>
  <c r="AD232" i="18"/>
  <c r="AI232" i="18" s="1"/>
  <c r="AD247" i="18"/>
  <c r="AI247" i="18" s="1"/>
  <c r="AD259" i="18"/>
  <c r="AI259" i="18" s="1"/>
  <c r="AD251" i="18"/>
  <c r="AI251" i="18" s="1"/>
  <c r="AD254" i="18"/>
  <c r="AI254" i="18" s="1"/>
  <c r="AD243" i="18"/>
  <c r="AI243" i="18" s="1"/>
  <c r="AD242" i="18"/>
  <c r="AI242" i="18" s="1"/>
  <c r="AD236" i="18"/>
  <c r="AI236" i="18" s="1"/>
  <c r="AD230" i="18"/>
  <c r="AI230" i="18" s="1"/>
  <c r="AD245" i="18"/>
  <c r="AD261" i="18"/>
  <c r="AI261" i="18" s="1"/>
  <c r="AD253" i="18"/>
  <c r="AI253" i="18" s="1"/>
  <c r="AD241" i="18"/>
  <c r="AI241" i="18" s="1"/>
  <c r="AD207" i="18"/>
  <c r="AI207" i="18" s="1"/>
  <c r="AD210" i="18"/>
  <c r="AI210" i="18" s="1"/>
  <c r="AD208" i="18"/>
  <c r="AI208" i="18" s="1"/>
  <c r="AD235" i="18"/>
  <c r="AI235" i="18" s="1"/>
  <c r="AD238" i="18"/>
  <c r="AI238" i="18" s="1"/>
  <c r="AD246" i="18"/>
  <c r="AD226" i="18"/>
  <c r="AD217" i="18"/>
  <c r="AI217" i="18" s="1"/>
  <c r="AD250" i="18"/>
  <c r="AD228" i="18"/>
  <c r="AI228" i="18" s="1"/>
  <c r="AD225" i="18"/>
  <c r="AI225" i="18" s="1"/>
  <c r="AD220" i="18"/>
  <c r="AI220" i="18" s="1"/>
  <c r="AD249" i="18"/>
  <c r="AI249" i="18" s="1"/>
  <c r="AD231" i="18"/>
  <c r="AI231" i="18" s="1"/>
  <c r="AD190" i="18"/>
  <c r="AI190" i="18" s="1"/>
  <c r="U249" i="18"/>
  <c r="V249" i="18"/>
  <c r="AG249" i="18" s="1"/>
  <c r="AD257" i="18"/>
  <c r="U253" i="18"/>
  <c r="V253" i="18"/>
  <c r="AA253" i="18" s="1"/>
  <c r="U246" i="18"/>
  <c r="V246" i="18"/>
  <c r="AG246" i="18" s="1"/>
  <c r="U244" i="18"/>
  <c r="V244" i="18"/>
  <c r="AG244" i="18" s="1"/>
  <c r="U225" i="18"/>
  <c r="V225" i="18"/>
  <c r="AA225" i="18" s="1"/>
  <c r="U250" i="18"/>
  <c r="V250" i="18"/>
  <c r="AG250" i="18" s="1"/>
  <c r="U248" i="18"/>
  <c r="V248" i="18"/>
  <c r="AA248" i="18" s="1"/>
  <c r="U241" i="18"/>
  <c r="V241" i="18"/>
  <c r="AG241" i="18" s="1"/>
  <c r="U238" i="18"/>
  <c r="V238" i="18"/>
  <c r="AA238" i="18" s="1"/>
  <c r="AD219" i="18"/>
  <c r="U234" i="18"/>
  <c r="V234" i="18"/>
  <c r="AG234" i="18" s="1"/>
  <c r="AA259" i="18"/>
  <c r="AA260" i="18"/>
  <c r="U232" i="18"/>
  <c r="V232" i="18"/>
  <c r="AA232" i="18" s="1"/>
  <c r="U223" i="18"/>
  <c r="V223" i="18"/>
  <c r="AG223" i="18" s="1"/>
  <c r="U220" i="18"/>
  <c r="V220" i="18"/>
  <c r="AA220" i="18" s="1"/>
  <c r="U256" i="18"/>
  <c r="V256" i="18"/>
  <c r="AA256" i="18" s="1"/>
  <c r="U252" i="18"/>
  <c r="V252" i="18"/>
  <c r="AG252" i="18" s="1"/>
  <c r="U228" i="18"/>
  <c r="V228" i="18"/>
  <c r="AG228" i="18" s="1"/>
  <c r="U254" i="18"/>
  <c r="AG254" i="18"/>
  <c r="AA254" i="18"/>
  <c r="U245" i="18"/>
  <c r="V245" i="18"/>
  <c r="AA245" i="18" s="1"/>
  <c r="U237" i="18"/>
  <c r="V237" i="18"/>
  <c r="AA237" i="18" s="1"/>
  <c r="U230" i="18"/>
  <c r="V230" i="18"/>
  <c r="AG230" i="18" s="1"/>
  <c r="AC256" i="18"/>
  <c r="AB256" i="18"/>
  <c r="U242" i="18"/>
  <c r="V242" i="18"/>
  <c r="AG242" i="18" s="1"/>
  <c r="U240" i="18"/>
  <c r="V240" i="18"/>
  <c r="AA240" i="18" s="1"/>
  <c r="U227" i="18"/>
  <c r="V227" i="18"/>
  <c r="AA227" i="18" s="1"/>
  <c r="U224" i="18"/>
  <c r="V224" i="18"/>
  <c r="AA224" i="18" s="1"/>
  <c r="U222" i="18"/>
  <c r="V222" i="18"/>
  <c r="AG222" i="18" s="1"/>
  <c r="U257" i="18"/>
  <c r="V257" i="18"/>
  <c r="AG257" i="18" s="1"/>
  <c r="U233" i="18"/>
  <c r="V233" i="18"/>
  <c r="AG233" i="18" s="1"/>
  <c r="U229" i="18"/>
  <c r="V229" i="18"/>
  <c r="AA229" i="18" s="1"/>
  <c r="V236" i="18"/>
  <c r="AG236" i="18" s="1"/>
  <c r="V231" i="18"/>
  <c r="AA231" i="18" s="1"/>
  <c r="V213" i="18"/>
  <c r="AG213" i="18" s="1"/>
  <c r="U236" i="18"/>
  <c r="U231" i="18"/>
  <c r="AA221" i="18"/>
  <c r="V211" i="18"/>
  <c r="AG211" i="18" s="1"/>
  <c r="U211" i="18"/>
  <c r="U261" i="18"/>
  <c r="U260" i="18"/>
  <c r="U259" i="18"/>
  <c r="AB239" i="18"/>
  <c r="AD239" i="18" s="1"/>
  <c r="AC229" i="18"/>
  <c r="AD229" i="18" s="1"/>
  <c r="AA217" i="18"/>
  <c r="V210" i="18"/>
  <c r="AG210" i="18" s="1"/>
  <c r="AG261" i="18"/>
  <c r="AG260" i="18"/>
  <c r="AG259" i="18"/>
  <c r="AB234" i="18"/>
  <c r="AD234" i="18" s="1"/>
  <c r="AC227" i="18"/>
  <c r="AD227" i="18" s="1"/>
  <c r="AG218" i="18"/>
  <c r="AD212" i="18"/>
  <c r="AB252" i="18"/>
  <c r="AD252" i="18" s="1"/>
  <c r="AB248" i="18"/>
  <c r="AD248" i="18" s="1"/>
  <c r="AB244" i="18"/>
  <c r="AD244" i="18" s="1"/>
  <c r="AB240" i="18"/>
  <c r="AD240" i="18" s="1"/>
  <c r="AC237" i="18"/>
  <c r="AD237" i="18" s="1"/>
  <c r="V235" i="18"/>
  <c r="AA235" i="18" s="1"/>
  <c r="AB222" i="18"/>
  <c r="AD222" i="18" s="1"/>
  <c r="U218" i="18"/>
  <c r="V207" i="18"/>
  <c r="AG207" i="18" s="1"/>
  <c r="U207" i="18"/>
  <c r="AG221" i="18"/>
  <c r="AD216" i="18"/>
  <c r="V214" i="18"/>
  <c r="AG214" i="18" s="1"/>
  <c r="AD206" i="18"/>
  <c r="AD214" i="18"/>
  <c r="U213" i="18"/>
  <c r="V215" i="18"/>
  <c r="U215" i="18"/>
  <c r="AB204" i="18"/>
  <c r="AD204" i="18" s="1"/>
  <c r="AD215" i="18"/>
  <c r="V209" i="18"/>
  <c r="AA209" i="18" s="1"/>
  <c r="V206" i="18"/>
  <c r="AG206" i="18" s="1"/>
  <c r="V198" i="18"/>
  <c r="AG198" i="18" s="1"/>
  <c r="U198" i="18"/>
  <c r="AC200" i="18"/>
  <c r="AD211" i="18"/>
  <c r="V205" i="18"/>
  <c r="AA205" i="18" s="1"/>
  <c r="V202" i="18"/>
  <c r="AG202" i="18" s="1"/>
  <c r="V201" i="18"/>
  <c r="AA201" i="18" s="1"/>
  <c r="AA190" i="18"/>
  <c r="U203" i="18"/>
  <c r="U190" i="18"/>
  <c r="AG255" i="18" l="1"/>
  <c r="AH255" i="18" s="1"/>
  <c r="AA251" i="18"/>
  <c r="AE251" i="18" s="1"/>
  <c r="AE218" i="18"/>
  <c r="AA258" i="18"/>
  <c r="AE258" i="18" s="1"/>
  <c r="AG243" i="18"/>
  <c r="AH243" i="18" s="1"/>
  <c r="AA239" i="18"/>
  <c r="AF239" i="18" s="1"/>
  <c r="AA202" i="18"/>
  <c r="AA247" i="18"/>
  <c r="AE247" i="18" s="1"/>
  <c r="AA230" i="18"/>
  <c r="AF230" i="18" s="1"/>
  <c r="AG240" i="18"/>
  <c r="AH240" i="18" s="1"/>
  <c r="AG248" i="18"/>
  <c r="AH248" i="18" s="1"/>
  <c r="AG238" i="18"/>
  <c r="AH238" i="18" s="1"/>
  <c r="AG245" i="18"/>
  <c r="AH245" i="18" s="1"/>
  <c r="AA207" i="18"/>
  <c r="AE207" i="18" s="1"/>
  <c r="AA226" i="18"/>
  <c r="AE226" i="18" s="1"/>
  <c r="AA214" i="18"/>
  <c r="AE214" i="18" s="1"/>
  <c r="AH213" i="18"/>
  <c r="AF209" i="18"/>
  <c r="AA219" i="18"/>
  <c r="AF219" i="18" s="1"/>
  <c r="AG201" i="18"/>
  <c r="AA206" i="18"/>
  <c r="AE206" i="18" s="1"/>
  <c r="AA242" i="18"/>
  <c r="AF242" i="18" s="1"/>
  <c r="AH219" i="18"/>
  <c r="AG209" i="18"/>
  <c r="AH209" i="18" s="1"/>
  <c r="AG231" i="18"/>
  <c r="AH231" i="18" s="1"/>
  <c r="AH221" i="18"/>
  <c r="AH259" i="18"/>
  <c r="AF260" i="18"/>
  <c r="AH260" i="18"/>
  <c r="AA249" i="18"/>
  <c r="AE249" i="18" s="1"/>
  <c r="AH239" i="18"/>
  <c r="AA211" i="18"/>
  <c r="AF211" i="18" s="1"/>
  <c r="AF216" i="18"/>
  <c r="AF212" i="18"/>
  <c r="AH226" i="18"/>
  <c r="AG256" i="18"/>
  <c r="AA233" i="18"/>
  <c r="AE233" i="18" s="1"/>
  <c r="AG224" i="18"/>
  <c r="AH224" i="18" s="1"/>
  <c r="AA250" i="18"/>
  <c r="AE250" i="18" s="1"/>
  <c r="AA246" i="18"/>
  <c r="AE246" i="18" s="1"/>
  <c r="AA210" i="18"/>
  <c r="AE210" i="18" s="1"/>
  <c r="AA241" i="18"/>
  <c r="AE241" i="18" s="1"/>
  <c r="AA198" i="18"/>
  <c r="AE209" i="18"/>
  <c r="AA222" i="18"/>
  <c r="AE222" i="18" s="1"/>
  <c r="AA252" i="18"/>
  <c r="AE252" i="18" s="1"/>
  <c r="AE260" i="18"/>
  <c r="AE245" i="18"/>
  <c r="AF190" i="18"/>
  <c r="AH190" i="18"/>
  <c r="AH207" i="18"/>
  <c r="AH228" i="18"/>
  <c r="AH230" i="18"/>
  <c r="AF208" i="18"/>
  <c r="AI245" i="18"/>
  <c r="AF218" i="18"/>
  <c r="AI218" i="18"/>
  <c r="AF205" i="18"/>
  <c r="AH218" i="18"/>
  <c r="AI260" i="18"/>
  <c r="AF259" i="18"/>
  <c r="AH233" i="18"/>
  <c r="AI246" i="18"/>
  <c r="AE261" i="18"/>
  <c r="AH246" i="18"/>
  <c r="AH210" i="18"/>
  <c r="AH217" i="18"/>
  <c r="AF221" i="18"/>
  <c r="AH254" i="18"/>
  <c r="AH223" i="18"/>
  <c r="AH247" i="18"/>
  <c r="AH208" i="18"/>
  <c r="AF217" i="18"/>
  <c r="AH242" i="18"/>
  <c r="AH258" i="18"/>
  <c r="AH214" i="18"/>
  <c r="AE208" i="18"/>
  <c r="AI226" i="18"/>
  <c r="AH251" i="18"/>
  <c r="AF245" i="18"/>
  <c r="AH249" i="18"/>
  <c r="AH236" i="18"/>
  <c r="AH261" i="18"/>
  <c r="AH257" i="18"/>
  <c r="AE238" i="18"/>
  <c r="AF261" i="18"/>
  <c r="AI250" i="18"/>
  <c r="AH241" i="18"/>
  <c r="AH250" i="18"/>
  <c r="AF227" i="18"/>
  <c r="AH206" i="18"/>
  <c r="AH222" i="18"/>
  <c r="AH211" i="18"/>
  <c r="AF231" i="18"/>
  <c r="AE217" i="18"/>
  <c r="AF238" i="18"/>
  <c r="AF229" i="18"/>
  <c r="AF237" i="18"/>
  <c r="AH234" i="18"/>
  <c r="AI248" i="18"/>
  <c r="AE248" i="18"/>
  <c r="AF225" i="18"/>
  <c r="AE225" i="18"/>
  <c r="AI252" i="18"/>
  <c r="AF232" i="18"/>
  <c r="AE232" i="18"/>
  <c r="AI222" i="18"/>
  <c r="AF220" i="18"/>
  <c r="AE220" i="18"/>
  <c r="AF235" i="18"/>
  <c r="AE235" i="18"/>
  <c r="AH252" i="18"/>
  <c r="AI244" i="18"/>
  <c r="AF253" i="18"/>
  <c r="AE253" i="18"/>
  <c r="AF224" i="18"/>
  <c r="AE224" i="18"/>
  <c r="AH244" i="18"/>
  <c r="AI204" i="18"/>
  <c r="AE204" i="18"/>
  <c r="AH204" i="18"/>
  <c r="AF204" i="18"/>
  <c r="AE240" i="18"/>
  <c r="AI240" i="18"/>
  <c r="AI234" i="18"/>
  <c r="AE227" i="18"/>
  <c r="AI227" i="18"/>
  <c r="AA257" i="18"/>
  <c r="AF257" i="18" s="1"/>
  <c r="AF248" i="18"/>
  <c r="AG253" i="18"/>
  <c r="AH253" i="18" s="1"/>
  <c r="AI211" i="18"/>
  <c r="AI229" i="18"/>
  <c r="AE229" i="18"/>
  <c r="AA213" i="18"/>
  <c r="AA228" i="18"/>
  <c r="AA234" i="18"/>
  <c r="AF234" i="18" s="1"/>
  <c r="AA244" i="18"/>
  <c r="AF244" i="18" s="1"/>
  <c r="AI214" i="18"/>
  <c r="AG235" i="18"/>
  <c r="AH235" i="18" s="1"/>
  <c r="AG229" i="18"/>
  <c r="AH229" i="18" s="1"/>
  <c r="AG220" i="18"/>
  <c r="AH220" i="18" s="1"/>
  <c r="AG232" i="18"/>
  <c r="AH232" i="18" s="1"/>
  <c r="AG225" i="18"/>
  <c r="AH225" i="18" s="1"/>
  <c r="AF240" i="18"/>
  <c r="AE221" i="18"/>
  <c r="AE231" i="18"/>
  <c r="AI257" i="18"/>
  <c r="AI206" i="18"/>
  <c r="AE205" i="18"/>
  <c r="AE243" i="18"/>
  <c r="AF243" i="18"/>
  <c r="AA236" i="18"/>
  <c r="AG227" i="18"/>
  <c r="AH227" i="18" s="1"/>
  <c r="AG237" i="18"/>
  <c r="AH237" i="18" s="1"/>
  <c r="AI215" i="18"/>
  <c r="AE190" i="18"/>
  <c r="AI239" i="18"/>
  <c r="AH216" i="18"/>
  <c r="AG205" i="18"/>
  <c r="AH205" i="18" s="1"/>
  <c r="AI212" i="18"/>
  <c r="AE212" i="18"/>
  <c r="AF254" i="18"/>
  <c r="AE254" i="18"/>
  <c r="AA223" i="18"/>
  <c r="AE259" i="18"/>
  <c r="AI219" i="18"/>
  <c r="AI176" i="18"/>
  <c r="AA215" i="18"/>
  <c r="AF215" i="18" s="1"/>
  <c r="AG215" i="18"/>
  <c r="AH215" i="18" s="1"/>
  <c r="AI216" i="18"/>
  <c r="AE216" i="18"/>
  <c r="AE237" i="18"/>
  <c r="AI237" i="18"/>
  <c r="AE255" i="18"/>
  <c r="AF255" i="18"/>
  <c r="AH212" i="18"/>
  <c r="AD256" i="18"/>
  <c r="AF251" i="18" l="1"/>
  <c r="AE242" i="18"/>
  <c r="AE239" i="18"/>
  <c r="AF210" i="18"/>
  <c r="AF206" i="18"/>
  <c r="AF247" i="18"/>
  <c r="AF258" i="18"/>
  <c r="AE230" i="18"/>
  <c r="AF214" i="18"/>
  <c r="AH256" i="18"/>
  <c r="AF249" i="18"/>
  <c r="AF252" i="18"/>
  <c r="AF226" i="18"/>
  <c r="AE211" i="18"/>
  <c r="AF207" i="18"/>
  <c r="AE219" i="18"/>
  <c r="AF250" i="18"/>
  <c r="AF222" i="18"/>
  <c r="AF241" i="18"/>
  <c r="AF246" i="18"/>
  <c r="AF233" i="18"/>
  <c r="AE257" i="18"/>
  <c r="AF213" i="18"/>
  <c r="AE213" i="18"/>
  <c r="AF223" i="18"/>
  <c r="AE223" i="18"/>
  <c r="AF236" i="18"/>
  <c r="AE236" i="18"/>
  <c r="AE215" i="18"/>
  <c r="AE256" i="18"/>
  <c r="AI256" i="18"/>
  <c r="AE234" i="18"/>
  <c r="AF256" i="18"/>
  <c r="AF228" i="18"/>
  <c r="AE228" i="18"/>
  <c r="AE244" i="18"/>
  <c r="F207" i="7" l="1"/>
  <c r="L207" i="7" s="1"/>
  <c r="D207" i="7"/>
  <c r="C207" i="7"/>
  <c r="F206" i="7"/>
  <c r="L206" i="7" s="1"/>
  <c r="R160" i="18" l="1"/>
  <c r="R158" i="18"/>
  <c r="R156" i="18"/>
  <c r="E169" i="4" l="1"/>
  <c r="E177" i="18" s="1"/>
  <c r="F177" i="18" s="1"/>
  <c r="BM23" i="18"/>
  <c r="E187" i="4" l="1"/>
  <c r="E188" i="4"/>
  <c r="E189" i="4"/>
  <c r="E190" i="4"/>
  <c r="E191" i="4"/>
  <c r="E192" i="4"/>
  <c r="E193" i="4"/>
  <c r="E195" i="4"/>
  <c r="E196" i="4"/>
  <c r="E197" i="4"/>
  <c r="E198" i="4"/>
  <c r="E199" i="4"/>
  <c r="E200" i="4"/>
  <c r="E201" i="4"/>
  <c r="AQ201" i="4" s="1"/>
  <c r="E202" i="4"/>
  <c r="E203" i="4"/>
  <c r="E204" i="4"/>
  <c r="F204" i="4" s="1"/>
  <c r="E205" i="4"/>
  <c r="E206" i="4"/>
  <c r="F206" i="4" s="1"/>
  <c r="E207" i="4"/>
  <c r="F207" i="4" s="1"/>
  <c r="E208" i="4"/>
  <c r="F208" i="4" s="1"/>
  <c r="E209" i="4"/>
  <c r="F209" i="4" s="1"/>
  <c r="E210" i="4"/>
  <c r="F210" i="4" s="1"/>
  <c r="E211" i="4"/>
  <c r="E212" i="4"/>
  <c r="F212" i="4" s="1"/>
  <c r="E213" i="4"/>
  <c r="F213" i="4" s="1"/>
  <c r="E214" i="4"/>
  <c r="F214" i="4" s="1"/>
  <c r="E215" i="4"/>
  <c r="F215" i="4" s="1"/>
  <c r="E216" i="4"/>
  <c r="E217" i="4"/>
  <c r="E218" i="4"/>
  <c r="F218" i="4" s="1"/>
  <c r="E170" i="4"/>
  <c r="E178" i="18" s="1"/>
  <c r="F178" i="18" s="1"/>
  <c r="G170" i="4"/>
  <c r="H170" i="4"/>
  <c r="K170" i="4"/>
  <c r="E171" i="4"/>
  <c r="E179" i="18" s="1"/>
  <c r="F179" i="18" s="1"/>
  <c r="G171" i="4"/>
  <c r="H171" i="4"/>
  <c r="K171" i="4"/>
  <c r="E172" i="4"/>
  <c r="E180" i="18" s="1"/>
  <c r="F180" i="18" s="1"/>
  <c r="G172" i="4"/>
  <c r="H172" i="4"/>
  <c r="K172" i="4"/>
  <c r="E173" i="4"/>
  <c r="E181" i="18" s="1"/>
  <c r="F181" i="18" s="1"/>
  <c r="G173" i="4"/>
  <c r="H173" i="4"/>
  <c r="K173" i="4"/>
  <c r="E174" i="4"/>
  <c r="G174" i="4"/>
  <c r="H174" i="4"/>
  <c r="K174" i="4"/>
  <c r="E175" i="4"/>
  <c r="G175" i="4"/>
  <c r="H175" i="4"/>
  <c r="K175" i="4"/>
  <c r="E176" i="4"/>
  <c r="F176" i="4" s="1"/>
  <c r="G176" i="4"/>
  <c r="H176" i="4"/>
  <c r="K176" i="4"/>
  <c r="E177" i="4"/>
  <c r="G177" i="4"/>
  <c r="H177" i="4"/>
  <c r="K177" i="4"/>
  <c r="L177" i="4"/>
  <c r="J185" i="18" s="1"/>
  <c r="M177" i="4"/>
  <c r="E178" i="4"/>
  <c r="F178" i="4" s="1"/>
  <c r="G178" i="4"/>
  <c r="H178" i="4"/>
  <c r="K178" i="4"/>
  <c r="E179" i="4"/>
  <c r="F179" i="4" s="1"/>
  <c r="G179" i="4"/>
  <c r="H179" i="4"/>
  <c r="K179" i="4"/>
  <c r="E180" i="4"/>
  <c r="F180" i="4" s="1"/>
  <c r="G180" i="4"/>
  <c r="H180" i="4"/>
  <c r="K180" i="4"/>
  <c r="E181" i="4"/>
  <c r="G181" i="4"/>
  <c r="H181" i="4"/>
  <c r="K181" i="4"/>
  <c r="E182" i="4"/>
  <c r="F182" i="4" s="1"/>
  <c r="G182" i="4"/>
  <c r="H182" i="4"/>
  <c r="K182" i="4"/>
  <c r="L182" i="4"/>
  <c r="J190" i="18" s="1"/>
  <c r="M182" i="4"/>
  <c r="N182" i="4"/>
  <c r="E183" i="4"/>
  <c r="F183" i="4" s="1"/>
  <c r="G183" i="4"/>
  <c r="H183" i="4"/>
  <c r="K183" i="4"/>
  <c r="L183" i="4"/>
  <c r="J191" i="18" s="1"/>
  <c r="M183" i="4"/>
  <c r="E184" i="4"/>
  <c r="F184" i="4" s="1"/>
  <c r="G184" i="4"/>
  <c r="H184" i="4"/>
  <c r="K184" i="4"/>
  <c r="E185" i="4"/>
  <c r="F185" i="4" s="1"/>
  <c r="G185" i="4"/>
  <c r="H185" i="4"/>
  <c r="K185" i="4"/>
  <c r="E186" i="4"/>
  <c r="F186" i="4" s="1"/>
  <c r="G186" i="4"/>
  <c r="H186" i="4"/>
  <c r="K186" i="4"/>
  <c r="L186" i="4"/>
  <c r="J194" i="18" s="1"/>
  <c r="M186" i="4"/>
  <c r="G187" i="4"/>
  <c r="H187" i="4"/>
  <c r="K187" i="4"/>
  <c r="G188" i="4"/>
  <c r="H188" i="4"/>
  <c r="K188" i="4"/>
  <c r="G189" i="4"/>
  <c r="H189" i="4"/>
  <c r="K189" i="4"/>
  <c r="L189" i="4"/>
  <c r="J197" i="18" s="1"/>
  <c r="M189" i="4"/>
  <c r="G190" i="4"/>
  <c r="H190" i="4"/>
  <c r="K190" i="4"/>
  <c r="L190" i="4"/>
  <c r="J198" i="18" s="1"/>
  <c r="M190" i="4"/>
  <c r="G191" i="4"/>
  <c r="H191" i="4"/>
  <c r="K191" i="4"/>
  <c r="N191" i="4"/>
  <c r="G192" i="4"/>
  <c r="H192" i="4"/>
  <c r="K192" i="4"/>
  <c r="N192" i="4"/>
  <c r="G193" i="4"/>
  <c r="H193" i="4"/>
  <c r="K193" i="4"/>
  <c r="L193" i="4"/>
  <c r="J201" i="18" s="1"/>
  <c r="M193" i="4"/>
  <c r="G194" i="4"/>
  <c r="H194" i="4"/>
  <c r="K194" i="4"/>
  <c r="L194" i="4"/>
  <c r="J202" i="18" s="1"/>
  <c r="M194" i="4"/>
  <c r="G195" i="4"/>
  <c r="H195" i="4"/>
  <c r="K195" i="4"/>
  <c r="L195" i="4"/>
  <c r="J203" i="18" s="1"/>
  <c r="M195" i="4"/>
  <c r="G196" i="4"/>
  <c r="H196" i="4"/>
  <c r="K196" i="4"/>
  <c r="L196" i="4"/>
  <c r="J204" i="18" s="1"/>
  <c r="M196" i="4"/>
  <c r="N196" i="4"/>
  <c r="G197" i="4"/>
  <c r="H197" i="4"/>
  <c r="K197" i="4"/>
  <c r="L197" i="4"/>
  <c r="J205" i="18" s="1"/>
  <c r="M197" i="4"/>
  <c r="N197" i="4"/>
  <c r="G198" i="4"/>
  <c r="H198" i="4"/>
  <c r="K198" i="4"/>
  <c r="L198" i="4"/>
  <c r="J206" i="18" s="1"/>
  <c r="M198" i="4"/>
  <c r="N198" i="4"/>
  <c r="G199" i="4"/>
  <c r="H199" i="4"/>
  <c r="K199" i="4"/>
  <c r="L199" i="4"/>
  <c r="J207" i="18" s="1"/>
  <c r="M199" i="4"/>
  <c r="N199" i="4"/>
  <c r="G200" i="4"/>
  <c r="H200" i="4"/>
  <c r="K200" i="4"/>
  <c r="L200" i="4"/>
  <c r="J208" i="18" s="1"/>
  <c r="M200" i="4"/>
  <c r="N200" i="4"/>
  <c r="G201" i="4"/>
  <c r="H201" i="4"/>
  <c r="K201" i="4"/>
  <c r="L201" i="4"/>
  <c r="J209" i="18" s="1"/>
  <c r="M201" i="4"/>
  <c r="N201" i="4"/>
  <c r="G202" i="4"/>
  <c r="H202" i="4"/>
  <c r="K202" i="4"/>
  <c r="L202" i="4"/>
  <c r="J210" i="18" s="1"/>
  <c r="M202" i="4"/>
  <c r="N202" i="4"/>
  <c r="G203" i="4"/>
  <c r="H203" i="4"/>
  <c r="K203" i="4"/>
  <c r="L203" i="4"/>
  <c r="J211" i="18" s="1"/>
  <c r="M203" i="4"/>
  <c r="N203" i="4"/>
  <c r="G204" i="4"/>
  <c r="H204" i="4"/>
  <c r="K204" i="4"/>
  <c r="L204" i="4"/>
  <c r="J212" i="18" s="1"/>
  <c r="M204" i="4"/>
  <c r="N204" i="4"/>
  <c r="G205" i="4"/>
  <c r="H205" i="4"/>
  <c r="K205" i="4"/>
  <c r="L205" i="4"/>
  <c r="J213" i="18" s="1"/>
  <c r="M205" i="4"/>
  <c r="N205" i="4"/>
  <c r="G206" i="4"/>
  <c r="H206" i="4"/>
  <c r="K206" i="4"/>
  <c r="L206" i="4"/>
  <c r="J214" i="18" s="1"/>
  <c r="M206" i="4"/>
  <c r="N206" i="4"/>
  <c r="G207" i="4"/>
  <c r="H207" i="4"/>
  <c r="K207" i="4"/>
  <c r="L207" i="4"/>
  <c r="J215" i="18" s="1"/>
  <c r="M207" i="4"/>
  <c r="N207" i="4"/>
  <c r="G208" i="4"/>
  <c r="H208" i="4"/>
  <c r="K208" i="4"/>
  <c r="L208" i="4"/>
  <c r="J216" i="18" s="1"/>
  <c r="M208" i="4"/>
  <c r="N208" i="4"/>
  <c r="G209" i="4"/>
  <c r="H209" i="4"/>
  <c r="K209" i="4"/>
  <c r="L209" i="4"/>
  <c r="J217" i="18" s="1"/>
  <c r="M209" i="4"/>
  <c r="N209" i="4"/>
  <c r="G210" i="4"/>
  <c r="H210" i="4"/>
  <c r="K210" i="4"/>
  <c r="L210" i="4"/>
  <c r="J218" i="18" s="1"/>
  <c r="M210" i="4"/>
  <c r="N210" i="4"/>
  <c r="G211" i="4"/>
  <c r="H211" i="4"/>
  <c r="K211" i="4"/>
  <c r="L211" i="4"/>
  <c r="J219" i="18" s="1"/>
  <c r="M211" i="4"/>
  <c r="N211" i="4"/>
  <c r="G212" i="4"/>
  <c r="H212" i="4"/>
  <c r="K212" i="4"/>
  <c r="L212" i="4"/>
  <c r="J220" i="18" s="1"/>
  <c r="M212" i="4"/>
  <c r="N212" i="4"/>
  <c r="G213" i="4"/>
  <c r="H213" i="4"/>
  <c r="K213" i="4"/>
  <c r="L213" i="4"/>
  <c r="J221" i="18" s="1"/>
  <c r="M213" i="4"/>
  <c r="N213" i="4"/>
  <c r="G214" i="4"/>
  <c r="H214" i="4"/>
  <c r="K214" i="4"/>
  <c r="L214" i="4"/>
  <c r="J222" i="18" s="1"/>
  <c r="M214" i="4"/>
  <c r="N214" i="4"/>
  <c r="G215" i="4"/>
  <c r="H215" i="4"/>
  <c r="K215" i="4"/>
  <c r="L215" i="4"/>
  <c r="J223" i="18" s="1"/>
  <c r="M215" i="4"/>
  <c r="N215" i="4"/>
  <c r="G216" i="4"/>
  <c r="H216" i="4"/>
  <c r="K216" i="4"/>
  <c r="L216" i="4"/>
  <c r="J224" i="18" s="1"/>
  <c r="M216" i="4"/>
  <c r="N216" i="4"/>
  <c r="G217" i="4"/>
  <c r="H217" i="4"/>
  <c r="K217" i="4"/>
  <c r="L217" i="4"/>
  <c r="J225" i="18" s="1"/>
  <c r="M217" i="4"/>
  <c r="N217" i="4"/>
  <c r="G218" i="4"/>
  <c r="H218" i="4"/>
  <c r="K218" i="4"/>
  <c r="L218" i="4"/>
  <c r="J226" i="18" s="1"/>
  <c r="M218" i="4"/>
  <c r="N218" i="4"/>
  <c r="J227" i="18"/>
  <c r="AR218" i="4"/>
  <c r="AK218" i="4"/>
  <c r="AJ218" i="4"/>
  <c r="AO218" i="4" s="1"/>
  <c r="AR217" i="4"/>
  <c r="AK217" i="4"/>
  <c r="AJ217" i="4"/>
  <c r="AO217" i="4" s="1"/>
  <c r="AR216" i="4"/>
  <c r="AK216" i="4"/>
  <c r="AJ216" i="4"/>
  <c r="AO216" i="4" s="1"/>
  <c r="AR215" i="4"/>
  <c r="AK215" i="4"/>
  <c r="AJ215" i="4"/>
  <c r="AO215" i="4" s="1"/>
  <c r="AR214" i="4"/>
  <c r="AK214" i="4"/>
  <c r="AJ214" i="4"/>
  <c r="AO214" i="4" s="1"/>
  <c r="AR213" i="4"/>
  <c r="AK213" i="4"/>
  <c r="AJ213" i="4"/>
  <c r="AO213" i="4" s="1"/>
  <c r="AR212" i="4"/>
  <c r="AK212" i="4"/>
  <c r="AJ212" i="4"/>
  <c r="AO212" i="4" s="1"/>
  <c r="AR211" i="4"/>
  <c r="AK211" i="4"/>
  <c r="AJ211" i="4"/>
  <c r="AO211" i="4" s="1"/>
  <c r="AR210" i="4"/>
  <c r="AK210" i="4"/>
  <c r="AJ210" i="4"/>
  <c r="AO210" i="4" s="1"/>
  <c r="AR209" i="4"/>
  <c r="AK209" i="4"/>
  <c r="AJ209" i="4"/>
  <c r="AO209" i="4" s="1"/>
  <c r="AR208" i="4"/>
  <c r="AK208" i="4"/>
  <c r="AJ208" i="4"/>
  <c r="AO208" i="4" s="1"/>
  <c r="AR207" i="4"/>
  <c r="AK207" i="4"/>
  <c r="AJ207" i="4"/>
  <c r="AO207" i="4" s="1"/>
  <c r="AR206" i="4"/>
  <c r="AK206" i="4"/>
  <c r="AJ206" i="4"/>
  <c r="AO206" i="4" s="1"/>
  <c r="AR205" i="4"/>
  <c r="AK205" i="4"/>
  <c r="AJ205" i="4"/>
  <c r="AO205" i="4" s="1"/>
  <c r="AR204" i="4"/>
  <c r="AK204" i="4"/>
  <c r="AJ204" i="4"/>
  <c r="AO204" i="4" s="1"/>
  <c r="AR203" i="4"/>
  <c r="AK203" i="4"/>
  <c r="AJ203" i="4"/>
  <c r="AO203" i="4" s="1"/>
  <c r="AR202" i="4"/>
  <c r="AK202" i="4"/>
  <c r="AJ202" i="4"/>
  <c r="AO202" i="4" s="1"/>
  <c r="AR201" i="4"/>
  <c r="AK201" i="4"/>
  <c r="AJ201" i="4"/>
  <c r="AO201" i="4" s="1"/>
  <c r="AR200" i="4"/>
  <c r="AK200" i="4"/>
  <c r="AJ200" i="4"/>
  <c r="AO200" i="4" s="1"/>
  <c r="AR199" i="4"/>
  <c r="AK199" i="4"/>
  <c r="AJ199" i="4"/>
  <c r="AO199" i="4" s="1"/>
  <c r="AR198" i="4"/>
  <c r="AK198" i="4"/>
  <c r="AJ198" i="4"/>
  <c r="AO198" i="4" s="1"/>
  <c r="AQ198" i="4"/>
  <c r="AR197" i="4"/>
  <c r="AK197" i="4"/>
  <c r="AJ197" i="4"/>
  <c r="AO197" i="4" s="1"/>
  <c r="AQ197" i="4"/>
  <c r="AR196" i="4"/>
  <c r="AK196" i="4"/>
  <c r="AJ196" i="4"/>
  <c r="AO196" i="4" s="1"/>
  <c r="AQ196" i="4"/>
  <c r="AR195" i="4"/>
  <c r="AK195" i="4"/>
  <c r="AJ195" i="4"/>
  <c r="AO195" i="4" s="1"/>
  <c r="AR194" i="4"/>
  <c r="AK194" i="4"/>
  <c r="AO194" i="4"/>
  <c r="AR193" i="4"/>
  <c r="AK193" i="4"/>
  <c r="AJ193" i="4"/>
  <c r="AO193" i="4" s="1"/>
  <c r="AR192" i="4"/>
  <c r="AK192" i="4"/>
  <c r="AJ192" i="4"/>
  <c r="AO192" i="4" s="1"/>
  <c r="AR191" i="4"/>
  <c r="AK191" i="4"/>
  <c r="AJ191" i="4"/>
  <c r="AO191" i="4" s="1"/>
  <c r="AR190" i="4"/>
  <c r="AK190" i="4"/>
  <c r="AO190" i="4"/>
  <c r="AR189" i="4"/>
  <c r="AK189" i="4"/>
  <c r="AJ189" i="4"/>
  <c r="AO189" i="4" s="1"/>
  <c r="AR188" i="4"/>
  <c r="AK188" i="4"/>
  <c r="AJ188" i="4"/>
  <c r="AO188" i="4" s="1"/>
  <c r="AR187" i="4"/>
  <c r="AK187" i="4"/>
  <c r="AJ187" i="4"/>
  <c r="AO187" i="4" s="1"/>
  <c r="AR186" i="4"/>
  <c r="AK186" i="4"/>
  <c r="AJ186" i="4"/>
  <c r="AO186" i="4" s="1"/>
  <c r="AR185" i="4"/>
  <c r="AK185" i="4"/>
  <c r="AJ185" i="4"/>
  <c r="AO185" i="4" s="1"/>
  <c r="AR184" i="4"/>
  <c r="AK184" i="4"/>
  <c r="AJ184" i="4"/>
  <c r="AO184" i="4" s="1"/>
  <c r="AR183" i="4"/>
  <c r="AK183" i="4"/>
  <c r="AJ183" i="4"/>
  <c r="AO183" i="4" s="1"/>
  <c r="AR182" i="4"/>
  <c r="AK182" i="4"/>
  <c r="AJ182" i="4"/>
  <c r="AO182" i="4" s="1"/>
  <c r="AR181" i="4"/>
  <c r="AK181" i="4"/>
  <c r="AJ181" i="4"/>
  <c r="AO181" i="4" s="1"/>
  <c r="AR180" i="4"/>
  <c r="AK180" i="4"/>
  <c r="AJ180" i="4"/>
  <c r="AO180" i="4" s="1"/>
  <c r="AR179" i="4"/>
  <c r="AK179" i="4"/>
  <c r="AJ179" i="4"/>
  <c r="AO179" i="4" s="1"/>
  <c r="AR178" i="4"/>
  <c r="AK178" i="4"/>
  <c r="AJ178" i="4"/>
  <c r="AO178" i="4" s="1"/>
  <c r="AR177" i="4"/>
  <c r="AK177" i="4"/>
  <c r="AJ177" i="4"/>
  <c r="AO177" i="4" s="1"/>
  <c r="AR176" i="4"/>
  <c r="AK176" i="4"/>
  <c r="AJ176" i="4"/>
  <c r="AO176" i="4" s="1"/>
  <c r="AR175" i="4"/>
  <c r="AK175" i="4"/>
  <c r="AJ175" i="4"/>
  <c r="AO175" i="4" s="1"/>
  <c r="AR174" i="4"/>
  <c r="AK174" i="4"/>
  <c r="AO174" i="4"/>
  <c r="AO167" i="4"/>
  <c r="E185" i="18" l="1"/>
  <c r="F185" i="18" s="1"/>
  <c r="F177" i="4"/>
  <c r="E210" i="18"/>
  <c r="F210" i="18" s="1"/>
  <c r="F202" i="4"/>
  <c r="E202" i="18"/>
  <c r="F202" i="18" s="1"/>
  <c r="F194" i="4"/>
  <c r="E209" i="18"/>
  <c r="F209" i="18" s="1"/>
  <c r="F201" i="4"/>
  <c r="E201" i="18"/>
  <c r="F201" i="18" s="1"/>
  <c r="F193" i="4"/>
  <c r="E225" i="18"/>
  <c r="F225" i="18" s="1"/>
  <c r="F217" i="4"/>
  <c r="E224" i="18"/>
  <c r="F224" i="18" s="1"/>
  <c r="F216" i="4"/>
  <c r="E208" i="18"/>
  <c r="F208" i="18" s="1"/>
  <c r="F200" i="4"/>
  <c r="E200" i="18"/>
  <c r="F200" i="18" s="1"/>
  <c r="F192" i="4"/>
  <c r="E207" i="18"/>
  <c r="F207" i="18" s="1"/>
  <c r="F199" i="4"/>
  <c r="E199" i="18"/>
  <c r="F199" i="18" s="1"/>
  <c r="F191" i="4"/>
  <c r="E206" i="18"/>
  <c r="F206" i="18" s="1"/>
  <c r="F198" i="4"/>
  <c r="E198" i="18"/>
  <c r="F198" i="18" s="1"/>
  <c r="F190" i="4"/>
  <c r="E213" i="18"/>
  <c r="F213" i="18" s="1"/>
  <c r="F205" i="4"/>
  <c r="E205" i="18"/>
  <c r="F205" i="18" s="1"/>
  <c r="F197" i="4"/>
  <c r="E197" i="18"/>
  <c r="F197" i="18" s="1"/>
  <c r="F189" i="4"/>
  <c r="E189" i="18"/>
  <c r="F189" i="18" s="1"/>
  <c r="F181" i="4"/>
  <c r="E204" i="18"/>
  <c r="F204" i="18" s="1"/>
  <c r="F196" i="4"/>
  <c r="E196" i="18"/>
  <c r="F196" i="18" s="1"/>
  <c r="F188" i="4"/>
  <c r="E219" i="18"/>
  <c r="F219" i="18" s="1"/>
  <c r="F211" i="4"/>
  <c r="E211" i="18"/>
  <c r="F211" i="18" s="1"/>
  <c r="F203" i="4"/>
  <c r="E203" i="18"/>
  <c r="F203" i="18" s="1"/>
  <c r="F195" i="4"/>
  <c r="E195" i="18"/>
  <c r="F195" i="18" s="1"/>
  <c r="F187" i="4"/>
  <c r="E187" i="18"/>
  <c r="F187" i="18" s="1"/>
  <c r="AQ199" i="4"/>
  <c r="AQ202" i="4"/>
  <c r="AQ200" i="4"/>
  <c r="AQ205" i="4"/>
  <c r="AQ217" i="4"/>
  <c r="AQ203" i="4"/>
  <c r="E227" i="18"/>
  <c r="F227" i="18" s="1"/>
  <c r="AQ180" i="4"/>
  <c r="E188" i="18"/>
  <c r="F188" i="18" s="1"/>
  <c r="AQ218" i="4"/>
  <c r="E226" i="18"/>
  <c r="F226" i="18" s="1"/>
  <c r="AQ210" i="4"/>
  <c r="E218" i="18"/>
  <c r="F218" i="18" s="1"/>
  <c r="AQ209" i="4"/>
  <c r="E217" i="18"/>
  <c r="F217" i="18" s="1"/>
  <c r="AQ208" i="4"/>
  <c r="E216" i="18"/>
  <c r="F216" i="18" s="1"/>
  <c r="AQ182" i="4"/>
  <c r="E190" i="18"/>
  <c r="F190" i="18" s="1"/>
  <c r="E182" i="18"/>
  <c r="F182" i="18" s="1"/>
  <c r="E191" i="18"/>
  <c r="F191" i="18" s="1"/>
  <c r="E183" i="18"/>
  <c r="F183" i="18" s="1"/>
  <c r="AQ215" i="4"/>
  <c r="E223" i="18"/>
  <c r="F223" i="18" s="1"/>
  <c r="AQ207" i="4"/>
  <c r="E215" i="18"/>
  <c r="F215" i="18" s="1"/>
  <c r="AQ216" i="4"/>
  <c r="E192" i="18"/>
  <c r="F192" i="18" s="1"/>
  <c r="E184" i="18"/>
  <c r="F184" i="18" s="1"/>
  <c r="AQ214" i="4"/>
  <c r="E222" i="18"/>
  <c r="F222" i="18" s="1"/>
  <c r="AQ206" i="4"/>
  <c r="E214" i="18"/>
  <c r="F214" i="18" s="1"/>
  <c r="E193" i="18"/>
  <c r="F193" i="18" s="1"/>
  <c r="AQ213" i="4"/>
  <c r="E221" i="18"/>
  <c r="F221" i="18" s="1"/>
  <c r="AQ211" i="4"/>
  <c r="E194" i="18"/>
  <c r="F194" i="18" s="1"/>
  <c r="E186" i="18"/>
  <c r="F186" i="18" s="1"/>
  <c r="AQ212" i="4"/>
  <c r="E220" i="18"/>
  <c r="F220" i="18" s="1"/>
  <c r="AQ204" i="4"/>
  <c r="E212" i="18"/>
  <c r="F212" i="18" s="1"/>
  <c r="AO165" i="4"/>
  <c r="AO164" i="4"/>
  <c r="C6" i="11" l="1"/>
  <c r="C40" i="11" s="1"/>
  <c r="F165" i="18"/>
  <c r="AM160" i="4" l="1"/>
  <c r="AO159" i="4" l="1"/>
  <c r="AM158" i="4" l="1"/>
  <c r="AO158" i="4" s="1"/>
  <c r="N190" i="7" l="1"/>
  <c r="R153" i="18" l="1"/>
  <c r="R132" i="18"/>
  <c r="R148" i="18"/>
  <c r="R147" i="18"/>
  <c r="R146" i="18"/>
  <c r="R152" i="18"/>
  <c r="AO152" i="4" l="1"/>
  <c r="AR173" i="4" l="1"/>
  <c r="AK173" i="4"/>
  <c r="AO173" i="4"/>
  <c r="AR172" i="4"/>
  <c r="AK172" i="4"/>
  <c r="AO172" i="4"/>
  <c r="AR171" i="4"/>
  <c r="AK171" i="4"/>
  <c r="AJ171" i="4"/>
  <c r="AO171" i="4" s="1"/>
  <c r="AR170" i="4"/>
  <c r="AK170" i="4"/>
  <c r="AJ170" i="4"/>
  <c r="AO170" i="4" s="1"/>
  <c r="AR169" i="4"/>
  <c r="AK169" i="4"/>
  <c r="AO169" i="4"/>
  <c r="K169" i="4"/>
  <c r="H169" i="4"/>
  <c r="G169" i="4"/>
  <c r="AR167" i="4"/>
  <c r="AK167" i="4"/>
  <c r="M167" i="4"/>
  <c r="L167" i="4"/>
  <c r="K167" i="4"/>
  <c r="H167" i="4"/>
  <c r="G167" i="4"/>
  <c r="E167" i="4"/>
  <c r="AR166" i="4"/>
  <c r="AK166" i="4"/>
  <c r="AO166" i="4"/>
  <c r="K166" i="4"/>
  <c r="H166" i="4"/>
  <c r="G166" i="4"/>
  <c r="E166" i="4"/>
  <c r="AR165" i="4"/>
  <c r="AK165" i="4"/>
  <c r="M165" i="4"/>
  <c r="L165" i="4"/>
  <c r="K165" i="4"/>
  <c r="H165" i="4"/>
  <c r="G165" i="4"/>
  <c r="E165" i="4"/>
  <c r="AR164" i="4"/>
  <c r="AK164" i="4"/>
  <c r="K164" i="4"/>
  <c r="H164" i="4"/>
  <c r="G164" i="4"/>
  <c r="E164" i="4"/>
  <c r="AR163" i="4"/>
  <c r="AK163" i="4"/>
  <c r="AJ163" i="4"/>
  <c r="AO163" i="4" s="1"/>
  <c r="K163" i="4"/>
  <c r="H163" i="4"/>
  <c r="G163" i="4"/>
  <c r="E163" i="4"/>
  <c r="AR162" i="4"/>
  <c r="AK162" i="4"/>
  <c r="K162" i="4"/>
  <c r="H162" i="4"/>
  <c r="G162" i="4"/>
  <c r="E162" i="4"/>
  <c r="AR161" i="4"/>
  <c r="AK161" i="4"/>
  <c r="AJ161" i="4"/>
  <c r="AO161" i="4" s="1"/>
  <c r="K161" i="4"/>
  <c r="H161" i="4"/>
  <c r="G161" i="4"/>
  <c r="E161" i="4"/>
  <c r="AR160" i="4"/>
  <c r="AK160" i="4"/>
  <c r="AJ160" i="4"/>
  <c r="AO160" i="4" s="1"/>
  <c r="K160" i="4"/>
  <c r="H160" i="4"/>
  <c r="G160" i="4"/>
  <c r="E160" i="4"/>
  <c r="AR159" i="4"/>
  <c r="AK159" i="4"/>
  <c r="K159" i="4"/>
  <c r="H159" i="4"/>
  <c r="E159" i="4"/>
  <c r="AR158" i="4"/>
  <c r="AK158" i="4"/>
  <c r="K158" i="4"/>
  <c r="H158" i="4"/>
  <c r="G158" i="4"/>
  <c r="E158" i="4"/>
  <c r="AR157" i="4"/>
  <c r="AK157" i="4"/>
  <c r="AJ157" i="4"/>
  <c r="H157" i="4"/>
  <c r="AR156" i="4"/>
  <c r="AK156" i="4"/>
  <c r="AJ156" i="4"/>
  <c r="AR155" i="4"/>
  <c r="G103" i="18"/>
  <c r="E4" i="18"/>
  <c r="E5" i="18"/>
  <c r="E6" i="18"/>
  <c r="E7" i="18"/>
  <c r="E8" i="18"/>
  <c r="E3" i="18"/>
  <c r="AO149" i="4" l="1"/>
  <c r="K149" i="4"/>
  <c r="H149" i="4"/>
  <c r="E149" i="4"/>
  <c r="G149" i="4"/>
  <c r="L144" i="4" l="1"/>
  <c r="J176" i="7"/>
  <c r="AO146" i="4" l="1"/>
  <c r="R135" i="18" l="1"/>
  <c r="R145" i="18"/>
  <c r="Q143" i="4" l="1"/>
  <c r="AO142" i="4" l="1"/>
  <c r="N181" i="7"/>
  <c r="K182" i="7"/>
  <c r="I180" i="7" l="1"/>
  <c r="AO141" i="4" l="1"/>
  <c r="R142" i="18" l="1"/>
  <c r="R141" i="18"/>
  <c r="R140" i="18"/>
  <c r="BN31" i="18" l="1"/>
  <c r="BN30" i="18"/>
  <c r="BN29" i="18"/>
  <c r="BM24" i="18"/>
  <c r="BM25" i="18"/>
  <c r="BN24" i="18" l="1"/>
  <c r="BN23" i="18"/>
  <c r="BN25" i="18"/>
  <c r="V51" i="3"/>
  <c r="V52" i="3"/>
  <c r="AL51" i="3"/>
  <c r="AC52" i="3" s="1"/>
  <c r="AL48" i="3"/>
  <c r="AG51" i="3" l="1"/>
  <c r="AC51" i="3"/>
  <c r="C51" i="3"/>
  <c r="C52" i="3"/>
  <c r="G51" i="3" a="1"/>
  <c r="G51" i="3" s="1"/>
  <c r="G52" i="3"/>
  <c r="Z52" i="3"/>
  <c r="Z51" i="3"/>
  <c r="V49" i="3" l="1"/>
  <c r="V48" i="3"/>
  <c r="V46" i="3"/>
  <c r="V43" i="3"/>
  <c r="V40" i="3"/>
  <c r="V37" i="3"/>
  <c r="V34" i="3"/>
  <c r="V31" i="3"/>
  <c r="AC49" i="3"/>
  <c r="AL45" i="3"/>
  <c r="Z45" i="3" s="1"/>
  <c r="AL42" i="3"/>
  <c r="AL39" i="3"/>
  <c r="AL36" i="3"/>
  <c r="C48" i="3" l="1"/>
  <c r="Z42" i="3"/>
  <c r="C43" i="3"/>
  <c r="AC42" i="3"/>
  <c r="C36" i="3"/>
  <c r="C42" i="3"/>
  <c r="Z39" i="3"/>
  <c r="AC39" i="3"/>
  <c r="C39" i="3"/>
  <c r="C37" i="3"/>
  <c r="G48" i="3" a="1"/>
  <c r="G48" i="3" s="1"/>
  <c r="C40" i="3"/>
  <c r="C49" i="3"/>
  <c r="Z48" i="3"/>
  <c r="AC48" i="3"/>
  <c r="G49" i="3"/>
  <c r="Z49" i="3"/>
  <c r="Z36" i="3"/>
  <c r="AC36" i="3"/>
  <c r="C45" i="3"/>
  <c r="AC45" i="3"/>
  <c r="C46" i="3"/>
  <c r="AG48" i="3"/>
  <c r="N161" i="2" l="1"/>
  <c r="M161" i="2"/>
  <c r="K161" i="2"/>
  <c r="J161" i="2"/>
  <c r="N160" i="2"/>
  <c r="M160" i="2"/>
  <c r="K160" i="2"/>
  <c r="J160" i="2"/>
  <c r="N159" i="2"/>
  <c r="M159" i="2"/>
  <c r="K159" i="2"/>
  <c r="J159" i="2"/>
  <c r="N158" i="2"/>
  <c r="M158" i="2"/>
  <c r="K158" i="2"/>
  <c r="J158" i="2"/>
  <c r="N157" i="2"/>
  <c r="M157" i="2"/>
  <c r="K157" i="2"/>
  <c r="J157" i="2"/>
  <c r="N156" i="2"/>
  <c r="M156" i="2"/>
  <c r="K156" i="2"/>
  <c r="J156" i="2"/>
  <c r="N155" i="2"/>
  <c r="M155" i="2"/>
  <c r="K155" i="2"/>
  <c r="J155" i="2"/>
  <c r="N154" i="2"/>
  <c r="M154" i="2"/>
  <c r="K154" i="2"/>
  <c r="J154" i="2"/>
  <c r="N153" i="2"/>
  <c r="M153" i="2"/>
  <c r="K153" i="2"/>
  <c r="J153" i="2"/>
  <c r="I153" i="2"/>
  <c r="N152" i="2"/>
  <c r="M152" i="2"/>
  <c r="K152" i="2"/>
  <c r="J152" i="2"/>
  <c r="I152" i="2"/>
  <c r="N151" i="2"/>
  <c r="M151" i="2"/>
  <c r="K151" i="2"/>
  <c r="J151" i="2"/>
  <c r="I151" i="2"/>
  <c r="N150" i="2"/>
  <c r="M150" i="2"/>
  <c r="K150" i="2"/>
  <c r="J150" i="2"/>
  <c r="I150" i="2"/>
  <c r="N149" i="2"/>
  <c r="M149" i="2"/>
  <c r="K149" i="2"/>
  <c r="J149" i="2"/>
  <c r="I149" i="2"/>
  <c r="N148" i="2"/>
  <c r="M148" i="2"/>
  <c r="K148" i="2"/>
  <c r="J148" i="2"/>
  <c r="I148" i="2"/>
  <c r="N147" i="2"/>
  <c r="M147" i="2"/>
  <c r="K147" i="2"/>
  <c r="J147" i="2"/>
  <c r="I147" i="2"/>
  <c r="N146" i="2"/>
  <c r="M146" i="2"/>
  <c r="K146" i="2"/>
  <c r="J146" i="2"/>
  <c r="I146" i="2"/>
  <c r="N145" i="2"/>
  <c r="M145" i="2"/>
  <c r="K145" i="2"/>
  <c r="J145" i="2"/>
  <c r="I145" i="2"/>
  <c r="N144" i="2"/>
  <c r="M144" i="2"/>
  <c r="K144" i="2"/>
  <c r="J144" i="2"/>
  <c r="I144" i="2"/>
  <c r="N143" i="2"/>
  <c r="M143" i="2"/>
  <c r="K143" i="2"/>
  <c r="J143" i="2"/>
  <c r="I143" i="2"/>
  <c r="N142" i="2"/>
  <c r="M142" i="2"/>
  <c r="K142" i="2"/>
  <c r="J142" i="2"/>
  <c r="I142" i="2"/>
  <c r="N141" i="2"/>
  <c r="M141" i="2"/>
  <c r="K141" i="2"/>
  <c r="J141" i="2"/>
  <c r="I141" i="2"/>
  <c r="N140" i="2"/>
  <c r="M140" i="2"/>
  <c r="K140" i="2"/>
  <c r="J140" i="2"/>
  <c r="I140" i="2"/>
  <c r="N139" i="2"/>
  <c r="M139" i="2"/>
  <c r="K139" i="2"/>
  <c r="J139" i="2"/>
  <c r="I139" i="2"/>
  <c r="N138" i="2"/>
  <c r="M138" i="2"/>
  <c r="K138" i="2"/>
  <c r="J138" i="2"/>
  <c r="I138" i="2"/>
  <c r="N137" i="2"/>
  <c r="M137" i="2"/>
  <c r="K137" i="2"/>
  <c r="J137" i="2"/>
  <c r="I137" i="2"/>
  <c r="N136" i="2"/>
  <c r="M136" i="2"/>
  <c r="K136" i="2"/>
  <c r="J136" i="2"/>
  <c r="I136" i="2"/>
  <c r="N135" i="2"/>
  <c r="M135" i="2"/>
  <c r="K135" i="2"/>
  <c r="J135" i="2"/>
  <c r="I135" i="2"/>
  <c r="N134" i="2"/>
  <c r="M134" i="2"/>
  <c r="K134" i="2"/>
  <c r="J134" i="2"/>
  <c r="I134" i="2"/>
  <c r="N133" i="2"/>
  <c r="M133" i="2"/>
  <c r="K133" i="2"/>
  <c r="J133" i="2"/>
  <c r="I133" i="2"/>
  <c r="N132" i="2"/>
  <c r="M132" i="2"/>
  <c r="K132" i="2"/>
  <c r="J132" i="2"/>
  <c r="I132" i="2"/>
  <c r="N131" i="2"/>
  <c r="M131" i="2"/>
  <c r="K131" i="2"/>
  <c r="J131" i="2"/>
  <c r="I131" i="2"/>
  <c r="N130" i="2"/>
  <c r="M130" i="2"/>
  <c r="K130" i="2"/>
  <c r="J130" i="2"/>
  <c r="I130" i="2"/>
  <c r="N129" i="2"/>
  <c r="M129" i="2"/>
  <c r="K129" i="2"/>
  <c r="J129" i="2"/>
  <c r="I129" i="2"/>
  <c r="N128" i="2"/>
  <c r="M128" i="2"/>
  <c r="K128" i="2"/>
  <c r="J128" i="2"/>
  <c r="I128" i="2"/>
  <c r="N127" i="2"/>
  <c r="M127" i="2"/>
  <c r="K127" i="2"/>
  <c r="J127" i="2"/>
  <c r="I127" i="2"/>
  <c r="N126" i="2"/>
  <c r="M126" i="2"/>
  <c r="K126" i="2"/>
  <c r="J126" i="2"/>
  <c r="I126" i="2"/>
  <c r="N125" i="2"/>
  <c r="M125" i="2"/>
  <c r="J125" i="2"/>
  <c r="I125" i="2"/>
  <c r="N124" i="2"/>
  <c r="M124" i="2"/>
  <c r="K124" i="2"/>
  <c r="J124" i="2"/>
  <c r="I124" i="2"/>
  <c r="N123" i="2"/>
  <c r="M123" i="2"/>
  <c r="K123" i="2"/>
  <c r="J123" i="2"/>
  <c r="I123" i="2"/>
  <c r="N122" i="2"/>
  <c r="M122" i="2"/>
  <c r="K122" i="2"/>
  <c r="J122" i="2"/>
  <c r="I122" i="2"/>
  <c r="N121" i="2"/>
  <c r="M121" i="2"/>
  <c r="K121" i="2"/>
  <c r="J121" i="2"/>
  <c r="I121" i="2"/>
  <c r="N120" i="2"/>
  <c r="M120" i="2"/>
  <c r="K120" i="2"/>
  <c r="J120" i="2"/>
  <c r="I120" i="2"/>
  <c r="N119" i="2"/>
  <c r="M119" i="2"/>
  <c r="K119" i="2"/>
  <c r="J119" i="2"/>
  <c r="I119" i="2"/>
  <c r="N118" i="2"/>
  <c r="M118" i="2"/>
  <c r="K118" i="2"/>
  <c r="J118" i="2"/>
  <c r="I118" i="2"/>
  <c r="R126" i="18"/>
  <c r="R125" i="18"/>
  <c r="R124" i="18"/>
  <c r="R133" i="18"/>
  <c r="I117" i="2" l="1"/>
  <c r="J117" i="2"/>
  <c r="K117" i="2"/>
  <c r="M117" i="2"/>
  <c r="N117" i="2"/>
  <c r="W119" i="18" l="1"/>
  <c r="X119" i="18"/>
  <c r="K114" i="2" l="1"/>
  <c r="Z126" i="4"/>
  <c r="Q126" i="4"/>
  <c r="E126" i="4"/>
  <c r="Z111" i="4" l="1"/>
  <c r="Q111" i="4"/>
  <c r="AO125" i="4" l="1"/>
  <c r="F156" i="7"/>
  <c r="L156" i="7" s="1"/>
  <c r="AO124" i="4" l="1"/>
  <c r="J151" i="7" l="1"/>
  <c r="J150" i="7"/>
  <c r="N118" i="4" s="1"/>
  <c r="R130" i="18" l="1"/>
  <c r="R129" i="18"/>
  <c r="AO120" i="4" l="1"/>
  <c r="W74" i="17" l="1"/>
  <c r="V74" i="17"/>
  <c r="R74" i="17"/>
  <c r="Q74" i="17"/>
  <c r="N74" i="17"/>
  <c r="S74" i="17" s="1"/>
  <c r="U74" i="17" s="1"/>
  <c r="T74" i="17" s="1"/>
  <c r="H74" i="17"/>
  <c r="G74" i="17"/>
  <c r="F74" i="17"/>
  <c r="E74" i="17"/>
  <c r="D74" i="17"/>
  <c r="W73" i="17"/>
  <c r="V73" i="17"/>
  <c r="R73" i="17"/>
  <c r="Q73" i="17"/>
  <c r="N73" i="17"/>
  <c r="S73" i="17" s="1"/>
  <c r="U73" i="17" s="1"/>
  <c r="T73" i="17" s="1"/>
  <c r="H73" i="17"/>
  <c r="G73" i="17"/>
  <c r="F73" i="17"/>
  <c r="E73" i="17"/>
  <c r="D73" i="17"/>
  <c r="W72" i="17"/>
  <c r="V72" i="17"/>
  <c r="R72" i="17"/>
  <c r="Q72" i="17"/>
  <c r="N72" i="17"/>
  <c r="S72" i="17" s="1"/>
  <c r="U72" i="17" s="1"/>
  <c r="T72" i="17" s="1"/>
  <c r="H72" i="17"/>
  <c r="G72" i="17"/>
  <c r="F72" i="17"/>
  <c r="E72" i="17"/>
  <c r="D72" i="17"/>
  <c r="W71" i="17"/>
  <c r="V71" i="17"/>
  <c r="R71" i="17"/>
  <c r="Q71" i="17"/>
  <c r="N71" i="17"/>
  <c r="S71" i="17" s="1"/>
  <c r="U71" i="17" s="1"/>
  <c r="T71" i="17" s="1"/>
  <c r="H71" i="17"/>
  <c r="G71" i="17"/>
  <c r="F71" i="17"/>
  <c r="E71" i="17"/>
  <c r="D71" i="17"/>
  <c r="W70" i="17"/>
  <c r="V70" i="17"/>
  <c r="R70" i="17"/>
  <c r="Q70" i="17"/>
  <c r="N70" i="17"/>
  <c r="S70" i="17" s="1"/>
  <c r="U70" i="17" s="1"/>
  <c r="T70" i="17" s="1"/>
  <c r="H70" i="17"/>
  <c r="G70" i="17"/>
  <c r="F70" i="17"/>
  <c r="E70" i="17"/>
  <c r="D70" i="17"/>
  <c r="W69" i="17"/>
  <c r="V69" i="17"/>
  <c r="R69" i="17"/>
  <c r="Q69" i="17"/>
  <c r="N69" i="17"/>
  <c r="S69" i="17" s="1"/>
  <c r="U69" i="17" s="1"/>
  <c r="T69" i="17" s="1"/>
  <c r="H69" i="17"/>
  <c r="G69" i="17"/>
  <c r="F69" i="17"/>
  <c r="E69" i="17"/>
  <c r="D69" i="17"/>
  <c r="W68" i="17"/>
  <c r="V68" i="17"/>
  <c r="R68" i="17"/>
  <c r="Q68" i="17"/>
  <c r="N68" i="17"/>
  <c r="S68" i="17" s="1"/>
  <c r="U68" i="17" s="1"/>
  <c r="T68" i="17" s="1"/>
  <c r="H68" i="17"/>
  <c r="G68" i="17"/>
  <c r="F68" i="17"/>
  <c r="E68" i="17"/>
  <c r="D68" i="17"/>
  <c r="W67" i="17"/>
  <c r="V67" i="17"/>
  <c r="R67" i="17"/>
  <c r="Q67" i="17"/>
  <c r="N67" i="17"/>
  <c r="S67" i="17" s="1"/>
  <c r="U67" i="17" s="1"/>
  <c r="T67" i="17" s="1"/>
  <c r="H67" i="17"/>
  <c r="G67" i="17"/>
  <c r="F67" i="17"/>
  <c r="E67" i="17"/>
  <c r="D67" i="17"/>
  <c r="W66" i="17"/>
  <c r="V66" i="17"/>
  <c r="R66" i="17"/>
  <c r="Q66" i="17"/>
  <c r="N66" i="17"/>
  <c r="S66" i="17" s="1"/>
  <c r="U66" i="17" s="1"/>
  <c r="T66" i="17" s="1"/>
  <c r="H66" i="17"/>
  <c r="G66" i="17"/>
  <c r="F66" i="17"/>
  <c r="E66" i="17"/>
  <c r="D66" i="17"/>
  <c r="W65" i="17"/>
  <c r="V65" i="17"/>
  <c r="R65" i="17"/>
  <c r="Q65" i="17"/>
  <c r="N65" i="17"/>
  <c r="S65" i="17" s="1"/>
  <c r="U65" i="17" s="1"/>
  <c r="T65" i="17" s="1"/>
  <c r="H65" i="17"/>
  <c r="G65" i="17"/>
  <c r="F65" i="17"/>
  <c r="E65" i="17"/>
  <c r="D65" i="17"/>
  <c r="W64" i="17"/>
  <c r="V64" i="17"/>
  <c r="R64" i="17"/>
  <c r="Q64" i="17"/>
  <c r="N64" i="17"/>
  <c r="S64" i="17" s="1"/>
  <c r="U64" i="17" s="1"/>
  <c r="T64" i="17" s="1"/>
  <c r="H64" i="17"/>
  <c r="G64" i="17"/>
  <c r="F64" i="17"/>
  <c r="E64" i="17"/>
  <c r="D64" i="17"/>
  <c r="W63" i="17"/>
  <c r="V63" i="17"/>
  <c r="R63" i="17"/>
  <c r="Q63" i="17"/>
  <c r="N63" i="17"/>
  <c r="S63" i="17" s="1"/>
  <c r="U63" i="17" s="1"/>
  <c r="T63" i="17" s="1"/>
  <c r="H63" i="17"/>
  <c r="G63" i="17"/>
  <c r="F63" i="17"/>
  <c r="E63" i="17"/>
  <c r="D63" i="17"/>
  <c r="W62" i="17"/>
  <c r="V62" i="17"/>
  <c r="R62" i="17"/>
  <c r="Q62" i="17"/>
  <c r="N62" i="17"/>
  <c r="S62" i="17" s="1"/>
  <c r="U62" i="17" s="1"/>
  <c r="T62" i="17" s="1"/>
  <c r="H62" i="17"/>
  <c r="G62" i="17"/>
  <c r="F62" i="17"/>
  <c r="E62" i="17"/>
  <c r="D62" i="17"/>
  <c r="W61" i="17"/>
  <c r="V61" i="17"/>
  <c r="R61" i="17"/>
  <c r="Q61" i="17"/>
  <c r="N61" i="17"/>
  <c r="S61" i="17" s="1"/>
  <c r="U61" i="17" s="1"/>
  <c r="T61" i="17" s="1"/>
  <c r="H61" i="17"/>
  <c r="G61" i="17"/>
  <c r="F61" i="17"/>
  <c r="E61" i="17"/>
  <c r="D61" i="17"/>
  <c r="W60" i="17"/>
  <c r="V60" i="17"/>
  <c r="R60" i="17"/>
  <c r="Q60" i="17"/>
  <c r="N60" i="17"/>
  <c r="S60" i="17" s="1"/>
  <c r="U60" i="17" s="1"/>
  <c r="T60" i="17" s="1"/>
  <c r="H60" i="17"/>
  <c r="G60" i="17"/>
  <c r="F60" i="17"/>
  <c r="E60" i="17"/>
  <c r="D60" i="17"/>
  <c r="W59" i="17"/>
  <c r="V59" i="17"/>
  <c r="R59" i="17"/>
  <c r="Q59" i="17"/>
  <c r="N59" i="17"/>
  <c r="S59" i="17" s="1"/>
  <c r="U59" i="17" s="1"/>
  <c r="T59" i="17" s="1"/>
  <c r="H59" i="17"/>
  <c r="G59" i="17"/>
  <c r="F59" i="17"/>
  <c r="E59" i="17"/>
  <c r="D59" i="17"/>
  <c r="W58" i="17"/>
  <c r="V58" i="17"/>
  <c r="R58" i="17"/>
  <c r="Q58" i="17"/>
  <c r="N58" i="17"/>
  <c r="S58" i="17" s="1"/>
  <c r="U58" i="17" s="1"/>
  <c r="T58" i="17" s="1"/>
  <c r="H58" i="17"/>
  <c r="G58" i="17"/>
  <c r="F58" i="17"/>
  <c r="E58" i="17"/>
  <c r="D58" i="17"/>
  <c r="W57" i="17"/>
  <c r="V57" i="17"/>
  <c r="R57" i="17"/>
  <c r="Q57" i="17"/>
  <c r="N57" i="17"/>
  <c r="S57" i="17" s="1"/>
  <c r="U57" i="17" s="1"/>
  <c r="T57" i="17" s="1"/>
  <c r="H57" i="17"/>
  <c r="G57" i="17"/>
  <c r="F57" i="17"/>
  <c r="E57" i="17"/>
  <c r="D57" i="17"/>
  <c r="W56" i="17"/>
  <c r="V56" i="17"/>
  <c r="R56" i="17"/>
  <c r="Q56" i="17"/>
  <c r="N56" i="17"/>
  <c r="S56" i="17" s="1"/>
  <c r="U56" i="17" s="1"/>
  <c r="T56" i="17" s="1"/>
  <c r="H56" i="17"/>
  <c r="G56" i="17"/>
  <c r="F56" i="17"/>
  <c r="E56" i="17"/>
  <c r="D56" i="17"/>
  <c r="W55" i="17"/>
  <c r="V55" i="17"/>
  <c r="R55" i="17"/>
  <c r="Q55" i="17"/>
  <c r="N55" i="17"/>
  <c r="S55" i="17" s="1"/>
  <c r="U55" i="17" s="1"/>
  <c r="T55" i="17" s="1"/>
  <c r="H55" i="17"/>
  <c r="G55" i="17"/>
  <c r="F55" i="17"/>
  <c r="E55" i="17"/>
  <c r="D55" i="17"/>
  <c r="W54" i="17"/>
  <c r="V54" i="17"/>
  <c r="R54" i="17"/>
  <c r="Q54" i="17"/>
  <c r="N54" i="17"/>
  <c r="S54" i="17" s="1"/>
  <c r="U54" i="17" s="1"/>
  <c r="T54" i="17" s="1"/>
  <c r="H54" i="17"/>
  <c r="G54" i="17"/>
  <c r="F54" i="17"/>
  <c r="E54" i="17"/>
  <c r="D54" i="17"/>
  <c r="W53" i="17"/>
  <c r="V53" i="17"/>
  <c r="R53" i="17"/>
  <c r="Q53" i="17"/>
  <c r="N53" i="17"/>
  <c r="S53" i="17" s="1"/>
  <c r="U53" i="17" s="1"/>
  <c r="T53" i="17" s="1"/>
  <c r="H53" i="17"/>
  <c r="G53" i="17"/>
  <c r="F53" i="17"/>
  <c r="E53" i="17"/>
  <c r="D53" i="17"/>
  <c r="W52" i="17"/>
  <c r="V52" i="17"/>
  <c r="R52" i="17"/>
  <c r="Q52" i="17"/>
  <c r="N52" i="17"/>
  <c r="S52" i="17" s="1"/>
  <c r="U52" i="17" s="1"/>
  <c r="T52" i="17" s="1"/>
  <c r="H52" i="17"/>
  <c r="G52" i="17"/>
  <c r="F52" i="17"/>
  <c r="E52" i="17"/>
  <c r="D52" i="17"/>
  <c r="W51" i="17"/>
  <c r="V51" i="17"/>
  <c r="R51" i="17"/>
  <c r="Q51" i="17"/>
  <c r="N51" i="17"/>
  <c r="S51" i="17" s="1"/>
  <c r="U51" i="17" s="1"/>
  <c r="T51" i="17" s="1"/>
  <c r="H51" i="17"/>
  <c r="G51" i="17"/>
  <c r="F51" i="17"/>
  <c r="E51" i="17"/>
  <c r="D51" i="17"/>
  <c r="W49" i="17"/>
  <c r="V49" i="17"/>
  <c r="R49" i="17"/>
  <c r="Q49" i="17"/>
  <c r="N49" i="17"/>
  <c r="S49" i="17" s="1"/>
  <c r="U49" i="17" s="1"/>
  <c r="T49" i="17" s="1"/>
  <c r="H49" i="17"/>
  <c r="G49" i="17"/>
  <c r="F49" i="17"/>
  <c r="E49" i="17"/>
  <c r="D49" i="17"/>
  <c r="W48" i="17"/>
  <c r="V48" i="17"/>
  <c r="R48" i="17"/>
  <c r="Q48" i="17"/>
  <c r="N48" i="17"/>
  <c r="S48" i="17" s="1"/>
  <c r="U48" i="17" s="1"/>
  <c r="H48" i="17"/>
  <c r="G48" i="17"/>
  <c r="F48" i="17"/>
  <c r="E48" i="17"/>
  <c r="D48" i="17"/>
  <c r="T188" i="18" l="1"/>
  <c r="M176" i="4"/>
  <c r="M180" i="4"/>
  <c r="L176" i="4"/>
  <c r="J184" i="18" s="1"/>
  <c r="L180" i="4"/>
  <c r="J188" i="18" s="1"/>
  <c r="T48" i="17"/>
  <c r="T179" i="18"/>
  <c r="T184" i="18"/>
  <c r="T178" i="18"/>
  <c r="L171" i="4"/>
  <c r="J179" i="18" s="1"/>
  <c r="L170" i="4"/>
  <c r="J178" i="18" s="1"/>
  <c r="M171" i="4"/>
  <c r="M170" i="4"/>
  <c r="AO119" i="4"/>
  <c r="V188" i="18" l="1"/>
  <c r="AG188" i="18" s="1"/>
  <c r="U188" i="18"/>
  <c r="U179" i="18"/>
  <c r="V179" i="18"/>
  <c r="AA179" i="18" s="1"/>
  <c r="U184" i="18"/>
  <c r="V184" i="18"/>
  <c r="AG184" i="18" s="1"/>
  <c r="U178" i="18"/>
  <c r="V178" i="18"/>
  <c r="AG178" i="18" s="1"/>
  <c r="AO118" i="4"/>
  <c r="AA188" i="18" l="1"/>
  <c r="AG179" i="18"/>
  <c r="AA178" i="18"/>
  <c r="AA184" i="18"/>
  <c r="AO117" i="4"/>
  <c r="AO116" i="4" l="1"/>
  <c r="AJ116" i="4"/>
  <c r="AK116" i="4"/>
  <c r="P116" i="4"/>
  <c r="Z115" i="4" l="1"/>
  <c r="Q115" i="4"/>
  <c r="U41" i="17" l="1"/>
  <c r="C28" i="11" l="1"/>
  <c r="C27" i="11"/>
  <c r="V38" i="17" l="1"/>
  <c r="W38" i="17"/>
  <c r="V39" i="17"/>
  <c r="W39" i="17"/>
  <c r="V40" i="17"/>
  <c r="W40" i="17"/>
  <c r="V41" i="17"/>
  <c r="W41" i="17"/>
  <c r="V42" i="17"/>
  <c r="W42" i="17"/>
  <c r="V43" i="17"/>
  <c r="W43" i="17"/>
  <c r="V44" i="17"/>
  <c r="W44" i="17"/>
  <c r="V45" i="17"/>
  <c r="W45" i="17"/>
  <c r="V46" i="17"/>
  <c r="W46" i="17"/>
  <c r="V47" i="17"/>
  <c r="W47" i="17"/>
  <c r="V50" i="17"/>
  <c r="W50" i="17"/>
  <c r="S7" i="17"/>
  <c r="S6" i="17"/>
  <c r="J104" i="2" l="1"/>
  <c r="K104" i="2"/>
  <c r="M104" i="2"/>
  <c r="N104" i="2"/>
  <c r="J105" i="2"/>
  <c r="K105" i="2"/>
  <c r="M105" i="2"/>
  <c r="N105" i="2"/>
  <c r="J106" i="2"/>
  <c r="K106" i="2"/>
  <c r="M106" i="2"/>
  <c r="N106" i="2"/>
  <c r="J107" i="2"/>
  <c r="K107" i="2"/>
  <c r="M107" i="2"/>
  <c r="N107" i="2"/>
  <c r="J108" i="2"/>
  <c r="K108" i="2"/>
  <c r="M108" i="2"/>
  <c r="N108" i="2"/>
  <c r="J109" i="2"/>
  <c r="K109" i="2"/>
  <c r="M109" i="2"/>
  <c r="N109" i="2"/>
  <c r="J110" i="2"/>
  <c r="K110" i="2"/>
  <c r="M110" i="2"/>
  <c r="N110" i="2"/>
  <c r="J111" i="2"/>
  <c r="K111" i="2"/>
  <c r="M111" i="2"/>
  <c r="N111" i="2"/>
  <c r="J112" i="2"/>
  <c r="K112" i="2"/>
  <c r="M112" i="2"/>
  <c r="N112" i="2"/>
  <c r="J113" i="2"/>
  <c r="K113" i="2"/>
  <c r="M113" i="2"/>
  <c r="N113" i="2"/>
  <c r="J114" i="2"/>
  <c r="M114" i="2"/>
  <c r="N114" i="2"/>
  <c r="J115" i="2"/>
  <c r="K115" i="2"/>
  <c r="M115" i="2"/>
  <c r="N115" i="2"/>
  <c r="J116" i="2"/>
  <c r="M116" i="2"/>
  <c r="N116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03" i="2"/>
  <c r="R115" i="18" l="1"/>
  <c r="R108" i="18"/>
  <c r="R114" i="18"/>
  <c r="R113" i="18"/>
  <c r="R112" i="18"/>
  <c r="R111" i="18"/>
  <c r="R102" i="18"/>
  <c r="R101" i="18"/>
  <c r="N38" i="17" l="1"/>
  <c r="S38" i="17" s="1"/>
  <c r="U38" i="17" s="1"/>
  <c r="T38" i="17" s="1"/>
  <c r="N101" i="2"/>
  <c r="M101" i="2"/>
  <c r="K101" i="2"/>
  <c r="J101" i="2"/>
  <c r="I101" i="2"/>
  <c r="C119" i="18" l="1"/>
  <c r="BE261" i="18"/>
  <c r="BD261" i="18"/>
  <c r="BC261" i="18"/>
  <c r="BB261" i="18"/>
  <c r="BE260" i="18"/>
  <c r="BD260" i="18"/>
  <c r="BC260" i="18"/>
  <c r="BB260" i="18"/>
  <c r="BE259" i="18"/>
  <c r="BD259" i="18"/>
  <c r="BC259" i="18"/>
  <c r="BB259" i="18"/>
  <c r="BE258" i="18"/>
  <c r="BD258" i="18"/>
  <c r="BC258" i="18"/>
  <c r="BB258" i="18"/>
  <c r="BE257" i="18"/>
  <c r="BD257" i="18"/>
  <c r="BC257" i="18"/>
  <c r="BB257" i="18"/>
  <c r="BE256" i="18"/>
  <c r="BD256" i="18"/>
  <c r="BC256" i="18"/>
  <c r="BB256" i="18"/>
  <c r="BE255" i="18"/>
  <c r="BD255" i="18"/>
  <c r="BC255" i="18"/>
  <c r="BB255" i="18"/>
  <c r="BE254" i="18"/>
  <c r="BD254" i="18"/>
  <c r="BC254" i="18"/>
  <c r="BB254" i="18"/>
  <c r="BE253" i="18"/>
  <c r="BD253" i="18"/>
  <c r="BC253" i="18"/>
  <c r="BB253" i="18"/>
  <c r="BE252" i="18"/>
  <c r="BD252" i="18"/>
  <c r="BC252" i="18"/>
  <c r="BB252" i="18"/>
  <c r="BE251" i="18"/>
  <c r="BD251" i="18"/>
  <c r="BC251" i="18"/>
  <c r="BB251" i="18"/>
  <c r="BE250" i="18"/>
  <c r="BD250" i="18"/>
  <c r="BC250" i="18"/>
  <c r="BB250" i="18"/>
  <c r="BE249" i="18"/>
  <c r="BD249" i="18"/>
  <c r="BC249" i="18"/>
  <c r="BB249" i="18"/>
  <c r="BE248" i="18"/>
  <c r="BD248" i="18"/>
  <c r="BC248" i="18"/>
  <c r="BB248" i="18"/>
  <c r="BE247" i="18"/>
  <c r="BD247" i="18"/>
  <c r="BC247" i="18"/>
  <c r="BB247" i="18"/>
  <c r="BE246" i="18"/>
  <c r="BD246" i="18"/>
  <c r="BC246" i="18"/>
  <c r="BB246" i="18"/>
  <c r="BE245" i="18"/>
  <c r="BD245" i="18"/>
  <c r="BC245" i="18"/>
  <c r="BB245" i="18"/>
  <c r="BE244" i="18"/>
  <c r="BD244" i="18"/>
  <c r="BC244" i="18"/>
  <c r="BB244" i="18"/>
  <c r="BE243" i="18"/>
  <c r="BD243" i="18"/>
  <c r="BC243" i="18"/>
  <c r="BB243" i="18"/>
  <c r="BE242" i="18"/>
  <c r="BD242" i="18"/>
  <c r="BC242" i="18"/>
  <c r="BB242" i="18"/>
  <c r="BE241" i="18"/>
  <c r="BD241" i="18"/>
  <c r="BC241" i="18"/>
  <c r="BB241" i="18"/>
  <c r="BE240" i="18"/>
  <c r="BD240" i="18"/>
  <c r="BC240" i="18"/>
  <c r="BB240" i="18"/>
  <c r="BE239" i="18"/>
  <c r="BD239" i="18"/>
  <c r="BC239" i="18"/>
  <c r="BB239" i="18"/>
  <c r="BE238" i="18"/>
  <c r="BD238" i="18"/>
  <c r="BC238" i="18"/>
  <c r="BB238" i="18"/>
  <c r="BE237" i="18"/>
  <c r="BD237" i="18"/>
  <c r="BC237" i="18"/>
  <c r="BB237" i="18"/>
  <c r="BE236" i="18"/>
  <c r="BD236" i="18"/>
  <c r="BC236" i="18"/>
  <c r="BB236" i="18"/>
  <c r="BE235" i="18"/>
  <c r="BD235" i="18"/>
  <c r="BC235" i="18"/>
  <c r="BB235" i="18"/>
  <c r="BE234" i="18"/>
  <c r="BD234" i="18"/>
  <c r="BC234" i="18"/>
  <c r="BB234" i="18"/>
  <c r="BE233" i="18"/>
  <c r="BD233" i="18"/>
  <c r="BC233" i="18"/>
  <c r="BB233" i="18"/>
  <c r="BE232" i="18"/>
  <c r="BD232" i="18"/>
  <c r="BC232" i="18"/>
  <c r="BB232" i="18"/>
  <c r="BE231" i="18"/>
  <c r="BD231" i="18"/>
  <c r="BC231" i="18"/>
  <c r="BB231" i="18"/>
  <c r="BE230" i="18"/>
  <c r="BD230" i="18"/>
  <c r="BC230" i="18"/>
  <c r="BB230" i="18"/>
  <c r="BE229" i="18"/>
  <c r="BD229" i="18"/>
  <c r="BC229" i="18"/>
  <c r="BB229" i="18"/>
  <c r="BE228" i="18"/>
  <c r="BD228" i="18"/>
  <c r="BC228" i="18"/>
  <c r="BB228" i="18"/>
  <c r="BE227" i="18"/>
  <c r="BD227" i="18"/>
  <c r="BC227" i="18"/>
  <c r="BB227" i="18"/>
  <c r="BE226" i="18"/>
  <c r="BD226" i="18"/>
  <c r="BC226" i="18"/>
  <c r="BB226" i="18"/>
  <c r="BE225" i="18"/>
  <c r="BD225" i="18"/>
  <c r="BC225" i="18"/>
  <c r="BB225" i="18"/>
  <c r="BE224" i="18"/>
  <c r="BD224" i="18"/>
  <c r="BC224" i="18"/>
  <c r="BB224" i="18"/>
  <c r="BE223" i="18"/>
  <c r="BD223" i="18"/>
  <c r="BC223" i="18"/>
  <c r="BB223" i="18"/>
  <c r="BE222" i="18"/>
  <c r="BD222" i="18"/>
  <c r="BC222" i="18"/>
  <c r="BB222" i="18"/>
  <c r="BE221" i="18"/>
  <c r="BD221" i="18"/>
  <c r="BC221" i="18"/>
  <c r="BB221" i="18"/>
  <c r="BE220" i="18"/>
  <c r="BD220" i="18"/>
  <c r="BC220" i="18"/>
  <c r="BB220" i="18"/>
  <c r="BE219" i="18"/>
  <c r="BD219" i="18"/>
  <c r="BC219" i="18"/>
  <c r="BB219" i="18"/>
  <c r="BE218" i="18"/>
  <c r="BD218" i="18"/>
  <c r="BC218" i="18"/>
  <c r="BB218" i="18"/>
  <c r="BE217" i="18"/>
  <c r="BD217" i="18"/>
  <c r="BC217" i="18"/>
  <c r="BB217" i="18"/>
  <c r="BE216" i="18"/>
  <c r="BD216" i="18"/>
  <c r="BC216" i="18"/>
  <c r="BB216" i="18"/>
  <c r="BE215" i="18"/>
  <c r="BD215" i="18"/>
  <c r="BC215" i="18"/>
  <c r="BB215" i="18"/>
  <c r="BE214" i="18"/>
  <c r="BD214" i="18"/>
  <c r="BC214" i="18"/>
  <c r="BB214" i="18"/>
  <c r="BE213" i="18"/>
  <c r="BD213" i="18"/>
  <c r="BC213" i="18"/>
  <c r="BB213" i="18"/>
  <c r="BE212" i="18"/>
  <c r="BD212" i="18"/>
  <c r="BC212" i="18"/>
  <c r="BB212" i="18"/>
  <c r="BE211" i="18"/>
  <c r="BD211" i="18"/>
  <c r="BC211" i="18"/>
  <c r="BB211" i="18"/>
  <c r="BE210" i="18"/>
  <c r="BD210" i="18"/>
  <c r="BC210" i="18"/>
  <c r="BB210" i="18"/>
  <c r="BE209" i="18"/>
  <c r="BD209" i="18"/>
  <c r="BC209" i="18"/>
  <c r="BB209" i="18"/>
  <c r="BE208" i="18"/>
  <c r="BD208" i="18"/>
  <c r="BC208" i="18"/>
  <c r="BB208" i="18"/>
  <c r="BE207" i="18"/>
  <c r="BD207" i="18"/>
  <c r="BC207" i="18"/>
  <c r="BB207" i="18"/>
  <c r="BE206" i="18"/>
  <c r="BD206" i="18"/>
  <c r="BC206" i="18"/>
  <c r="BB206" i="18"/>
  <c r="BE205" i="18"/>
  <c r="BD205" i="18"/>
  <c r="BC205" i="18"/>
  <c r="BB205" i="18"/>
  <c r="BE204" i="18"/>
  <c r="BD204" i="18"/>
  <c r="BC204" i="18"/>
  <c r="BB204" i="18"/>
  <c r="BE203" i="18"/>
  <c r="BD203" i="18"/>
  <c r="BC203" i="18"/>
  <c r="BB203" i="18"/>
  <c r="BE202" i="18"/>
  <c r="BD202" i="18"/>
  <c r="BC202" i="18"/>
  <c r="BB202" i="18"/>
  <c r="BE201" i="18"/>
  <c r="BD201" i="18"/>
  <c r="BC201" i="18"/>
  <c r="BB201" i="18"/>
  <c r="BE200" i="18"/>
  <c r="BD200" i="18"/>
  <c r="BC200" i="18"/>
  <c r="BB200" i="18"/>
  <c r="BE199" i="18"/>
  <c r="BD199" i="18"/>
  <c r="BC199" i="18"/>
  <c r="BB199" i="18"/>
  <c r="BE198" i="18"/>
  <c r="BD198" i="18"/>
  <c r="BC198" i="18"/>
  <c r="BB198" i="18"/>
  <c r="BE197" i="18"/>
  <c r="BD197" i="18"/>
  <c r="BC197" i="18"/>
  <c r="BB197" i="18"/>
  <c r="BE196" i="18"/>
  <c r="BD196" i="18"/>
  <c r="BC196" i="18"/>
  <c r="BB196" i="18"/>
  <c r="BE195" i="18"/>
  <c r="BD195" i="18"/>
  <c r="BC195" i="18"/>
  <c r="BB195" i="18"/>
  <c r="BE194" i="18"/>
  <c r="BD194" i="18"/>
  <c r="BC194" i="18"/>
  <c r="BB194" i="18"/>
  <c r="BE193" i="18"/>
  <c r="BD193" i="18"/>
  <c r="BC193" i="18"/>
  <c r="BB193" i="18"/>
  <c r="BE192" i="18"/>
  <c r="BD192" i="18"/>
  <c r="BC192" i="18"/>
  <c r="BB192" i="18"/>
  <c r="BE191" i="18"/>
  <c r="BD191" i="18"/>
  <c r="BC191" i="18"/>
  <c r="BB191" i="18"/>
  <c r="BE190" i="18"/>
  <c r="BD190" i="18"/>
  <c r="BC190" i="18"/>
  <c r="BB190" i="18"/>
  <c r="BE189" i="18"/>
  <c r="BD189" i="18"/>
  <c r="BC189" i="18"/>
  <c r="BB189" i="18"/>
  <c r="BE188" i="18"/>
  <c r="BD188" i="18"/>
  <c r="BC188" i="18"/>
  <c r="BB188" i="18"/>
  <c r="BE187" i="18"/>
  <c r="BD187" i="18"/>
  <c r="BC187" i="18"/>
  <c r="BB187" i="18"/>
  <c r="BE186" i="18"/>
  <c r="BD186" i="18"/>
  <c r="BC186" i="18"/>
  <c r="BB186" i="18"/>
  <c r="BE185" i="18"/>
  <c r="BD185" i="18"/>
  <c r="BC185" i="18"/>
  <c r="BB185" i="18"/>
  <c r="BE184" i="18"/>
  <c r="BD184" i="18"/>
  <c r="BC184" i="18"/>
  <c r="BB184" i="18"/>
  <c r="BE183" i="18"/>
  <c r="BD183" i="18"/>
  <c r="BC183" i="18"/>
  <c r="BB183" i="18"/>
  <c r="BE182" i="18"/>
  <c r="BD182" i="18"/>
  <c r="BC182" i="18"/>
  <c r="BB182" i="18"/>
  <c r="BE181" i="18"/>
  <c r="BD181" i="18"/>
  <c r="BC181" i="18"/>
  <c r="BB181" i="18"/>
  <c r="BE180" i="18"/>
  <c r="BD180" i="18"/>
  <c r="BC180" i="18"/>
  <c r="BB180" i="18"/>
  <c r="BE179" i="18"/>
  <c r="BD179" i="18"/>
  <c r="BC179" i="18"/>
  <c r="BB179" i="18"/>
  <c r="BE178" i="18"/>
  <c r="BD178" i="18"/>
  <c r="BC178" i="18"/>
  <c r="BB178" i="18"/>
  <c r="BE177" i="18"/>
  <c r="BD177" i="18"/>
  <c r="BC177" i="18"/>
  <c r="BB177" i="18"/>
  <c r="BE176" i="18"/>
  <c r="BD176" i="18"/>
  <c r="BC176" i="18"/>
  <c r="BB176" i="18"/>
  <c r="BE175" i="18"/>
  <c r="BD175" i="18"/>
  <c r="BC175" i="18"/>
  <c r="BB175" i="18"/>
  <c r="Z175" i="18"/>
  <c r="Y175" i="18"/>
  <c r="X175" i="18"/>
  <c r="W175" i="18"/>
  <c r="J175" i="18"/>
  <c r="I175" i="18"/>
  <c r="H175" i="18"/>
  <c r="E175" i="18"/>
  <c r="F175" i="18" s="1"/>
  <c r="D175" i="18"/>
  <c r="G175" i="18" s="1"/>
  <c r="C175" i="18"/>
  <c r="BE174" i="18"/>
  <c r="BD174" i="18"/>
  <c r="BC174" i="18"/>
  <c r="BB174" i="18"/>
  <c r="Z174" i="18"/>
  <c r="Y174" i="18"/>
  <c r="X174" i="18"/>
  <c r="W174" i="18"/>
  <c r="I174" i="18"/>
  <c r="H174" i="18"/>
  <c r="E174" i="18"/>
  <c r="F174" i="18" s="1"/>
  <c r="D174" i="18"/>
  <c r="G174" i="18" s="1"/>
  <c r="C174" i="18"/>
  <c r="BE173" i="18"/>
  <c r="BD173" i="18"/>
  <c r="BC173" i="18"/>
  <c r="BB173" i="18"/>
  <c r="Z173" i="18"/>
  <c r="Y173" i="18"/>
  <c r="X173" i="18"/>
  <c r="W173" i="18"/>
  <c r="J173" i="18"/>
  <c r="I173" i="18"/>
  <c r="H173" i="18"/>
  <c r="E173" i="18"/>
  <c r="F173" i="18" s="1"/>
  <c r="D173" i="18"/>
  <c r="G173" i="18" s="1"/>
  <c r="C173" i="18"/>
  <c r="BE172" i="18"/>
  <c r="BD172" i="18"/>
  <c r="BC172" i="18"/>
  <c r="BB172" i="18"/>
  <c r="Z172" i="18"/>
  <c r="Y172" i="18"/>
  <c r="X172" i="18"/>
  <c r="W172" i="18"/>
  <c r="I172" i="18"/>
  <c r="H172" i="18"/>
  <c r="E172" i="18"/>
  <c r="F172" i="18" s="1"/>
  <c r="D172" i="18"/>
  <c r="G172" i="18" s="1"/>
  <c r="C172" i="18"/>
  <c r="BE171" i="18"/>
  <c r="BD171" i="18"/>
  <c r="BC171" i="18"/>
  <c r="BB171" i="18"/>
  <c r="Z171" i="18"/>
  <c r="Y171" i="18"/>
  <c r="X171" i="18"/>
  <c r="W171" i="18"/>
  <c r="I171" i="18"/>
  <c r="H171" i="18"/>
  <c r="E171" i="18"/>
  <c r="F171" i="18" s="1"/>
  <c r="D171" i="18"/>
  <c r="G171" i="18" s="1"/>
  <c r="C171" i="18"/>
  <c r="BE170" i="18"/>
  <c r="BD170" i="18"/>
  <c r="BC170" i="18"/>
  <c r="BB170" i="18"/>
  <c r="Z170" i="18"/>
  <c r="Y170" i="18"/>
  <c r="X170" i="18"/>
  <c r="W170" i="18"/>
  <c r="I170" i="18"/>
  <c r="H170" i="18"/>
  <c r="E170" i="18"/>
  <c r="F170" i="18" s="1"/>
  <c r="D170" i="18"/>
  <c r="G170" i="18" s="1"/>
  <c r="C170" i="18"/>
  <c r="BE169" i="18"/>
  <c r="BD169" i="18"/>
  <c r="BC169" i="18"/>
  <c r="BB169" i="18"/>
  <c r="Z169" i="18"/>
  <c r="Y169" i="18"/>
  <c r="X169" i="18"/>
  <c r="W169" i="18"/>
  <c r="I169" i="18"/>
  <c r="H169" i="18"/>
  <c r="E169" i="18"/>
  <c r="F169" i="18" s="1"/>
  <c r="D169" i="18"/>
  <c r="G169" i="18" s="1"/>
  <c r="C169" i="18"/>
  <c r="BE168" i="18"/>
  <c r="BD168" i="18"/>
  <c r="BC168" i="18"/>
  <c r="BB168" i="18"/>
  <c r="Z168" i="18"/>
  <c r="Y168" i="18"/>
  <c r="X168" i="18"/>
  <c r="W168" i="18"/>
  <c r="I168" i="18"/>
  <c r="H168" i="18"/>
  <c r="E168" i="18"/>
  <c r="F168" i="18" s="1"/>
  <c r="D168" i="18"/>
  <c r="G168" i="18" s="1"/>
  <c r="C168" i="18"/>
  <c r="Z167" i="18"/>
  <c r="Y167" i="18"/>
  <c r="X167" i="18"/>
  <c r="W167" i="18"/>
  <c r="I167" i="18"/>
  <c r="H167" i="18"/>
  <c r="E167" i="18"/>
  <c r="F167" i="18" s="1"/>
  <c r="D167" i="18"/>
  <c r="C167" i="18"/>
  <c r="Z166" i="18"/>
  <c r="Y166" i="18"/>
  <c r="X166" i="18"/>
  <c r="W166" i="18"/>
  <c r="I166" i="18"/>
  <c r="H166" i="18"/>
  <c r="E166" i="18"/>
  <c r="F166" i="18" s="1"/>
  <c r="D166" i="18"/>
  <c r="G166" i="18" s="1"/>
  <c r="C166" i="18"/>
  <c r="Z165" i="18"/>
  <c r="Y165" i="18"/>
  <c r="X165" i="18"/>
  <c r="W165" i="18"/>
  <c r="J165" i="18"/>
  <c r="I165" i="18"/>
  <c r="T165" i="18" s="1"/>
  <c r="H165" i="18"/>
  <c r="D165" i="18"/>
  <c r="C165" i="18"/>
  <c r="Z164" i="18"/>
  <c r="Y164" i="18"/>
  <c r="X164" i="18"/>
  <c r="W164" i="18"/>
  <c r="J164" i="18"/>
  <c r="I164" i="18"/>
  <c r="T164" i="18" s="1"/>
  <c r="H164" i="18"/>
  <c r="AC164" i="18" s="1"/>
  <c r="F164" i="18"/>
  <c r="D164" i="18"/>
  <c r="C164" i="18"/>
  <c r="Z163" i="18"/>
  <c r="Y163" i="18"/>
  <c r="X163" i="18"/>
  <c r="W163" i="18"/>
  <c r="J163" i="18"/>
  <c r="I163" i="18"/>
  <c r="T163" i="18" s="1"/>
  <c r="V163" i="18" s="1"/>
  <c r="H163" i="18"/>
  <c r="AC163" i="18" s="1"/>
  <c r="F163" i="18"/>
  <c r="D163" i="18"/>
  <c r="C163" i="18"/>
  <c r="Z162" i="18"/>
  <c r="Y162" i="18"/>
  <c r="X162" i="18"/>
  <c r="W162" i="18"/>
  <c r="I162" i="18"/>
  <c r="T162" i="18" s="1"/>
  <c r="V162" i="18" s="1"/>
  <c r="AG162" i="18" s="1"/>
  <c r="H162" i="18"/>
  <c r="AC162" i="18" s="1"/>
  <c r="D162" i="18"/>
  <c r="C162" i="18"/>
  <c r="Z161" i="18"/>
  <c r="Y161" i="18"/>
  <c r="X161" i="18"/>
  <c r="W161" i="18"/>
  <c r="I161" i="18"/>
  <c r="H161" i="18"/>
  <c r="D161" i="18"/>
  <c r="G161" i="18" s="1"/>
  <c r="C161" i="18"/>
  <c r="Z160" i="18"/>
  <c r="Y160" i="18"/>
  <c r="X160" i="18"/>
  <c r="W160" i="18"/>
  <c r="I160" i="18"/>
  <c r="H160" i="18"/>
  <c r="D160" i="18"/>
  <c r="G160" i="18" s="1"/>
  <c r="C160" i="18"/>
  <c r="Z159" i="18"/>
  <c r="Y159" i="18"/>
  <c r="X159" i="18"/>
  <c r="W159" i="18"/>
  <c r="I159" i="18"/>
  <c r="H159" i="18"/>
  <c r="D159" i="18"/>
  <c r="G159" i="18" s="1"/>
  <c r="C159" i="18"/>
  <c r="Z158" i="18"/>
  <c r="Y158" i="18"/>
  <c r="X158" i="18"/>
  <c r="W158" i="18"/>
  <c r="I158" i="18"/>
  <c r="H158" i="18"/>
  <c r="D158" i="18"/>
  <c r="G158" i="18" s="1"/>
  <c r="C158" i="18"/>
  <c r="Z157" i="18"/>
  <c r="Y157" i="18"/>
  <c r="X157" i="18"/>
  <c r="W157" i="18"/>
  <c r="I157" i="18"/>
  <c r="H157" i="18"/>
  <c r="D157" i="18"/>
  <c r="G157" i="18" s="1"/>
  <c r="C157" i="18"/>
  <c r="Z156" i="18"/>
  <c r="Y156" i="18"/>
  <c r="X156" i="18"/>
  <c r="W156" i="18"/>
  <c r="I156" i="18"/>
  <c r="H156" i="18"/>
  <c r="D156" i="18"/>
  <c r="G156" i="18" s="1"/>
  <c r="C156" i="18"/>
  <c r="Z155" i="18"/>
  <c r="Y155" i="18"/>
  <c r="X155" i="18"/>
  <c r="W155" i="18"/>
  <c r="I155" i="18"/>
  <c r="H155" i="18"/>
  <c r="D155" i="18"/>
  <c r="G155" i="18" s="1"/>
  <c r="C155" i="18"/>
  <c r="Z154" i="18"/>
  <c r="Y154" i="18"/>
  <c r="X154" i="18"/>
  <c r="W154" i="18"/>
  <c r="I154" i="18"/>
  <c r="H154" i="18"/>
  <c r="D154" i="18"/>
  <c r="G154" i="18" s="1"/>
  <c r="C154" i="18"/>
  <c r="Z153" i="18"/>
  <c r="Y153" i="18"/>
  <c r="X153" i="18"/>
  <c r="W153" i="18"/>
  <c r="I153" i="18"/>
  <c r="H153" i="18"/>
  <c r="AC153" i="18" s="1"/>
  <c r="D153" i="18"/>
  <c r="G153" i="18" s="1"/>
  <c r="C153" i="18"/>
  <c r="Z152" i="18"/>
  <c r="Y152" i="18"/>
  <c r="X152" i="18"/>
  <c r="W152" i="18"/>
  <c r="I152" i="18"/>
  <c r="H152" i="18"/>
  <c r="D152" i="18"/>
  <c r="G152" i="18" s="1"/>
  <c r="C152" i="18"/>
  <c r="Z151" i="18"/>
  <c r="Y151" i="18"/>
  <c r="X151" i="18"/>
  <c r="W151" i="18"/>
  <c r="I151" i="18"/>
  <c r="H151" i="18"/>
  <c r="D151" i="18"/>
  <c r="G151" i="18" s="1"/>
  <c r="C151" i="18"/>
  <c r="Z150" i="18"/>
  <c r="Y150" i="18"/>
  <c r="X150" i="18"/>
  <c r="W150" i="18"/>
  <c r="I150" i="18"/>
  <c r="H150" i="18"/>
  <c r="D150" i="18"/>
  <c r="G150" i="18" s="1"/>
  <c r="C150" i="18"/>
  <c r="Z149" i="18"/>
  <c r="Y149" i="18"/>
  <c r="X149" i="18"/>
  <c r="W149" i="18"/>
  <c r="I149" i="18"/>
  <c r="H149" i="18"/>
  <c r="D149" i="18"/>
  <c r="G149" i="18" s="1"/>
  <c r="C149" i="18"/>
  <c r="Z148" i="18"/>
  <c r="Y148" i="18"/>
  <c r="X148" i="18"/>
  <c r="W148" i="18"/>
  <c r="I148" i="18"/>
  <c r="H148" i="18"/>
  <c r="D148" i="18"/>
  <c r="G148" i="18" s="1"/>
  <c r="C148" i="18"/>
  <c r="Z147" i="18"/>
  <c r="Y147" i="18"/>
  <c r="X147" i="18"/>
  <c r="W147" i="18"/>
  <c r="I147" i="18"/>
  <c r="H147" i="18"/>
  <c r="D147" i="18"/>
  <c r="G147" i="18" s="1"/>
  <c r="C147" i="18"/>
  <c r="Z146" i="18"/>
  <c r="Y146" i="18"/>
  <c r="X146" i="18"/>
  <c r="W146" i="18"/>
  <c r="I146" i="18"/>
  <c r="H146" i="18"/>
  <c r="D146" i="18"/>
  <c r="G146" i="18" s="1"/>
  <c r="C146" i="18"/>
  <c r="Z145" i="18"/>
  <c r="Y145" i="18"/>
  <c r="X145" i="18"/>
  <c r="W145" i="18"/>
  <c r="I145" i="18"/>
  <c r="H145" i="18"/>
  <c r="D145" i="18"/>
  <c r="G145" i="18" s="1"/>
  <c r="C145" i="18"/>
  <c r="Z144" i="18"/>
  <c r="Y144" i="18"/>
  <c r="X144" i="18"/>
  <c r="W144" i="18"/>
  <c r="I144" i="18"/>
  <c r="H144" i="18"/>
  <c r="D144" i="18"/>
  <c r="G144" i="18" s="1"/>
  <c r="C144" i="18"/>
  <c r="Z143" i="18"/>
  <c r="Y143" i="18"/>
  <c r="X143" i="18"/>
  <c r="W143" i="18"/>
  <c r="H143" i="18"/>
  <c r="AC143" i="18" s="1"/>
  <c r="D143" i="18"/>
  <c r="G143" i="18" s="1"/>
  <c r="C143" i="18"/>
  <c r="Z142" i="18"/>
  <c r="Y142" i="18"/>
  <c r="X142" i="18"/>
  <c r="W142" i="18"/>
  <c r="H142" i="18"/>
  <c r="D142" i="18"/>
  <c r="G142" i="18" s="1"/>
  <c r="C142" i="18"/>
  <c r="Z141" i="18"/>
  <c r="Y141" i="18"/>
  <c r="X141" i="18"/>
  <c r="W141" i="18"/>
  <c r="H141" i="18"/>
  <c r="D141" i="18"/>
  <c r="G141" i="18" s="1"/>
  <c r="C141" i="18"/>
  <c r="Z140" i="18"/>
  <c r="Y140" i="18"/>
  <c r="X140" i="18"/>
  <c r="W140" i="18"/>
  <c r="I140" i="18"/>
  <c r="H140" i="18"/>
  <c r="D140" i="18"/>
  <c r="G140" i="18" s="1"/>
  <c r="C140" i="18"/>
  <c r="Z139" i="18"/>
  <c r="Y139" i="18"/>
  <c r="X139" i="18"/>
  <c r="W139" i="18"/>
  <c r="I139" i="18"/>
  <c r="H139" i="18"/>
  <c r="D139" i="18"/>
  <c r="G139" i="18" s="1"/>
  <c r="C139" i="18"/>
  <c r="Z138" i="18"/>
  <c r="Y138" i="18"/>
  <c r="X138" i="18"/>
  <c r="W138" i="18"/>
  <c r="I138" i="18"/>
  <c r="H138" i="18"/>
  <c r="D138" i="18"/>
  <c r="G138" i="18" s="1"/>
  <c r="C138" i="18"/>
  <c r="Z137" i="18"/>
  <c r="Y137" i="18"/>
  <c r="X137" i="18"/>
  <c r="W137" i="18"/>
  <c r="I137" i="18"/>
  <c r="H137" i="18"/>
  <c r="D137" i="18"/>
  <c r="G137" i="18" s="1"/>
  <c r="C137" i="18"/>
  <c r="Z136" i="18"/>
  <c r="Y136" i="18"/>
  <c r="X136" i="18"/>
  <c r="W136" i="18"/>
  <c r="I136" i="18"/>
  <c r="H136" i="18"/>
  <c r="D136" i="18"/>
  <c r="G136" i="18" s="1"/>
  <c r="C136" i="18"/>
  <c r="Z135" i="18"/>
  <c r="Y135" i="18"/>
  <c r="X135" i="18"/>
  <c r="W135" i="18"/>
  <c r="I135" i="18"/>
  <c r="H135" i="18"/>
  <c r="D135" i="18"/>
  <c r="G135" i="18" s="1"/>
  <c r="C135" i="18"/>
  <c r="Z134" i="18"/>
  <c r="Y134" i="18"/>
  <c r="X134" i="18"/>
  <c r="W134" i="18"/>
  <c r="I134" i="18"/>
  <c r="H134" i="18"/>
  <c r="D134" i="18"/>
  <c r="G134" i="18" s="1"/>
  <c r="C134" i="18"/>
  <c r="Z133" i="18"/>
  <c r="Y133" i="18"/>
  <c r="X133" i="18"/>
  <c r="W133" i="18"/>
  <c r="I133" i="18"/>
  <c r="H133" i="18"/>
  <c r="D133" i="18"/>
  <c r="G133" i="18" s="1"/>
  <c r="C133" i="18"/>
  <c r="Z132" i="18"/>
  <c r="Y132" i="18"/>
  <c r="X132" i="18"/>
  <c r="W132" i="18"/>
  <c r="I132" i="18"/>
  <c r="H132" i="18"/>
  <c r="D132" i="18"/>
  <c r="G132" i="18" s="1"/>
  <c r="C132" i="18"/>
  <c r="Z131" i="18"/>
  <c r="Y131" i="18"/>
  <c r="X131" i="18"/>
  <c r="W131" i="18"/>
  <c r="I131" i="18"/>
  <c r="H131" i="18"/>
  <c r="D131" i="18"/>
  <c r="G131" i="18" s="1"/>
  <c r="C131" i="18"/>
  <c r="Z130" i="18"/>
  <c r="Y130" i="18"/>
  <c r="X130" i="18"/>
  <c r="W130" i="18"/>
  <c r="I130" i="18"/>
  <c r="H130" i="18"/>
  <c r="D130" i="18"/>
  <c r="G130" i="18" s="1"/>
  <c r="C130" i="18"/>
  <c r="Z129" i="18"/>
  <c r="Y129" i="18"/>
  <c r="X129" i="18"/>
  <c r="W129" i="18"/>
  <c r="I129" i="18"/>
  <c r="H129" i="18"/>
  <c r="AC129" i="18" s="1"/>
  <c r="D129" i="18"/>
  <c r="G129" i="18" s="1"/>
  <c r="C129" i="18"/>
  <c r="Z128" i="18"/>
  <c r="Y128" i="18"/>
  <c r="X128" i="18"/>
  <c r="W128" i="18"/>
  <c r="I128" i="18"/>
  <c r="H128" i="18"/>
  <c r="D128" i="18"/>
  <c r="G128" i="18" s="1"/>
  <c r="C128" i="18"/>
  <c r="Z127" i="18"/>
  <c r="Y127" i="18"/>
  <c r="X127" i="18"/>
  <c r="W127" i="18"/>
  <c r="I127" i="18"/>
  <c r="H127" i="18"/>
  <c r="D127" i="18"/>
  <c r="G127" i="18" s="1"/>
  <c r="C127" i="18"/>
  <c r="Z126" i="18"/>
  <c r="Y126" i="18"/>
  <c r="X126" i="18"/>
  <c r="W126" i="18"/>
  <c r="I126" i="18"/>
  <c r="H126" i="18"/>
  <c r="D126" i="18"/>
  <c r="G126" i="18" s="1"/>
  <c r="C126" i="18"/>
  <c r="Z125" i="18"/>
  <c r="Y125" i="18"/>
  <c r="X125" i="18"/>
  <c r="W125" i="18"/>
  <c r="I125" i="18"/>
  <c r="H125" i="18"/>
  <c r="D125" i="18"/>
  <c r="G125" i="18" s="1"/>
  <c r="C125" i="18"/>
  <c r="Z124" i="18"/>
  <c r="Y124" i="18"/>
  <c r="X124" i="18"/>
  <c r="W124" i="18"/>
  <c r="I124" i="18"/>
  <c r="H124" i="18"/>
  <c r="D124" i="18"/>
  <c r="G124" i="18" s="1"/>
  <c r="C124" i="18"/>
  <c r="Z123" i="18"/>
  <c r="Y123" i="18"/>
  <c r="X123" i="18"/>
  <c r="W123" i="18"/>
  <c r="I123" i="18"/>
  <c r="H123" i="18"/>
  <c r="D123" i="18"/>
  <c r="G123" i="18" s="1"/>
  <c r="C123" i="18"/>
  <c r="Z122" i="18"/>
  <c r="Y122" i="18"/>
  <c r="X122" i="18"/>
  <c r="W122" i="18"/>
  <c r="I122" i="18"/>
  <c r="H122" i="18"/>
  <c r="D122" i="18"/>
  <c r="C122" i="18"/>
  <c r="Z121" i="18"/>
  <c r="Y121" i="18"/>
  <c r="X121" i="18"/>
  <c r="W121" i="18"/>
  <c r="I121" i="18"/>
  <c r="H121" i="18"/>
  <c r="D121" i="18"/>
  <c r="C121" i="18"/>
  <c r="Z120" i="18"/>
  <c r="Y120" i="18"/>
  <c r="X120" i="18"/>
  <c r="W120" i="18"/>
  <c r="I120" i="18"/>
  <c r="T120" i="18" s="1"/>
  <c r="H120" i="18"/>
  <c r="D120" i="18"/>
  <c r="G120" i="18" s="1"/>
  <c r="C120" i="18"/>
  <c r="Z119" i="18"/>
  <c r="Y119" i="18"/>
  <c r="I119" i="18"/>
  <c r="H119" i="18"/>
  <c r="D119" i="18"/>
  <c r="G119" i="18" s="1"/>
  <c r="Z118" i="18"/>
  <c r="Y118" i="18"/>
  <c r="X118" i="18"/>
  <c r="W118" i="18"/>
  <c r="I118" i="18"/>
  <c r="H118" i="18"/>
  <c r="D118" i="18"/>
  <c r="G118" i="18" s="1"/>
  <c r="C118" i="18"/>
  <c r="AB143" i="18" l="1"/>
  <c r="AD143" i="18" s="1"/>
  <c r="AI143" i="18" s="1"/>
  <c r="AG163" i="18"/>
  <c r="U120" i="18"/>
  <c r="V164" i="18"/>
  <c r="AG164" i="18" s="1"/>
  <c r="U164" i="18"/>
  <c r="U165" i="18"/>
  <c r="V165" i="18"/>
  <c r="AA165" i="18" s="1"/>
  <c r="AC120" i="18"/>
  <c r="AB120" i="18"/>
  <c r="U162" i="18"/>
  <c r="AA162" i="18"/>
  <c r="V120" i="18"/>
  <c r="AA120" i="18" s="1"/>
  <c r="AB151" i="18"/>
  <c r="AC151" i="18"/>
  <c r="AC152" i="18"/>
  <c r="U163" i="18"/>
  <c r="AA163" i="18"/>
  <c r="AC165" i="18"/>
  <c r="AB165" i="18"/>
  <c r="AB164" i="18"/>
  <c r="AD164" i="18" s="1"/>
  <c r="AB162" i="18"/>
  <c r="AD162" i="18" s="1"/>
  <c r="AB163" i="18"/>
  <c r="AD163" i="18" s="1"/>
  <c r="AG165" i="18" l="1"/>
  <c r="AG120" i="18"/>
  <c r="AD120" i="18"/>
  <c r="AF120" i="18" s="1"/>
  <c r="AA164" i="18"/>
  <c r="AF164" i="18" s="1"/>
  <c r="AD151" i="18"/>
  <c r="AI164" i="18"/>
  <c r="AE163" i="18"/>
  <c r="AI163" i="18"/>
  <c r="AH163" i="18"/>
  <c r="AI162" i="18"/>
  <c r="AE162" i="18"/>
  <c r="AH162" i="18"/>
  <c r="AD165" i="18"/>
  <c r="AH164" i="18"/>
  <c r="AF162" i="18"/>
  <c r="AF163" i="18"/>
  <c r="AI151" i="18" l="1"/>
  <c r="AH165" i="18"/>
  <c r="AE164" i="18"/>
  <c r="AI120" i="18"/>
  <c r="AE120" i="18"/>
  <c r="AH120" i="18"/>
  <c r="AF165" i="18"/>
  <c r="AE165" i="18"/>
  <c r="AI165" i="18"/>
  <c r="C33" i="11" l="1"/>
  <c r="E108" i="4" l="1"/>
  <c r="Z90" i="18" l="1"/>
  <c r="Y90" i="18"/>
  <c r="X90" i="18"/>
  <c r="J90" i="18"/>
  <c r="E90" i="18"/>
  <c r="F90" i="18" s="1"/>
  <c r="Q105" i="4" l="1"/>
  <c r="AJ102" i="4" l="1"/>
  <c r="AR154" i="4" l="1"/>
  <c r="J162" i="18"/>
  <c r="AR153" i="4"/>
  <c r="AK153" i="4"/>
  <c r="AJ153" i="4"/>
  <c r="M153" i="4"/>
  <c r="L153" i="4"/>
  <c r="J161" i="18" s="1"/>
  <c r="K153" i="4"/>
  <c r="H153" i="4"/>
  <c r="G153" i="4"/>
  <c r="E153" i="4"/>
  <c r="AR152" i="4"/>
  <c r="AK152" i="4"/>
  <c r="K152" i="4"/>
  <c r="H152" i="4"/>
  <c r="G152" i="4"/>
  <c r="E152" i="4"/>
  <c r="AR151" i="4"/>
  <c r="AK151" i="4"/>
  <c r="AJ151" i="4"/>
  <c r="M151" i="4"/>
  <c r="L151" i="4"/>
  <c r="J159" i="18" s="1"/>
  <c r="K151" i="4"/>
  <c r="H151" i="4"/>
  <c r="G151" i="4"/>
  <c r="E151" i="4"/>
  <c r="AR150" i="4"/>
  <c r="AK150" i="4"/>
  <c r="AJ150" i="4"/>
  <c r="M150" i="4"/>
  <c r="L150" i="4"/>
  <c r="J158" i="18" s="1"/>
  <c r="K150" i="4"/>
  <c r="H150" i="4"/>
  <c r="G150" i="4"/>
  <c r="E150" i="4"/>
  <c r="AR149" i="4"/>
  <c r="AK149" i="4"/>
  <c r="AR148" i="4"/>
  <c r="AK148" i="4"/>
  <c r="M148" i="4"/>
  <c r="L148" i="4"/>
  <c r="J156" i="18" s="1"/>
  <c r="K148" i="4"/>
  <c r="H148" i="4"/>
  <c r="G148" i="4"/>
  <c r="E148" i="4"/>
  <c r="AR147" i="4"/>
  <c r="AK147" i="4"/>
  <c r="AJ147" i="4"/>
  <c r="M147" i="4"/>
  <c r="L147" i="4"/>
  <c r="J155" i="18" s="1"/>
  <c r="K147" i="4"/>
  <c r="H147" i="4"/>
  <c r="G147" i="4"/>
  <c r="E147" i="4"/>
  <c r="AR146" i="4"/>
  <c r="AK146" i="4"/>
  <c r="N146" i="4"/>
  <c r="K146" i="4"/>
  <c r="H146" i="4"/>
  <c r="G146" i="4"/>
  <c r="E146" i="4"/>
  <c r="AR145" i="4"/>
  <c r="AK145" i="4"/>
  <c r="N145" i="4"/>
  <c r="K145" i="4"/>
  <c r="H145" i="4"/>
  <c r="G145" i="4"/>
  <c r="E145" i="4"/>
  <c r="E153" i="18" s="1"/>
  <c r="F153" i="18" s="1"/>
  <c r="AR144" i="4"/>
  <c r="AK144" i="4"/>
  <c r="AJ144" i="4"/>
  <c r="M144" i="4"/>
  <c r="J152" i="18"/>
  <c r="K144" i="4"/>
  <c r="H144" i="4"/>
  <c r="G144" i="4"/>
  <c r="E144" i="4"/>
  <c r="AR143" i="4"/>
  <c r="M143" i="4"/>
  <c r="L143" i="4"/>
  <c r="J151" i="18" s="1"/>
  <c r="AR142" i="4"/>
  <c r="AK142" i="4"/>
  <c r="K142" i="4"/>
  <c r="H142" i="4"/>
  <c r="G142" i="4"/>
  <c r="AR141" i="4"/>
  <c r="AK141" i="4"/>
  <c r="K141" i="4"/>
  <c r="H141" i="4"/>
  <c r="G141" i="4"/>
  <c r="E141" i="4"/>
  <c r="AR140" i="4"/>
  <c r="AK140" i="4"/>
  <c r="AJ140" i="4"/>
  <c r="M140" i="4"/>
  <c r="L140" i="4"/>
  <c r="J148" i="18" s="1"/>
  <c r="K140" i="4"/>
  <c r="H140" i="4"/>
  <c r="E140" i="4"/>
  <c r="AR139" i="4"/>
  <c r="AK139" i="4"/>
  <c r="AJ139" i="4"/>
  <c r="K139" i="4"/>
  <c r="H139" i="4"/>
  <c r="E139" i="4"/>
  <c r="AR138" i="4"/>
  <c r="AK138" i="4"/>
  <c r="AJ138" i="4"/>
  <c r="K138" i="4"/>
  <c r="H138" i="4"/>
  <c r="E138" i="4"/>
  <c r="AR137" i="4"/>
  <c r="AK137" i="4"/>
  <c r="AJ137" i="4"/>
  <c r="K137" i="4"/>
  <c r="H137" i="4"/>
  <c r="G137" i="4"/>
  <c r="E137" i="4"/>
  <c r="AR136" i="4"/>
  <c r="AK136" i="4"/>
  <c r="AJ136" i="4"/>
  <c r="K136" i="4"/>
  <c r="H136" i="4"/>
  <c r="G136" i="4"/>
  <c r="E136" i="4"/>
  <c r="AR135" i="4"/>
  <c r="AK135" i="4"/>
  <c r="J143" i="18"/>
  <c r="AR134" i="4"/>
  <c r="AK134" i="4"/>
  <c r="AJ134" i="4"/>
  <c r="K134" i="4"/>
  <c r="H134" i="4"/>
  <c r="E134" i="4"/>
  <c r="AR133" i="4"/>
  <c r="AK133" i="4"/>
  <c r="AJ133" i="4"/>
  <c r="M133" i="4"/>
  <c r="L133" i="4"/>
  <c r="J141" i="18" s="1"/>
  <c r="K133" i="4"/>
  <c r="H133" i="4"/>
  <c r="E133" i="4"/>
  <c r="AR132" i="4"/>
  <c r="AK132" i="4"/>
  <c r="AJ132" i="4"/>
  <c r="K132" i="4"/>
  <c r="H132" i="4"/>
  <c r="E132" i="4"/>
  <c r="AR131" i="4"/>
  <c r="AK131" i="4"/>
  <c r="AJ131" i="4"/>
  <c r="M131" i="4"/>
  <c r="L131" i="4"/>
  <c r="J139" i="18" s="1"/>
  <c r="K131" i="4"/>
  <c r="H131" i="4"/>
  <c r="G131" i="4"/>
  <c r="E131" i="4"/>
  <c r="AR130" i="4"/>
  <c r="AK130" i="4"/>
  <c r="AJ130" i="4"/>
  <c r="K130" i="4"/>
  <c r="H130" i="4"/>
  <c r="G130" i="4"/>
  <c r="E130" i="4"/>
  <c r="AR129" i="4"/>
  <c r="AK129" i="4"/>
  <c r="AJ129" i="4"/>
  <c r="K129" i="4"/>
  <c r="H129" i="4"/>
  <c r="G129" i="4"/>
  <c r="E129" i="4"/>
  <c r="AR128" i="4"/>
  <c r="AK128" i="4"/>
  <c r="AJ128" i="4"/>
  <c r="M128" i="4"/>
  <c r="L128" i="4"/>
  <c r="J136" i="18" s="1"/>
  <c r="K128" i="4"/>
  <c r="H128" i="4"/>
  <c r="G128" i="4"/>
  <c r="E128" i="4"/>
  <c r="AR127" i="4"/>
  <c r="AK127" i="4"/>
  <c r="M127" i="4"/>
  <c r="L127" i="4"/>
  <c r="J135" i="18" s="1"/>
  <c r="K127" i="4"/>
  <c r="H127" i="4"/>
  <c r="G127" i="4"/>
  <c r="E127" i="4"/>
  <c r="AR126" i="4"/>
  <c r="AK126" i="4"/>
  <c r="AJ126" i="4"/>
  <c r="K126" i="4"/>
  <c r="H126" i="4"/>
  <c r="AR125" i="4"/>
  <c r="AK125" i="4"/>
  <c r="AJ125" i="4"/>
  <c r="M125" i="4"/>
  <c r="L125" i="4"/>
  <c r="J133" i="18" s="1"/>
  <c r="K125" i="4"/>
  <c r="H125" i="4"/>
  <c r="G125" i="4"/>
  <c r="E125" i="4"/>
  <c r="AR124" i="4"/>
  <c r="AK124" i="4"/>
  <c r="AJ124" i="4"/>
  <c r="K124" i="4"/>
  <c r="H124" i="4"/>
  <c r="E124" i="4"/>
  <c r="AR123" i="4"/>
  <c r="AK123" i="4"/>
  <c r="AJ123" i="4"/>
  <c r="M123" i="4"/>
  <c r="L123" i="4"/>
  <c r="J131" i="18" s="1"/>
  <c r="K123" i="4"/>
  <c r="H123" i="4"/>
  <c r="G123" i="4"/>
  <c r="E123" i="4"/>
  <c r="AR122" i="4"/>
  <c r="AK122" i="4"/>
  <c r="AJ122" i="4"/>
  <c r="M122" i="4"/>
  <c r="L122" i="4"/>
  <c r="J130" i="18" s="1"/>
  <c r="K122" i="4"/>
  <c r="H122" i="4"/>
  <c r="G122" i="4"/>
  <c r="E122" i="4"/>
  <c r="AR121" i="4"/>
  <c r="AK121" i="4"/>
  <c r="M121" i="4"/>
  <c r="L121" i="4"/>
  <c r="J129" i="18" s="1"/>
  <c r="K121" i="4"/>
  <c r="H121" i="4"/>
  <c r="G121" i="4"/>
  <c r="E121" i="4"/>
  <c r="AR120" i="4"/>
  <c r="AK120" i="4"/>
  <c r="AJ120" i="4"/>
  <c r="M120" i="4"/>
  <c r="L120" i="4"/>
  <c r="J128" i="18" s="1"/>
  <c r="K120" i="4"/>
  <c r="H120" i="4"/>
  <c r="G120" i="4"/>
  <c r="E120" i="4"/>
  <c r="AR119" i="4"/>
  <c r="AK119" i="4"/>
  <c r="AJ119" i="4"/>
  <c r="M119" i="4"/>
  <c r="L119" i="4"/>
  <c r="J127" i="18" s="1"/>
  <c r="K119" i="4"/>
  <c r="H119" i="4"/>
  <c r="G119" i="4"/>
  <c r="E119" i="4"/>
  <c r="AR118" i="4"/>
  <c r="AK118" i="4"/>
  <c r="AJ118" i="4"/>
  <c r="K118" i="4"/>
  <c r="H118" i="4"/>
  <c r="G118" i="4"/>
  <c r="E118" i="4"/>
  <c r="AR117" i="4"/>
  <c r="AK117" i="4"/>
  <c r="AJ117" i="4"/>
  <c r="K117" i="4"/>
  <c r="H117" i="4"/>
  <c r="G117" i="4"/>
  <c r="E117" i="4"/>
  <c r="AR116" i="4"/>
  <c r="K116" i="4"/>
  <c r="H116" i="4"/>
  <c r="G116" i="4"/>
  <c r="E116" i="4"/>
  <c r="AR115" i="4"/>
  <c r="AK115" i="4"/>
  <c r="AJ115" i="4"/>
  <c r="K115" i="4"/>
  <c r="H115" i="4"/>
  <c r="G115" i="4"/>
  <c r="E115" i="4"/>
  <c r="AR114" i="4"/>
  <c r="AK114" i="4"/>
  <c r="AJ114" i="4"/>
  <c r="M114" i="4"/>
  <c r="L114" i="4"/>
  <c r="J122" i="18" s="1"/>
  <c r="K114" i="4"/>
  <c r="AR113" i="4"/>
  <c r="AK113" i="4"/>
  <c r="AJ113" i="4"/>
  <c r="K113" i="4"/>
  <c r="AR112" i="4"/>
  <c r="AK112" i="4"/>
  <c r="AJ112" i="4"/>
  <c r="N112" i="4"/>
  <c r="M112" i="4"/>
  <c r="L112" i="4"/>
  <c r="K112" i="4"/>
  <c r="H112" i="4"/>
  <c r="G112" i="4"/>
  <c r="E112" i="4"/>
  <c r="AR111" i="4"/>
  <c r="AK111" i="4"/>
  <c r="N111" i="4"/>
  <c r="K111" i="4"/>
  <c r="G111" i="4"/>
  <c r="E111" i="4"/>
  <c r="E119" i="18" s="1"/>
  <c r="F119" i="18" s="1"/>
  <c r="AR110" i="4"/>
  <c r="AK110" i="4"/>
  <c r="AJ110" i="4"/>
  <c r="N110" i="4"/>
  <c r="K110" i="4"/>
  <c r="H110" i="4"/>
  <c r="G110" i="4"/>
  <c r="E110" i="4"/>
  <c r="E118" i="18" s="1"/>
  <c r="F118" i="18" s="1"/>
  <c r="C5" i="11" l="1"/>
  <c r="E155" i="18"/>
  <c r="F155" i="18" s="1"/>
  <c r="E159" i="18"/>
  <c r="F159" i="18" s="1"/>
  <c r="E129" i="18"/>
  <c r="F129" i="18" s="1"/>
  <c r="E141" i="18"/>
  <c r="F141" i="18" s="1"/>
  <c r="E124" i="18"/>
  <c r="F124" i="18" s="1"/>
  <c r="E128" i="18"/>
  <c r="F128" i="18" s="1"/>
  <c r="AQ124" i="4"/>
  <c r="E132" i="18"/>
  <c r="F132" i="18" s="1"/>
  <c r="E136" i="18"/>
  <c r="F136" i="18" s="1"/>
  <c r="E140" i="18"/>
  <c r="F140" i="18" s="1"/>
  <c r="E144" i="18"/>
  <c r="F144" i="18" s="1"/>
  <c r="E148" i="18"/>
  <c r="F148" i="18" s="1"/>
  <c r="E152" i="18"/>
  <c r="F152" i="18" s="1"/>
  <c r="E125" i="18"/>
  <c r="F125" i="18" s="1"/>
  <c r="E149" i="18"/>
  <c r="F149" i="18" s="1"/>
  <c r="E156" i="18"/>
  <c r="F156" i="18" s="1"/>
  <c r="E160" i="18"/>
  <c r="F160" i="18" s="1"/>
  <c r="E157" i="18"/>
  <c r="F157" i="18" s="1"/>
  <c r="E161" i="18"/>
  <c r="F161" i="18" s="1"/>
  <c r="F122" i="18"/>
  <c r="E126" i="18"/>
  <c r="F126" i="18" s="1"/>
  <c r="E130" i="18"/>
  <c r="F130" i="18" s="1"/>
  <c r="E134" i="18"/>
  <c r="F134" i="18" s="1"/>
  <c r="E138" i="18"/>
  <c r="F138" i="18" s="1"/>
  <c r="E142" i="18"/>
  <c r="F142" i="18" s="1"/>
  <c r="E146" i="18"/>
  <c r="F146" i="18" s="1"/>
  <c r="E150" i="18"/>
  <c r="E137" i="18"/>
  <c r="F137" i="18" s="1"/>
  <c r="E154" i="18"/>
  <c r="F154" i="18" s="1"/>
  <c r="E158" i="18"/>
  <c r="F158" i="18" s="1"/>
  <c r="F162" i="18"/>
  <c r="F121" i="18"/>
  <c r="E133" i="18"/>
  <c r="F133" i="18" s="1"/>
  <c r="E145" i="18"/>
  <c r="F145" i="18" s="1"/>
  <c r="E123" i="18"/>
  <c r="F123" i="18" s="1"/>
  <c r="AQ119" i="4"/>
  <c r="E127" i="18"/>
  <c r="F127" i="18" s="1"/>
  <c r="E131" i="18"/>
  <c r="F131" i="18" s="1"/>
  <c r="E135" i="18"/>
  <c r="F135" i="18" s="1"/>
  <c r="E139" i="18"/>
  <c r="F139" i="18" s="1"/>
  <c r="E143" i="18"/>
  <c r="F143" i="18" s="1"/>
  <c r="E147" i="18"/>
  <c r="F147" i="18" s="1"/>
  <c r="E151" i="18"/>
  <c r="F151" i="18" s="1"/>
  <c r="E120" i="18"/>
  <c r="F120" i="18" s="1"/>
  <c r="F103" i="18"/>
  <c r="Q103" i="18"/>
  <c r="Z103" i="18" s="1"/>
  <c r="Q102" i="18"/>
  <c r="O103" i="18"/>
  <c r="X103" i="18" s="1"/>
  <c r="M103" i="18"/>
  <c r="L103" i="18"/>
  <c r="K103" i="18"/>
  <c r="O102" i="18"/>
  <c r="X102" i="18" s="1"/>
  <c r="M102" i="18"/>
  <c r="L102" i="18"/>
  <c r="K102" i="18"/>
  <c r="Y103" i="18"/>
  <c r="E78" i="18"/>
  <c r="F78" i="18" s="1"/>
  <c r="Y79" i="18"/>
  <c r="X79" i="18"/>
  <c r="Q79" i="18"/>
  <c r="Z79" i="18" s="1"/>
  <c r="M79" i="18"/>
  <c r="L79" i="18"/>
  <c r="K79" i="18"/>
  <c r="X78" i="18"/>
  <c r="Q78" i="18"/>
  <c r="M78" i="18"/>
  <c r="L78" i="18"/>
  <c r="K78" i="18"/>
  <c r="Y77" i="18"/>
  <c r="X77" i="18"/>
  <c r="Q77" i="18"/>
  <c r="Z77" i="18" s="1"/>
  <c r="M77" i="18"/>
  <c r="L77" i="18"/>
  <c r="K77" i="18"/>
  <c r="X76" i="18"/>
  <c r="Q76" i="18"/>
  <c r="M76" i="18"/>
  <c r="L76" i="18"/>
  <c r="K76" i="18"/>
  <c r="AC79" i="18"/>
  <c r="J79" i="18"/>
  <c r="F79" i="18"/>
  <c r="AC77" i="18"/>
  <c r="F77" i="18"/>
  <c r="E72" i="18"/>
  <c r="F72" i="18" s="1"/>
  <c r="M75" i="18"/>
  <c r="L75" i="18"/>
  <c r="K75" i="18"/>
  <c r="M74" i="18"/>
  <c r="L74" i="18"/>
  <c r="K74" i="18"/>
  <c r="M73" i="18"/>
  <c r="L73" i="18"/>
  <c r="K73" i="18"/>
  <c r="Q75" i="18"/>
  <c r="Z75" i="18" s="1"/>
  <c r="Q74" i="18"/>
  <c r="Z74" i="18" s="1"/>
  <c r="Q73" i="18"/>
  <c r="Z73" i="18" s="1"/>
  <c r="Y75" i="18"/>
  <c r="X75" i="18"/>
  <c r="Y74" i="18"/>
  <c r="X74" i="18"/>
  <c r="Y73" i="18"/>
  <c r="X73" i="18"/>
  <c r="X72" i="18"/>
  <c r="Q72" i="18"/>
  <c r="M72" i="18"/>
  <c r="L72" i="18"/>
  <c r="K72" i="18"/>
  <c r="F75" i="18"/>
  <c r="F74" i="18"/>
  <c r="F73" i="18"/>
  <c r="F9" i="18"/>
  <c r="F10" i="18"/>
  <c r="F26" i="18"/>
  <c r="F76" i="18"/>
  <c r="W77" i="18" l="1"/>
  <c r="W73" i="18"/>
  <c r="W79" i="18"/>
  <c r="W103" i="18"/>
  <c r="W75" i="18"/>
  <c r="W74" i="18"/>
  <c r="W28" i="17" l="1"/>
  <c r="L28" i="17"/>
  <c r="S28" i="17" s="1"/>
  <c r="W26" i="17"/>
  <c r="W27" i="17"/>
  <c r="L27" i="17"/>
  <c r="V27" i="17" s="1"/>
  <c r="L26" i="17"/>
  <c r="V28" i="17" l="1"/>
  <c r="N26" i="17"/>
  <c r="S26" i="17" s="1"/>
  <c r="U26" i="17" s="1"/>
  <c r="N27" i="17"/>
  <c r="S27" i="17" s="1"/>
  <c r="V26" i="17"/>
  <c r="Q36" i="17"/>
  <c r="Q35" i="17"/>
  <c r="Q34" i="17"/>
  <c r="W109" i="18"/>
  <c r="W110" i="18"/>
  <c r="W111" i="18"/>
  <c r="W112" i="18"/>
  <c r="W113" i="18"/>
  <c r="W114" i="18"/>
  <c r="W115" i="18"/>
  <c r="W116" i="18"/>
  <c r="W117" i="18"/>
  <c r="W108" i="18"/>
  <c r="U27" i="17" l="1"/>
  <c r="U28" i="17"/>
  <c r="R89" i="18"/>
  <c r="Y14" i="18"/>
  <c r="Y13" i="18"/>
  <c r="X14" i="18"/>
  <c r="X13" i="18"/>
  <c r="Q14" i="18"/>
  <c r="Z14" i="18" s="1"/>
  <c r="Q13" i="18"/>
  <c r="Z13" i="18" s="1"/>
  <c r="M14" i="18"/>
  <c r="AD14" i="18" s="1"/>
  <c r="L14" i="18"/>
  <c r="K14" i="18"/>
  <c r="M13" i="18"/>
  <c r="L13" i="18"/>
  <c r="K13" i="18"/>
  <c r="AC14" i="18"/>
  <c r="J14" i="18"/>
  <c r="E14" i="18"/>
  <c r="F14" i="18" s="1"/>
  <c r="AI13" i="18"/>
  <c r="T27" i="17" l="1"/>
  <c r="W14" i="18"/>
  <c r="BB262" i="18" l="1"/>
  <c r="BC262" i="18"/>
  <c r="BD262" i="18"/>
  <c r="BB263" i="18"/>
  <c r="BC263" i="18"/>
  <c r="BD263" i="18"/>
  <c r="BB264" i="18"/>
  <c r="BC264" i="18"/>
  <c r="BD264" i="18"/>
  <c r="BB265" i="18"/>
  <c r="BC265" i="18"/>
  <c r="BD265" i="18"/>
  <c r="BB266" i="18"/>
  <c r="BC266" i="18"/>
  <c r="BD266" i="18"/>
  <c r="BB267" i="18"/>
  <c r="BC267" i="18"/>
  <c r="BD267" i="18"/>
  <c r="BB268" i="18"/>
  <c r="BC268" i="18"/>
  <c r="BD268" i="18"/>
  <c r="BB269" i="18"/>
  <c r="BC269" i="18"/>
  <c r="BD269" i="18"/>
  <c r="BB270" i="18"/>
  <c r="BC270" i="18"/>
  <c r="BD270" i="18"/>
  <c r="BB271" i="18"/>
  <c r="BC271" i="18"/>
  <c r="BD271" i="18"/>
  <c r="BB272" i="18"/>
  <c r="BC272" i="18"/>
  <c r="BD272" i="18"/>
  <c r="BB273" i="18"/>
  <c r="BC273" i="18"/>
  <c r="BD273" i="18"/>
  <c r="BB274" i="18"/>
  <c r="BC274" i="18"/>
  <c r="BD274" i="18"/>
  <c r="BB275" i="18"/>
  <c r="BC275" i="18"/>
  <c r="BD275" i="18"/>
  <c r="BB276" i="18"/>
  <c r="BC276" i="18"/>
  <c r="BD276" i="18"/>
  <c r="BB277" i="18"/>
  <c r="BC277" i="18"/>
  <c r="BD277" i="18"/>
  <c r="BB278" i="18"/>
  <c r="BC278" i="18"/>
  <c r="BD278" i="18"/>
  <c r="BB279" i="18"/>
  <c r="BC279" i="18"/>
  <c r="BD279" i="18"/>
  <c r="BB280" i="18"/>
  <c r="BC280" i="18"/>
  <c r="BD280" i="18"/>
  <c r="BB281" i="18"/>
  <c r="BC281" i="18"/>
  <c r="BD281" i="18"/>
  <c r="BB282" i="18"/>
  <c r="BC282" i="18"/>
  <c r="BD282" i="18"/>
  <c r="BB283" i="18"/>
  <c r="BC283" i="18"/>
  <c r="BD283" i="18"/>
  <c r="BB284" i="18"/>
  <c r="BC284" i="18"/>
  <c r="BD284" i="18"/>
  <c r="BB285" i="18"/>
  <c r="BC285" i="18"/>
  <c r="BD285" i="18"/>
  <c r="BB286" i="18"/>
  <c r="BC286" i="18"/>
  <c r="BD286" i="18"/>
  <c r="BB287" i="18"/>
  <c r="BC287" i="18"/>
  <c r="BD287" i="18"/>
  <c r="BB288" i="18"/>
  <c r="BC288" i="18"/>
  <c r="BD288" i="18"/>
  <c r="BB289" i="18"/>
  <c r="BC289" i="18"/>
  <c r="BD289" i="18"/>
  <c r="BB290" i="18"/>
  <c r="BC290" i="18"/>
  <c r="BD290" i="18"/>
  <c r="BB291" i="18"/>
  <c r="BC291" i="18"/>
  <c r="BD291" i="18"/>
  <c r="BB292" i="18"/>
  <c r="BC292" i="18"/>
  <c r="BD292" i="18"/>
  <c r="BB293" i="18"/>
  <c r="BC293" i="18"/>
  <c r="BD293" i="18"/>
  <c r="BB294" i="18"/>
  <c r="BC294" i="18"/>
  <c r="BD294" i="18"/>
  <c r="BB295" i="18"/>
  <c r="BC295" i="18"/>
  <c r="BD295" i="18"/>
  <c r="BB296" i="18"/>
  <c r="BC296" i="18"/>
  <c r="BD296" i="18"/>
  <c r="BB297" i="18"/>
  <c r="BC297" i="18"/>
  <c r="BD297" i="18"/>
  <c r="BB298" i="18"/>
  <c r="BC298" i="18"/>
  <c r="BD298" i="18"/>
  <c r="BB299" i="18"/>
  <c r="BC299" i="18"/>
  <c r="BD299" i="18"/>
  <c r="BB300" i="18"/>
  <c r="BC300" i="18"/>
  <c r="BD300" i="18"/>
  <c r="BB301" i="18"/>
  <c r="BC301" i="18"/>
  <c r="BD301" i="18"/>
  <c r="BB302" i="18"/>
  <c r="BC302" i="18"/>
  <c r="BD302" i="18"/>
  <c r="BB303" i="18"/>
  <c r="BC303" i="18"/>
  <c r="BD303" i="18"/>
  <c r="BB304" i="18"/>
  <c r="BC304" i="18"/>
  <c r="BD304" i="18"/>
  <c r="BB305" i="18"/>
  <c r="BC305" i="18"/>
  <c r="BD305" i="18"/>
  <c r="BB306" i="18"/>
  <c r="BC306" i="18"/>
  <c r="BD306" i="18"/>
  <c r="BB307" i="18"/>
  <c r="BC307" i="18"/>
  <c r="BD307" i="18"/>
  <c r="BB308" i="18"/>
  <c r="BC308" i="18"/>
  <c r="BD308" i="18"/>
  <c r="BB309" i="18"/>
  <c r="BC309" i="18"/>
  <c r="BD309" i="18"/>
  <c r="BB310" i="18"/>
  <c r="BC310" i="18"/>
  <c r="BD310" i="18"/>
  <c r="BB311" i="18"/>
  <c r="BC311" i="18"/>
  <c r="BD311" i="18"/>
  <c r="BB312" i="18"/>
  <c r="BC312" i="18"/>
  <c r="BD312" i="18"/>
  <c r="BB313" i="18"/>
  <c r="BC313" i="18"/>
  <c r="BD313" i="18"/>
  <c r="BB314" i="18"/>
  <c r="BC314" i="18"/>
  <c r="BD314" i="18"/>
  <c r="BB315" i="18"/>
  <c r="BC315" i="18"/>
  <c r="BD315" i="18"/>
  <c r="BB316" i="18"/>
  <c r="BC316" i="18"/>
  <c r="BD316" i="18"/>
  <c r="BB317" i="18"/>
  <c r="BC317" i="18"/>
  <c r="BD317" i="18"/>
  <c r="BB318" i="18"/>
  <c r="BC318" i="18"/>
  <c r="BD318" i="18"/>
  <c r="BB319" i="18"/>
  <c r="BC319" i="18"/>
  <c r="BD319" i="18"/>
  <c r="BB320" i="18"/>
  <c r="BC320" i="18"/>
  <c r="BD320" i="18"/>
  <c r="BB321" i="18"/>
  <c r="BC321" i="18"/>
  <c r="BD321" i="18"/>
  <c r="BB322" i="18"/>
  <c r="BC322" i="18"/>
  <c r="BD322" i="18"/>
  <c r="BB323" i="18"/>
  <c r="BC323" i="18"/>
  <c r="BD323" i="18"/>
  <c r="BB324" i="18"/>
  <c r="BC324" i="18"/>
  <c r="BD324" i="18"/>
  <c r="BB325" i="18"/>
  <c r="BC325" i="18"/>
  <c r="BD325" i="18"/>
  <c r="BB326" i="18"/>
  <c r="BC326" i="18"/>
  <c r="BD326" i="18"/>
  <c r="BB327" i="18"/>
  <c r="BC327" i="18"/>
  <c r="BD327" i="18"/>
  <c r="BB328" i="18"/>
  <c r="BC328" i="18"/>
  <c r="BD328" i="18"/>
  <c r="BB329" i="18"/>
  <c r="BC329" i="18"/>
  <c r="BD329" i="18"/>
  <c r="BB330" i="18"/>
  <c r="BC330" i="18"/>
  <c r="BD330" i="18"/>
  <c r="BB331" i="18"/>
  <c r="BC331" i="18"/>
  <c r="BD331" i="18"/>
  <c r="BB332" i="18"/>
  <c r="BC332" i="18"/>
  <c r="BD332" i="18"/>
  <c r="BB333" i="18"/>
  <c r="BC333" i="18"/>
  <c r="BD333" i="18"/>
  <c r="BB334" i="18"/>
  <c r="BC334" i="18"/>
  <c r="BD334" i="18"/>
  <c r="BB335" i="18"/>
  <c r="BC335" i="18"/>
  <c r="BD335" i="18"/>
  <c r="BB336" i="18"/>
  <c r="BC336" i="18"/>
  <c r="BD336" i="18"/>
  <c r="BB337" i="18"/>
  <c r="BC337" i="18"/>
  <c r="BD337" i="18"/>
  <c r="BB338" i="18"/>
  <c r="BC338" i="18"/>
  <c r="BD338" i="18"/>
  <c r="BB339" i="18"/>
  <c r="BC339" i="18"/>
  <c r="BD339" i="18"/>
  <c r="BB340" i="18"/>
  <c r="BC340" i="18"/>
  <c r="BD340" i="18"/>
  <c r="BB341" i="18"/>
  <c r="BC341" i="18"/>
  <c r="BD341" i="18"/>
  <c r="BB342" i="18"/>
  <c r="BC342" i="18"/>
  <c r="BD342" i="18"/>
  <c r="BB343" i="18"/>
  <c r="BC343" i="18"/>
  <c r="BD343" i="18"/>
  <c r="BB344" i="18"/>
  <c r="BC344" i="18"/>
  <c r="BD344" i="18"/>
  <c r="BB345" i="18"/>
  <c r="BC345" i="18"/>
  <c r="BD345" i="18"/>
  <c r="BB346" i="18"/>
  <c r="BC346" i="18"/>
  <c r="BD346" i="18"/>
  <c r="BB347" i="18"/>
  <c r="BC347" i="18"/>
  <c r="BD347" i="18"/>
  <c r="BB348" i="18"/>
  <c r="BC348" i="18"/>
  <c r="BD348" i="18"/>
  <c r="BB349" i="18"/>
  <c r="BC349" i="18"/>
  <c r="BD349" i="18"/>
  <c r="BB350" i="18"/>
  <c r="BC350" i="18"/>
  <c r="BD350" i="18"/>
  <c r="BB351" i="18"/>
  <c r="BC351" i="18"/>
  <c r="BD351" i="18"/>
  <c r="BB352" i="18"/>
  <c r="BC352" i="18"/>
  <c r="BD352" i="18"/>
  <c r="BB353" i="18"/>
  <c r="BC353" i="18"/>
  <c r="BD353" i="18"/>
  <c r="BB354" i="18"/>
  <c r="BC354" i="18"/>
  <c r="BD354" i="18"/>
  <c r="BB355" i="18"/>
  <c r="BC355" i="18"/>
  <c r="BD355" i="18"/>
  <c r="BB356" i="18"/>
  <c r="BC356" i="18"/>
  <c r="BD356" i="18"/>
  <c r="BB357" i="18"/>
  <c r="BC357" i="18"/>
  <c r="BD357" i="18"/>
  <c r="BB358" i="18"/>
  <c r="BC358" i="18"/>
  <c r="BD358" i="18"/>
  <c r="BB359" i="18"/>
  <c r="BC359" i="18"/>
  <c r="BD359" i="18"/>
  <c r="BB360" i="18"/>
  <c r="BC360" i="18"/>
  <c r="BD360" i="18"/>
  <c r="BB361" i="18"/>
  <c r="BC361" i="18"/>
  <c r="BD361" i="18"/>
  <c r="BB362" i="18"/>
  <c r="BC362" i="18"/>
  <c r="BD362" i="18"/>
  <c r="BB363" i="18"/>
  <c r="BC363" i="18"/>
  <c r="BD363" i="18"/>
  <c r="BB364" i="18"/>
  <c r="BC364" i="18"/>
  <c r="BD364" i="18"/>
  <c r="BB365" i="18"/>
  <c r="BC365" i="18"/>
  <c r="BD365" i="18"/>
  <c r="BB366" i="18"/>
  <c r="BC366" i="18"/>
  <c r="BD366" i="18"/>
  <c r="BB367" i="18"/>
  <c r="BC367" i="18"/>
  <c r="BD367" i="18"/>
  <c r="BB368" i="18"/>
  <c r="BC368" i="18"/>
  <c r="BD368" i="18"/>
  <c r="BB369" i="18"/>
  <c r="BC369" i="18"/>
  <c r="BD369" i="18"/>
  <c r="BB370" i="18"/>
  <c r="BC370" i="18"/>
  <c r="BD370" i="18"/>
  <c r="BB371" i="18"/>
  <c r="BC371" i="18"/>
  <c r="BD371" i="18"/>
  <c r="BB372" i="18"/>
  <c r="BC372" i="18"/>
  <c r="BD372" i="18"/>
  <c r="BB373" i="18"/>
  <c r="BC373" i="18"/>
  <c r="BD373" i="18"/>
  <c r="BB374" i="18"/>
  <c r="BC374" i="18"/>
  <c r="BD374" i="18"/>
  <c r="BB375" i="18"/>
  <c r="BC375" i="18"/>
  <c r="BD375" i="18"/>
  <c r="BB376" i="18"/>
  <c r="BC376" i="18"/>
  <c r="BD376" i="18"/>
  <c r="BB377" i="18"/>
  <c r="BC377" i="18"/>
  <c r="BD377" i="18"/>
  <c r="BB378" i="18"/>
  <c r="BC378" i="18"/>
  <c r="BD378" i="18"/>
  <c r="BB379" i="18"/>
  <c r="BC379" i="18"/>
  <c r="BD379" i="18"/>
  <c r="BB380" i="18"/>
  <c r="BC380" i="18"/>
  <c r="BD380" i="18"/>
  <c r="BB381" i="18"/>
  <c r="BC381" i="18"/>
  <c r="BD381" i="18"/>
  <c r="BB382" i="18"/>
  <c r="BC382" i="18"/>
  <c r="BD382" i="18"/>
  <c r="BB383" i="18"/>
  <c r="BC383" i="18"/>
  <c r="BD383" i="18"/>
  <c r="BB384" i="18"/>
  <c r="BC384" i="18"/>
  <c r="BD384" i="18"/>
  <c r="BB385" i="18"/>
  <c r="BC385" i="18"/>
  <c r="BD385" i="18"/>
  <c r="BB386" i="18"/>
  <c r="BC386" i="18"/>
  <c r="BD386" i="18"/>
  <c r="BB387" i="18"/>
  <c r="BC387" i="18"/>
  <c r="BD387" i="18"/>
  <c r="BB388" i="18"/>
  <c r="BC388" i="18"/>
  <c r="BD388" i="18"/>
  <c r="BB389" i="18"/>
  <c r="BC389" i="18"/>
  <c r="BD389" i="18"/>
  <c r="BB390" i="18"/>
  <c r="BC390" i="18"/>
  <c r="BD390" i="18"/>
  <c r="BB391" i="18"/>
  <c r="BC391" i="18"/>
  <c r="BD391" i="18"/>
  <c r="BB392" i="18"/>
  <c r="BC392" i="18"/>
  <c r="BD392" i="18"/>
  <c r="BB393" i="18"/>
  <c r="BC393" i="18"/>
  <c r="BD393" i="18"/>
  <c r="BB394" i="18"/>
  <c r="BC394" i="18"/>
  <c r="BD394" i="18"/>
  <c r="BB395" i="18"/>
  <c r="BC395" i="18"/>
  <c r="BD395" i="18"/>
  <c r="BB396" i="18"/>
  <c r="BC396" i="18"/>
  <c r="BD396" i="18"/>
  <c r="BB397" i="18"/>
  <c r="BC397" i="18"/>
  <c r="BD397" i="18"/>
  <c r="BB398" i="18"/>
  <c r="BC398" i="18"/>
  <c r="BD398" i="18"/>
  <c r="BB399" i="18"/>
  <c r="BC399" i="18"/>
  <c r="BD399" i="18"/>
  <c r="BB400" i="18"/>
  <c r="BC400" i="18"/>
  <c r="BD400" i="18"/>
  <c r="BB401" i="18"/>
  <c r="BC401" i="18"/>
  <c r="BD401" i="18"/>
  <c r="BB402" i="18"/>
  <c r="BC402" i="18"/>
  <c r="BD402" i="18"/>
  <c r="BB403" i="18"/>
  <c r="BC403" i="18"/>
  <c r="BD403" i="18"/>
  <c r="BB404" i="18"/>
  <c r="BC404" i="18"/>
  <c r="BD404" i="18"/>
  <c r="BB405" i="18"/>
  <c r="BC405" i="18"/>
  <c r="BD405" i="18"/>
  <c r="BB406" i="18"/>
  <c r="BC406" i="18"/>
  <c r="BD406" i="18"/>
  <c r="BB407" i="18"/>
  <c r="BC407" i="18"/>
  <c r="BD407" i="18"/>
  <c r="BB408" i="18"/>
  <c r="BC408" i="18"/>
  <c r="BD408" i="18"/>
  <c r="BB409" i="18"/>
  <c r="BC409" i="18"/>
  <c r="BD409" i="18"/>
  <c r="BB410" i="18"/>
  <c r="BC410" i="18"/>
  <c r="BD410" i="18"/>
  <c r="BB411" i="18"/>
  <c r="BC411" i="18"/>
  <c r="BD411" i="18"/>
  <c r="BB412" i="18"/>
  <c r="BC412" i="18"/>
  <c r="BD412" i="18"/>
  <c r="BB413" i="18"/>
  <c r="BC413" i="18"/>
  <c r="BD413" i="18"/>
  <c r="BB414" i="18"/>
  <c r="BC414" i="18"/>
  <c r="BD414" i="18"/>
  <c r="BB415" i="18"/>
  <c r="BC415" i="18"/>
  <c r="BD415" i="18"/>
  <c r="BB416" i="18"/>
  <c r="BC416" i="18"/>
  <c r="BD416" i="18"/>
  <c r="BB417" i="18"/>
  <c r="BC417" i="18"/>
  <c r="BD417" i="18"/>
  <c r="BB418" i="18"/>
  <c r="BC418" i="18"/>
  <c r="BD418" i="18"/>
  <c r="BB419" i="18"/>
  <c r="BC419" i="18"/>
  <c r="BD419" i="18"/>
  <c r="BB420" i="18"/>
  <c r="BC420" i="18"/>
  <c r="BD420" i="18"/>
  <c r="BB421" i="18"/>
  <c r="BC421" i="18"/>
  <c r="BD421" i="18"/>
  <c r="BB422" i="18"/>
  <c r="BC422" i="18"/>
  <c r="BD422" i="18"/>
  <c r="BB423" i="18"/>
  <c r="BC423" i="18"/>
  <c r="BD423" i="18"/>
  <c r="BB424" i="18"/>
  <c r="BC424" i="18"/>
  <c r="BD424" i="18"/>
  <c r="BB425" i="18"/>
  <c r="BC425" i="18"/>
  <c r="BD425" i="18"/>
  <c r="BB426" i="18"/>
  <c r="BC426" i="18"/>
  <c r="BD426" i="18"/>
  <c r="BB427" i="18"/>
  <c r="BC427" i="18"/>
  <c r="BD427" i="18"/>
  <c r="BB428" i="18"/>
  <c r="BC428" i="18"/>
  <c r="BD428" i="18"/>
  <c r="BB429" i="18"/>
  <c r="BC429" i="18"/>
  <c r="BD429" i="18"/>
  <c r="BB430" i="18"/>
  <c r="BC430" i="18"/>
  <c r="BD430" i="18"/>
  <c r="BB431" i="18"/>
  <c r="BC431" i="18"/>
  <c r="BD431" i="18"/>
  <c r="BB432" i="18"/>
  <c r="BC432" i="18"/>
  <c r="BD432" i="18"/>
  <c r="BB433" i="18"/>
  <c r="BC433" i="18"/>
  <c r="BD433" i="18"/>
  <c r="BB434" i="18"/>
  <c r="BC434" i="18"/>
  <c r="BD434" i="18"/>
  <c r="BB435" i="18"/>
  <c r="BC435" i="18"/>
  <c r="BD435" i="18"/>
  <c r="BB436" i="18"/>
  <c r="BC436" i="18"/>
  <c r="BD436" i="18"/>
  <c r="BB437" i="18"/>
  <c r="BC437" i="18"/>
  <c r="BD437" i="18"/>
  <c r="BB438" i="18"/>
  <c r="BC438" i="18"/>
  <c r="BD438" i="18"/>
  <c r="BB439" i="18"/>
  <c r="BC439" i="18"/>
  <c r="BD439" i="18"/>
  <c r="BB440" i="18"/>
  <c r="BC440" i="18"/>
  <c r="BD440" i="18"/>
  <c r="BB441" i="18"/>
  <c r="BC441" i="18"/>
  <c r="BD441" i="18"/>
  <c r="BB442" i="18"/>
  <c r="BC442" i="18"/>
  <c r="BD442" i="18"/>
  <c r="BB443" i="18"/>
  <c r="BC443" i="18"/>
  <c r="BD443" i="18"/>
  <c r="BB444" i="18"/>
  <c r="BC444" i="18"/>
  <c r="BD444" i="18"/>
  <c r="BB445" i="18"/>
  <c r="BC445" i="18"/>
  <c r="BD445" i="18"/>
  <c r="BB446" i="18"/>
  <c r="BC446" i="18"/>
  <c r="BD446" i="18"/>
  <c r="BB447" i="18"/>
  <c r="BC447" i="18"/>
  <c r="BD447" i="18"/>
  <c r="BB448" i="18"/>
  <c r="BC448" i="18"/>
  <c r="BD448" i="18"/>
  <c r="BB449" i="18"/>
  <c r="BC449" i="18"/>
  <c r="BD449" i="18"/>
  <c r="BB450" i="18"/>
  <c r="BC450" i="18"/>
  <c r="BD450" i="18"/>
  <c r="BB451" i="18"/>
  <c r="BC451" i="18"/>
  <c r="BD451" i="18"/>
  <c r="BB452" i="18"/>
  <c r="BC452" i="18"/>
  <c r="BD452" i="18"/>
  <c r="BB453" i="18"/>
  <c r="BC453" i="18"/>
  <c r="BD453" i="18"/>
  <c r="BB454" i="18"/>
  <c r="BC454" i="18"/>
  <c r="BD454" i="18"/>
  <c r="BB455" i="18"/>
  <c r="BC455" i="18"/>
  <c r="BD455" i="18"/>
  <c r="BB456" i="18"/>
  <c r="BC456" i="18"/>
  <c r="BD456" i="18"/>
  <c r="BB457" i="18"/>
  <c r="BC457" i="18"/>
  <c r="BD457" i="18"/>
  <c r="BB458" i="18"/>
  <c r="BC458" i="18"/>
  <c r="BD458" i="18"/>
  <c r="BB459" i="18"/>
  <c r="BC459" i="18"/>
  <c r="BD459" i="18"/>
  <c r="BB460" i="18"/>
  <c r="BC460" i="18"/>
  <c r="BD460" i="18"/>
  <c r="BB461" i="18"/>
  <c r="BC461" i="18"/>
  <c r="BD461" i="18"/>
  <c r="BB462" i="18"/>
  <c r="BC462" i="18"/>
  <c r="BD462" i="18"/>
  <c r="BB463" i="18"/>
  <c r="BC463" i="18"/>
  <c r="BD463" i="18"/>
  <c r="BB464" i="18"/>
  <c r="BC464" i="18"/>
  <c r="BD464" i="18"/>
  <c r="BB465" i="18"/>
  <c r="BC465" i="18"/>
  <c r="BD465" i="18"/>
  <c r="BB466" i="18"/>
  <c r="BC466" i="18"/>
  <c r="BD466" i="18"/>
  <c r="BB467" i="18"/>
  <c r="BC467" i="18"/>
  <c r="BD467" i="18"/>
  <c r="BB468" i="18"/>
  <c r="BC468" i="18"/>
  <c r="BD468" i="18"/>
  <c r="BB469" i="18"/>
  <c r="BC469" i="18"/>
  <c r="BD469" i="18"/>
  <c r="BB470" i="18"/>
  <c r="BC470" i="18"/>
  <c r="BD470" i="18"/>
  <c r="BB471" i="18"/>
  <c r="BC471" i="18"/>
  <c r="BD471" i="18"/>
  <c r="BB472" i="18"/>
  <c r="BC472" i="18"/>
  <c r="BD472" i="18"/>
  <c r="BB473" i="18"/>
  <c r="BC473" i="18"/>
  <c r="BD473" i="18"/>
  <c r="BB474" i="18"/>
  <c r="BC474" i="18"/>
  <c r="BD474" i="18"/>
  <c r="BB475" i="18"/>
  <c r="BC475" i="18"/>
  <c r="BD475" i="18"/>
  <c r="BB476" i="18"/>
  <c r="BC476" i="18"/>
  <c r="BD476" i="18"/>
  <c r="BB477" i="18"/>
  <c r="BC477" i="18"/>
  <c r="BD477" i="18"/>
  <c r="BB478" i="18"/>
  <c r="BC478" i="18"/>
  <c r="BD478" i="18"/>
  <c r="BB479" i="18"/>
  <c r="BC479" i="18"/>
  <c r="BD479" i="18"/>
  <c r="BB480" i="18"/>
  <c r="BC480" i="18"/>
  <c r="BD480" i="18"/>
  <c r="BB481" i="18"/>
  <c r="BC481" i="18"/>
  <c r="BD481" i="18"/>
  <c r="BB482" i="18"/>
  <c r="BC482" i="18"/>
  <c r="BD482" i="18"/>
  <c r="BB483" i="18"/>
  <c r="BC483" i="18"/>
  <c r="BD483" i="18"/>
  <c r="BB484" i="18"/>
  <c r="BC484" i="18"/>
  <c r="BD484" i="18"/>
  <c r="BB485" i="18"/>
  <c r="BC485" i="18"/>
  <c r="BD485" i="18"/>
  <c r="BB486" i="18"/>
  <c r="BC486" i="18"/>
  <c r="BD486" i="18"/>
  <c r="BB487" i="18"/>
  <c r="BC487" i="18"/>
  <c r="BD487" i="18"/>
  <c r="BB488" i="18"/>
  <c r="BC488" i="18"/>
  <c r="BD488" i="18"/>
  <c r="BB489" i="18"/>
  <c r="BC489" i="18"/>
  <c r="BD489" i="18"/>
  <c r="BB490" i="18"/>
  <c r="BC490" i="18"/>
  <c r="BD490" i="18"/>
  <c r="BB491" i="18"/>
  <c r="BC491" i="18"/>
  <c r="BD491" i="18"/>
  <c r="BB492" i="18"/>
  <c r="BC492" i="18"/>
  <c r="BD492" i="18"/>
  <c r="BB493" i="18"/>
  <c r="BC493" i="18"/>
  <c r="BD493" i="18"/>
  <c r="BB494" i="18"/>
  <c r="BC494" i="18"/>
  <c r="BD494" i="18"/>
  <c r="BB495" i="18"/>
  <c r="BC495" i="18"/>
  <c r="BD495" i="18"/>
  <c r="BB496" i="18"/>
  <c r="BC496" i="18"/>
  <c r="BD496" i="18"/>
  <c r="BB497" i="18"/>
  <c r="BC497" i="18"/>
  <c r="BD497" i="18"/>
  <c r="BB498" i="18"/>
  <c r="BC498" i="18"/>
  <c r="BD498" i="18"/>
  <c r="BB499" i="18"/>
  <c r="BC499" i="18"/>
  <c r="BD499" i="18"/>
  <c r="BB500" i="18"/>
  <c r="BC500" i="18"/>
  <c r="BD500" i="18"/>
  <c r="BB501" i="18"/>
  <c r="BC501" i="18"/>
  <c r="BD501" i="18"/>
  <c r="BB502" i="18"/>
  <c r="BC502" i="18"/>
  <c r="BD502" i="18"/>
  <c r="BB503" i="18"/>
  <c r="BC503" i="18"/>
  <c r="BD503" i="18"/>
  <c r="BB504" i="18"/>
  <c r="BC504" i="18"/>
  <c r="BD504" i="18"/>
  <c r="BB505" i="18"/>
  <c r="BC505" i="18"/>
  <c r="BD505" i="18"/>
  <c r="BB506" i="18"/>
  <c r="BC506" i="18"/>
  <c r="BD506" i="18"/>
  <c r="BB507" i="18"/>
  <c r="BC507" i="18"/>
  <c r="BD507" i="18"/>
  <c r="BB508" i="18"/>
  <c r="BC508" i="18"/>
  <c r="BD508" i="18"/>
  <c r="BB509" i="18"/>
  <c r="BC509" i="18"/>
  <c r="BD509" i="18"/>
  <c r="BB510" i="18"/>
  <c r="BC510" i="18"/>
  <c r="BD510" i="18"/>
  <c r="BB511" i="18"/>
  <c r="BC511" i="18"/>
  <c r="BD511" i="18"/>
  <c r="BB512" i="18"/>
  <c r="BC512" i="18"/>
  <c r="BD512" i="18"/>
  <c r="BB513" i="18"/>
  <c r="BC513" i="18"/>
  <c r="BD513" i="18"/>
  <c r="BB514" i="18"/>
  <c r="BC514" i="18"/>
  <c r="BD514" i="18"/>
  <c r="BB515" i="18"/>
  <c r="BC515" i="18"/>
  <c r="BD515" i="18"/>
  <c r="BB516" i="18"/>
  <c r="BC516" i="18"/>
  <c r="BD516" i="18"/>
  <c r="BB517" i="18"/>
  <c r="BC517" i="18"/>
  <c r="BD517" i="18"/>
  <c r="BB518" i="18"/>
  <c r="BC518" i="18"/>
  <c r="BD518" i="18"/>
  <c r="BB519" i="18"/>
  <c r="BC519" i="18"/>
  <c r="BD519" i="18"/>
  <c r="BB520" i="18"/>
  <c r="BC520" i="18"/>
  <c r="BD520" i="18"/>
  <c r="BB521" i="18"/>
  <c r="BC521" i="18"/>
  <c r="BD521" i="18"/>
  <c r="BB522" i="18"/>
  <c r="BC522" i="18"/>
  <c r="BD522" i="18"/>
  <c r="BB523" i="18"/>
  <c r="BC523" i="18"/>
  <c r="BD523" i="18"/>
  <c r="BB524" i="18"/>
  <c r="BC524" i="18"/>
  <c r="BD524" i="18"/>
  <c r="BB525" i="18"/>
  <c r="BC525" i="18"/>
  <c r="BD525" i="18"/>
  <c r="BB526" i="18"/>
  <c r="BC526" i="18"/>
  <c r="BD526" i="18"/>
  <c r="BB527" i="18"/>
  <c r="BC527" i="18"/>
  <c r="BD527" i="18"/>
  <c r="BB528" i="18"/>
  <c r="BC528" i="18"/>
  <c r="BD528" i="18"/>
  <c r="BB529" i="18"/>
  <c r="BC529" i="18"/>
  <c r="BD529" i="18"/>
  <c r="BB530" i="18"/>
  <c r="BC530" i="18"/>
  <c r="BD530" i="18"/>
  <c r="BB531" i="18"/>
  <c r="BC531" i="18"/>
  <c r="BD531" i="18"/>
  <c r="BB532" i="18"/>
  <c r="BC532" i="18"/>
  <c r="BD532" i="18"/>
  <c r="BB533" i="18"/>
  <c r="BC533" i="18"/>
  <c r="BD533" i="18"/>
  <c r="BB534" i="18"/>
  <c r="BC534" i="18"/>
  <c r="BD534" i="18"/>
  <c r="BB535" i="18"/>
  <c r="BC535" i="18"/>
  <c r="BD535" i="18"/>
  <c r="BB536" i="18"/>
  <c r="BC536" i="18"/>
  <c r="BD536" i="18"/>
  <c r="BB537" i="18"/>
  <c r="BC537" i="18"/>
  <c r="BD537" i="18"/>
  <c r="BB538" i="18"/>
  <c r="BC538" i="18"/>
  <c r="BD538" i="18"/>
  <c r="BB539" i="18"/>
  <c r="BC539" i="18"/>
  <c r="BD539" i="18"/>
  <c r="BB540" i="18"/>
  <c r="BC540" i="18"/>
  <c r="BD540" i="18"/>
  <c r="BB541" i="18"/>
  <c r="BC541" i="18"/>
  <c r="BD541" i="18"/>
  <c r="BB542" i="18"/>
  <c r="BC542" i="18"/>
  <c r="BD542" i="18"/>
  <c r="BB543" i="18"/>
  <c r="BC543" i="18"/>
  <c r="BD543" i="18"/>
  <c r="BB544" i="18"/>
  <c r="BC544" i="18"/>
  <c r="BD544" i="18"/>
  <c r="BB545" i="18"/>
  <c r="BC545" i="18"/>
  <c r="BD545" i="18"/>
  <c r="BB546" i="18"/>
  <c r="BC546" i="18"/>
  <c r="BD546" i="18"/>
  <c r="BB547" i="18"/>
  <c r="BC547" i="18"/>
  <c r="BD547" i="18"/>
  <c r="BB548" i="18"/>
  <c r="BC548" i="18"/>
  <c r="BD548" i="18"/>
  <c r="BB549" i="18"/>
  <c r="BC549" i="18"/>
  <c r="BD549" i="18"/>
  <c r="BB550" i="18"/>
  <c r="BC550" i="18"/>
  <c r="BD550" i="18"/>
  <c r="BB551" i="18"/>
  <c r="BC551" i="18"/>
  <c r="BD551" i="18"/>
  <c r="BB552" i="18"/>
  <c r="BC552" i="18"/>
  <c r="BD552" i="18"/>
  <c r="BB553" i="18"/>
  <c r="BC553" i="18"/>
  <c r="BD553" i="18"/>
  <c r="BB554" i="18"/>
  <c r="BC554" i="18"/>
  <c r="BD554" i="18"/>
  <c r="BB555" i="18"/>
  <c r="BC555" i="18"/>
  <c r="BD555" i="18"/>
  <c r="BB556" i="18"/>
  <c r="BC556" i="18"/>
  <c r="BD556" i="18"/>
  <c r="BB557" i="18"/>
  <c r="BC557" i="18"/>
  <c r="BD557" i="18"/>
  <c r="BB558" i="18"/>
  <c r="BC558" i="18"/>
  <c r="BD558" i="18"/>
  <c r="BB559" i="18"/>
  <c r="BC559" i="18"/>
  <c r="BD559" i="18"/>
  <c r="BB560" i="18"/>
  <c r="BC560" i="18"/>
  <c r="BD560" i="18"/>
  <c r="BB561" i="18"/>
  <c r="BC561" i="18"/>
  <c r="BD561" i="18"/>
  <c r="BB562" i="18"/>
  <c r="BC562" i="18"/>
  <c r="BD562" i="18"/>
  <c r="BB563" i="18"/>
  <c r="BC563" i="18"/>
  <c r="BD563" i="18"/>
  <c r="BB564" i="18"/>
  <c r="BC564" i="18"/>
  <c r="BD564" i="18"/>
  <c r="BB565" i="18"/>
  <c r="BC565" i="18"/>
  <c r="BD565" i="18"/>
  <c r="BB566" i="18"/>
  <c r="BC566" i="18"/>
  <c r="BD566" i="18"/>
  <c r="BB567" i="18"/>
  <c r="BC567" i="18"/>
  <c r="BD567" i="18"/>
  <c r="BB568" i="18"/>
  <c r="BC568" i="18"/>
  <c r="BD568" i="18"/>
  <c r="BB569" i="18"/>
  <c r="BC569" i="18"/>
  <c r="BD569" i="18"/>
  <c r="BB570" i="18"/>
  <c r="BC570" i="18"/>
  <c r="BD570" i="18"/>
  <c r="BB571" i="18"/>
  <c r="BC571" i="18"/>
  <c r="BD571" i="18"/>
  <c r="BB572" i="18"/>
  <c r="BC572" i="18"/>
  <c r="BD572" i="18"/>
  <c r="BB573" i="18"/>
  <c r="BC573" i="18"/>
  <c r="BD573" i="18"/>
  <c r="BB574" i="18"/>
  <c r="BC574" i="18"/>
  <c r="BD574" i="18"/>
  <c r="BB575" i="18"/>
  <c r="BC575" i="18"/>
  <c r="BD575" i="18"/>
  <c r="BB576" i="18"/>
  <c r="BC576" i="18"/>
  <c r="BD576" i="18"/>
  <c r="BB577" i="18"/>
  <c r="BC577" i="18"/>
  <c r="BD577" i="18"/>
  <c r="BB578" i="18"/>
  <c r="BC578" i="18"/>
  <c r="BD578" i="18"/>
  <c r="BB579" i="18"/>
  <c r="BC579" i="18"/>
  <c r="BD579" i="18"/>
  <c r="BB580" i="18"/>
  <c r="BC580" i="18"/>
  <c r="BD580" i="18"/>
  <c r="BB581" i="18"/>
  <c r="BC581" i="18"/>
  <c r="BD581" i="18"/>
  <c r="BB582" i="18"/>
  <c r="BC582" i="18"/>
  <c r="BD582" i="18"/>
  <c r="BB583" i="18"/>
  <c r="BC583" i="18"/>
  <c r="BD583" i="18"/>
  <c r="BB584" i="18"/>
  <c r="BC584" i="18"/>
  <c r="BD584" i="18"/>
  <c r="BB585" i="18"/>
  <c r="BC585" i="18"/>
  <c r="BD585" i="18"/>
  <c r="BB586" i="18"/>
  <c r="BC586" i="18"/>
  <c r="BD586" i="18"/>
  <c r="BB587" i="18"/>
  <c r="BC587" i="18"/>
  <c r="BD587" i="18"/>
  <c r="BB588" i="18"/>
  <c r="BC588" i="18"/>
  <c r="BD588" i="18"/>
  <c r="BB589" i="18"/>
  <c r="BC589" i="18"/>
  <c r="BD589" i="18"/>
  <c r="BB590" i="18"/>
  <c r="BC590" i="18"/>
  <c r="BD590" i="18"/>
  <c r="BB591" i="18"/>
  <c r="BC591" i="18"/>
  <c r="BD591" i="18"/>
  <c r="BB592" i="18"/>
  <c r="BC592" i="18"/>
  <c r="BD592" i="18"/>
  <c r="BB593" i="18"/>
  <c r="BC593" i="18"/>
  <c r="BD593" i="18"/>
  <c r="BB594" i="18"/>
  <c r="BC594" i="18"/>
  <c r="BD594" i="18"/>
  <c r="BB595" i="18"/>
  <c r="BC595" i="18"/>
  <c r="BD595" i="18"/>
  <c r="BB596" i="18"/>
  <c r="BC596" i="18"/>
  <c r="BD596" i="18"/>
  <c r="BB597" i="18"/>
  <c r="BC597" i="18"/>
  <c r="BD597" i="18"/>
  <c r="BB598" i="18"/>
  <c r="BC598" i="18"/>
  <c r="BD598" i="18"/>
  <c r="BB599" i="18"/>
  <c r="BC599" i="18"/>
  <c r="BD599" i="18"/>
  <c r="BB600" i="18"/>
  <c r="BC600" i="18"/>
  <c r="BD600" i="18"/>
  <c r="BB601" i="18"/>
  <c r="BC601" i="18"/>
  <c r="BD601" i="18"/>
  <c r="BB602" i="18"/>
  <c r="BC602" i="18"/>
  <c r="BD602" i="18"/>
  <c r="BB603" i="18"/>
  <c r="BC603" i="18"/>
  <c r="BD603" i="18"/>
  <c r="BB604" i="18"/>
  <c r="BC604" i="18"/>
  <c r="BD604" i="18"/>
  <c r="BB605" i="18"/>
  <c r="BC605" i="18"/>
  <c r="BD605" i="18"/>
  <c r="BB606" i="18"/>
  <c r="BC606" i="18"/>
  <c r="BD606" i="18"/>
  <c r="BB607" i="18"/>
  <c r="BC607" i="18"/>
  <c r="BD607" i="18"/>
  <c r="BB608" i="18"/>
  <c r="BC608" i="18"/>
  <c r="BD608" i="18"/>
  <c r="BB609" i="18"/>
  <c r="BC609" i="18"/>
  <c r="BD609" i="18"/>
  <c r="BB610" i="18"/>
  <c r="BC610" i="18"/>
  <c r="BD610" i="18"/>
  <c r="BB611" i="18"/>
  <c r="BC611" i="18"/>
  <c r="BD611" i="18"/>
  <c r="BB612" i="18"/>
  <c r="BC612" i="18"/>
  <c r="BD612" i="18"/>
  <c r="BB613" i="18"/>
  <c r="BC613" i="18"/>
  <c r="BD613" i="18"/>
  <c r="BB614" i="18"/>
  <c r="BC614" i="18"/>
  <c r="BD614" i="18"/>
  <c r="BB615" i="18"/>
  <c r="BC615" i="18"/>
  <c r="BD615" i="18"/>
  <c r="BB616" i="18"/>
  <c r="BC616" i="18"/>
  <c r="BD616" i="18"/>
  <c r="BB617" i="18"/>
  <c r="BC617" i="18"/>
  <c r="BD617" i="18"/>
  <c r="BB618" i="18"/>
  <c r="BC618" i="18"/>
  <c r="BD618" i="18"/>
  <c r="BB619" i="18"/>
  <c r="BC619" i="18"/>
  <c r="BD619" i="18"/>
  <c r="BB620" i="18"/>
  <c r="BC620" i="18"/>
  <c r="BD620" i="18"/>
  <c r="BB621" i="18"/>
  <c r="BC621" i="18"/>
  <c r="BD621" i="18"/>
  <c r="BB622" i="18"/>
  <c r="BC622" i="18"/>
  <c r="BD622" i="18"/>
  <c r="BB623" i="18"/>
  <c r="BC623" i="18"/>
  <c r="BD623" i="18"/>
  <c r="BB624" i="18"/>
  <c r="BC624" i="18"/>
  <c r="BD624" i="18"/>
  <c r="BB625" i="18"/>
  <c r="BC625" i="18"/>
  <c r="BD625" i="18"/>
  <c r="BB626" i="18"/>
  <c r="BC626" i="18"/>
  <c r="BD626" i="18"/>
  <c r="BB627" i="18"/>
  <c r="BC627" i="18"/>
  <c r="BD627" i="18"/>
  <c r="BB628" i="18"/>
  <c r="BC628" i="18"/>
  <c r="BD628" i="18"/>
  <c r="BB629" i="18"/>
  <c r="BC629" i="18"/>
  <c r="BD629" i="18"/>
  <c r="BB630" i="18"/>
  <c r="BC630" i="18"/>
  <c r="BD630" i="18"/>
  <c r="BB631" i="18"/>
  <c r="BC631" i="18"/>
  <c r="BD631" i="18"/>
  <c r="BB632" i="18"/>
  <c r="BC632" i="18"/>
  <c r="BD632" i="18"/>
  <c r="BB633" i="18"/>
  <c r="BC633" i="18"/>
  <c r="BD633" i="18"/>
  <c r="BB634" i="18"/>
  <c r="BC634" i="18"/>
  <c r="BD634" i="18"/>
  <c r="BB635" i="18"/>
  <c r="BC635" i="18"/>
  <c r="BD635" i="18"/>
  <c r="BB636" i="18"/>
  <c r="BC636" i="18"/>
  <c r="BD636" i="18"/>
  <c r="BB637" i="18"/>
  <c r="BC637" i="18"/>
  <c r="BD637" i="18"/>
  <c r="BB638" i="18"/>
  <c r="BC638" i="18"/>
  <c r="BD638" i="18"/>
  <c r="BB639" i="18"/>
  <c r="BC639" i="18"/>
  <c r="BD639" i="18"/>
  <c r="BB640" i="18"/>
  <c r="BC640" i="18"/>
  <c r="BD640" i="18"/>
  <c r="BB641" i="18"/>
  <c r="BC641" i="18"/>
  <c r="BD641" i="18"/>
  <c r="BB642" i="18"/>
  <c r="BC642" i="18"/>
  <c r="BD642" i="18"/>
  <c r="BB643" i="18"/>
  <c r="BC643" i="18"/>
  <c r="BD643" i="18"/>
  <c r="BB644" i="18"/>
  <c r="BC644" i="18"/>
  <c r="BD644" i="18"/>
  <c r="BB645" i="18"/>
  <c r="BC645" i="18"/>
  <c r="BD645" i="18"/>
  <c r="BB646" i="18"/>
  <c r="BC646" i="18"/>
  <c r="BD646" i="18"/>
  <c r="BB647" i="18"/>
  <c r="BC647" i="18"/>
  <c r="BD647" i="18"/>
  <c r="BB648" i="18"/>
  <c r="BC648" i="18"/>
  <c r="BD648" i="18"/>
  <c r="BB649" i="18"/>
  <c r="BC649" i="18"/>
  <c r="BD649" i="18"/>
  <c r="BB650" i="18"/>
  <c r="BC650" i="18"/>
  <c r="BD650" i="18"/>
  <c r="BB651" i="18"/>
  <c r="BC651" i="18"/>
  <c r="BD651" i="18"/>
  <c r="BB652" i="18"/>
  <c r="BC652" i="18"/>
  <c r="BD652" i="18"/>
  <c r="BB653" i="18"/>
  <c r="BC653" i="18"/>
  <c r="BD653" i="18"/>
  <c r="BB654" i="18"/>
  <c r="BC654" i="18"/>
  <c r="BD654" i="18"/>
  <c r="BB655" i="18"/>
  <c r="BC655" i="18"/>
  <c r="BD655" i="18"/>
  <c r="BB656" i="18"/>
  <c r="BC656" i="18"/>
  <c r="BD656" i="18"/>
  <c r="BB657" i="18"/>
  <c r="BC657" i="18"/>
  <c r="BD657" i="18"/>
  <c r="BB658" i="18"/>
  <c r="BC658" i="18"/>
  <c r="BD658" i="18"/>
  <c r="BB659" i="18"/>
  <c r="BC659" i="18"/>
  <c r="BD659" i="18"/>
  <c r="BB660" i="18"/>
  <c r="BC660" i="18"/>
  <c r="BD660" i="18"/>
  <c r="BB661" i="18"/>
  <c r="BC661" i="18"/>
  <c r="BD661" i="18"/>
  <c r="BB662" i="18"/>
  <c r="BC662" i="18"/>
  <c r="BD662" i="18"/>
  <c r="BB663" i="18"/>
  <c r="BC663" i="18"/>
  <c r="BD663" i="18"/>
  <c r="BB664" i="18"/>
  <c r="BC664" i="18"/>
  <c r="BD664" i="18"/>
  <c r="BB665" i="18"/>
  <c r="BC665" i="18"/>
  <c r="BD665" i="18"/>
  <c r="BB666" i="18"/>
  <c r="BC666" i="18"/>
  <c r="BD666" i="18"/>
  <c r="BB667" i="18"/>
  <c r="BC667" i="18"/>
  <c r="BD667" i="18"/>
  <c r="BB668" i="18"/>
  <c r="BC668" i="18"/>
  <c r="BD668" i="18"/>
  <c r="BB669" i="18"/>
  <c r="BC669" i="18"/>
  <c r="BD669" i="18"/>
  <c r="BB670" i="18"/>
  <c r="BC670" i="18"/>
  <c r="BD670" i="18"/>
  <c r="BB671" i="18"/>
  <c r="BC671" i="18"/>
  <c r="BD671" i="18"/>
  <c r="BB672" i="18"/>
  <c r="BC672" i="18"/>
  <c r="BD672" i="18"/>
  <c r="BB673" i="18"/>
  <c r="BC673" i="18"/>
  <c r="BD673" i="18"/>
  <c r="BB674" i="18"/>
  <c r="BC674" i="18"/>
  <c r="BD674" i="18"/>
  <c r="BB675" i="18"/>
  <c r="BC675" i="18"/>
  <c r="BD675" i="18"/>
  <c r="BB676" i="18"/>
  <c r="BC676" i="18"/>
  <c r="BD676" i="18"/>
  <c r="BB677" i="18"/>
  <c r="BC677" i="18"/>
  <c r="BD677" i="18"/>
  <c r="BB678" i="18"/>
  <c r="BC678" i="18"/>
  <c r="BD678" i="18"/>
  <c r="BB679" i="18"/>
  <c r="BC679" i="18"/>
  <c r="BD679" i="18"/>
  <c r="BB680" i="18"/>
  <c r="BC680" i="18"/>
  <c r="BD680" i="18"/>
  <c r="BB681" i="18"/>
  <c r="BC681" i="18"/>
  <c r="BD681" i="18"/>
  <c r="BB682" i="18"/>
  <c r="BC682" i="18"/>
  <c r="BD682" i="18"/>
  <c r="BB683" i="18"/>
  <c r="BC683" i="18"/>
  <c r="BD683" i="18"/>
  <c r="BB684" i="18"/>
  <c r="BC684" i="18"/>
  <c r="BD684" i="18"/>
  <c r="BB685" i="18"/>
  <c r="BC685" i="18"/>
  <c r="BD685" i="18"/>
  <c r="BB686" i="18"/>
  <c r="BC686" i="18"/>
  <c r="BD686" i="18"/>
  <c r="BB687" i="18"/>
  <c r="BC687" i="18"/>
  <c r="BD687" i="18"/>
  <c r="BB688" i="18"/>
  <c r="BC688" i="18"/>
  <c r="BD688" i="18"/>
  <c r="BB689" i="18"/>
  <c r="BC689" i="18"/>
  <c r="BD689" i="18"/>
  <c r="BB690" i="18"/>
  <c r="BC690" i="18"/>
  <c r="BD690" i="18"/>
  <c r="BB691" i="18"/>
  <c r="BC691" i="18"/>
  <c r="BD691" i="18"/>
  <c r="BB692" i="18"/>
  <c r="BC692" i="18"/>
  <c r="BD692" i="18"/>
  <c r="BB693" i="18"/>
  <c r="BC693" i="18"/>
  <c r="BD693" i="18"/>
  <c r="BB694" i="18"/>
  <c r="BC694" i="18"/>
  <c r="BD694" i="18"/>
  <c r="BB695" i="18"/>
  <c r="BC695" i="18"/>
  <c r="BD695" i="18"/>
  <c r="BB696" i="18"/>
  <c r="BC696" i="18"/>
  <c r="BD696" i="18"/>
  <c r="BB697" i="18"/>
  <c r="BC697" i="18"/>
  <c r="BD697" i="18"/>
  <c r="BB698" i="18"/>
  <c r="BC698" i="18"/>
  <c r="BD698" i="18"/>
  <c r="BB699" i="18"/>
  <c r="BC699" i="18"/>
  <c r="BD699" i="18"/>
  <c r="BB700" i="18"/>
  <c r="BC700" i="18"/>
  <c r="BD700" i="18"/>
  <c r="BB701" i="18"/>
  <c r="BC701" i="18"/>
  <c r="BD701" i="18"/>
  <c r="BB702" i="18"/>
  <c r="BC702" i="18"/>
  <c r="BD702" i="18"/>
  <c r="BB703" i="18"/>
  <c r="BC703" i="18"/>
  <c r="BD703" i="18"/>
  <c r="BB704" i="18"/>
  <c r="BC704" i="18"/>
  <c r="BD704" i="18"/>
  <c r="BB705" i="18"/>
  <c r="BC705" i="18"/>
  <c r="BD705" i="18"/>
  <c r="BB706" i="18"/>
  <c r="BC706" i="18"/>
  <c r="BD706" i="18"/>
  <c r="BB707" i="18"/>
  <c r="BC707" i="18"/>
  <c r="BD707" i="18"/>
  <c r="BB708" i="18"/>
  <c r="BC708" i="18"/>
  <c r="BD708" i="18"/>
  <c r="BB709" i="18"/>
  <c r="BC709" i="18"/>
  <c r="BD709" i="18"/>
  <c r="BB710" i="18"/>
  <c r="BC710" i="18"/>
  <c r="BD710" i="18"/>
  <c r="BB711" i="18"/>
  <c r="BC711" i="18"/>
  <c r="BD711" i="18"/>
  <c r="BB712" i="18"/>
  <c r="BC712" i="18"/>
  <c r="BD712" i="18"/>
  <c r="BB713" i="18"/>
  <c r="BC713" i="18"/>
  <c r="BD713" i="18"/>
  <c r="BB714" i="18"/>
  <c r="BC714" i="18"/>
  <c r="BD714" i="18"/>
  <c r="BB715" i="18"/>
  <c r="BC715" i="18"/>
  <c r="BD715" i="18"/>
  <c r="BB716" i="18"/>
  <c r="BC716" i="18"/>
  <c r="BD716" i="18"/>
  <c r="BB717" i="18"/>
  <c r="BC717" i="18"/>
  <c r="BD717" i="18"/>
  <c r="BB718" i="18"/>
  <c r="BC718" i="18"/>
  <c r="BD718" i="18"/>
  <c r="BB719" i="18"/>
  <c r="BC719" i="18"/>
  <c r="BD719" i="18"/>
  <c r="BB720" i="18"/>
  <c r="BC720" i="18"/>
  <c r="BD720" i="18"/>
  <c r="BB721" i="18"/>
  <c r="BC721" i="18"/>
  <c r="BD721" i="18"/>
  <c r="BB722" i="18"/>
  <c r="BC722" i="18"/>
  <c r="BD722" i="18"/>
  <c r="BB723" i="18"/>
  <c r="BC723" i="18"/>
  <c r="BD723" i="18"/>
  <c r="BB724" i="18"/>
  <c r="BC724" i="18"/>
  <c r="BD724" i="18"/>
  <c r="BB725" i="18"/>
  <c r="BC725" i="18"/>
  <c r="BD725" i="18"/>
  <c r="BB726" i="18"/>
  <c r="BC726" i="18"/>
  <c r="BD726" i="18"/>
  <c r="BB727" i="18"/>
  <c r="BC727" i="18"/>
  <c r="BD727" i="18"/>
  <c r="BB728" i="18"/>
  <c r="BC728" i="18"/>
  <c r="BD728" i="18"/>
  <c r="BB729" i="18"/>
  <c r="BC729" i="18"/>
  <c r="BD729" i="18"/>
  <c r="BB730" i="18"/>
  <c r="BC730" i="18"/>
  <c r="BD730" i="18"/>
  <c r="BB731" i="18"/>
  <c r="BC731" i="18"/>
  <c r="BD731" i="18"/>
  <c r="BB732" i="18"/>
  <c r="BC732" i="18"/>
  <c r="BD732" i="18"/>
  <c r="BB733" i="18"/>
  <c r="BC733" i="18"/>
  <c r="BD733" i="18"/>
  <c r="BB734" i="18"/>
  <c r="BC734" i="18"/>
  <c r="BD734" i="18"/>
  <c r="BB735" i="18"/>
  <c r="BC735" i="18"/>
  <c r="BD735" i="18"/>
  <c r="BB736" i="18"/>
  <c r="BC736" i="18"/>
  <c r="BD736" i="18"/>
  <c r="BB737" i="18"/>
  <c r="BC737" i="18"/>
  <c r="BD737" i="18"/>
  <c r="BB738" i="18"/>
  <c r="BC738" i="18"/>
  <c r="BD738" i="18"/>
  <c r="BB739" i="18"/>
  <c r="BC739" i="18"/>
  <c r="BD739" i="18"/>
  <c r="BB740" i="18"/>
  <c r="BC740" i="18"/>
  <c r="BD740" i="18"/>
  <c r="BB741" i="18"/>
  <c r="BC741" i="18"/>
  <c r="BD741" i="18"/>
  <c r="BB742" i="18"/>
  <c r="BC742" i="18"/>
  <c r="BD742" i="18"/>
  <c r="BB743" i="18"/>
  <c r="BC743" i="18"/>
  <c r="BD743" i="18"/>
  <c r="BB744" i="18"/>
  <c r="BC744" i="18"/>
  <c r="BD744" i="18"/>
  <c r="BB745" i="18"/>
  <c r="BC745" i="18"/>
  <c r="BD745" i="18"/>
  <c r="BB746" i="18"/>
  <c r="BC746" i="18"/>
  <c r="BD746" i="18"/>
  <c r="BB747" i="18"/>
  <c r="BC747" i="18"/>
  <c r="BD747" i="18"/>
  <c r="BB748" i="18"/>
  <c r="BC748" i="18"/>
  <c r="BD748" i="18"/>
  <c r="BB749" i="18"/>
  <c r="BC749" i="18"/>
  <c r="BD749" i="18"/>
  <c r="BB750" i="18"/>
  <c r="BC750" i="18"/>
  <c r="BD750" i="18"/>
  <c r="BB751" i="18"/>
  <c r="BC751" i="18"/>
  <c r="BD751" i="18"/>
  <c r="BB752" i="18"/>
  <c r="BC752" i="18"/>
  <c r="BD752" i="18"/>
  <c r="BB753" i="18"/>
  <c r="BC753" i="18"/>
  <c r="BD753" i="18"/>
  <c r="BB754" i="18"/>
  <c r="BC754" i="18"/>
  <c r="BD754" i="18"/>
  <c r="BB755" i="18"/>
  <c r="BC755" i="18"/>
  <c r="BD755" i="18"/>
  <c r="BB756" i="18"/>
  <c r="BC756" i="18"/>
  <c r="BD756" i="18"/>
  <c r="BB757" i="18"/>
  <c r="BC757" i="18"/>
  <c r="BD757" i="18"/>
  <c r="BB758" i="18"/>
  <c r="BC758" i="18"/>
  <c r="BD758" i="18"/>
  <c r="BB759" i="18"/>
  <c r="BC759" i="18"/>
  <c r="BD759" i="18"/>
  <c r="BB760" i="18"/>
  <c r="BC760" i="18"/>
  <c r="BD760" i="18"/>
  <c r="BB761" i="18"/>
  <c r="BC761" i="18"/>
  <c r="BD761" i="18"/>
  <c r="BB762" i="18"/>
  <c r="BC762" i="18"/>
  <c r="BD762" i="18"/>
  <c r="BB763" i="18"/>
  <c r="BC763" i="18"/>
  <c r="BD763" i="18"/>
  <c r="BB764" i="18"/>
  <c r="BC764" i="18"/>
  <c r="BD764" i="18"/>
  <c r="BB765" i="18"/>
  <c r="BC765" i="18"/>
  <c r="BD765" i="18"/>
  <c r="BB766" i="18"/>
  <c r="BC766" i="18"/>
  <c r="BD766" i="18"/>
  <c r="BB767" i="18"/>
  <c r="BC767" i="18"/>
  <c r="BD767" i="18"/>
  <c r="BB768" i="18"/>
  <c r="BC768" i="18"/>
  <c r="BD768" i="18"/>
  <c r="BB769" i="18"/>
  <c r="BC769" i="18"/>
  <c r="BD769" i="18"/>
  <c r="BB770" i="18"/>
  <c r="BC770" i="18"/>
  <c r="BD770" i="18"/>
  <c r="BB771" i="18"/>
  <c r="BC771" i="18"/>
  <c r="BD771" i="18"/>
  <c r="BB772" i="18"/>
  <c r="BC772" i="18"/>
  <c r="BD772" i="18"/>
  <c r="BB773" i="18"/>
  <c r="BC773" i="18"/>
  <c r="BD773" i="18"/>
  <c r="BB774" i="18"/>
  <c r="BC774" i="18"/>
  <c r="BD774" i="18"/>
  <c r="BB775" i="18"/>
  <c r="BC775" i="18"/>
  <c r="BD775" i="18"/>
  <c r="BB776" i="18"/>
  <c r="BC776" i="18"/>
  <c r="BD776" i="18"/>
  <c r="BB777" i="18"/>
  <c r="BC777" i="18"/>
  <c r="BD777" i="18"/>
  <c r="BB778" i="18"/>
  <c r="BC778" i="18"/>
  <c r="BD778" i="18"/>
  <c r="BB779" i="18"/>
  <c r="BC779" i="18"/>
  <c r="BD779" i="18"/>
  <c r="BB780" i="18"/>
  <c r="BC780" i="18"/>
  <c r="BD780" i="18"/>
  <c r="BB781" i="18"/>
  <c r="BC781" i="18"/>
  <c r="BD781" i="18"/>
  <c r="BB782" i="18"/>
  <c r="BC782" i="18"/>
  <c r="BD782" i="18"/>
  <c r="BB783" i="18"/>
  <c r="BC783" i="18"/>
  <c r="BD783" i="18"/>
  <c r="BB784" i="18"/>
  <c r="BC784" i="18"/>
  <c r="BD784" i="18"/>
  <c r="BB785" i="18"/>
  <c r="BC785" i="18"/>
  <c r="BD785" i="18"/>
  <c r="BB786" i="18"/>
  <c r="BC786" i="18"/>
  <c r="BD786" i="18"/>
  <c r="BB787" i="18"/>
  <c r="BC787" i="18"/>
  <c r="BD787" i="18"/>
  <c r="BB788" i="18"/>
  <c r="BC788" i="18"/>
  <c r="BD788" i="18"/>
  <c r="BB789" i="18"/>
  <c r="BC789" i="18"/>
  <c r="BD789" i="18"/>
  <c r="BB790" i="18"/>
  <c r="BC790" i="18"/>
  <c r="BD790" i="18"/>
  <c r="BB791" i="18"/>
  <c r="BC791" i="18"/>
  <c r="BD791" i="18"/>
  <c r="BB792" i="18"/>
  <c r="BC792" i="18"/>
  <c r="BD792" i="18"/>
  <c r="BB793" i="18"/>
  <c r="BC793" i="18"/>
  <c r="BD793" i="18"/>
  <c r="BB794" i="18"/>
  <c r="BC794" i="18"/>
  <c r="BD794" i="18"/>
  <c r="BB795" i="18"/>
  <c r="BC795" i="18"/>
  <c r="BD795" i="18"/>
  <c r="BB796" i="18"/>
  <c r="BC796" i="18"/>
  <c r="BD796" i="18"/>
  <c r="BB797" i="18"/>
  <c r="BC797" i="18"/>
  <c r="BD797" i="18"/>
  <c r="BB798" i="18"/>
  <c r="BC798" i="18"/>
  <c r="BD798" i="18"/>
  <c r="BB799" i="18"/>
  <c r="BC799" i="18"/>
  <c r="BD799" i="18"/>
  <c r="BB800" i="18"/>
  <c r="BC800" i="18"/>
  <c r="BD800" i="18"/>
  <c r="BB801" i="18"/>
  <c r="BC801" i="18"/>
  <c r="BD801" i="18"/>
  <c r="BB802" i="18"/>
  <c r="BC802" i="18"/>
  <c r="BD802" i="18"/>
  <c r="BB803" i="18"/>
  <c r="BC803" i="18"/>
  <c r="BD803" i="18"/>
  <c r="BB804" i="18"/>
  <c r="BC804" i="18"/>
  <c r="BD804" i="18"/>
  <c r="BB805" i="18"/>
  <c r="BC805" i="18"/>
  <c r="BD805" i="18"/>
  <c r="BB806" i="18"/>
  <c r="BC806" i="18"/>
  <c r="BD806" i="18"/>
  <c r="BB807" i="18"/>
  <c r="BC807" i="18"/>
  <c r="BD807" i="18"/>
  <c r="BB808" i="18"/>
  <c r="BC808" i="18"/>
  <c r="BD808" i="18"/>
  <c r="BB809" i="18"/>
  <c r="BC809" i="18"/>
  <c r="BD809" i="18"/>
  <c r="BB810" i="18"/>
  <c r="BC810" i="18"/>
  <c r="BD810" i="18"/>
  <c r="BB811" i="18"/>
  <c r="BC811" i="18"/>
  <c r="BD811" i="18"/>
  <c r="BB812" i="18"/>
  <c r="BC812" i="18"/>
  <c r="BD812" i="18"/>
  <c r="BB813" i="18"/>
  <c r="BC813" i="18"/>
  <c r="BD813" i="18"/>
  <c r="BB814" i="18"/>
  <c r="BC814" i="18"/>
  <c r="BD814" i="18"/>
  <c r="BB815" i="18"/>
  <c r="BC815" i="18"/>
  <c r="BD815" i="18"/>
  <c r="BB816" i="18"/>
  <c r="BC816" i="18"/>
  <c r="BD816" i="18"/>
  <c r="BB817" i="18"/>
  <c r="BC817" i="18"/>
  <c r="BD817" i="18"/>
  <c r="BB818" i="18"/>
  <c r="BC818" i="18"/>
  <c r="BD818" i="18"/>
  <c r="BB819" i="18"/>
  <c r="BC819" i="18"/>
  <c r="BD819" i="18"/>
  <c r="BB820" i="18"/>
  <c r="BC820" i="18"/>
  <c r="BD820" i="18"/>
  <c r="BB821" i="18"/>
  <c r="BC821" i="18"/>
  <c r="BD821" i="18"/>
  <c r="BB822" i="18"/>
  <c r="BC822" i="18"/>
  <c r="BD822" i="18"/>
  <c r="BB823" i="18"/>
  <c r="BC823" i="18"/>
  <c r="BD823" i="18"/>
  <c r="BB824" i="18"/>
  <c r="BC824" i="18"/>
  <c r="BD824" i="18"/>
  <c r="BB825" i="18"/>
  <c r="BC825" i="18"/>
  <c r="BD825" i="18"/>
  <c r="BB826" i="18"/>
  <c r="BC826" i="18"/>
  <c r="BD826" i="18"/>
  <c r="BB827" i="18"/>
  <c r="BC827" i="18"/>
  <c r="BD827" i="18"/>
  <c r="BB828" i="18"/>
  <c r="BC828" i="18"/>
  <c r="BD828" i="18"/>
  <c r="BB829" i="18"/>
  <c r="BC829" i="18"/>
  <c r="BD829" i="18"/>
  <c r="BB830" i="18"/>
  <c r="BC830" i="18"/>
  <c r="BD830" i="18"/>
  <c r="BB831" i="18"/>
  <c r="BC831" i="18"/>
  <c r="BD831" i="18"/>
  <c r="BB832" i="18"/>
  <c r="BC832" i="18"/>
  <c r="BD832" i="18"/>
  <c r="BB833" i="18"/>
  <c r="BC833" i="18"/>
  <c r="BD833" i="18"/>
  <c r="BB834" i="18"/>
  <c r="BC834" i="18"/>
  <c r="BD834" i="18"/>
  <c r="BB835" i="18"/>
  <c r="BC835" i="18"/>
  <c r="BD835" i="18"/>
  <c r="BB836" i="18"/>
  <c r="BC836" i="18"/>
  <c r="BD836" i="18"/>
  <c r="BB837" i="18"/>
  <c r="BC837" i="18"/>
  <c r="BD837" i="18"/>
  <c r="BB838" i="18"/>
  <c r="BC838" i="18"/>
  <c r="BD838" i="18"/>
  <c r="BB839" i="18"/>
  <c r="BC839" i="18"/>
  <c r="BD839" i="18"/>
  <c r="BB840" i="18"/>
  <c r="BC840" i="18"/>
  <c r="BD840" i="18"/>
  <c r="BB841" i="18"/>
  <c r="BC841" i="18"/>
  <c r="BD841" i="18"/>
  <c r="BB842" i="18"/>
  <c r="BC842" i="18"/>
  <c r="BD842" i="18"/>
  <c r="BB843" i="18"/>
  <c r="BC843" i="18"/>
  <c r="BD843" i="18"/>
  <c r="BB844" i="18"/>
  <c r="BC844" i="18"/>
  <c r="BD844" i="18"/>
  <c r="BB845" i="18"/>
  <c r="BC845" i="18"/>
  <c r="BD845" i="18"/>
  <c r="BB846" i="18"/>
  <c r="BC846" i="18"/>
  <c r="BD846" i="18"/>
  <c r="BB847" i="18"/>
  <c r="BC847" i="18"/>
  <c r="BD847" i="18"/>
  <c r="BB848" i="18"/>
  <c r="BC848" i="18"/>
  <c r="BD848" i="18"/>
  <c r="BB849" i="18"/>
  <c r="BC849" i="18"/>
  <c r="BD849" i="18"/>
  <c r="BB850" i="18"/>
  <c r="BC850" i="18"/>
  <c r="BD850" i="18"/>
  <c r="BB851" i="18"/>
  <c r="BC851" i="18"/>
  <c r="BD851" i="18"/>
  <c r="BB852" i="18"/>
  <c r="BC852" i="18"/>
  <c r="BD852" i="18"/>
  <c r="BB853" i="18"/>
  <c r="BC853" i="18"/>
  <c r="BD853" i="18"/>
  <c r="BB854" i="18"/>
  <c r="BC854" i="18"/>
  <c r="BD854" i="18"/>
  <c r="BB855" i="18"/>
  <c r="BC855" i="18"/>
  <c r="BD855" i="18"/>
  <c r="BB856" i="18"/>
  <c r="BC856" i="18"/>
  <c r="BD856" i="18"/>
  <c r="BB857" i="18"/>
  <c r="BC857" i="18"/>
  <c r="BD857" i="18"/>
  <c r="BB858" i="18"/>
  <c r="BC858" i="18"/>
  <c r="BD858" i="18"/>
  <c r="BB859" i="18"/>
  <c r="BC859" i="18"/>
  <c r="BD859" i="18"/>
  <c r="BB860" i="18"/>
  <c r="BC860" i="18"/>
  <c r="BD860" i="18"/>
  <c r="BB861" i="18"/>
  <c r="BC861" i="18"/>
  <c r="BD861" i="18"/>
  <c r="BB862" i="18"/>
  <c r="BC862" i="18"/>
  <c r="BD862" i="18"/>
  <c r="BB863" i="18"/>
  <c r="BC863" i="18"/>
  <c r="BD863" i="18"/>
  <c r="BB864" i="18"/>
  <c r="BC864" i="18"/>
  <c r="BD864" i="18"/>
  <c r="BB865" i="18"/>
  <c r="BC865" i="18"/>
  <c r="BD865" i="18"/>
  <c r="BB866" i="18"/>
  <c r="BC866" i="18"/>
  <c r="BD866" i="18"/>
  <c r="BB867" i="18"/>
  <c r="BC867" i="18"/>
  <c r="BD867" i="18"/>
  <c r="BB868" i="18"/>
  <c r="BC868" i="18"/>
  <c r="BD868" i="18"/>
  <c r="BB869" i="18"/>
  <c r="BC869" i="18"/>
  <c r="BD869" i="18"/>
  <c r="BB870" i="18"/>
  <c r="BC870" i="18"/>
  <c r="BD870" i="18"/>
  <c r="BB871" i="18"/>
  <c r="BC871" i="18"/>
  <c r="BD871" i="18"/>
  <c r="BB872" i="18"/>
  <c r="BC872" i="18"/>
  <c r="BD872" i="18"/>
  <c r="BB873" i="18"/>
  <c r="BC873" i="18"/>
  <c r="BD873" i="18"/>
  <c r="BB874" i="18"/>
  <c r="BC874" i="18"/>
  <c r="BD874" i="18"/>
  <c r="BB875" i="18"/>
  <c r="BC875" i="18"/>
  <c r="BD875" i="18"/>
  <c r="BB876" i="18"/>
  <c r="BC876" i="18"/>
  <c r="BD876" i="18"/>
  <c r="BB877" i="18"/>
  <c r="BC877" i="18"/>
  <c r="BD877" i="18"/>
  <c r="BB878" i="18"/>
  <c r="BC878" i="18"/>
  <c r="BD878" i="18"/>
  <c r="BB879" i="18"/>
  <c r="BC879" i="18"/>
  <c r="BD879" i="18"/>
  <c r="BB880" i="18"/>
  <c r="BC880" i="18"/>
  <c r="BD880" i="18"/>
  <c r="BB881" i="18"/>
  <c r="BC881" i="18"/>
  <c r="BD881" i="18"/>
  <c r="BB882" i="18"/>
  <c r="BC882" i="18"/>
  <c r="BD882" i="18"/>
  <c r="BB883" i="18"/>
  <c r="BC883" i="18"/>
  <c r="BD883" i="18"/>
  <c r="BB884" i="18"/>
  <c r="BC884" i="18"/>
  <c r="BD884" i="18"/>
  <c r="BB885" i="18"/>
  <c r="BC885" i="18"/>
  <c r="BD885" i="18"/>
  <c r="BB886" i="18"/>
  <c r="BC886" i="18"/>
  <c r="BD886" i="18"/>
  <c r="BB887" i="18"/>
  <c r="BC887" i="18"/>
  <c r="BD887" i="18"/>
  <c r="BB888" i="18"/>
  <c r="BC888" i="18"/>
  <c r="BD888" i="18"/>
  <c r="BB889" i="18"/>
  <c r="BC889" i="18"/>
  <c r="BD889" i="18"/>
  <c r="BB890" i="18"/>
  <c r="BC890" i="18"/>
  <c r="BD890" i="18"/>
  <c r="BB891" i="18"/>
  <c r="BC891" i="18"/>
  <c r="BD891" i="18"/>
  <c r="BB892" i="18"/>
  <c r="BC892" i="18"/>
  <c r="BD892" i="18"/>
  <c r="BB893" i="18"/>
  <c r="BC893" i="18"/>
  <c r="BD893" i="18"/>
  <c r="BB894" i="18"/>
  <c r="BC894" i="18"/>
  <c r="BD894" i="18"/>
  <c r="BB895" i="18"/>
  <c r="BC895" i="18"/>
  <c r="BD895" i="18"/>
  <c r="BB896" i="18"/>
  <c r="BC896" i="18"/>
  <c r="BD896" i="18"/>
  <c r="BB897" i="18"/>
  <c r="BC897" i="18"/>
  <c r="BD897" i="18"/>
  <c r="BB898" i="18"/>
  <c r="BC898" i="18"/>
  <c r="BD898" i="18"/>
  <c r="BB899" i="18"/>
  <c r="BC899" i="18"/>
  <c r="BD899" i="18"/>
  <c r="BB900" i="18"/>
  <c r="BC900" i="18"/>
  <c r="BD900" i="18"/>
  <c r="BB901" i="18"/>
  <c r="BC901" i="18"/>
  <c r="BD901" i="18"/>
  <c r="BB902" i="18"/>
  <c r="BC902" i="18"/>
  <c r="BD902" i="18"/>
  <c r="BB903" i="18"/>
  <c r="BC903" i="18"/>
  <c r="BD903" i="18"/>
  <c r="BB904" i="18"/>
  <c r="BC904" i="18"/>
  <c r="BD904" i="18"/>
  <c r="BB905" i="18"/>
  <c r="BC905" i="18"/>
  <c r="BD905" i="18"/>
  <c r="BB906" i="18"/>
  <c r="BC906" i="18"/>
  <c r="BD906" i="18"/>
  <c r="BB907" i="18"/>
  <c r="BC907" i="18"/>
  <c r="BD907" i="18"/>
  <c r="BB908" i="18"/>
  <c r="BC908" i="18"/>
  <c r="BD908" i="18"/>
  <c r="BB909" i="18"/>
  <c r="BC909" i="18"/>
  <c r="BD909" i="18"/>
  <c r="BB910" i="18"/>
  <c r="BC910" i="18"/>
  <c r="BD910" i="18"/>
  <c r="BB911" i="18"/>
  <c r="BC911" i="18"/>
  <c r="BD911" i="18"/>
  <c r="BB912" i="18"/>
  <c r="BC912" i="18"/>
  <c r="BD912" i="18"/>
  <c r="BB913" i="18"/>
  <c r="BC913" i="18"/>
  <c r="BD913" i="18"/>
  <c r="BB914" i="18"/>
  <c r="BC914" i="18"/>
  <c r="BD914" i="18"/>
  <c r="BB915" i="18"/>
  <c r="BC915" i="18"/>
  <c r="BD915" i="18"/>
  <c r="BB916" i="18"/>
  <c r="BC916" i="18"/>
  <c r="BD916" i="18"/>
  <c r="BB917" i="18"/>
  <c r="BC917" i="18"/>
  <c r="BD917" i="18"/>
  <c r="BB918" i="18"/>
  <c r="BC918" i="18"/>
  <c r="BD918" i="18"/>
  <c r="BB919" i="18"/>
  <c r="BC919" i="18"/>
  <c r="BD919" i="18"/>
  <c r="BB920" i="18"/>
  <c r="BC920" i="18"/>
  <c r="BD920" i="18"/>
  <c r="BB921" i="18"/>
  <c r="BC921" i="18"/>
  <c r="BD921" i="18"/>
  <c r="BB922" i="18"/>
  <c r="BC922" i="18"/>
  <c r="BD922" i="18"/>
  <c r="BB923" i="18"/>
  <c r="BC923" i="18"/>
  <c r="BD923" i="18"/>
  <c r="BB924" i="18"/>
  <c r="BC924" i="18"/>
  <c r="BD924" i="18"/>
  <c r="BB925" i="18"/>
  <c r="BC925" i="18"/>
  <c r="BD925" i="18"/>
  <c r="BB926" i="18"/>
  <c r="BC926" i="18"/>
  <c r="BD926" i="18"/>
  <c r="BB927" i="18"/>
  <c r="BC927" i="18"/>
  <c r="BD927" i="18"/>
  <c r="BB928" i="18"/>
  <c r="BC928" i="18"/>
  <c r="BD928" i="18"/>
  <c r="BB929" i="18"/>
  <c r="BC929" i="18"/>
  <c r="BD929" i="18"/>
  <c r="BB930" i="18"/>
  <c r="BC930" i="18"/>
  <c r="BD930" i="18"/>
  <c r="BB931" i="18"/>
  <c r="BC931" i="18"/>
  <c r="BD931" i="18"/>
  <c r="BB932" i="18"/>
  <c r="BC932" i="18"/>
  <c r="BD932" i="18"/>
  <c r="BB933" i="18"/>
  <c r="BC933" i="18"/>
  <c r="BD933" i="18"/>
  <c r="BB934" i="18"/>
  <c r="BC934" i="18"/>
  <c r="BD934" i="18"/>
  <c r="BB935" i="18"/>
  <c r="BC935" i="18"/>
  <c r="BD935" i="18"/>
  <c r="BB936" i="18"/>
  <c r="BC936" i="18"/>
  <c r="BD936" i="18"/>
  <c r="BB937" i="18"/>
  <c r="BC937" i="18"/>
  <c r="BD937" i="18"/>
  <c r="BB938" i="18"/>
  <c r="BC938" i="18"/>
  <c r="BD938" i="18"/>
  <c r="BB939" i="18"/>
  <c r="BC939" i="18"/>
  <c r="BD939" i="18"/>
  <c r="BB940" i="18"/>
  <c r="BC940" i="18"/>
  <c r="BD940" i="18"/>
  <c r="BB941" i="18"/>
  <c r="BC941" i="18"/>
  <c r="BD941" i="18"/>
  <c r="BB942" i="18"/>
  <c r="BC942" i="18"/>
  <c r="BD942" i="18"/>
  <c r="BB943" i="18"/>
  <c r="BC943" i="18"/>
  <c r="BD943" i="18"/>
  <c r="BB944" i="18"/>
  <c r="BC944" i="18"/>
  <c r="BD944" i="18"/>
  <c r="BB945" i="18"/>
  <c r="BC945" i="18"/>
  <c r="BD945" i="18"/>
  <c r="BB946" i="18"/>
  <c r="BC946" i="18"/>
  <c r="BD946" i="18"/>
  <c r="BB947" i="18"/>
  <c r="BC947" i="18"/>
  <c r="BD947" i="18"/>
  <c r="BB948" i="18"/>
  <c r="BC948" i="18"/>
  <c r="BD948" i="18"/>
  <c r="BB949" i="18"/>
  <c r="BC949" i="18"/>
  <c r="BD949" i="18"/>
  <c r="BB950" i="18"/>
  <c r="BC950" i="18"/>
  <c r="BD950" i="18"/>
  <c r="BB951" i="18"/>
  <c r="BC951" i="18"/>
  <c r="BD951" i="18"/>
  <c r="BB952" i="18"/>
  <c r="BC952" i="18"/>
  <c r="BD952" i="18"/>
  <c r="BB953" i="18"/>
  <c r="BC953" i="18"/>
  <c r="BD953" i="18"/>
  <c r="BB954" i="18"/>
  <c r="BC954" i="18"/>
  <c r="BD954" i="18"/>
  <c r="BB955" i="18"/>
  <c r="BC955" i="18"/>
  <c r="BD955" i="18"/>
  <c r="BB956" i="18"/>
  <c r="BC956" i="18"/>
  <c r="BD956" i="18"/>
  <c r="BB957" i="18"/>
  <c r="BC957" i="18"/>
  <c r="BD957" i="18"/>
  <c r="BB958" i="18"/>
  <c r="BC958" i="18"/>
  <c r="BD958" i="18"/>
  <c r="BB959" i="18"/>
  <c r="BC959" i="18"/>
  <c r="BD959" i="18"/>
  <c r="BB960" i="18"/>
  <c r="BC960" i="18"/>
  <c r="BD960" i="18"/>
  <c r="BB961" i="18"/>
  <c r="BC961" i="18"/>
  <c r="BD961" i="18"/>
  <c r="BB962" i="18"/>
  <c r="BC962" i="18"/>
  <c r="BD962" i="18"/>
  <c r="BB963" i="18"/>
  <c r="BC963" i="18"/>
  <c r="BD963" i="18"/>
  <c r="BB964" i="18"/>
  <c r="BC964" i="18"/>
  <c r="BD964" i="18"/>
  <c r="BB965" i="18"/>
  <c r="BC965" i="18"/>
  <c r="BD965" i="18"/>
  <c r="BB966" i="18"/>
  <c r="BC966" i="18"/>
  <c r="BD966" i="18"/>
  <c r="BB967" i="18"/>
  <c r="BC967" i="18"/>
  <c r="BD967" i="18"/>
  <c r="BB968" i="18"/>
  <c r="BC968" i="18"/>
  <c r="BD968" i="18"/>
  <c r="BB969" i="18"/>
  <c r="BC969" i="18"/>
  <c r="BD969" i="18"/>
  <c r="BB970" i="18"/>
  <c r="BC970" i="18"/>
  <c r="BD970" i="18"/>
  <c r="BB971" i="18"/>
  <c r="BC971" i="18"/>
  <c r="BD971" i="18"/>
  <c r="BB972" i="18"/>
  <c r="BC972" i="18"/>
  <c r="BD972" i="18"/>
  <c r="BB973" i="18"/>
  <c r="BC973" i="18"/>
  <c r="BD973" i="18"/>
  <c r="BB974" i="18"/>
  <c r="BC974" i="18"/>
  <c r="BD974" i="18"/>
  <c r="BB975" i="18"/>
  <c r="BC975" i="18"/>
  <c r="BD975" i="18"/>
  <c r="BB976" i="18"/>
  <c r="BC976" i="18"/>
  <c r="BD976" i="18"/>
  <c r="BB977" i="18"/>
  <c r="BC977" i="18"/>
  <c r="BD977" i="18"/>
  <c r="BB978" i="18"/>
  <c r="BC978" i="18"/>
  <c r="BD978" i="18"/>
  <c r="BB979" i="18"/>
  <c r="BC979" i="18"/>
  <c r="BD979" i="18"/>
  <c r="BB980" i="18"/>
  <c r="BC980" i="18"/>
  <c r="BD980" i="18"/>
  <c r="BB981" i="18"/>
  <c r="BC981" i="18"/>
  <c r="BD981" i="18"/>
  <c r="BB982" i="18"/>
  <c r="BC982" i="18"/>
  <c r="BD982" i="18"/>
  <c r="BB983" i="18"/>
  <c r="BC983" i="18"/>
  <c r="BD983" i="18"/>
  <c r="BB984" i="18"/>
  <c r="BC984" i="18"/>
  <c r="BD984" i="18"/>
  <c r="BB985" i="18"/>
  <c r="BC985" i="18"/>
  <c r="BD985" i="18"/>
  <c r="BB986" i="18"/>
  <c r="BC986" i="18"/>
  <c r="BD986" i="18"/>
  <c r="BB987" i="18"/>
  <c r="BC987" i="18"/>
  <c r="BD987" i="18"/>
  <c r="BB988" i="18"/>
  <c r="BC988" i="18"/>
  <c r="BD988" i="18"/>
  <c r="BB989" i="18"/>
  <c r="BC989" i="18"/>
  <c r="BD989" i="18"/>
  <c r="BB990" i="18"/>
  <c r="BC990" i="18"/>
  <c r="BD990" i="18"/>
  <c r="BB991" i="18"/>
  <c r="BC991" i="18"/>
  <c r="BD991" i="18"/>
  <c r="BB992" i="18"/>
  <c r="BC992" i="18"/>
  <c r="BD992" i="18"/>
  <c r="BB993" i="18"/>
  <c r="BC993" i="18"/>
  <c r="BD993" i="18"/>
  <c r="BB994" i="18"/>
  <c r="BC994" i="18"/>
  <c r="BD994" i="18"/>
  <c r="BB995" i="18"/>
  <c r="BC995" i="18"/>
  <c r="BD995" i="18"/>
  <c r="BB996" i="18"/>
  <c r="BC996" i="18"/>
  <c r="BD996" i="18"/>
  <c r="BB997" i="18"/>
  <c r="BC997" i="18"/>
  <c r="BD997" i="18"/>
  <c r="BB998" i="18"/>
  <c r="BC998" i="18"/>
  <c r="BD998" i="18"/>
  <c r="BB999" i="18"/>
  <c r="BC999" i="18"/>
  <c r="BD999" i="18"/>
  <c r="BB1000" i="18"/>
  <c r="BC1000" i="18"/>
  <c r="BD1000" i="18"/>
  <c r="BB1001" i="18"/>
  <c r="BC1001" i="18"/>
  <c r="BD1001" i="18"/>
  <c r="BB1002" i="18"/>
  <c r="BC1002" i="18"/>
  <c r="BD1002" i="18"/>
  <c r="BB1003" i="18"/>
  <c r="BC1003" i="18"/>
  <c r="BD1003" i="18"/>
  <c r="BB1004" i="18"/>
  <c r="BC1004" i="18"/>
  <c r="BD1004" i="18"/>
  <c r="BB1005" i="18"/>
  <c r="BC1005" i="18"/>
  <c r="BD1005" i="18"/>
  <c r="BB1006" i="18"/>
  <c r="BC1006" i="18"/>
  <c r="BD1006" i="18"/>
  <c r="BB1007" i="18"/>
  <c r="BC1007" i="18"/>
  <c r="BD1007" i="18"/>
  <c r="BB1008" i="18"/>
  <c r="BC1008" i="18"/>
  <c r="BD1008" i="18"/>
  <c r="BB1009" i="18"/>
  <c r="BC1009" i="18"/>
  <c r="BD1009" i="18"/>
  <c r="BB1010" i="18"/>
  <c r="BC1010" i="18"/>
  <c r="BD1010" i="18"/>
  <c r="BB1011" i="18"/>
  <c r="BC1011" i="18"/>
  <c r="BD1011" i="18"/>
  <c r="BB1012" i="18"/>
  <c r="BC1012" i="18"/>
  <c r="BD1012" i="18"/>
  <c r="BB1013" i="18"/>
  <c r="BC1013" i="18"/>
  <c r="BD1013" i="18"/>
  <c r="BB1014" i="18"/>
  <c r="BC1014" i="18"/>
  <c r="BD1014" i="18"/>
  <c r="BB1015" i="18"/>
  <c r="BC1015" i="18"/>
  <c r="BD1015" i="18"/>
  <c r="BB1016" i="18"/>
  <c r="BC1016" i="18"/>
  <c r="BD1016" i="18"/>
  <c r="BB1017" i="18"/>
  <c r="BC1017" i="18"/>
  <c r="BD1017" i="18"/>
  <c r="BB1018" i="18"/>
  <c r="BC1018" i="18"/>
  <c r="BD1018" i="18"/>
  <c r="BB1019" i="18"/>
  <c r="BC1019" i="18"/>
  <c r="BD1019" i="18"/>
  <c r="BB1020" i="18"/>
  <c r="BC1020" i="18"/>
  <c r="BD1020" i="18"/>
  <c r="BB1021" i="18"/>
  <c r="BC1021" i="18"/>
  <c r="BD1021" i="18"/>
  <c r="BB1022" i="18"/>
  <c r="BC1022" i="18"/>
  <c r="BD1022" i="18"/>
  <c r="BB1023" i="18"/>
  <c r="BC1023" i="18"/>
  <c r="BD1023" i="18"/>
  <c r="BB1024" i="18"/>
  <c r="BC1024" i="18"/>
  <c r="BD1024" i="18"/>
  <c r="BB1025" i="18"/>
  <c r="BC1025" i="18"/>
  <c r="BD1025" i="18"/>
  <c r="BB1026" i="18"/>
  <c r="BC1026" i="18"/>
  <c r="BD1026" i="18"/>
  <c r="BB1027" i="18"/>
  <c r="BC1027" i="18"/>
  <c r="BD1027" i="18"/>
  <c r="BB1028" i="18"/>
  <c r="BC1028" i="18"/>
  <c r="BD1028" i="18"/>
  <c r="BB1029" i="18"/>
  <c r="BC1029" i="18"/>
  <c r="BD1029" i="18"/>
  <c r="BB1030" i="18"/>
  <c r="BC1030" i="18"/>
  <c r="BD1030" i="18"/>
  <c r="BB1031" i="18"/>
  <c r="BC1031" i="18"/>
  <c r="BD1031" i="18"/>
  <c r="BB1032" i="18"/>
  <c r="BC1032" i="18"/>
  <c r="BD1032" i="18"/>
  <c r="BB1033" i="18"/>
  <c r="BC1033" i="18"/>
  <c r="BD1033" i="18"/>
  <c r="BB1034" i="18"/>
  <c r="BC1034" i="18"/>
  <c r="BD1034" i="18"/>
  <c r="BB1035" i="18"/>
  <c r="BC1035" i="18"/>
  <c r="BD1035" i="18"/>
  <c r="BB1036" i="18"/>
  <c r="BC1036" i="18"/>
  <c r="BD1036" i="18"/>
  <c r="BB1037" i="18"/>
  <c r="BC1037" i="18"/>
  <c r="BD1037" i="18"/>
  <c r="BB1038" i="18"/>
  <c r="BC1038" i="18"/>
  <c r="BD1038" i="18"/>
  <c r="BB1039" i="18"/>
  <c r="BC1039" i="18"/>
  <c r="BD1039" i="18"/>
  <c r="BB1040" i="18"/>
  <c r="BC1040" i="18"/>
  <c r="BD1040" i="18"/>
  <c r="BB1041" i="18"/>
  <c r="BC1041" i="18"/>
  <c r="BD1041" i="18"/>
  <c r="BB1042" i="18"/>
  <c r="BC1042" i="18"/>
  <c r="BD1042" i="18"/>
  <c r="BB1043" i="18"/>
  <c r="BC1043" i="18"/>
  <c r="BD1043" i="18"/>
  <c r="BB1044" i="18"/>
  <c r="BC1044" i="18"/>
  <c r="BD1044" i="18"/>
  <c r="BB1045" i="18"/>
  <c r="BC1045" i="18"/>
  <c r="BD1045" i="18"/>
  <c r="BB1046" i="18"/>
  <c r="BC1046" i="18"/>
  <c r="BD1046" i="18"/>
  <c r="BB1047" i="18"/>
  <c r="BC1047" i="18"/>
  <c r="BD1047" i="18"/>
  <c r="BB1048" i="18"/>
  <c r="BC1048" i="18"/>
  <c r="BD1048" i="18"/>
  <c r="BB1049" i="18"/>
  <c r="BC1049" i="18"/>
  <c r="BD1049" i="18"/>
  <c r="BB1050" i="18"/>
  <c r="BC1050" i="18"/>
  <c r="BD1050" i="18"/>
  <c r="BB1051" i="18"/>
  <c r="BC1051" i="18"/>
  <c r="BD1051" i="18"/>
  <c r="BB1052" i="18"/>
  <c r="BC1052" i="18"/>
  <c r="BD1052" i="18"/>
  <c r="BB1053" i="18"/>
  <c r="BC1053" i="18"/>
  <c r="BD1053" i="18"/>
  <c r="BB1054" i="18"/>
  <c r="BC1054" i="18"/>
  <c r="BD1054" i="18"/>
  <c r="BB1055" i="18"/>
  <c r="BC1055" i="18"/>
  <c r="BD1055" i="18"/>
  <c r="BB1056" i="18"/>
  <c r="BC1056" i="18"/>
  <c r="BD1056" i="18"/>
  <c r="BB1057" i="18"/>
  <c r="BC1057" i="18"/>
  <c r="BD1057" i="18"/>
  <c r="BB1058" i="18"/>
  <c r="BC1058" i="18"/>
  <c r="BD1058" i="18"/>
  <c r="BB1059" i="18"/>
  <c r="BC1059" i="18"/>
  <c r="BD1059" i="18"/>
  <c r="BB1060" i="18"/>
  <c r="BC1060" i="18"/>
  <c r="BD1060" i="18"/>
  <c r="BB1061" i="18"/>
  <c r="BC1061" i="18"/>
  <c r="BD1061" i="18"/>
  <c r="BB1062" i="18"/>
  <c r="BC1062" i="18"/>
  <c r="BD1062" i="18"/>
  <c r="BB1063" i="18"/>
  <c r="BC1063" i="18"/>
  <c r="BD1063" i="18"/>
  <c r="BB1064" i="18"/>
  <c r="BC1064" i="18"/>
  <c r="BD1064" i="18"/>
  <c r="BB1065" i="18"/>
  <c r="BC1065" i="18"/>
  <c r="BD1065" i="18"/>
  <c r="BB1066" i="18"/>
  <c r="BC1066" i="18"/>
  <c r="BD1066" i="18"/>
  <c r="BB1067" i="18"/>
  <c r="BC1067" i="18"/>
  <c r="BD1067" i="18"/>
  <c r="BB1068" i="18"/>
  <c r="BC1068" i="18"/>
  <c r="BD1068" i="18"/>
  <c r="BB1069" i="18"/>
  <c r="BC1069" i="18"/>
  <c r="BD1069" i="18"/>
  <c r="BB1070" i="18"/>
  <c r="BC1070" i="18"/>
  <c r="BD1070" i="18"/>
  <c r="BB1071" i="18"/>
  <c r="BC1071" i="18"/>
  <c r="BD1071" i="18"/>
  <c r="BB1072" i="18"/>
  <c r="BC1072" i="18"/>
  <c r="BD1072" i="18"/>
  <c r="BB1073" i="18"/>
  <c r="BC1073" i="18"/>
  <c r="BD1073" i="18"/>
  <c r="BB1074" i="18"/>
  <c r="BC1074" i="18"/>
  <c r="BD1074" i="18"/>
  <c r="BB1075" i="18"/>
  <c r="BC1075" i="18"/>
  <c r="BD1075" i="18"/>
  <c r="BB1076" i="18"/>
  <c r="BC1076" i="18"/>
  <c r="BD1076" i="18"/>
  <c r="BB1077" i="18"/>
  <c r="BC1077" i="18"/>
  <c r="BD1077" i="18"/>
  <c r="BB1078" i="18"/>
  <c r="BC1078" i="18"/>
  <c r="BD1078" i="18"/>
  <c r="BB1079" i="18"/>
  <c r="BC1079" i="18"/>
  <c r="BD1079" i="18"/>
  <c r="BB1080" i="18"/>
  <c r="BC1080" i="18"/>
  <c r="BD1080" i="18"/>
  <c r="BB1081" i="18"/>
  <c r="BC1081" i="18"/>
  <c r="BD1081" i="18"/>
  <c r="BB1082" i="18"/>
  <c r="BC1082" i="18"/>
  <c r="BD1082" i="18"/>
  <c r="BB1083" i="18"/>
  <c r="BC1083" i="18"/>
  <c r="BD1083" i="18"/>
  <c r="BB1084" i="18"/>
  <c r="BC1084" i="18"/>
  <c r="BD1084" i="18"/>
  <c r="BB1085" i="18"/>
  <c r="BC1085" i="18"/>
  <c r="BD1085" i="18"/>
  <c r="BB1086" i="18"/>
  <c r="BC1086" i="18"/>
  <c r="BD1086" i="18"/>
  <c r="BB1087" i="18"/>
  <c r="BC1087" i="18"/>
  <c r="BD1087" i="18"/>
  <c r="BB1088" i="18"/>
  <c r="BC1088" i="18"/>
  <c r="BD1088" i="18"/>
  <c r="BB1089" i="18"/>
  <c r="BC1089" i="18"/>
  <c r="BD1089" i="18"/>
  <c r="BB1090" i="18"/>
  <c r="BC1090" i="18"/>
  <c r="BD1090" i="18"/>
  <c r="BB1091" i="18"/>
  <c r="BC1091" i="18"/>
  <c r="BD1091" i="18"/>
  <c r="BB1092" i="18"/>
  <c r="BC1092" i="18"/>
  <c r="BD1092" i="18"/>
  <c r="BB1093" i="18"/>
  <c r="BC1093" i="18"/>
  <c r="BD1093" i="18"/>
  <c r="BB1094" i="18"/>
  <c r="BC1094" i="18"/>
  <c r="BD1094" i="18"/>
  <c r="BB1095" i="18"/>
  <c r="BC1095" i="18"/>
  <c r="BD1095" i="18"/>
  <c r="BB1096" i="18"/>
  <c r="BC1096" i="18"/>
  <c r="BD1096" i="18"/>
  <c r="BB1097" i="18"/>
  <c r="BC1097" i="18"/>
  <c r="BD1097" i="18"/>
  <c r="BB1098" i="18"/>
  <c r="BC1098" i="18"/>
  <c r="BD1098" i="18"/>
  <c r="BB1099" i="18"/>
  <c r="BC1099" i="18"/>
  <c r="BD1099" i="18"/>
  <c r="BB1100" i="18"/>
  <c r="BC1100" i="18"/>
  <c r="BD1100" i="18"/>
  <c r="BB1101" i="18"/>
  <c r="BC1101" i="18"/>
  <c r="BD1101" i="18"/>
  <c r="BB1102" i="18"/>
  <c r="BC1102" i="18"/>
  <c r="BD1102" i="18"/>
  <c r="BB1103" i="18"/>
  <c r="BC1103" i="18"/>
  <c r="BD1103" i="18"/>
  <c r="BB1104" i="18"/>
  <c r="BC1104" i="18"/>
  <c r="BD1104" i="18"/>
  <c r="BB1105" i="18"/>
  <c r="BC1105" i="18"/>
  <c r="BD1105" i="18"/>
  <c r="BB1106" i="18"/>
  <c r="BC1106" i="18"/>
  <c r="BD1106" i="18"/>
  <c r="BB1107" i="18"/>
  <c r="BC1107" i="18"/>
  <c r="BD1107" i="18"/>
  <c r="BB1108" i="18"/>
  <c r="BC1108" i="18"/>
  <c r="BD1108" i="18"/>
  <c r="BB1109" i="18"/>
  <c r="BC1109" i="18"/>
  <c r="BD1109" i="18"/>
  <c r="BB1110" i="18"/>
  <c r="BC1110" i="18"/>
  <c r="BD1110" i="18"/>
  <c r="BB1111" i="18"/>
  <c r="BC1111" i="18"/>
  <c r="BD1111" i="18"/>
  <c r="BB1112" i="18"/>
  <c r="BC1112" i="18"/>
  <c r="BD1112" i="18"/>
  <c r="BB1113" i="18"/>
  <c r="BC1113" i="18"/>
  <c r="BD1113" i="18"/>
  <c r="BB1114" i="18"/>
  <c r="BC1114" i="18"/>
  <c r="BD1114" i="18"/>
  <c r="BB1115" i="18"/>
  <c r="BC1115" i="18"/>
  <c r="BD1115" i="18"/>
  <c r="BB1116" i="18"/>
  <c r="BC1116" i="18"/>
  <c r="BD1116" i="18"/>
  <c r="BB1117" i="18"/>
  <c r="BC1117" i="18"/>
  <c r="BD1117" i="18"/>
  <c r="BB1118" i="18"/>
  <c r="BC1118" i="18"/>
  <c r="BD1118" i="18"/>
  <c r="BB1119" i="18"/>
  <c r="BC1119" i="18"/>
  <c r="BD1119" i="18"/>
  <c r="BB1120" i="18"/>
  <c r="BC1120" i="18"/>
  <c r="BD1120" i="18"/>
  <c r="BB1121" i="18"/>
  <c r="BC1121" i="18"/>
  <c r="BD1121" i="18"/>
  <c r="BB1122" i="18"/>
  <c r="BC1122" i="18"/>
  <c r="BD1122" i="18"/>
  <c r="BB1123" i="18"/>
  <c r="BC1123" i="18"/>
  <c r="BD1123" i="18"/>
  <c r="BB1124" i="18"/>
  <c r="BC1124" i="18"/>
  <c r="BD1124" i="18"/>
  <c r="BB1125" i="18"/>
  <c r="BC1125" i="18"/>
  <c r="BD1125" i="18"/>
  <c r="BB1126" i="18"/>
  <c r="BC1126" i="18"/>
  <c r="BD1126" i="18"/>
  <c r="BB1127" i="18"/>
  <c r="BC1127" i="18"/>
  <c r="BD1127" i="18"/>
  <c r="BB1128" i="18"/>
  <c r="BC1128" i="18"/>
  <c r="BD1128" i="18"/>
  <c r="BB1129" i="18"/>
  <c r="BC1129" i="18"/>
  <c r="BD1129" i="18"/>
  <c r="BB1130" i="18"/>
  <c r="BC1130" i="18"/>
  <c r="BD1130" i="18"/>
  <c r="BB1131" i="18"/>
  <c r="BC1131" i="18"/>
  <c r="BD1131" i="18"/>
  <c r="BB1132" i="18"/>
  <c r="BC1132" i="18"/>
  <c r="BD1132" i="18"/>
  <c r="BB1133" i="18"/>
  <c r="BC1133" i="18"/>
  <c r="BD1133" i="18"/>
  <c r="BB1134" i="18"/>
  <c r="BC1134" i="18"/>
  <c r="BD1134" i="18"/>
  <c r="BB1135" i="18"/>
  <c r="BC1135" i="18"/>
  <c r="BD1135" i="18"/>
  <c r="BB1136" i="18"/>
  <c r="BC1136" i="18"/>
  <c r="BD1136" i="18"/>
  <c r="BB1137" i="18"/>
  <c r="BC1137" i="18"/>
  <c r="BD1137" i="18"/>
  <c r="BB1138" i="18"/>
  <c r="BC1138" i="18"/>
  <c r="BD1138" i="18"/>
  <c r="BB1139" i="18"/>
  <c r="BC1139" i="18"/>
  <c r="BD1139" i="18"/>
  <c r="BB1140" i="18"/>
  <c r="BC1140" i="18"/>
  <c r="BD1140" i="18"/>
  <c r="BB1141" i="18"/>
  <c r="BC1141" i="18"/>
  <c r="BD1141" i="18"/>
  <c r="BB1142" i="18"/>
  <c r="BC1142" i="18"/>
  <c r="BD1142" i="18"/>
  <c r="BB1143" i="18"/>
  <c r="BC1143" i="18"/>
  <c r="BD1143" i="18"/>
  <c r="BB1144" i="18"/>
  <c r="BC1144" i="18"/>
  <c r="BD1144" i="18"/>
  <c r="BB1145" i="18"/>
  <c r="BC1145" i="18"/>
  <c r="BD1145" i="18"/>
  <c r="BB1146" i="18"/>
  <c r="BC1146" i="18"/>
  <c r="BD1146" i="18"/>
  <c r="BB1147" i="18"/>
  <c r="BC1147" i="18"/>
  <c r="BD1147" i="18"/>
  <c r="BB1148" i="18"/>
  <c r="BC1148" i="18"/>
  <c r="BD1148" i="18"/>
  <c r="BB1149" i="18"/>
  <c r="BC1149" i="18"/>
  <c r="BD1149" i="18"/>
  <c r="BB1150" i="18"/>
  <c r="BC1150" i="18"/>
  <c r="BD1150" i="18"/>
  <c r="BB1151" i="18"/>
  <c r="BC1151" i="18"/>
  <c r="BD1151" i="18"/>
  <c r="BB1152" i="18"/>
  <c r="BC1152" i="18"/>
  <c r="BD1152" i="18"/>
  <c r="BB1153" i="18"/>
  <c r="BC1153" i="18"/>
  <c r="BD1153" i="18"/>
  <c r="BB1154" i="18"/>
  <c r="BC1154" i="18"/>
  <c r="BD1154" i="18"/>
  <c r="BB1155" i="18"/>
  <c r="BC1155" i="18"/>
  <c r="BD1155" i="18"/>
  <c r="BB1156" i="18"/>
  <c r="BC1156" i="18"/>
  <c r="BD1156" i="18"/>
  <c r="BB1157" i="18"/>
  <c r="BC1157" i="18"/>
  <c r="BD1157" i="18"/>
  <c r="BB1158" i="18"/>
  <c r="BC1158" i="18"/>
  <c r="BD1158" i="18"/>
  <c r="BB1159" i="18"/>
  <c r="BC1159" i="18"/>
  <c r="BD1159" i="18"/>
  <c r="BB1160" i="18"/>
  <c r="BC1160" i="18"/>
  <c r="BD1160" i="18"/>
  <c r="BB1161" i="18"/>
  <c r="BC1161" i="18"/>
  <c r="BD1161" i="18"/>
  <c r="BB1162" i="18"/>
  <c r="BC1162" i="18"/>
  <c r="BD1162" i="18"/>
  <c r="BB1163" i="18"/>
  <c r="BC1163" i="18"/>
  <c r="BD1163" i="18"/>
  <c r="BB1164" i="18"/>
  <c r="BC1164" i="18"/>
  <c r="BD1164" i="18"/>
  <c r="BB1165" i="18"/>
  <c r="BC1165" i="18"/>
  <c r="BD1165" i="18"/>
  <c r="BB1166" i="18"/>
  <c r="BC1166" i="18"/>
  <c r="BD1166" i="18"/>
  <c r="BB1167" i="18"/>
  <c r="BC1167" i="18"/>
  <c r="BD1167" i="18"/>
  <c r="BB1168" i="18"/>
  <c r="BC1168" i="18"/>
  <c r="BD1168" i="18"/>
  <c r="BB1169" i="18"/>
  <c r="BC1169" i="18"/>
  <c r="BD1169" i="18"/>
  <c r="BB1170" i="18"/>
  <c r="BC1170" i="18"/>
  <c r="BD1170" i="18"/>
  <c r="BB1171" i="18"/>
  <c r="BC1171" i="18"/>
  <c r="BD1171" i="18"/>
  <c r="BB1172" i="18"/>
  <c r="BC1172" i="18"/>
  <c r="BD1172" i="18"/>
  <c r="BB1173" i="18"/>
  <c r="BC1173" i="18"/>
  <c r="BD1173" i="18"/>
  <c r="BB1174" i="18"/>
  <c r="BC1174" i="18"/>
  <c r="BD1174" i="18"/>
  <c r="BB1175" i="18"/>
  <c r="BC1175" i="18"/>
  <c r="BD1175" i="18"/>
  <c r="BB1176" i="18"/>
  <c r="BC1176" i="18"/>
  <c r="BD1176" i="18"/>
  <c r="BB1177" i="18"/>
  <c r="BC1177" i="18"/>
  <c r="BD1177" i="18"/>
  <c r="BB1178" i="18"/>
  <c r="BC1178" i="18"/>
  <c r="BD1178" i="18"/>
  <c r="BB1179" i="18"/>
  <c r="BC1179" i="18"/>
  <c r="BD1179" i="18"/>
  <c r="BB1180" i="18"/>
  <c r="BC1180" i="18"/>
  <c r="BD1180" i="18"/>
  <c r="BB1181" i="18"/>
  <c r="BC1181" i="18"/>
  <c r="BD1181" i="18"/>
  <c r="BB1182" i="18"/>
  <c r="BC1182" i="18"/>
  <c r="BD1182" i="18"/>
  <c r="BB1183" i="18"/>
  <c r="BC1183" i="18"/>
  <c r="BD1183" i="18"/>
  <c r="BB1184" i="18"/>
  <c r="BC1184" i="18"/>
  <c r="BD1184" i="18"/>
  <c r="BB1185" i="18"/>
  <c r="BC1185" i="18"/>
  <c r="BD1185" i="18"/>
  <c r="BB1186" i="18"/>
  <c r="BC1186" i="18"/>
  <c r="BD1186" i="18"/>
  <c r="BB1187" i="18"/>
  <c r="BC1187" i="18"/>
  <c r="BD1187" i="18"/>
  <c r="BB1188" i="18"/>
  <c r="BC1188" i="18"/>
  <c r="BD1188" i="18"/>
  <c r="BB1189" i="18"/>
  <c r="BC1189" i="18"/>
  <c r="BD1189" i="18"/>
  <c r="BB1190" i="18"/>
  <c r="BC1190" i="18"/>
  <c r="BD1190" i="18"/>
  <c r="BB1191" i="18"/>
  <c r="BC1191" i="18"/>
  <c r="BD1191" i="18"/>
  <c r="BB1192" i="18"/>
  <c r="BC1192" i="18"/>
  <c r="BD1192" i="18"/>
  <c r="BB1193" i="18"/>
  <c r="BC1193" i="18"/>
  <c r="BD1193" i="18"/>
  <c r="BB1194" i="18"/>
  <c r="BC1194" i="18"/>
  <c r="BD1194" i="18"/>
  <c r="BB1195" i="18"/>
  <c r="BC1195" i="18"/>
  <c r="BD1195" i="18"/>
  <c r="BB1196" i="18"/>
  <c r="BC1196" i="18"/>
  <c r="BD1196" i="18"/>
  <c r="BB1197" i="18"/>
  <c r="BC1197" i="18"/>
  <c r="BD1197" i="18"/>
  <c r="BB1198" i="18"/>
  <c r="BC1198" i="18"/>
  <c r="BD1198" i="18"/>
  <c r="BB1199" i="18"/>
  <c r="BC1199" i="18"/>
  <c r="BD1199" i="18"/>
  <c r="BB1200" i="18"/>
  <c r="BC1200" i="18"/>
  <c r="BD1200" i="18"/>
  <c r="BB1201" i="18"/>
  <c r="BC1201" i="18"/>
  <c r="BD1201" i="18"/>
  <c r="BB1202" i="18"/>
  <c r="BC1202" i="18"/>
  <c r="BD1202" i="18"/>
  <c r="BB1203" i="18"/>
  <c r="BC1203" i="18"/>
  <c r="BD1203" i="18"/>
  <c r="BB1204" i="18"/>
  <c r="BC1204" i="18"/>
  <c r="BD1204" i="18"/>
  <c r="BB1205" i="18"/>
  <c r="BC1205" i="18"/>
  <c r="BD1205" i="18"/>
  <c r="BB1206" i="18"/>
  <c r="BC1206" i="18"/>
  <c r="BD1206" i="18"/>
  <c r="BB1207" i="18"/>
  <c r="BC1207" i="18"/>
  <c r="BD1207" i="18"/>
  <c r="BB1208" i="18"/>
  <c r="BC1208" i="18"/>
  <c r="BD1208" i="18"/>
  <c r="BB1209" i="18"/>
  <c r="BC1209" i="18"/>
  <c r="BD1209" i="18"/>
  <c r="BB1210" i="18"/>
  <c r="BC1210" i="18"/>
  <c r="BD1210" i="18"/>
  <c r="BB1211" i="18"/>
  <c r="BC1211" i="18"/>
  <c r="BD1211" i="18"/>
  <c r="BB1212" i="18"/>
  <c r="BC1212" i="18"/>
  <c r="BD1212" i="18"/>
  <c r="BB1213" i="18"/>
  <c r="BC1213" i="18"/>
  <c r="BD1213" i="18"/>
  <c r="BB1214" i="18"/>
  <c r="BC1214" i="18"/>
  <c r="BD1214" i="18"/>
  <c r="BB1215" i="18"/>
  <c r="BC1215" i="18"/>
  <c r="BD1215" i="18"/>
  <c r="BB1216" i="18"/>
  <c r="BC1216" i="18"/>
  <c r="BD1216" i="18"/>
  <c r="BB1217" i="18"/>
  <c r="BC1217" i="18"/>
  <c r="BD1217" i="18"/>
  <c r="BB1218" i="18"/>
  <c r="BC1218" i="18"/>
  <c r="BD1218" i="18"/>
  <c r="BB1219" i="18"/>
  <c r="BC1219" i="18"/>
  <c r="BD1219" i="18"/>
  <c r="BB1220" i="18"/>
  <c r="BC1220" i="18"/>
  <c r="BD1220" i="18"/>
  <c r="BB1221" i="18"/>
  <c r="BC1221" i="18"/>
  <c r="BD1221" i="18"/>
  <c r="BB1222" i="18"/>
  <c r="BC1222" i="18"/>
  <c r="BD1222" i="18"/>
  <c r="BB1223" i="18"/>
  <c r="BC1223" i="18"/>
  <c r="BD1223" i="18"/>
  <c r="BB1224" i="18"/>
  <c r="BC1224" i="18"/>
  <c r="BD1224" i="18"/>
  <c r="BB1225" i="18"/>
  <c r="BC1225" i="18"/>
  <c r="BD1225" i="18"/>
  <c r="BB1226" i="18"/>
  <c r="BC1226" i="18"/>
  <c r="BD1226" i="18"/>
  <c r="BB1227" i="18"/>
  <c r="BC1227" i="18"/>
  <c r="BD1227" i="18"/>
  <c r="BB1228" i="18"/>
  <c r="BC1228" i="18"/>
  <c r="BD1228" i="18"/>
  <c r="BB1229" i="18"/>
  <c r="BC1229" i="18"/>
  <c r="BD1229" i="18"/>
  <c r="BB1230" i="18"/>
  <c r="BC1230" i="18"/>
  <c r="BD1230" i="18"/>
  <c r="BB1231" i="18"/>
  <c r="BC1231" i="18"/>
  <c r="BD1231" i="18"/>
  <c r="BB1232" i="18"/>
  <c r="BC1232" i="18"/>
  <c r="BD1232" i="18"/>
  <c r="BB1233" i="18"/>
  <c r="BC1233" i="18"/>
  <c r="BD1233" i="18"/>
  <c r="BB1234" i="18"/>
  <c r="BC1234" i="18"/>
  <c r="BD1234" i="18"/>
  <c r="BB1235" i="18"/>
  <c r="BC1235" i="18"/>
  <c r="BD1235" i="18"/>
  <c r="BB1236" i="18"/>
  <c r="BC1236" i="18"/>
  <c r="BD1236" i="18"/>
  <c r="BB1237" i="18"/>
  <c r="BC1237" i="18"/>
  <c r="BD1237" i="18"/>
  <c r="BB1238" i="18"/>
  <c r="BC1238" i="18"/>
  <c r="BD1238" i="18"/>
  <c r="BB1239" i="18"/>
  <c r="BC1239" i="18"/>
  <c r="BD1239" i="18"/>
  <c r="BB1240" i="18"/>
  <c r="BC1240" i="18"/>
  <c r="BD1240" i="18"/>
  <c r="BB1241" i="18"/>
  <c r="BC1241" i="18"/>
  <c r="BD1241" i="18"/>
  <c r="BB1242" i="18"/>
  <c r="BC1242" i="18"/>
  <c r="BD1242" i="18"/>
  <c r="BB1243" i="18"/>
  <c r="BC1243" i="18"/>
  <c r="BD1243" i="18"/>
  <c r="BB1244" i="18"/>
  <c r="BC1244" i="18"/>
  <c r="BD1244" i="18"/>
  <c r="BB1245" i="18"/>
  <c r="BC1245" i="18"/>
  <c r="BD1245" i="18"/>
  <c r="BB1246" i="18"/>
  <c r="BC1246" i="18"/>
  <c r="BD1246" i="18"/>
  <c r="BB1247" i="18"/>
  <c r="BC1247" i="18"/>
  <c r="BD1247" i="18"/>
  <c r="BB1248" i="18"/>
  <c r="BC1248" i="18"/>
  <c r="BD1248" i="18"/>
  <c r="BB1249" i="18"/>
  <c r="BC1249" i="18"/>
  <c r="BD1249" i="18"/>
  <c r="BB1250" i="18"/>
  <c r="BC1250" i="18"/>
  <c r="BD1250" i="18"/>
  <c r="BB1251" i="18"/>
  <c r="BC1251" i="18"/>
  <c r="BD1251" i="18"/>
  <c r="BB1252" i="18"/>
  <c r="BC1252" i="18"/>
  <c r="BD1252" i="18"/>
  <c r="BB1253" i="18"/>
  <c r="BC1253" i="18"/>
  <c r="BD1253" i="18"/>
  <c r="BB1254" i="18"/>
  <c r="BC1254" i="18"/>
  <c r="BD1254" i="18"/>
  <c r="BB1255" i="18"/>
  <c r="BC1255" i="18"/>
  <c r="BD1255" i="18"/>
  <c r="BB1256" i="18"/>
  <c r="BC1256" i="18"/>
  <c r="BD1256" i="18"/>
  <c r="BB1257" i="18"/>
  <c r="BC1257" i="18"/>
  <c r="BD1257" i="18"/>
  <c r="BB1258" i="18"/>
  <c r="BC1258" i="18"/>
  <c r="BD1258" i="18"/>
  <c r="BB1259" i="18"/>
  <c r="BC1259" i="18"/>
  <c r="BD1259" i="18"/>
  <c r="BB1260" i="18"/>
  <c r="BC1260" i="18"/>
  <c r="BD1260" i="18"/>
  <c r="BB1261" i="18"/>
  <c r="BC1261" i="18"/>
  <c r="BD1261" i="18"/>
  <c r="BB1262" i="18"/>
  <c r="BC1262" i="18"/>
  <c r="BD1262" i="18"/>
  <c r="BB1263" i="18"/>
  <c r="BC1263" i="18"/>
  <c r="BD1263" i="18"/>
  <c r="BB1264" i="18"/>
  <c r="BC1264" i="18"/>
  <c r="BD1264" i="18"/>
  <c r="BB1265" i="18"/>
  <c r="BC1265" i="18"/>
  <c r="BD1265" i="18"/>
  <c r="BB1266" i="18"/>
  <c r="BC1266" i="18"/>
  <c r="BD1266" i="18"/>
  <c r="BB1267" i="18"/>
  <c r="BC1267" i="18"/>
  <c r="BD1267" i="18"/>
  <c r="BB1268" i="18"/>
  <c r="BC1268" i="18"/>
  <c r="BD1268" i="18"/>
  <c r="BB1269" i="18"/>
  <c r="BC1269" i="18"/>
  <c r="BD1269" i="18"/>
  <c r="BB1270" i="18"/>
  <c r="BC1270" i="18"/>
  <c r="BD1270" i="18"/>
  <c r="BB1271" i="18"/>
  <c r="BC1271" i="18"/>
  <c r="BD1271" i="18"/>
  <c r="BB1272" i="18"/>
  <c r="BC1272" i="18"/>
  <c r="BD1272" i="18"/>
  <c r="BB1273" i="18"/>
  <c r="BC1273" i="18"/>
  <c r="BD1273" i="18"/>
  <c r="BB1274" i="18"/>
  <c r="BC1274" i="18"/>
  <c r="BD1274" i="18"/>
  <c r="BB1275" i="18"/>
  <c r="BC1275" i="18"/>
  <c r="BD1275" i="18"/>
  <c r="BB1276" i="18"/>
  <c r="BC1276" i="18"/>
  <c r="BD1276" i="18"/>
  <c r="BB1277" i="18"/>
  <c r="BC1277" i="18"/>
  <c r="BD1277" i="18"/>
  <c r="BB1278" i="18"/>
  <c r="BC1278" i="18"/>
  <c r="BD1278" i="18"/>
  <c r="BB1279" i="18"/>
  <c r="BC1279" i="18"/>
  <c r="BD1279" i="18"/>
  <c r="BB1280" i="18"/>
  <c r="BC1280" i="18"/>
  <c r="BD1280" i="18"/>
  <c r="BB1281" i="18"/>
  <c r="BC1281" i="18"/>
  <c r="BD1281" i="18"/>
  <c r="BB1282" i="18"/>
  <c r="BC1282" i="18"/>
  <c r="BD1282" i="18"/>
  <c r="BB1283" i="18"/>
  <c r="BC1283" i="18"/>
  <c r="BD1283" i="18"/>
  <c r="BB1284" i="18"/>
  <c r="BC1284" i="18"/>
  <c r="BD1284" i="18"/>
  <c r="BB1285" i="18"/>
  <c r="BC1285" i="18"/>
  <c r="BD1285" i="18"/>
  <c r="BB1286" i="18"/>
  <c r="BC1286" i="18"/>
  <c r="BD1286" i="18"/>
  <c r="BB1287" i="18"/>
  <c r="BC1287" i="18"/>
  <c r="BD1287" i="18"/>
  <c r="BB1288" i="18"/>
  <c r="BC1288" i="18"/>
  <c r="BD1288" i="18"/>
  <c r="BB1289" i="18"/>
  <c r="BC1289" i="18"/>
  <c r="BD1289" i="18"/>
  <c r="BB1290" i="18"/>
  <c r="BC1290" i="18"/>
  <c r="BD1290" i="18"/>
  <c r="BB1291" i="18"/>
  <c r="BC1291" i="18"/>
  <c r="BD1291" i="18"/>
  <c r="BB1292" i="18"/>
  <c r="BC1292" i="18"/>
  <c r="BD1292" i="18"/>
  <c r="BB1293" i="18"/>
  <c r="BC1293" i="18"/>
  <c r="BD1293" i="18"/>
  <c r="BB1294" i="18"/>
  <c r="BC1294" i="18"/>
  <c r="BD1294" i="18"/>
  <c r="BB1295" i="18"/>
  <c r="BC1295" i="18"/>
  <c r="BD1295" i="18"/>
  <c r="BB1296" i="18"/>
  <c r="BC1296" i="18"/>
  <c r="BD1296" i="18"/>
  <c r="BB1297" i="18"/>
  <c r="BC1297" i="18"/>
  <c r="BD1297" i="18"/>
  <c r="BB1298" i="18"/>
  <c r="BC1298" i="18"/>
  <c r="BD1298" i="18"/>
  <c r="BB1299" i="18"/>
  <c r="BC1299" i="18"/>
  <c r="BD1299" i="18"/>
  <c r="BB1300" i="18"/>
  <c r="BC1300" i="18"/>
  <c r="BD1300" i="18"/>
  <c r="BB1301" i="18"/>
  <c r="BC1301" i="18"/>
  <c r="BD1301" i="18"/>
  <c r="BB1302" i="18"/>
  <c r="BC1302" i="18"/>
  <c r="BD1302" i="18"/>
  <c r="BB1303" i="18"/>
  <c r="BC1303" i="18"/>
  <c r="BD1303" i="18"/>
  <c r="BB1304" i="18"/>
  <c r="BC1304" i="18"/>
  <c r="BD1304" i="18"/>
  <c r="BB1305" i="18"/>
  <c r="BC1305" i="18"/>
  <c r="BD1305" i="18"/>
  <c r="BB1306" i="18"/>
  <c r="BC1306" i="18"/>
  <c r="BD1306" i="18"/>
  <c r="BB1307" i="18"/>
  <c r="BC1307" i="18"/>
  <c r="BD1307" i="18"/>
  <c r="BB1308" i="18"/>
  <c r="BC1308" i="18"/>
  <c r="BD1308" i="18"/>
  <c r="BB1309" i="18"/>
  <c r="BC1309" i="18"/>
  <c r="BD1309" i="18"/>
  <c r="BB1310" i="18"/>
  <c r="BC1310" i="18"/>
  <c r="BD1310" i="18"/>
  <c r="BB1311" i="18"/>
  <c r="BC1311" i="18"/>
  <c r="BD1311" i="18"/>
  <c r="BB1312" i="18"/>
  <c r="BC1312" i="18"/>
  <c r="BD1312" i="18"/>
  <c r="BB1313" i="18"/>
  <c r="BC1313" i="18"/>
  <c r="BD1313" i="18"/>
  <c r="BB1314" i="18"/>
  <c r="BC1314" i="18"/>
  <c r="BD1314" i="18"/>
  <c r="BB1315" i="18"/>
  <c r="BC1315" i="18"/>
  <c r="BD1315" i="18"/>
  <c r="BB1316" i="18"/>
  <c r="BC1316" i="18"/>
  <c r="BD1316" i="18"/>
  <c r="BB1317" i="18"/>
  <c r="BC1317" i="18"/>
  <c r="BD1317" i="18"/>
  <c r="BB1318" i="18"/>
  <c r="BC1318" i="18"/>
  <c r="BD1318" i="18"/>
  <c r="BB1319" i="18"/>
  <c r="BC1319" i="18"/>
  <c r="BD1319" i="18"/>
  <c r="BB1320" i="18"/>
  <c r="BC1320" i="18"/>
  <c r="BD1320" i="18"/>
  <c r="BB1321" i="18"/>
  <c r="BC1321" i="18"/>
  <c r="BD1321" i="18"/>
  <c r="BB1322" i="18"/>
  <c r="BC1322" i="18"/>
  <c r="BD1322" i="18"/>
  <c r="BB1323" i="18"/>
  <c r="BC1323" i="18"/>
  <c r="BD1323" i="18"/>
  <c r="BB1324" i="18"/>
  <c r="BC1324" i="18"/>
  <c r="BD1324" i="18"/>
  <c r="BB1325" i="18"/>
  <c r="BC1325" i="18"/>
  <c r="BD1325" i="18"/>
  <c r="BB1326" i="18"/>
  <c r="BC1326" i="18"/>
  <c r="BD1326" i="18"/>
  <c r="BB1327" i="18"/>
  <c r="BC1327" i="18"/>
  <c r="BD1327" i="18"/>
  <c r="BB1328" i="18"/>
  <c r="BC1328" i="18"/>
  <c r="BD1328" i="18"/>
  <c r="BB1329" i="18"/>
  <c r="BC1329" i="18"/>
  <c r="BD1329" i="18"/>
  <c r="BB1330" i="18"/>
  <c r="BC1330" i="18"/>
  <c r="BD1330" i="18"/>
  <c r="BB1331" i="18"/>
  <c r="BC1331" i="18"/>
  <c r="BD1331" i="18"/>
  <c r="BB1332" i="18"/>
  <c r="BC1332" i="18"/>
  <c r="BD1332" i="18"/>
  <c r="BB1333" i="18"/>
  <c r="BC1333" i="18"/>
  <c r="BD1333" i="18"/>
  <c r="BB1334" i="18"/>
  <c r="BC1334" i="18"/>
  <c r="BD1334" i="18"/>
  <c r="BB1335" i="18"/>
  <c r="BC1335" i="18"/>
  <c r="BD1335" i="18"/>
  <c r="BB1336" i="18"/>
  <c r="BC1336" i="18"/>
  <c r="BD1336" i="18"/>
  <c r="BB1337" i="18"/>
  <c r="BC1337" i="18"/>
  <c r="BD1337" i="18"/>
  <c r="BB1338" i="18"/>
  <c r="BC1338" i="18"/>
  <c r="BD1338" i="18"/>
  <c r="BB1339" i="18"/>
  <c r="BC1339" i="18"/>
  <c r="BD1339" i="18"/>
  <c r="BB1340" i="18"/>
  <c r="BC1340" i="18"/>
  <c r="BD1340" i="18"/>
  <c r="BB1341" i="18"/>
  <c r="BC1341" i="18"/>
  <c r="BD1341" i="18"/>
  <c r="BB1342" i="18"/>
  <c r="BC1342" i="18"/>
  <c r="BD1342" i="18"/>
  <c r="BB1343" i="18"/>
  <c r="BC1343" i="18"/>
  <c r="BD1343" i="18"/>
  <c r="BB1344" i="18"/>
  <c r="BC1344" i="18"/>
  <c r="BD1344" i="18"/>
  <c r="BB1345" i="18"/>
  <c r="BC1345" i="18"/>
  <c r="BD1345" i="18"/>
  <c r="BB1346" i="18"/>
  <c r="BC1346" i="18"/>
  <c r="BD1346" i="18"/>
  <c r="BB1347" i="18"/>
  <c r="BC1347" i="18"/>
  <c r="BD1347" i="18"/>
  <c r="BB1348" i="18"/>
  <c r="BC1348" i="18"/>
  <c r="BD1348" i="18"/>
  <c r="BB1349" i="18"/>
  <c r="BC1349" i="18"/>
  <c r="BD1349" i="18"/>
  <c r="BB1350" i="18"/>
  <c r="BC1350" i="18"/>
  <c r="BD1350" i="18"/>
  <c r="BB1351" i="18"/>
  <c r="BC1351" i="18"/>
  <c r="BD1351" i="18"/>
  <c r="BB1352" i="18"/>
  <c r="BC1352" i="18"/>
  <c r="BD1352" i="18"/>
  <c r="BB1353" i="18"/>
  <c r="BC1353" i="18"/>
  <c r="BD1353" i="18"/>
  <c r="BB1354" i="18"/>
  <c r="BC1354" i="18"/>
  <c r="BD1354" i="18"/>
  <c r="BB1355" i="18"/>
  <c r="BC1355" i="18"/>
  <c r="BD1355" i="18"/>
  <c r="BB1356" i="18"/>
  <c r="BC1356" i="18"/>
  <c r="BD1356" i="18"/>
  <c r="BB1357" i="18"/>
  <c r="BC1357" i="18"/>
  <c r="BD1357" i="18"/>
  <c r="BB1358" i="18"/>
  <c r="BC1358" i="18"/>
  <c r="BD1358" i="18"/>
  <c r="BB1359" i="18"/>
  <c r="BC1359" i="18"/>
  <c r="BD1359" i="18"/>
  <c r="BB1360" i="18"/>
  <c r="BC1360" i="18"/>
  <c r="BD1360" i="18"/>
  <c r="BB1361" i="18"/>
  <c r="BC1361" i="18"/>
  <c r="BD1361" i="18"/>
  <c r="BB1362" i="18"/>
  <c r="BC1362" i="18"/>
  <c r="BD1362" i="18"/>
  <c r="BB1363" i="18"/>
  <c r="BC1363" i="18"/>
  <c r="BD1363" i="18"/>
  <c r="BB1364" i="18"/>
  <c r="BC1364" i="18"/>
  <c r="BD1364" i="18"/>
  <c r="BB1365" i="18"/>
  <c r="BC1365" i="18"/>
  <c r="BD1365" i="18"/>
  <c r="BB1366" i="18"/>
  <c r="BC1366" i="18"/>
  <c r="BD1366" i="18"/>
  <c r="BB1367" i="18"/>
  <c r="BC1367" i="18"/>
  <c r="BD1367" i="18"/>
  <c r="BB1368" i="18"/>
  <c r="BC1368" i="18"/>
  <c r="BD1368" i="18"/>
  <c r="BB1369" i="18"/>
  <c r="BC1369" i="18"/>
  <c r="BD1369" i="18"/>
  <c r="BB1370" i="18"/>
  <c r="BC1370" i="18"/>
  <c r="BD1370" i="18"/>
  <c r="BB1371" i="18"/>
  <c r="BC1371" i="18"/>
  <c r="BD1371" i="18"/>
  <c r="BB1372" i="18"/>
  <c r="BC1372" i="18"/>
  <c r="BD1372" i="18"/>
  <c r="BB1373" i="18"/>
  <c r="BC1373" i="18"/>
  <c r="BD1373" i="18"/>
  <c r="BB1374" i="18"/>
  <c r="BC1374" i="18"/>
  <c r="BD1374" i="18"/>
  <c r="BB1375" i="18"/>
  <c r="BC1375" i="18"/>
  <c r="BD1375" i="18"/>
  <c r="BB1376" i="18"/>
  <c r="BC1376" i="18"/>
  <c r="BD1376" i="18"/>
  <c r="BB1377" i="18"/>
  <c r="BC1377" i="18"/>
  <c r="BD1377" i="18"/>
  <c r="BB1378" i="18"/>
  <c r="BC1378" i="18"/>
  <c r="BD1378" i="18"/>
  <c r="BB1379" i="18"/>
  <c r="BC1379" i="18"/>
  <c r="BD1379" i="18"/>
  <c r="BB1380" i="18"/>
  <c r="BC1380" i="18"/>
  <c r="BD1380" i="18"/>
  <c r="BB1381" i="18"/>
  <c r="BC1381" i="18"/>
  <c r="BD1381" i="18"/>
  <c r="BB1382" i="18"/>
  <c r="BC1382" i="18"/>
  <c r="BD1382" i="18"/>
  <c r="BB1383" i="18"/>
  <c r="BC1383" i="18"/>
  <c r="BD1383" i="18"/>
  <c r="BB1384" i="18"/>
  <c r="BC1384" i="18"/>
  <c r="BD1384" i="18"/>
  <c r="BB1385" i="18"/>
  <c r="BC1385" i="18"/>
  <c r="BD1385" i="18"/>
  <c r="BB1386" i="18"/>
  <c r="BC1386" i="18"/>
  <c r="BD1386" i="18"/>
  <c r="BB1387" i="18"/>
  <c r="BC1387" i="18"/>
  <c r="BD1387" i="18"/>
  <c r="BB1388" i="18"/>
  <c r="BC1388" i="18"/>
  <c r="BD1388" i="18"/>
  <c r="BB1389" i="18"/>
  <c r="BC1389" i="18"/>
  <c r="BD1389" i="18"/>
  <c r="BB1390" i="18"/>
  <c r="BC1390" i="18"/>
  <c r="BD1390" i="18"/>
  <c r="BB1391" i="18"/>
  <c r="BC1391" i="18"/>
  <c r="BD1391" i="18"/>
  <c r="BB1392" i="18"/>
  <c r="BC1392" i="18"/>
  <c r="BD1392" i="18"/>
  <c r="BB1393" i="18"/>
  <c r="BC1393" i="18"/>
  <c r="BD1393" i="18"/>
  <c r="BB1394" i="18"/>
  <c r="BC1394" i="18"/>
  <c r="BD1394" i="18"/>
  <c r="BB1395" i="18"/>
  <c r="BC1395" i="18"/>
  <c r="BD1395" i="18"/>
  <c r="BB1396" i="18"/>
  <c r="BC1396" i="18"/>
  <c r="BD1396" i="18"/>
  <c r="BB1397" i="18"/>
  <c r="BC1397" i="18"/>
  <c r="BD1397" i="18"/>
  <c r="BB1398" i="18"/>
  <c r="BC1398" i="18"/>
  <c r="BD1398" i="18"/>
  <c r="BB1399" i="18"/>
  <c r="BC1399" i="18"/>
  <c r="BD1399" i="18"/>
  <c r="BB1400" i="18"/>
  <c r="BC1400" i="18"/>
  <c r="BD1400" i="18"/>
  <c r="BB1401" i="18"/>
  <c r="BC1401" i="18"/>
  <c r="BD1401" i="18"/>
  <c r="BB1402" i="18"/>
  <c r="BC1402" i="18"/>
  <c r="BD1402" i="18"/>
  <c r="BB1403" i="18"/>
  <c r="BC1403" i="18"/>
  <c r="BD1403" i="18"/>
  <c r="BB1404" i="18"/>
  <c r="BC1404" i="18"/>
  <c r="BD1404" i="18"/>
  <c r="BB1405" i="18"/>
  <c r="BC1405" i="18"/>
  <c r="BD1405" i="18"/>
  <c r="BB1406" i="18"/>
  <c r="BC1406" i="18"/>
  <c r="BD1406" i="18"/>
  <c r="BB1407" i="18"/>
  <c r="BC1407" i="18"/>
  <c r="BD1407" i="18"/>
  <c r="BB1408" i="18"/>
  <c r="BC1408" i="18"/>
  <c r="BD1408" i="18"/>
  <c r="BB1409" i="18"/>
  <c r="BC1409" i="18"/>
  <c r="BD1409" i="18"/>
  <c r="BB1410" i="18"/>
  <c r="BC1410" i="18"/>
  <c r="BD1410" i="18"/>
  <c r="BB1411" i="18"/>
  <c r="BC1411" i="18"/>
  <c r="BD1411" i="18"/>
  <c r="BB1412" i="18"/>
  <c r="BC1412" i="18"/>
  <c r="BD1412" i="18"/>
  <c r="BB1413" i="18"/>
  <c r="BC1413" i="18"/>
  <c r="BD1413" i="18"/>
  <c r="BB1414" i="18"/>
  <c r="BC1414" i="18"/>
  <c r="BD1414" i="18"/>
  <c r="BB1415" i="18"/>
  <c r="BC1415" i="18"/>
  <c r="BD1415" i="18"/>
  <c r="BB1416" i="18"/>
  <c r="BC1416" i="18"/>
  <c r="BD1416" i="18"/>
  <c r="BB1417" i="18"/>
  <c r="BC1417" i="18"/>
  <c r="BD1417" i="18"/>
  <c r="BB1418" i="18"/>
  <c r="BC1418" i="18"/>
  <c r="BD1418" i="18"/>
  <c r="BB1419" i="18"/>
  <c r="BC1419" i="18"/>
  <c r="BD1419" i="18"/>
  <c r="BB1420" i="18"/>
  <c r="BC1420" i="18"/>
  <c r="BD1420" i="18"/>
  <c r="BB1421" i="18"/>
  <c r="BC1421" i="18"/>
  <c r="BD1421" i="18"/>
  <c r="BB1422" i="18"/>
  <c r="BC1422" i="18"/>
  <c r="BD1422" i="18"/>
  <c r="BB1423" i="18"/>
  <c r="BC1423" i="18"/>
  <c r="BD1423" i="18"/>
  <c r="BB1424" i="18"/>
  <c r="BC1424" i="18"/>
  <c r="BD1424" i="18"/>
  <c r="BB1425" i="18"/>
  <c r="BC1425" i="18"/>
  <c r="BD1425" i="18"/>
  <c r="BB1426" i="18"/>
  <c r="BC1426" i="18"/>
  <c r="BD1426" i="18"/>
  <c r="BB1427" i="18"/>
  <c r="BC1427" i="18"/>
  <c r="BD1427" i="18"/>
  <c r="BB1428" i="18"/>
  <c r="BC1428" i="18"/>
  <c r="BD1428" i="18"/>
  <c r="BB1429" i="18"/>
  <c r="BC1429" i="18"/>
  <c r="BD1429" i="18"/>
  <c r="BB1430" i="18"/>
  <c r="BC1430" i="18"/>
  <c r="BD1430" i="18"/>
  <c r="BB1431" i="18"/>
  <c r="BC1431" i="18"/>
  <c r="BD1431" i="18"/>
  <c r="BB1432" i="18"/>
  <c r="BC1432" i="18"/>
  <c r="BD1432" i="18"/>
  <c r="BB1433" i="18"/>
  <c r="BC1433" i="18"/>
  <c r="BD1433" i="18"/>
  <c r="BB1434" i="18"/>
  <c r="BC1434" i="18"/>
  <c r="BD1434" i="18"/>
  <c r="BB1435" i="18"/>
  <c r="BC1435" i="18"/>
  <c r="BD1435" i="18"/>
  <c r="BB1436" i="18"/>
  <c r="BC1436" i="18"/>
  <c r="BD1436" i="18"/>
  <c r="BB1437" i="18"/>
  <c r="BC1437" i="18"/>
  <c r="BD1437" i="18"/>
  <c r="BB1438" i="18"/>
  <c r="BC1438" i="18"/>
  <c r="BD1438" i="18"/>
  <c r="BB1439" i="18"/>
  <c r="BC1439" i="18"/>
  <c r="BD1439" i="18"/>
  <c r="BB1440" i="18"/>
  <c r="BC1440" i="18"/>
  <c r="BD1440" i="18"/>
  <c r="BB1441" i="18"/>
  <c r="BC1441" i="18"/>
  <c r="BD1441" i="18"/>
  <c r="BB1442" i="18"/>
  <c r="BC1442" i="18"/>
  <c r="BD1442" i="18"/>
  <c r="BB1443" i="18"/>
  <c r="BC1443" i="18"/>
  <c r="BD1443" i="18"/>
  <c r="BB1444" i="18"/>
  <c r="BC1444" i="18"/>
  <c r="BD1444" i="18"/>
  <c r="BB1445" i="18"/>
  <c r="BC1445" i="18"/>
  <c r="BD1445" i="18"/>
  <c r="BB1446" i="18"/>
  <c r="BC1446" i="18"/>
  <c r="BD1446" i="18"/>
  <c r="BB1447" i="18"/>
  <c r="BC1447" i="18"/>
  <c r="BD1447" i="18"/>
  <c r="BB1448" i="18"/>
  <c r="BC1448" i="18"/>
  <c r="BD1448" i="18"/>
  <c r="BB1449" i="18"/>
  <c r="BC1449" i="18"/>
  <c r="BD1449" i="18"/>
  <c r="BB1450" i="18"/>
  <c r="BC1450" i="18"/>
  <c r="BD1450" i="18"/>
  <c r="BB1451" i="18"/>
  <c r="BC1451" i="18"/>
  <c r="BD1451" i="18"/>
  <c r="BB1452" i="18"/>
  <c r="BC1452" i="18"/>
  <c r="BD1452" i="18"/>
  <c r="BB1453" i="18"/>
  <c r="BC1453" i="18"/>
  <c r="BD1453" i="18"/>
  <c r="BB1454" i="18"/>
  <c r="BC1454" i="18"/>
  <c r="BD1454" i="18"/>
  <c r="BB1455" i="18"/>
  <c r="BC1455" i="18"/>
  <c r="BD1455" i="18"/>
  <c r="BB1456" i="18"/>
  <c r="BC1456" i="18"/>
  <c r="BD1456" i="18"/>
  <c r="BB1457" i="18"/>
  <c r="BC1457" i="18"/>
  <c r="BD1457" i="18"/>
  <c r="BB1458" i="18"/>
  <c r="BC1458" i="18"/>
  <c r="BD1458" i="18"/>
  <c r="BB1459" i="18"/>
  <c r="BC1459" i="18"/>
  <c r="BD1459" i="18"/>
  <c r="BB1460" i="18"/>
  <c r="BC1460" i="18"/>
  <c r="BD1460" i="18"/>
  <c r="BB1461" i="18"/>
  <c r="BC1461" i="18"/>
  <c r="BD1461" i="18"/>
  <c r="BB1462" i="18"/>
  <c r="BC1462" i="18"/>
  <c r="BD1462" i="18"/>
  <c r="BB1463" i="18"/>
  <c r="BC1463" i="18"/>
  <c r="BD1463" i="18"/>
  <c r="BB1464" i="18"/>
  <c r="BC1464" i="18"/>
  <c r="BD1464" i="18"/>
  <c r="BB1465" i="18"/>
  <c r="BC1465" i="18"/>
  <c r="BD1465" i="18"/>
  <c r="BB1466" i="18"/>
  <c r="BC1466" i="18"/>
  <c r="BD1466" i="18"/>
  <c r="BB1467" i="18"/>
  <c r="BC1467" i="18"/>
  <c r="BD1467" i="18"/>
  <c r="BB1468" i="18"/>
  <c r="BC1468" i="18"/>
  <c r="BD1468" i="18"/>
  <c r="BB1469" i="18"/>
  <c r="BC1469" i="18"/>
  <c r="BD1469" i="18"/>
  <c r="BB1470" i="18"/>
  <c r="BC1470" i="18"/>
  <c r="BD1470" i="18"/>
  <c r="BB1471" i="18"/>
  <c r="BC1471" i="18"/>
  <c r="BD1471" i="18"/>
  <c r="BB1472" i="18"/>
  <c r="BC1472" i="18"/>
  <c r="BD1472" i="18"/>
  <c r="BB1473" i="18"/>
  <c r="BC1473" i="18"/>
  <c r="BD1473" i="18"/>
  <c r="BB1474" i="18"/>
  <c r="BC1474" i="18"/>
  <c r="BD1474" i="18"/>
  <c r="BB1475" i="18"/>
  <c r="BC1475" i="18"/>
  <c r="BD1475" i="18"/>
  <c r="BB1476" i="18"/>
  <c r="BC1476" i="18"/>
  <c r="BD1476" i="18"/>
  <c r="BB1477" i="18"/>
  <c r="BC1477" i="18"/>
  <c r="BD1477" i="18"/>
  <c r="BB1478" i="18"/>
  <c r="BC1478" i="18"/>
  <c r="BD1478" i="18"/>
  <c r="BB1479" i="18"/>
  <c r="BC1479" i="18"/>
  <c r="BD1479" i="18"/>
  <c r="BB1480" i="18"/>
  <c r="BC1480" i="18"/>
  <c r="BD1480" i="18"/>
  <c r="BB1481" i="18"/>
  <c r="BC1481" i="18"/>
  <c r="BD1481" i="18"/>
  <c r="BB1482" i="18"/>
  <c r="BC1482" i="18"/>
  <c r="BD1482" i="18"/>
  <c r="BB1483" i="18"/>
  <c r="BC1483" i="18"/>
  <c r="BD1483" i="18"/>
  <c r="BB1484" i="18"/>
  <c r="BC1484" i="18"/>
  <c r="BD1484" i="18"/>
  <c r="BB1485" i="18"/>
  <c r="BC1485" i="18"/>
  <c r="BD1485" i="18"/>
  <c r="BB1486" i="18"/>
  <c r="BC1486" i="18"/>
  <c r="BD1486" i="18"/>
  <c r="BB1487" i="18"/>
  <c r="BC1487" i="18"/>
  <c r="BD1487" i="18"/>
  <c r="BB1488" i="18"/>
  <c r="BC1488" i="18"/>
  <c r="BD1488" i="18"/>
  <c r="BB1489" i="18"/>
  <c r="BC1489" i="18"/>
  <c r="BD1489" i="18"/>
  <c r="BB1490" i="18"/>
  <c r="BC1490" i="18"/>
  <c r="BD1490" i="18"/>
  <c r="BB1491" i="18"/>
  <c r="BC1491" i="18"/>
  <c r="BD1491" i="18"/>
  <c r="BB1492" i="18"/>
  <c r="BC1492" i="18"/>
  <c r="BD1492" i="18"/>
  <c r="BB1493" i="18"/>
  <c r="BC1493" i="18"/>
  <c r="BD1493" i="18"/>
  <c r="BB1494" i="18"/>
  <c r="BC1494" i="18"/>
  <c r="BD1494" i="18"/>
  <c r="BB1495" i="18"/>
  <c r="BC1495" i="18"/>
  <c r="BD1495" i="18"/>
  <c r="BB1496" i="18"/>
  <c r="BC1496" i="18"/>
  <c r="BD1496" i="18"/>
  <c r="BB1497" i="18"/>
  <c r="BC1497" i="18"/>
  <c r="BD1497" i="18"/>
  <c r="BB1498" i="18"/>
  <c r="BC1498" i="18"/>
  <c r="BD1498" i="18"/>
  <c r="BB1499" i="18"/>
  <c r="BC1499" i="18"/>
  <c r="BD1499" i="18"/>
  <c r="BB1500" i="18"/>
  <c r="BC1500" i="18"/>
  <c r="BD1500" i="18"/>
  <c r="BB1501" i="18"/>
  <c r="BC1501" i="18"/>
  <c r="BD1501" i="18"/>
  <c r="BB1502" i="18"/>
  <c r="BC1502" i="18"/>
  <c r="BD1502" i="18"/>
  <c r="BB1503" i="18"/>
  <c r="BC1503" i="18"/>
  <c r="BD1503" i="18"/>
  <c r="BB1504" i="18"/>
  <c r="BC1504" i="18"/>
  <c r="BD1504" i="18"/>
  <c r="BB1505" i="18"/>
  <c r="BC1505" i="18"/>
  <c r="BD1505" i="18"/>
  <c r="BB1506" i="18"/>
  <c r="BC1506" i="18"/>
  <c r="BD1506" i="18"/>
  <c r="BB1507" i="18"/>
  <c r="BC1507" i="18"/>
  <c r="BD1507" i="18"/>
  <c r="BB1508" i="18"/>
  <c r="BC1508" i="18"/>
  <c r="BD1508" i="18"/>
  <c r="BB1509" i="18"/>
  <c r="BC1509" i="18"/>
  <c r="BD1509" i="18"/>
  <c r="BB1510" i="18"/>
  <c r="BC1510" i="18"/>
  <c r="BD1510" i="18"/>
  <c r="BB1511" i="18"/>
  <c r="BC1511" i="18"/>
  <c r="BD1511" i="18"/>
  <c r="BB1512" i="18"/>
  <c r="BC1512" i="18"/>
  <c r="BD1512" i="18"/>
  <c r="BB1513" i="18"/>
  <c r="BC1513" i="18"/>
  <c r="BD1513" i="18"/>
  <c r="BB1514" i="18"/>
  <c r="BC1514" i="18"/>
  <c r="BD1514" i="18"/>
  <c r="BB1515" i="18"/>
  <c r="BC1515" i="18"/>
  <c r="BD1515" i="18"/>
  <c r="BB1516" i="18"/>
  <c r="BC1516" i="18"/>
  <c r="BD1516" i="18"/>
  <c r="BB1517" i="18"/>
  <c r="BC1517" i="18"/>
  <c r="BD1517" i="18"/>
  <c r="BB1518" i="18"/>
  <c r="BC1518" i="18"/>
  <c r="BD1518" i="18"/>
  <c r="BB1519" i="18"/>
  <c r="BC1519" i="18"/>
  <c r="BD1519" i="18"/>
  <c r="BB1520" i="18"/>
  <c r="BC1520" i="18"/>
  <c r="BD1520" i="18"/>
  <c r="BB1521" i="18"/>
  <c r="BC1521" i="18"/>
  <c r="BD1521" i="18"/>
  <c r="BB1522" i="18"/>
  <c r="BC1522" i="18"/>
  <c r="BD1522" i="18"/>
  <c r="BB1523" i="18"/>
  <c r="BC1523" i="18"/>
  <c r="BD1523" i="18"/>
  <c r="BB1524" i="18"/>
  <c r="BC1524" i="18"/>
  <c r="BD1524" i="18"/>
  <c r="BB1525" i="18"/>
  <c r="BC1525" i="18"/>
  <c r="BD1525" i="18"/>
  <c r="BB1526" i="18"/>
  <c r="BC1526" i="18"/>
  <c r="BD1526" i="18"/>
  <c r="BB1527" i="18"/>
  <c r="BC1527" i="18"/>
  <c r="BD1527" i="18"/>
  <c r="BB1528" i="18"/>
  <c r="BC1528" i="18"/>
  <c r="BD1528" i="18"/>
  <c r="BB1529" i="18"/>
  <c r="BC1529" i="18"/>
  <c r="BD1529" i="18"/>
  <c r="BB1530" i="18"/>
  <c r="BC1530" i="18"/>
  <c r="BD1530" i="18"/>
  <c r="BB1531" i="18"/>
  <c r="BC1531" i="18"/>
  <c r="BD1531" i="18"/>
  <c r="BB1532" i="18"/>
  <c r="BC1532" i="18"/>
  <c r="BD1532" i="18"/>
  <c r="BB1533" i="18"/>
  <c r="BC1533" i="18"/>
  <c r="BD1533" i="18"/>
  <c r="BB1534" i="18"/>
  <c r="BC1534" i="18"/>
  <c r="BD1534" i="18"/>
  <c r="BB1535" i="18"/>
  <c r="BC1535" i="18"/>
  <c r="BD1535" i="18"/>
  <c r="BB1536" i="18"/>
  <c r="BC1536" i="18"/>
  <c r="BD1536" i="18"/>
  <c r="BB1537" i="18"/>
  <c r="BC1537" i="18"/>
  <c r="BD1537" i="18"/>
  <c r="BB1538" i="18"/>
  <c r="BC1538" i="18"/>
  <c r="BD1538" i="18"/>
  <c r="BB1539" i="18"/>
  <c r="BC1539" i="18"/>
  <c r="BD1539" i="18"/>
  <c r="BB1540" i="18"/>
  <c r="BC1540" i="18"/>
  <c r="BD1540" i="18"/>
  <c r="BB1541" i="18"/>
  <c r="BC1541" i="18"/>
  <c r="BD1541" i="18"/>
  <c r="BB1542" i="18"/>
  <c r="BC1542" i="18"/>
  <c r="BD1542" i="18"/>
  <c r="BB1543" i="18"/>
  <c r="BC1543" i="18"/>
  <c r="BD1543" i="18"/>
  <c r="BB1544" i="18"/>
  <c r="BC1544" i="18"/>
  <c r="BD1544" i="18"/>
  <c r="BB1545" i="18"/>
  <c r="BC1545" i="18"/>
  <c r="BD1545" i="18"/>
  <c r="BB1546" i="18"/>
  <c r="BC1546" i="18"/>
  <c r="BD1546" i="18"/>
  <c r="BB1547" i="18"/>
  <c r="BC1547" i="18"/>
  <c r="BD1547" i="18"/>
  <c r="BB1548" i="18"/>
  <c r="BC1548" i="18"/>
  <c r="BD1548" i="18"/>
  <c r="BB1549" i="18"/>
  <c r="BC1549" i="18"/>
  <c r="BD1549" i="18"/>
  <c r="BB1550" i="18"/>
  <c r="BC1550" i="18"/>
  <c r="BD1550" i="18"/>
  <c r="BB1551" i="18"/>
  <c r="BC1551" i="18"/>
  <c r="BD1551" i="18"/>
  <c r="BB1552" i="18"/>
  <c r="BC1552" i="18"/>
  <c r="BD1552" i="18"/>
  <c r="BB1553" i="18"/>
  <c r="BC1553" i="18"/>
  <c r="BD1553" i="18"/>
  <c r="BB1554" i="18"/>
  <c r="BC1554" i="18"/>
  <c r="BD1554" i="18"/>
  <c r="BB1555" i="18"/>
  <c r="BC1555" i="18"/>
  <c r="BD1555" i="18"/>
  <c r="BB1556" i="18"/>
  <c r="BC1556" i="18"/>
  <c r="BD1556" i="18"/>
  <c r="BB1557" i="18"/>
  <c r="BC1557" i="18"/>
  <c r="BD1557" i="18"/>
  <c r="BB1558" i="18"/>
  <c r="BC1558" i="18"/>
  <c r="BD1558" i="18"/>
  <c r="BB1559" i="18"/>
  <c r="BC1559" i="18"/>
  <c r="BD1559" i="18"/>
  <c r="BB1560" i="18"/>
  <c r="BC1560" i="18"/>
  <c r="BD1560" i="18"/>
  <c r="BB1561" i="18"/>
  <c r="BC1561" i="18"/>
  <c r="BD1561" i="18"/>
  <c r="BB1562" i="18"/>
  <c r="BC1562" i="18"/>
  <c r="BD1562" i="18"/>
  <c r="BB1563" i="18"/>
  <c r="BC1563" i="18"/>
  <c r="BD1563" i="18"/>
  <c r="BB1564" i="18"/>
  <c r="BC1564" i="18"/>
  <c r="BD1564" i="18"/>
  <c r="BB1565" i="18"/>
  <c r="BC1565" i="18"/>
  <c r="BD1565" i="18"/>
  <c r="BB1566" i="18"/>
  <c r="BC1566" i="18"/>
  <c r="BD1566" i="18"/>
  <c r="BB1567" i="18"/>
  <c r="BC1567" i="18"/>
  <c r="BD1567" i="18"/>
  <c r="BB1568" i="18"/>
  <c r="BC1568" i="18"/>
  <c r="BD1568" i="18"/>
  <c r="BB1569" i="18"/>
  <c r="BC1569" i="18"/>
  <c r="BD1569" i="18"/>
  <c r="BB1570" i="18"/>
  <c r="BC1570" i="18"/>
  <c r="BD1570" i="18"/>
  <c r="BB1571" i="18"/>
  <c r="BC1571" i="18"/>
  <c r="BD1571" i="18"/>
  <c r="BB1572" i="18"/>
  <c r="BC1572" i="18"/>
  <c r="BD1572" i="18"/>
  <c r="BB1573" i="18"/>
  <c r="BC1573" i="18"/>
  <c r="BD1573" i="18"/>
  <c r="BB1574" i="18"/>
  <c r="BC1574" i="18"/>
  <c r="BD1574" i="18"/>
  <c r="BB1575" i="18"/>
  <c r="BC1575" i="18"/>
  <c r="BD1575" i="18"/>
  <c r="BB1576" i="18"/>
  <c r="BC1576" i="18"/>
  <c r="BD1576" i="18"/>
  <c r="BB1577" i="18"/>
  <c r="BC1577" i="18"/>
  <c r="BD1577" i="18"/>
  <c r="BB1578" i="18"/>
  <c r="BC1578" i="18"/>
  <c r="BD1578" i="18"/>
  <c r="BB1579" i="18"/>
  <c r="BC1579" i="18"/>
  <c r="BD1579" i="18"/>
  <c r="BB1580" i="18"/>
  <c r="BC1580" i="18"/>
  <c r="BD1580" i="18"/>
  <c r="BB1581" i="18"/>
  <c r="BC1581" i="18"/>
  <c r="BD1581" i="18"/>
  <c r="BB1582" i="18"/>
  <c r="BC1582" i="18"/>
  <c r="BD1582" i="18"/>
  <c r="BB1583" i="18"/>
  <c r="BC1583" i="18"/>
  <c r="BD1583" i="18"/>
  <c r="BB1584" i="18"/>
  <c r="BC1584" i="18"/>
  <c r="BD1584" i="18"/>
  <c r="BB1585" i="18"/>
  <c r="BC1585" i="18"/>
  <c r="BD1585" i="18"/>
  <c r="BB1586" i="18"/>
  <c r="BC1586" i="18"/>
  <c r="BD1586" i="18"/>
  <c r="BB1587" i="18"/>
  <c r="BC1587" i="18"/>
  <c r="BD1587" i="18"/>
  <c r="BB1588" i="18"/>
  <c r="BC1588" i="18"/>
  <c r="BD1588" i="18"/>
  <c r="BB1589" i="18"/>
  <c r="BC1589" i="18"/>
  <c r="BD1589" i="18"/>
  <c r="BB1590" i="18"/>
  <c r="BC1590" i="18"/>
  <c r="BD1590" i="18"/>
  <c r="BB1591" i="18"/>
  <c r="BC1591" i="18"/>
  <c r="BD1591" i="18"/>
  <c r="BB1592" i="18"/>
  <c r="BC1592" i="18"/>
  <c r="BD1592" i="18"/>
  <c r="BB1593" i="18"/>
  <c r="BC1593" i="18"/>
  <c r="BD1593" i="18"/>
  <c r="BB1594" i="18"/>
  <c r="BC1594" i="18"/>
  <c r="BD1594" i="18"/>
  <c r="BB1595" i="18"/>
  <c r="BC1595" i="18"/>
  <c r="BD1595" i="18"/>
  <c r="BB1596" i="18"/>
  <c r="BC1596" i="18"/>
  <c r="BD1596" i="18"/>
  <c r="BB1597" i="18"/>
  <c r="BC1597" i="18"/>
  <c r="BD1597" i="18"/>
  <c r="BB1598" i="18"/>
  <c r="BC1598" i="18"/>
  <c r="BD1598" i="18"/>
  <c r="BB1599" i="18"/>
  <c r="BC1599" i="18"/>
  <c r="BD1599" i="18"/>
  <c r="BB1600" i="18"/>
  <c r="BC1600" i="18"/>
  <c r="BD1600" i="18"/>
  <c r="BB1601" i="18"/>
  <c r="BC1601" i="18"/>
  <c r="BD1601" i="18"/>
  <c r="BB1602" i="18"/>
  <c r="BC1602" i="18"/>
  <c r="BD1602" i="18"/>
  <c r="BB1603" i="18"/>
  <c r="BC1603" i="18"/>
  <c r="BD1603" i="18"/>
  <c r="BB1604" i="18"/>
  <c r="BC1604" i="18"/>
  <c r="BD1604" i="18"/>
  <c r="BB1605" i="18"/>
  <c r="BC1605" i="18"/>
  <c r="BD1605" i="18"/>
  <c r="BB1606" i="18"/>
  <c r="BC1606" i="18"/>
  <c r="BD1606" i="18"/>
  <c r="BB1607" i="18"/>
  <c r="BC1607" i="18"/>
  <c r="BD1607" i="18"/>
  <c r="BB1608" i="18"/>
  <c r="BC1608" i="18"/>
  <c r="BD1608" i="18"/>
  <c r="BB1609" i="18"/>
  <c r="BC1609" i="18"/>
  <c r="BD1609" i="18"/>
  <c r="BB1610" i="18"/>
  <c r="BC1610" i="18"/>
  <c r="BD1610" i="18"/>
  <c r="BB1611" i="18"/>
  <c r="BC1611" i="18"/>
  <c r="BD1611" i="18"/>
  <c r="BB1612" i="18"/>
  <c r="BC1612" i="18"/>
  <c r="BD1612" i="18"/>
  <c r="BB1613" i="18"/>
  <c r="BC1613" i="18"/>
  <c r="BD1613" i="18"/>
  <c r="BB1614" i="18"/>
  <c r="BC1614" i="18"/>
  <c r="BD1614" i="18"/>
  <c r="BB1615" i="18"/>
  <c r="BC1615" i="18"/>
  <c r="BD1615" i="18"/>
  <c r="BB1616" i="18"/>
  <c r="BC1616" i="18"/>
  <c r="BD1616" i="18"/>
  <c r="BB1617" i="18"/>
  <c r="BC1617" i="18"/>
  <c r="BD1617" i="18"/>
  <c r="BB1618" i="18"/>
  <c r="BC1618" i="18"/>
  <c r="BD1618" i="18"/>
  <c r="BB1619" i="18"/>
  <c r="BC1619" i="18"/>
  <c r="BD1619" i="18"/>
  <c r="BB1620" i="18"/>
  <c r="BC1620" i="18"/>
  <c r="BD1620" i="18"/>
  <c r="BB1621" i="18"/>
  <c r="BC1621" i="18"/>
  <c r="BD1621" i="18"/>
  <c r="BB1622" i="18"/>
  <c r="BC1622" i="18"/>
  <c r="BD1622" i="18"/>
  <c r="BB1623" i="18"/>
  <c r="BC1623" i="18"/>
  <c r="BD1623" i="18"/>
  <c r="BB1624" i="18"/>
  <c r="BC1624" i="18"/>
  <c r="BD1624" i="18"/>
  <c r="BB1625" i="18"/>
  <c r="BC1625" i="18"/>
  <c r="BD1625" i="18"/>
  <c r="BB1626" i="18"/>
  <c r="BC1626" i="18"/>
  <c r="BD1626" i="18"/>
  <c r="BB1627" i="18"/>
  <c r="BC1627" i="18"/>
  <c r="BD1627" i="18"/>
  <c r="BB1628" i="18"/>
  <c r="BC1628" i="18"/>
  <c r="BD1628" i="18"/>
  <c r="BB1629" i="18"/>
  <c r="BC1629" i="18"/>
  <c r="BD1629" i="18"/>
  <c r="BB1630" i="18"/>
  <c r="BC1630" i="18"/>
  <c r="BD1630" i="18"/>
  <c r="BB1631" i="18"/>
  <c r="BC1631" i="18"/>
  <c r="BD1631" i="18"/>
  <c r="BB1632" i="18"/>
  <c r="BC1632" i="18"/>
  <c r="BD1632" i="18"/>
  <c r="BB1633" i="18"/>
  <c r="BC1633" i="18"/>
  <c r="BD1633" i="18"/>
  <c r="BB1634" i="18"/>
  <c r="BC1634" i="18"/>
  <c r="BD1634" i="18"/>
  <c r="BB1635" i="18"/>
  <c r="BC1635" i="18"/>
  <c r="BD1635" i="18"/>
  <c r="BB1636" i="18"/>
  <c r="BC1636" i="18"/>
  <c r="BD1636" i="18"/>
  <c r="BB1637" i="18"/>
  <c r="BC1637" i="18"/>
  <c r="BD1637" i="18"/>
  <c r="BB1638" i="18"/>
  <c r="BC1638" i="18"/>
  <c r="BD1638" i="18"/>
  <c r="BB1639" i="18"/>
  <c r="BC1639" i="18"/>
  <c r="BD1639" i="18"/>
  <c r="BB1640" i="18"/>
  <c r="BC1640" i="18"/>
  <c r="BD1640" i="18"/>
  <c r="BB1641" i="18"/>
  <c r="BC1641" i="18"/>
  <c r="BD1641" i="18"/>
  <c r="BB1642" i="18"/>
  <c r="BC1642" i="18"/>
  <c r="BD1642" i="18"/>
  <c r="BB1643" i="18"/>
  <c r="BC1643" i="18"/>
  <c r="BD1643" i="18"/>
  <c r="BB1644" i="18"/>
  <c r="BC1644" i="18"/>
  <c r="BD1644" i="18"/>
  <c r="BB1645" i="18"/>
  <c r="BC1645" i="18"/>
  <c r="BD1645" i="18"/>
  <c r="BB1646" i="18"/>
  <c r="BC1646" i="18"/>
  <c r="BD1646" i="18"/>
  <c r="BB1647" i="18"/>
  <c r="BC1647" i="18"/>
  <c r="BD1647" i="18"/>
  <c r="BB1648" i="18"/>
  <c r="BC1648" i="18"/>
  <c r="BD1648" i="18"/>
  <c r="BB1649" i="18"/>
  <c r="BC1649" i="18"/>
  <c r="BD1649" i="18"/>
  <c r="BB1650" i="18"/>
  <c r="BC1650" i="18"/>
  <c r="BD1650" i="18"/>
  <c r="BB1651" i="18"/>
  <c r="BC1651" i="18"/>
  <c r="BD1651" i="18"/>
  <c r="BB1652" i="18"/>
  <c r="BC1652" i="18"/>
  <c r="BD1652" i="18"/>
  <c r="BB1653" i="18"/>
  <c r="BC1653" i="18"/>
  <c r="BD1653" i="18"/>
  <c r="BB1654" i="18"/>
  <c r="BC1654" i="18"/>
  <c r="BD1654" i="18"/>
  <c r="BB1655" i="18"/>
  <c r="BC1655" i="18"/>
  <c r="BD1655" i="18"/>
  <c r="BB1656" i="18"/>
  <c r="BC1656" i="18"/>
  <c r="BD1656" i="18"/>
  <c r="BB1657" i="18"/>
  <c r="BC1657" i="18"/>
  <c r="BD1657" i="18"/>
  <c r="BB1658" i="18"/>
  <c r="BC1658" i="18"/>
  <c r="BD1658" i="18"/>
  <c r="BB1659" i="18"/>
  <c r="BC1659" i="18"/>
  <c r="BD1659" i="18"/>
  <c r="BB1660" i="18"/>
  <c r="BC1660" i="18"/>
  <c r="BD1660" i="18"/>
  <c r="BB1661" i="18"/>
  <c r="BC1661" i="18"/>
  <c r="BD1661" i="18"/>
  <c r="BB1662" i="18"/>
  <c r="BC1662" i="18"/>
  <c r="BD1662" i="18"/>
  <c r="BB1663" i="18"/>
  <c r="BC1663" i="18"/>
  <c r="BD1663" i="18"/>
  <c r="BB1664" i="18"/>
  <c r="BC1664" i="18"/>
  <c r="BD1664" i="18"/>
  <c r="BB1665" i="18"/>
  <c r="BC1665" i="18"/>
  <c r="BD1665" i="18"/>
  <c r="BB1666" i="18"/>
  <c r="BC1666" i="18"/>
  <c r="BD1666" i="18"/>
  <c r="BB1667" i="18"/>
  <c r="BC1667" i="18"/>
  <c r="BD1667" i="18"/>
  <c r="BB1668" i="18"/>
  <c r="BC1668" i="18"/>
  <c r="BD1668" i="18"/>
  <c r="BB1669" i="18"/>
  <c r="BC1669" i="18"/>
  <c r="BD1669" i="18"/>
  <c r="BB1670" i="18"/>
  <c r="BC1670" i="18"/>
  <c r="BD1670" i="18"/>
  <c r="BB1671" i="18"/>
  <c r="BC1671" i="18"/>
  <c r="BD1671" i="18"/>
  <c r="BB1672" i="18"/>
  <c r="BC1672" i="18"/>
  <c r="BD1672" i="18"/>
  <c r="BB1673" i="18"/>
  <c r="BC1673" i="18"/>
  <c r="BD1673" i="18"/>
  <c r="BB1674" i="18"/>
  <c r="BC1674" i="18"/>
  <c r="BD1674" i="18"/>
  <c r="BB1675" i="18"/>
  <c r="BC1675" i="18"/>
  <c r="BD1675" i="18"/>
  <c r="BB1676" i="18"/>
  <c r="BC1676" i="18"/>
  <c r="BD1676" i="18"/>
  <c r="BB1677" i="18"/>
  <c r="BC1677" i="18"/>
  <c r="BD1677" i="18"/>
  <c r="BB1678" i="18"/>
  <c r="BC1678" i="18"/>
  <c r="BD1678" i="18"/>
  <c r="BB1679" i="18"/>
  <c r="BC1679" i="18"/>
  <c r="BD1679" i="18"/>
  <c r="BB1680" i="18"/>
  <c r="BC1680" i="18"/>
  <c r="BD1680" i="18"/>
  <c r="BB1681" i="18"/>
  <c r="BC1681" i="18"/>
  <c r="BD1681" i="18"/>
  <c r="BB1682" i="18"/>
  <c r="BC1682" i="18"/>
  <c r="BD1682" i="18"/>
  <c r="BB1683" i="18"/>
  <c r="BC1683" i="18"/>
  <c r="BD1683" i="18"/>
  <c r="BB1684" i="18"/>
  <c r="BC1684" i="18"/>
  <c r="BD1684" i="18"/>
  <c r="BB1685" i="18"/>
  <c r="BC1685" i="18"/>
  <c r="BD1685" i="18"/>
  <c r="BB1686" i="18"/>
  <c r="BC1686" i="18"/>
  <c r="BD1686" i="18"/>
  <c r="BB1687" i="18"/>
  <c r="BC1687" i="18"/>
  <c r="BD1687" i="18"/>
  <c r="BB1688" i="18"/>
  <c r="BC1688" i="18"/>
  <c r="BD1688" i="18"/>
  <c r="BB1689" i="18"/>
  <c r="BC1689" i="18"/>
  <c r="BD1689" i="18"/>
  <c r="BB1690" i="18"/>
  <c r="BC1690" i="18"/>
  <c r="BD1690" i="18"/>
  <c r="BB1691" i="18"/>
  <c r="BC1691" i="18"/>
  <c r="BD1691" i="18"/>
  <c r="BB1692" i="18"/>
  <c r="BC1692" i="18"/>
  <c r="BD1692" i="18"/>
  <c r="BB1693" i="18"/>
  <c r="BC1693" i="18"/>
  <c r="BD1693" i="18"/>
  <c r="BB1694" i="18"/>
  <c r="BC1694" i="18"/>
  <c r="BD1694" i="18"/>
  <c r="BB1695" i="18"/>
  <c r="BC1695" i="18"/>
  <c r="BD1695" i="18"/>
  <c r="BB1696" i="18"/>
  <c r="BC1696" i="18"/>
  <c r="BD1696" i="18"/>
  <c r="BB1697" i="18"/>
  <c r="BC1697" i="18"/>
  <c r="BD1697" i="18"/>
  <c r="BB1698" i="18"/>
  <c r="BC1698" i="18"/>
  <c r="BD1698" i="18"/>
  <c r="BB1699" i="18"/>
  <c r="BC1699" i="18"/>
  <c r="BD1699" i="18"/>
  <c r="BB1700" i="18"/>
  <c r="BC1700" i="18"/>
  <c r="BD1700" i="18"/>
  <c r="BB1701" i="18"/>
  <c r="BC1701" i="18"/>
  <c r="BD1701" i="18"/>
  <c r="BB1702" i="18"/>
  <c r="BC1702" i="18"/>
  <c r="BD1702" i="18"/>
  <c r="BB1703" i="18"/>
  <c r="BC1703" i="18"/>
  <c r="BD1703" i="18"/>
  <c r="BB1704" i="18"/>
  <c r="BC1704" i="18"/>
  <c r="BD1704" i="18"/>
  <c r="BB1705" i="18"/>
  <c r="BC1705" i="18"/>
  <c r="BD1705" i="18"/>
  <c r="BB1706" i="18"/>
  <c r="BC1706" i="18"/>
  <c r="BD1706" i="18"/>
  <c r="BB1707" i="18"/>
  <c r="BC1707" i="18"/>
  <c r="BD1707" i="18"/>
  <c r="BB1708" i="18"/>
  <c r="BC1708" i="18"/>
  <c r="BD1708" i="18"/>
  <c r="BB1709" i="18"/>
  <c r="BC1709" i="18"/>
  <c r="BD1709" i="18"/>
  <c r="BB1710" i="18"/>
  <c r="BC1710" i="18"/>
  <c r="BD1710" i="18"/>
  <c r="BB1711" i="18"/>
  <c r="BC1711" i="18"/>
  <c r="BD1711" i="18"/>
  <c r="BB1712" i="18"/>
  <c r="BC1712" i="18"/>
  <c r="BD1712" i="18"/>
  <c r="BB1713" i="18"/>
  <c r="BC1713" i="18"/>
  <c r="BD1713" i="18"/>
  <c r="BB1714" i="18"/>
  <c r="BC1714" i="18"/>
  <c r="BD1714" i="18"/>
  <c r="BB1715" i="18"/>
  <c r="BC1715" i="18"/>
  <c r="BD1715" i="18"/>
  <c r="BB1716" i="18"/>
  <c r="BC1716" i="18"/>
  <c r="BD1716" i="18"/>
  <c r="BB1717" i="18"/>
  <c r="BC1717" i="18"/>
  <c r="BD1717" i="18"/>
  <c r="BB1718" i="18"/>
  <c r="BC1718" i="18"/>
  <c r="BD1718" i="18"/>
  <c r="BB1719" i="18"/>
  <c r="BC1719" i="18"/>
  <c r="BD1719" i="18"/>
  <c r="BB1720" i="18"/>
  <c r="BC1720" i="18"/>
  <c r="BD1720" i="18"/>
  <c r="BB1721" i="18"/>
  <c r="BC1721" i="18"/>
  <c r="BD1721" i="18"/>
  <c r="BB1722" i="18"/>
  <c r="BC1722" i="18"/>
  <c r="BD1722" i="18"/>
  <c r="BB1723" i="18"/>
  <c r="BC1723" i="18"/>
  <c r="BD1723" i="18"/>
  <c r="BB1724" i="18"/>
  <c r="BC1724" i="18"/>
  <c r="BD1724" i="18"/>
  <c r="BB1725" i="18"/>
  <c r="BC1725" i="18"/>
  <c r="BD1725" i="18"/>
  <c r="BB1726" i="18"/>
  <c r="BC1726" i="18"/>
  <c r="BD1726" i="18"/>
  <c r="BB1727" i="18"/>
  <c r="BC1727" i="18"/>
  <c r="BD1727" i="18"/>
  <c r="BB1728" i="18"/>
  <c r="BC1728" i="18"/>
  <c r="BD1728" i="18"/>
  <c r="BB1729" i="18"/>
  <c r="BC1729" i="18"/>
  <c r="BD1729" i="18"/>
  <c r="BB1730" i="18"/>
  <c r="BC1730" i="18"/>
  <c r="BD1730" i="18"/>
  <c r="BB1731" i="18"/>
  <c r="BC1731" i="18"/>
  <c r="BD1731" i="18"/>
  <c r="BB1732" i="18"/>
  <c r="BC1732" i="18"/>
  <c r="BD1732" i="18"/>
  <c r="BB1733" i="18"/>
  <c r="BC1733" i="18"/>
  <c r="BD1733" i="18"/>
  <c r="BB1734" i="18"/>
  <c r="BC1734" i="18"/>
  <c r="BD1734" i="18"/>
  <c r="BB1735" i="18"/>
  <c r="BC1735" i="18"/>
  <c r="BD1735" i="18"/>
  <c r="BB1736" i="18"/>
  <c r="BC1736" i="18"/>
  <c r="BD1736" i="18"/>
  <c r="BB1737" i="18"/>
  <c r="BC1737" i="18"/>
  <c r="BD1737" i="18"/>
  <c r="BB1738" i="18"/>
  <c r="BC1738" i="18"/>
  <c r="BD1738" i="18"/>
  <c r="BB1739" i="18"/>
  <c r="BC1739" i="18"/>
  <c r="BD1739" i="18"/>
  <c r="BB1740" i="18"/>
  <c r="BC1740" i="18"/>
  <c r="BD1740" i="18"/>
  <c r="BB1741" i="18"/>
  <c r="BC1741" i="18"/>
  <c r="BD1741" i="18"/>
  <c r="BB1742" i="18"/>
  <c r="BC1742" i="18"/>
  <c r="BD1742" i="18"/>
  <c r="BB1743" i="18"/>
  <c r="BC1743" i="18"/>
  <c r="BD1743" i="18"/>
  <c r="BB1744" i="18"/>
  <c r="BC1744" i="18"/>
  <c r="BD1744" i="18"/>
  <c r="BB1745" i="18"/>
  <c r="BC1745" i="18"/>
  <c r="BD1745" i="18"/>
  <c r="BB1746" i="18"/>
  <c r="BC1746" i="18"/>
  <c r="BD1746" i="18"/>
  <c r="BB1747" i="18"/>
  <c r="BC1747" i="18"/>
  <c r="BD1747" i="18"/>
  <c r="BB1748" i="18"/>
  <c r="BC1748" i="18"/>
  <c r="BD1748" i="18"/>
  <c r="BB1749" i="18"/>
  <c r="BC1749" i="18"/>
  <c r="BD1749" i="18"/>
  <c r="BB1750" i="18"/>
  <c r="BC1750" i="18"/>
  <c r="BD1750" i="18"/>
  <c r="BB1751" i="18"/>
  <c r="BC1751" i="18"/>
  <c r="BD1751" i="18"/>
  <c r="BB1752" i="18"/>
  <c r="BC1752" i="18"/>
  <c r="BD1752" i="18"/>
  <c r="BB1753" i="18"/>
  <c r="BC1753" i="18"/>
  <c r="BD1753" i="18"/>
  <c r="BB1754" i="18"/>
  <c r="BC1754" i="18"/>
  <c r="BD1754" i="18"/>
  <c r="BB1755" i="18"/>
  <c r="BC1755" i="18"/>
  <c r="BD1755" i="18"/>
  <c r="BB1756" i="18"/>
  <c r="BC1756" i="18"/>
  <c r="BD1756" i="18"/>
  <c r="BB1757" i="18"/>
  <c r="BC1757" i="18"/>
  <c r="BD1757" i="18"/>
  <c r="BB1758" i="18"/>
  <c r="BC1758" i="18"/>
  <c r="BD1758" i="18"/>
  <c r="BB1759" i="18"/>
  <c r="BC1759" i="18"/>
  <c r="BD1759" i="18"/>
  <c r="BB1760" i="18"/>
  <c r="BC1760" i="18"/>
  <c r="BD1760" i="18"/>
  <c r="BB1761" i="18"/>
  <c r="BC1761" i="18"/>
  <c r="BD1761" i="18"/>
  <c r="BB1762" i="18"/>
  <c r="BC1762" i="18"/>
  <c r="BD1762" i="18"/>
  <c r="BB1763" i="18"/>
  <c r="BC1763" i="18"/>
  <c r="BD1763" i="18"/>
  <c r="BB1764" i="18"/>
  <c r="BC1764" i="18"/>
  <c r="BD1764" i="18"/>
  <c r="BB1765" i="18"/>
  <c r="BC1765" i="18"/>
  <c r="BD1765" i="18"/>
  <c r="BB1766" i="18"/>
  <c r="BC1766" i="18"/>
  <c r="BD1766" i="18"/>
  <c r="BB1767" i="18"/>
  <c r="BC1767" i="18"/>
  <c r="BD1767" i="18"/>
  <c r="BB1768" i="18"/>
  <c r="BC1768" i="18"/>
  <c r="BD1768" i="18"/>
  <c r="BB1769" i="18"/>
  <c r="BC1769" i="18"/>
  <c r="BD1769" i="18"/>
  <c r="BB1770" i="18"/>
  <c r="BC1770" i="18"/>
  <c r="BD1770" i="18"/>
  <c r="BB1771" i="18"/>
  <c r="BC1771" i="18"/>
  <c r="BD1771" i="18"/>
  <c r="BB1772" i="18"/>
  <c r="BC1772" i="18"/>
  <c r="BD1772" i="18"/>
  <c r="BB1773" i="18"/>
  <c r="BC1773" i="18"/>
  <c r="BD1773" i="18"/>
  <c r="BB1774" i="18"/>
  <c r="BC1774" i="18"/>
  <c r="BD1774" i="18"/>
  <c r="BB1775" i="18"/>
  <c r="BC1775" i="18"/>
  <c r="BD1775" i="18"/>
  <c r="BB1776" i="18"/>
  <c r="BC1776" i="18"/>
  <c r="BD1776" i="18"/>
  <c r="BB1777" i="18"/>
  <c r="BC1777" i="18"/>
  <c r="BD1777" i="18"/>
  <c r="BB1778" i="18"/>
  <c r="BC1778" i="18"/>
  <c r="BD1778" i="18"/>
  <c r="BB1779" i="18"/>
  <c r="BC1779" i="18"/>
  <c r="BD1779" i="18"/>
  <c r="BB1780" i="18"/>
  <c r="BC1780" i="18"/>
  <c r="BD1780" i="18"/>
  <c r="BB1781" i="18"/>
  <c r="BC1781" i="18"/>
  <c r="BD1781" i="18"/>
  <c r="BB1782" i="18"/>
  <c r="BC1782" i="18"/>
  <c r="BD1782" i="18"/>
  <c r="BB1783" i="18"/>
  <c r="BC1783" i="18"/>
  <c r="BD1783" i="18"/>
  <c r="BB1784" i="18"/>
  <c r="BC1784" i="18"/>
  <c r="BD1784" i="18"/>
  <c r="BB1785" i="18"/>
  <c r="BC1785" i="18"/>
  <c r="BD1785" i="18"/>
  <c r="BB1786" i="18"/>
  <c r="BC1786" i="18"/>
  <c r="BD1786" i="18"/>
  <c r="BB1787" i="18"/>
  <c r="BC1787" i="18"/>
  <c r="BD1787" i="18"/>
  <c r="BB1788" i="18"/>
  <c r="BC1788" i="18"/>
  <c r="BD1788" i="18"/>
  <c r="BB1789" i="18"/>
  <c r="BC1789" i="18"/>
  <c r="BD1789" i="18"/>
  <c r="BB1790" i="18"/>
  <c r="BC1790" i="18"/>
  <c r="BD1790" i="18"/>
  <c r="BB1791" i="18"/>
  <c r="BC1791" i="18"/>
  <c r="BD1791" i="18"/>
  <c r="BB1792" i="18"/>
  <c r="BC1792" i="18"/>
  <c r="BD1792" i="18"/>
  <c r="BB1793" i="18"/>
  <c r="BC1793" i="18"/>
  <c r="BD1793" i="18"/>
  <c r="BB1794" i="18"/>
  <c r="BC1794" i="18"/>
  <c r="BD1794" i="18"/>
  <c r="BB1795" i="18"/>
  <c r="BC1795" i="18"/>
  <c r="BD1795" i="18"/>
  <c r="BB1796" i="18"/>
  <c r="BC1796" i="18"/>
  <c r="BD1796" i="18"/>
  <c r="BB1797" i="18"/>
  <c r="BC1797" i="18"/>
  <c r="BD1797" i="18"/>
  <c r="BB1798" i="18"/>
  <c r="BC1798" i="18"/>
  <c r="BD1798" i="18"/>
  <c r="BB1799" i="18"/>
  <c r="BC1799" i="18"/>
  <c r="BD1799" i="18"/>
  <c r="BB1800" i="18"/>
  <c r="BC1800" i="18"/>
  <c r="BD1800" i="18"/>
  <c r="BB1801" i="18"/>
  <c r="BC1801" i="18"/>
  <c r="BD1801" i="18"/>
  <c r="BB1802" i="18"/>
  <c r="BC1802" i="18"/>
  <c r="BD1802" i="18"/>
  <c r="BB1803" i="18"/>
  <c r="BC1803" i="18"/>
  <c r="BD1803" i="18"/>
  <c r="BB1804" i="18"/>
  <c r="BC1804" i="18"/>
  <c r="BD1804" i="18"/>
  <c r="BB1805" i="18"/>
  <c r="BC1805" i="18"/>
  <c r="BD1805" i="18"/>
  <c r="BB1806" i="18"/>
  <c r="BC1806" i="18"/>
  <c r="BD1806" i="18"/>
  <c r="BB1807" i="18"/>
  <c r="BC1807" i="18"/>
  <c r="BD1807" i="18"/>
  <c r="BB1808" i="18"/>
  <c r="BC1808" i="18"/>
  <c r="BD1808" i="18"/>
  <c r="BB1809" i="18"/>
  <c r="BC1809" i="18"/>
  <c r="BD1809" i="18"/>
  <c r="BB1810" i="18"/>
  <c r="BC1810" i="18"/>
  <c r="BD1810" i="18"/>
  <c r="BB1811" i="18"/>
  <c r="BC1811" i="18"/>
  <c r="BD1811" i="18"/>
  <c r="BB1812" i="18"/>
  <c r="BC1812" i="18"/>
  <c r="BD1812" i="18"/>
  <c r="BB1813" i="18"/>
  <c r="BC1813" i="18"/>
  <c r="BD1813" i="18"/>
  <c r="BB1814" i="18"/>
  <c r="BC1814" i="18"/>
  <c r="BD1814" i="18"/>
  <c r="BB1815" i="18"/>
  <c r="BC1815" i="18"/>
  <c r="BD1815" i="18"/>
  <c r="BB1816" i="18"/>
  <c r="BC1816" i="18"/>
  <c r="BD1816" i="18"/>
  <c r="BB1817" i="18"/>
  <c r="BC1817" i="18"/>
  <c r="BD1817" i="18"/>
  <c r="BB1818" i="18"/>
  <c r="BC1818" i="18"/>
  <c r="BD1818" i="18"/>
  <c r="BB1819" i="18"/>
  <c r="BC1819" i="18"/>
  <c r="BD1819" i="18"/>
  <c r="BB1820" i="18"/>
  <c r="BC1820" i="18"/>
  <c r="BD1820" i="18"/>
  <c r="BB1821" i="18"/>
  <c r="BC1821" i="18"/>
  <c r="BD1821" i="18"/>
  <c r="BB1822" i="18"/>
  <c r="BC1822" i="18"/>
  <c r="BD1822" i="18"/>
  <c r="BB1823" i="18"/>
  <c r="BC1823" i="18"/>
  <c r="BD1823" i="18"/>
  <c r="BB1824" i="18"/>
  <c r="BC1824" i="18"/>
  <c r="BD1824" i="18"/>
  <c r="BB1825" i="18"/>
  <c r="BC1825" i="18"/>
  <c r="BD1825" i="18"/>
  <c r="BB1826" i="18"/>
  <c r="BC1826" i="18"/>
  <c r="BD1826" i="18"/>
  <c r="BB1827" i="18"/>
  <c r="BC1827" i="18"/>
  <c r="BD1827" i="18"/>
  <c r="BB1828" i="18"/>
  <c r="BC1828" i="18"/>
  <c r="BD1828" i="18"/>
  <c r="BB1829" i="18"/>
  <c r="BC1829" i="18"/>
  <c r="BD1829" i="18"/>
  <c r="BB1830" i="18"/>
  <c r="BC1830" i="18"/>
  <c r="BD1830" i="18"/>
  <c r="BB1831" i="18"/>
  <c r="BC1831" i="18"/>
  <c r="BD1831" i="18"/>
  <c r="BB1832" i="18"/>
  <c r="BC1832" i="18"/>
  <c r="BD1832" i="18"/>
  <c r="BB1833" i="18"/>
  <c r="BC1833" i="18"/>
  <c r="BD1833" i="18"/>
  <c r="BB1834" i="18"/>
  <c r="BC1834" i="18"/>
  <c r="BD1834" i="18"/>
  <c r="BB1835" i="18"/>
  <c r="BC1835" i="18"/>
  <c r="BD1835" i="18"/>
  <c r="BB1836" i="18"/>
  <c r="BC1836" i="18"/>
  <c r="BD1836" i="18"/>
  <c r="BB1837" i="18"/>
  <c r="BC1837" i="18"/>
  <c r="BD1837" i="18"/>
  <c r="BB1838" i="18"/>
  <c r="BC1838" i="18"/>
  <c r="BD1838" i="18"/>
  <c r="BB1839" i="18"/>
  <c r="BC1839" i="18"/>
  <c r="BD1839" i="18"/>
  <c r="BB1840" i="18"/>
  <c r="BC1840" i="18"/>
  <c r="BD1840" i="18"/>
  <c r="BB1841" i="18"/>
  <c r="BC1841" i="18"/>
  <c r="BD1841" i="18"/>
  <c r="BB1842" i="18"/>
  <c r="BC1842" i="18"/>
  <c r="BD1842" i="18"/>
  <c r="BB1843" i="18"/>
  <c r="BC1843" i="18"/>
  <c r="BD1843" i="18"/>
  <c r="BB1844" i="18"/>
  <c r="BC1844" i="18"/>
  <c r="BD1844" i="18"/>
  <c r="BB1845" i="18"/>
  <c r="BC1845" i="18"/>
  <c r="BD1845" i="18"/>
  <c r="BB1846" i="18"/>
  <c r="BC1846" i="18"/>
  <c r="BD1846" i="18"/>
  <c r="BB1847" i="18"/>
  <c r="BC1847" i="18"/>
  <c r="BD1847" i="18"/>
  <c r="BB1848" i="18"/>
  <c r="BC1848" i="18"/>
  <c r="BD1848" i="18"/>
  <c r="BB1849" i="18"/>
  <c r="BC1849" i="18"/>
  <c r="BD1849" i="18"/>
  <c r="BB1850" i="18"/>
  <c r="BC1850" i="18"/>
  <c r="BD1850" i="18"/>
  <c r="BB1851" i="18"/>
  <c r="BC1851" i="18"/>
  <c r="BD1851" i="18"/>
  <c r="BB1852" i="18"/>
  <c r="BC1852" i="18"/>
  <c r="BD1852" i="18"/>
  <c r="BB1853" i="18"/>
  <c r="BC1853" i="18"/>
  <c r="BD1853" i="18"/>
  <c r="BB1854" i="18"/>
  <c r="BC1854" i="18"/>
  <c r="BD1854" i="18"/>
  <c r="BB1855" i="18"/>
  <c r="BC1855" i="18"/>
  <c r="BD1855" i="18"/>
  <c r="BB1856" i="18"/>
  <c r="BC1856" i="18"/>
  <c r="BD1856" i="18"/>
  <c r="BB1857" i="18"/>
  <c r="BC1857" i="18"/>
  <c r="BD1857" i="18"/>
  <c r="BB1858" i="18"/>
  <c r="BC1858" i="18"/>
  <c r="BD1858" i="18"/>
  <c r="BB1859" i="18"/>
  <c r="BC1859" i="18"/>
  <c r="BD1859" i="18"/>
  <c r="BB1860" i="18"/>
  <c r="BC1860" i="18"/>
  <c r="BD1860" i="18"/>
  <c r="BB1861" i="18"/>
  <c r="BC1861" i="18"/>
  <c r="BD1861" i="18"/>
  <c r="BB1862" i="18"/>
  <c r="BC1862" i="18"/>
  <c r="BD1862" i="18"/>
  <c r="BB1863" i="18"/>
  <c r="BC1863" i="18"/>
  <c r="BD1863" i="18"/>
  <c r="BB1864" i="18"/>
  <c r="BC1864" i="18"/>
  <c r="BD1864" i="18"/>
  <c r="BB1865" i="18"/>
  <c r="BC1865" i="18"/>
  <c r="BD1865" i="18"/>
  <c r="BB1866" i="18"/>
  <c r="BC1866" i="18"/>
  <c r="BD1866" i="18"/>
  <c r="BB1867" i="18"/>
  <c r="BC1867" i="18"/>
  <c r="BD1867" i="18"/>
  <c r="BB1868" i="18"/>
  <c r="BC1868" i="18"/>
  <c r="BD1868" i="18"/>
  <c r="BB1869" i="18"/>
  <c r="BC1869" i="18"/>
  <c r="BD1869" i="18"/>
  <c r="BB1870" i="18"/>
  <c r="BC1870" i="18"/>
  <c r="BD1870" i="18"/>
  <c r="BB1871" i="18"/>
  <c r="BC1871" i="18"/>
  <c r="BD1871" i="18"/>
  <c r="BB1872" i="18"/>
  <c r="BC1872" i="18"/>
  <c r="BD1872" i="18"/>
  <c r="BB1873" i="18"/>
  <c r="BC1873" i="18"/>
  <c r="BD1873" i="18"/>
  <c r="BB1874" i="18"/>
  <c r="BC1874" i="18"/>
  <c r="BD1874" i="18"/>
  <c r="BB1875" i="18"/>
  <c r="BC1875" i="18"/>
  <c r="BD1875" i="18"/>
  <c r="BB1876" i="18"/>
  <c r="BC1876" i="18"/>
  <c r="BD1876" i="18"/>
  <c r="BB1877" i="18"/>
  <c r="BC1877" i="18"/>
  <c r="BD1877" i="18"/>
  <c r="BB1878" i="18"/>
  <c r="BC1878" i="18"/>
  <c r="BD1878" i="18"/>
  <c r="BB1879" i="18"/>
  <c r="BC1879" i="18"/>
  <c r="BD1879" i="18"/>
  <c r="BB1880" i="18"/>
  <c r="BC1880" i="18"/>
  <c r="BD1880" i="18"/>
  <c r="BB1881" i="18"/>
  <c r="BC1881" i="18"/>
  <c r="BD1881" i="18"/>
  <c r="BB1882" i="18"/>
  <c r="BC1882" i="18"/>
  <c r="BD1882" i="18"/>
  <c r="BB1883" i="18"/>
  <c r="BC1883" i="18"/>
  <c r="BD1883" i="18"/>
  <c r="BB1884" i="18"/>
  <c r="BC1884" i="18"/>
  <c r="BD1884" i="18"/>
  <c r="BB1885" i="18"/>
  <c r="BC1885" i="18"/>
  <c r="BD1885" i="18"/>
  <c r="BB1886" i="18"/>
  <c r="BC1886" i="18"/>
  <c r="BD1886" i="18"/>
  <c r="BB1887" i="18"/>
  <c r="BC1887" i="18"/>
  <c r="BD1887" i="18"/>
  <c r="BB1888" i="18"/>
  <c r="BC1888" i="18"/>
  <c r="BD1888" i="18"/>
  <c r="BB1889" i="18"/>
  <c r="BC1889" i="18"/>
  <c r="BD1889" i="18"/>
  <c r="BB1890" i="18"/>
  <c r="BC1890" i="18"/>
  <c r="BD1890" i="18"/>
  <c r="BB1891" i="18"/>
  <c r="BC1891" i="18"/>
  <c r="BD1891" i="18"/>
  <c r="BB1892" i="18"/>
  <c r="BC1892" i="18"/>
  <c r="BD1892" i="18"/>
  <c r="BB1893" i="18"/>
  <c r="BC1893" i="18"/>
  <c r="BD1893" i="18"/>
  <c r="BB1894" i="18"/>
  <c r="BC1894" i="18"/>
  <c r="BD1894" i="18"/>
  <c r="BB1895" i="18"/>
  <c r="BC1895" i="18"/>
  <c r="BD1895" i="18"/>
  <c r="BB1896" i="18"/>
  <c r="BC1896" i="18"/>
  <c r="BD1896" i="18"/>
  <c r="BB1897" i="18"/>
  <c r="BC1897" i="18"/>
  <c r="BD1897" i="18"/>
  <c r="BB1898" i="18"/>
  <c r="BC1898" i="18"/>
  <c r="BD1898" i="18"/>
  <c r="BB1899" i="18"/>
  <c r="BC1899" i="18"/>
  <c r="BD1899" i="18"/>
  <c r="BB1900" i="18"/>
  <c r="BC1900" i="18"/>
  <c r="BD1900" i="18"/>
  <c r="BB1901" i="18"/>
  <c r="BC1901" i="18"/>
  <c r="BD1901" i="18"/>
  <c r="BB1902" i="18"/>
  <c r="BC1902" i="18"/>
  <c r="BD1902" i="18"/>
  <c r="BB1903" i="18"/>
  <c r="BC1903" i="18"/>
  <c r="BD1903" i="18"/>
  <c r="BB1904" i="18"/>
  <c r="BC1904" i="18"/>
  <c r="BD1904" i="18"/>
  <c r="BB1905" i="18"/>
  <c r="BC1905" i="18"/>
  <c r="BD1905" i="18"/>
  <c r="BB1906" i="18"/>
  <c r="BC1906" i="18"/>
  <c r="BD1906" i="18"/>
  <c r="BB1907" i="18"/>
  <c r="BC1907" i="18"/>
  <c r="BD1907" i="18"/>
  <c r="BB1908" i="18"/>
  <c r="BC1908" i="18"/>
  <c r="BD1908" i="18"/>
  <c r="BB1909" i="18"/>
  <c r="BC1909" i="18"/>
  <c r="BD1909" i="18"/>
  <c r="BB1910" i="18"/>
  <c r="BC1910" i="18"/>
  <c r="BD1910" i="18"/>
  <c r="BB1911" i="18"/>
  <c r="BC1911" i="18"/>
  <c r="BD1911" i="18"/>
  <c r="BB1912" i="18"/>
  <c r="BC1912" i="18"/>
  <c r="BD1912" i="18"/>
  <c r="BB1913" i="18"/>
  <c r="BC1913" i="18"/>
  <c r="BD1913" i="18"/>
  <c r="BB1914" i="18"/>
  <c r="BC1914" i="18"/>
  <c r="BD1914" i="18"/>
  <c r="BB1915" i="18"/>
  <c r="BC1915" i="18"/>
  <c r="BD1915" i="18"/>
  <c r="BB1916" i="18"/>
  <c r="BC1916" i="18"/>
  <c r="BD1916" i="18"/>
  <c r="BB1917" i="18"/>
  <c r="BC1917" i="18"/>
  <c r="BD1917" i="18"/>
  <c r="BB1918" i="18"/>
  <c r="BC1918" i="18"/>
  <c r="BD1918" i="18"/>
  <c r="BB1919" i="18"/>
  <c r="BC1919" i="18"/>
  <c r="BD1919" i="18"/>
  <c r="BB1920" i="18"/>
  <c r="BC1920" i="18"/>
  <c r="BD1920" i="18"/>
  <c r="BB1921" i="18"/>
  <c r="BC1921" i="18"/>
  <c r="BD1921" i="18"/>
  <c r="BB1922" i="18"/>
  <c r="BC1922" i="18"/>
  <c r="BD1922" i="18"/>
  <c r="BB1923" i="18"/>
  <c r="BC1923" i="18"/>
  <c r="BD1923" i="18"/>
  <c r="BB1924" i="18"/>
  <c r="BC1924" i="18"/>
  <c r="BD1924" i="18"/>
  <c r="BB1925" i="18"/>
  <c r="BC1925" i="18"/>
  <c r="BD1925" i="18"/>
  <c r="BB1926" i="18"/>
  <c r="BC1926" i="18"/>
  <c r="BD1926" i="18"/>
  <c r="BB1927" i="18"/>
  <c r="BC1927" i="18"/>
  <c r="BD1927" i="18"/>
  <c r="BB1928" i="18"/>
  <c r="BC1928" i="18"/>
  <c r="BD1928" i="18"/>
  <c r="BB1929" i="18"/>
  <c r="BC1929" i="18"/>
  <c r="BD1929" i="18"/>
  <c r="BB1930" i="18"/>
  <c r="BC1930" i="18"/>
  <c r="BD1930" i="18"/>
  <c r="BB1931" i="18"/>
  <c r="BC1931" i="18"/>
  <c r="BD1931" i="18"/>
  <c r="BB1932" i="18"/>
  <c r="BC1932" i="18"/>
  <c r="BD1932" i="18"/>
  <c r="BB1933" i="18"/>
  <c r="BC1933" i="18"/>
  <c r="BD1933" i="18"/>
  <c r="BB1934" i="18"/>
  <c r="BC1934" i="18"/>
  <c r="BD1934" i="18"/>
  <c r="BB1935" i="18"/>
  <c r="BC1935" i="18"/>
  <c r="BD1935" i="18"/>
  <c r="BB1936" i="18"/>
  <c r="BC1936" i="18"/>
  <c r="BD1936" i="18"/>
  <c r="BB1937" i="18"/>
  <c r="BC1937" i="18"/>
  <c r="BD1937" i="18"/>
  <c r="BB1938" i="18"/>
  <c r="BC1938" i="18"/>
  <c r="BD1938" i="18"/>
  <c r="BB1939" i="18"/>
  <c r="BC1939" i="18"/>
  <c r="BD1939" i="18"/>
  <c r="BB1940" i="18"/>
  <c r="BC1940" i="18"/>
  <c r="BD1940" i="18"/>
  <c r="BB1941" i="18"/>
  <c r="BC1941" i="18"/>
  <c r="BD1941" i="18"/>
  <c r="BB1942" i="18"/>
  <c r="BC1942" i="18"/>
  <c r="BD1942" i="18"/>
  <c r="BB1943" i="18"/>
  <c r="BC1943" i="18"/>
  <c r="BD1943" i="18"/>
  <c r="BB1944" i="18"/>
  <c r="BC1944" i="18"/>
  <c r="BD1944" i="18"/>
  <c r="BB1945" i="18"/>
  <c r="BC1945" i="18"/>
  <c r="BD1945" i="18"/>
  <c r="BB1946" i="18"/>
  <c r="BC1946" i="18"/>
  <c r="BD1946" i="18"/>
  <c r="BB1947" i="18"/>
  <c r="BC1947" i="18"/>
  <c r="BD1947" i="18"/>
  <c r="BB1948" i="18"/>
  <c r="BC1948" i="18"/>
  <c r="BD1948" i="18"/>
  <c r="BB1949" i="18"/>
  <c r="BC1949" i="18"/>
  <c r="BD1949" i="18"/>
  <c r="BB1950" i="18"/>
  <c r="BC1950" i="18"/>
  <c r="BD1950" i="18"/>
  <c r="BB1951" i="18"/>
  <c r="BC1951" i="18"/>
  <c r="BD1951" i="18"/>
  <c r="BB1952" i="18"/>
  <c r="BC1952" i="18"/>
  <c r="BD1952" i="18"/>
  <c r="BB1953" i="18"/>
  <c r="BC1953" i="18"/>
  <c r="BD1953" i="18"/>
  <c r="BB1954" i="18"/>
  <c r="BC1954" i="18"/>
  <c r="BD1954" i="18"/>
  <c r="BB1955" i="18"/>
  <c r="BC1955" i="18"/>
  <c r="BD1955" i="18"/>
  <c r="BB1956" i="18"/>
  <c r="BC1956" i="18"/>
  <c r="BD1956" i="18"/>
  <c r="BB1957" i="18"/>
  <c r="BC1957" i="18"/>
  <c r="BD1957" i="18"/>
  <c r="BB1958" i="18"/>
  <c r="BC1958" i="18"/>
  <c r="BD1958" i="18"/>
  <c r="BB1959" i="18"/>
  <c r="BC1959" i="18"/>
  <c r="BD1959" i="18"/>
  <c r="BB1960" i="18"/>
  <c r="BC1960" i="18"/>
  <c r="BD1960" i="18"/>
  <c r="BB1961" i="18"/>
  <c r="BC1961" i="18"/>
  <c r="BD1961" i="18"/>
  <c r="BB1962" i="18"/>
  <c r="BC1962" i="18"/>
  <c r="BD1962" i="18"/>
  <c r="BB1963" i="18"/>
  <c r="BC1963" i="18"/>
  <c r="BD1963" i="18"/>
  <c r="BB1964" i="18"/>
  <c r="BC1964" i="18"/>
  <c r="BD1964" i="18"/>
  <c r="BB1965" i="18"/>
  <c r="BC1965" i="18"/>
  <c r="BD1965" i="18"/>
  <c r="BB1966" i="18"/>
  <c r="BC1966" i="18"/>
  <c r="BD1966" i="18"/>
  <c r="BB1967" i="18"/>
  <c r="BC1967" i="18"/>
  <c r="BD1967" i="18"/>
  <c r="BB1968" i="18"/>
  <c r="BC1968" i="18"/>
  <c r="BD1968" i="18"/>
  <c r="BB1969" i="18"/>
  <c r="BC1969" i="18"/>
  <c r="BD1969" i="18"/>
  <c r="BB1970" i="18"/>
  <c r="BC1970" i="18"/>
  <c r="BD1970" i="18"/>
  <c r="BB1971" i="18"/>
  <c r="BC1971" i="18"/>
  <c r="BD1971" i="18"/>
  <c r="BB1972" i="18"/>
  <c r="BC1972" i="18"/>
  <c r="BD1972" i="18"/>
  <c r="BB1973" i="18"/>
  <c r="BC1973" i="18"/>
  <c r="BD1973" i="18"/>
  <c r="BB1974" i="18"/>
  <c r="BC1974" i="18"/>
  <c r="BD1974" i="18"/>
  <c r="BB1975" i="18"/>
  <c r="BC1975" i="18"/>
  <c r="BD1975" i="18"/>
  <c r="BB1976" i="18"/>
  <c r="BC1976" i="18"/>
  <c r="BD1976" i="18"/>
  <c r="BB1977" i="18"/>
  <c r="BC1977" i="18"/>
  <c r="BD1977" i="18"/>
  <c r="BB1978" i="18"/>
  <c r="BC1978" i="18"/>
  <c r="BD1978" i="18"/>
  <c r="BB1979" i="18"/>
  <c r="BC1979" i="18"/>
  <c r="BD1979" i="18"/>
  <c r="BB1980" i="18"/>
  <c r="BC1980" i="18"/>
  <c r="BD1980" i="18"/>
  <c r="BB1981" i="18"/>
  <c r="BC1981" i="18"/>
  <c r="BD1981" i="18"/>
  <c r="BB1982" i="18"/>
  <c r="BC1982" i="18"/>
  <c r="BD1982" i="18"/>
  <c r="BB1983" i="18"/>
  <c r="BC1983" i="18"/>
  <c r="BD1983" i="18"/>
  <c r="BB1984" i="18"/>
  <c r="BC1984" i="18"/>
  <c r="BD1984" i="18"/>
  <c r="BB1985" i="18"/>
  <c r="BC1985" i="18"/>
  <c r="BD1985" i="18"/>
  <c r="BB1986" i="18"/>
  <c r="BC1986" i="18"/>
  <c r="BD1986" i="18"/>
  <c r="BB1987" i="18"/>
  <c r="BC1987" i="18"/>
  <c r="BD1987" i="18"/>
  <c r="BB1988" i="18"/>
  <c r="BC1988" i="18"/>
  <c r="BD1988" i="18"/>
  <c r="BB1989" i="18"/>
  <c r="BC1989" i="18"/>
  <c r="BD1989" i="18"/>
  <c r="BB1990" i="18"/>
  <c r="BC1990" i="18"/>
  <c r="BD1990" i="18"/>
  <c r="BB1991" i="18"/>
  <c r="BC1991" i="18"/>
  <c r="BD1991" i="18"/>
  <c r="BB1992" i="18"/>
  <c r="BC1992" i="18"/>
  <c r="BD1992" i="18"/>
  <c r="BB1993" i="18"/>
  <c r="BC1993" i="18"/>
  <c r="BD1993" i="18"/>
  <c r="BB1994" i="18"/>
  <c r="BC1994" i="18"/>
  <c r="BD1994" i="18"/>
  <c r="BB1995" i="18"/>
  <c r="BC1995" i="18"/>
  <c r="BD1995" i="18"/>
  <c r="BB1996" i="18"/>
  <c r="BC1996" i="18"/>
  <c r="BD1996" i="18"/>
  <c r="BB1997" i="18"/>
  <c r="BC1997" i="18"/>
  <c r="BD1997" i="18"/>
  <c r="BB1998" i="18"/>
  <c r="BC1998" i="18"/>
  <c r="BD1998" i="18"/>
  <c r="BB1999" i="18"/>
  <c r="BC1999" i="18"/>
  <c r="BD1999" i="18"/>
  <c r="BB2000" i="18"/>
  <c r="BC2000" i="18"/>
  <c r="BD2000" i="18"/>
  <c r="BB2001" i="18"/>
  <c r="BC2001" i="18"/>
  <c r="BD2001" i="18"/>
  <c r="BB2002" i="18"/>
  <c r="BC2002" i="18"/>
  <c r="BD2002" i="18"/>
  <c r="BB2003" i="18"/>
  <c r="BC2003" i="18"/>
  <c r="BD2003" i="18"/>
  <c r="BB2004" i="18"/>
  <c r="BC2004" i="18"/>
  <c r="BD2004" i="18"/>
  <c r="BB2005" i="18"/>
  <c r="BC2005" i="18"/>
  <c r="BD2005" i="18"/>
  <c r="BB2006" i="18"/>
  <c r="BC2006" i="18"/>
  <c r="BD2006" i="18"/>
  <c r="BB2007" i="18"/>
  <c r="BC2007" i="18"/>
  <c r="BD2007" i="18"/>
  <c r="BB2008" i="18"/>
  <c r="BC2008" i="18"/>
  <c r="BD2008" i="18"/>
  <c r="BB2009" i="18"/>
  <c r="BC2009" i="18"/>
  <c r="BD2009" i="18"/>
  <c r="BB2010" i="18"/>
  <c r="BC2010" i="18"/>
  <c r="BD2010" i="18"/>
  <c r="BB2011" i="18"/>
  <c r="BC2011" i="18"/>
  <c r="BD2011" i="18"/>
  <c r="BB2012" i="18"/>
  <c r="BC2012" i="18"/>
  <c r="BD2012" i="18"/>
  <c r="BB2013" i="18"/>
  <c r="BC2013" i="18"/>
  <c r="BD2013" i="18"/>
  <c r="BB2014" i="18"/>
  <c r="BC2014" i="18"/>
  <c r="BD2014" i="18"/>
  <c r="BB2015" i="18"/>
  <c r="BC2015" i="18"/>
  <c r="BD2015" i="18"/>
  <c r="BB2016" i="18"/>
  <c r="BC2016" i="18"/>
  <c r="BD2016" i="18"/>
  <c r="BB2017" i="18"/>
  <c r="BC2017" i="18"/>
  <c r="BD2017" i="18"/>
  <c r="BB2018" i="18"/>
  <c r="BC2018" i="18"/>
  <c r="BD2018" i="18"/>
  <c r="BB2019" i="18"/>
  <c r="BC2019" i="18"/>
  <c r="BD2019" i="18"/>
  <c r="BB2020" i="18"/>
  <c r="BC2020" i="18"/>
  <c r="BD2020" i="18"/>
  <c r="BB2021" i="18"/>
  <c r="BC2021" i="18"/>
  <c r="BD2021" i="18"/>
  <c r="BB2022" i="18"/>
  <c r="BC2022" i="18"/>
  <c r="BD2022" i="18"/>
  <c r="BB2023" i="18"/>
  <c r="BC2023" i="18"/>
  <c r="BD2023" i="18"/>
  <c r="BB2024" i="18"/>
  <c r="BC2024" i="18"/>
  <c r="BD2024" i="18"/>
  <c r="BB2025" i="18"/>
  <c r="BC2025" i="18"/>
  <c r="BD2025" i="18"/>
  <c r="BB2026" i="18"/>
  <c r="BC2026" i="18"/>
  <c r="BD2026" i="18"/>
  <c r="BB2027" i="18"/>
  <c r="BC2027" i="18"/>
  <c r="BD2027" i="18"/>
  <c r="BB2028" i="18"/>
  <c r="BC2028" i="18"/>
  <c r="BD2028" i="18"/>
  <c r="BB2029" i="18"/>
  <c r="BC2029" i="18"/>
  <c r="BD2029" i="18"/>
  <c r="BB2030" i="18"/>
  <c r="BC2030" i="18"/>
  <c r="BD2030" i="18"/>
  <c r="BB2031" i="18"/>
  <c r="BC2031" i="18"/>
  <c r="BD2031" i="18"/>
  <c r="BB2032" i="18"/>
  <c r="BC2032" i="18"/>
  <c r="BD2032" i="18"/>
  <c r="BB2033" i="18"/>
  <c r="BC2033" i="18"/>
  <c r="BD2033" i="18"/>
  <c r="BB2034" i="18"/>
  <c r="BC2034" i="18"/>
  <c r="BD2034" i="18"/>
  <c r="BB2035" i="18"/>
  <c r="BC2035" i="18"/>
  <c r="BD2035" i="18"/>
  <c r="BB2036" i="18"/>
  <c r="BC2036" i="18"/>
  <c r="BD2036" i="18"/>
  <c r="BB2037" i="18"/>
  <c r="BC2037" i="18"/>
  <c r="BD2037" i="18"/>
  <c r="BB2038" i="18"/>
  <c r="BC2038" i="18"/>
  <c r="BD2038" i="18"/>
  <c r="BB2039" i="18"/>
  <c r="BC2039" i="18"/>
  <c r="BD2039" i="18"/>
  <c r="BB2040" i="18"/>
  <c r="BC2040" i="18"/>
  <c r="BD2040" i="18"/>
  <c r="BB2041" i="18"/>
  <c r="BC2041" i="18"/>
  <c r="BD2041" i="18"/>
  <c r="BB2042" i="18"/>
  <c r="BC2042" i="18"/>
  <c r="BD2042" i="18"/>
  <c r="BB2043" i="18"/>
  <c r="BC2043" i="18"/>
  <c r="BD2043" i="18"/>
  <c r="BB2044" i="18"/>
  <c r="BC2044" i="18"/>
  <c r="BD2044" i="18"/>
  <c r="BB2045" i="18"/>
  <c r="BC2045" i="18"/>
  <c r="BD2045" i="18"/>
  <c r="BB2046" i="18"/>
  <c r="BC2046" i="18"/>
  <c r="BD2046" i="18"/>
  <c r="BB2047" i="18"/>
  <c r="BC2047" i="18"/>
  <c r="BD2047" i="18"/>
  <c r="BB2048" i="18"/>
  <c r="BC2048" i="18"/>
  <c r="BD2048" i="18"/>
  <c r="BB2049" i="18"/>
  <c r="BC2049" i="18"/>
  <c r="BD2049" i="18"/>
  <c r="BB2050" i="18"/>
  <c r="BC2050" i="18"/>
  <c r="BD2050" i="18"/>
  <c r="BB2051" i="18"/>
  <c r="BC2051" i="18"/>
  <c r="BD2051" i="18"/>
  <c r="BB2052" i="18"/>
  <c r="BC2052" i="18"/>
  <c r="BD2052" i="18"/>
  <c r="BB2053" i="18"/>
  <c r="BC2053" i="18"/>
  <c r="BD2053" i="18"/>
  <c r="BB2054" i="18"/>
  <c r="BC2054" i="18"/>
  <c r="BD2054" i="18"/>
  <c r="BB2055" i="18"/>
  <c r="BC2055" i="18"/>
  <c r="BD2055" i="18"/>
  <c r="BB2056" i="18"/>
  <c r="BC2056" i="18"/>
  <c r="BD2056" i="18"/>
  <c r="BB2057" i="18"/>
  <c r="BC2057" i="18"/>
  <c r="BD2057" i="18"/>
  <c r="BB2058" i="18"/>
  <c r="BC2058" i="18"/>
  <c r="BD2058" i="18"/>
  <c r="BB2059" i="18"/>
  <c r="BC2059" i="18"/>
  <c r="BD2059" i="18"/>
  <c r="BB2060" i="18"/>
  <c r="BC2060" i="18"/>
  <c r="BD2060" i="18"/>
  <c r="BB2061" i="18"/>
  <c r="BC2061" i="18"/>
  <c r="BD2061" i="18"/>
  <c r="BB2062" i="18"/>
  <c r="BC2062" i="18"/>
  <c r="BD2062" i="18"/>
  <c r="BB2063" i="18"/>
  <c r="BC2063" i="18"/>
  <c r="BD2063" i="18"/>
  <c r="BB2064" i="18"/>
  <c r="BC2064" i="18"/>
  <c r="BD2064" i="18"/>
  <c r="BB2065" i="18"/>
  <c r="BC2065" i="18"/>
  <c r="BD2065" i="18"/>
  <c r="BB2066" i="18"/>
  <c r="BC2066" i="18"/>
  <c r="BD2066" i="18"/>
  <c r="BB2067" i="18"/>
  <c r="BC2067" i="18"/>
  <c r="BD2067" i="18"/>
  <c r="BB2068" i="18"/>
  <c r="BC2068" i="18"/>
  <c r="BD2068" i="18"/>
  <c r="BB2069" i="18"/>
  <c r="BC2069" i="18"/>
  <c r="BD2069" i="18"/>
  <c r="BB2070" i="18"/>
  <c r="BC2070" i="18"/>
  <c r="BD2070" i="18"/>
  <c r="BB2071" i="18"/>
  <c r="BC2071" i="18"/>
  <c r="BD2071" i="18"/>
  <c r="BB2072" i="18"/>
  <c r="BC2072" i="18"/>
  <c r="BD2072" i="18"/>
  <c r="BB2073" i="18"/>
  <c r="BC2073" i="18"/>
  <c r="BD2073" i="18"/>
  <c r="BB2074" i="18"/>
  <c r="BC2074" i="18"/>
  <c r="BD2074" i="18"/>
  <c r="BB2075" i="18"/>
  <c r="BC2075" i="18"/>
  <c r="BD2075" i="18"/>
  <c r="BB2076" i="18"/>
  <c r="BC2076" i="18"/>
  <c r="BD2076" i="18"/>
  <c r="BB2077" i="18"/>
  <c r="BC2077" i="18"/>
  <c r="BD2077" i="18"/>
  <c r="BB2078" i="18"/>
  <c r="BC2078" i="18"/>
  <c r="BD2078" i="18"/>
  <c r="BB2079" i="18"/>
  <c r="BC2079" i="18"/>
  <c r="BD2079" i="18"/>
  <c r="BB2080" i="18"/>
  <c r="BC2080" i="18"/>
  <c r="BD2080" i="18"/>
  <c r="BB2081" i="18"/>
  <c r="BC2081" i="18"/>
  <c r="BD2081" i="18"/>
  <c r="BB2082" i="18"/>
  <c r="BC2082" i="18"/>
  <c r="BD2082" i="18"/>
  <c r="BB2083" i="18"/>
  <c r="BC2083" i="18"/>
  <c r="BD2083" i="18"/>
  <c r="BB2084" i="18"/>
  <c r="BC2084" i="18"/>
  <c r="BD2084" i="18"/>
  <c r="BB2085" i="18"/>
  <c r="BC2085" i="18"/>
  <c r="BD2085" i="18"/>
  <c r="BB2086" i="18"/>
  <c r="BC2086" i="18"/>
  <c r="BD2086" i="18"/>
  <c r="BB2087" i="18"/>
  <c r="BC2087" i="18"/>
  <c r="BD2087" i="18"/>
  <c r="BB2088" i="18"/>
  <c r="BC2088" i="18"/>
  <c r="BD2088" i="18"/>
  <c r="BB2089" i="18"/>
  <c r="BC2089" i="18"/>
  <c r="BD2089" i="18"/>
  <c r="BB2090" i="18"/>
  <c r="BC2090" i="18"/>
  <c r="BD2090" i="18"/>
  <c r="BB2091" i="18"/>
  <c r="BC2091" i="18"/>
  <c r="BD2091" i="18"/>
  <c r="BB2092" i="18"/>
  <c r="BC2092" i="18"/>
  <c r="BD2092" i="18"/>
  <c r="BB2093" i="18"/>
  <c r="BC2093" i="18"/>
  <c r="BD2093" i="18"/>
  <c r="BB2094" i="18"/>
  <c r="BC2094" i="18"/>
  <c r="BD2094" i="18"/>
  <c r="BB2095" i="18"/>
  <c r="BC2095" i="18"/>
  <c r="BD2095" i="18"/>
  <c r="BB2096" i="18"/>
  <c r="BC2096" i="18"/>
  <c r="BD2096" i="18"/>
  <c r="BB2097" i="18"/>
  <c r="BC2097" i="18"/>
  <c r="BD2097" i="18"/>
  <c r="BB2098" i="18"/>
  <c r="BC2098" i="18"/>
  <c r="BD2098" i="18"/>
  <c r="BB2099" i="18"/>
  <c r="BC2099" i="18"/>
  <c r="BD2099" i="18"/>
  <c r="BB2100" i="18"/>
  <c r="BC2100" i="18"/>
  <c r="BD2100" i="18"/>
  <c r="BB2101" i="18"/>
  <c r="BC2101" i="18"/>
  <c r="BD2101" i="18"/>
  <c r="BB2102" i="18"/>
  <c r="BC2102" i="18"/>
  <c r="BD2102" i="18"/>
  <c r="BB2103" i="18"/>
  <c r="BC2103" i="18"/>
  <c r="BD2103" i="18"/>
  <c r="BB2104" i="18"/>
  <c r="BC2104" i="18"/>
  <c r="BD2104" i="18"/>
  <c r="BB2105" i="18"/>
  <c r="BC2105" i="18"/>
  <c r="BD2105" i="18"/>
  <c r="BB2106" i="18"/>
  <c r="BC2106" i="18"/>
  <c r="BD2106" i="18"/>
  <c r="BB2107" i="18"/>
  <c r="BC2107" i="18"/>
  <c r="BD2107" i="18"/>
  <c r="BB2108" i="18"/>
  <c r="BC2108" i="18"/>
  <c r="BD2108" i="18"/>
  <c r="BB2109" i="18"/>
  <c r="BC2109" i="18"/>
  <c r="BD2109" i="18"/>
  <c r="BB2110" i="18"/>
  <c r="BC2110" i="18"/>
  <c r="BD2110" i="18"/>
  <c r="BB2111" i="18"/>
  <c r="BC2111" i="18"/>
  <c r="BD2111" i="18"/>
  <c r="BB2112" i="18"/>
  <c r="BC2112" i="18"/>
  <c r="BD2112" i="18"/>
  <c r="BB2113" i="18"/>
  <c r="BC2113" i="18"/>
  <c r="BD2113" i="18"/>
  <c r="BB2114" i="18"/>
  <c r="BC2114" i="18"/>
  <c r="BD2114" i="18"/>
  <c r="BB2115" i="18"/>
  <c r="BC2115" i="18"/>
  <c r="BD2115" i="18"/>
  <c r="BB2116" i="18"/>
  <c r="BC2116" i="18"/>
  <c r="BD2116" i="18"/>
  <c r="BB2117" i="18"/>
  <c r="BC2117" i="18"/>
  <c r="BD2117" i="18"/>
  <c r="BB2118" i="18"/>
  <c r="BC2118" i="18"/>
  <c r="BD2118" i="18"/>
  <c r="BB2119" i="18"/>
  <c r="BC2119" i="18"/>
  <c r="BD2119" i="18"/>
  <c r="BB2120" i="18"/>
  <c r="BC2120" i="18"/>
  <c r="BD2120" i="18"/>
  <c r="BB2121" i="18"/>
  <c r="BC2121" i="18"/>
  <c r="BD2121" i="18"/>
  <c r="BB2122" i="18"/>
  <c r="BC2122" i="18"/>
  <c r="BD2122" i="18"/>
  <c r="BB2123" i="18"/>
  <c r="BC2123" i="18"/>
  <c r="BD2123" i="18"/>
  <c r="BB2124" i="18"/>
  <c r="BC2124" i="18"/>
  <c r="BD2124" i="18"/>
  <c r="BB2125" i="18"/>
  <c r="BC2125" i="18"/>
  <c r="BD2125" i="18"/>
  <c r="BB2126" i="18"/>
  <c r="BC2126" i="18"/>
  <c r="BD2126" i="18"/>
  <c r="BB2127" i="18"/>
  <c r="BC2127" i="18"/>
  <c r="BD2127" i="18"/>
  <c r="BB2128" i="18"/>
  <c r="BC2128" i="18"/>
  <c r="BD2128" i="18"/>
  <c r="BB2129" i="18"/>
  <c r="BC2129" i="18"/>
  <c r="BD2129" i="18"/>
  <c r="BB2130" i="18"/>
  <c r="BC2130" i="18"/>
  <c r="BD2130" i="18"/>
  <c r="BB2131" i="18"/>
  <c r="BC2131" i="18"/>
  <c r="BD2131" i="18"/>
  <c r="BB2132" i="18"/>
  <c r="BC2132" i="18"/>
  <c r="BD2132" i="18"/>
  <c r="BB2133" i="18"/>
  <c r="BC2133" i="18"/>
  <c r="BD2133" i="18"/>
  <c r="BB2134" i="18"/>
  <c r="BC2134" i="18"/>
  <c r="BD2134" i="18"/>
  <c r="BB2135" i="18"/>
  <c r="BC2135" i="18"/>
  <c r="BD2135" i="18"/>
  <c r="BB2136" i="18"/>
  <c r="BC2136" i="18"/>
  <c r="BD2136" i="18"/>
  <c r="BB2137" i="18"/>
  <c r="BC2137" i="18"/>
  <c r="BD2137" i="18"/>
  <c r="BB2138" i="18"/>
  <c r="BC2138" i="18"/>
  <c r="BD2138" i="18"/>
  <c r="BB2139" i="18"/>
  <c r="BC2139" i="18"/>
  <c r="BD2139" i="18"/>
  <c r="BB2140" i="18"/>
  <c r="BC2140" i="18"/>
  <c r="BD2140" i="18"/>
  <c r="BB2141" i="18"/>
  <c r="BC2141" i="18"/>
  <c r="BD2141" i="18"/>
  <c r="BB2142" i="18"/>
  <c r="BC2142" i="18"/>
  <c r="BD2142" i="18"/>
  <c r="BB2143" i="18"/>
  <c r="BC2143" i="18"/>
  <c r="BD2143" i="18"/>
  <c r="BB2144" i="18"/>
  <c r="BC2144" i="18"/>
  <c r="BD2144" i="18"/>
  <c r="BB2145" i="18"/>
  <c r="BC2145" i="18"/>
  <c r="BD2145" i="18"/>
  <c r="BB2146" i="18"/>
  <c r="BC2146" i="18"/>
  <c r="BD2146" i="18"/>
  <c r="BB2147" i="18"/>
  <c r="BC2147" i="18"/>
  <c r="BD2147" i="18"/>
  <c r="BB2148" i="18"/>
  <c r="BC2148" i="18"/>
  <c r="BD2148" i="18"/>
  <c r="BB2149" i="18"/>
  <c r="BC2149" i="18"/>
  <c r="BD2149" i="18"/>
  <c r="BB2150" i="18"/>
  <c r="BC2150" i="18"/>
  <c r="BD2150" i="18"/>
  <c r="BB2151" i="18"/>
  <c r="BC2151" i="18"/>
  <c r="BD2151" i="18"/>
  <c r="BB2152" i="18"/>
  <c r="BC2152" i="18"/>
  <c r="BD2152" i="18"/>
  <c r="BB2153" i="18"/>
  <c r="BC2153" i="18"/>
  <c r="BD2153" i="18"/>
  <c r="BB2154" i="18"/>
  <c r="BC2154" i="18"/>
  <c r="BD2154" i="18"/>
  <c r="BB2155" i="18"/>
  <c r="BC2155" i="18"/>
  <c r="BD2155" i="18"/>
  <c r="BB2156" i="18"/>
  <c r="BC2156" i="18"/>
  <c r="BD2156" i="18"/>
  <c r="BB2157" i="18"/>
  <c r="BC2157" i="18"/>
  <c r="BD2157" i="18"/>
  <c r="BB2158" i="18"/>
  <c r="BC2158" i="18"/>
  <c r="BD2158" i="18"/>
  <c r="BB2159" i="18"/>
  <c r="BC2159" i="18"/>
  <c r="BD2159" i="18"/>
  <c r="BB2160" i="18"/>
  <c r="BC2160" i="18"/>
  <c r="BD2160" i="18"/>
  <c r="BB2161" i="18"/>
  <c r="BC2161" i="18"/>
  <c r="BD2161" i="18"/>
  <c r="BB2162" i="18"/>
  <c r="BC2162" i="18"/>
  <c r="BD2162" i="18"/>
  <c r="BB2163" i="18"/>
  <c r="BC2163" i="18"/>
  <c r="BD2163" i="18"/>
  <c r="BB2164" i="18"/>
  <c r="BC2164" i="18"/>
  <c r="BD2164" i="18"/>
  <c r="BB2165" i="18"/>
  <c r="BC2165" i="18"/>
  <c r="BD2165" i="18"/>
  <c r="BB2166" i="18"/>
  <c r="BC2166" i="18"/>
  <c r="BD2166" i="18"/>
  <c r="BB2167" i="18"/>
  <c r="BC2167" i="18"/>
  <c r="BD2167" i="18"/>
  <c r="BB2168" i="18"/>
  <c r="BC2168" i="18"/>
  <c r="BD2168" i="18"/>
  <c r="BB2169" i="18"/>
  <c r="BC2169" i="18"/>
  <c r="BD2169" i="18"/>
  <c r="BB2170" i="18"/>
  <c r="BC2170" i="18"/>
  <c r="BD2170" i="18"/>
  <c r="BB2171" i="18"/>
  <c r="BC2171" i="18"/>
  <c r="BD2171" i="18"/>
  <c r="BB2172" i="18"/>
  <c r="BC2172" i="18"/>
  <c r="BD2172" i="18"/>
  <c r="BB2173" i="18"/>
  <c r="BC2173" i="18"/>
  <c r="BD2173" i="18"/>
  <c r="BB2174" i="18"/>
  <c r="BC2174" i="18"/>
  <c r="BD2174" i="18"/>
  <c r="BB2175" i="18"/>
  <c r="BC2175" i="18"/>
  <c r="BD2175" i="18"/>
  <c r="BB2176" i="18"/>
  <c r="BC2176" i="18"/>
  <c r="BD2176" i="18"/>
  <c r="BB2177" i="18"/>
  <c r="BC2177" i="18"/>
  <c r="BD2177" i="18"/>
  <c r="BB2178" i="18"/>
  <c r="BC2178" i="18"/>
  <c r="BD2178" i="18"/>
  <c r="BB2179" i="18"/>
  <c r="BC2179" i="18"/>
  <c r="BD2179" i="18"/>
  <c r="BB2180" i="18"/>
  <c r="BC2180" i="18"/>
  <c r="BD2180" i="18"/>
  <c r="BB2181" i="18"/>
  <c r="BC2181" i="18"/>
  <c r="BD2181" i="18"/>
  <c r="BB2182" i="18"/>
  <c r="BC2182" i="18"/>
  <c r="BD2182" i="18"/>
  <c r="BB2183" i="18"/>
  <c r="BC2183" i="18"/>
  <c r="BD2183" i="18"/>
  <c r="BB2184" i="18"/>
  <c r="BC2184" i="18"/>
  <c r="BD2184" i="18"/>
  <c r="BB2185" i="18"/>
  <c r="BC2185" i="18"/>
  <c r="BD2185" i="18"/>
  <c r="BB2186" i="18"/>
  <c r="BC2186" i="18"/>
  <c r="BD2186" i="18"/>
  <c r="BB2187" i="18"/>
  <c r="BC2187" i="18"/>
  <c r="BD2187" i="18"/>
  <c r="BB2188" i="18"/>
  <c r="BC2188" i="18"/>
  <c r="BD2188" i="18"/>
  <c r="BB2189" i="18"/>
  <c r="BC2189" i="18"/>
  <c r="BD2189" i="18"/>
  <c r="BB2190" i="18"/>
  <c r="BC2190" i="18"/>
  <c r="BD2190" i="18"/>
  <c r="BB2191" i="18"/>
  <c r="BC2191" i="18"/>
  <c r="BD2191" i="18"/>
  <c r="BB2192" i="18"/>
  <c r="BC2192" i="18"/>
  <c r="BD2192" i="18"/>
  <c r="BB2193" i="18"/>
  <c r="BC2193" i="18"/>
  <c r="BD2193" i="18"/>
  <c r="BB2194" i="18"/>
  <c r="BC2194" i="18"/>
  <c r="BD2194" i="18"/>
  <c r="BB2195" i="18"/>
  <c r="BC2195" i="18"/>
  <c r="BD2195" i="18"/>
  <c r="BB2196" i="18"/>
  <c r="BC2196" i="18"/>
  <c r="BD2196" i="18"/>
  <c r="BB2197" i="18"/>
  <c r="BC2197" i="18"/>
  <c r="BD2197" i="18"/>
  <c r="BB2198" i="18"/>
  <c r="BC2198" i="18"/>
  <c r="BD2198" i="18"/>
  <c r="BB2199" i="18"/>
  <c r="BC2199" i="18"/>
  <c r="BD2199" i="18"/>
  <c r="BB2200" i="18"/>
  <c r="BC2200" i="18"/>
  <c r="BD2200" i="18"/>
  <c r="BB2201" i="18"/>
  <c r="BC2201" i="18"/>
  <c r="BD2201" i="18"/>
  <c r="BB2202" i="18"/>
  <c r="BC2202" i="18"/>
  <c r="BD2202" i="18"/>
  <c r="BB2203" i="18"/>
  <c r="BC2203" i="18"/>
  <c r="BD2203" i="18"/>
  <c r="BB2204" i="18"/>
  <c r="BC2204" i="18"/>
  <c r="BD2204" i="18"/>
  <c r="BB2205" i="18"/>
  <c r="BC2205" i="18"/>
  <c r="BD2205" i="18"/>
  <c r="BB2206" i="18"/>
  <c r="BC2206" i="18"/>
  <c r="BD2206" i="18"/>
  <c r="BB2207" i="18"/>
  <c r="BC2207" i="18"/>
  <c r="BD2207" i="18"/>
  <c r="BB2208" i="18"/>
  <c r="BC2208" i="18"/>
  <c r="BD2208" i="18"/>
  <c r="BB2209" i="18"/>
  <c r="BC2209" i="18"/>
  <c r="BD2209" i="18"/>
  <c r="BB2210" i="18"/>
  <c r="BC2210" i="18"/>
  <c r="BD2210" i="18"/>
  <c r="BB2211" i="18"/>
  <c r="BC2211" i="18"/>
  <c r="BD2211" i="18"/>
  <c r="BB2212" i="18"/>
  <c r="BC2212" i="18"/>
  <c r="BD2212" i="18"/>
  <c r="BB2213" i="18"/>
  <c r="BC2213" i="18"/>
  <c r="BD2213" i="18"/>
  <c r="BB2214" i="18"/>
  <c r="BC2214" i="18"/>
  <c r="BD2214" i="18"/>
  <c r="BB2215" i="18"/>
  <c r="BC2215" i="18"/>
  <c r="BD2215" i="18"/>
  <c r="BB2216" i="18"/>
  <c r="BC2216" i="18"/>
  <c r="BD2216" i="18"/>
  <c r="BB2217" i="18"/>
  <c r="BC2217" i="18"/>
  <c r="BD2217" i="18"/>
  <c r="BB2218" i="18"/>
  <c r="BC2218" i="18"/>
  <c r="BD2218" i="18"/>
  <c r="BB2219" i="18"/>
  <c r="BC2219" i="18"/>
  <c r="BD2219" i="18"/>
  <c r="BB2220" i="18"/>
  <c r="BC2220" i="18"/>
  <c r="BD2220" i="18"/>
  <c r="BB2221" i="18"/>
  <c r="BC2221" i="18"/>
  <c r="BD2221" i="18"/>
  <c r="BB2222" i="18"/>
  <c r="BC2222" i="18"/>
  <c r="BD2222" i="18"/>
  <c r="BB2223" i="18"/>
  <c r="BC2223" i="18"/>
  <c r="BD2223" i="18"/>
  <c r="BB2224" i="18"/>
  <c r="BC2224" i="18"/>
  <c r="BD2224" i="18"/>
  <c r="BB2225" i="18"/>
  <c r="BC2225" i="18"/>
  <c r="BD2225" i="18"/>
  <c r="BB2226" i="18"/>
  <c r="BC2226" i="18"/>
  <c r="BD2226" i="18"/>
  <c r="BB2227" i="18"/>
  <c r="BC2227" i="18"/>
  <c r="BD2227" i="18"/>
  <c r="BB2228" i="18"/>
  <c r="BC2228" i="18"/>
  <c r="BD2228" i="18"/>
  <c r="BB2229" i="18"/>
  <c r="BC2229" i="18"/>
  <c r="BD2229" i="18"/>
  <c r="BB2230" i="18"/>
  <c r="BC2230" i="18"/>
  <c r="BD2230" i="18"/>
  <c r="BB2231" i="18"/>
  <c r="BC2231" i="18"/>
  <c r="BD2231" i="18"/>
  <c r="BB2232" i="18"/>
  <c r="BC2232" i="18"/>
  <c r="BD2232" i="18"/>
  <c r="BB2233" i="18"/>
  <c r="BC2233" i="18"/>
  <c r="BD2233" i="18"/>
  <c r="BB2234" i="18"/>
  <c r="BC2234" i="18"/>
  <c r="BD2234" i="18"/>
  <c r="BB2235" i="18"/>
  <c r="BC2235" i="18"/>
  <c r="BD2235" i="18"/>
  <c r="BB2236" i="18"/>
  <c r="BC2236" i="18"/>
  <c r="BD2236" i="18"/>
  <c r="BB2237" i="18"/>
  <c r="BC2237" i="18"/>
  <c r="BD2237" i="18"/>
  <c r="BB2238" i="18"/>
  <c r="BC2238" i="18"/>
  <c r="BD2238" i="18"/>
  <c r="BB2239" i="18"/>
  <c r="BC2239" i="18"/>
  <c r="BD2239" i="18"/>
  <c r="BB2240" i="18"/>
  <c r="BC2240" i="18"/>
  <c r="BD2240" i="18"/>
  <c r="BB2241" i="18"/>
  <c r="BC2241" i="18"/>
  <c r="BD2241" i="18"/>
  <c r="BB2242" i="18"/>
  <c r="BC2242" i="18"/>
  <c r="BD2242" i="18"/>
  <c r="BB2243" i="18"/>
  <c r="BC2243" i="18"/>
  <c r="BD2243" i="18"/>
  <c r="BB2244" i="18"/>
  <c r="BC2244" i="18"/>
  <c r="BD2244" i="18"/>
  <c r="BB2245" i="18"/>
  <c r="BC2245" i="18"/>
  <c r="BD2245" i="18"/>
  <c r="BB2246" i="18"/>
  <c r="BC2246" i="18"/>
  <c r="BD2246" i="18"/>
  <c r="BB2247" i="18"/>
  <c r="BC2247" i="18"/>
  <c r="BD2247" i="18"/>
  <c r="BB2248" i="18"/>
  <c r="BC2248" i="18"/>
  <c r="BD2248" i="18"/>
  <c r="BB2249" i="18"/>
  <c r="BC2249" i="18"/>
  <c r="BD2249" i="18"/>
  <c r="BB2250" i="18"/>
  <c r="BC2250" i="18"/>
  <c r="BD2250" i="18"/>
  <c r="BB2251" i="18"/>
  <c r="BC2251" i="18"/>
  <c r="BD2251" i="18"/>
  <c r="BB2252" i="18"/>
  <c r="BC2252" i="18"/>
  <c r="BD2252" i="18"/>
  <c r="BB2253" i="18"/>
  <c r="BC2253" i="18"/>
  <c r="BD2253" i="18"/>
  <c r="BB2254" i="18"/>
  <c r="BC2254" i="18"/>
  <c r="BD2254" i="18"/>
  <c r="BB2255" i="18"/>
  <c r="BC2255" i="18"/>
  <c r="BD2255" i="18"/>
  <c r="BB2256" i="18"/>
  <c r="BC2256" i="18"/>
  <c r="BD2256" i="18"/>
  <c r="BB2257" i="18"/>
  <c r="BC2257" i="18"/>
  <c r="BD2257" i="18"/>
  <c r="BB2258" i="18"/>
  <c r="BC2258" i="18"/>
  <c r="BD2258" i="18"/>
  <c r="BB2259" i="18"/>
  <c r="BC2259" i="18"/>
  <c r="BD2259" i="18"/>
  <c r="BB2260" i="18"/>
  <c r="BC2260" i="18"/>
  <c r="BD2260" i="18"/>
  <c r="BB2261" i="18"/>
  <c r="BC2261" i="18"/>
  <c r="BD2261" i="18"/>
  <c r="BB2262" i="18"/>
  <c r="BC2262" i="18"/>
  <c r="BD2262" i="18"/>
  <c r="BB2263" i="18"/>
  <c r="BC2263" i="18"/>
  <c r="BD2263" i="18"/>
  <c r="BB2264" i="18"/>
  <c r="BC2264" i="18"/>
  <c r="BD2264" i="18"/>
  <c r="BB2265" i="18"/>
  <c r="BC2265" i="18"/>
  <c r="BD2265" i="18"/>
  <c r="BB2266" i="18"/>
  <c r="BC2266" i="18"/>
  <c r="BD2266" i="18"/>
  <c r="BB2267" i="18"/>
  <c r="BC2267" i="18"/>
  <c r="BD2267" i="18"/>
  <c r="BB2268" i="18"/>
  <c r="BC2268" i="18"/>
  <c r="BD2268" i="18"/>
  <c r="BB2269" i="18"/>
  <c r="BC2269" i="18"/>
  <c r="BD2269" i="18"/>
  <c r="BB2270" i="18"/>
  <c r="BC2270" i="18"/>
  <c r="BD2270" i="18"/>
  <c r="BB2271" i="18"/>
  <c r="BC2271" i="18"/>
  <c r="BD2271" i="18"/>
  <c r="BB2272" i="18"/>
  <c r="BC2272" i="18"/>
  <c r="BD2272" i="18"/>
  <c r="BB2273" i="18"/>
  <c r="BC2273" i="18"/>
  <c r="BD2273" i="18"/>
  <c r="BB2274" i="18"/>
  <c r="BC2274" i="18"/>
  <c r="BD2274" i="18"/>
  <c r="BB2275" i="18"/>
  <c r="BC2275" i="18"/>
  <c r="BD2275" i="18"/>
  <c r="BB2276" i="18"/>
  <c r="BC2276" i="18"/>
  <c r="BD2276" i="18"/>
  <c r="BB2277" i="18"/>
  <c r="BC2277" i="18"/>
  <c r="BD2277" i="18"/>
  <c r="BB2278" i="18"/>
  <c r="BC2278" i="18"/>
  <c r="BD2278" i="18"/>
  <c r="BB2279" i="18"/>
  <c r="BC2279" i="18"/>
  <c r="BD2279" i="18"/>
  <c r="BB2280" i="18"/>
  <c r="BC2280" i="18"/>
  <c r="BD2280" i="18"/>
  <c r="BB2281" i="18"/>
  <c r="BC2281" i="18"/>
  <c r="BD2281" i="18"/>
  <c r="BB2282" i="18"/>
  <c r="BC2282" i="18"/>
  <c r="BD2282" i="18"/>
  <c r="BB2283" i="18"/>
  <c r="BC2283" i="18"/>
  <c r="BD2283" i="18"/>
  <c r="BB2284" i="18"/>
  <c r="BC2284" i="18"/>
  <c r="BD2284" i="18"/>
  <c r="BB2285" i="18"/>
  <c r="BC2285" i="18"/>
  <c r="BD2285" i="18"/>
  <c r="BB2286" i="18"/>
  <c r="BC2286" i="18"/>
  <c r="BD2286" i="18"/>
  <c r="BB2287" i="18"/>
  <c r="BC2287" i="18"/>
  <c r="BD2287" i="18"/>
  <c r="BB2288" i="18"/>
  <c r="BC2288" i="18"/>
  <c r="BD2288" i="18"/>
  <c r="BB2289" i="18"/>
  <c r="BC2289" i="18"/>
  <c r="BD2289" i="18"/>
  <c r="BB2290" i="18"/>
  <c r="BC2290" i="18"/>
  <c r="BD2290" i="18"/>
  <c r="BB2291" i="18"/>
  <c r="BC2291" i="18"/>
  <c r="BD2291" i="18"/>
  <c r="BB2292" i="18"/>
  <c r="BC2292" i="18"/>
  <c r="BD2292" i="18"/>
  <c r="BB2293" i="18"/>
  <c r="BC2293" i="18"/>
  <c r="BD2293" i="18"/>
  <c r="BB2294" i="18"/>
  <c r="BC2294" i="18"/>
  <c r="BD2294" i="18"/>
  <c r="BB2295" i="18"/>
  <c r="BC2295" i="18"/>
  <c r="BD2295" i="18"/>
  <c r="BB2296" i="18"/>
  <c r="BC2296" i="18"/>
  <c r="BD2296" i="18"/>
  <c r="BB2297" i="18"/>
  <c r="BC2297" i="18"/>
  <c r="BD2297" i="18"/>
  <c r="BB2298" i="18"/>
  <c r="BC2298" i="18"/>
  <c r="BD2298" i="18"/>
  <c r="BB2299" i="18"/>
  <c r="BC2299" i="18"/>
  <c r="BD2299" i="18"/>
  <c r="BB2300" i="18"/>
  <c r="BC2300" i="18"/>
  <c r="BD2300" i="18"/>
  <c r="BB2301" i="18"/>
  <c r="BC2301" i="18"/>
  <c r="BD2301" i="18"/>
  <c r="BB2302" i="18"/>
  <c r="BC2302" i="18"/>
  <c r="BD2302" i="18"/>
  <c r="BB2303" i="18"/>
  <c r="BC2303" i="18"/>
  <c r="BD2303" i="18"/>
  <c r="BB2304" i="18"/>
  <c r="BC2304" i="18"/>
  <c r="BD2304" i="18"/>
  <c r="BB2305" i="18"/>
  <c r="BC2305" i="18"/>
  <c r="BD2305" i="18"/>
  <c r="BB2306" i="18"/>
  <c r="BC2306" i="18"/>
  <c r="BD2306" i="18"/>
  <c r="BB2307" i="18"/>
  <c r="BC2307" i="18"/>
  <c r="BD2307" i="18"/>
  <c r="BB2308" i="18"/>
  <c r="BC2308" i="18"/>
  <c r="BD2308" i="18"/>
  <c r="BB2309" i="18"/>
  <c r="BC2309" i="18"/>
  <c r="BD2309" i="18"/>
  <c r="BB2310" i="18"/>
  <c r="BC2310" i="18"/>
  <c r="BD2310" i="18"/>
  <c r="BB2311" i="18"/>
  <c r="BC2311" i="18"/>
  <c r="BD2311" i="18"/>
  <c r="BB2312" i="18"/>
  <c r="BC2312" i="18"/>
  <c r="BD2312" i="18"/>
  <c r="BB2313" i="18"/>
  <c r="BC2313" i="18"/>
  <c r="BD2313" i="18"/>
  <c r="BB2314" i="18"/>
  <c r="BC2314" i="18"/>
  <c r="BD2314" i="18"/>
  <c r="BB2315" i="18"/>
  <c r="BC2315" i="18"/>
  <c r="BD2315" i="18"/>
  <c r="BB2316" i="18"/>
  <c r="BC2316" i="18"/>
  <c r="BD2316" i="18"/>
  <c r="BB2317" i="18"/>
  <c r="BC2317" i="18"/>
  <c r="BD2317" i="18"/>
  <c r="BB2318" i="18"/>
  <c r="BC2318" i="18"/>
  <c r="BD2318" i="18"/>
  <c r="BB2319" i="18"/>
  <c r="BC2319" i="18"/>
  <c r="BD2319" i="18"/>
  <c r="BB2320" i="18"/>
  <c r="BC2320" i="18"/>
  <c r="BD2320" i="18"/>
  <c r="BB2321" i="18"/>
  <c r="BC2321" i="18"/>
  <c r="BD2321" i="18"/>
  <c r="BB2322" i="18"/>
  <c r="BC2322" i="18"/>
  <c r="BD2322" i="18"/>
  <c r="BB2323" i="18"/>
  <c r="BC2323" i="18"/>
  <c r="BD2323" i="18"/>
  <c r="BB2324" i="18"/>
  <c r="BC2324" i="18"/>
  <c r="BD2324" i="18"/>
  <c r="BB2325" i="18"/>
  <c r="BC2325" i="18"/>
  <c r="BD2325" i="18"/>
  <c r="BB2326" i="18"/>
  <c r="BC2326" i="18"/>
  <c r="BD2326" i="18"/>
  <c r="BB2327" i="18"/>
  <c r="BC2327" i="18"/>
  <c r="BD2327" i="18"/>
  <c r="BB2328" i="18"/>
  <c r="BC2328" i="18"/>
  <c r="BD2328" i="18"/>
  <c r="BB2329" i="18"/>
  <c r="BC2329" i="18"/>
  <c r="BD2329" i="18"/>
  <c r="BB2330" i="18"/>
  <c r="BC2330" i="18"/>
  <c r="BD2330" i="18"/>
  <c r="BB2331" i="18"/>
  <c r="BC2331" i="18"/>
  <c r="BD2331" i="18"/>
  <c r="BB2332" i="18"/>
  <c r="BC2332" i="18"/>
  <c r="BD2332" i="18"/>
  <c r="BB2333" i="18"/>
  <c r="BC2333" i="18"/>
  <c r="BD2333" i="18"/>
  <c r="BB2334" i="18"/>
  <c r="BC2334" i="18"/>
  <c r="BD2334" i="18"/>
  <c r="BB2335" i="18"/>
  <c r="BC2335" i="18"/>
  <c r="BD2335" i="18"/>
  <c r="BB2336" i="18"/>
  <c r="BC2336" i="18"/>
  <c r="BD2336" i="18"/>
  <c r="BB2337" i="18"/>
  <c r="BC2337" i="18"/>
  <c r="BD2337" i="18"/>
  <c r="BB2338" i="18"/>
  <c r="BC2338" i="18"/>
  <c r="BD2338" i="18"/>
  <c r="BB2339" i="18"/>
  <c r="BC2339" i="18"/>
  <c r="BD2339" i="18"/>
  <c r="BB2340" i="18"/>
  <c r="BC2340" i="18"/>
  <c r="BD2340" i="18"/>
  <c r="BB2341" i="18"/>
  <c r="BC2341" i="18"/>
  <c r="BD2341" i="18"/>
  <c r="BB2342" i="18"/>
  <c r="BC2342" i="18"/>
  <c r="BD2342" i="18"/>
  <c r="BB2343" i="18"/>
  <c r="BC2343" i="18"/>
  <c r="BD2343" i="18"/>
  <c r="BB2344" i="18"/>
  <c r="BC2344" i="18"/>
  <c r="BD2344" i="18"/>
  <c r="BB2345" i="18"/>
  <c r="BC2345" i="18"/>
  <c r="BD2345" i="18"/>
  <c r="BB2346" i="18"/>
  <c r="BC2346" i="18"/>
  <c r="BD2346" i="18"/>
  <c r="BB2347" i="18"/>
  <c r="BC2347" i="18"/>
  <c r="BD2347" i="18"/>
  <c r="BB2348" i="18"/>
  <c r="BC2348" i="18"/>
  <c r="BD2348" i="18"/>
  <c r="BB2349" i="18"/>
  <c r="BC2349" i="18"/>
  <c r="BD2349" i="18"/>
  <c r="BB2350" i="18"/>
  <c r="BC2350" i="18"/>
  <c r="BD2350" i="18"/>
  <c r="BB2351" i="18"/>
  <c r="BC2351" i="18"/>
  <c r="BD2351" i="18"/>
  <c r="BB2352" i="18"/>
  <c r="BC2352" i="18"/>
  <c r="BD2352" i="18"/>
  <c r="BB2353" i="18"/>
  <c r="BC2353" i="18"/>
  <c r="BD2353" i="18"/>
  <c r="BB2354" i="18"/>
  <c r="BC2354" i="18"/>
  <c r="BD2354" i="18"/>
  <c r="BB2355" i="18"/>
  <c r="BC2355" i="18"/>
  <c r="BD2355" i="18"/>
  <c r="BB2356" i="18"/>
  <c r="BC2356" i="18"/>
  <c r="BD2356" i="18"/>
  <c r="BB2357" i="18"/>
  <c r="BC2357" i="18"/>
  <c r="BD2357" i="18"/>
  <c r="BB2358" i="18"/>
  <c r="BC2358" i="18"/>
  <c r="BD2358" i="18"/>
  <c r="BB2359" i="18"/>
  <c r="BC2359" i="18"/>
  <c r="BD2359" i="18"/>
  <c r="BB2360" i="18"/>
  <c r="BC2360" i="18"/>
  <c r="BD2360" i="18"/>
  <c r="BB2361" i="18"/>
  <c r="BC2361" i="18"/>
  <c r="BD2361" i="18"/>
  <c r="BB2362" i="18"/>
  <c r="BC2362" i="18"/>
  <c r="BD2362" i="18"/>
  <c r="BB2363" i="18"/>
  <c r="BC2363" i="18"/>
  <c r="BD2363" i="18"/>
  <c r="BB2364" i="18"/>
  <c r="BC2364" i="18"/>
  <c r="BD2364" i="18"/>
  <c r="BB2365" i="18"/>
  <c r="BC2365" i="18"/>
  <c r="BD2365" i="18"/>
  <c r="BB2366" i="18"/>
  <c r="BC2366" i="18"/>
  <c r="BD2366" i="18"/>
  <c r="BB2367" i="18"/>
  <c r="BC2367" i="18"/>
  <c r="BD2367" i="18"/>
  <c r="BB2368" i="18"/>
  <c r="BC2368" i="18"/>
  <c r="BD2368" i="18"/>
  <c r="BB2369" i="18"/>
  <c r="BC2369" i="18"/>
  <c r="BD2369" i="18"/>
  <c r="BB2370" i="18"/>
  <c r="BC2370" i="18"/>
  <c r="BD2370" i="18"/>
  <c r="BB2371" i="18"/>
  <c r="BC2371" i="18"/>
  <c r="BD2371" i="18"/>
  <c r="BB2372" i="18"/>
  <c r="BC2372" i="18"/>
  <c r="BD2372" i="18"/>
  <c r="BB2373" i="18"/>
  <c r="BC2373" i="18"/>
  <c r="BD2373" i="18"/>
  <c r="BB2374" i="18"/>
  <c r="BC2374" i="18"/>
  <c r="BD2374" i="18"/>
  <c r="BB2375" i="18"/>
  <c r="BC2375" i="18"/>
  <c r="BD2375" i="18"/>
  <c r="BB2376" i="18"/>
  <c r="BC2376" i="18"/>
  <c r="BD2376" i="18"/>
  <c r="BB2377" i="18"/>
  <c r="BC2377" i="18"/>
  <c r="BD2377" i="18"/>
  <c r="BB2378" i="18"/>
  <c r="BC2378" i="18"/>
  <c r="BD2378" i="18"/>
  <c r="BB2379" i="18"/>
  <c r="BC2379" i="18"/>
  <c r="BD2379" i="18"/>
  <c r="BB2380" i="18"/>
  <c r="BC2380" i="18"/>
  <c r="BD2380" i="18"/>
  <c r="BB2381" i="18"/>
  <c r="BC2381" i="18"/>
  <c r="BD2381" i="18"/>
  <c r="BB2382" i="18"/>
  <c r="BC2382" i="18"/>
  <c r="BD2382" i="18"/>
  <c r="BB2383" i="18"/>
  <c r="BC2383" i="18"/>
  <c r="BD2383" i="18"/>
  <c r="BB2384" i="18"/>
  <c r="BC2384" i="18"/>
  <c r="BD2384" i="18"/>
  <c r="BB2385" i="18"/>
  <c r="BC2385" i="18"/>
  <c r="BD2385" i="18"/>
  <c r="BB2386" i="18"/>
  <c r="BC2386" i="18"/>
  <c r="BD2386" i="18"/>
  <c r="BB2387" i="18"/>
  <c r="BC2387" i="18"/>
  <c r="BD2387" i="18"/>
  <c r="BB2388" i="18"/>
  <c r="BC2388" i="18"/>
  <c r="BD2388" i="18"/>
  <c r="BB2389" i="18"/>
  <c r="BC2389" i="18"/>
  <c r="BD2389" i="18"/>
  <c r="BB2390" i="18"/>
  <c r="BC2390" i="18"/>
  <c r="BD2390" i="18"/>
  <c r="BB2391" i="18"/>
  <c r="BC2391" i="18"/>
  <c r="BD2391" i="18"/>
  <c r="BB2392" i="18"/>
  <c r="BC2392" i="18"/>
  <c r="BD2392" i="18"/>
  <c r="BB2393" i="18"/>
  <c r="BC2393" i="18"/>
  <c r="BD2393" i="18"/>
  <c r="BB2394" i="18"/>
  <c r="BC2394" i="18"/>
  <c r="BD2394" i="18"/>
  <c r="BB2395" i="18"/>
  <c r="BC2395" i="18"/>
  <c r="BD2395" i="18"/>
  <c r="BB2396" i="18"/>
  <c r="BC2396" i="18"/>
  <c r="BD2396" i="18"/>
  <c r="BB2397" i="18"/>
  <c r="BC2397" i="18"/>
  <c r="BD2397" i="18"/>
  <c r="BB2398" i="18"/>
  <c r="BC2398" i="18"/>
  <c r="BD2398" i="18"/>
  <c r="BB2399" i="18"/>
  <c r="BC2399" i="18"/>
  <c r="BD2399" i="18"/>
  <c r="BB2400" i="18"/>
  <c r="BC2400" i="18"/>
  <c r="BD2400" i="18"/>
  <c r="BB2401" i="18"/>
  <c r="BC2401" i="18"/>
  <c r="BD2401" i="18"/>
  <c r="BB2402" i="18"/>
  <c r="BC2402" i="18"/>
  <c r="BD2402" i="18"/>
  <c r="BB2403" i="18"/>
  <c r="BC2403" i="18"/>
  <c r="BD2403" i="18"/>
  <c r="BB2404" i="18"/>
  <c r="BC2404" i="18"/>
  <c r="BD2404" i="18"/>
  <c r="BB2405" i="18"/>
  <c r="BC2405" i="18"/>
  <c r="BD2405" i="18"/>
  <c r="BB2406" i="18"/>
  <c r="BC2406" i="18"/>
  <c r="BD2406" i="18"/>
  <c r="BB2407" i="18"/>
  <c r="BC2407" i="18"/>
  <c r="BD2407" i="18"/>
  <c r="BB2408" i="18"/>
  <c r="BC2408" i="18"/>
  <c r="BD2408" i="18"/>
  <c r="BB2409" i="18"/>
  <c r="BC2409" i="18"/>
  <c r="BD2409" i="18"/>
  <c r="BB2410" i="18"/>
  <c r="BC2410" i="18"/>
  <c r="BD2410" i="18"/>
  <c r="BB2411" i="18"/>
  <c r="BC2411" i="18"/>
  <c r="BD2411" i="18"/>
  <c r="BB2412" i="18"/>
  <c r="BC2412" i="18"/>
  <c r="BD2412" i="18"/>
  <c r="BB2413" i="18"/>
  <c r="BC2413" i="18"/>
  <c r="BD2413" i="18"/>
  <c r="BB2414" i="18"/>
  <c r="BC2414" i="18"/>
  <c r="BD2414" i="18"/>
  <c r="BB2415" i="18"/>
  <c r="BC2415" i="18"/>
  <c r="BD2415" i="18"/>
  <c r="BB2416" i="18"/>
  <c r="BC2416" i="18"/>
  <c r="BD2416" i="18"/>
  <c r="BB2417" i="18"/>
  <c r="BC2417" i="18"/>
  <c r="BD2417" i="18"/>
  <c r="BB2418" i="18"/>
  <c r="BC2418" i="18"/>
  <c r="BD2418" i="18"/>
  <c r="BB2419" i="18"/>
  <c r="BC2419" i="18"/>
  <c r="BD2419" i="18"/>
  <c r="BB2420" i="18"/>
  <c r="BC2420" i="18"/>
  <c r="BD2420" i="18"/>
  <c r="BB2421" i="18"/>
  <c r="BC2421" i="18"/>
  <c r="BD2421" i="18"/>
  <c r="BB2422" i="18"/>
  <c r="BC2422" i="18"/>
  <c r="BD2422" i="18"/>
  <c r="BB2423" i="18"/>
  <c r="BC2423" i="18"/>
  <c r="BD2423" i="18"/>
  <c r="BB2424" i="18"/>
  <c r="BC2424" i="18"/>
  <c r="BD2424" i="18"/>
  <c r="BB2425" i="18"/>
  <c r="BC2425" i="18"/>
  <c r="BD2425" i="18"/>
  <c r="BB2426" i="18"/>
  <c r="BC2426" i="18"/>
  <c r="BD2426" i="18"/>
  <c r="BB2427" i="18"/>
  <c r="BC2427" i="18"/>
  <c r="BD2427" i="18"/>
  <c r="BB2428" i="18"/>
  <c r="BC2428" i="18"/>
  <c r="BD2428" i="18"/>
  <c r="BB2429" i="18"/>
  <c r="BC2429" i="18"/>
  <c r="BD2429" i="18"/>
  <c r="BB2430" i="18"/>
  <c r="BC2430" i="18"/>
  <c r="BD2430" i="18"/>
  <c r="BB2431" i="18"/>
  <c r="BC2431" i="18"/>
  <c r="BD2431" i="18"/>
  <c r="BB2432" i="18"/>
  <c r="BC2432" i="18"/>
  <c r="BD2432" i="18"/>
  <c r="BB2433" i="18"/>
  <c r="BC2433" i="18"/>
  <c r="BD2433" i="18"/>
  <c r="BB2434" i="18"/>
  <c r="BC2434" i="18"/>
  <c r="BD2434" i="18"/>
  <c r="BB2435" i="18"/>
  <c r="BC2435" i="18"/>
  <c r="BD2435" i="18"/>
  <c r="BB2436" i="18"/>
  <c r="BC2436" i="18"/>
  <c r="BD2436" i="18"/>
  <c r="BB2437" i="18"/>
  <c r="BC2437" i="18"/>
  <c r="BD2437" i="18"/>
  <c r="BB2438" i="18"/>
  <c r="BC2438" i="18"/>
  <c r="BD2438" i="18"/>
  <c r="BB2439" i="18"/>
  <c r="BC2439" i="18"/>
  <c r="BD2439" i="18"/>
  <c r="BB2440" i="18"/>
  <c r="BC2440" i="18"/>
  <c r="BD2440" i="18"/>
  <c r="BB2441" i="18"/>
  <c r="BC2441" i="18"/>
  <c r="BD2441" i="18"/>
  <c r="BB2442" i="18"/>
  <c r="BC2442" i="18"/>
  <c r="BD2442" i="18"/>
  <c r="BB2443" i="18"/>
  <c r="BC2443" i="18"/>
  <c r="BD2443" i="18"/>
  <c r="BB2444" i="18"/>
  <c r="BC2444" i="18"/>
  <c r="BD2444" i="18"/>
  <c r="BB2445" i="18"/>
  <c r="BC2445" i="18"/>
  <c r="BD2445" i="18"/>
  <c r="BB2446" i="18"/>
  <c r="BC2446" i="18"/>
  <c r="BD2446" i="18"/>
  <c r="BB2447" i="18"/>
  <c r="BC2447" i="18"/>
  <c r="BD2447" i="18"/>
  <c r="BB2448" i="18"/>
  <c r="BC2448" i="18"/>
  <c r="BD2448" i="18"/>
  <c r="BB2449" i="18"/>
  <c r="BC2449" i="18"/>
  <c r="BD2449" i="18"/>
  <c r="BB2450" i="18"/>
  <c r="BC2450" i="18"/>
  <c r="BD2450" i="18"/>
  <c r="BB2451" i="18"/>
  <c r="BC2451" i="18"/>
  <c r="BD2451" i="18"/>
  <c r="BB2452" i="18"/>
  <c r="BC2452" i="18"/>
  <c r="BD2452" i="18"/>
  <c r="BB2453" i="18"/>
  <c r="BC2453" i="18"/>
  <c r="BD2453" i="18"/>
  <c r="BB2454" i="18"/>
  <c r="BC2454" i="18"/>
  <c r="BD2454" i="18"/>
  <c r="BB2455" i="18"/>
  <c r="BC2455" i="18"/>
  <c r="BD2455" i="18"/>
  <c r="BB2456" i="18"/>
  <c r="BC2456" i="18"/>
  <c r="BD2456" i="18"/>
  <c r="BB2457" i="18"/>
  <c r="BC2457" i="18"/>
  <c r="BD2457" i="18"/>
  <c r="BB2458" i="18"/>
  <c r="BC2458" i="18"/>
  <c r="BD2458" i="18"/>
  <c r="BB2459" i="18"/>
  <c r="BC2459" i="18"/>
  <c r="BD2459" i="18"/>
  <c r="BB2460" i="18"/>
  <c r="BC2460" i="18"/>
  <c r="BD2460" i="18"/>
  <c r="BB2461" i="18"/>
  <c r="BC2461" i="18"/>
  <c r="BD2461" i="18"/>
  <c r="BB2462" i="18"/>
  <c r="BC2462" i="18"/>
  <c r="BD2462" i="18"/>
  <c r="BB2463" i="18"/>
  <c r="BC2463" i="18"/>
  <c r="BD2463" i="18"/>
  <c r="BB2464" i="18"/>
  <c r="BC2464" i="18"/>
  <c r="BD2464" i="18"/>
  <c r="BB2465" i="18"/>
  <c r="BC2465" i="18"/>
  <c r="BD2465" i="18"/>
  <c r="BB2466" i="18"/>
  <c r="BC2466" i="18"/>
  <c r="BD2466" i="18"/>
  <c r="BB2467" i="18"/>
  <c r="BC2467" i="18"/>
  <c r="BD2467" i="18"/>
  <c r="BB2468" i="18"/>
  <c r="BC2468" i="18"/>
  <c r="BD2468" i="18"/>
  <c r="BB2469" i="18"/>
  <c r="BC2469" i="18"/>
  <c r="BD2469" i="18"/>
  <c r="BB2470" i="18"/>
  <c r="BC2470" i="18"/>
  <c r="BD2470" i="18"/>
  <c r="BB2471" i="18"/>
  <c r="BC2471" i="18"/>
  <c r="BD2471" i="18"/>
  <c r="BB2472" i="18"/>
  <c r="BC2472" i="18"/>
  <c r="BD2472" i="18"/>
  <c r="BB2473" i="18"/>
  <c r="BC2473" i="18"/>
  <c r="BD2473" i="18"/>
  <c r="BB2474" i="18"/>
  <c r="BC2474" i="18"/>
  <c r="BD2474" i="18"/>
  <c r="BB2475" i="18"/>
  <c r="BC2475" i="18"/>
  <c r="BD2475" i="18"/>
  <c r="BB2476" i="18"/>
  <c r="BC2476" i="18"/>
  <c r="BD2476" i="18"/>
  <c r="BB2477" i="18"/>
  <c r="BC2477" i="18"/>
  <c r="BD2477" i="18"/>
  <c r="BB2478" i="18"/>
  <c r="BC2478" i="18"/>
  <c r="BD2478" i="18"/>
  <c r="BB2479" i="18"/>
  <c r="BC2479" i="18"/>
  <c r="BD2479" i="18"/>
  <c r="BB2480" i="18"/>
  <c r="BC2480" i="18"/>
  <c r="BD2480" i="18"/>
  <c r="BB2481" i="18"/>
  <c r="BC2481" i="18"/>
  <c r="BD2481" i="18"/>
  <c r="BB2482" i="18"/>
  <c r="BC2482" i="18"/>
  <c r="BD2482" i="18"/>
  <c r="BB2483" i="18"/>
  <c r="BC2483" i="18"/>
  <c r="BD2483" i="18"/>
  <c r="BB2484" i="18"/>
  <c r="BC2484" i="18"/>
  <c r="BD2484" i="18"/>
  <c r="BB2485" i="18"/>
  <c r="BC2485" i="18"/>
  <c r="BD2485" i="18"/>
  <c r="BB2486" i="18"/>
  <c r="BC2486" i="18"/>
  <c r="BD2486" i="18"/>
  <c r="BB2487" i="18"/>
  <c r="BC2487" i="18"/>
  <c r="BD2487" i="18"/>
  <c r="BB2488" i="18"/>
  <c r="BC2488" i="18"/>
  <c r="BD2488" i="18"/>
  <c r="BB2489" i="18"/>
  <c r="BC2489" i="18"/>
  <c r="BD2489" i="18"/>
  <c r="BB2490" i="18"/>
  <c r="BC2490" i="18"/>
  <c r="BD2490" i="18"/>
  <c r="BB2491" i="18"/>
  <c r="BC2491" i="18"/>
  <c r="BD2491" i="18"/>
  <c r="BB2492" i="18"/>
  <c r="BC2492" i="18"/>
  <c r="BD2492" i="18"/>
  <c r="BB2493" i="18"/>
  <c r="BC2493" i="18"/>
  <c r="BD2493" i="18"/>
  <c r="BB2494" i="18"/>
  <c r="BC2494" i="18"/>
  <c r="BD2494" i="18"/>
  <c r="BB2495" i="18"/>
  <c r="BC2495" i="18"/>
  <c r="BD2495" i="18"/>
  <c r="BB2496" i="18"/>
  <c r="BC2496" i="18"/>
  <c r="BD2496" i="18"/>
  <c r="BB2497" i="18"/>
  <c r="BC2497" i="18"/>
  <c r="BD2497" i="18"/>
  <c r="BB2498" i="18"/>
  <c r="BC2498" i="18"/>
  <c r="BD2498" i="18"/>
  <c r="BB2499" i="18"/>
  <c r="BC2499" i="18"/>
  <c r="BD2499" i="18"/>
  <c r="BB2500" i="18"/>
  <c r="BC2500" i="18"/>
  <c r="BD2500" i="18"/>
  <c r="BB2501" i="18"/>
  <c r="BC2501" i="18"/>
  <c r="BD2501" i="18"/>
  <c r="BB2502" i="18"/>
  <c r="BC2502" i="18"/>
  <c r="BD2502" i="18"/>
  <c r="BB2503" i="18"/>
  <c r="BC2503" i="18"/>
  <c r="BD2503" i="18"/>
  <c r="BB2504" i="18"/>
  <c r="BC2504" i="18"/>
  <c r="BD2504" i="18"/>
  <c r="BB2505" i="18"/>
  <c r="BC2505" i="18"/>
  <c r="BD2505" i="18"/>
  <c r="BB2506" i="18"/>
  <c r="BC2506" i="18"/>
  <c r="BD2506" i="18"/>
  <c r="BB2507" i="18"/>
  <c r="BC2507" i="18"/>
  <c r="BD2507" i="18"/>
  <c r="BB2508" i="18"/>
  <c r="BC2508" i="18"/>
  <c r="BD2508" i="18"/>
  <c r="BB2509" i="18"/>
  <c r="BC2509" i="18"/>
  <c r="BD2509" i="18"/>
  <c r="BB2510" i="18"/>
  <c r="BC2510" i="18"/>
  <c r="BD2510" i="18"/>
  <c r="BB2511" i="18"/>
  <c r="BC2511" i="18"/>
  <c r="BD2511" i="18"/>
  <c r="BB2512" i="18"/>
  <c r="BC2512" i="18"/>
  <c r="BD2512" i="18"/>
  <c r="BB2513" i="18"/>
  <c r="BC2513" i="18"/>
  <c r="BD2513" i="18"/>
  <c r="BB2514" i="18"/>
  <c r="BC2514" i="18"/>
  <c r="BD2514" i="18"/>
  <c r="BB2515" i="18"/>
  <c r="BC2515" i="18"/>
  <c r="BD2515" i="18"/>
  <c r="BB2516" i="18"/>
  <c r="BC2516" i="18"/>
  <c r="BD2516" i="18"/>
  <c r="BB2517" i="18"/>
  <c r="BC2517" i="18"/>
  <c r="BD2517" i="18"/>
  <c r="BB2518" i="18"/>
  <c r="BC2518" i="18"/>
  <c r="BD2518" i="18"/>
  <c r="BB2519" i="18"/>
  <c r="BC2519" i="18"/>
  <c r="BD2519" i="18"/>
  <c r="BB2520" i="18"/>
  <c r="BC2520" i="18"/>
  <c r="BD2520" i="18"/>
  <c r="BB2521" i="18"/>
  <c r="BC2521" i="18"/>
  <c r="BD2521" i="18"/>
  <c r="BB2522" i="18"/>
  <c r="BC2522" i="18"/>
  <c r="BD2522" i="18"/>
  <c r="BB2523" i="18"/>
  <c r="BC2523" i="18"/>
  <c r="BD2523" i="18"/>
  <c r="BB2524" i="18"/>
  <c r="BC2524" i="18"/>
  <c r="BD2524" i="18"/>
  <c r="BB2525" i="18"/>
  <c r="BC2525" i="18"/>
  <c r="BD2525" i="18"/>
  <c r="BB2526" i="18"/>
  <c r="BC2526" i="18"/>
  <c r="BD2526" i="18"/>
  <c r="BB2527" i="18"/>
  <c r="BC2527" i="18"/>
  <c r="BD2527" i="18"/>
  <c r="BB2528" i="18"/>
  <c r="BC2528" i="18"/>
  <c r="BD2528" i="18"/>
  <c r="BB2529" i="18"/>
  <c r="BC2529" i="18"/>
  <c r="BD2529" i="18"/>
  <c r="BB2530" i="18"/>
  <c r="BC2530" i="18"/>
  <c r="BD2530" i="18"/>
  <c r="BB2531" i="18"/>
  <c r="BC2531" i="18"/>
  <c r="BD2531" i="18"/>
  <c r="BB2532" i="18"/>
  <c r="BC2532" i="18"/>
  <c r="BD2532" i="18"/>
  <c r="BB2533" i="18"/>
  <c r="BC2533" i="18"/>
  <c r="BD2533" i="18"/>
  <c r="BB2534" i="18"/>
  <c r="BC2534" i="18"/>
  <c r="BD2534" i="18"/>
  <c r="BB2535" i="18"/>
  <c r="BC2535" i="18"/>
  <c r="BD2535" i="18"/>
  <c r="BB2536" i="18"/>
  <c r="BC2536" i="18"/>
  <c r="BD2536" i="18"/>
  <c r="BB2537" i="18"/>
  <c r="BC2537" i="18"/>
  <c r="BD2537" i="18"/>
  <c r="BB2538" i="18"/>
  <c r="BC2538" i="18"/>
  <c r="BD2538" i="18"/>
  <c r="BB2539" i="18"/>
  <c r="BC2539" i="18"/>
  <c r="BD2539" i="18"/>
  <c r="BB2540" i="18"/>
  <c r="BC2540" i="18"/>
  <c r="BD2540" i="18"/>
  <c r="BB2541" i="18"/>
  <c r="BC2541" i="18"/>
  <c r="BD2541" i="18"/>
  <c r="BB2542" i="18"/>
  <c r="BC2542" i="18"/>
  <c r="BD2542" i="18"/>
  <c r="BB2543" i="18"/>
  <c r="BC2543" i="18"/>
  <c r="BD2543" i="18"/>
  <c r="BB2544" i="18"/>
  <c r="BC2544" i="18"/>
  <c r="BD2544" i="18"/>
  <c r="BB2545" i="18"/>
  <c r="BC2545" i="18"/>
  <c r="BD2545" i="18"/>
  <c r="BB2546" i="18"/>
  <c r="BC2546" i="18"/>
  <c r="BD2546" i="18"/>
  <c r="BB2547" i="18"/>
  <c r="BC2547" i="18"/>
  <c r="BD2547" i="18"/>
  <c r="BB2548" i="18"/>
  <c r="BC2548" i="18"/>
  <c r="BD2548" i="18"/>
  <c r="BB2549" i="18"/>
  <c r="BC2549" i="18"/>
  <c r="BD2549" i="18"/>
  <c r="BB2550" i="18"/>
  <c r="BC2550" i="18"/>
  <c r="BD2550" i="18"/>
  <c r="BB2551" i="18"/>
  <c r="BC2551" i="18"/>
  <c r="BD2551" i="18"/>
  <c r="BB2552" i="18"/>
  <c r="BC2552" i="18"/>
  <c r="BD2552" i="18"/>
  <c r="BB2553" i="18"/>
  <c r="BC2553" i="18"/>
  <c r="BD2553" i="18"/>
  <c r="BB2554" i="18"/>
  <c r="BC2554" i="18"/>
  <c r="BD2554" i="18"/>
  <c r="BB2555" i="18"/>
  <c r="BC2555" i="18"/>
  <c r="BD2555" i="18"/>
  <c r="BB2556" i="18"/>
  <c r="BC2556" i="18"/>
  <c r="BD2556" i="18"/>
  <c r="BB2557" i="18"/>
  <c r="BC2557" i="18"/>
  <c r="BD2557" i="18"/>
  <c r="BB2558" i="18"/>
  <c r="BC2558" i="18"/>
  <c r="BD2558" i="18"/>
  <c r="BB2559" i="18"/>
  <c r="BC2559" i="18"/>
  <c r="BD2559" i="18"/>
  <c r="BB2560" i="18"/>
  <c r="BC2560" i="18"/>
  <c r="BD2560" i="18"/>
  <c r="BB2561" i="18"/>
  <c r="BC2561" i="18"/>
  <c r="BD2561" i="18"/>
  <c r="BB2562" i="18"/>
  <c r="BC2562" i="18"/>
  <c r="BD2562" i="18"/>
  <c r="BB2563" i="18"/>
  <c r="BC2563" i="18"/>
  <c r="BD2563" i="18"/>
  <c r="BB2564" i="18"/>
  <c r="BC2564" i="18"/>
  <c r="BD2564" i="18"/>
  <c r="BB2565" i="18"/>
  <c r="BC2565" i="18"/>
  <c r="BD2565" i="18"/>
  <c r="BB2566" i="18"/>
  <c r="BC2566" i="18"/>
  <c r="BD2566" i="18"/>
  <c r="BB2567" i="18"/>
  <c r="BC2567" i="18"/>
  <c r="BD2567" i="18"/>
  <c r="BB2568" i="18"/>
  <c r="BC2568" i="18"/>
  <c r="BD2568" i="18"/>
  <c r="BB2569" i="18"/>
  <c r="BC2569" i="18"/>
  <c r="BD2569" i="18"/>
  <c r="BB2570" i="18"/>
  <c r="BC2570" i="18"/>
  <c r="BD2570" i="18"/>
  <c r="BB2571" i="18"/>
  <c r="BC2571" i="18"/>
  <c r="BD2571" i="18"/>
  <c r="BB2572" i="18"/>
  <c r="BC2572" i="18"/>
  <c r="BD2572" i="18"/>
  <c r="BB2573" i="18"/>
  <c r="BC2573" i="18"/>
  <c r="BD2573" i="18"/>
  <c r="BB2574" i="18"/>
  <c r="BC2574" i="18"/>
  <c r="BD2574" i="18"/>
  <c r="BB2575" i="18"/>
  <c r="BC2575" i="18"/>
  <c r="BD2575" i="18"/>
  <c r="BB2576" i="18"/>
  <c r="BC2576" i="18"/>
  <c r="BD2576" i="18"/>
  <c r="BB2577" i="18"/>
  <c r="BC2577" i="18"/>
  <c r="BD2577" i="18"/>
  <c r="BB2578" i="18"/>
  <c r="BC2578" i="18"/>
  <c r="BD2578" i="18"/>
  <c r="BB2579" i="18"/>
  <c r="BC2579" i="18"/>
  <c r="BD2579" i="18"/>
  <c r="BB2580" i="18"/>
  <c r="BC2580" i="18"/>
  <c r="BD2580" i="18"/>
  <c r="BB2581" i="18"/>
  <c r="BC2581" i="18"/>
  <c r="BD2581" i="18"/>
  <c r="BB2582" i="18"/>
  <c r="BC2582" i="18"/>
  <c r="BD2582" i="18"/>
  <c r="BB2583" i="18"/>
  <c r="BC2583" i="18"/>
  <c r="BD2583" i="18"/>
  <c r="BB2584" i="18"/>
  <c r="BC2584" i="18"/>
  <c r="BD2584" i="18"/>
  <c r="BB2585" i="18"/>
  <c r="BC2585" i="18"/>
  <c r="BD2585" i="18"/>
  <c r="BB2586" i="18"/>
  <c r="BC2586" i="18"/>
  <c r="BD2586" i="18"/>
  <c r="BB2587" i="18"/>
  <c r="BC2587" i="18"/>
  <c r="BD2587" i="18"/>
  <c r="BB2588" i="18"/>
  <c r="BC2588" i="18"/>
  <c r="BD2588" i="18"/>
  <c r="BB2589" i="18"/>
  <c r="BC2589" i="18"/>
  <c r="BD2589" i="18"/>
  <c r="BB2590" i="18"/>
  <c r="BC2590" i="18"/>
  <c r="BD2590" i="18"/>
  <c r="BB2591" i="18"/>
  <c r="BC2591" i="18"/>
  <c r="BD2591" i="18"/>
  <c r="BB2592" i="18"/>
  <c r="BC2592" i="18"/>
  <c r="BD2592" i="18"/>
  <c r="BB2593" i="18"/>
  <c r="BC2593" i="18"/>
  <c r="BD2593" i="18"/>
  <c r="BB2594" i="18"/>
  <c r="BC2594" i="18"/>
  <c r="BD2594" i="18"/>
  <c r="BB2595" i="18"/>
  <c r="BC2595" i="18"/>
  <c r="BD2595" i="18"/>
  <c r="BB2596" i="18"/>
  <c r="BC2596" i="18"/>
  <c r="BD2596" i="18"/>
  <c r="BB2597" i="18"/>
  <c r="BC2597" i="18"/>
  <c r="BD2597" i="18"/>
  <c r="BB2598" i="18"/>
  <c r="BC2598" i="18"/>
  <c r="BD2598" i="18"/>
  <c r="BB2599" i="18"/>
  <c r="BC2599" i="18"/>
  <c r="BD2599" i="18"/>
  <c r="BB2600" i="18"/>
  <c r="BC2600" i="18"/>
  <c r="BD2600" i="18"/>
  <c r="BB2601" i="18"/>
  <c r="BC2601" i="18"/>
  <c r="BD2601" i="18"/>
  <c r="BB2602" i="18"/>
  <c r="BC2602" i="18"/>
  <c r="BD2602" i="18"/>
  <c r="BB2603" i="18"/>
  <c r="BC2603" i="18"/>
  <c r="BD2603" i="18"/>
  <c r="BB2604" i="18"/>
  <c r="BC2604" i="18"/>
  <c r="BD2604" i="18"/>
  <c r="BB2605" i="18"/>
  <c r="BC2605" i="18"/>
  <c r="BD2605" i="18"/>
  <c r="BB2606" i="18"/>
  <c r="BC2606" i="18"/>
  <c r="BD2606" i="18"/>
  <c r="BB2607" i="18"/>
  <c r="BC2607" i="18"/>
  <c r="BD2607" i="18"/>
  <c r="BB2608" i="18"/>
  <c r="BC2608" i="18"/>
  <c r="BD2608" i="18"/>
  <c r="BB2609" i="18"/>
  <c r="BC2609" i="18"/>
  <c r="BD2609" i="18"/>
  <c r="BB2610" i="18"/>
  <c r="BC2610" i="18"/>
  <c r="BD2610" i="18"/>
  <c r="BB2611" i="18"/>
  <c r="BC2611" i="18"/>
  <c r="BD2611" i="18"/>
  <c r="BB2612" i="18"/>
  <c r="BC2612" i="18"/>
  <c r="BD2612" i="18"/>
  <c r="BB2613" i="18"/>
  <c r="BC2613" i="18"/>
  <c r="BD2613" i="18"/>
  <c r="BB2614" i="18"/>
  <c r="BC2614" i="18"/>
  <c r="BD2614" i="18"/>
  <c r="BB2615" i="18"/>
  <c r="BC2615" i="18"/>
  <c r="BD2615" i="18"/>
  <c r="BB2616" i="18"/>
  <c r="BC2616" i="18"/>
  <c r="BD2616" i="18"/>
  <c r="BB2617" i="18"/>
  <c r="BC2617" i="18"/>
  <c r="BD2617" i="18"/>
  <c r="BB2618" i="18"/>
  <c r="BC2618" i="18"/>
  <c r="BD2618" i="18"/>
  <c r="BB2619" i="18"/>
  <c r="BC2619" i="18"/>
  <c r="BD2619" i="18"/>
  <c r="BB2620" i="18"/>
  <c r="BC2620" i="18"/>
  <c r="BD2620" i="18"/>
  <c r="BB2621" i="18"/>
  <c r="BC2621" i="18"/>
  <c r="BD2621" i="18"/>
  <c r="BB2622" i="18"/>
  <c r="BC2622" i="18"/>
  <c r="BD2622" i="18"/>
  <c r="BB2623" i="18"/>
  <c r="BC2623" i="18"/>
  <c r="BD2623" i="18"/>
  <c r="BB2624" i="18"/>
  <c r="BC2624" i="18"/>
  <c r="BD2624" i="18"/>
  <c r="BB2625" i="18"/>
  <c r="BC2625" i="18"/>
  <c r="BD2625" i="18"/>
  <c r="BB2626" i="18"/>
  <c r="BC2626" i="18"/>
  <c r="BD2626" i="18"/>
  <c r="BB2627" i="18"/>
  <c r="BC2627" i="18"/>
  <c r="BD2627" i="18"/>
  <c r="BB2628" i="18"/>
  <c r="BC2628" i="18"/>
  <c r="BD2628" i="18"/>
  <c r="BB2629" i="18"/>
  <c r="BC2629" i="18"/>
  <c r="BD2629" i="18"/>
  <c r="BB2630" i="18"/>
  <c r="BC2630" i="18"/>
  <c r="BD2630" i="18"/>
  <c r="BB2631" i="18"/>
  <c r="BC2631" i="18"/>
  <c r="BD2631" i="18"/>
  <c r="BB2632" i="18"/>
  <c r="BC2632" i="18"/>
  <c r="BD2632" i="18"/>
  <c r="BB2633" i="18"/>
  <c r="BC2633" i="18"/>
  <c r="BD2633" i="18"/>
  <c r="BB2634" i="18"/>
  <c r="BC2634" i="18"/>
  <c r="BD2634" i="18"/>
  <c r="BB2635" i="18"/>
  <c r="BC2635" i="18"/>
  <c r="BD2635" i="18"/>
  <c r="BB2636" i="18"/>
  <c r="BC2636" i="18"/>
  <c r="BD2636" i="18"/>
  <c r="BB2637" i="18"/>
  <c r="BC2637" i="18"/>
  <c r="BD2637" i="18"/>
  <c r="BB2638" i="18"/>
  <c r="BC2638" i="18"/>
  <c r="BD2638" i="18"/>
  <c r="BB2639" i="18"/>
  <c r="BC2639" i="18"/>
  <c r="BD2639" i="18"/>
  <c r="BB2640" i="18"/>
  <c r="BC2640" i="18"/>
  <c r="BD2640" i="18"/>
  <c r="BB2641" i="18"/>
  <c r="BC2641" i="18"/>
  <c r="BD2641" i="18"/>
  <c r="BB2642" i="18"/>
  <c r="BC2642" i="18"/>
  <c r="BD2642" i="18"/>
  <c r="BB2643" i="18"/>
  <c r="BC2643" i="18"/>
  <c r="BD2643" i="18"/>
  <c r="BB2644" i="18"/>
  <c r="BC2644" i="18"/>
  <c r="BD2644" i="18"/>
  <c r="BB2645" i="18"/>
  <c r="BC2645" i="18"/>
  <c r="BD2645" i="18"/>
  <c r="BB2646" i="18"/>
  <c r="BC2646" i="18"/>
  <c r="BD2646" i="18"/>
  <c r="BB2647" i="18"/>
  <c r="BC2647" i="18"/>
  <c r="BD2647" i="18"/>
  <c r="BB2648" i="18"/>
  <c r="BC2648" i="18"/>
  <c r="BD2648" i="18"/>
  <c r="BB2649" i="18"/>
  <c r="BC2649" i="18"/>
  <c r="BD2649" i="18"/>
  <c r="BB2650" i="18"/>
  <c r="BC2650" i="18"/>
  <c r="BD2650" i="18"/>
  <c r="BB2651" i="18"/>
  <c r="BC2651" i="18"/>
  <c r="BD2651" i="18"/>
  <c r="BB2652" i="18"/>
  <c r="BC2652" i="18"/>
  <c r="BD2652" i="18"/>
  <c r="BB2653" i="18"/>
  <c r="BC2653" i="18"/>
  <c r="BD2653" i="18"/>
  <c r="BB2654" i="18"/>
  <c r="BC2654" i="18"/>
  <c r="BD2654" i="18"/>
  <c r="BB2655" i="18"/>
  <c r="BC2655" i="18"/>
  <c r="BD2655" i="18"/>
  <c r="BB2656" i="18"/>
  <c r="BC2656" i="18"/>
  <c r="BD2656" i="18"/>
  <c r="BB2657" i="18"/>
  <c r="BC2657" i="18"/>
  <c r="BD2657" i="18"/>
  <c r="BB2658" i="18"/>
  <c r="BC2658" i="18"/>
  <c r="BD2658" i="18"/>
  <c r="BB2659" i="18"/>
  <c r="BC2659" i="18"/>
  <c r="BD2659" i="18"/>
  <c r="BB2660" i="18"/>
  <c r="BC2660" i="18"/>
  <c r="BD2660" i="18"/>
  <c r="BB2661" i="18"/>
  <c r="BC2661" i="18"/>
  <c r="BD2661" i="18"/>
  <c r="BB2662" i="18"/>
  <c r="BC2662" i="18"/>
  <c r="BD2662" i="18"/>
  <c r="BB2663" i="18"/>
  <c r="BC2663" i="18"/>
  <c r="BD2663" i="18"/>
  <c r="BB2664" i="18"/>
  <c r="BC2664" i="18"/>
  <c r="BD2664" i="18"/>
  <c r="BB2665" i="18"/>
  <c r="BC2665" i="18"/>
  <c r="BD2665" i="18"/>
  <c r="BB2666" i="18"/>
  <c r="BC2666" i="18"/>
  <c r="BD2666" i="18"/>
  <c r="BB2667" i="18"/>
  <c r="BC2667" i="18"/>
  <c r="BD2667" i="18"/>
  <c r="BB2668" i="18"/>
  <c r="BC2668" i="18"/>
  <c r="BD2668" i="18"/>
  <c r="BB2669" i="18"/>
  <c r="BC2669" i="18"/>
  <c r="BD2669" i="18"/>
  <c r="BB2670" i="18"/>
  <c r="BC2670" i="18"/>
  <c r="BD2670" i="18"/>
  <c r="BB2671" i="18"/>
  <c r="BC2671" i="18"/>
  <c r="BD2671" i="18"/>
  <c r="BB2672" i="18"/>
  <c r="BC2672" i="18"/>
  <c r="BD2672" i="18"/>
  <c r="BB2673" i="18"/>
  <c r="BC2673" i="18"/>
  <c r="BD2673" i="18"/>
  <c r="BB2674" i="18"/>
  <c r="BC2674" i="18"/>
  <c r="BD2674" i="18"/>
  <c r="BB2675" i="18"/>
  <c r="BC2675" i="18"/>
  <c r="BD2675" i="18"/>
  <c r="BB2676" i="18"/>
  <c r="BC2676" i="18"/>
  <c r="BD2676" i="18"/>
  <c r="BB2677" i="18"/>
  <c r="BC2677" i="18"/>
  <c r="BD2677" i="18"/>
  <c r="BB2678" i="18"/>
  <c r="BC2678" i="18"/>
  <c r="BD2678" i="18"/>
  <c r="BB2679" i="18"/>
  <c r="BC2679" i="18"/>
  <c r="BD2679" i="18"/>
  <c r="BB2680" i="18"/>
  <c r="BC2680" i="18"/>
  <c r="BD2680" i="18"/>
  <c r="BB2681" i="18"/>
  <c r="BC2681" i="18"/>
  <c r="BD2681" i="18"/>
  <c r="BB2682" i="18"/>
  <c r="BC2682" i="18"/>
  <c r="BD2682" i="18"/>
  <c r="BB2683" i="18"/>
  <c r="BC2683" i="18"/>
  <c r="BD2683" i="18"/>
  <c r="BB2684" i="18"/>
  <c r="BC2684" i="18"/>
  <c r="BD2684" i="18"/>
  <c r="BB2685" i="18"/>
  <c r="BC2685" i="18"/>
  <c r="BD2685" i="18"/>
  <c r="BB2686" i="18"/>
  <c r="BC2686" i="18"/>
  <c r="BD2686" i="18"/>
  <c r="BB2687" i="18"/>
  <c r="BC2687" i="18"/>
  <c r="BD2687" i="18"/>
  <c r="BB2688" i="18"/>
  <c r="BC2688" i="18"/>
  <c r="BD2688" i="18"/>
  <c r="BB2689" i="18"/>
  <c r="BC2689" i="18"/>
  <c r="BD2689" i="18"/>
  <c r="BB2690" i="18"/>
  <c r="BC2690" i="18"/>
  <c r="BD2690" i="18"/>
  <c r="BB2691" i="18"/>
  <c r="BC2691" i="18"/>
  <c r="BD2691" i="18"/>
  <c r="BB2692" i="18"/>
  <c r="BC2692" i="18"/>
  <c r="BD2692" i="18"/>
  <c r="BB2693" i="18"/>
  <c r="BC2693" i="18"/>
  <c r="BD2693" i="18"/>
  <c r="BB2694" i="18"/>
  <c r="BC2694" i="18"/>
  <c r="BD2694" i="18"/>
  <c r="BB2695" i="18"/>
  <c r="BC2695" i="18"/>
  <c r="BD2695" i="18"/>
  <c r="BB2696" i="18"/>
  <c r="BC2696" i="18"/>
  <c r="BD2696" i="18"/>
  <c r="BB2697" i="18"/>
  <c r="BC2697" i="18"/>
  <c r="BD2697" i="18"/>
  <c r="BB2698" i="18"/>
  <c r="BC2698" i="18"/>
  <c r="BD2698" i="18"/>
  <c r="BB2699" i="18"/>
  <c r="BC2699" i="18"/>
  <c r="BD2699" i="18"/>
  <c r="BB2700" i="18"/>
  <c r="BC2700" i="18"/>
  <c r="BD2700" i="18"/>
  <c r="BB2701" i="18"/>
  <c r="BC2701" i="18"/>
  <c r="BD2701" i="18"/>
  <c r="BB2702" i="18"/>
  <c r="BC2702" i="18"/>
  <c r="BD2702" i="18"/>
  <c r="BB2703" i="18"/>
  <c r="BC2703" i="18"/>
  <c r="BD2703" i="18"/>
  <c r="BB2704" i="18"/>
  <c r="BC2704" i="18"/>
  <c r="BD2704" i="18"/>
  <c r="BB2705" i="18"/>
  <c r="BC2705" i="18"/>
  <c r="BD2705" i="18"/>
  <c r="BB2706" i="18"/>
  <c r="BC2706" i="18"/>
  <c r="BD2706" i="18"/>
  <c r="BB2707" i="18"/>
  <c r="BC2707" i="18"/>
  <c r="BD2707" i="18"/>
  <c r="BB2708" i="18"/>
  <c r="BC2708" i="18"/>
  <c r="BD2708" i="18"/>
  <c r="BB2709" i="18"/>
  <c r="BC2709" i="18"/>
  <c r="BD2709" i="18"/>
  <c r="BB2710" i="18"/>
  <c r="BC2710" i="18"/>
  <c r="BD2710" i="18"/>
  <c r="BB2711" i="18"/>
  <c r="BC2711" i="18"/>
  <c r="BD2711" i="18"/>
  <c r="BB2712" i="18"/>
  <c r="BC2712" i="18"/>
  <c r="BD2712" i="18"/>
  <c r="BB2713" i="18"/>
  <c r="BC2713" i="18"/>
  <c r="BD2713" i="18"/>
  <c r="BB2714" i="18"/>
  <c r="BC2714" i="18"/>
  <c r="BD2714" i="18"/>
  <c r="BB2715" i="18"/>
  <c r="BC2715" i="18"/>
  <c r="BD2715" i="18"/>
  <c r="BB2716" i="18"/>
  <c r="BC2716" i="18"/>
  <c r="BD2716" i="18"/>
  <c r="BB2717" i="18"/>
  <c r="BC2717" i="18"/>
  <c r="BD2717" i="18"/>
  <c r="BB2718" i="18"/>
  <c r="BC2718" i="18"/>
  <c r="BD2718" i="18"/>
  <c r="BB2719" i="18"/>
  <c r="BC2719" i="18"/>
  <c r="BD2719" i="18"/>
  <c r="BB2720" i="18"/>
  <c r="BC2720" i="18"/>
  <c r="BD2720" i="18"/>
  <c r="BB2721" i="18"/>
  <c r="BC2721" i="18"/>
  <c r="BD2721" i="18"/>
  <c r="BB2722" i="18"/>
  <c r="BC2722" i="18"/>
  <c r="BD2722" i="18"/>
  <c r="BB2723" i="18"/>
  <c r="BC2723" i="18"/>
  <c r="BD2723" i="18"/>
  <c r="BB2724" i="18"/>
  <c r="BC2724" i="18"/>
  <c r="BD2724" i="18"/>
  <c r="BB2725" i="18"/>
  <c r="BC2725" i="18"/>
  <c r="BD2725" i="18"/>
  <c r="BB2726" i="18"/>
  <c r="BC2726" i="18"/>
  <c r="BD2726" i="18"/>
  <c r="BB2727" i="18"/>
  <c r="BC2727" i="18"/>
  <c r="BD2727" i="18"/>
  <c r="BB2728" i="18"/>
  <c r="BC2728" i="18"/>
  <c r="BD2728" i="18"/>
  <c r="BB2729" i="18"/>
  <c r="BC2729" i="18"/>
  <c r="BD2729" i="18"/>
  <c r="BB2730" i="18"/>
  <c r="BC2730" i="18"/>
  <c r="BD2730" i="18"/>
  <c r="BB2731" i="18"/>
  <c r="BC2731" i="18"/>
  <c r="BD2731" i="18"/>
  <c r="BB2732" i="18"/>
  <c r="BC2732" i="18"/>
  <c r="BD2732" i="18"/>
  <c r="BB2733" i="18"/>
  <c r="BC2733" i="18"/>
  <c r="BD2733" i="18"/>
  <c r="BB2734" i="18"/>
  <c r="BC2734" i="18"/>
  <c r="BD2734" i="18"/>
  <c r="BB2735" i="18"/>
  <c r="BC2735" i="18"/>
  <c r="BD2735" i="18"/>
  <c r="BB2736" i="18"/>
  <c r="BC2736" i="18"/>
  <c r="BD2736" i="18"/>
  <c r="BB2737" i="18"/>
  <c r="BC2737" i="18"/>
  <c r="BD2737" i="18"/>
  <c r="BB2738" i="18"/>
  <c r="BC2738" i="18"/>
  <c r="BD2738" i="18"/>
  <c r="BB2739" i="18"/>
  <c r="BC2739" i="18"/>
  <c r="BD2739" i="18"/>
  <c r="BB2740" i="18"/>
  <c r="BC2740" i="18"/>
  <c r="BD2740" i="18"/>
  <c r="BB2741" i="18"/>
  <c r="BC2741" i="18"/>
  <c r="BD2741" i="18"/>
  <c r="BB2742" i="18"/>
  <c r="BC2742" i="18"/>
  <c r="BD2742" i="18"/>
  <c r="BB2743" i="18"/>
  <c r="BC2743" i="18"/>
  <c r="BD2743" i="18"/>
  <c r="BB2744" i="18"/>
  <c r="BC2744" i="18"/>
  <c r="BD2744" i="18"/>
  <c r="BB2745" i="18"/>
  <c r="BC2745" i="18"/>
  <c r="BD2745" i="18"/>
  <c r="BB2746" i="18"/>
  <c r="BC2746" i="18"/>
  <c r="BD2746" i="18"/>
  <c r="BB2747" i="18"/>
  <c r="BC2747" i="18"/>
  <c r="BD2747" i="18"/>
  <c r="BB2748" i="18"/>
  <c r="BC2748" i="18"/>
  <c r="BD2748" i="18"/>
  <c r="BB2749" i="18"/>
  <c r="BC2749" i="18"/>
  <c r="BD2749" i="18"/>
  <c r="BB2750" i="18"/>
  <c r="BC2750" i="18"/>
  <c r="BD2750" i="18"/>
  <c r="BB2751" i="18"/>
  <c r="BC2751" i="18"/>
  <c r="BD2751" i="18"/>
  <c r="BB2752" i="18"/>
  <c r="BC2752" i="18"/>
  <c r="BD2752" i="18"/>
  <c r="BB2753" i="18"/>
  <c r="BC2753" i="18"/>
  <c r="BD2753" i="18"/>
  <c r="BB2754" i="18"/>
  <c r="BC2754" i="18"/>
  <c r="BD2754" i="18"/>
  <c r="BB2755" i="18"/>
  <c r="BC2755" i="18"/>
  <c r="BD2755" i="18"/>
  <c r="BB2756" i="18"/>
  <c r="BC2756" i="18"/>
  <c r="BD2756" i="18"/>
  <c r="BB2757" i="18"/>
  <c r="BC2757" i="18"/>
  <c r="BD2757" i="18"/>
  <c r="BB2758" i="18"/>
  <c r="BC2758" i="18"/>
  <c r="BD2758" i="18"/>
  <c r="BB2759" i="18"/>
  <c r="BC2759" i="18"/>
  <c r="BD2759" i="18"/>
  <c r="BB2760" i="18"/>
  <c r="BC2760" i="18"/>
  <c r="BD2760" i="18"/>
  <c r="BB2761" i="18"/>
  <c r="BC2761" i="18"/>
  <c r="BD2761" i="18"/>
  <c r="BB2762" i="18"/>
  <c r="BC2762" i="18"/>
  <c r="BD2762" i="18"/>
  <c r="BB2763" i="18"/>
  <c r="BC2763" i="18"/>
  <c r="BD2763" i="18"/>
  <c r="BB2764" i="18"/>
  <c r="BC2764" i="18"/>
  <c r="BD2764" i="18"/>
  <c r="BB2765" i="18"/>
  <c r="BC2765" i="18"/>
  <c r="BD2765" i="18"/>
  <c r="BB2766" i="18"/>
  <c r="BC2766" i="18"/>
  <c r="BD2766" i="18"/>
  <c r="BB2767" i="18"/>
  <c r="BC2767" i="18"/>
  <c r="BD2767" i="18"/>
  <c r="BB2768" i="18"/>
  <c r="BC2768" i="18"/>
  <c r="BD2768" i="18"/>
  <c r="BB2769" i="18"/>
  <c r="BC2769" i="18"/>
  <c r="BD2769" i="18"/>
  <c r="BB2770" i="18"/>
  <c r="BC2770" i="18"/>
  <c r="BD2770" i="18"/>
  <c r="BB2771" i="18"/>
  <c r="BC2771" i="18"/>
  <c r="BD2771" i="18"/>
  <c r="BB2772" i="18"/>
  <c r="BC2772" i="18"/>
  <c r="BD2772" i="18"/>
  <c r="BB2773" i="18"/>
  <c r="BC2773" i="18"/>
  <c r="BD2773" i="18"/>
  <c r="BB2774" i="18"/>
  <c r="BC2774" i="18"/>
  <c r="BD2774" i="18"/>
  <c r="BB2775" i="18"/>
  <c r="BC2775" i="18"/>
  <c r="BD2775" i="18"/>
  <c r="BB2776" i="18"/>
  <c r="BC2776" i="18"/>
  <c r="BD2776" i="18"/>
  <c r="BB2777" i="18"/>
  <c r="BC2777" i="18"/>
  <c r="BD2777" i="18"/>
  <c r="BB2778" i="18"/>
  <c r="BC2778" i="18"/>
  <c r="BD2778" i="18"/>
  <c r="BB2779" i="18"/>
  <c r="BC2779" i="18"/>
  <c r="BD2779" i="18"/>
  <c r="BB2780" i="18"/>
  <c r="BC2780" i="18"/>
  <c r="BD2780" i="18"/>
  <c r="BB2781" i="18"/>
  <c r="BC2781" i="18"/>
  <c r="BD2781" i="18"/>
  <c r="BB2782" i="18"/>
  <c r="BC2782" i="18"/>
  <c r="BD2782" i="18"/>
  <c r="BB2783" i="18"/>
  <c r="BC2783" i="18"/>
  <c r="BD2783" i="18"/>
  <c r="BB2784" i="18"/>
  <c r="BC2784" i="18"/>
  <c r="BD2784" i="18"/>
  <c r="BB2785" i="18"/>
  <c r="BC2785" i="18"/>
  <c r="BD2785" i="18"/>
  <c r="BB2786" i="18"/>
  <c r="BC2786" i="18"/>
  <c r="BD2786" i="18"/>
  <c r="BB2787" i="18"/>
  <c r="BC2787" i="18"/>
  <c r="BD2787" i="18"/>
  <c r="BB2788" i="18"/>
  <c r="BC2788" i="18"/>
  <c r="BD2788" i="18"/>
  <c r="BB2789" i="18"/>
  <c r="BC2789" i="18"/>
  <c r="BD2789" i="18"/>
  <c r="BB2790" i="18"/>
  <c r="BC2790" i="18"/>
  <c r="BD2790" i="18"/>
  <c r="BB2791" i="18"/>
  <c r="BC2791" i="18"/>
  <c r="BD2791" i="18"/>
  <c r="BB2792" i="18"/>
  <c r="BC2792" i="18"/>
  <c r="BD2792" i="18"/>
  <c r="BB2793" i="18"/>
  <c r="BC2793" i="18"/>
  <c r="BD2793" i="18"/>
  <c r="BB2794" i="18"/>
  <c r="BC2794" i="18"/>
  <c r="BD2794" i="18"/>
  <c r="BB2795" i="18"/>
  <c r="BC2795" i="18"/>
  <c r="BD2795" i="18"/>
  <c r="BB2796" i="18"/>
  <c r="BC2796" i="18"/>
  <c r="BD2796" i="18"/>
  <c r="BB2797" i="18"/>
  <c r="BC2797" i="18"/>
  <c r="BD2797" i="18"/>
  <c r="BB2798" i="18"/>
  <c r="BC2798" i="18"/>
  <c r="BD2798" i="18"/>
  <c r="BB2799" i="18"/>
  <c r="BC2799" i="18"/>
  <c r="BD2799" i="18"/>
  <c r="BB2800" i="18"/>
  <c r="BC2800" i="18"/>
  <c r="BD2800" i="18"/>
  <c r="BB2801" i="18"/>
  <c r="BC2801" i="18"/>
  <c r="BD2801" i="18"/>
  <c r="BB2802" i="18"/>
  <c r="BC2802" i="18"/>
  <c r="BD2802" i="18"/>
  <c r="BB2803" i="18"/>
  <c r="BC2803" i="18"/>
  <c r="BD2803" i="18"/>
  <c r="BB2804" i="18"/>
  <c r="BC2804" i="18"/>
  <c r="BD2804" i="18"/>
  <c r="BB2805" i="18"/>
  <c r="BC2805" i="18"/>
  <c r="BD2805" i="18"/>
  <c r="BB2806" i="18"/>
  <c r="BC2806" i="18"/>
  <c r="BD2806" i="18"/>
  <c r="BB2807" i="18"/>
  <c r="BC2807" i="18"/>
  <c r="BD2807" i="18"/>
  <c r="BB2808" i="18"/>
  <c r="BC2808" i="18"/>
  <c r="BD2808" i="18"/>
  <c r="BB2809" i="18"/>
  <c r="BC2809" i="18"/>
  <c r="BD2809" i="18"/>
  <c r="BB2810" i="18"/>
  <c r="BC2810" i="18"/>
  <c r="BD2810" i="18"/>
  <c r="BB2811" i="18"/>
  <c r="BC2811" i="18"/>
  <c r="BD2811" i="18"/>
  <c r="BB2812" i="18"/>
  <c r="BC2812" i="18"/>
  <c r="BD2812" i="18"/>
  <c r="BB2813" i="18"/>
  <c r="BC2813" i="18"/>
  <c r="BD2813" i="18"/>
  <c r="BB2814" i="18"/>
  <c r="BC2814" i="18"/>
  <c r="BD2814" i="18"/>
  <c r="BB2815" i="18"/>
  <c r="BC2815" i="18"/>
  <c r="BD2815" i="18"/>
  <c r="BB2816" i="18"/>
  <c r="BC2816" i="18"/>
  <c r="BD2816" i="18"/>
  <c r="BB2817" i="18"/>
  <c r="BC2817" i="18"/>
  <c r="BD2817" i="18"/>
  <c r="BB2818" i="18"/>
  <c r="BC2818" i="18"/>
  <c r="BD2818" i="18"/>
  <c r="BB2819" i="18"/>
  <c r="BC2819" i="18"/>
  <c r="BD2819" i="18"/>
  <c r="BB2820" i="18"/>
  <c r="BC2820" i="18"/>
  <c r="BD2820" i="18"/>
  <c r="BB2821" i="18"/>
  <c r="BC2821" i="18"/>
  <c r="BD2821" i="18"/>
  <c r="BB2822" i="18"/>
  <c r="BC2822" i="18"/>
  <c r="BD2822" i="18"/>
  <c r="BB2823" i="18"/>
  <c r="BC2823" i="18"/>
  <c r="BD2823" i="18"/>
  <c r="BB2824" i="18"/>
  <c r="BC2824" i="18"/>
  <c r="BD2824" i="18"/>
  <c r="BB2825" i="18"/>
  <c r="BC2825" i="18"/>
  <c r="BD2825" i="18"/>
  <c r="BB2826" i="18"/>
  <c r="BC2826" i="18"/>
  <c r="BD2826" i="18"/>
  <c r="BB2827" i="18"/>
  <c r="BC2827" i="18"/>
  <c r="BD2827" i="18"/>
  <c r="BB2828" i="18"/>
  <c r="BC2828" i="18"/>
  <c r="BD2828" i="18"/>
  <c r="BB2829" i="18"/>
  <c r="BC2829" i="18"/>
  <c r="BD2829" i="18"/>
  <c r="BB2830" i="18"/>
  <c r="BC2830" i="18"/>
  <c r="BD2830" i="18"/>
  <c r="BB2831" i="18"/>
  <c r="BC2831" i="18"/>
  <c r="BD2831" i="18"/>
  <c r="BB2832" i="18"/>
  <c r="BC2832" i="18"/>
  <c r="BD2832" i="18"/>
  <c r="BB2833" i="18"/>
  <c r="BC2833" i="18"/>
  <c r="BD2833" i="18"/>
  <c r="BB2834" i="18"/>
  <c r="BC2834" i="18"/>
  <c r="BD2834" i="18"/>
  <c r="BB2835" i="18"/>
  <c r="BC2835" i="18"/>
  <c r="BD2835" i="18"/>
  <c r="BB2836" i="18"/>
  <c r="BC2836" i="18"/>
  <c r="BD2836" i="18"/>
  <c r="BB2837" i="18"/>
  <c r="BC2837" i="18"/>
  <c r="BD2837" i="18"/>
  <c r="BB2838" i="18"/>
  <c r="BC2838" i="18"/>
  <c r="BD2838" i="18"/>
  <c r="BB2839" i="18"/>
  <c r="BC2839" i="18"/>
  <c r="BD2839" i="18"/>
  <c r="BB2840" i="18"/>
  <c r="BC2840" i="18"/>
  <c r="BD2840" i="18"/>
  <c r="BB2841" i="18"/>
  <c r="BC2841" i="18"/>
  <c r="BD2841" i="18"/>
  <c r="BB2842" i="18"/>
  <c r="BC2842" i="18"/>
  <c r="BD2842" i="18"/>
  <c r="BB2843" i="18"/>
  <c r="BC2843" i="18"/>
  <c r="BD2843" i="18"/>
  <c r="BB2844" i="18"/>
  <c r="BC2844" i="18"/>
  <c r="BD2844" i="18"/>
  <c r="BB2845" i="18"/>
  <c r="BC2845" i="18"/>
  <c r="BD2845" i="18"/>
  <c r="BB2846" i="18"/>
  <c r="BC2846" i="18"/>
  <c r="BD2846" i="18"/>
  <c r="BB2847" i="18"/>
  <c r="BC2847" i="18"/>
  <c r="BD2847" i="18"/>
  <c r="BB2848" i="18"/>
  <c r="BC2848" i="18"/>
  <c r="BD2848" i="18"/>
  <c r="BB2849" i="18"/>
  <c r="BC2849" i="18"/>
  <c r="BD2849" i="18"/>
  <c r="BB2850" i="18"/>
  <c r="BC2850" i="18"/>
  <c r="BD2850" i="18"/>
  <c r="BB2851" i="18"/>
  <c r="BC2851" i="18"/>
  <c r="BD2851" i="18"/>
  <c r="BB2852" i="18"/>
  <c r="BC2852" i="18"/>
  <c r="BD2852" i="18"/>
  <c r="BB2853" i="18"/>
  <c r="BC2853" i="18"/>
  <c r="BD2853" i="18"/>
  <c r="BB2854" i="18"/>
  <c r="BC2854" i="18"/>
  <c r="BD2854" i="18"/>
  <c r="BB2855" i="18"/>
  <c r="BC2855" i="18"/>
  <c r="BD2855" i="18"/>
  <c r="BB2856" i="18"/>
  <c r="BC2856" i="18"/>
  <c r="BD2856" i="18"/>
  <c r="BB2857" i="18"/>
  <c r="BC2857" i="18"/>
  <c r="BD2857" i="18"/>
  <c r="BB2858" i="18"/>
  <c r="BC2858" i="18"/>
  <c r="BD2858" i="18"/>
  <c r="BB2859" i="18"/>
  <c r="BC2859" i="18"/>
  <c r="BD2859" i="18"/>
  <c r="BB2860" i="18"/>
  <c r="BC2860" i="18"/>
  <c r="BD2860" i="18"/>
  <c r="BB2861" i="18"/>
  <c r="BC2861" i="18"/>
  <c r="BD2861" i="18"/>
  <c r="BB2862" i="18"/>
  <c r="BC2862" i="18"/>
  <c r="BD2862" i="18"/>
  <c r="BB2863" i="18"/>
  <c r="BC2863" i="18"/>
  <c r="BD2863" i="18"/>
  <c r="BB2864" i="18"/>
  <c r="BC2864" i="18"/>
  <c r="BD2864" i="18"/>
  <c r="BB2865" i="18"/>
  <c r="BC2865" i="18"/>
  <c r="BD2865" i="18"/>
  <c r="BB2866" i="18"/>
  <c r="BC2866" i="18"/>
  <c r="BD2866" i="18"/>
  <c r="BB2867" i="18"/>
  <c r="BC2867" i="18"/>
  <c r="BD2867" i="18"/>
  <c r="BB2868" i="18"/>
  <c r="BC2868" i="18"/>
  <c r="BD2868" i="18"/>
  <c r="BB2869" i="18"/>
  <c r="BC2869" i="18"/>
  <c r="BD2869" i="18"/>
  <c r="BB2870" i="18"/>
  <c r="BC2870" i="18"/>
  <c r="BD2870" i="18"/>
  <c r="BB2871" i="18"/>
  <c r="BC2871" i="18"/>
  <c r="BD2871" i="18"/>
  <c r="BB2872" i="18"/>
  <c r="BC2872" i="18"/>
  <c r="BD2872" i="18"/>
  <c r="BB2873" i="18"/>
  <c r="BC2873" i="18"/>
  <c r="BD2873" i="18"/>
  <c r="BB2874" i="18"/>
  <c r="BC2874" i="18"/>
  <c r="BD2874" i="18"/>
  <c r="BB2875" i="18"/>
  <c r="BC2875" i="18"/>
  <c r="BD2875" i="18"/>
  <c r="BB2876" i="18"/>
  <c r="BC2876" i="18"/>
  <c r="BD2876" i="18"/>
  <c r="BB2877" i="18"/>
  <c r="BC2877" i="18"/>
  <c r="BD2877" i="18"/>
  <c r="BB2878" i="18"/>
  <c r="BC2878" i="18"/>
  <c r="BD2878" i="18"/>
  <c r="BB2879" i="18"/>
  <c r="BC2879" i="18"/>
  <c r="BD2879" i="18"/>
  <c r="BB2880" i="18"/>
  <c r="BC2880" i="18"/>
  <c r="BD2880" i="18"/>
  <c r="BB2881" i="18"/>
  <c r="BC2881" i="18"/>
  <c r="BD2881" i="18"/>
  <c r="BB2882" i="18"/>
  <c r="BC2882" i="18"/>
  <c r="BD2882" i="18"/>
  <c r="BB2883" i="18"/>
  <c r="BC2883" i="18"/>
  <c r="BD2883" i="18"/>
  <c r="BB2884" i="18"/>
  <c r="BC2884" i="18"/>
  <c r="BD2884" i="18"/>
  <c r="BB2885" i="18"/>
  <c r="BC2885" i="18"/>
  <c r="BD2885" i="18"/>
  <c r="BB2886" i="18"/>
  <c r="BC2886" i="18"/>
  <c r="BD2886" i="18"/>
  <c r="BB2887" i="18"/>
  <c r="BC2887" i="18"/>
  <c r="BD2887" i="18"/>
  <c r="BB2888" i="18"/>
  <c r="BC2888" i="18"/>
  <c r="BD2888" i="18"/>
  <c r="BB2889" i="18"/>
  <c r="BC2889" i="18"/>
  <c r="BD2889" i="18"/>
  <c r="BB2890" i="18"/>
  <c r="BC2890" i="18"/>
  <c r="BD2890" i="18"/>
  <c r="BB2891" i="18"/>
  <c r="BC2891" i="18"/>
  <c r="BD2891" i="18"/>
  <c r="BB2892" i="18"/>
  <c r="BC2892" i="18"/>
  <c r="BD2892" i="18"/>
  <c r="BB2893" i="18"/>
  <c r="BC2893" i="18"/>
  <c r="BD2893" i="18"/>
  <c r="BB2894" i="18"/>
  <c r="BC2894" i="18"/>
  <c r="BD2894" i="18"/>
  <c r="BB2895" i="18"/>
  <c r="BC2895" i="18"/>
  <c r="BD2895" i="18"/>
  <c r="BB2896" i="18"/>
  <c r="BC2896" i="18"/>
  <c r="BD2896" i="18"/>
  <c r="BB2897" i="18"/>
  <c r="BC2897" i="18"/>
  <c r="BD2897" i="18"/>
  <c r="BB2898" i="18"/>
  <c r="BC2898" i="18"/>
  <c r="BD2898" i="18"/>
  <c r="BB2899" i="18"/>
  <c r="BC2899" i="18"/>
  <c r="BD2899" i="18"/>
  <c r="BB2900" i="18"/>
  <c r="BC2900" i="18"/>
  <c r="BD2900" i="18"/>
  <c r="BB2901" i="18"/>
  <c r="BC2901" i="18"/>
  <c r="BD2901" i="18"/>
  <c r="BB2902" i="18"/>
  <c r="BC2902" i="18"/>
  <c r="BD2902" i="18"/>
  <c r="BB2903" i="18"/>
  <c r="BC2903" i="18"/>
  <c r="BD2903" i="18"/>
  <c r="BB2904" i="18"/>
  <c r="BC2904" i="18"/>
  <c r="BD2904" i="18"/>
  <c r="BB2905" i="18"/>
  <c r="BC2905" i="18"/>
  <c r="BD2905" i="18"/>
  <c r="BB2906" i="18"/>
  <c r="BC2906" i="18"/>
  <c r="BD2906" i="18"/>
  <c r="BB2907" i="18"/>
  <c r="BC2907" i="18"/>
  <c r="BD2907" i="18"/>
  <c r="BB2908" i="18"/>
  <c r="BC2908" i="18"/>
  <c r="BD2908" i="18"/>
  <c r="BB2909" i="18"/>
  <c r="BC2909" i="18"/>
  <c r="BD2909" i="18"/>
  <c r="BB2910" i="18"/>
  <c r="BC2910" i="18"/>
  <c r="BD2910" i="18"/>
  <c r="BB2911" i="18"/>
  <c r="BC2911" i="18"/>
  <c r="BD2911" i="18"/>
  <c r="BB2912" i="18"/>
  <c r="BC2912" i="18"/>
  <c r="BD2912" i="18"/>
  <c r="BB2913" i="18"/>
  <c r="BC2913" i="18"/>
  <c r="BD2913" i="18"/>
  <c r="BB2914" i="18"/>
  <c r="BC2914" i="18"/>
  <c r="BD2914" i="18"/>
  <c r="BB2915" i="18"/>
  <c r="BC2915" i="18"/>
  <c r="BD2915" i="18"/>
  <c r="BB2916" i="18"/>
  <c r="BC2916" i="18"/>
  <c r="BD2916" i="18"/>
  <c r="BB2917" i="18"/>
  <c r="BC2917" i="18"/>
  <c r="BD2917" i="18"/>
  <c r="BB2918" i="18"/>
  <c r="BC2918" i="18"/>
  <c r="BD2918" i="18"/>
  <c r="BB2919" i="18"/>
  <c r="BC2919" i="18"/>
  <c r="BD2919" i="18"/>
  <c r="BB2920" i="18"/>
  <c r="BC2920" i="18"/>
  <c r="BD2920" i="18"/>
  <c r="BB2921" i="18"/>
  <c r="BC2921" i="18"/>
  <c r="BD2921" i="18"/>
  <c r="BB2922" i="18"/>
  <c r="BC2922" i="18"/>
  <c r="BD2922" i="18"/>
  <c r="BB2923" i="18"/>
  <c r="BC2923" i="18"/>
  <c r="BD2923" i="18"/>
  <c r="BB2924" i="18"/>
  <c r="BC2924" i="18"/>
  <c r="BD2924" i="18"/>
  <c r="BB2925" i="18"/>
  <c r="BC2925" i="18"/>
  <c r="BD2925" i="18"/>
  <c r="BB2926" i="18"/>
  <c r="BC2926" i="18"/>
  <c r="BD2926" i="18"/>
  <c r="BB2927" i="18"/>
  <c r="BC2927" i="18"/>
  <c r="BD2927" i="18"/>
  <c r="BB2928" i="18"/>
  <c r="BC2928" i="18"/>
  <c r="BD2928" i="18"/>
  <c r="BB2929" i="18"/>
  <c r="BC2929" i="18"/>
  <c r="BD2929" i="18"/>
  <c r="BB2930" i="18"/>
  <c r="BC2930" i="18"/>
  <c r="BD2930" i="18"/>
  <c r="BB2931" i="18"/>
  <c r="BC2931" i="18"/>
  <c r="BD2931" i="18"/>
  <c r="BB2932" i="18"/>
  <c r="BC2932" i="18"/>
  <c r="BD2932" i="18"/>
  <c r="BB2933" i="18"/>
  <c r="BC2933" i="18"/>
  <c r="BD2933" i="18"/>
  <c r="BB2934" i="18"/>
  <c r="BC2934" i="18"/>
  <c r="BD2934" i="18"/>
  <c r="BB2935" i="18"/>
  <c r="BC2935" i="18"/>
  <c r="BD2935" i="18"/>
  <c r="BB2936" i="18"/>
  <c r="BC2936" i="18"/>
  <c r="BD2936" i="18"/>
  <c r="BB2937" i="18"/>
  <c r="BC2937" i="18"/>
  <c r="BD2937" i="18"/>
  <c r="BB2938" i="18"/>
  <c r="BC2938" i="18"/>
  <c r="BD2938" i="18"/>
  <c r="BB2939" i="18"/>
  <c r="BC2939" i="18"/>
  <c r="BD2939" i="18"/>
  <c r="BB2940" i="18"/>
  <c r="BC2940" i="18"/>
  <c r="BD2940" i="18"/>
  <c r="BB2941" i="18"/>
  <c r="BC2941" i="18"/>
  <c r="BD2941" i="18"/>
  <c r="BB2942" i="18"/>
  <c r="BC2942" i="18"/>
  <c r="BD2942" i="18"/>
  <c r="BB2943" i="18"/>
  <c r="BC2943" i="18"/>
  <c r="BD2943" i="18"/>
  <c r="BB2944" i="18"/>
  <c r="BC2944" i="18"/>
  <c r="BD2944" i="18"/>
  <c r="BB2945" i="18"/>
  <c r="BC2945" i="18"/>
  <c r="BD2945" i="18"/>
  <c r="BB2946" i="18"/>
  <c r="BC2946" i="18"/>
  <c r="BD2946" i="18"/>
  <c r="BB2947" i="18"/>
  <c r="BC2947" i="18"/>
  <c r="BD2947" i="18"/>
  <c r="BB2948" i="18"/>
  <c r="BC2948" i="18"/>
  <c r="BD2948" i="18"/>
  <c r="BB2949" i="18"/>
  <c r="BC2949" i="18"/>
  <c r="BD2949" i="18"/>
  <c r="BB2950" i="18"/>
  <c r="BC2950" i="18"/>
  <c r="BD2950" i="18"/>
  <c r="BB2951" i="18"/>
  <c r="BC2951" i="18"/>
  <c r="BD2951" i="18"/>
  <c r="BB2952" i="18"/>
  <c r="BC2952" i="18"/>
  <c r="BD2952" i="18"/>
  <c r="BB2953" i="18"/>
  <c r="BC2953" i="18"/>
  <c r="BD2953" i="18"/>
  <c r="BB2954" i="18"/>
  <c r="BC2954" i="18"/>
  <c r="BD2954" i="18"/>
  <c r="BB2955" i="18"/>
  <c r="BC2955" i="18"/>
  <c r="BD2955" i="18"/>
  <c r="BB2956" i="18"/>
  <c r="BC2956" i="18"/>
  <c r="BD2956" i="18"/>
  <c r="BB2957" i="18"/>
  <c r="BC2957" i="18"/>
  <c r="BD2957" i="18"/>
  <c r="BB2958" i="18"/>
  <c r="BC2958" i="18"/>
  <c r="BD2958" i="18"/>
  <c r="BB2959" i="18"/>
  <c r="BC2959" i="18"/>
  <c r="BD2959" i="18"/>
  <c r="BB2960" i="18"/>
  <c r="BC2960" i="18"/>
  <c r="BD2960" i="18"/>
  <c r="BB2961" i="18"/>
  <c r="BC2961" i="18"/>
  <c r="BD2961" i="18"/>
  <c r="BB2962" i="18"/>
  <c r="BC2962" i="18"/>
  <c r="BD2962" i="18"/>
  <c r="BB2963" i="18"/>
  <c r="BC2963" i="18"/>
  <c r="BD2963" i="18"/>
  <c r="BB2964" i="18"/>
  <c r="BC2964" i="18"/>
  <c r="BD2964" i="18"/>
  <c r="BB2965" i="18"/>
  <c r="BC2965" i="18"/>
  <c r="BD2965" i="18"/>
  <c r="BB2966" i="18"/>
  <c r="BC2966" i="18"/>
  <c r="BD2966" i="18"/>
  <c r="BB2967" i="18"/>
  <c r="BC2967" i="18"/>
  <c r="BD2967" i="18"/>
  <c r="BB2968" i="18"/>
  <c r="BC2968" i="18"/>
  <c r="BD2968" i="18"/>
  <c r="BB2969" i="18"/>
  <c r="BC2969" i="18"/>
  <c r="BD2969" i="18"/>
  <c r="BB2970" i="18"/>
  <c r="BC2970" i="18"/>
  <c r="BD2970" i="18"/>
  <c r="BB2971" i="18"/>
  <c r="BC2971" i="18"/>
  <c r="BD2971" i="18"/>
  <c r="BB2972" i="18"/>
  <c r="BC2972" i="18"/>
  <c r="BD2972" i="18"/>
  <c r="BB2973" i="18"/>
  <c r="BC2973" i="18"/>
  <c r="BD2973" i="18"/>
  <c r="BB2974" i="18"/>
  <c r="BC2974" i="18"/>
  <c r="BD2974" i="18"/>
  <c r="BB2975" i="18"/>
  <c r="BC2975" i="18"/>
  <c r="BD2975" i="18"/>
  <c r="BB2976" i="18"/>
  <c r="BC2976" i="18"/>
  <c r="BD2976" i="18"/>
  <c r="BB2977" i="18"/>
  <c r="BC2977" i="18"/>
  <c r="BD2977" i="18"/>
  <c r="BB2978" i="18"/>
  <c r="BC2978" i="18"/>
  <c r="BD2978" i="18"/>
  <c r="BB2979" i="18"/>
  <c r="BC2979" i="18"/>
  <c r="BD2979" i="18"/>
  <c r="BB2980" i="18"/>
  <c r="BC2980" i="18"/>
  <c r="BD2980" i="18"/>
  <c r="BB2981" i="18"/>
  <c r="BC2981" i="18"/>
  <c r="BD2981" i="18"/>
  <c r="BB2982" i="18"/>
  <c r="BC2982" i="18"/>
  <c r="BD2982" i="18"/>
  <c r="BB2983" i="18"/>
  <c r="BC2983" i="18"/>
  <c r="BD2983" i="18"/>
  <c r="BB2984" i="18"/>
  <c r="BC2984" i="18"/>
  <c r="BD2984" i="18"/>
  <c r="BB2985" i="18"/>
  <c r="BC2985" i="18"/>
  <c r="BD2985" i="18"/>
  <c r="BB2986" i="18"/>
  <c r="BC2986" i="18"/>
  <c r="BD2986" i="18"/>
  <c r="BB2987" i="18"/>
  <c r="BC2987" i="18"/>
  <c r="BD2987" i="18"/>
  <c r="BB2988" i="18"/>
  <c r="BC2988" i="18"/>
  <c r="BD2988" i="18"/>
  <c r="BB2989" i="18"/>
  <c r="BC2989" i="18"/>
  <c r="BD2989" i="18"/>
  <c r="BB2990" i="18"/>
  <c r="BC2990" i="18"/>
  <c r="BD2990" i="18"/>
  <c r="BB2991" i="18"/>
  <c r="BC2991" i="18"/>
  <c r="BD2991" i="18"/>
  <c r="BB2992" i="18"/>
  <c r="BC2992" i="18"/>
  <c r="BD2992" i="18"/>
  <c r="BB2993" i="18"/>
  <c r="BC2993" i="18"/>
  <c r="BD2993" i="18"/>
  <c r="BB2994" i="18"/>
  <c r="BC2994" i="18"/>
  <c r="BD2994" i="18"/>
  <c r="BB2995" i="18"/>
  <c r="BC2995" i="18"/>
  <c r="BD2995" i="18"/>
  <c r="BB2996" i="18"/>
  <c r="BC2996" i="18"/>
  <c r="BD2996" i="18"/>
  <c r="BB2997" i="18"/>
  <c r="BC2997" i="18"/>
  <c r="BD2997" i="18"/>
  <c r="BB2998" i="18"/>
  <c r="BC2998" i="18"/>
  <c r="BD2998" i="18"/>
  <c r="BB2999" i="18"/>
  <c r="BC2999" i="18"/>
  <c r="BD2999" i="18"/>
  <c r="BB3000" i="18"/>
  <c r="BC3000" i="18"/>
  <c r="BD3000" i="18"/>
  <c r="BB3001" i="18"/>
  <c r="BC3001" i="18"/>
  <c r="BD3001" i="18"/>
  <c r="BB3002" i="18"/>
  <c r="BC3002" i="18"/>
  <c r="BD3002" i="18"/>
  <c r="BB3003" i="18"/>
  <c r="BC3003" i="18"/>
  <c r="BD3003" i="18"/>
  <c r="BB3004" i="18"/>
  <c r="BC3004" i="18"/>
  <c r="BD3004" i="18"/>
  <c r="BB3005" i="18"/>
  <c r="BC3005" i="18"/>
  <c r="BD3005" i="18"/>
  <c r="BB3006" i="18"/>
  <c r="BC3006" i="18"/>
  <c r="BD3006" i="18"/>
  <c r="BB3007" i="18"/>
  <c r="BC3007" i="18"/>
  <c r="BD3007" i="18"/>
  <c r="BB3008" i="18"/>
  <c r="BC3008" i="18"/>
  <c r="BD3008" i="18"/>
  <c r="BB3009" i="18"/>
  <c r="BC3009" i="18"/>
  <c r="BD3009" i="18"/>
  <c r="BB3010" i="18"/>
  <c r="BC3010" i="18"/>
  <c r="BD3010" i="18"/>
  <c r="BB3011" i="18"/>
  <c r="BC3011" i="18"/>
  <c r="BD3011" i="18"/>
  <c r="BB3012" i="18"/>
  <c r="BC3012" i="18"/>
  <c r="BD3012" i="18"/>
  <c r="BB3013" i="18"/>
  <c r="BC3013" i="18"/>
  <c r="BD3013" i="18"/>
  <c r="BB3014" i="18"/>
  <c r="BC3014" i="18"/>
  <c r="BD3014" i="18"/>
  <c r="BB3015" i="18"/>
  <c r="BC3015" i="18"/>
  <c r="BD3015" i="18"/>
  <c r="BB3016" i="18"/>
  <c r="BC3016" i="18"/>
  <c r="BD3016" i="18"/>
  <c r="BB3017" i="18"/>
  <c r="BC3017" i="18"/>
  <c r="BD3017" i="18"/>
  <c r="BB3018" i="18"/>
  <c r="BC3018" i="18"/>
  <c r="BD3018" i="18"/>
  <c r="BB3019" i="18"/>
  <c r="BC3019" i="18"/>
  <c r="BD3019" i="18"/>
  <c r="BB3020" i="18"/>
  <c r="BC3020" i="18"/>
  <c r="BD3020" i="18"/>
  <c r="BB3021" i="18"/>
  <c r="BC3021" i="18"/>
  <c r="BD3021" i="18"/>
  <c r="BB3022" i="18"/>
  <c r="BC3022" i="18"/>
  <c r="BD3022" i="18"/>
  <c r="BB3023" i="18"/>
  <c r="BC3023" i="18"/>
  <c r="BD3023" i="18"/>
  <c r="BB3024" i="18"/>
  <c r="BC3024" i="18"/>
  <c r="BD3024" i="18"/>
  <c r="BB3025" i="18"/>
  <c r="BC3025" i="18"/>
  <c r="BD3025" i="18"/>
  <c r="BB3026" i="18"/>
  <c r="BC3026" i="18"/>
  <c r="BD3026" i="18"/>
  <c r="BB3027" i="18"/>
  <c r="BC3027" i="18"/>
  <c r="BD3027" i="18"/>
  <c r="BB3028" i="18"/>
  <c r="BC3028" i="18"/>
  <c r="BD3028" i="18"/>
  <c r="BB3029" i="18"/>
  <c r="BC3029" i="18"/>
  <c r="BD3029" i="18"/>
  <c r="BB3030" i="18"/>
  <c r="BC3030" i="18"/>
  <c r="BD3030" i="18"/>
  <c r="BB3031" i="18"/>
  <c r="BC3031" i="18"/>
  <c r="BD3031" i="18"/>
  <c r="BB3032" i="18"/>
  <c r="BC3032" i="18"/>
  <c r="BD3032" i="18"/>
  <c r="BB3033" i="18"/>
  <c r="BC3033" i="18"/>
  <c r="BD3033" i="18"/>
  <c r="BB3034" i="18"/>
  <c r="BC3034" i="18"/>
  <c r="BD3034" i="18"/>
  <c r="BB3035" i="18"/>
  <c r="BC3035" i="18"/>
  <c r="BD3035" i="18"/>
  <c r="BB3036" i="18"/>
  <c r="BC3036" i="18"/>
  <c r="BD3036" i="18"/>
  <c r="BB3037" i="18"/>
  <c r="BC3037" i="18"/>
  <c r="BD3037" i="18"/>
  <c r="BB3038" i="18"/>
  <c r="BC3038" i="18"/>
  <c r="BD3038" i="18"/>
  <c r="BB3039" i="18"/>
  <c r="BC3039" i="18"/>
  <c r="BD3039" i="18"/>
  <c r="BB3040" i="18"/>
  <c r="BC3040" i="18"/>
  <c r="BD3040" i="18"/>
  <c r="BB3041" i="18"/>
  <c r="BC3041" i="18"/>
  <c r="BD3041" i="18"/>
  <c r="BB3042" i="18"/>
  <c r="BC3042" i="18"/>
  <c r="BD3042" i="18"/>
  <c r="BB3043" i="18"/>
  <c r="BC3043" i="18"/>
  <c r="BD3043" i="18"/>
  <c r="BB3044" i="18"/>
  <c r="BC3044" i="18"/>
  <c r="BD3044" i="18"/>
  <c r="BB3045" i="18"/>
  <c r="BC3045" i="18"/>
  <c r="BD3045" i="18"/>
  <c r="BB3046" i="18"/>
  <c r="BC3046" i="18"/>
  <c r="BD3046" i="18"/>
  <c r="BB3047" i="18"/>
  <c r="BC3047" i="18"/>
  <c r="BD3047" i="18"/>
  <c r="BB3048" i="18"/>
  <c r="BC3048" i="18"/>
  <c r="BD3048" i="18"/>
  <c r="BB3049" i="18"/>
  <c r="BC3049" i="18"/>
  <c r="BD3049" i="18"/>
  <c r="BB3050" i="18"/>
  <c r="BC3050" i="18"/>
  <c r="BD3050" i="18"/>
  <c r="BB3051" i="18"/>
  <c r="BC3051" i="18"/>
  <c r="BD3051" i="18"/>
  <c r="BB3052" i="18"/>
  <c r="BC3052" i="18"/>
  <c r="BD3052" i="18"/>
  <c r="BB3053" i="18"/>
  <c r="BC3053" i="18"/>
  <c r="BD3053" i="18"/>
  <c r="BB3054" i="18"/>
  <c r="BC3054" i="18"/>
  <c r="BD3054" i="18"/>
  <c r="BB3055" i="18"/>
  <c r="BC3055" i="18"/>
  <c r="BD3055" i="18"/>
  <c r="BB3056" i="18"/>
  <c r="BC3056" i="18"/>
  <c r="BD3056" i="18"/>
  <c r="BB3057" i="18"/>
  <c r="BC3057" i="18"/>
  <c r="BD3057" i="18"/>
  <c r="BB3058" i="18"/>
  <c r="BC3058" i="18"/>
  <c r="BD3058" i="18"/>
  <c r="BB3059" i="18"/>
  <c r="BC3059" i="18"/>
  <c r="BD3059" i="18"/>
  <c r="BB3060" i="18"/>
  <c r="BC3060" i="18"/>
  <c r="BD3060" i="18"/>
  <c r="BB3061" i="18"/>
  <c r="BC3061" i="18"/>
  <c r="BD3061" i="18"/>
  <c r="BB3062" i="18"/>
  <c r="BC3062" i="18"/>
  <c r="BD3062" i="18"/>
  <c r="BB3063" i="18"/>
  <c r="BC3063" i="18"/>
  <c r="BD3063" i="18"/>
  <c r="BB3064" i="18"/>
  <c r="BC3064" i="18"/>
  <c r="BD3064" i="18"/>
  <c r="BB3065" i="18"/>
  <c r="BC3065" i="18"/>
  <c r="BD3065" i="18"/>
  <c r="BB3066" i="18"/>
  <c r="BC3066" i="18"/>
  <c r="BD3066" i="18"/>
  <c r="BB3067" i="18"/>
  <c r="BC3067" i="18"/>
  <c r="BD3067" i="18"/>
  <c r="BB3068" i="18"/>
  <c r="BC3068" i="18"/>
  <c r="BD3068" i="18"/>
  <c r="BB3069" i="18"/>
  <c r="BC3069" i="18"/>
  <c r="BD3069" i="18"/>
  <c r="BB3070" i="18"/>
  <c r="BC3070" i="18"/>
  <c r="BD3070" i="18"/>
  <c r="BB3071" i="18"/>
  <c r="BC3071" i="18"/>
  <c r="BD3071" i="18"/>
  <c r="BB3072" i="18"/>
  <c r="BC3072" i="18"/>
  <c r="BD3072" i="18"/>
  <c r="BB3073" i="18"/>
  <c r="BC3073" i="18"/>
  <c r="BD3073" i="18"/>
  <c r="BB3074" i="18"/>
  <c r="BC3074" i="18"/>
  <c r="BD3074" i="18"/>
  <c r="BB3075" i="18"/>
  <c r="BC3075" i="18"/>
  <c r="BD3075" i="18"/>
  <c r="BB3076" i="18"/>
  <c r="BC3076" i="18"/>
  <c r="BD3076" i="18"/>
  <c r="BB3077" i="18"/>
  <c r="BC3077" i="18"/>
  <c r="BD3077" i="18"/>
  <c r="BB3078" i="18"/>
  <c r="BC3078" i="18"/>
  <c r="BD3078" i="18"/>
  <c r="BB3079" i="18"/>
  <c r="BC3079" i="18"/>
  <c r="BD3079" i="18"/>
  <c r="BB3080" i="18"/>
  <c r="BC3080" i="18"/>
  <c r="BD3080" i="18"/>
  <c r="BB3081" i="18"/>
  <c r="BC3081" i="18"/>
  <c r="BD3081" i="18"/>
  <c r="BB3082" i="18"/>
  <c r="BC3082" i="18"/>
  <c r="BD3082" i="18"/>
  <c r="BB3083" i="18"/>
  <c r="BC3083" i="18"/>
  <c r="BD3083" i="18"/>
  <c r="BB3084" i="18"/>
  <c r="BC3084" i="18"/>
  <c r="BD3084" i="18"/>
  <c r="BB3085" i="18"/>
  <c r="BC3085" i="18"/>
  <c r="BD3085" i="18"/>
  <c r="BB3086" i="18"/>
  <c r="BC3086" i="18"/>
  <c r="BD3086" i="18"/>
  <c r="BB3087" i="18"/>
  <c r="BC3087" i="18"/>
  <c r="BD3087" i="18"/>
  <c r="BB3088" i="18"/>
  <c r="BC3088" i="18"/>
  <c r="BD3088" i="18"/>
  <c r="BB3089" i="18"/>
  <c r="BC3089" i="18"/>
  <c r="BD3089" i="18"/>
  <c r="BB3090" i="18"/>
  <c r="BC3090" i="18"/>
  <c r="BD3090" i="18"/>
  <c r="BB3091" i="18"/>
  <c r="BC3091" i="18"/>
  <c r="BD3091" i="18"/>
  <c r="BB3092" i="18"/>
  <c r="BC3092" i="18"/>
  <c r="BD3092" i="18"/>
  <c r="BB3093" i="18"/>
  <c r="BC3093" i="18"/>
  <c r="BD3093" i="18"/>
  <c r="BB3094" i="18"/>
  <c r="BC3094" i="18"/>
  <c r="BD3094" i="18"/>
  <c r="BB3095" i="18"/>
  <c r="BC3095" i="18"/>
  <c r="BD3095" i="18"/>
  <c r="BB3096" i="18"/>
  <c r="BC3096" i="18"/>
  <c r="BD3096" i="18"/>
  <c r="BB3097" i="18"/>
  <c r="BC3097" i="18"/>
  <c r="BD3097" i="18"/>
  <c r="BB3098" i="18"/>
  <c r="BC3098" i="18"/>
  <c r="BD3098" i="18"/>
  <c r="BB3099" i="18"/>
  <c r="BC3099" i="18"/>
  <c r="BD3099" i="18"/>
  <c r="BB3100" i="18"/>
  <c r="BC3100" i="18"/>
  <c r="BD3100" i="18"/>
  <c r="BB3101" i="18"/>
  <c r="BC3101" i="18"/>
  <c r="BD3101" i="18"/>
  <c r="BB3102" i="18"/>
  <c r="BC3102" i="18"/>
  <c r="BD3102" i="18"/>
  <c r="BB3103" i="18"/>
  <c r="BC3103" i="18"/>
  <c r="BD3103" i="18"/>
  <c r="BB3104" i="18"/>
  <c r="BC3104" i="18"/>
  <c r="BD3104" i="18"/>
  <c r="BB3105" i="18"/>
  <c r="BC3105" i="18"/>
  <c r="BD3105" i="18"/>
  <c r="BB3106" i="18"/>
  <c r="BC3106" i="18"/>
  <c r="BD3106" i="18"/>
  <c r="BB3107" i="18"/>
  <c r="BC3107" i="18"/>
  <c r="BD3107" i="18"/>
  <c r="BB3108" i="18"/>
  <c r="BC3108" i="18"/>
  <c r="BD3108" i="18"/>
  <c r="BB3109" i="18"/>
  <c r="BC3109" i="18"/>
  <c r="BD3109" i="18"/>
  <c r="BB3110" i="18"/>
  <c r="BC3110" i="18"/>
  <c r="BD3110" i="18"/>
  <c r="BB3111" i="18"/>
  <c r="BC3111" i="18"/>
  <c r="BD3111" i="18"/>
  <c r="BB3112" i="18"/>
  <c r="BC3112" i="18"/>
  <c r="BD3112" i="18"/>
  <c r="BB3113" i="18"/>
  <c r="BC3113" i="18"/>
  <c r="BD3113" i="18"/>
  <c r="BB3114" i="18"/>
  <c r="BC3114" i="18"/>
  <c r="BD3114" i="18"/>
  <c r="BB3115" i="18"/>
  <c r="BC3115" i="18"/>
  <c r="BD3115" i="18"/>
  <c r="BB3116" i="18"/>
  <c r="BC3116" i="18"/>
  <c r="BD3116" i="18"/>
  <c r="BB3117" i="18"/>
  <c r="BC3117" i="18"/>
  <c r="BD3117" i="18"/>
  <c r="BB3118" i="18"/>
  <c r="BC3118" i="18"/>
  <c r="BD3118" i="18"/>
  <c r="BB3119" i="18"/>
  <c r="BC3119" i="18"/>
  <c r="BD3119" i="18"/>
  <c r="BB3120" i="18"/>
  <c r="BC3120" i="18"/>
  <c r="BD3120" i="18"/>
  <c r="BB3121" i="18"/>
  <c r="BC3121" i="18"/>
  <c r="BD3121" i="18"/>
  <c r="BB3122" i="18"/>
  <c r="BC3122" i="18"/>
  <c r="BD3122" i="18"/>
  <c r="BB3123" i="18"/>
  <c r="BC3123" i="18"/>
  <c r="BD3123" i="18"/>
  <c r="BB3124" i="18"/>
  <c r="BC3124" i="18"/>
  <c r="BD3124" i="18"/>
  <c r="BB3125" i="18"/>
  <c r="BC3125" i="18"/>
  <c r="BD3125" i="18"/>
  <c r="BB3126" i="18"/>
  <c r="BC3126" i="18"/>
  <c r="BD3126" i="18"/>
  <c r="BB3127" i="18"/>
  <c r="BC3127" i="18"/>
  <c r="BD3127" i="18"/>
  <c r="BB3128" i="18"/>
  <c r="BC3128" i="18"/>
  <c r="BD3128" i="18"/>
  <c r="BB3129" i="18"/>
  <c r="BC3129" i="18"/>
  <c r="BD3129" i="18"/>
  <c r="BB3130" i="18"/>
  <c r="BC3130" i="18"/>
  <c r="BD3130" i="18"/>
  <c r="BB3131" i="18"/>
  <c r="BC3131" i="18"/>
  <c r="BD3131" i="18"/>
  <c r="BB3132" i="18"/>
  <c r="BC3132" i="18"/>
  <c r="BD3132" i="18"/>
  <c r="BB3133" i="18"/>
  <c r="BC3133" i="18"/>
  <c r="BD3133" i="18"/>
  <c r="BB3134" i="18"/>
  <c r="BC3134" i="18"/>
  <c r="BD3134" i="18"/>
  <c r="BB3135" i="18"/>
  <c r="BC3135" i="18"/>
  <c r="BD3135" i="18"/>
  <c r="BB3136" i="18"/>
  <c r="BC3136" i="18"/>
  <c r="BD3136" i="18"/>
  <c r="BB3137" i="18"/>
  <c r="BC3137" i="18"/>
  <c r="BD3137" i="18"/>
  <c r="BB3138" i="18"/>
  <c r="BC3138" i="18"/>
  <c r="BD3138" i="18"/>
  <c r="BB3139" i="18"/>
  <c r="BC3139" i="18"/>
  <c r="BD3139" i="18"/>
  <c r="BB3140" i="18"/>
  <c r="BC3140" i="18"/>
  <c r="BD3140" i="18"/>
  <c r="BB3141" i="18"/>
  <c r="BC3141" i="18"/>
  <c r="BD3141" i="18"/>
  <c r="BB3142" i="18"/>
  <c r="BC3142" i="18"/>
  <c r="BD3142" i="18"/>
  <c r="BB3143" i="18"/>
  <c r="BC3143" i="18"/>
  <c r="BD3143" i="18"/>
  <c r="BB3144" i="18"/>
  <c r="BC3144" i="18"/>
  <c r="BD3144" i="18"/>
  <c r="BB3145" i="18"/>
  <c r="BC3145" i="18"/>
  <c r="BD3145" i="18"/>
  <c r="BB3146" i="18"/>
  <c r="BC3146" i="18"/>
  <c r="BD3146" i="18"/>
  <c r="BB3147" i="18"/>
  <c r="BC3147" i="18"/>
  <c r="BD3147" i="18"/>
  <c r="BB3148" i="18"/>
  <c r="BC3148" i="18"/>
  <c r="BD3148" i="18"/>
  <c r="BB3149" i="18"/>
  <c r="BC3149" i="18"/>
  <c r="BD3149" i="18"/>
  <c r="BB3150" i="18"/>
  <c r="BC3150" i="18"/>
  <c r="BD3150" i="18"/>
  <c r="BB3151" i="18"/>
  <c r="BC3151" i="18"/>
  <c r="BD3151" i="18"/>
  <c r="BB3152" i="18"/>
  <c r="BC3152" i="18"/>
  <c r="BD3152" i="18"/>
  <c r="BB3153" i="18"/>
  <c r="BC3153" i="18"/>
  <c r="BD3153" i="18"/>
  <c r="BB3154" i="18"/>
  <c r="BC3154" i="18"/>
  <c r="BD3154" i="18"/>
  <c r="BB3155" i="18"/>
  <c r="BC3155" i="18"/>
  <c r="BD3155" i="18"/>
  <c r="BB3156" i="18"/>
  <c r="BC3156" i="18"/>
  <c r="BD3156" i="18"/>
  <c r="BB3157" i="18"/>
  <c r="BC3157" i="18"/>
  <c r="BD3157" i="18"/>
  <c r="BB3158" i="18"/>
  <c r="BC3158" i="18"/>
  <c r="BD3158" i="18"/>
  <c r="BB3159" i="18"/>
  <c r="BC3159" i="18"/>
  <c r="BD3159" i="18"/>
  <c r="BB3160" i="18"/>
  <c r="BC3160" i="18"/>
  <c r="BD3160" i="18"/>
  <c r="BB3161" i="18"/>
  <c r="BC3161" i="18"/>
  <c r="BD3161" i="18"/>
  <c r="BB3162" i="18"/>
  <c r="BC3162" i="18"/>
  <c r="BD3162" i="18"/>
  <c r="BB3163" i="18"/>
  <c r="BC3163" i="18"/>
  <c r="BD3163" i="18"/>
  <c r="BB3164" i="18"/>
  <c r="BC3164" i="18"/>
  <c r="BD3164" i="18"/>
  <c r="BB3165" i="18"/>
  <c r="BC3165" i="18"/>
  <c r="BD3165" i="18"/>
  <c r="BB3166" i="18"/>
  <c r="BC3166" i="18"/>
  <c r="BD3166" i="18"/>
  <c r="BB3167" i="18"/>
  <c r="BC3167" i="18"/>
  <c r="BD3167" i="18"/>
  <c r="BB3168" i="18"/>
  <c r="BC3168" i="18"/>
  <c r="BD3168" i="18"/>
  <c r="BB3169" i="18"/>
  <c r="BC3169" i="18"/>
  <c r="BD3169" i="18"/>
  <c r="BB3170" i="18"/>
  <c r="BC3170" i="18"/>
  <c r="BD3170" i="18"/>
  <c r="BB3171" i="18"/>
  <c r="BC3171" i="18"/>
  <c r="BD3171" i="18"/>
  <c r="BB3172" i="18"/>
  <c r="BC3172" i="18"/>
  <c r="BD3172" i="18"/>
  <c r="BB3173" i="18"/>
  <c r="BC3173" i="18"/>
  <c r="BD3173" i="18"/>
  <c r="BB3174" i="18"/>
  <c r="BC3174" i="18"/>
  <c r="BD3174" i="18"/>
  <c r="BB3175" i="18"/>
  <c r="BC3175" i="18"/>
  <c r="BD3175" i="18"/>
  <c r="BB3176" i="18"/>
  <c r="BC3176" i="18"/>
  <c r="BD3176" i="18"/>
  <c r="BB3177" i="18"/>
  <c r="BC3177" i="18"/>
  <c r="BD3177" i="18"/>
  <c r="BB3178" i="18"/>
  <c r="BC3178" i="18"/>
  <c r="BD3178" i="18"/>
  <c r="BB3179" i="18"/>
  <c r="BC3179" i="18"/>
  <c r="BD3179" i="18"/>
  <c r="BB3180" i="18"/>
  <c r="BC3180" i="18"/>
  <c r="BD3180" i="18"/>
  <c r="BB3181" i="18"/>
  <c r="BC3181" i="18"/>
  <c r="BD3181" i="18"/>
  <c r="BB3182" i="18"/>
  <c r="BC3182" i="18"/>
  <c r="BD3182" i="18"/>
  <c r="BB3183" i="18"/>
  <c r="BC3183" i="18"/>
  <c r="BD3183" i="18"/>
  <c r="BB3184" i="18"/>
  <c r="BC3184" i="18"/>
  <c r="BD3184" i="18"/>
  <c r="BB3185" i="18"/>
  <c r="BC3185" i="18"/>
  <c r="BD3185" i="18"/>
  <c r="BB3186" i="18"/>
  <c r="BC3186" i="18"/>
  <c r="BD3186" i="18"/>
  <c r="BB3187" i="18"/>
  <c r="BC3187" i="18"/>
  <c r="BD3187" i="18"/>
  <c r="BB3188" i="18"/>
  <c r="BC3188" i="18"/>
  <c r="BD3188" i="18"/>
  <c r="BB3189" i="18"/>
  <c r="BC3189" i="18"/>
  <c r="BD3189" i="18"/>
  <c r="BB3190" i="18"/>
  <c r="BC3190" i="18"/>
  <c r="BD3190" i="18"/>
  <c r="BB3191" i="18"/>
  <c r="BC3191" i="18"/>
  <c r="BD3191" i="18"/>
  <c r="BB3192" i="18"/>
  <c r="BC3192" i="18"/>
  <c r="BD3192" i="18"/>
  <c r="BB3193" i="18"/>
  <c r="BC3193" i="18"/>
  <c r="BD3193" i="18"/>
  <c r="BB3194" i="18"/>
  <c r="BC3194" i="18"/>
  <c r="BD3194" i="18"/>
  <c r="BB3195" i="18"/>
  <c r="BC3195" i="18"/>
  <c r="BD3195" i="18"/>
  <c r="BB3196" i="18"/>
  <c r="BC3196" i="18"/>
  <c r="BD3196" i="18"/>
  <c r="BB3197" i="18"/>
  <c r="BC3197" i="18"/>
  <c r="BD3197" i="18"/>
  <c r="BB3198" i="18"/>
  <c r="BC3198" i="18"/>
  <c r="BD3198" i="18"/>
  <c r="BB3199" i="18"/>
  <c r="BC3199" i="18"/>
  <c r="BD3199" i="18"/>
  <c r="BB3200" i="18"/>
  <c r="BC3200" i="18"/>
  <c r="BD3200" i="18"/>
  <c r="BB3201" i="18"/>
  <c r="BC3201" i="18"/>
  <c r="BD3201" i="18"/>
  <c r="BB3202" i="18"/>
  <c r="BC3202" i="18"/>
  <c r="BD3202" i="18"/>
  <c r="BB3203" i="18"/>
  <c r="BC3203" i="18"/>
  <c r="BD3203" i="18"/>
  <c r="BB3204" i="18"/>
  <c r="BC3204" i="18"/>
  <c r="BD3204" i="18"/>
  <c r="BB3205" i="18"/>
  <c r="BC3205" i="18"/>
  <c r="BD3205" i="18"/>
  <c r="BB3206" i="18"/>
  <c r="BC3206" i="18"/>
  <c r="BD3206" i="18"/>
  <c r="BB3207" i="18"/>
  <c r="BC3207" i="18"/>
  <c r="BD3207" i="18"/>
  <c r="BB3208" i="18"/>
  <c r="BC3208" i="18"/>
  <c r="BD3208" i="18"/>
  <c r="BB3209" i="18"/>
  <c r="BC3209" i="18"/>
  <c r="BD3209" i="18"/>
  <c r="BB3210" i="18"/>
  <c r="BC3210" i="18"/>
  <c r="BD3210" i="18"/>
  <c r="BB3211" i="18"/>
  <c r="BC3211" i="18"/>
  <c r="BD3211" i="18"/>
  <c r="BB3212" i="18"/>
  <c r="BC3212" i="18"/>
  <c r="BD3212" i="18"/>
  <c r="BB3213" i="18"/>
  <c r="BC3213" i="18"/>
  <c r="BD3213" i="18"/>
  <c r="BB3214" i="18"/>
  <c r="BC3214" i="18"/>
  <c r="BD3214" i="18"/>
  <c r="BB3215" i="18"/>
  <c r="BC3215" i="18"/>
  <c r="BD3215" i="18"/>
  <c r="BB3216" i="18"/>
  <c r="BC3216" i="18"/>
  <c r="BD3216" i="18"/>
  <c r="BB3217" i="18"/>
  <c r="BC3217" i="18"/>
  <c r="BD3217" i="18"/>
  <c r="BB3218" i="18"/>
  <c r="BC3218" i="18"/>
  <c r="BD3218" i="18"/>
  <c r="BB3219" i="18"/>
  <c r="BC3219" i="18"/>
  <c r="BD3219" i="18"/>
  <c r="BB3220" i="18"/>
  <c r="BC3220" i="18"/>
  <c r="BD3220" i="18"/>
  <c r="BB3221" i="18"/>
  <c r="BC3221" i="18"/>
  <c r="BD3221" i="18"/>
  <c r="BB3222" i="18"/>
  <c r="BC3222" i="18"/>
  <c r="BD3222" i="18"/>
  <c r="BB3223" i="18"/>
  <c r="BC3223" i="18"/>
  <c r="BD3223" i="18"/>
  <c r="BB3224" i="18"/>
  <c r="BC3224" i="18"/>
  <c r="BD3224" i="18"/>
  <c r="BB3225" i="18"/>
  <c r="BC3225" i="18"/>
  <c r="BD3225" i="18"/>
  <c r="BB3226" i="18"/>
  <c r="BC3226" i="18"/>
  <c r="BD3226" i="18"/>
  <c r="BB3227" i="18"/>
  <c r="BC3227" i="18"/>
  <c r="BD3227" i="18"/>
  <c r="BB3228" i="18"/>
  <c r="BC3228" i="18"/>
  <c r="BD3228" i="18"/>
  <c r="BB3229" i="18"/>
  <c r="BC3229" i="18"/>
  <c r="BD3229" i="18"/>
  <c r="BB3230" i="18"/>
  <c r="BC3230" i="18"/>
  <c r="BD3230" i="18"/>
  <c r="BB3231" i="18"/>
  <c r="BC3231" i="18"/>
  <c r="BD3231" i="18"/>
  <c r="BB3232" i="18"/>
  <c r="BC3232" i="18"/>
  <c r="BD3232" i="18"/>
  <c r="BB3233" i="18"/>
  <c r="BC3233" i="18"/>
  <c r="BD3233" i="18"/>
  <c r="BB3234" i="18"/>
  <c r="BC3234" i="18"/>
  <c r="BD3234" i="18"/>
  <c r="BB3235" i="18"/>
  <c r="BC3235" i="18"/>
  <c r="BD3235" i="18"/>
  <c r="BB3236" i="18"/>
  <c r="BC3236" i="18"/>
  <c r="BD3236" i="18"/>
  <c r="BB3237" i="18"/>
  <c r="BC3237" i="18"/>
  <c r="BD3237" i="18"/>
  <c r="BB3238" i="18"/>
  <c r="BC3238" i="18"/>
  <c r="BD3238" i="18"/>
  <c r="BB3239" i="18"/>
  <c r="BC3239" i="18"/>
  <c r="BD3239" i="18"/>
  <c r="BB3240" i="18"/>
  <c r="BC3240" i="18"/>
  <c r="BD3240" i="18"/>
  <c r="BB3241" i="18"/>
  <c r="BC3241" i="18"/>
  <c r="BD3241" i="18"/>
  <c r="BB3242" i="18"/>
  <c r="BC3242" i="18"/>
  <c r="BD3242" i="18"/>
  <c r="BB3243" i="18"/>
  <c r="BC3243" i="18"/>
  <c r="BD3243" i="18"/>
  <c r="BB3244" i="18"/>
  <c r="BC3244" i="18"/>
  <c r="BD3244" i="18"/>
  <c r="BB3245" i="18"/>
  <c r="BC3245" i="18"/>
  <c r="BD3245" i="18"/>
  <c r="BB3246" i="18"/>
  <c r="BC3246" i="18"/>
  <c r="BD3246" i="18"/>
  <c r="BB3247" i="18"/>
  <c r="BC3247" i="18"/>
  <c r="BD3247" i="18"/>
  <c r="BB3248" i="18"/>
  <c r="BC3248" i="18"/>
  <c r="BD3248" i="18"/>
  <c r="BB3249" i="18"/>
  <c r="BC3249" i="18"/>
  <c r="BD3249" i="18"/>
  <c r="BB3250" i="18"/>
  <c r="BC3250" i="18"/>
  <c r="BD3250" i="18"/>
  <c r="BB3251" i="18"/>
  <c r="BC3251" i="18"/>
  <c r="BD3251" i="18"/>
  <c r="BB3252" i="18"/>
  <c r="BC3252" i="18"/>
  <c r="BD3252" i="18"/>
  <c r="BB3253" i="18"/>
  <c r="BC3253" i="18"/>
  <c r="BD3253" i="18"/>
  <c r="BB3254" i="18"/>
  <c r="BC3254" i="18"/>
  <c r="BD3254" i="18"/>
  <c r="BB3255" i="18"/>
  <c r="BC3255" i="18"/>
  <c r="BD3255" i="18"/>
  <c r="BB3256" i="18"/>
  <c r="BC3256" i="18"/>
  <c r="BD3256" i="18"/>
  <c r="BB3257" i="18"/>
  <c r="BC3257" i="18"/>
  <c r="BD3257" i="18"/>
  <c r="BB3258" i="18"/>
  <c r="BC3258" i="18"/>
  <c r="BD3258" i="18"/>
  <c r="BB3259" i="18"/>
  <c r="BC3259" i="18"/>
  <c r="BD3259" i="18"/>
  <c r="BB3260" i="18"/>
  <c r="BC3260" i="18"/>
  <c r="BD3260" i="18"/>
  <c r="BB3261" i="18"/>
  <c r="BC3261" i="18"/>
  <c r="BD3261" i="18"/>
  <c r="BB3262" i="18"/>
  <c r="BC3262" i="18"/>
  <c r="BD3262" i="18"/>
  <c r="BB3263" i="18"/>
  <c r="BC3263" i="18"/>
  <c r="BD3263" i="18"/>
  <c r="BB3264" i="18"/>
  <c r="BC3264" i="18"/>
  <c r="BD3264" i="18"/>
  <c r="BB3265" i="18"/>
  <c r="BC3265" i="18"/>
  <c r="BD3265" i="18"/>
  <c r="BB3266" i="18"/>
  <c r="BC3266" i="18"/>
  <c r="BD3266" i="18"/>
  <c r="BB3267" i="18"/>
  <c r="BC3267" i="18"/>
  <c r="BD3267" i="18"/>
  <c r="BB3268" i="18"/>
  <c r="BC3268" i="18"/>
  <c r="BD3268" i="18"/>
  <c r="BB3269" i="18"/>
  <c r="BC3269" i="18"/>
  <c r="BD3269" i="18"/>
  <c r="BB3270" i="18"/>
  <c r="BC3270" i="18"/>
  <c r="BD3270" i="18"/>
  <c r="BB3271" i="18"/>
  <c r="BC3271" i="18"/>
  <c r="BD3271" i="18"/>
  <c r="BB3272" i="18"/>
  <c r="BC3272" i="18"/>
  <c r="BD3272" i="18"/>
  <c r="BB3273" i="18"/>
  <c r="BC3273" i="18"/>
  <c r="BD3273" i="18"/>
  <c r="BB3274" i="18"/>
  <c r="BC3274" i="18"/>
  <c r="BD3274" i="18"/>
  <c r="BB3275" i="18"/>
  <c r="BC3275" i="18"/>
  <c r="BD3275" i="18"/>
  <c r="BB3276" i="18"/>
  <c r="BC3276" i="18"/>
  <c r="BD3276" i="18"/>
  <c r="BB3277" i="18"/>
  <c r="BC3277" i="18"/>
  <c r="BD3277" i="18"/>
  <c r="BB3278" i="18"/>
  <c r="BC3278" i="18"/>
  <c r="BD3278" i="18"/>
  <c r="BB3279" i="18"/>
  <c r="BC3279" i="18"/>
  <c r="BD3279" i="18"/>
  <c r="BB3280" i="18"/>
  <c r="BC3280" i="18"/>
  <c r="BD3280" i="18"/>
  <c r="BB3281" i="18"/>
  <c r="BC3281" i="18"/>
  <c r="BD3281" i="18"/>
  <c r="BB3282" i="18"/>
  <c r="BC3282" i="18"/>
  <c r="BD3282" i="18"/>
  <c r="BB3283" i="18"/>
  <c r="BC3283" i="18"/>
  <c r="BD3283" i="18"/>
  <c r="BB3284" i="18"/>
  <c r="BC3284" i="18"/>
  <c r="BD3284" i="18"/>
  <c r="BB3285" i="18"/>
  <c r="BC3285" i="18"/>
  <c r="BD3285" i="18"/>
  <c r="BB3286" i="18"/>
  <c r="BC3286" i="18"/>
  <c r="BD3286" i="18"/>
  <c r="BB3287" i="18"/>
  <c r="BC3287" i="18"/>
  <c r="BD3287" i="18"/>
  <c r="BB3288" i="18"/>
  <c r="BC3288" i="18"/>
  <c r="BD3288" i="18"/>
  <c r="BB3289" i="18"/>
  <c r="BC3289" i="18"/>
  <c r="BD3289" i="18"/>
  <c r="BB3290" i="18"/>
  <c r="BC3290" i="18"/>
  <c r="BD3290" i="18"/>
  <c r="BB3291" i="18"/>
  <c r="BC3291" i="18"/>
  <c r="BD3291" i="18"/>
  <c r="BB3292" i="18"/>
  <c r="BC3292" i="18"/>
  <c r="BD3292" i="18"/>
  <c r="BB3293" i="18"/>
  <c r="BC3293" i="18"/>
  <c r="BD3293" i="18"/>
  <c r="BB3294" i="18"/>
  <c r="BC3294" i="18"/>
  <c r="BD3294" i="18"/>
  <c r="BB3295" i="18"/>
  <c r="BC3295" i="18"/>
  <c r="BD3295" i="18"/>
  <c r="BB3296" i="18"/>
  <c r="BC3296" i="18"/>
  <c r="BD3296" i="18"/>
  <c r="BB3297" i="18"/>
  <c r="BC3297" i="18"/>
  <c r="BD3297" i="18"/>
  <c r="BB3298" i="18"/>
  <c r="BC3298" i="18"/>
  <c r="BD3298" i="18"/>
  <c r="BB3299" i="18"/>
  <c r="BC3299" i="18"/>
  <c r="BD3299" i="18"/>
  <c r="BB3300" i="18"/>
  <c r="BC3300" i="18"/>
  <c r="BD3300" i="18"/>
  <c r="BB3301" i="18"/>
  <c r="BC3301" i="18"/>
  <c r="BD3301" i="18"/>
  <c r="BB3302" i="18"/>
  <c r="BC3302" i="18"/>
  <c r="BD3302" i="18"/>
  <c r="BB3303" i="18"/>
  <c r="BC3303" i="18"/>
  <c r="BD3303" i="18"/>
  <c r="BB3304" i="18"/>
  <c r="BC3304" i="18"/>
  <c r="BD3304" i="18"/>
  <c r="BB3305" i="18"/>
  <c r="BC3305" i="18"/>
  <c r="BD3305" i="18"/>
  <c r="BB3306" i="18"/>
  <c r="BC3306" i="18"/>
  <c r="BD3306" i="18"/>
  <c r="BB3307" i="18"/>
  <c r="BC3307" i="18"/>
  <c r="BD3307" i="18"/>
  <c r="BB3308" i="18"/>
  <c r="BC3308" i="18"/>
  <c r="BD3308" i="18"/>
  <c r="BB3309" i="18"/>
  <c r="BC3309" i="18"/>
  <c r="BD3309" i="18"/>
  <c r="BB3310" i="18"/>
  <c r="BC3310" i="18"/>
  <c r="BD3310" i="18"/>
  <c r="BB3311" i="18"/>
  <c r="BC3311" i="18"/>
  <c r="BD3311" i="18"/>
  <c r="BB3312" i="18"/>
  <c r="BC3312" i="18"/>
  <c r="BD3312" i="18"/>
  <c r="BB3313" i="18"/>
  <c r="BC3313" i="18"/>
  <c r="BD3313" i="18"/>
  <c r="BB3314" i="18"/>
  <c r="BC3314" i="18"/>
  <c r="BD3314" i="18"/>
  <c r="BB3315" i="18"/>
  <c r="BC3315" i="18"/>
  <c r="BD3315" i="18"/>
  <c r="BB3316" i="18"/>
  <c r="BC3316" i="18"/>
  <c r="BD3316" i="18"/>
  <c r="BB3317" i="18"/>
  <c r="BC3317" i="18"/>
  <c r="BD3317" i="18"/>
  <c r="BB3318" i="18"/>
  <c r="BC3318" i="18"/>
  <c r="BD3318" i="18"/>
  <c r="BB3319" i="18"/>
  <c r="BC3319" i="18"/>
  <c r="BD3319" i="18"/>
  <c r="BB3320" i="18"/>
  <c r="BC3320" i="18"/>
  <c r="BD3320" i="18"/>
  <c r="BB3321" i="18"/>
  <c r="BC3321" i="18"/>
  <c r="BD3321" i="18"/>
  <c r="BB3322" i="18"/>
  <c r="BC3322" i="18"/>
  <c r="BD3322" i="18"/>
  <c r="BB3323" i="18"/>
  <c r="BC3323" i="18"/>
  <c r="BD3323" i="18"/>
  <c r="BB3324" i="18"/>
  <c r="BC3324" i="18"/>
  <c r="BD3324" i="18"/>
  <c r="BB3325" i="18"/>
  <c r="BC3325" i="18"/>
  <c r="BD3325" i="18"/>
  <c r="BB3326" i="18"/>
  <c r="BC3326" i="18"/>
  <c r="BD3326" i="18"/>
  <c r="BB3327" i="18"/>
  <c r="BC3327" i="18"/>
  <c r="BD3327" i="18"/>
  <c r="BB3328" i="18"/>
  <c r="BC3328" i="18"/>
  <c r="BD3328" i="18"/>
  <c r="BB3329" i="18"/>
  <c r="BC3329" i="18"/>
  <c r="BD3329" i="18"/>
  <c r="BB3330" i="18"/>
  <c r="BC3330" i="18"/>
  <c r="BD3330" i="18"/>
  <c r="BB3331" i="18"/>
  <c r="BC3331" i="18"/>
  <c r="BD3331" i="18"/>
  <c r="BB3332" i="18"/>
  <c r="BC3332" i="18"/>
  <c r="BD3332" i="18"/>
  <c r="BB3333" i="18"/>
  <c r="BC3333" i="18"/>
  <c r="BD3333" i="18"/>
  <c r="BB3334" i="18"/>
  <c r="BC3334" i="18"/>
  <c r="BD3334" i="18"/>
  <c r="BB3335" i="18"/>
  <c r="BC3335" i="18"/>
  <c r="BD3335" i="18"/>
  <c r="BB3336" i="18"/>
  <c r="BC3336" i="18"/>
  <c r="BD3336" i="18"/>
  <c r="BB3337" i="18"/>
  <c r="BC3337" i="18"/>
  <c r="BD3337" i="18"/>
  <c r="BB3338" i="18"/>
  <c r="BC3338" i="18"/>
  <c r="BD3338" i="18"/>
  <c r="BB3339" i="18"/>
  <c r="BC3339" i="18"/>
  <c r="BD3339" i="18"/>
  <c r="BB3340" i="18"/>
  <c r="BC3340" i="18"/>
  <c r="BD3340" i="18"/>
  <c r="BB3341" i="18"/>
  <c r="BC3341" i="18"/>
  <c r="BD3341" i="18"/>
  <c r="BB3342" i="18"/>
  <c r="BC3342" i="18"/>
  <c r="BD3342" i="18"/>
  <c r="BB3343" i="18"/>
  <c r="BC3343" i="18"/>
  <c r="BD3343" i="18"/>
  <c r="BB3344" i="18"/>
  <c r="BC3344" i="18"/>
  <c r="BD3344" i="18"/>
  <c r="BB3345" i="18"/>
  <c r="BC3345" i="18"/>
  <c r="BD3345" i="18"/>
  <c r="BB3346" i="18"/>
  <c r="BC3346" i="18"/>
  <c r="BD3346" i="18"/>
  <c r="BB3347" i="18"/>
  <c r="BC3347" i="18"/>
  <c r="BD3347" i="18"/>
  <c r="BB3348" i="18"/>
  <c r="BC3348" i="18"/>
  <c r="BD3348" i="18"/>
  <c r="BB3349" i="18"/>
  <c r="BC3349" i="18"/>
  <c r="BD3349" i="18"/>
  <c r="BB3350" i="18"/>
  <c r="BC3350" i="18"/>
  <c r="BD3350" i="18"/>
  <c r="BB3351" i="18"/>
  <c r="BC3351" i="18"/>
  <c r="BD3351" i="18"/>
  <c r="BB3352" i="18"/>
  <c r="BC3352" i="18"/>
  <c r="BD3352" i="18"/>
  <c r="BB3353" i="18"/>
  <c r="BC3353" i="18"/>
  <c r="BD3353" i="18"/>
  <c r="BB3354" i="18"/>
  <c r="BC3354" i="18"/>
  <c r="BD3354" i="18"/>
  <c r="BB3355" i="18"/>
  <c r="BC3355" i="18"/>
  <c r="BD3355" i="18"/>
  <c r="BB3356" i="18"/>
  <c r="BC3356" i="18"/>
  <c r="BD3356" i="18"/>
  <c r="BB3357" i="18"/>
  <c r="BC3357" i="18"/>
  <c r="BD3357" i="18"/>
  <c r="BB3358" i="18"/>
  <c r="BC3358" i="18"/>
  <c r="BD3358" i="18"/>
  <c r="BB3359" i="18"/>
  <c r="BC3359" i="18"/>
  <c r="BD3359" i="18"/>
  <c r="BB3360" i="18"/>
  <c r="BC3360" i="18"/>
  <c r="BD3360" i="18"/>
  <c r="BB3361" i="18"/>
  <c r="BC3361" i="18"/>
  <c r="BD3361" i="18"/>
  <c r="BB3362" i="18"/>
  <c r="BC3362" i="18"/>
  <c r="BD3362" i="18"/>
  <c r="BB3363" i="18"/>
  <c r="BC3363" i="18"/>
  <c r="BD3363" i="18"/>
  <c r="BB3364" i="18"/>
  <c r="BC3364" i="18"/>
  <c r="BD3364" i="18"/>
  <c r="BB3365" i="18"/>
  <c r="BC3365" i="18"/>
  <c r="BD3365" i="18"/>
  <c r="BB3366" i="18"/>
  <c r="BC3366" i="18"/>
  <c r="BD3366" i="18"/>
  <c r="BB3367" i="18"/>
  <c r="BC3367" i="18"/>
  <c r="BD3367" i="18"/>
  <c r="BB3368" i="18"/>
  <c r="BC3368" i="18"/>
  <c r="BD3368" i="18"/>
  <c r="BB3369" i="18"/>
  <c r="BC3369" i="18"/>
  <c r="BD3369" i="18"/>
  <c r="BB3370" i="18"/>
  <c r="BC3370" i="18"/>
  <c r="BD3370" i="18"/>
  <c r="BB3371" i="18"/>
  <c r="BC3371" i="18"/>
  <c r="BD3371" i="18"/>
  <c r="BB3372" i="18"/>
  <c r="BC3372" i="18"/>
  <c r="BD3372" i="18"/>
  <c r="BB3373" i="18"/>
  <c r="BC3373" i="18"/>
  <c r="BD3373" i="18"/>
  <c r="BB3374" i="18"/>
  <c r="BC3374" i="18"/>
  <c r="BD3374" i="18"/>
  <c r="BB3375" i="18"/>
  <c r="BC3375" i="18"/>
  <c r="BD3375" i="18"/>
  <c r="BB3376" i="18"/>
  <c r="BC3376" i="18"/>
  <c r="BD3376" i="18"/>
  <c r="BB3377" i="18"/>
  <c r="BC3377" i="18"/>
  <c r="BD3377" i="18"/>
  <c r="BB3378" i="18"/>
  <c r="BC3378" i="18"/>
  <c r="BD3378" i="18"/>
  <c r="BB3379" i="18"/>
  <c r="BC3379" i="18"/>
  <c r="BD3379" i="18"/>
  <c r="BB3380" i="18"/>
  <c r="BC3380" i="18"/>
  <c r="BD3380" i="18"/>
  <c r="BB3381" i="18"/>
  <c r="BC3381" i="18"/>
  <c r="BD3381" i="18"/>
  <c r="BB3382" i="18"/>
  <c r="BC3382" i="18"/>
  <c r="BD3382" i="18"/>
  <c r="BB3383" i="18"/>
  <c r="BC3383" i="18"/>
  <c r="BD3383" i="18"/>
  <c r="BB3384" i="18"/>
  <c r="BC3384" i="18"/>
  <c r="BD3384" i="18"/>
  <c r="BB3385" i="18"/>
  <c r="BC3385" i="18"/>
  <c r="BD3385" i="18"/>
  <c r="BB3386" i="18"/>
  <c r="BC3386" i="18"/>
  <c r="BD3386" i="18"/>
  <c r="BB3387" i="18"/>
  <c r="BC3387" i="18"/>
  <c r="BD3387" i="18"/>
  <c r="BB3388" i="18"/>
  <c r="BC3388" i="18"/>
  <c r="BD3388" i="18"/>
  <c r="BB3389" i="18"/>
  <c r="BC3389" i="18"/>
  <c r="BD3389" i="18"/>
  <c r="BB3390" i="18"/>
  <c r="BC3390" i="18"/>
  <c r="BD3390" i="18"/>
  <c r="BB3391" i="18"/>
  <c r="BC3391" i="18"/>
  <c r="BD3391" i="18"/>
  <c r="BB3392" i="18"/>
  <c r="BC3392" i="18"/>
  <c r="BD3392" i="18"/>
  <c r="BB3393" i="18"/>
  <c r="BC3393" i="18"/>
  <c r="BD3393" i="18"/>
  <c r="BB3394" i="18"/>
  <c r="BC3394" i="18"/>
  <c r="BD3394" i="18"/>
  <c r="BB3395" i="18"/>
  <c r="BC3395" i="18"/>
  <c r="BD3395" i="18"/>
  <c r="BB3396" i="18"/>
  <c r="BC3396" i="18"/>
  <c r="BD3396" i="18"/>
  <c r="BB3397" i="18"/>
  <c r="BC3397" i="18"/>
  <c r="BD3397" i="18"/>
  <c r="BB3398" i="18"/>
  <c r="BC3398" i="18"/>
  <c r="BD3398" i="18"/>
  <c r="BB3399" i="18"/>
  <c r="BC3399" i="18"/>
  <c r="BD3399" i="18"/>
  <c r="BB3400" i="18"/>
  <c r="BC3400" i="18"/>
  <c r="BD3400" i="18"/>
  <c r="BB3401" i="18"/>
  <c r="BC3401" i="18"/>
  <c r="BD3401" i="18"/>
  <c r="BB3402" i="18"/>
  <c r="BC3402" i="18"/>
  <c r="BD3402" i="18"/>
  <c r="BB3403" i="18"/>
  <c r="BC3403" i="18"/>
  <c r="BD3403" i="18"/>
  <c r="BB3404" i="18"/>
  <c r="BC3404" i="18"/>
  <c r="BD3404" i="18"/>
  <c r="BB3405" i="18"/>
  <c r="BC3405" i="18"/>
  <c r="BD3405" i="18"/>
  <c r="BB3406" i="18"/>
  <c r="BC3406" i="18"/>
  <c r="BD3406" i="18"/>
  <c r="BB3407" i="18"/>
  <c r="BC3407" i="18"/>
  <c r="BD3407" i="18"/>
  <c r="BB3408" i="18"/>
  <c r="BC3408" i="18"/>
  <c r="BD3408" i="18"/>
  <c r="BB3409" i="18"/>
  <c r="BC3409" i="18"/>
  <c r="BD3409" i="18"/>
  <c r="BB3410" i="18"/>
  <c r="BC3410" i="18"/>
  <c r="BD3410" i="18"/>
  <c r="BB3411" i="18"/>
  <c r="BC3411" i="18"/>
  <c r="BD3411" i="18"/>
  <c r="BB3412" i="18"/>
  <c r="BC3412" i="18"/>
  <c r="BD3412" i="18"/>
  <c r="BB3413" i="18"/>
  <c r="BC3413" i="18"/>
  <c r="BD3413" i="18"/>
  <c r="BB3414" i="18"/>
  <c r="BC3414" i="18"/>
  <c r="BD3414" i="18"/>
  <c r="BB3415" i="18"/>
  <c r="BC3415" i="18"/>
  <c r="BD3415" i="18"/>
  <c r="BB3416" i="18"/>
  <c r="BC3416" i="18"/>
  <c r="BD3416" i="18"/>
  <c r="BB3417" i="18"/>
  <c r="BC3417" i="18"/>
  <c r="BD3417" i="18"/>
  <c r="BB3418" i="18"/>
  <c r="BC3418" i="18"/>
  <c r="BD3418" i="18"/>
  <c r="BB3419" i="18"/>
  <c r="BC3419" i="18"/>
  <c r="BD3419" i="18"/>
  <c r="BB3420" i="18"/>
  <c r="BC3420" i="18"/>
  <c r="BD3420" i="18"/>
  <c r="BB3421" i="18"/>
  <c r="BC3421" i="18"/>
  <c r="BD3421" i="18"/>
  <c r="BB3422" i="18"/>
  <c r="BC3422" i="18"/>
  <c r="BD3422" i="18"/>
  <c r="BB3423" i="18"/>
  <c r="BC3423" i="18"/>
  <c r="BD3423" i="18"/>
  <c r="BB3424" i="18"/>
  <c r="BC3424" i="18"/>
  <c r="BD3424" i="18"/>
  <c r="BB3425" i="18"/>
  <c r="BC3425" i="18"/>
  <c r="BD3425" i="18"/>
  <c r="BB3426" i="18"/>
  <c r="BC3426" i="18"/>
  <c r="BD3426" i="18"/>
  <c r="BB3427" i="18"/>
  <c r="BC3427" i="18"/>
  <c r="BD3427" i="18"/>
  <c r="BB3428" i="18"/>
  <c r="BC3428" i="18"/>
  <c r="BD3428" i="18"/>
  <c r="BB3429" i="18"/>
  <c r="BC3429" i="18"/>
  <c r="BD3429" i="18"/>
  <c r="BB3430" i="18"/>
  <c r="BC3430" i="18"/>
  <c r="BD3430" i="18"/>
  <c r="BB3431" i="18"/>
  <c r="BC3431" i="18"/>
  <c r="BD3431" i="18"/>
  <c r="BB3432" i="18"/>
  <c r="BC3432" i="18"/>
  <c r="BD3432" i="18"/>
  <c r="BB3433" i="18"/>
  <c r="BC3433" i="18"/>
  <c r="BD3433" i="18"/>
  <c r="BB3434" i="18"/>
  <c r="BC3434" i="18"/>
  <c r="BD3434" i="18"/>
  <c r="BB3435" i="18"/>
  <c r="BC3435" i="18"/>
  <c r="BD3435" i="18"/>
  <c r="BB3436" i="18"/>
  <c r="BC3436" i="18"/>
  <c r="BD3436" i="18"/>
  <c r="BB3437" i="18"/>
  <c r="BC3437" i="18"/>
  <c r="BD3437" i="18"/>
  <c r="BB3438" i="18"/>
  <c r="BC3438" i="18"/>
  <c r="BD3438" i="18"/>
  <c r="BB3439" i="18"/>
  <c r="BC3439" i="18"/>
  <c r="BD3439" i="18"/>
  <c r="BB3440" i="18"/>
  <c r="BC3440" i="18"/>
  <c r="BD3440" i="18"/>
  <c r="BB3441" i="18"/>
  <c r="BC3441" i="18"/>
  <c r="BD3441" i="18"/>
  <c r="BB3442" i="18"/>
  <c r="BC3442" i="18"/>
  <c r="BD3442" i="18"/>
  <c r="BB3443" i="18"/>
  <c r="BC3443" i="18"/>
  <c r="BD3443" i="18"/>
  <c r="BB3444" i="18"/>
  <c r="BC3444" i="18"/>
  <c r="BD3444" i="18"/>
  <c r="BB3445" i="18"/>
  <c r="BC3445" i="18"/>
  <c r="BD3445" i="18"/>
  <c r="BB3446" i="18"/>
  <c r="BC3446" i="18"/>
  <c r="BD3446" i="18"/>
  <c r="BB3447" i="18"/>
  <c r="BC3447" i="18"/>
  <c r="BD3447" i="18"/>
  <c r="BB3448" i="18"/>
  <c r="BC3448" i="18"/>
  <c r="BD3448" i="18"/>
  <c r="BB3449" i="18"/>
  <c r="BC3449" i="18"/>
  <c r="BD3449" i="18"/>
  <c r="BB3450" i="18"/>
  <c r="BC3450" i="18"/>
  <c r="BD3450" i="18"/>
  <c r="BB3451" i="18"/>
  <c r="BC3451" i="18"/>
  <c r="BD3451" i="18"/>
  <c r="BB3452" i="18"/>
  <c r="BC3452" i="18"/>
  <c r="BD3452" i="18"/>
  <c r="BB3453" i="18"/>
  <c r="BC3453" i="18"/>
  <c r="BD3453" i="18"/>
  <c r="BB3454" i="18"/>
  <c r="BC3454" i="18"/>
  <c r="BD3454" i="18"/>
  <c r="BB3455" i="18"/>
  <c r="BC3455" i="18"/>
  <c r="BD3455" i="18"/>
  <c r="BB3456" i="18"/>
  <c r="BC3456" i="18"/>
  <c r="BD3456" i="18"/>
  <c r="BB3457" i="18"/>
  <c r="BC3457" i="18"/>
  <c r="BD3457" i="18"/>
  <c r="BB3458" i="18"/>
  <c r="BC3458" i="18"/>
  <c r="BD3458" i="18"/>
  <c r="BB3459" i="18"/>
  <c r="BC3459" i="18"/>
  <c r="BD3459" i="18"/>
  <c r="BB3460" i="18"/>
  <c r="BC3460" i="18"/>
  <c r="BD3460" i="18"/>
  <c r="BB3461" i="18"/>
  <c r="BC3461" i="18"/>
  <c r="BD3461" i="18"/>
  <c r="BB3462" i="18"/>
  <c r="BC3462" i="18"/>
  <c r="BD3462" i="18"/>
  <c r="BB3463" i="18"/>
  <c r="BC3463" i="18"/>
  <c r="BD3463" i="18"/>
  <c r="BB3464" i="18"/>
  <c r="BC3464" i="18"/>
  <c r="BD3464" i="18"/>
  <c r="BB3465" i="18"/>
  <c r="BC3465" i="18"/>
  <c r="BD3465" i="18"/>
  <c r="BB3466" i="18"/>
  <c r="BC3466" i="18"/>
  <c r="BD3466" i="18"/>
  <c r="BB3467" i="18"/>
  <c r="BC3467" i="18"/>
  <c r="BD3467" i="18"/>
  <c r="BB3468" i="18"/>
  <c r="BC3468" i="18"/>
  <c r="BD3468" i="18"/>
  <c r="BB3469" i="18"/>
  <c r="BC3469" i="18"/>
  <c r="BD3469" i="18"/>
  <c r="BB3470" i="18"/>
  <c r="BC3470" i="18"/>
  <c r="BD3470" i="18"/>
  <c r="BB3471" i="18"/>
  <c r="BC3471" i="18"/>
  <c r="BD3471" i="18"/>
  <c r="BB3472" i="18"/>
  <c r="BC3472" i="18"/>
  <c r="BD3472" i="18"/>
  <c r="BB3473" i="18"/>
  <c r="BC3473" i="18"/>
  <c r="BD3473" i="18"/>
  <c r="BB3474" i="18"/>
  <c r="BC3474" i="18"/>
  <c r="BD3474" i="18"/>
  <c r="BB3475" i="18"/>
  <c r="BC3475" i="18"/>
  <c r="BD3475" i="18"/>
  <c r="BB3476" i="18"/>
  <c r="BC3476" i="18"/>
  <c r="BD3476" i="18"/>
  <c r="BB3477" i="18"/>
  <c r="BC3477" i="18"/>
  <c r="BD3477" i="18"/>
  <c r="BB3478" i="18"/>
  <c r="BC3478" i="18"/>
  <c r="BD3478" i="18"/>
  <c r="BB3479" i="18"/>
  <c r="BC3479" i="18"/>
  <c r="BD3479" i="18"/>
  <c r="BB3480" i="18"/>
  <c r="BC3480" i="18"/>
  <c r="BD3480" i="18"/>
  <c r="BB3481" i="18"/>
  <c r="BC3481" i="18"/>
  <c r="BD3481" i="18"/>
  <c r="BB3482" i="18"/>
  <c r="BC3482" i="18"/>
  <c r="BD3482" i="18"/>
  <c r="BB3483" i="18"/>
  <c r="BC3483" i="18"/>
  <c r="BD3483" i="18"/>
  <c r="BB3484" i="18"/>
  <c r="BC3484" i="18"/>
  <c r="BD3484" i="18"/>
  <c r="BB3485" i="18"/>
  <c r="BC3485" i="18"/>
  <c r="BD3485" i="18"/>
  <c r="BB3486" i="18"/>
  <c r="BC3486" i="18"/>
  <c r="BD3486" i="18"/>
  <c r="BB3487" i="18"/>
  <c r="BC3487" i="18"/>
  <c r="BD3487" i="18"/>
  <c r="BB3488" i="18"/>
  <c r="BC3488" i="18"/>
  <c r="BD3488" i="18"/>
  <c r="BB3489" i="18"/>
  <c r="BC3489" i="18"/>
  <c r="BD3489" i="18"/>
  <c r="BB3490" i="18"/>
  <c r="BC3490" i="18"/>
  <c r="BD3490" i="18"/>
  <c r="BB3491" i="18"/>
  <c r="BC3491" i="18"/>
  <c r="BD3491" i="18"/>
  <c r="BB3492" i="18"/>
  <c r="BC3492" i="18"/>
  <c r="BD3492" i="18"/>
  <c r="BB3493" i="18"/>
  <c r="BC3493" i="18"/>
  <c r="BD3493" i="18"/>
  <c r="BB3494" i="18"/>
  <c r="BC3494" i="18"/>
  <c r="BD3494" i="18"/>
  <c r="BB3495" i="18"/>
  <c r="BC3495" i="18"/>
  <c r="BD3495" i="18"/>
  <c r="BB3496" i="18"/>
  <c r="BC3496" i="18"/>
  <c r="BD3496" i="18"/>
  <c r="BB3497" i="18"/>
  <c r="BC3497" i="18"/>
  <c r="BD3497" i="18"/>
  <c r="BB3498" i="18"/>
  <c r="BC3498" i="18"/>
  <c r="BD3498" i="18"/>
  <c r="BB3499" i="18"/>
  <c r="BC3499" i="18"/>
  <c r="BD3499" i="18"/>
  <c r="BB3500" i="18"/>
  <c r="BC3500" i="18"/>
  <c r="BD3500" i="18"/>
  <c r="BB3501" i="18"/>
  <c r="BC3501" i="18"/>
  <c r="BD3501" i="18"/>
  <c r="BB3502" i="18"/>
  <c r="BC3502" i="18"/>
  <c r="BD3502" i="18"/>
  <c r="BB3503" i="18"/>
  <c r="BC3503" i="18"/>
  <c r="BD3503" i="18"/>
  <c r="BB3504" i="18"/>
  <c r="BC3504" i="18"/>
  <c r="BD3504" i="18"/>
  <c r="BB3505" i="18"/>
  <c r="BC3505" i="18"/>
  <c r="BD3505" i="18"/>
  <c r="BB3506" i="18"/>
  <c r="BC3506" i="18"/>
  <c r="BD3506" i="18"/>
  <c r="BB3507" i="18"/>
  <c r="BC3507" i="18"/>
  <c r="BD3507" i="18"/>
  <c r="BB3508" i="18"/>
  <c r="BC3508" i="18"/>
  <c r="BD3508" i="18"/>
  <c r="BB3509" i="18"/>
  <c r="BC3509" i="18"/>
  <c r="BD3509" i="18"/>
  <c r="BB3510" i="18"/>
  <c r="BC3510" i="18"/>
  <c r="BD3510" i="18"/>
  <c r="BB3511" i="18"/>
  <c r="BC3511" i="18"/>
  <c r="BD3511" i="18"/>
  <c r="BB3512" i="18"/>
  <c r="BC3512" i="18"/>
  <c r="BD3512" i="18"/>
  <c r="BB3513" i="18"/>
  <c r="BC3513" i="18"/>
  <c r="BD3513" i="18"/>
  <c r="BB3514" i="18"/>
  <c r="BC3514" i="18"/>
  <c r="BD3514" i="18"/>
  <c r="BB3515" i="18"/>
  <c r="BC3515" i="18"/>
  <c r="BD3515" i="18"/>
  <c r="BB3516" i="18"/>
  <c r="BC3516" i="18"/>
  <c r="BD3516" i="18"/>
  <c r="BB3517" i="18"/>
  <c r="BC3517" i="18"/>
  <c r="BD3517" i="18"/>
  <c r="BB3518" i="18"/>
  <c r="BC3518" i="18"/>
  <c r="BD3518" i="18"/>
  <c r="BB3519" i="18"/>
  <c r="BC3519" i="18"/>
  <c r="BD3519" i="18"/>
  <c r="BB3520" i="18"/>
  <c r="BC3520" i="18"/>
  <c r="BD3520" i="18"/>
  <c r="BB3521" i="18"/>
  <c r="BC3521" i="18"/>
  <c r="BD3521" i="18"/>
  <c r="BB3522" i="18"/>
  <c r="BC3522" i="18"/>
  <c r="BD3522" i="18"/>
  <c r="BB3523" i="18"/>
  <c r="BC3523" i="18"/>
  <c r="BD3523" i="18"/>
  <c r="BB3524" i="18"/>
  <c r="BC3524" i="18"/>
  <c r="BD3524" i="18"/>
  <c r="BB3525" i="18"/>
  <c r="BC3525" i="18"/>
  <c r="BD3525" i="18"/>
  <c r="BB3526" i="18"/>
  <c r="BC3526" i="18"/>
  <c r="BD3526" i="18"/>
  <c r="BB3527" i="18"/>
  <c r="BC3527" i="18"/>
  <c r="BD3527" i="18"/>
  <c r="BB3528" i="18"/>
  <c r="BC3528" i="18"/>
  <c r="BD3528" i="18"/>
  <c r="BB3529" i="18"/>
  <c r="BC3529" i="18"/>
  <c r="BD3529" i="18"/>
  <c r="BB3530" i="18"/>
  <c r="BC3530" i="18"/>
  <c r="BD3530" i="18"/>
  <c r="BB3531" i="18"/>
  <c r="BC3531" i="18"/>
  <c r="BD3531" i="18"/>
  <c r="BB3532" i="18"/>
  <c r="BC3532" i="18"/>
  <c r="BD3532" i="18"/>
  <c r="BB3533" i="18"/>
  <c r="BC3533" i="18"/>
  <c r="BD3533" i="18"/>
  <c r="BB3534" i="18"/>
  <c r="BC3534" i="18"/>
  <c r="BD3534" i="18"/>
  <c r="BB3535" i="18"/>
  <c r="BC3535" i="18"/>
  <c r="BD3535" i="18"/>
  <c r="BB3536" i="18"/>
  <c r="BC3536" i="18"/>
  <c r="BD3536" i="18"/>
  <c r="BB3537" i="18"/>
  <c r="BC3537" i="18"/>
  <c r="BD3537" i="18"/>
  <c r="BB3538" i="18"/>
  <c r="BC3538" i="18"/>
  <c r="BD3538" i="18"/>
  <c r="BB3539" i="18"/>
  <c r="BC3539" i="18"/>
  <c r="BD3539" i="18"/>
  <c r="BB3540" i="18"/>
  <c r="BC3540" i="18"/>
  <c r="BD3540" i="18"/>
  <c r="BB3541" i="18"/>
  <c r="BC3541" i="18"/>
  <c r="BD3541" i="18"/>
  <c r="BB3542" i="18"/>
  <c r="BC3542" i="18"/>
  <c r="BD3542" i="18"/>
  <c r="BB3543" i="18"/>
  <c r="BC3543" i="18"/>
  <c r="BD3543" i="18"/>
  <c r="BB3544" i="18"/>
  <c r="BC3544" i="18"/>
  <c r="BD3544" i="18"/>
  <c r="BB3545" i="18"/>
  <c r="BC3545" i="18"/>
  <c r="BD3545" i="18"/>
  <c r="BB3546" i="18"/>
  <c r="BC3546" i="18"/>
  <c r="BD3546" i="18"/>
  <c r="BB3547" i="18"/>
  <c r="BC3547" i="18"/>
  <c r="BD3547" i="18"/>
  <c r="BB3548" i="18"/>
  <c r="BC3548" i="18"/>
  <c r="BD3548" i="18"/>
  <c r="BB3549" i="18"/>
  <c r="BC3549" i="18"/>
  <c r="BD3549" i="18"/>
  <c r="BB3550" i="18"/>
  <c r="BC3550" i="18"/>
  <c r="BD3550" i="18"/>
  <c r="BB3551" i="18"/>
  <c r="BC3551" i="18"/>
  <c r="BD3551" i="18"/>
  <c r="BB3552" i="18"/>
  <c r="BC3552" i="18"/>
  <c r="BD3552" i="18"/>
  <c r="BB3553" i="18"/>
  <c r="BC3553" i="18"/>
  <c r="BD3553" i="18"/>
  <c r="BB3554" i="18"/>
  <c r="BC3554" i="18"/>
  <c r="BD3554" i="18"/>
  <c r="BB3555" i="18"/>
  <c r="BC3555" i="18"/>
  <c r="BD3555" i="18"/>
  <c r="BB3556" i="18"/>
  <c r="BC3556" i="18"/>
  <c r="BD3556" i="18"/>
  <c r="BB3557" i="18"/>
  <c r="BC3557" i="18"/>
  <c r="BD3557" i="18"/>
  <c r="BB3558" i="18"/>
  <c r="BC3558" i="18"/>
  <c r="BD3558" i="18"/>
  <c r="BB3559" i="18"/>
  <c r="BC3559" i="18"/>
  <c r="BD3559" i="18"/>
  <c r="BB3560" i="18"/>
  <c r="BC3560" i="18"/>
  <c r="BD3560" i="18"/>
  <c r="BB3561" i="18"/>
  <c r="BC3561" i="18"/>
  <c r="BD3561" i="18"/>
  <c r="BB3562" i="18"/>
  <c r="BC3562" i="18"/>
  <c r="BD3562" i="18"/>
  <c r="BB3563" i="18"/>
  <c r="BC3563" i="18"/>
  <c r="BD3563" i="18"/>
  <c r="BB3564" i="18"/>
  <c r="BC3564" i="18"/>
  <c r="BD3564" i="18"/>
  <c r="BB3565" i="18"/>
  <c r="BC3565" i="18"/>
  <c r="BD3565" i="18"/>
  <c r="BB3566" i="18"/>
  <c r="BC3566" i="18"/>
  <c r="BD3566" i="18"/>
  <c r="BB3567" i="18"/>
  <c r="BC3567" i="18"/>
  <c r="BD3567" i="18"/>
  <c r="BB3568" i="18"/>
  <c r="BC3568" i="18"/>
  <c r="BD3568" i="18"/>
  <c r="BB3569" i="18"/>
  <c r="BC3569" i="18"/>
  <c r="BD3569" i="18"/>
  <c r="BB3570" i="18"/>
  <c r="BC3570" i="18"/>
  <c r="BD3570" i="18"/>
  <c r="BB3571" i="18"/>
  <c r="BC3571" i="18"/>
  <c r="BD3571" i="18"/>
  <c r="BB3572" i="18"/>
  <c r="BC3572" i="18"/>
  <c r="BD3572" i="18"/>
  <c r="BB3573" i="18"/>
  <c r="BC3573" i="18"/>
  <c r="BD3573" i="18"/>
  <c r="BB3574" i="18"/>
  <c r="BC3574" i="18"/>
  <c r="BD3574" i="18"/>
  <c r="BB3575" i="18"/>
  <c r="BC3575" i="18"/>
  <c r="BD3575" i="18"/>
  <c r="BB3576" i="18"/>
  <c r="BC3576" i="18"/>
  <c r="BD3576" i="18"/>
  <c r="BB3577" i="18"/>
  <c r="BC3577" i="18"/>
  <c r="BD3577" i="18"/>
  <c r="BB3578" i="18"/>
  <c r="BC3578" i="18"/>
  <c r="BD3578" i="18"/>
  <c r="BB3579" i="18"/>
  <c r="BC3579" i="18"/>
  <c r="BD3579" i="18"/>
  <c r="BB3580" i="18"/>
  <c r="BC3580" i="18"/>
  <c r="BD3580" i="18"/>
  <c r="BB3581" i="18"/>
  <c r="BC3581" i="18"/>
  <c r="BD3581" i="18"/>
  <c r="BB3582" i="18"/>
  <c r="BC3582" i="18"/>
  <c r="BD3582" i="18"/>
  <c r="BB3583" i="18"/>
  <c r="BC3583" i="18"/>
  <c r="BD3583" i="18"/>
  <c r="BB3584" i="18"/>
  <c r="BC3584" i="18"/>
  <c r="BD3584" i="18"/>
  <c r="BB3585" i="18"/>
  <c r="BC3585" i="18"/>
  <c r="BD3585" i="18"/>
  <c r="BB3586" i="18"/>
  <c r="BC3586" i="18"/>
  <c r="BD3586" i="18"/>
  <c r="BB3587" i="18"/>
  <c r="BC3587" i="18"/>
  <c r="BD3587" i="18"/>
  <c r="BB3588" i="18"/>
  <c r="BC3588" i="18"/>
  <c r="BD3588" i="18"/>
  <c r="BB3589" i="18"/>
  <c r="BC3589" i="18"/>
  <c r="BD3589" i="18"/>
  <c r="BB3590" i="18"/>
  <c r="BC3590" i="18"/>
  <c r="BD3590" i="18"/>
  <c r="BB3591" i="18"/>
  <c r="BC3591" i="18"/>
  <c r="BD3591" i="18"/>
  <c r="BB3592" i="18"/>
  <c r="BC3592" i="18"/>
  <c r="BD3592" i="18"/>
  <c r="BB3593" i="18"/>
  <c r="BC3593" i="18"/>
  <c r="BD3593" i="18"/>
  <c r="BB3594" i="18"/>
  <c r="BC3594" i="18"/>
  <c r="BD3594" i="18"/>
  <c r="BB3595" i="18"/>
  <c r="BC3595" i="18"/>
  <c r="BD3595" i="18"/>
  <c r="BB3596" i="18"/>
  <c r="BC3596" i="18"/>
  <c r="BD3596" i="18"/>
  <c r="BB3597" i="18"/>
  <c r="BC3597" i="18"/>
  <c r="BD3597" i="18"/>
  <c r="BB3598" i="18"/>
  <c r="BC3598" i="18"/>
  <c r="BD3598" i="18"/>
  <c r="BB3599" i="18"/>
  <c r="BC3599" i="18"/>
  <c r="BD3599" i="18"/>
  <c r="BB3600" i="18"/>
  <c r="BC3600" i="18"/>
  <c r="BD3600" i="18"/>
  <c r="BB3601" i="18"/>
  <c r="BC3601" i="18"/>
  <c r="BD3601" i="18"/>
  <c r="BB3602" i="18"/>
  <c r="BC3602" i="18"/>
  <c r="BD3602" i="18"/>
  <c r="BB3603" i="18"/>
  <c r="BC3603" i="18"/>
  <c r="BD3603" i="18"/>
  <c r="BB3604" i="18"/>
  <c r="BC3604" i="18"/>
  <c r="BD3604" i="18"/>
  <c r="BB3605" i="18"/>
  <c r="BC3605" i="18"/>
  <c r="BD3605" i="18"/>
  <c r="BB3606" i="18"/>
  <c r="BC3606" i="18"/>
  <c r="BD3606" i="18"/>
  <c r="BB3607" i="18"/>
  <c r="BC3607" i="18"/>
  <c r="BD3607" i="18"/>
  <c r="BB3608" i="18"/>
  <c r="BC3608" i="18"/>
  <c r="BD3608" i="18"/>
  <c r="BB3609" i="18"/>
  <c r="BC3609" i="18"/>
  <c r="BD3609" i="18"/>
  <c r="BB3610" i="18"/>
  <c r="BC3610" i="18"/>
  <c r="BD3610" i="18"/>
  <c r="BB3611" i="18"/>
  <c r="BC3611" i="18"/>
  <c r="BD3611" i="18"/>
  <c r="BB3612" i="18"/>
  <c r="BC3612" i="18"/>
  <c r="BD3612" i="18"/>
  <c r="BB3613" i="18"/>
  <c r="BC3613" i="18"/>
  <c r="BD3613" i="18"/>
  <c r="BB3614" i="18"/>
  <c r="BC3614" i="18"/>
  <c r="BD3614" i="18"/>
  <c r="BB3615" i="18"/>
  <c r="BC3615" i="18"/>
  <c r="BD3615" i="18"/>
  <c r="BB3616" i="18"/>
  <c r="BC3616" i="18"/>
  <c r="BD3616" i="18"/>
  <c r="BB3617" i="18"/>
  <c r="BC3617" i="18"/>
  <c r="BD3617" i="18"/>
  <c r="BB3618" i="18"/>
  <c r="BC3618" i="18"/>
  <c r="BD3618" i="18"/>
  <c r="BB3619" i="18"/>
  <c r="BC3619" i="18"/>
  <c r="BD3619" i="18"/>
  <c r="BB3620" i="18"/>
  <c r="BC3620" i="18"/>
  <c r="BD3620" i="18"/>
  <c r="BB3621" i="18"/>
  <c r="BC3621" i="18"/>
  <c r="BD3621" i="18"/>
  <c r="BB3622" i="18"/>
  <c r="BC3622" i="18"/>
  <c r="BD3622" i="18"/>
  <c r="BB3623" i="18"/>
  <c r="BC3623" i="18"/>
  <c r="BD3623" i="18"/>
  <c r="BB3624" i="18"/>
  <c r="BC3624" i="18"/>
  <c r="BD3624" i="18"/>
  <c r="BB3625" i="18"/>
  <c r="BC3625" i="18"/>
  <c r="BD3625" i="18"/>
  <c r="BB3626" i="18"/>
  <c r="BC3626" i="18"/>
  <c r="BD3626" i="18"/>
  <c r="BB3627" i="18"/>
  <c r="BC3627" i="18"/>
  <c r="BD3627" i="18"/>
  <c r="BB3628" i="18"/>
  <c r="BC3628" i="18"/>
  <c r="BD3628" i="18"/>
  <c r="BB3629" i="18"/>
  <c r="BC3629" i="18"/>
  <c r="BD3629" i="18"/>
  <c r="BB3630" i="18"/>
  <c r="BC3630" i="18"/>
  <c r="BD3630" i="18"/>
  <c r="BB3631" i="18"/>
  <c r="BC3631" i="18"/>
  <c r="BD3631" i="18"/>
  <c r="BB3632" i="18"/>
  <c r="BC3632" i="18"/>
  <c r="BD3632" i="18"/>
  <c r="BB3633" i="18"/>
  <c r="BC3633" i="18"/>
  <c r="BD3633" i="18"/>
  <c r="BB3634" i="18"/>
  <c r="BC3634" i="18"/>
  <c r="BD3634" i="18"/>
  <c r="BB3635" i="18"/>
  <c r="BC3635" i="18"/>
  <c r="BD3635" i="18"/>
  <c r="BB3636" i="18"/>
  <c r="BC3636" i="18"/>
  <c r="BD3636" i="18"/>
  <c r="BB3637" i="18"/>
  <c r="BC3637" i="18"/>
  <c r="BD3637" i="18"/>
  <c r="BB3638" i="18"/>
  <c r="BC3638" i="18"/>
  <c r="BD3638" i="18"/>
  <c r="BB3639" i="18"/>
  <c r="BC3639" i="18"/>
  <c r="BD3639" i="18"/>
  <c r="BB3640" i="18"/>
  <c r="BC3640" i="18"/>
  <c r="BD3640" i="18"/>
  <c r="BB3641" i="18"/>
  <c r="BC3641" i="18"/>
  <c r="BD3641" i="18"/>
  <c r="BB3642" i="18"/>
  <c r="BC3642" i="18"/>
  <c r="BD3642" i="18"/>
  <c r="BB3643" i="18"/>
  <c r="BC3643" i="18"/>
  <c r="BD3643" i="18"/>
  <c r="BB3644" i="18"/>
  <c r="BC3644" i="18"/>
  <c r="BD3644" i="18"/>
  <c r="BB3645" i="18"/>
  <c r="BC3645" i="18"/>
  <c r="BD3645" i="18"/>
  <c r="BB3646" i="18"/>
  <c r="BC3646" i="18"/>
  <c r="BD3646" i="18"/>
  <c r="BB3647" i="18"/>
  <c r="BC3647" i="18"/>
  <c r="BD3647" i="18"/>
  <c r="BB3648" i="18"/>
  <c r="BC3648" i="18"/>
  <c r="BD3648" i="18"/>
  <c r="BB3649" i="18"/>
  <c r="BC3649" i="18"/>
  <c r="BD3649" i="18"/>
  <c r="BB3650" i="18"/>
  <c r="BC3650" i="18"/>
  <c r="BD3650" i="18"/>
  <c r="BB3651" i="18"/>
  <c r="BC3651" i="18"/>
  <c r="BD3651" i="18"/>
  <c r="BB3652" i="18"/>
  <c r="BC3652" i="18"/>
  <c r="BD3652" i="18"/>
  <c r="BB3653" i="18"/>
  <c r="BC3653" i="18"/>
  <c r="BD3653" i="18"/>
  <c r="BB3654" i="18"/>
  <c r="BC3654" i="18"/>
  <c r="BD3654" i="18"/>
  <c r="BB3655" i="18"/>
  <c r="BC3655" i="18"/>
  <c r="BD3655" i="18"/>
  <c r="BB3656" i="18"/>
  <c r="BC3656" i="18"/>
  <c r="BD3656" i="18"/>
  <c r="BB3657" i="18"/>
  <c r="BC3657" i="18"/>
  <c r="BD3657" i="18"/>
  <c r="BB3658" i="18"/>
  <c r="BC3658" i="18"/>
  <c r="BD3658" i="18"/>
  <c r="BB3659" i="18"/>
  <c r="BC3659" i="18"/>
  <c r="BD3659" i="18"/>
  <c r="BB3660" i="18"/>
  <c r="BC3660" i="18"/>
  <c r="BD3660" i="18"/>
  <c r="BB3661" i="18"/>
  <c r="BC3661" i="18"/>
  <c r="BD3661" i="18"/>
  <c r="BB3662" i="18"/>
  <c r="BC3662" i="18"/>
  <c r="BD3662" i="18"/>
  <c r="BB3663" i="18"/>
  <c r="BC3663" i="18"/>
  <c r="BD3663" i="18"/>
  <c r="BB3664" i="18"/>
  <c r="BC3664" i="18"/>
  <c r="BD3664" i="18"/>
  <c r="BB3665" i="18"/>
  <c r="BC3665" i="18"/>
  <c r="BD3665" i="18"/>
  <c r="BB3666" i="18"/>
  <c r="BC3666" i="18"/>
  <c r="BD3666" i="18"/>
  <c r="BB3667" i="18"/>
  <c r="BC3667" i="18"/>
  <c r="BD3667" i="18"/>
  <c r="BB3668" i="18"/>
  <c r="BC3668" i="18"/>
  <c r="BD3668" i="18"/>
  <c r="BB3669" i="18"/>
  <c r="BC3669" i="18"/>
  <c r="BD3669" i="18"/>
  <c r="BB3670" i="18"/>
  <c r="BC3670" i="18"/>
  <c r="BD3670" i="18"/>
  <c r="BB3671" i="18"/>
  <c r="BC3671" i="18"/>
  <c r="BD3671" i="18"/>
  <c r="BB3672" i="18"/>
  <c r="BC3672" i="18"/>
  <c r="BD3672" i="18"/>
  <c r="BB3673" i="18"/>
  <c r="BC3673" i="18"/>
  <c r="BD3673" i="18"/>
  <c r="BB3674" i="18"/>
  <c r="BC3674" i="18"/>
  <c r="BD3674" i="18"/>
  <c r="BB3675" i="18"/>
  <c r="BC3675" i="18"/>
  <c r="BD3675" i="18"/>
  <c r="BB3676" i="18"/>
  <c r="BC3676" i="18"/>
  <c r="BD3676" i="18"/>
  <c r="BB3677" i="18"/>
  <c r="BC3677" i="18"/>
  <c r="BD3677" i="18"/>
  <c r="BB3678" i="18"/>
  <c r="BC3678" i="18"/>
  <c r="BD3678" i="18"/>
  <c r="BB3679" i="18"/>
  <c r="BC3679" i="18"/>
  <c r="BD3679" i="18"/>
  <c r="BB3680" i="18"/>
  <c r="BC3680" i="18"/>
  <c r="BD3680" i="18"/>
  <c r="BB3681" i="18"/>
  <c r="BC3681" i="18"/>
  <c r="BD3681" i="18"/>
  <c r="BB3682" i="18"/>
  <c r="BC3682" i="18"/>
  <c r="BD3682" i="18"/>
  <c r="BB3683" i="18"/>
  <c r="BC3683" i="18"/>
  <c r="BD3683" i="18"/>
  <c r="BB3684" i="18"/>
  <c r="BC3684" i="18"/>
  <c r="BD3684" i="18"/>
  <c r="BB3685" i="18"/>
  <c r="BC3685" i="18"/>
  <c r="BD3685" i="18"/>
  <c r="BB3686" i="18"/>
  <c r="BC3686" i="18"/>
  <c r="BD3686" i="18"/>
  <c r="BB3687" i="18"/>
  <c r="BC3687" i="18"/>
  <c r="BD3687" i="18"/>
  <c r="BB3688" i="18"/>
  <c r="BC3688" i="18"/>
  <c r="BD3688" i="18"/>
  <c r="BB3689" i="18"/>
  <c r="BC3689" i="18"/>
  <c r="BD3689" i="18"/>
  <c r="BB3690" i="18"/>
  <c r="BC3690" i="18"/>
  <c r="BD3690" i="18"/>
  <c r="BB3691" i="18"/>
  <c r="BC3691" i="18"/>
  <c r="BD3691" i="18"/>
  <c r="BB3692" i="18"/>
  <c r="BC3692" i="18"/>
  <c r="BD3692" i="18"/>
  <c r="BB3693" i="18"/>
  <c r="BC3693" i="18"/>
  <c r="BD3693" i="18"/>
  <c r="BB3694" i="18"/>
  <c r="BC3694" i="18"/>
  <c r="BD3694" i="18"/>
  <c r="BB3695" i="18"/>
  <c r="BC3695" i="18"/>
  <c r="BD3695" i="18"/>
  <c r="BB3696" i="18"/>
  <c r="BC3696" i="18"/>
  <c r="BD3696" i="18"/>
  <c r="BB3697" i="18"/>
  <c r="BC3697" i="18"/>
  <c r="BD3697" i="18"/>
  <c r="BB3698" i="18"/>
  <c r="BC3698" i="18"/>
  <c r="BD3698" i="18"/>
  <c r="BB3699" i="18"/>
  <c r="BC3699" i="18"/>
  <c r="BD3699" i="18"/>
  <c r="BB3700" i="18"/>
  <c r="BC3700" i="18"/>
  <c r="BD3700" i="18"/>
  <c r="BB3701" i="18"/>
  <c r="BC3701" i="18"/>
  <c r="BD3701" i="18"/>
  <c r="BB3702" i="18"/>
  <c r="BC3702" i="18"/>
  <c r="BD3702" i="18"/>
  <c r="BB3703" i="18"/>
  <c r="BC3703" i="18"/>
  <c r="BD3703" i="18"/>
  <c r="BB3704" i="18"/>
  <c r="BC3704" i="18"/>
  <c r="BD3704" i="18"/>
  <c r="BB3705" i="18"/>
  <c r="BC3705" i="18"/>
  <c r="BD3705" i="18"/>
  <c r="BB3706" i="18"/>
  <c r="BC3706" i="18"/>
  <c r="BD3706" i="18"/>
  <c r="BB3707" i="18"/>
  <c r="BC3707" i="18"/>
  <c r="BD3707" i="18"/>
  <c r="BB3708" i="18"/>
  <c r="BC3708" i="18"/>
  <c r="BD3708" i="18"/>
  <c r="BB3709" i="18"/>
  <c r="BC3709" i="18"/>
  <c r="BD3709" i="18"/>
  <c r="BB3710" i="18"/>
  <c r="BC3710" i="18"/>
  <c r="BD3710" i="18"/>
  <c r="BB3711" i="18"/>
  <c r="BC3711" i="18"/>
  <c r="BD3711" i="18"/>
  <c r="BB3712" i="18"/>
  <c r="BC3712" i="18"/>
  <c r="BD3712" i="18"/>
  <c r="BB3713" i="18"/>
  <c r="BC3713" i="18"/>
  <c r="BD3713" i="18"/>
  <c r="BB3714" i="18"/>
  <c r="BC3714" i="18"/>
  <c r="BD3714" i="18"/>
  <c r="BB3715" i="18"/>
  <c r="BC3715" i="18"/>
  <c r="BD3715" i="18"/>
  <c r="BB3716" i="18"/>
  <c r="BC3716" i="18"/>
  <c r="BD3716" i="18"/>
  <c r="BB3717" i="18"/>
  <c r="BC3717" i="18"/>
  <c r="BD3717" i="18"/>
  <c r="BB3718" i="18"/>
  <c r="BC3718" i="18"/>
  <c r="BD3718" i="18"/>
  <c r="BB3719" i="18"/>
  <c r="BC3719" i="18"/>
  <c r="BD3719" i="18"/>
  <c r="BB3720" i="18"/>
  <c r="BC3720" i="18"/>
  <c r="BD3720" i="18"/>
  <c r="BB3721" i="18"/>
  <c r="BC3721" i="18"/>
  <c r="BD3721" i="18"/>
  <c r="BB3722" i="18"/>
  <c r="BC3722" i="18"/>
  <c r="BD3722" i="18"/>
  <c r="BB3723" i="18"/>
  <c r="BC3723" i="18"/>
  <c r="BD3723" i="18"/>
  <c r="BB3724" i="18"/>
  <c r="BC3724" i="18"/>
  <c r="BD3724" i="18"/>
  <c r="BB3725" i="18"/>
  <c r="BC3725" i="18"/>
  <c r="BD3725" i="18"/>
  <c r="BB3726" i="18"/>
  <c r="BC3726" i="18"/>
  <c r="BD3726" i="18"/>
  <c r="BB3727" i="18"/>
  <c r="BC3727" i="18"/>
  <c r="BD3727" i="18"/>
  <c r="BB3728" i="18"/>
  <c r="BC3728" i="18"/>
  <c r="BD3728" i="18"/>
  <c r="BB3729" i="18"/>
  <c r="BC3729" i="18"/>
  <c r="BD3729" i="18"/>
  <c r="BB3730" i="18"/>
  <c r="BC3730" i="18"/>
  <c r="BD3730" i="18"/>
  <c r="BB3731" i="18"/>
  <c r="BC3731" i="18"/>
  <c r="BD3731" i="18"/>
  <c r="BB3732" i="18"/>
  <c r="BC3732" i="18"/>
  <c r="BD3732" i="18"/>
  <c r="BB3733" i="18"/>
  <c r="BC3733" i="18"/>
  <c r="BD3733" i="18"/>
  <c r="BB3734" i="18"/>
  <c r="BC3734" i="18"/>
  <c r="BD3734" i="18"/>
  <c r="BB3735" i="18"/>
  <c r="BC3735" i="18"/>
  <c r="BD3735" i="18"/>
  <c r="BB3736" i="18"/>
  <c r="BC3736" i="18"/>
  <c r="BD3736" i="18"/>
  <c r="BB3737" i="18"/>
  <c r="BC3737" i="18"/>
  <c r="BD3737" i="18"/>
  <c r="BB3738" i="18"/>
  <c r="BC3738" i="18"/>
  <c r="BD3738" i="18"/>
  <c r="BB3739" i="18"/>
  <c r="BC3739" i="18"/>
  <c r="BD3739" i="18"/>
  <c r="BB3740" i="18"/>
  <c r="BC3740" i="18"/>
  <c r="BD3740" i="18"/>
  <c r="BB3741" i="18"/>
  <c r="BC3741" i="18"/>
  <c r="BD3741" i="18"/>
  <c r="BB3742" i="18"/>
  <c r="BC3742" i="18"/>
  <c r="BD3742" i="18"/>
  <c r="BB3743" i="18"/>
  <c r="BC3743" i="18"/>
  <c r="BD3743" i="18"/>
  <c r="BB3744" i="18"/>
  <c r="BC3744" i="18"/>
  <c r="BD3744" i="18"/>
  <c r="BB3745" i="18"/>
  <c r="BC3745" i="18"/>
  <c r="BD3745" i="18"/>
  <c r="BB3746" i="18"/>
  <c r="BC3746" i="18"/>
  <c r="BD3746" i="18"/>
  <c r="BB3747" i="18"/>
  <c r="BC3747" i="18"/>
  <c r="BD3747" i="18"/>
  <c r="BB3748" i="18"/>
  <c r="BC3748" i="18"/>
  <c r="BD3748" i="18"/>
  <c r="BB3749" i="18"/>
  <c r="BC3749" i="18"/>
  <c r="BD3749" i="18"/>
  <c r="BB3750" i="18"/>
  <c r="BC3750" i="18"/>
  <c r="BD3750" i="18"/>
  <c r="BB3751" i="18"/>
  <c r="BC3751" i="18"/>
  <c r="BD3751" i="18"/>
  <c r="BB3752" i="18"/>
  <c r="BC3752" i="18"/>
  <c r="BD3752" i="18"/>
  <c r="BB3753" i="18"/>
  <c r="BC3753" i="18"/>
  <c r="BD3753" i="18"/>
  <c r="BB3754" i="18"/>
  <c r="BC3754" i="18"/>
  <c r="BD3754" i="18"/>
  <c r="BB3755" i="18"/>
  <c r="BC3755" i="18"/>
  <c r="BD3755" i="18"/>
  <c r="BB3756" i="18"/>
  <c r="BC3756" i="18"/>
  <c r="BD3756" i="18"/>
  <c r="BB3757" i="18"/>
  <c r="BC3757" i="18"/>
  <c r="BD3757" i="18"/>
  <c r="BB3758" i="18"/>
  <c r="BC3758" i="18"/>
  <c r="BD3758" i="18"/>
  <c r="BB3759" i="18"/>
  <c r="BC3759" i="18"/>
  <c r="BD3759" i="18"/>
  <c r="BB3760" i="18"/>
  <c r="BC3760" i="18"/>
  <c r="BD3760" i="18"/>
  <c r="BB3761" i="18"/>
  <c r="BC3761" i="18"/>
  <c r="BD3761" i="18"/>
  <c r="BB3762" i="18"/>
  <c r="BC3762" i="18"/>
  <c r="BD3762" i="18"/>
  <c r="BB3763" i="18"/>
  <c r="BC3763" i="18"/>
  <c r="BD3763" i="18"/>
  <c r="BB3764" i="18"/>
  <c r="BC3764" i="18"/>
  <c r="BD3764" i="18"/>
  <c r="BB3765" i="18"/>
  <c r="BC3765" i="18"/>
  <c r="BD3765" i="18"/>
  <c r="BB3766" i="18"/>
  <c r="BC3766" i="18"/>
  <c r="BD3766" i="18"/>
  <c r="BB3767" i="18"/>
  <c r="BC3767" i="18"/>
  <c r="BD3767" i="18"/>
  <c r="BB3768" i="18"/>
  <c r="BC3768" i="18"/>
  <c r="BD3768" i="18"/>
  <c r="BB3769" i="18"/>
  <c r="BC3769" i="18"/>
  <c r="BD3769" i="18"/>
  <c r="BB3770" i="18"/>
  <c r="BC3770" i="18"/>
  <c r="BD3770" i="18"/>
  <c r="BB3771" i="18"/>
  <c r="BC3771" i="18"/>
  <c r="BD3771" i="18"/>
  <c r="BB3772" i="18"/>
  <c r="BC3772" i="18"/>
  <c r="BD3772" i="18"/>
  <c r="BB3773" i="18"/>
  <c r="BC3773" i="18"/>
  <c r="BD3773" i="18"/>
  <c r="BB3774" i="18"/>
  <c r="BC3774" i="18"/>
  <c r="BD3774" i="18"/>
  <c r="BB3775" i="18"/>
  <c r="BC3775" i="18"/>
  <c r="BD3775" i="18"/>
  <c r="BB3776" i="18"/>
  <c r="BC3776" i="18"/>
  <c r="BD3776" i="18"/>
  <c r="BB3777" i="18"/>
  <c r="BC3777" i="18"/>
  <c r="BD3777" i="18"/>
  <c r="BB3778" i="18"/>
  <c r="BC3778" i="18"/>
  <c r="BD3778" i="18"/>
  <c r="BB3779" i="18"/>
  <c r="BC3779" i="18"/>
  <c r="BD3779" i="18"/>
  <c r="BB3780" i="18"/>
  <c r="BC3780" i="18"/>
  <c r="BD3780" i="18"/>
  <c r="BB3781" i="18"/>
  <c r="BC3781" i="18"/>
  <c r="BD3781" i="18"/>
  <c r="BB3782" i="18"/>
  <c r="BC3782" i="18"/>
  <c r="BD3782" i="18"/>
  <c r="BB3783" i="18"/>
  <c r="BC3783" i="18"/>
  <c r="BD3783" i="18"/>
  <c r="BB3784" i="18"/>
  <c r="BC3784" i="18"/>
  <c r="BD3784" i="18"/>
  <c r="BB3785" i="18"/>
  <c r="BC3785" i="18"/>
  <c r="BD3785" i="18"/>
  <c r="BB3786" i="18"/>
  <c r="BC3786" i="18"/>
  <c r="BD3786" i="18"/>
  <c r="BB3787" i="18"/>
  <c r="BC3787" i="18"/>
  <c r="BD3787" i="18"/>
  <c r="BB3788" i="18"/>
  <c r="BC3788" i="18"/>
  <c r="BD3788" i="18"/>
  <c r="BB3789" i="18"/>
  <c r="BC3789" i="18"/>
  <c r="BD3789" i="18"/>
  <c r="BB3790" i="18"/>
  <c r="BC3790" i="18"/>
  <c r="BD3790" i="18"/>
  <c r="BB3791" i="18"/>
  <c r="BC3791" i="18"/>
  <c r="BD3791" i="18"/>
  <c r="BB3792" i="18"/>
  <c r="BC3792" i="18"/>
  <c r="BD3792" i="18"/>
  <c r="BB3793" i="18"/>
  <c r="BC3793" i="18"/>
  <c r="BD3793" i="18"/>
  <c r="BB3794" i="18"/>
  <c r="BC3794" i="18"/>
  <c r="BD3794" i="18"/>
  <c r="BB3795" i="18"/>
  <c r="BC3795" i="18"/>
  <c r="BD3795" i="18"/>
  <c r="BB3796" i="18"/>
  <c r="BC3796" i="18"/>
  <c r="BD3796" i="18"/>
  <c r="BB3797" i="18"/>
  <c r="BC3797" i="18"/>
  <c r="BD3797" i="18"/>
  <c r="BB3798" i="18"/>
  <c r="BC3798" i="18"/>
  <c r="BD3798" i="18"/>
  <c r="BB3799" i="18"/>
  <c r="BC3799" i="18"/>
  <c r="BD3799" i="18"/>
  <c r="BB3800" i="18"/>
  <c r="BC3800" i="18"/>
  <c r="BD3800" i="18"/>
  <c r="BB3801" i="18"/>
  <c r="BC3801" i="18"/>
  <c r="BD3801" i="18"/>
  <c r="BB3802" i="18"/>
  <c r="BC3802" i="18"/>
  <c r="BD3802" i="18"/>
  <c r="BB3803" i="18"/>
  <c r="BC3803" i="18"/>
  <c r="BD3803" i="18"/>
  <c r="BB3804" i="18"/>
  <c r="BC3804" i="18"/>
  <c r="BD3804" i="18"/>
  <c r="BB3805" i="18"/>
  <c r="BC3805" i="18"/>
  <c r="BD3805" i="18"/>
  <c r="BB3806" i="18"/>
  <c r="BC3806" i="18"/>
  <c r="BD3806" i="18"/>
  <c r="BB3807" i="18"/>
  <c r="BC3807" i="18"/>
  <c r="BD3807" i="18"/>
  <c r="BB3808" i="18"/>
  <c r="BC3808" i="18"/>
  <c r="BD3808" i="18"/>
  <c r="BB3809" i="18"/>
  <c r="BC3809" i="18"/>
  <c r="BD3809" i="18"/>
  <c r="BB3810" i="18"/>
  <c r="BC3810" i="18"/>
  <c r="BD3810" i="18"/>
  <c r="BB3811" i="18"/>
  <c r="BC3811" i="18"/>
  <c r="BD3811" i="18"/>
  <c r="BB3812" i="18"/>
  <c r="BC3812" i="18"/>
  <c r="BD3812" i="18"/>
  <c r="BB3813" i="18"/>
  <c r="BC3813" i="18"/>
  <c r="BD3813" i="18"/>
  <c r="BB3814" i="18"/>
  <c r="BC3814" i="18"/>
  <c r="BD3814" i="18"/>
  <c r="BB3815" i="18"/>
  <c r="BC3815" i="18"/>
  <c r="BD3815" i="18"/>
  <c r="BB3816" i="18"/>
  <c r="BC3816" i="18"/>
  <c r="BD3816" i="18"/>
  <c r="BB3817" i="18"/>
  <c r="BC3817" i="18"/>
  <c r="BD3817" i="18"/>
  <c r="BB3818" i="18"/>
  <c r="BC3818" i="18"/>
  <c r="BD3818" i="18"/>
  <c r="BB3819" i="18"/>
  <c r="BC3819" i="18"/>
  <c r="BD3819" i="18"/>
  <c r="BB3820" i="18"/>
  <c r="BC3820" i="18"/>
  <c r="BD3820" i="18"/>
  <c r="BB3821" i="18"/>
  <c r="BC3821" i="18"/>
  <c r="BD3821" i="18"/>
  <c r="BB3822" i="18"/>
  <c r="BC3822" i="18"/>
  <c r="BD3822" i="18"/>
  <c r="BB3823" i="18"/>
  <c r="BC3823" i="18"/>
  <c r="BD3823" i="18"/>
  <c r="BB3824" i="18"/>
  <c r="BC3824" i="18"/>
  <c r="BD3824" i="18"/>
  <c r="BB3825" i="18"/>
  <c r="BC3825" i="18"/>
  <c r="BD3825" i="18"/>
  <c r="BB3826" i="18"/>
  <c r="BC3826" i="18"/>
  <c r="BD3826" i="18"/>
  <c r="BB3827" i="18"/>
  <c r="BC3827" i="18"/>
  <c r="BD3827" i="18"/>
  <c r="BB3828" i="18"/>
  <c r="BC3828" i="18"/>
  <c r="BD3828" i="18"/>
  <c r="BB3829" i="18"/>
  <c r="BC3829" i="18"/>
  <c r="BD3829" i="18"/>
  <c r="BB3830" i="18"/>
  <c r="BC3830" i="18"/>
  <c r="BD3830" i="18"/>
  <c r="BB3831" i="18"/>
  <c r="BC3831" i="18"/>
  <c r="BD3831" i="18"/>
  <c r="BB3832" i="18"/>
  <c r="BC3832" i="18"/>
  <c r="BD3832" i="18"/>
  <c r="BB3833" i="18"/>
  <c r="BC3833" i="18"/>
  <c r="BD3833" i="18"/>
  <c r="BB3834" i="18"/>
  <c r="BC3834" i="18"/>
  <c r="BD3834" i="18"/>
  <c r="BB3835" i="18"/>
  <c r="BC3835" i="18"/>
  <c r="BD3835" i="18"/>
  <c r="BB3836" i="18"/>
  <c r="BC3836" i="18"/>
  <c r="BD3836" i="18"/>
  <c r="BB3837" i="18"/>
  <c r="BC3837" i="18"/>
  <c r="BD3837" i="18"/>
  <c r="BB3838" i="18"/>
  <c r="BC3838" i="18"/>
  <c r="BD3838" i="18"/>
  <c r="BB3839" i="18"/>
  <c r="BC3839" i="18"/>
  <c r="BD3839" i="18"/>
  <c r="BB3840" i="18"/>
  <c r="BC3840" i="18"/>
  <c r="BD3840" i="18"/>
  <c r="BB3841" i="18"/>
  <c r="BC3841" i="18"/>
  <c r="BD3841" i="18"/>
  <c r="BB3842" i="18"/>
  <c r="BC3842" i="18"/>
  <c r="BD3842" i="18"/>
  <c r="BB3843" i="18"/>
  <c r="BC3843" i="18"/>
  <c r="BD3843" i="18"/>
  <c r="BB3844" i="18"/>
  <c r="BC3844" i="18"/>
  <c r="BD3844" i="18"/>
  <c r="BB3845" i="18"/>
  <c r="BC3845" i="18"/>
  <c r="BD3845" i="18"/>
  <c r="BB3846" i="18"/>
  <c r="BC3846" i="18"/>
  <c r="BD3846" i="18"/>
  <c r="BB3847" i="18"/>
  <c r="BC3847" i="18"/>
  <c r="BD3847" i="18"/>
  <c r="BB3848" i="18"/>
  <c r="BC3848" i="18"/>
  <c r="BD3848" i="18"/>
  <c r="BB3849" i="18"/>
  <c r="BC3849" i="18"/>
  <c r="BD3849" i="18"/>
  <c r="BB3850" i="18"/>
  <c r="BC3850" i="18"/>
  <c r="BD3850" i="18"/>
  <c r="BB3851" i="18"/>
  <c r="BC3851" i="18"/>
  <c r="BD3851" i="18"/>
  <c r="BB3852" i="18"/>
  <c r="BC3852" i="18"/>
  <c r="BD3852" i="18"/>
  <c r="BB3853" i="18"/>
  <c r="BC3853" i="18"/>
  <c r="BD3853" i="18"/>
  <c r="BB3854" i="18"/>
  <c r="BC3854" i="18"/>
  <c r="BD3854" i="18"/>
  <c r="BB3855" i="18"/>
  <c r="BC3855" i="18"/>
  <c r="BD3855" i="18"/>
  <c r="BB3856" i="18"/>
  <c r="BC3856" i="18"/>
  <c r="BD3856" i="18"/>
  <c r="BB3857" i="18"/>
  <c r="BC3857" i="18"/>
  <c r="BD3857" i="18"/>
  <c r="BB3858" i="18"/>
  <c r="BC3858" i="18"/>
  <c r="BD3858" i="18"/>
  <c r="BB3859" i="18"/>
  <c r="BC3859" i="18"/>
  <c r="BD3859" i="18"/>
  <c r="BB3860" i="18"/>
  <c r="BC3860" i="18"/>
  <c r="BD3860" i="18"/>
  <c r="BB3861" i="18"/>
  <c r="BC3861" i="18"/>
  <c r="BD3861" i="18"/>
  <c r="BB3862" i="18"/>
  <c r="BC3862" i="18"/>
  <c r="BD3862" i="18"/>
  <c r="BB3863" i="18"/>
  <c r="BC3863" i="18"/>
  <c r="BD3863" i="18"/>
  <c r="BB3864" i="18"/>
  <c r="BC3864" i="18"/>
  <c r="BD3864" i="18"/>
  <c r="BB3865" i="18"/>
  <c r="BC3865" i="18"/>
  <c r="BD3865" i="18"/>
  <c r="BB3866" i="18"/>
  <c r="BC3866" i="18"/>
  <c r="BD3866" i="18"/>
  <c r="BB3867" i="18"/>
  <c r="BC3867" i="18"/>
  <c r="BD3867" i="18"/>
  <c r="BB3868" i="18"/>
  <c r="BC3868" i="18"/>
  <c r="BD3868" i="18"/>
  <c r="BB3869" i="18"/>
  <c r="BC3869" i="18"/>
  <c r="BD3869" i="18"/>
  <c r="BB3870" i="18"/>
  <c r="BC3870" i="18"/>
  <c r="BD3870" i="18"/>
  <c r="BB3871" i="18"/>
  <c r="BC3871" i="18"/>
  <c r="BD3871" i="18"/>
  <c r="BB3872" i="18"/>
  <c r="BC3872" i="18"/>
  <c r="BD3872" i="18"/>
  <c r="BB3873" i="18"/>
  <c r="BC3873" i="18"/>
  <c r="BD3873" i="18"/>
  <c r="BB3874" i="18"/>
  <c r="BC3874" i="18"/>
  <c r="BD3874" i="18"/>
  <c r="BB3875" i="18"/>
  <c r="BC3875" i="18"/>
  <c r="BD3875" i="18"/>
  <c r="BB3876" i="18"/>
  <c r="BC3876" i="18"/>
  <c r="BD3876" i="18"/>
  <c r="BB3877" i="18"/>
  <c r="BC3877" i="18"/>
  <c r="BD3877" i="18"/>
  <c r="BB3878" i="18"/>
  <c r="BC3878" i="18"/>
  <c r="BD3878" i="18"/>
  <c r="BB3879" i="18"/>
  <c r="BC3879" i="18"/>
  <c r="BD3879" i="18"/>
  <c r="BB3880" i="18"/>
  <c r="BC3880" i="18"/>
  <c r="BD3880" i="18"/>
  <c r="BB3881" i="18"/>
  <c r="BC3881" i="18"/>
  <c r="BD3881" i="18"/>
  <c r="BB3882" i="18"/>
  <c r="BC3882" i="18"/>
  <c r="BD3882" i="18"/>
  <c r="BB3883" i="18"/>
  <c r="BC3883" i="18"/>
  <c r="BD3883" i="18"/>
  <c r="BB3884" i="18"/>
  <c r="BC3884" i="18"/>
  <c r="BD3884" i="18"/>
  <c r="BB3885" i="18"/>
  <c r="BC3885" i="18"/>
  <c r="BD3885" i="18"/>
  <c r="BB3886" i="18"/>
  <c r="BC3886" i="18"/>
  <c r="BD3886" i="18"/>
  <c r="BB3887" i="18"/>
  <c r="BC3887" i="18"/>
  <c r="BD3887" i="18"/>
  <c r="BB3888" i="18"/>
  <c r="BC3888" i="18"/>
  <c r="BD3888" i="18"/>
  <c r="BB3889" i="18"/>
  <c r="BC3889" i="18"/>
  <c r="BD3889" i="18"/>
  <c r="BB3890" i="18"/>
  <c r="BC3890" i="18"/>
  <c r="BD3890" i="18"/>
  <c r="BB3891" i="18"/>
  <c r="BC3891" i="18"/>
  <c r="BD3891" i="18"/>
  <c r="BB3892" i="18"/>
  <c r="BC3892" i="18"/>
  <c r="BD3892" i="18"/>
  <c r="BB3893" i="18"/>
  <c r="BC3893" i="18"/>
  <c r="BD3893" i="18"/>
  <c r="BB3894" i="18"/>
  <c r="BC3894" i="18"/>
  <c r="BD3894" i="18"/>
  <c r="BB3895" i="18"/>
  <c r="BC3895" i="18"/>
  <c r="BD3895" i="18"/>
  <c r="BB3896" i="18"/>
  <c r="BC3896" i="18"/>
  <c r="BD3896" i="18"/>
  <c r="BB3897" i="18"/>
  <c r="BC3897" i="18"/>
  <c r="BD3897" i="18"/>
  <c r="BB3898" i="18"/>
  <c r="BC3898" i="18"/>
  <c r="BD3898" i="18"/>
  <c r="BB3899" i="18"/>
  <c r="BC3899" i="18"/>
  <c r="BD3899" i="18"/>
  <c r="BB3900" i="18"/>
  <c r="BC3900" i="18"/>
  <c r="BD3900" i="18"/>
  <c r="BB3901" i="18"/>
  <c r="BC3901" i="18"/>
  <c r="BD3901" i="18"/>
  <c r="BB3902" i="18"/>
  <c r="BC3902" i="18"/>
  <c r="BD3902" i="18"/>
  <c r="BB3903" i="18"/>
  <c r="BC3903" i="18"/>
  <c r="BD3903" i="18"/>
  <c r="BB3904" i="18"/>
  <c r="BC3904" i="18"/>
  <c r="BD3904" i="18"/>
  <c r="BB3905" i="18"/>
  <c r="BC3905" i="18"/>
  <c r="BD3905" i="18"/>
  <c r="BB3906" i="18"/>
  <c r="BC3906" i="18"/>
  <c r="BD3906" i="18"/>
  <c r="BB3907" i="18"/>
  <c r="BC3907" i="18"/>
  <c r="BD3907" i="18"/>
  <c r="BB3908" i="18"/>
  <c r="BC3908" i="18"/>
  <c r="BD3908" i="18"/>
  <c r="BB3909" i="18"/>
  <c r="BC3909" i="18"/>
  <c r="BD3909" i="18"/>
  <c r="BB3910" i="18"/>
  <c r="BC3910" i="18"/>
  <c r="BD3910" i="18"/>
  <c r="BB3911" i="18"/>
  <c r="BC3911" i="18"/>
  <c r="BD3911" i="18"/>
  <c r="BB3912" i="18"/>
  <c r="BC3912" i="18"/>
  <c r="BD3912" i="18"/>
  <c r="BB3913" i="18"/>
  <c r="BC3913" i="18"/>
  <c r="BD3913" i="18"/>
  <c r="BB3914" i="18"/>
  <c r="BC3914" i="18"/>
  <c r="BD3914" i="18"/>
  <c r="BB3915" i="18"/>
  <c r="BC3915" i="18"/>
  <c r="BD3915" i="18"/>
  <c r="BB3916" i="18"/>
  <c r="BC3916" i="18"/>
  <c r="BD3916" i="18"/>
  <c r="BB3917" i="18"/>
  <c r="BC3917" i="18"/>
  <c r="BD3917" i="18"/>
  <c r="BB3918" i="18"/>
  <c r="BC3918" i="18"/>
  <c r="BD3918" i="18"/>
  <c r="BB3919" i="18"/>
  <c r="BC3919" i="18"/>
  <c r="BD3919" i="18"/>
  <c r="BB3920" i="18"/>
  <c r="BC3920" i="18"/>
  <c r="BD3920" i="18"/>
  <c r="BB3921" i="18"/>
  <c r="BC3921" i="18"/>
  <c r="BD3921" i="18"/>
  <c r="BB3922" i="18"/>
  <c r="BC3922" i="18"/>
  <c r="BD3922" i="18"/>
  <c r="BB3923" i="18"/>
  <c r="BC3923" i="18"/>
  <c r="BD3923" i="18"/>
  <c r="BB3924" i="18"/>
  <c r="BC3924" i="18"/>
  <c r="BD3924" i="18"/>
  <c r="BB3925" i="18"/>
  <c r="BC3925" i="18"/>
  <c r="BD3925" i="18"/>
  <c r="BB3926" i="18"/>
  <c r="BC3926" i="18"/>
  <c r="BD3926" i="18"/>
  <c r="BB3927" i="18"/>
  <c r="BC3927" i="18"/>
  <c r="BD3927" i="18"/>
  <c r="BB3928" i="18"/>
  <c r="BC3928" i="18"/>
  <c r="BD3928" i="18"/>
  <c r="BB3929" i="18"/>
  <c r="BC3929" i="18"/>
  <c r="BD3929" i="18"/>
  <c r="BB3930" i="18"/>
  <c r="BC3930" i="18"/>
  <c r="BD3930" i="18"/>
  <c r="BB3931" i="18"/>
  <c r="BC3931" i="18"/>
  <c r="BD3931" i="18"/>
  <c r="BB3932" i="18"/>
  <c r="BC3932" i="18"/>
  <c r="BD3932" i="18"/>
  <c r="BB3933" i="18"/>
  <c r="BC3933" i="18"/>
  <c r="BD3933" i="18"/>
  <c r="BB3934" i="18"/>
  <c r="BC3934" i="18"/>
  <c r="BD3934" i="18"/>
  <c r="BB3935" i="18"/>
  <c r="BC3935" i="18"/>
  <c r="BD3935" i="18"/>
  <c r="BB3936" i="18"/>
  <c r="BC3936" i="18"/>
  <c r="BD3936" i="18"/>
  <c r="BB3937" i="18"/>
  <c r="BC3937" i="18"/>
  <c r="BD3937" i="18"/>
  <c r="BB3938" i="18"/>
  <c r="BC3938" i="18"/>
  <c r="BD3938" i="18"/>
  <c r="BB3939" i="18"/>
  <c r="BC3939" i="18"/>
  <c r="BD3939" i="18"/>
  <c r="BB3940" i="18"/>
  <c r="BC3940" i="18"/>
  <c r="BD3940" i="18"/>
  <c r="BB3941" i="18"/>
  <c r="BC3941" i="18"/>
  <c r="BD3941" i="18"/>
  <c r="BB3942" i="18"/>
  <c r="BC3942" i="18"/>
  <c r="BD3942" i="18"/>
  <c r="BB3943" i="18"/>
  <c r="BC3943" i="18"/>
  <c r="BD3943" i="18"/>
  <c r="BB3944" i="18"/>
  <c r="BC3944" i="18"/>
  <c r="BD3944" i="18"/>
  <c r="BB3945" i="18"/>
  <c r="BC3945" i="18"/>
  <c r="BD3945" i="18"/>
  <c r="BB3946" i="18"/>
  <c r="BC3946" i="18"/>
  <c r="BD3946" i="18"/>
  <c r="BB3947" i="18"/>
  <c r="BC3947" i="18"/>
  <c r="BD3947" i="18"/>
  <c r="BB3948" i="18"/>
  <c r="BC3948" i="18"/>
  <c r="BD3948" i="18"/>
  <c r="BB3949" i="18"/>
  <c r="BC3949" i="18"/>
  <c r="BD3949" i="18"/>
  <c r="BB3950" i="18"/>
  <c r="BC3950" i="18"/>
  <c r="BD3950" i="18"/>
  <c r="BB3951" i="18"/>
  <c r="BC3951" i="18"/>
  <c r="BD3951" i="18"/>
  <c r="BB3952" i="18"/>
  <c r="BC3952" i="18"/>
  <c r="BD3952" i="18"/>
  <c r="BB3953" i="18"/>
  <c r="BC3953" i="18"/>
  <c r="BD3953" i="18"/>
  <c r="BB3954" i="18"/>
  <c r="BC3954" i="18"/>
  <c r="BD3954" i="18"/>
  <c r="BB3955" i="18"/>
  <c r="BC3955" i="18"/>
  <c r="BD3955" i="18"/>
  <c r="BB3956" i="18"/>
  <c r="BC3956" i="18"/>
  <c r="BD3956" i="18"/>
  <c r="BB3957" i="18"/>
  <c r="BC3957" i="18"/>
  <c r="BD3957" i="18"/>
  <c r="BB3958" i="18"/>
  <c r="BC3958" i="18"/>
  <c r="BD3958" i="18"/>
  <c r="BB3959" i="18"/>
  <c r="BC3959" i="18"/>
  <c r="BD3959" i="18"/>
  <c r="BB3960" i="18"/>
  <c r="BC3960" i="18"/>
  <c r="BD3960" i="18"/>
  <c r="BB3961" i="18"/>
  <c r="BC3961" i="18"/>
  <c r="BD3961" i="18"/>
  <c r="BB3962" i="18"/>
  <c r="BC3962" i="18"/>
  <c r="BD3962" i="18"/>
  <c r="BB3963" i="18"/>
  <c r="BC3963" i="18"/>
  <c r="BD3963" i="18"/>
  <c r="BB3964" i="18"/>
  <c r="BC3964" i="18"/>
  <c r="BD3964" i="18"/>
  <c r="BB3965" i="18"/>
  <c r="BC3965" i="18"/>
  <c r="BD3965" i="18"/>
  <c r="BB3966" i="18"/>
  <c r="BC3966" i="18"/>
  <c r="BD3966" i="18"/>
  <c r="BB3967" i="18"/>
  <c r="BC3967" i="18"/>
  <c r="BD3967" i="18"/>
  <c r="BB3968" i="18"/>
  <c r="BC3968" i="18"/>
  <c r="BD3968" i="18"/>
  <c r="BB3969" i="18"/>
  <c r="BC3969" i="18"/>
  <c r="BD3969" i="18"/>
  <c r="BB3970" i="18"/>
  <c r="BC3970" i="18"/>
  <c r="BD3970" i="18"/>
  <c r="BB3971" i="18"/>
  <c r="BC3971" i="18"/>
  <c r="BD3971" i="18"/>
  <c r="BB3972" i="18"/>
  <c r="BC3972" i="18"/>
  <c r="BD3972" i="18"/>
  <c r="BB3973" i="18"/>
  <c r="BC3973" i="18"/>
  <c r="BD3973" i="18"/>
  <c r="BB3974" i="18"/>
  <c r="BC3974" i="18"/>
  <c r="BD3974" i="18"/>
  <c r="BB3975" i="18"/>
  <c r="BC3975" i="18"/>
  <c r="BD3975" i="18"/>
  <c r="BB3976" i="18"/>
  <c r="BC3976" i="18"/>
  <c r="BD3976" i="18"/>
  <c r="BB3977" i="18"/>
  <c r="BC3977" i="18"/>
  <c r="BD3977" i="18"/>
  <c r="BB3978" i="18"/>
  <c r="BC3978" i="18"/>
  <c r="BD3978" i="18"/>
  <c r="BB3979" i="18"/>
  <c r="BC3979" i="18"/>
  <c r="BD3979" i="18"/>
  <c r="BB3980" i="18"/>
  <c r="BC3980" i="18"/>
  <c r="BD3980" i="18"/>
  <c r="BB3981" i="18"/>
  <c r="BC3981" i="18"/>
  <c r="BD3981" i="18"/>
  <c r="BB3982" i="18"/>
  <c r="BC3982" i="18"/>
  <c r="BD3982" i="18"/>
  <c r="BB3983" i="18"/>
  <c r="BC3983" i="18"/>
  <c r="BD3983" i="18"/>
  <c r="BB3984" i="18"/>
  <c r="BC3984" i="18"/>
  <c r="BD3984" i="18"/>
  <c r="BB3985" i="18"/>
  <c r="BC3985" i="18"/>
  <c r="BD3985" i="18"/>
  <c r="BB3986" i="18"/>
  <c r="BC3986" i="18"/>
  <c r="BD3986" i="18"/>
  <c r="BB3987" i="18"/>
  <c r="BC3987" i="18"/>
  <c r="BD3987" i="18"/>
  <c r="BB3988" i="18"/>
  <c r="BC3988" i="18"/>
  <c r="BD3988" i="18"/>
  <c r="BB3989" i="18"/>
  <c r="BC3989" i="18"/>
  <c r="BD3989" i="18"/>
  <c r="BB3990" i="18"/>
  <c r="BC3990" i="18"/>
  <c r="BD3990" i="18"/>
  <c r="BB3991" i="18"/>
  <c r="BC3991" i="18"/>
  <c r="BD3991" i="18"/>
  <c r="BB3992" i="18"/>
  <c r="BC3992" i="18"/>
  <c r="BD3992" i="18"/>
  <c r="BB3993" i="18"/>
  <c r="BC3993" i="18"/>
  <c r="BD3993" i="18"/>
  <c r="BB3994" i="18"/>
  <c r="BC3994" i="18"/>
  <c r="BD3994" i="18"/>
  <c r="BB3995" i="18"/>
  <c r="BC3995" i="18"/>
  <c r="BD3995" i="18"/>
  <c r="BB3996" i="18"/>
  <c r="BC3996" i="18"/>
  <c r="BD3996" i="18"/>
  <c r="BB3997" i="18"/>
  <c r="BC3997" i="18"/>
  <c r="BD3997" i="18"/>
  <c r="BB3998" i="18"/>
  <c r="BC3998" i="18"/>
  <c r="BD3998" i="18"/>
  <c r="BB3999" i="18"/>
  <c r="BC3999" i="18"/>
  <c r="BD3999" i="18"/>
  <c r="BB4000" i="18"/>
  <c r="BC4000" i="18"/>
  <c r="BD4000" i="18"/>
  <c r="BB4001" i="18"/>
  <c r="BC4001" i="18"/>
  <c r="BD4001" i="18"/>
  <c r="BB4002" i="18"/>
  <c r="BC4002" i="18"/>
  <c r="BD4002" i="18"/>
  <c r="BB4003" i="18"/>
  <c r="BC4003" i="18"/>
  <c r="BD4003" i="18"/>
  <c r="BB4004" i="18"/>
  <c r="BC4004" i="18"/>
  <c r="BD4004" i="18"/>
  <c r="BB4005" i="18"/>
  <c r="BC4005" i="18"/>
  <c r="BD4005" i="18"/>
  <c r="BB4006" i="18"/>
  <c r="BC4006" i="18"/>
  <c r="BD4006" i="18"/>
  <c r="BB4007" i="18"/>
  <c r="BC4007" i="18"/>
  <c r="BD4007" i="18"/>
  <c r="BB4008" i="18"/>
  <c r="BC4008" i="18"/>
  <c r="BD4008" i="18"/>
  <c r="BB4009" i="18"/>
  <c r="BC4009" i="18"/>
  <c r="BD4009" i="18"/>
  <c r="BB4010" i="18"/>
  <c r="BC4010" i="18"/>
  <c r="BD4010" i="18"/>
  <c r="BB4011" i="18"/>
  <c r="BC4011" i="18"/>
  <c r="BD4011" i="18"/>
  <c r="BB4012" i="18"/>
  <c r="BC4012" i="18"/>
  <c r="BD4012" i="18"/>
  <c r="BB4013" i="18"/>
  <c r="BC4013" i="18"/>
  <c r="BD4013" i="18"/>
  <c r="BB4014" i="18"/>
  <c r="BC4014" i="18"/>
  <c r="BD4014" i="18"/>
  <c r="BB4015" i="18"/>
  <c r="BC4015" i="18"/>
  <c r="BD4015" i="18"/>
  <c r="BB4016" i="18"/>
  <c r="BC4016" i="18"/>
  <c r="BD4016" i="18"/>
  <c r="BB4017" i="18"/>
  <c r="BC4017" i="18"/>
  <c r="BD4017" i="18"/>
  <c r="BB4018" i="18"/>
  <c r="BC4018" i="18"/>
  <c r="BD4018" i="18"/>
  <c r="BB4019" i="18"/>
  <c r="BC4019" i="18"/>
  <c r="BD4019" i="18"/>
  <c r="BB4020" i="18"/>
  <c r="BC4020" i="18"/>
  <c r="BD4020" i="18"/>
  <c r="BB4021" i="18"/>
  <c r="BC4021" i="18"/>
  <c r="BD4021" i="18"/>
  <c r="BB4022" i="18"/>
  <c r="BC4022" i="18"/>
  <c r="BD4022" i="18"/>
  <c r="BB4023" i="18"/>
  <c r="BC4023" i="18"/>
  <c r="BD4023" i="18"/>
  <c r="BB4024" i="18"/>
  <c r="BC4024" i="18"/>
  <c r="BD4024" i="18"/>
  <c r="BB4025" i="18"/>
  <c r="BC4025" i="18"/>
  <c r="BD4025" i="18"/>
  <c r="BB4026" i="18"/>
  <c r="BC4026" i="18"/>
  <c r="BD4026" i="18"/>
  <c r="BB4027" i="18"/>
  <c r="BC4027" i="18"/>
  <c r="BD4027" i="18"/>
  <c r="BB4028" i="18"/>
  <c r="BC4028" i="18"/>
  <c r="BD4028" i="18"/>
  <c r="BB4029" i="18"/>
  <c r="BC4029" i="18"/>
  <c r="BD4029" i="18"/>
  <c r="BB4030" i="18"/>
  <c r="BC4030" i="18"/>
  <c r="BD4030" i="18"/>
  <c r="BB4031" i="18"/>
  <c r="BC4031" i="18"/>
  <c r="BD4031" i="18"/>
  <c r="BB4032" i="18"/>
  <c r="BC4032" i="18"/>
  <c r="BD4032" i="18"/>
  <c r="BB4033" i="18"/>
  <c r="BC4033" i="18"/>
  <c r="BD4033" i="18"/>
  <c r="BB4034" i="18"/>
  <c r="BC4034" i="18"/>
  <c r="BD4034" i="18"/>
  <c r="BB4035" i="18"/>
  <c r="BC4035" i="18"/>
  <c r="BD4035" i="18"/>
  <c r="BB4036" i="18"/>
  <c r="BC4036" i="18"/>
  <c r="BD4036" i="18"/>
  <c r="BB4037" i="18"/>
  <c r="BC4037" i="18"/>
  <c r="BD4037" i="18"/>
  <c r="BB4038" i="18"/>
  <c r="BC4038" i="18"/>
  <c r="BD4038" i="18"/>
  <c r="BB4039" i="18"/>
  <c r="BC4039" i="18"/>
  <c r="BD4039" i="18"/>
  <c r="BB4040" i="18"/>
  <c r="BC4040" i="18"/>
  <c r="BD4040" i="18"/>
  <c r="BB4041" i="18"/>
  <c r="BC4041" i="18"/>
  <c r="BD4041" i="18"/>
  <c r="BB4042" i="18"/>
  <c r="BC4042" i="18"/>
  <c r="BD4042" i="18"/>
  <c r="BB4043" i="18"/>
  <c r="BC4043" i="18"/>
  <c r="BD4043" i="18"/>
  <c r="BB4044" i="18"/>
  <c r="BC4044" i="18"/>
  <c r="BD4044" i="18"/>
  <c r="BB4045" i="18"/>
  <c r="BC4045" i="18"/>
  <c r="BD4045" i="18"/>
  <c r="BB4046" i="18"/>
  <c r="BC4046" i="18"/>
  <c r="BD4046" i="18"/>
  <c r="BB4047" i="18"/>
  <c r="BC4047" i="18"/>
  <c r="BD4047" i="18"/>
  <c r="BB4048" i="18"/>
  <c r="BC4048" i="18"/>
  <c r="BD4048" i="18"/>
  <c r="BB4049" i="18"/>
  <c r="BC4049" i="18"/>
  <c r="BD4049" i="18"/>
  <c r="BB4050" i="18"/>
  <c r="BC4050" i="18"/>
  <c r="BD4050" i="18"/>
  <c r="BB4051" i="18"/>
  <c r="BC4051" i="18"/>
  <c r="BD4051" i="18"/>
  <c r="BB4052" i="18"/>
  <c r="BC4052" i="18"/>
  <c r="BD4052" i="18"/>
  <c r="BB4053" i="18"/>
  <c r="BC4053" i="18"/>
  <c r="BD4053" i="18"/>
  <c r="BB4054" i="18"/>
  <c r="BC4054" i="18"/>
  <c r="BD4054" i="18"/>
  <c r="BB4055" i="18"/>
  <c r="BC4055" i="18"/>
  <c r="BD4055" i="18"/>
  <c r="BB4056" i="18"/>
  <c r="BC4056" i="18"/>
  <c r="BD4056" i="18"/>
  <c r="BB4057" i="18"/>
  <c r="BC4057" i="18"/>
  <c r="BD4057" i="18"/>
  <c r="BB4058" i="18"/>
  <c r="BC4058" i="18"/>
  <c r="BD4058" i="18"/>
  <c r="BB4059" i="18"/>
  <c r="BC4059" i="18"/>
  <c r="BD4059" i="18"/>
  <c r="BB4060" i="18"/>
  <c r="BC4060" i="18"/>
  <c r="BD4060" i="18"/>
  <c r="BB4061" i="18"/>
  <c r="BC4061" i="18"/>
  <c r="BD4061" i="18"/>
  <c r="BB4062" i="18"/>
  <c r="BC4062" i="18"/>
  <c r="BD4062" i="18"/>
  <c r="BB4063" i="18"/>
  <c r="BC4063" i="18"/>
  <c r="BD4063" i="18"/>
  <c r="BB4064" i="18"/>
  <c r="BC4064" i="18"/>
  <c r="BD4064" i="18"/>
  <c r="BB4065" i="18"/>
  <c r="BC4065" i="18"/>
  <c r="BD4065" i="18"/>
  <c r="BB4066" i="18"/>
  <c r="BC4066" i="18"/>
  <c r="BD4066" i="18"/>
  <c r="BB4067" i="18"/>
  <c r="BC4067" i="18"/>
  <c r="BD4067" i="18"/>
  <c r="BB4068" i="18"/>
  <c r="BC4068" i="18"/>
  <c r="BD4068" i="18"/>
  <c r="BB4069" i="18"/>
  <c r="BC4069" i="18"/>
  <c r="BD4069" i="18"/>
  <c r="BB4070" i="18"/>
  <c r="BC4070" i="18"/>
  <c r="BD4070" i="18"/>
  <c r="BB4071" i="18"/>
  <c r="BC4071" i="18"/>
  <c r="BD4071" i="18"/>
  <c r="BB4072" i="18"/>
  <c r="BC4072" i="18"/>
  <c r="BD4072" i="18"/>
  <c r="BB4073" i="18"/>
  <c r="BC4073" i="18"/>
  <c r="BD4073" i="18"/>
  <c r="BB4074" i="18"/>
  <c r="BC4074" i="18"/>
  <c r="BD4074" i="18"/>
  <c r="BB4075" i="18"/>
  <c r="BC4075" i="18"/>
  <c r="BD4075" i="18"/>
  <c r="BB4076" i="18"/>
  <c r="BC4076" i="18"/>
  <c r="BD4076" i="18"/>
  <c r="BB4077" i="18"/>
  <c r="BC4077" i="18"/>
  <c r="BD4077" i="18"/>
  <c r="BB4078" i="18"/>
  <c r="BC4078" i="18"/>
  <c r="BD4078" i="18"/>
  <c r="BB4079" i="18"/>
  <c r="BC4079" i="18"/>
  <c r="BD4079" i="18"/>
  <c r="BB4080" i="18"/>
  <c r="BC4080" i="18"/>
  <c r="BD4080" i="18"/>
  <c r="BB4081" i="18"/>
  <c r="BC4081" i="18"/>
  <c r="BD4081" i="18"/>
  <c r="BB4082" i="18"/>
  <c r="BC4082" i="18"/>
  <c r="BD4082" i="18"/>
  <c r="BB4083" i="18"/>
  <c r="BC4083" i="18"/>
  <c r="BD4083" i="18"/>
  <c r="BB4084" i="18"/>
  <c r="BC4084" i="18"/>
  <c r="BD4084" i="18"/>
  <c r="BB4085" i="18"/>
  <c r="BC4085" i="18"/>
  <c r="BD4085" i="18"/>
  <c r="BB4086" i="18"/>
  <c r="BC4086" i="18"/>
  <c r="BD4086" i="18"/>
  <c r="BB4087" i="18"/>
  <c r="BC4087" i="18"/>
  <c r="BD4087" i="18"/>
  <c r="BB4088" i="18"/>
  <c r="BC4088" i="18"/>
  <c r="BD4088" i="18"/>
  <c r="BB4089" i="18"/>
  <c r="BC4089" i="18"/>
  <c r="BD4089" i="18"/>
  <c r="BB4090" i="18"/>
  <c r="BC4090" i="18"/>
  <c r="BD4090" i="18"/>
  <c r="BB4091" i="18"/>
  <c r="BC4091" i="18"/>
  <c r="BD4091" i="18"/>
  <c r="BB4092" i="18"/>
  <c r="BC4092" i="18"/>
  <c r="BD4092" i="18"/>
  <c r="BB4093" i="18"/>
  <c r="BC4093" i="18"/>
  <c r="BD4093" i="18"/>
  <c r="BB4094" i="18"/>
  <c r="BC4094" i="18"/>
  <c r="BD4094" i="18"/>
  <c r="BB4095" i="18"/>
  <c r="BC4095" i="18"/>
  <c r="BD4095" i="18"/>
  <c r="BB4096" i="18"/>
  <c r="BC4096" i="18"/>
  <c r="BD4096" i="18"/>
  <c r="BB4097" i="18"/>
  <c r="BC4097" i="18"/>
  <c r="BD4097" i="18"/>
  <c r="BB4098" i="18"/>
  <c r="BC4098" i="18"/>
  <c r="BD4098" i="18"/>
  <c r="BB4099" i="18"/>
  <c r="BC4099" i="18"/>
  <c r="BD4099" i="18"/>
  <c r="BB4100" i="18"/>
  <c r="BC4100" i="18"/>
  <c r="BD4100" i="18"/>
  <c r="BB4101" i="18"/>
  <c r="BC4101" i="18"/>
  <c r="BD4101" i="18"/>
  <c r="BB4102" i="18"/>
  <c r="BC4102" i="18"/>
  <c r="BD4102" i="18"/>
  <c r="BB4103" i="18"/>
  <c r="BC4103" i="18"/>
  <c r="BD4103" i="18"/>
  <c r="BB4104" i="18"/>
  <c r="BC4104" i="18"/>
  <c r="BD4104" i="18"/>
  <c r="BB4105" i="18"/>
  <c r="BC4105" i="18"/>
  <c r="BD4105" i="18"/>
  <c r="BB4106" i="18"/>
  <c r="BC4106" i="18"/>
  <c r="BD4106" i="18"/>
  <c r="BB4107" i="18"/>
  <c r="BC4107" i="18"/>
  <c r="BD4107" i="18"/>
  <c r="BB4108" i="18"/>
  <c r="BC4108" i="18"/>
  <c r="BD4108" i="18"/>
  <c r="BB4109" i="18"/>
  <c r="BC4109" i="18"/>
  <c r="BD4109" i="18"/>
  <c r="BB4110" i="18"/>
  <c r="BC4110" i="18"/>
  <c r="BD4110" i="18"/>
  <c r="BB4111" i="18"/>
  <c r="BC4111" i="18"/>
  <c r="BD4111" i="18"/>
  <c r="BB4112" i="18"/>
  <c r="BC4112" i="18"/>
  <c r="BD4112" i="18"/>
  <c r="BB4113" i="18"/>
  <c r="BC4113" i="18"/>
  <c r="BD4113" i="18"/>
  <c r="BB4114" i="18"/>
  <c r="BC4114" i="18"/>
  <c r="BD4114" i="18"/>
  <c r="BB4115" i="18"/>
  <c r="BC4115" i="18"/>
  <c r="BD4115" i="18"/>
  <c r="BB4116" i="18"/>
  <c r="BC4116" i="18"/>
  <c r="BD4116" i="18"/>
  <c r="BB4117" i="18"/>
  <c r="BC4117" i="18"/>
  <c r="BD4117" i="18"/>
  <c r="BB4118" i="18"/>
  <c r="BC4118" i="18"/>
  <c r="BD4118" i="18"/>
  <c r="BB4119" i="18"/>
  <c r="BC4119" i="18"/>
  <c r="BD4119" i="18"/>
  <c r="BB4120" i="18"/>
  <c r="BC4120" i="18"/>
  <c r="BD4120" i="18"/>
  <c r="BB4121" i="18"/>
  <c r="BC4121" i="18"/>
  <c r="BD4121" i="18"/>
  <c r="BB4122" i="18"/>
  <c r="BC4122" i="18"/>
  <c r="BD4122" i="18"/>
  <c r="BB4123" i="18"/>
  <c r="BC4123" i="18"/>
  <c r="BD4123" i="18"/>
  <c r="BB4124" i="18"/>
  <c r="BC4124" i="18"/>
  <c r="BD4124" i="18"/>
  <c r="BB4125" i="18"/>
  <c r="BC4125" i="18"/>
  <c r="BD4125" i="18"/>
  <c r="BB4126" i="18"/>
  <c r="BC4126" i="18"/>
  <c r="BD4126" i="18"/>
  <c r="BB4127" i="18"/>
  <c r="BC4127" i="18"/>
  <c r="BD4127" i="18"/>
  <c r="BB4128" i="18"/>
  <c r="BC4128" i="18"/>
  <c r="BD4128" i="18"/>
  <c r="BB4129" i="18"/>
  <c r="BC4129" i="18"/>
  <c r="BD4129" i="18"/>
  <c r="BB4130" i="18"/>
  <c r="BC4130" i="18"/>
  <c r="BD4130" i="18"/>
  <c r="BB4131" i="18"/>
  <c r="BC4131" i="18"/>
  <c r="BD4131" i="18"/>
  <c r="BB4132" i="18"/>
  <c r="BC4132" i="18"/>
  <c r="BD4132" i="18"/>
  <c r="BB4133" i="18"/>
  <c r="BC4133" i="18"/>
  <c r="BD4133" i="18"/>
  <c r="BB4134" i="18"/>
  <c r="BC4134" i="18"/>
  <c r="BD4134" i="18"/>
  <c r="BB4135" i="18"/>
  <c r="BC4135" i="18"/>
  <c r="BD4135" i="18"/>
  <c r="BB4136" i="18"/>
  <c r="BC4136" i="18"/>
  <c r="BD4136" i="18"/>
  <c r="BB4137" i="18"/>
  <c r="BC4137" i="18"/>
  <c r="BD4137" i="18"/>
  <c r="BB4138" i="18"/>
  <c r="BC4138" i="18"/>
  <c r="BD4138" i="18"/>
  <c r="BB4139" i="18"/>
  <c r="BC4139" i="18"/>
  <c r="BD4139" i="18"/>
  <c r="BB4140" i="18"/>
  <c r="BC4140" i="18"/>
  <c r="BD4140" i="18"/>
  <c r="BB4141" i="18"/>
  <c r="BC4141" i="18"/>
  <c r="BD4141" i="18"/>
  <c r="BB4142" i="18"/>
  <c r="BC4142" i="18"/>
  <c r="BD4142" i="18"/>
  <c r="BB4143" i="18"/>
  <c r="BC4143" i="18"/>
  <c r="BD4143" i="18"/>
  <c r="BB4144" i="18"/>
  <c r="BC4144" i="18"/>
  <c r="BD4144" i="18"/>
  <c r="BB4145" i="18"/>
  <c r="BC4145" i="18"/>
  <c r="BD4145" i="18"/>
  <c r="BB4146" i="18"/>
  <c r="BC4146" i="18"/>
  <c r="BD4146" i="18"/>
  <c r="BB4147" i="18"/>
  <c r="BC4147" i="18"/>
  <c r="BD4147" i="18"/>
  <c r="BB4148" i="18"/>
  <c r="BC4148" i="18"/>
  <c r="BD4148" i="18"/>
  <c r="BB4149" i="18"/>
  <c r="BC4149" i="18"/>
  <c r="BD4149" i="18"/>
  <c r="BB4150" i="18"/>
  <c r="BC4150" i="18"/>
  <c r="BD4150" i="18"/>
  <c r="BB4151" i="18"/>
  <c r="BC4151" i="18"/>
  <c r="BD4151" i="18"/>
  <c r="BB4152" i="18"/>
  <c r="BC4152" i="18"/>
  <c r="BD4152" i="18"/>
  <c r="BB4153" i="18"/>
  <c r="BC4153" i="18"/>
  <c r="BD4153" i="18"/>
  <c r="BB4154" i="18"/>
  <c r="BC4154" i="18"/>
  <c r="BD4154" i="18"/>
  <c r="BB4155" i="18"/>
  <c r="BC4155" i="18"/>
  <c r="BD4155" i="18"/>
  <c r="BB4156" i="18"/>
  <c r="BC4156" i="18"/>
  <c r="BD4156" i="18"/>
  <c r="BB4157" i="18"/>
  <c r="BC4157" i="18"/>
  <c r="BD4157" i="18"/>
  <c r="BB4158" i="18"/>
  <c r="BC4158" i="18"/>
  <c r="BD4158" i="18"/>
  <c r="BB4159" i="18"/>
  <c r="BC4159" i="18"/>
  <c r="BD4159" i="18"/>
  <c r="BB4160" i="18"/>
  <c r="BC4160" i="18"/>
  <c r="BD4160" i="18"/>
  <c r="BB4161" i="18"/>
  <c r="BC4161" i="18"/>
  <c r="BD4161" i="18"/>
  <c r="BB4162" i="18"/>
  <c r="BC4162" i="18"/>
  <c r="BD4162" i="18"/>
  <c r="BB4163" i="18"/>
  <c r="BC4163" i="18"/>
  <c r="BD4163" i="18"/>
  <c r="BB4164" i="18"/>
  <c r="BC4164" i="18"/>
  <c r="BD4164" i="18"/>
  <c r="BB4165" i="18"/>
  <c r="BC4165" i="18"/>
  <c r="BD4165" i="18"/>
  <c r="BB4166" i="18"/>
  <c r="BC4166" i="18"/>
  <c r="BD4166" i="18"/>
  <c r="BB4167" i="18"/>
  <c r="BC4167" i="18"/>
  <c r="BD4167" i="18"/>
  <c r="BB4168" i="18"/>
  <c r="BC4168" i="18"/>
  <c r="BD4168" i="18"/>
  <c r="BB4169" i="18"/>
  <c r="BC4169" i="18"/>
  <c r="BD4169" i="18"/>
  <c r="BB4170" i="18"/>
  <c r="BC4170" i="18"/>
  <c r="BD4170" i="18"/>
  <c r="BB4171" i="18"/>
  <c r="BC4171" i="18"/>
  <c r="BD4171" i="18"/>
  <c r="BB4172" i="18"/>
  <c r="BC4172" i="18"/>
  <c r="BD4172" i="18"/>
  <c r="BB4173" i="18"/>
  <c r="BC4173" i="18"/>
  <c r="BD4173" i="18"/>
  <c r="BB4174" i="18"/>
  <c r="BC4174" i="18"/>
  <c r="BD4174" i="18"/>
  <c r="BB4175" i="18"/>
  <c r="BC4175" i="18"/>
  <c r="BD4175" i="18"/>
  <c r="BB4176" i="18"/>
  <c r="BC4176" i="18"/>
  <c r="BD4176" i="18"/>
  <c r="BB4177" i="18"/>
  <c r="BC4177" i="18"/>
  <c r="BD4177" i="18"/>
  <c r="BB4178" i="18"/>
  <c r="BC4178" i="18"/>
  <c r="BD4178" i="18"/>
  <c r="BB4179" i="18"/>
  <c r="BC4179" i="18"/>
  <c r="BD4179" i="18"/>
  <c r="BB4180" i="18"/>
  <c r="BC4180" i="18"/>
  <c r="BD4180" i="18"/>
  <c r="BB4181" i="18"/>
  <c r="BC4181" i="18"/>
  <c r="BD4181" i="18"/>
  <c r="BB4182" i="18"/>
  <c r="BC4182" i="18"/>
  <c r="BD4182" i="18"/>
  <c r="BB4183" i="18"/>
  <c r="BC4183" i="18"/>
  <c r="BD4183" i="18"/>
  <c r="BB4184" i="18"/>
  <c r="BC4184" i="18"/>
  <c r="BD4184" i="18"/>
  <c r="BB4185" i="18"/>
  <c r="BC4185" i="18"/>
  <c r="BD4185" i="18"/>
  <c r="BB4186" i="18"/>
  <c r="BC4186" i="18"/>
  <c r="BD4186" i="18"/>
  <c r="BB4187" i="18"/>
  <c r="BC4187" i="18"/>
  <c r="BD4187" i="18"/>
  <c r="BB4188" i="18"/>
  <c r="BC4188" i="18"/>
  <c r="BD4188" i="18"/>
  <c r="BB4189" i="18"/>
  <c r="BC4189" i="18"/>
  <c r="BD4189" i="18"/>
  <c r="BB4190" i="18"/>
  <c r="BC4190" i="18"/>
  <c r="BD4190" i="18"/>
  <c r="BB4191" i="18"/>
  <c r="BC4191" i="18"/>
  <c r="BD4191" i="18"/>
  <c r="BB4192" i="18"/>
  <c r="BC4192" i="18"/>
  <c r="BD4192" i="18"/>
  <c r="BB4193" i="18"/>
  <c r="BC4193" i="18"/>
  <c r="BD4193" i="18"/>
  <c r="BB4194" i="18"/>
  <c r="BC4194" i="18"/>
  <c r="BD4194" i="18"/>
  <c r="BB4195" i="18"/>
  <c r="BC4195" i="18"/>
  <c r="BD4195" i="18"/>
  <c r="BB4196" i="18"/>
  <c r="BC4196" i="18"/>
  <c r="BD4196" i="18"/>
  <c r="BB4197" i="18"/>
  <c r="BC4197" i="18"/>
  <c r="BD4197" i="18"/>
  <c r="BB4198" i="18"/>
  <c r="BC4198" i="18"/>
  <c r="BD4198" i="18"/>
  <c r="BB4199" i="18"/>
  <c r="BC4199" i="18"/>
  <c r="BD4199" i="18"/>
  <c r="BB4200" i="18"/>
  <c r="BC4200" i="18"/>
  <c r="BD4200" i="18"/>
  <c r="BB4201" i="18"/>
  <c r="BC4201" i="18"/>
  <c r="BD4201" i="18"/>
  <c r="BB4202" i="18"/>
  <c r="BC4202" i="18"/>
  <c r="BD4202" i="18"/>
  <c r="BB4203" i="18"/>
  <c r="BC4203" i="18"/>
  <c r="BD4203" i="18"/>
  <c r="BB4204" i="18"/>
  <c r="BC4204" i="18"/>
  <c r="BD4204" i="18"/>
  <c r="BB4205" i="18"/>
  <c r="BC4205" i="18"/>
  <c r="BD4205" i="18"/>
  <c r="BB4206" i="18"/>
  <c r="BC4206" i="18"/>
  <c r="BD4206" i="18"/>
  <c r="BB4207" i="18"/>
  <c r="BC4207" i="18"/>
  <c r="BD4207" i="18"/>
  <c r="BB4208" i="18"/>
  <c r="BC4208" i="18"/>
  <c r="BD4208" i="18"/>
  <c r="BB4209" i="18"/>
  <c r="BC4209" i="18"/>
  <c r="BD4209" i="18"/>
  <c r="BB4210" i="18"/>
  <c r="BC4210" i="18"/>
  <c r="BD4210" i="18"/>
  <c r="BB4211" i="18"/>
  <c r="BC4211" i="18"/>
  <c r="BD4211" i="18"/>
  <c r="BB4212" i="18"/>
  <c r="BC4212" i="18"/>
  <c r="BD4212" i="18"/>
  <c r="BB4213" i="18"/>
  <c r="BC4213" i="18"/>
  <c r="BD4213" i="18"/>
  <c r="BB4214" i="18"/>
  <c r="BC4214" i="18"/>
  <c r="BD4214" i="18"/>
  <c r="BB4215" i="18"/>
  <c r="BC4215" i="18"/>
  <c r="BD4215" i="18"/>
  <c r="BB4216" i="18"/>
  <c r="BC4216" i="18"/>
  <c r="BD4216" i="18"/>
  <c r="BB4217" i="18"/>
  <c r="BC4217" i="18"/>
  <c r="BD4217" i="18"/>
  <c r="BB4218" i="18"/>
  <c r="BC4218" i="18"/>
  <c r="BD4218" i="18"/>
  <c r="BB4219" i="18"/>
  <c r="BC4219" i="18"/>
  <c r="BD4219" i="18"/>
  <c r="BB4220" i="18"/>
  <c r="BC4220" i="18"/>
  <c r="BD4220" i="18"/>
  <c r="BB4221" i="18"/>
  <c r="BC4221" i="18"/>
  <c r="BD4221" i="18"/>
  <c r="BB4222" i="18"/>
  <c r="BC4222" i="18"/>
  <c r="BD4222" i="18"/>
  <c r="BB4223" i="18"/>
  <c r="BC4223" i="18"/>
  <c r="BD4223" i="18"/>
  <c r="BB4224" i="18"/>
  <c r="BC4224" i="18"/>
  <c r="BD4224" i="18"/>
  <c r="BB4225" i="18"/>
  <c r="BC4225" i="18"/>
  <c r="BD4225" i="18"/>
  <c r="BB4226" i="18"/>
  <c r="BC4226" i="18"/>
  <c r="BD4226" i="18"/>
  <c r="BB4227" i="18"/>
  <c r="BC4227" i="18"/>
  <c r="BD4227" i="18"/>
  <c r="BB4228" i="18"/>
  <c r="BC4228" i="18"/>
  <c r="BD4228" i="18"/>
  <c r="BB4229" i="18"/>
  <c r="BC4229" i="18"/>
  <c r="BD4229" i="18"/>
  <c r="BB4230" i="18"/>
  <c r="BC4230" i="18"/>
  <c r="BD4230" i="18"/>
  <c r="BB4231" i="18"/>
  <c r="BC4231" i="18"/>
  <c r="BD4231" i="18"/>
  <c r="BB4232" i="18"/>
  <c r="BC4232" i="18"/>
  <c r="BD4232" i="18"/>
  <c r="BB4233" i="18"/>
  <c r="BC4233" i="18"/>
  <c r="BD4233" i="18"/>
  <c r="BB4234" i="18"/>
  <c r="BC4234" i="18"/>
  <c r="BD4234" i="18"/>
  <c r="BB4235" i="18"/>
  <c r="BC4235" i="18"/>
  <c r="BD4235" i="18"/>
  <c r="BB4236" i="18"/>
  <c r="BC4236" i="18"/>
  <c r="BD4236" i="18"/>
  <c r="BB4237" i="18"/>
  <c r="BC4237" i="18"/>
  <c r="BD4237" i="18"/>
  <c r="BB4238" i="18"/>
  <c r="BC4238" i="18"/>
  <c r="BD4238" i="18"/>
  <c r="BB4239" i="18"/>
  <c r="BC4239" i="18"/>
  <c r="BD4239" i="18"/>
  <c r="BB4240" i="18"/>
  <c r="BC4240" i="18"/>
  <c r="BD4240" i="18"/>
  <c r="BB4241" i="18"/>
  <c r="BC4241" i="18"/>
  <c r="BD4241" i="18"/>
  <c r="BB4242" i="18"/>
  <c r="BC4242" i="18"/>
  <c r="BD4242" i="18"/>
  <c r="BB4243" i="18"/>
  <c r="BC4243" i="18"/>
  <c r="BD4243" i="18"/>
  <c r="BB4244" i="18"/>
  <c r="BC4244" i="18"/>
  <c r="BD4244" i="18"/>
  <c r="BB4245" i="18"/>
  <c r="BC4245" i="18"/>
  <c r="BD4245" i="18"/>
  <c r="BB4246" i="18"/>
  <c r="BC4246" i="18"/>
  <c r="BD4246" i="18"/>
  <c r="BB4247" i="18"/>
  <c r="BC4247" i="18"/>
  <c r="BD4247" i="18"/>
  <c r="BB4248" i="18"/>
  <c r="BC4248" i="18"/>
  <c r="BD4248" i="18"/>
  <c r="BB4249" i="18"/>
  <c r="BC4249" i="18"/>
  <c r="BD4249" i="18"/>
  <c r="BB4250" i="18"/>
  <c r="BC4250" i="18"/>
  <c r="BD4250" i="18"/>
  <c r="BB4251" i="18"/>
  <c r="BC4251" i="18"/>
  <c r="BD4251" i="18"/>
  <c r="BB4252" i="18"/>
  <c r="BC4252" i="18"/>
  <c r="BD4252" i="18"/>
  <c r="BB4253" i="18"/>
  <c r="BC4253" i="18"/>
  <c r="BD4253" i="18"/>
  <c r="BB4254" i="18"/>
  <c r="BC4254" i="18"/>
  <c r="BD4254" i="18"/>
  <c r="BB4255" i="18"/>
  <c r="BC4255" i="18"/>
  <c r="BD4255" i="18"/>
  <c r="BB4256" i="18"/>
  <c r="BC4256" i="18"/>
  <c r="BD4256" i="18"/>
  <c r="BB4257" i="18"/>
  <c r="BC4257" i="18"/>
  <c r="BD4257" i="18"/>
  <c r="BB4258" i="18"/>
  <c r="BC4258" i="18"/>
  <c r="BD4258" i="18"/>
  <c r="BB4259" i="18"/>
  <c r="BC4259" i="18"/>
  <c r="BD4259" i="18"/>
  <c r="BB4260" i="18"/>
  <c r="BC4260" i="18"/>
  <c r="BD4260" i="18"/>
  <c r="BB4261" i="18"/>
  <c r="BC4261" i="18"/>
  <c r="BD4261" i="18"/>
  <c r="BB4262" i="18"/>
  <c r="BC4262" i="18"/>
  <c r="BD4262" i="18"/>
  <c r="BB4263" i="18"/>
  <c r="BC4263" i="18"/>
  <c r="BD4263" i="18"/>
  <c r="BB4264" i="18"/>
  <c r="BC4264" i="18"/>
  <c r="BD4264" i="18"/>
  <c r="BB4265" i="18"/>
  <c r="BC4265" i="18"/>
  <c r="BD4265" i="18"/>
  <c r="BB4266" i="18"/>
  <c r="BC4266" i="18"/>
  <c r="BD4266" i="18"/>
  <c r="BB4267" i="18"/>
  <c r="BC4267" i="18"/>
  <c r="BD4267" i="18"/>
  <c r="BB4268" i="18"/>
  <c r="BC4268" i="18"/>
  <c r="BD4268" i="18"/>
  <c r="BB4269" i="18"/>
  <c r="BC4269" i="18"/>
  <c r="BD4269" i="18"/>
  <c r="BB4270" i="18"/>
  <c r="BC4270" i="18"/>
  <c r="BD4270" i="18"/>
  <c r="BB4271" i="18"/>
  <c r="BC4271" i="18"/>
  <c r="BD4271" i="18"/>
  <c r="BB4272" i="18"/>
  <c r="BC4272" i="18"/>
  <c r="BD4272" i="18"/>
  <c r="BB4273" i="18"/>
  <c r="BC4273" i="18"/>
  <c r="BD4273" i="18"/>
  <c r="BB4274" i="18"/>
  <c r="BC4274" i="18"/>
  <c r="BD4274" i="18"/>
  <c r="BB4275" i="18"/>
  <c r="BC4275" i="18"/>
  <c r="BD4275" i="18"/>
  <c r="BB4276" i="18"/>
  <c r="BC4276" i="18"/>
  <c r="BD4276" i="18"/>
  <c r="BB4277" i="18"/>
  <c r="BC4277" i="18"/>
  <c r="BD4277" i="18"/>
  <c r="BB4278" i="18"/>
  <c r="BC4278" i="18"/>
  <c r="BD4278" i="18"/>
  <c r="BB4279" i="18"/>
  <c r="BC4279" i="18"/>
  <c r="BD4279" i="18"/>
  <c r="BB4280" i="18"/>
  <c r="BC4280" i="18"/>
  <c r="BD4280" i="18"/>
  <c r="BB4281" i="18"/>
  <c r="BC4281" i="18"/>
  <c r="BD4281" i="18"/>
  <c r="BB4282" i="18"/>
  <c r="BC4282" i="18"/>
  <c r="BD4282" i="18"/>
  <c r="BB4283" i="18"/>
  <c r="BC4283" i="18"/>
  <c r="BD4283" i="18"/>
  <c r="BB4284" i="18"/>
  <c r="BC4284" i="18"/>
  <c r="BD4284" i="18"/>
  <c r="BB4285" i="18"/>
  <c r="BC4285" i="18"/>
  <c r="BD4285" i="18"/>
  <c r="BB4286" i="18"/>
  <c r="BC4286" i="18"/>
  <c r="BD4286" i="18"/>
  <c r="BB4287" i="18"/>
  <c r="BC4287" i="18"/>
  <c r="BD4287" i="18"/>
  <c r="BB4288" i="18"/>
  <c r="BC4288" i="18"/>
  <c r="BD4288" i="18"/>
  <c r="BB4289" i="18"/>
  <c r="BC4289" i="18"/>
  <c r="BD4289" i="18"/>
  <c r="BB4290" i="18"/>
  <c r="BC4290" i="18"/>
  <c r="BD4290" i="18"/>
  <c r="BB4291" i="18"/>
  <c r="BC4291" i="18"/>
  <c r="BD4291" i="18"/>
  <c r="BB4292" i="18"/>
  <c r="BC4292" i="18"/>
  <c r="BD4292" i="18"/>
  <c r="BB4293" i="18"/>
  <c r="BC4293" i="18"/>
  <c r="BD4293" i="18"/>
  <c r="BB4294" i="18"/>
  <c r="BC4294" i="18"/>
  <c r="BD4294" i="18"/>
  <c r="BB4295" i="18"/>
  <c r="BC4295" i="18"/>
  <c r="BD4295" i="18"/>
  <c r="BB4296" i="18"/>
  <c r="BC4296" i="18"/>
  <c r="BD4296" i="18"/>
  <c r="BB4297" i="18"/>
  <c r="BC4297" i="18"/>
  <c r="BD4297" i="18"/>
  <c r="BB4298" i="18"/>
  <c r="BC4298" i="18"/>
  <c r="BD4298" i="18"/>
  <c r="BB4299" i="18"/>
  <c r="BC4299" i="18"/>
  <c r="BD4299" i="18"/>
  <c r="BB4300" i="18"/>
  <c r="BC4300" i="18"/>
  <c r="BD4300" i="18"/>
  <c r="BB4301" i="18"/>
  <c r="BC4301" i="18"/>
  <c r="BD4301" i="18"/>
  <c r="BB4302" i="18"/>
  <c r="BC4302" i="18"/>
  <c r="BD4302" i="18"/>
  <c r="BB4303" i="18"/>
  <c r="BC4303" i="18"/>
  <c r="BD4303" i="18"/>
  <c r="BB4304" i="18"/>
  <c r="BC4304" i="18"/>
  <c r="BD4304" i="18"/>
  <c r="BB4305" i="18"/>
  <c r="BC4305" i="18"/>
  <c r="BD4305" i="18"/>
  <c r="BB4306" i="18"/>
  <c r="BC4306" i="18"/>
  <c r="BD4306" i="18"/>
  <c r="BB4307" i="18"/>
  <c r="BC4307" i="18"/>
  <c r="BD4307" i="18"/>
  <c r="BB4308" i="18"/>
  <c r="BC4308" i="18"/>
  <c r="BD4308" i="18"/>
  <c r="BB4309" i="18"/>
  <c r="BC4309" i="18"/>
  <c r="BD4309" i="18"/>
  <c r="BB4310" i="18"/>
  <c r="BC4310" i="18"/>
  <c r="BD4310" i="18"/>
  <c r="BB4311" i="18"/>
  <c r="BC4311" i="18"/>
  <c r="BD4311" i="18"/>
  <c r="BB4312" i="18"/>
  <c r="BC4312" i="18"/>
  <c r="BD4312" i="18"/>
  <c r="BB4313" i="18"/>
  <c r="BC4313" i="18"/>
  <c r="BD4313" i="18"/>
  <c r="BB4314" i="18"/>
  <c r="BC4314" i="18"/>
  <c r="BD4314" i="18"/>
  <c r="BB4315" i="18"/>
  <c r="BC4315" i="18"/>
  <c r="BD4315" i="18"/>
  <c r="BB4316" i="18"/>
  <c r="BC4316" i="18"/>
  <c r="BD4316" i="18"/>
  <c r="BB4317" i="18"/>
  <c r="BC4317" i="18"/>
  <c r="BD4317" i="18"/>
  <c r="BB4318" i="18"/>
  <c r="BC4318" i="18"/>
  <c r="BD4318" i="18"/>
  <c r="BB4319" i="18"/>
  <c r="BC4319" i="18"/>
  <c r="BD4319" i="18"/>
  <c r="BB4320" i="18"/>
  <c r="BC4320" i="18"/>
  <c r="BD4320" i="18"/>
  <c r="BB4321" i="18"/>
  <c r="BC4321" i="18"/>
  <c r="BD4321" i="18"/>
  <c r="BB4322" i="18"/>
  <c r="BC4322" i="18"/>
  <c r="BD4322" i="18"/>
  <c r="BB4323" i="18"/>
  <c r="BC4323" i="18"/>
  <c r="BD4323" i="18"/>
  <c r="BB4324" i="18"/>
  <c r="BC4324" i="18"/>
  <c r="BD4324" i="18"/>
  <c r="BB4325" i="18"/>
  <c r="BC4325" i="18"/>
  <c r="BD4325" i="18"/>
  <c r="BB4326" i="18"/>
  <c r="BC4326" i="18"/>
  <c r="BD4326" i="18"/>
  <c r="BB4327" i="18"/>
  <c r="BC4327" i="18"/>
  <c r="BD4327" i="18"/>
  <c r="BB4328" i="18"/>
  <c r="BC4328" i="18"/>
  <c r="BD4328" i="18"/>
  <c r="BB4329" i="18"/>
  <c r="BC4329" i="18"/>
  <c r="BD4329" i="18"/>
  <c r="BB4330" i="18"/>
  <c r="BC4330" i="18"/>
  <c r="BD4330" i="18"/>
  <c r="BB4331" i="18"/>
  <c r="BC4331" i="18"/>
  <c r="BD4331" i="18"/>
  <c r="BB4332" i="18"/>
  <c r="BC4332" i="18"/>
  <c r="BD4332" i="18"/>
  <c r="BB4333" i="18"/>
  <c r="BC4333" i="18"/>
  <c r="BD4333" i="18"/>
  <c r="BB4334" i="18"/>
  <c r="BC4334" i="18"/>
  <c r="BD4334" i="18"/>
  <c r="BB4335" i="18"/>
  <c r="BC4335" i="18"/>
  <c r="BD4335" i="18"/>
  <c r="BB4336" i="18"/>
  <c r="BC4336" i="18"/>
  <c r="BD4336" i="18"/>
  <c r="BB4337" i="18"/>
  <c r="BC4337" i="18"/>
  <c r="BD4337" i="18"/>
  <c r="BB4338" i="18"/>
  <c r="BC4338" i="18"/>
  <c r="BD4338" i="18"/>
  <c r="BB4339" i="18"/>
  <c r="BC4339" i="18"/>
  <c r="BD4339" i="18"/>
  <c r="BB4340" i="18"/>
  <c r="BC4340" i="18"/>
  <c r="BD4340" i="18"/>
  <c r="BB4341" i="18"/>
  <c r="BC4341" i="18"/>
  <c r="BD4341" i="18"/>
  <c r="BB4342" i="18"/>
  <c r="BC4342" i="18"/>
  <c r="BD4342" i="18"/>
  <c r="BB4343" i="18"/>
  <c r="BC4343" i="18"/>
  <c r="BD4343" i="18"/>
  <c r="BB4344" i="18"/>
  <c r="BC4344" i="18"/>
  <c r="BD4344" i="18"/>
  <c r="BB4345" i="18"/>
  <c r="BC4345" i="18"/>
  <c r="BD4345" i="18"/>
  <c r="BB4346" i="18"/>
  <c r="BC4346" i="18"/>
  <c r="BD4346" i="18"/>
  <c r="BB4347" i="18"/>
  <c r="BC4347" i="18"/>
  <c r="BD4347" i="18"/>
  <c r="BB4348" i="18"/>
  <c r="BC4348" i="18"/>
  <c r="BD4348" i="18"/>
  <c r="BB4349" i="18"/>
  <c r="BC4349" i="18"/>
  <c r="BD4349" i="18"/>
  <c r="BB4350" i="18"/>
  <c r="BC4350" i="18"/>
  <c r="BD4350" i="18"/>
  <c r="BB4351" i="18"/>
  <c r="BC4351" i="18"/>
  <c r="BD4351" i="18"/>
  <c r="BB4352" i="18"/>
  <c r="BC4352" i="18"/>
  <c r="BD4352" i="18"/>
  <c r="BB4353" i="18"/>
  <c r="BC4353" i="18"/>
  <c r="BD4353" i="18"/>
  <c r="BB4354" i="18"/>
  <c r="BC4354" i="18"/>
  <c r="BD4354" i="18"/>
  <c r="BB4355" i="18"/>
  <c r="BC4355" i="18"/>
  <c r="BD4355" i="18"/>
  <c r="BB4356" i="18"/>
  <c r="BC4356" i="18"/>
  <c r="BD4356" i="18"/>
  <c r="BB4357" i="18"/>
  <c r="BC4357" i="18"/>
  <c r="BD4357" i="18"/>
  <c r="BB4358" i="18"/>
  <c r="BC4358" i="18"/>
  <c r="BD4358" i="18"/>
  <c r="BB4359" i="18"/>
  <c r="BC4359" i="18"/>
  <c r="BD4359" i="18"/>
  <c r="BB4360" i="18"/>
  <c r="BC4360" i="18"/>
  <c r="BD4360" i="18"/>
  <c r="BB4361" i="18"/>
  <c r="BC4361" i="18"/>
  <c r="BD4361" i="18"/>
  <c r="BB4362" i="18"/>
  <c r="BC4362" i="18"/>
  <c r="BD4362" i="18"/>
  <c r="BB4363" i="18"/>
  <c r="BC4363" i="18"/>
  <c r="BD4363" i="18"/>
  <c r="BB4364" i="18"/>
  <c r="BC4364" i="18"/>
  <c r="BD4364" i="18"/>
  <c r="BB4365" i="18"/>
  <c r="BC4365" i="18"/>
  <c r="BD4365" i="18"/>
  <c r="BB4366" i="18"/>
  <c r="BC4366" i="18"/>
  <c r="BD4366" i="18"/>
  <c r="BB4367" i="18"/>
  <c r="BC4367" i="18"/>
  <c r="BD4367" i="18"/>
  <c r="BB4368" i="18"/>
  <c r="BC4368" i="18"/>
  <c r="BD4368" i="18"/>
  <c r="BB4369" i="18"/>
  <c r="BC4369" i="18"/>
  <c r="BD4369" i="18"/>
  <c r="BB4370" i="18"/>
  <c r="BC4370" i="18"/>
  <c r="BD4370" i="18"/>
  <c r="BB4371" i="18"/>
  <c r="BC4371" i="18"/>
  <c r="BD4371" i="18"/>
  <c r="BB4372" i="18"/>
  <c r="BC4372" i="18"/>
  <c r="BD4372" i="18"/>
  <c r="BB4373" i="18"/>
  <c r="BC4373" i="18"/>
  <c r="BD4373" i="18"/>
  <c r="BB4374" i="18"/>
  <c r="BC4374" i="18"/>
  <c r="BD4374" i="18"/>
  <c r="BB4375" i="18"/>
  <c r="BC4375" i="18"/>
  <c r="BD4375" i="18"/>
  <c r="BB4376" i="18"/>
  <c r="BC4376" i="18"/>
  <c r="BD4376" i="18"/>
  <c r="BB4377" i="18"/>
  <c r="BC4377" i="18"/>
  <c r="BD4377" i="18"/>
  <c r="BB4378" i="18"/>
  <c r="BC4378" i="18"/>
  <c r="BD4378" i="18"/>
  <c r="BB4379" i="18"/>
  <c r="BC4379" i="18"/>
  <c r="BD4379" i="18"/>
  <c r="BB4380" i="18"/>
  <c r="BC4380" i="18"/>
  <c r="BD4380" i="18"/>
  <c r="BB4381" i="18"/>
  <c r="BC4381" i="18"/>
  <c r="BD4381" i="18"/>
  <c r="BB4382" i="18"/>
  <c r="BC4382" i="18"/>
  <c r="BD4382" i="18"/>
  <c r="BB4383" i="18"/>
  <c r="BC4383" i="18"/>
  <c r="BD4383" i="18"/>
  <c r="BB4384" i="18"/>
  <c r="BC4384" i="18"/>
  <c r="BD4384" i="18"/>
  <c r="BB4385" i="18"/>
  <c r="BC4385" i="18"/>
  <c r="BD4385" i="18"/>
  <c r="BB4386" i="18"/>
  <c r="BC4386" i="18"/>
  <c r="BD4386" i="18"/>
  <c r="BB4387" i="18"/>
  <c r="BC4387" i="18"/>
  <c r="BD4387" i="18"/>
  <c r="BB4388" i="18"/>
  <c r="BC4388" i="18"/>
  <c r="BD4388" i="18"/>
  <c r="BB4389" i="18"/>
  <c r="BC4389" i="18"/>
  <c r="BD4389" i="18"/>
  <c r="BB4390" i="18"/>
  <c r="BC4390" i="18"/>
  <c r="BD4390" i="18"/>
  <c r="BB4391" i="18"/>
  <c r="BC4391" i="18"/>
  <c r="BD4391" i="18"/>
  <c r="BB4392" i="18"/>
  <c r="BC4392" i="18"/>
  <c r="BD4392" i="18"/>
  <c r="BB4393" i="18"/>
  <c r="BC4393" i="18"/>
  <c r="BD4393" i="18"/>
  <c r="BB4394" i="18"/>
  <c r="BC4394" i="18"/>
  <c r="BD4394" i="18"/>
  <c r="BB4395" i="18"/>
  <c r="BC4395" i="18"/>
  <c r="BD4395" i="18"/>
  <c r="BB4396" i="18"/>
  <c r="BC4396" i="18"/>
  <c r="BD4396" i="18"/>
  <c r="BB4397" i="18"/>
  <c r="BC4397" i="18"/>
  <c r="BD4397" i="18"/>
  <c r="BB4398" i="18"/>
  <c r="BC4398" i="18"/>
  <c r="BD4398" i="18"/>
  <c r="BB4399" i="18"/>
  <c r="BC4399" i="18"/>
  <c r="BD4399" i="18"/>
  <c r="BB4400" i="18"/>
  <c r="BC4400" i="18"/>
  <c r="BD4400" i="18"/>
  <c r="BB4401" i="18"/>
  <c r="BC4401" i="18"/>
  <c r="BD4401" i="18"/>
  <c r="BB4402" i="18"/>
  <c r="BC4402" i="18"/>
  <c r="BD4402" i="18"/>
  <c r="BB4403" i="18"/>
  <c r="BC4403" i="18"/>
  <c r="BD4403" i="18"/>
  <c r="BB4404" i="18"/>
  <c r="BC4404" i="18"/>
  <c r="BD4404" i="18"/>
  <c r="BB4405" i="18"/>
  <c r="BC4405" i="18"/>
  <c r="BD4405" i="18"/>
  <c r="BB4406" i="18"/>
  <c r="BC4406" i="18"/>
  <c r="BD4406" i="18"/>
  <c r="BB4407" i="18"/>
  <c r="BC4407" i="18"/>
  <c r="BD4407" i="18"/>
  <c r="BB4408" i="18"/>
  <c r="BC4408" i="18"/>
  <c r="BD4408" i="18"/>
  <c r="BB4409" i="18"/>
  <c r="BC4409" i="18"/>
  <c r="BD4409" i="18"/>
  <c r="BB4410" i="18"/>
  <c r="BC4410" i="18"/>
  <c r="BD4410" i="18"/>
  <c r="BB4411" i="18"/>
  <c r="BC4411" i="18"/>
  <c r="BD4411" i="18"/>
  <c r="BB4412" i="18"/>
  <c r="BC4412" i="18"/>
  <c r="BD4412" i="18"/>
  <c r="BB4413" i="18"/>
  <c r="BC4413" i="18"/>
  <c r="BD4413" i="18"/>
  <c r="BB4414" i="18"/>
  <c r="BC4414" i="18"/>
  <c r="BD4414" i="18"/>
  <c r="BB4415" i="18"/>
  <c r="BC4415" i="18"/>
  <c r="BD4415" i="18"/>
  <c r="BB4416" i="18"/>
  <c r="BC4416" i="18"/>
  <c r="BD4416" i="18"/>
  <c r="BB4417" i="18"/>
  <c r="BC4417" i="18"/>
  <c r="BD4417" i="18"/>
  <c r="BB4418" i="18"/>
  <c r="BC4418" i="18"/>
  <c r="BD4418" i="18"/>
  <c r="BB4419" i="18"/>
  <c r="BC4419" i="18"/>
  <c r="BD4419" i="18"/>
  <c r="BB4420" i="18"/>
  <c r="BC4420" i="18"/>
  <c r="BD4420" i="18"/>
  <c r="BB4421" i="18"/>
  <c r="BC4421" i="18"/>
  <c r="BD4421" i="18"/>
  <c r="BB4422" i="18"/>
  <c r="BC4422" i="18"/>
  <c r="BD4422" i="18"/>
  <c r="BB4423" i="18"/>
  <c r="BC4423" i="18"/>
  <c r="BD4423" i="18"/>
  <c r="BB4424" i="18"/>
  <c r="BC4424" i="18"/>
  <c r="BD4424" i="18"/>
  <c r="BB4425" i="18"/>
  <c r="BC4425" i="18"/>
  <c r="BD4425" i="18"/>
  <c r="BB4426" i="18"/>
  <c r="BC4426" i="18"/>
  <c r="BD4426" i="18"/>
  <c r="BB4427" i="18"/>
  <c r="BC4427" i="18"/>
  <c r="BD4427" i="18"/>
  <c r="BB4428" i="18"/>
  <c r="BC4428" i="18"/>
  <c r="BD4428" i="18"/>
  <c r="BB4429" i="18"/>
  <c r="BC4429" i="18"/>
  <c r="BD4429" i="18"/>
  <c r="BB4430" i="18"/>
  <c r="BC4430" i="18"/>
  <c r="BD4430" i="18"/>
  <c r="BB4431" i="18"/>
  <c r="BC4431" i="18"/>
  <c r="BD4431" i="18"/>
  <c r="BB4432" i="18"/>
  <c r="BC4432" i="18"/>
  <c r="BD4432" i="18"/>
  <c r="BB4433" i="18"/>
  <c r="BC4433" i="18"/>
  <c r="BD4433" i="18"/>
  <c r="BB4434" i="18"/>
  <c r="BC4434" i="18"/>
  <c r="BD4434" i="18"/>
  <c r="BB4435" i="18"/>
  <c r="BC4435" i="18"/>
  <c r="BD4435" i="18"/>
  <c r="BB4436" i="18"/>
  <c r="BC4436" i="18"/>
  <c r="BD4436" i="18"/>
  <c r="BB4437" i="18"/>
  <c r="BC4437" i="18"/>
  <c r="BD4437" i="18"/>
  <c r="BB4438" i="18"/>
  <c r="BC4438" i="18"/>
  <c r="BD4438" i="18"/>
  <c r="BB4439" i="18"/>
  <c r="BC4439" i="18"/>
  <c r="BD4439" i="18"/>
  <c r="BB4440" i="18"/>
  <c r="BC4440" i="18"/>
  <c r="BD4440" i="18"/>
  <c r="BB4441" i="18"/>
  <c r="BC4441" i="18"/>
  <c r="BD4441" i="18"/>
  <c r="BB4442" i="18"/>
  <c r="BC4442" i="18"/>
  <c r="BD4442" i="18"/>
  <c r="BB4443" i="18"/>
  <c r="BC4443" i="18"/>
  <c r="BD4443" i="18"/>
  <c r="BB4444" i="18"/>
  <c r="BC4444" i="18"/>
  <c r="BD4444" i="18"/>
  <c r="BB4445" i="18"/>
  <c r="BC4445" i="18"/>
  <c r="BD4445" i="18"/>
  <c r="BB4446" i="18"/>
  <c r="BC4446" i="18"/>
  <c r="BD4446" i="18"/>
  <c r="BB4447" i="18"/>
  <c r="BC4447" i="18"/>
  <c r="BD4447" i="18"/>
  <c r="BB4448" i="18"/>
  <c r="BC4448" i="18"/>
  <c r="BD4448" i="18"/>
  <c r="BB4449" i="18"/>
  <c r="BC4449" i="18"/>
  <c r="BD4449" i="18"/>
  <c r="BB4450" i="18"/>
  <c r="BC4450" i="18"/>
  <c r="BD4450" i="18"/>
  <c r="BB4451" i="18"/>
  <c r="BC4451" i="18"/>
  <c r="BD4451" i="18"/>
  <c r="BB4452" i="18"/>
  <c r="BC4452" i="18"/>
  <c r="BD4452" i="18"/>
  <c r="BB4453" i="18"/>
  <c r="BC4453" i="18"/>
  <c r="BD4453" i="18"/>
  <c r="BB4454" i="18"/>
  <c r="BC4454" i="18"/>
  <c r="BD4454" i="18"/>
  <c r="BB4455" i="18"/>
  <c r="BC4455" i="18"/>
  <c r="BD4455" i="18"/>
  <c r="BB4456" i="18"/>
  <c r="BC4456" i="18"/>
  <c r="BD4456" i="18"/>
  <c r="BB4457" i="18"/>
  <c r="BC4457" i="18"/>
  <c r="BD4457" i="18"/>
  <c r="BB4458" i="18"/>
  <c r="BC4458" i="18"/>
  <c r="BD4458" i="18"/>
  <c r="BB4459" i="18"/>
  <c r="BC4459" i="18"/>
  <c r="BD4459" i="18"/>
  <c r="BB4460" i="18"/>
  <c r="BC4460" i="18"/>
  <c r="BD4460" i="18"/>
  <c r="BB4461" i="18"/>
  <c r="BC4461" i="18"/>
  <c r="BD4461" i="18"/>
  <c r="BB4462" i="18"/>
  <c r="BC4462" i="18"/>
  <c r="BD4462" i="18"/>
  <c r="BB4463" i="18"/>
  <c r="BC4463" i="18"/>
  <c r="BD4463" i="18"/>
  <c r="BB4464" i="18"/>
  <c r="BC4464" i="18"/>
  <c r="BD4464" i="18"/>
  <c r="BB4465" i="18"/>
  <c r="BC4465" i="18"/>
  <c r="BD4465" i="18"/>
  <c r="BB4466" i="18"/>
  <c r="BC4466" i="18"/>
  <c r="BD4466" i="18"/>
  <c r="BB4467" i="18"/>
  <c r="BC4467" i="18"/>
  <c r="BD4467" i="18"/>
  <c r="BB4468" i="18"/>
  <c r="BC4468" i="18"/>
  <c r="BD4468" i="18"/>
  <c r="BB4469" i="18"/>
  <c r="BC4469" i="18"/>
  <c r="BD4469" i="18"/>
  <c r="BB4470" i="18"/>
  <c r="BC4470" i="18"/>
  <c r="BD4470" i="18"/>
  <c r="BB4471" i="18"/>
  <c r="BC4471" i="18"/>
  <c r="BD4471" i="18"/>
  <c r="BB4472" i="18"/>
  <c r="BC4472" i="18"/>
  <c r="BD4472" i="18"/>
  <c r="BB4473" i="18"/>
  <c r="BC4473" i="18"/>
  <c r="BD4473" i="18"/>
  <c r="BB4474" i="18"/>
  <c r="BC4474" i="18"/>
  <c r="BD4474" i="18"/>
  <c r="BB4475" i="18"/>
  <c r="BC4475" i="18"/>
  <c r="BD4475" i="18"/>
  <c r="BB4476" i="18"/>
  <c r="BC4476" i="18"/>
  <c r="BD4476" i="18"/>
  <c r="BB4477" i="18"/>
  <c r="BC4477" i="18"/>
  <c r="BD4477" i="18"/>
  <c r="BB4478" i="18"/>
  <c r="BC4478" i="18"/>
  <c r="BD4478" i="18"/>
  <c r="BB4479" i="18"/>
  <c r="BC4479" i="18"/>
  <c r="BD4479" i="18"/>
  <c r="BB4480" i="18"/>
  <c r="BC4480" i="18"/>
  <c r="BD4480" i="18"/>
  <c r="BB4481" i="18"/>
  <c r="BC4481" i="18"/>
  <c r="BD4481" i="18"/>
  <c r="BB4482" i="18"/>
  <c r="BC4482" i="18"/>
  <c r="BD4482" i="18"/>
  <c r="BB4483" i="18"/>
  <c r="BC4483" i="18"/>
  <c r="BD4483" i="18"/>
  <c r="BB4484" i="18"/>
  <c r="BC4484" i="18"/>
  <c r="BD4484" i="18"/>
  <c r="BB4485" i="18"/>
  <c r="BC4485" i="18"/>
  <c r="BD4485" i="18"/>
  <c r="BB4486" i="18"/>
  <c r="BC4486" i="18"/>
  <c r="BD4486" i="18"/>
  <c r="BB4487" i="18"/>
  <c r="BC4487" i="18"/>
  <c r="BD4487" i="18"/>
  <c r="BB4488" i="18"/>
  <c r="BC4488" i="18"/>
  <c r="BD4488" i="18"/>
  <c r="BB4489" i="18"/>
  <c r="BC4489" i="18"/>
  <c r="BD4489" i="18"/>
  <c r="BB4490" i="18"/>
  <c r="BC4490" i="18"/>
  <c r="BD4490" i="18"/>
  <c r="BB4491" i="18"/>
  <c r="BC4491" i="18"/>
  <c r="BD4491" i="18"/>
  <c r="BB4492" i="18"/>
  <c r="BC4492" i="18"/>
  <c r="BD4492" i="18"/>
  <c r="BB4493" i="18"/>
  <c r="BC4493" i="18"/>
  <c r="BD4493" i="18"/>
  <c r="BB4494" i="18"/>
  <c r="BC4494" i="18"/>
  <c r="BD4494" i="18"/>
  <c r="BB4495" i="18"/>
  <c r="BC4495" i="18"/>
  <c r="BD4495" i="18"/>
  <c r="BB4496" i="18"/>
  <c r="BC4496" i="18"/>
  <c r="BD4496" i="18"/>
  <c r="BB4497" i="18"/>
  <c r="BC4497" i="18"/>
  <c r="BD4497" i="18"/>
  <c r="BB4498" i="18"/>
  <c r="BC4498" i="18"/>
  <c r="BD4498" i="18"/>
  <c r="BB4499" i="18"/>
  <c r="BC4499" i="18"/>
  <c r="BD4499" i="18"/>
  <c r="BB4500" i="18"/>
  <c r="BC4500" i="18"/>
  <c r="BD4500" i="18"/>
  <c r="BB4501" i="18"/>
  <c r="BC4501" i="18"/>
  <c r="BD4501" i="18"/>
  <c r="BB4502" i="18"/>
  <c r="BC4502" i="18"/>
  <c r="BD4502" i="18"/>
  <c r="BB4503" i="18"/>
  <c r="BC4503" i="18"/>
  <c r="BD4503" i="18"/>
  <c r="BB4504" i="18"/>
  <c r="BC4504" i="18"/>
  <c r="BD4504" i="18"/>
  <c r="BB4505" i="18"/>
  <c r="BC4505" i="18"/>
  <c r="BD4505" i="18"/>
  <c r="BB4506" i="18"/>
  <c r="BC4506" i="18"/>
  <c r="BD4506" i="18"/>
  <c r="BB4507" i="18"/>
  <c r="BC4507" i="18"/>
  <c r="BD4507" i="18"/>
  <c r="BB4508" i="18"/>
  <c r="BC4508" i="18"/>
  <c r="BD4508" i="18"/>
  <c r="BB4509" i="18"/>
  <c r="BC4509" i="18"/>
  <c r="BD4509" i="18"/>
  <c r="BB4510" i="18"/>
  <c r="BC4510" i="18"/>
  <c r="BD4510" i="18"/>
  <c r="BB4511" i="18"/>
  <c r="BC4511" i="18"/>
  <c r="BD4511" i="18"/>
  <c r="BB4512" i="18"/>
  <c r="BC4512" i="18"/>
  <c r="BD4512" i="18"/>
  <c r="BB4513" i="18"/>
  <c r="BC4513" i="18"/>
  <c r="BD4513" i="18"/>
  <c r="BB4514" i="18"/>
  <c r="BC4514" i="18"/>
  <c r="BD4514" i="18"/>
  <c r="BB4515" i="18"/>
  <c r="BC4515" i="18"/>
  <c r="BD4515" i="18"/>
  <c r="BB4516" i="18"/>
  <c r="BC4516" i="18"/>
  <c r="BD4516" i="18"/>
  <c r="BB4517" i="18"/>
  <c r="BC4517" i="18"/>
  <c r="BD4517" i="18"/>
  <c r="BB4518" i="18"/>
  <c r="BC4518" i="18"/>
  <c r="BD4518" i="18"/>
  <c r="BB4519" i="18"/>
  <c r="BC4519" i="18"/>
  <c r="BD4519" i="18"/>
  <c r="BB4520" i="18"/>
  <c r="BC4520" i="18"/>
  <c r="BD4520" i="18"/>
  <c r="BB4521" i="18"/>
  <c r="BC4521" i="18"/>
  <c r="BD4521" i="18"/>
  <c r="BB4522" i="18"/>
  <c r="BC4522" i="18"/>
  <c r="BD4522" i="18"/>
  <c r="BB4523" i="18"/>
  <c r="BC4523" i="18"/>
  <c r="BD4523" i="18"/>
  <c r="BB4524" i="18"/>
  <c r="BC4524" i="18"/>
  <c r="BD4524" i="18"/>
  <c r="BB4525" i="18"/>
  <c r="BC4525" i="18"/>
  <c r="BD4525" i="18"/>
  <c r="BB4526" i="18"/>
  <c r="BC4526" i="18"/>
  <c r="BD4526" i="18"/>
  <c r="BB4527" i="18"/>
  <c r="BC4527" i="18"/>
  <c r="BD4527" i="18"/>
  <c r="BB4528" i="18"/>
  <c r="BC4528" i="18"/>
  <c r="BD4528" i="18"/>
  <c r="BB4529" i="18"/>
  <c r="BC4529" i="18"/>
  <c r="BD4529" i="18"/>
  <c r="BB4530" i="18"/>
  <c r="BC4530" i="18"/>
  <c r="BD4530" i="18"/>
  <c r="BB4531" i="18"/>
  <c r="BC4531" i="18"/>
  <c r="BD4531" i="18"/>
  <c r="BB4532" i="18"/>
  <c r="BC4532" i="18"/>
  <c r="BD4532" i="18"/>
  <c r="BB4533" i="18"/>
  <c r="BC4533" i="18"/>
  <c r="BD4533" i="18"/>
  <c r="BB4534" i="18"/>
  <c r="BC4534" i="18"/>
  <c r="BD4534" i="18"/>
  <c r="BB4535" i="18"/>
  <c r="BC4535" i="18"/>
  <c r="BD4535" i="18"/>
  <c r="BB4536" i="18"/>
  <c r="BC4536" i="18"/>
  <c r="BD4536" i="18"/>
  <c r="BB4537" i="18"/>
  <c r="BC4537" i="18"/>
  <c r="BD4537" i="18"/>
  <c r="BB4538" i="18"/>
  <c r="BC4538" i="18"/>
  <c r="BD4538" i="18"/>
  <c r="BB4539" i="18"/>
  <c r="BC4539" i="18"/>
  <c r="BD4539" i="18"/>
  <c r="BB4540" i="18"/>
  <c r="BC4540" i="18"/>
  <c r="BD4540" i="18"/>
  <c r="BB4541" i="18"/>
  <c r="BC4541" i="18"/>
  <c r="BD4541" i="18"/>
  <c r="BB4542" i="18"/>
  <c r="BC4542" i="18"/>
  <c r="BD4542" i="18"/>
  <c r="BB4543" i="18"/>
  <c r="BC4543" i="18"/>
  <c r="BD4543" i="18"/>
  <c r="BB4544" i="18"/>
  <c r="BC4544" i="18"/>
  <c r="BD4544" i="18"/>
  <c r="BB4545" i="18"/>
  <c r="BC4545" i="18"/>
  <c r="BD4545" i="18"/>
  <c r="BB4546" i="18"/>
  <c r="BC4546" i="18"/>
  <c r="BD4546" i="18"/>
  <c r="BB4547" i="18"/>
  <c r="BC4547" i="18"/>
  <c r="BD4547" i="18"/>
  <c r="BB4548" i="18"/>
  <c r="BC4548" i="18"/>
  <c r="BD4548" i="18"/>
  <c r="BB4549" i="18"/>
  <c r="BC4549" i="18"/>
  <c r="BD4549" i="18"/>
  <c r="BB4550" i="18"/>
  <c r="BC4550" i="18"/>
  <c r="BD4550" i="18"/>
  <c r="BB4551" i="18"/>
  <c r="BC4551" i="18"/>
  <c r="BD4551" i="18"/>
  <c r="BB4552" i="18"/>
  <c r="BC4552" i="18"/>
  <c r="BD4552" i="18"/>
  <c r="BB4553" i="18"/>
  <c r="BC4553" i="18"/>
  <c r="BD4553" i="18"/>
  <c r="BB4554" i="18"/>
  <c r="BC4554" i="18"/>
  <c r="BD4554" i="18"/>
  <c r="BB4555" i="18"/>
  <c r="BC4555" i="18"/>
  <c r="BD4555" i="18"/>
  <c r="BB4556" i="18"/>
  <c r="BC4556" i="18"/>
  <c r="BD4556" i="18"/>
  <c r="BB4557" i="18"/>
  <c r="BC4557" i="18"/>
  <c r="BD4557" i="18"/>
  <c r="BB4558" i="18"/>
  <c r="BC4558" i="18"/>
  <c r="BD4558" i="18"/>
  <c r="BB4559" i="18"/>
  <c r="BC4559" i="18"/>
  <c r="BD4559" i="18"/>
  <c r="BB4560" i="18"/>
  <c r="BC4560" i="18"/>
  <c r="BD4560" i="18"/>
  <c r="BB4561" i="18"/>
  <c r="BC4561" i="18"/>
  <c r="BD4561" i="18"/>
  <c r="BB4562" i="18"/>
  <c r="BC4562" i="18"/>
  <c r="BD4562" i="18"/>
  <c r="BB4563" i="18"/>
  <c r="BC4563" i="18"/>
  <c r="BD4563" i="18"/>
  <c r="BB4564" i="18"/>
  <c r="BC4564" i="18"/>
  <c r="BD4564" i="18"/>
  <c r="BB4565" i="18"/>
  <c r="BC4565" i="18"/>
  <c r="BD4565" i="18"/>
  <c r="BB4566" i="18"/>
  <c r="BC4566" i="18"/>
  <c r="BD4566" i="18"/>
  <c r="BB4567" i="18"/>
  <c r="BC4567" i="18"/>
  <c r="BD4567" i="18"/>
  <c r="BB4568" i="18"/>
  <c r="BC4568" i="18"/>
  <c r="BD4568" i="18"/>
  <c r="BB4569" i="18"/>
  <c r="BC4569" i="18"/>
  <c r="BD4569" i="18"/>
  <c r="BB4570" i="18"/>
  <c r="BC4570" i="18"/>
  <c r="BD4570" i="18"/>
  <c r="BB4571" i="18"/>
  <c r="BC4571" i="18"/>
  <c r="BD4571" i="18"/>
  <c r="BB4572" i="18"/>
  <c r="BC4572" i="18"/>
  <c r="BD4572" i="18"/>
  <c r="BB4573" i="18"/>
  <c r="BC4573" i="18"/>
  <c r="BD4573" i="18"/>
  <c r="BB4574" i="18"/>
  <c r="BC4574" i="18"/>
  <c r="BD4574" i="18"/>
  <c r="BB4575" i="18"/>
  <c r="BC4575" i="18"/>
  <c r="BD4575" i="18"/>
  <c r="BB4576" i="18"/>
  <c r="BC4576" i="18"/>
  <c r="BD4576" i="18"/>
  <c r="BB4577" i="18"/>
  <c r="BC4577" i="18"/>
  <c r="BD4577" i="18"/>
  <c r="BB4578" i="18"/>
  <c r="BC4578" i="18"/>
  <c r="BD4578" i="18"/>
  <c r="BB4579" i="18"/>
  <c r="BC4579" i="18"/>
  <c r="BD4579" i="18"/>
  <c r="BB4580" i="18"/>
  <c r="BC4580" i="18"/>
  <c r="BD4580" i="18"/>
  <c r="BB4581" i="18"/>
  <c r="BC4581" i="18"/>
  <c r="BD4581" i="18"/>
  <c r="BB4582" i="18"/>
  <c r="BC4582" i="18"/>
  <c r="BD4582" i="18"/>
  <c r="BB4583" i="18"/>
  <c r="BC4583" i="18"/>
  <c r="BD4583" i="18"/>
  <c r="BB4584" i="18"/>
  <c r="BC4584" i="18"/>
  <c r="BD4584" i="18"/>
  <c r="BB4585" i="18"/>
  <c r="BC4585" i="18"/>
  <c r="BD4585" i="18"/>
  <c r="BB4586" i="18"/>
  <c r="BC4586" i="18"/>
  <c r="BD4586" i="18"/>
  <c r="BB4587" i="18"/>
  <c r="BC4587" i="18"/>
  <c r="BD4587" i="18"/>
  <c r="BB4588" i="18"/>
  <c r="BC4588" i="18"/>
  <c r="BD4588" i="18"/>
  <c r="BB4589" i="18"/>
  <c r="BC4589" i="18"/>
  <c r="BD4589" i="18"/>
  <c r="BB4590" i="18"/>
  <c r="BC4590" i="18"/>
  <c r="BD4590" i="18"/>
  <c r="BB4591" i="18"/>
  <c r="BC4591" i="18"/>
  <c r="BD4591" i="18"/>
  <c r="BB4592" i="18"/>
  <c r="BC4592" i="18"/>
  <c r="BD4592" i="18"/>
  <c r="BB4593" i="18"/>
  <c r="BC4593" i="18"/>
  <c r="BD4593" i="18"/>
  <c r="BB4594" i="18"/>
  <c r="BC4594" i="18"/>
  <c r="BD4594" i="18"/>
  <c r="BB4595" i="18"/>
  <c r="BC4595" i="18"/>
  <c r="BD4595" i="18"/>
  <c r="BB4596" i="18"/>
  <c r="BC4596" i="18"/>
  <c r="BD4596" i="18"/>
  <c r="BB4597" i="18"/>
  <c r="BC4597" i="18"/>
  <c r="BD4597" i="18"/>
  <c r="BB4598" i="18"/>
  <c r="BC4598" i="18"/>
  <c r="BD4598" i="18"/>
  <c r="BB4599" i="18"/>
  <c r="BC4599" i="18"/>
  <c r="BD4599" i="18"/>
  <c r="BB4600" i="18"/>
  <c r="BC4600" i="18"/>
  <c r="BD4600" i="18"/>
  <c r="BB4601" i="18"/>
  <c r="BC4601" i="18"/>
  <c r="BD4601" i="18"/>
  <c r="BB4602" i="18"/>
  <c r="BC4602" i="18"/>
  <c r="BD4602" i="18"/>
  <c r="BB4603" i="18"/>
  <c r="BC4603" i="18"/>
  <c r="BD4603" i="18"/>
  <c r="BB4604" i="18"/>
  <c r="BC4604" i="18"/>
  <c r="BD4604" i="18"/>
  <c r="BB4605" i="18"/>
  <c r="BC4605" i="18"/>
  <c r="BD4605" i="18"/>
  <c r="BB4606" i="18"/>
  <c r="BC4606" i="18"/>
  <c r="BD4606" i="18"/>
  <c r="BB4607" i="18"/>
  <c r="BC4607" i="18"/>
  <c r="BD4607" i="18"/>
  <c r="BB4608" i="18"/>
  <c r="BC4608" i="18"/>
  <c r="BD4608" i="18"/>
  <c r="BB4609" i="18"/>
  <c r="BC4609" i="18"/>
  <c r="BD4609" i="18"/>
  <c r="BB4610" i="18"/>
  <c r="BC4610" i="18"/>
  <c r="BD4610" i="18"/>
  <c r="BB4611" i="18"/>
  <c r="BC4611" i="18"/>
  <c r="BD4611" i="18"/>
  <c r="BB4612" i="18"/>
  <c r="BC4612" i="18"/>
  <c r="BD4612" i="18"/>
  <c r="BB4613" i="18"/>
  <c r="BC4613" i="18"/>
  <c r="BD4613" i="18"/>
  <c r="BB4614" i="18"/>
  <c r="BC4614" i="18"/>
  <c r="BD4614" i="18"/>
  <c r="BB4615" i="18"/>
  <c r="BC4615" i="18"/>
  <c r="BD4615" i="18"/>
  <c r="BB4616" i="18"/>
  <c r="BC4616" i="18"/>
  <c r="BD4616" i="18"/>
  <c r="BB4617" i="18"/>
  <c r="BC4617" i="18"/>
  <c r="BD4617" i="18"/>
  <c r="BB4618" i="18"/>
  <c r="BC4618" i="18"/>
  <c r="BD4618" i="18"/>
  <c r="BB4619" i="18"/>
  <c r="BC4619" i="18"/>
  <c r="BD4619" i="18"/>
  <c r="BB4620" i="18"/>
  <c r="BC4620" i="18"/>
  <c r="BD4620" i="18"/>
  <c r="BB4621" i="18"/>
  <c r="BC4621" i="18"/>
  <c r="BD4621" i="18"/>
  <c r="BB4622" i="18"/>
  <c r="BC4622" i="18"/>
  <c r="BD4622" i="18"/>
  <c r="BB4623" i="18"/>
  <c r="BC4623" i="18"/>
  <c r="BD4623" i="18"/>
  <c r="BB4624" i="18"/>
  <c r="BC4624" i="18"/>
  <c r="BD4624" i="18"/>
  <c r="BB4625" i="18"/>
  <c r="BC4625" i="18"/>
  <c r="BD4625" i="18"/>
  <c r="BB4626" i="18"/>
  <c r="BC4626" i="18"/>
  <c r="BD4626" i="18"/>
  <c r="BB4627" i="18"/>
  <c r="BC4627" i="18"/>
  <c r="BD4627" i="18"/>
  <c r="BB4628" i="18"/>
  <c r="BC4628" i="18"/>
  <c r="BD4628" i="18"/>
  <c r="BB4629" i="18"/>
  <c r="BC4629" i="18"/>
  <c r="BD4629" i="18"/>
  <c r="BB4630" i="18"/>
  <c r="BC4630" i="18"/>
  <c r="BD4630" i="18"/>
  <c r="BB4631" i="18"/>
  <c r="BC4631" i="18"/>
  <c r="BD4631" i="18"/>
  <c r="BB4632" i="18"/>
  <c r="BC4632" i="18"/>
  <c r="BD4632" i="18"/>
  <c r="BB4633" i="18"/>
  <c r="BC4633" i="18"/>
  <c r="BD4633" i="18"/>
  <c r="BB4634" i="18"/>
  <c r="BC4634" i="18"/>
  <c r="BD4634" i="18"/>
  <c r="BB4635" i="18"/>
  <c r="BC4635" i="18"/>
  <c r="BD4635" i="18"/>
  <c r="BB4636" i="18"/>
  <c r="BC4636" i="18"/>
  <c r="BD4636" i="18"/>
  <c r="BB4637" i="18"/>
  <c r="BC4637" i="18"/>
  <c r="BD4637" i="18"/>
  <c r="BB4638" i="18"/>
  <c r="BC4638" i="18"/>
  <c r="BD4638" i="18"/>
  <c r="BB4639" i="18"/>
  <c r="BC4639" i="18"/>
  <c r="BD4639" i="18"/>
  <c r="BB4640" i="18"/>
  <c r="BC4640" i="18"/>
  <c r="BD4640" i="18"/>
  <c r="BB4641" i="18"/>
  <c r="BC4641" i="18"/>
  <c r="BD4641" i="18"/>
  <c r="BB4642" i="18"/>
  <c r="BC4642" i="18"/>
  <c r="BD4642" i="18"/>
  <c r="BB4643" i="18"/>
  <c r="BC4643" i="18"/>
  <c r="BD4643" i="18"/>
  <c r="BB4644" i="18"/>
  <c r="BC4644" i="18"/>
  <c r="BD4644" i="18"/>
  <c r="BB4645" i="18"/>
  <c r="BC4645" i="18"/>
  <c r="BD4645" i="18"/>
  <c r="BB4646" i="18"/>
  <c r="BC4646" i="18"/>
  <c r="BD4646" i="18"/>
  <c r="BB4647" i="18"/>
  <c r="BC4647" i="18"/>
  <c r="BD4647" i="18"/>
  <c r="BB4648" i="18"/>
  <c r="BC4648" i="18"/>
  <c r="BD4648" i="18"/>
  <c r="BB4649" i="18"/>
  <c r="BC4649" i="18"/>
  <c r="BD4649" i="18"/>
  <c r="BB4650" i="18"/>
  <c r="BC4650" i="18"/>
  <c r="BD4650" i="18"/>
  <c r="BB4651" i="18"/>
  <c r="BC4651" i="18"/>
  <c r="BD4651" i="18"/>
  <c r="BB4652" i="18"/>
  <c r="BC4652" i="18"/>
  <c r="BD4652" i="18"/>
  <c r="BB4653" i="18"/>
  <c r="BC4653" i="18"/>
  <c r="BD4653" i="18"/>
  <c r="BB4654" i="18"/>
  <c r="BC4654" i="18"/>
  <c r="BD4654" i="18"/>
  <c r="BB4655" i="18"/>
  <c r="BC4655" i="18"/>
  <c r="BD4655" i="18"/>
  <c r="BB4656" i="18"/>
  <c r="BC4656" i="18"/>
  <c r="BD4656" i="18"/>
  <c r="BB4657" i="18"/>
  <c r="BC4657" i="18"/>
  <c r="BD4657" i="18"/>
  <c r="BB4658" i="18"/>
  <c r="BC4658" i="18"/>
  <c r="BD4658" i="18"/>
  <c r="BB4659" i="18"/>
  <c r="BC4659" i="18"/>
  <c r="BD4659" i="18"/>
  <c r="BB4660" i="18"/>
  <c r="BC4660" i="18"/>
  <c r="BD4660" i="18"/>
  <c r="BB4661" i="18"/>
  <c r="BC4661" i="18"/>
  <c r="BD4661" i="18"/>
  <c r="BB4662" i="18"/>
  <c r="BC4662" i="18"/>
  <c r="BD4662" i="18"/>
  <c r="BB4663" i="18"/>
  <c r="BC4663" i="18"/>
  <c r="BD4663" i="18"/>
  <c r="BB4664" i="18"/>
  <c r="BC4664" i="18"/>
  <c r="BD4664" i="18"/>
  <c r="BB4665" i="18"/>
  <c r="BC4665" i="18"/>
  <c r="BD4665" i="18"/>
  <c r="BB4666" i="18"/>
  <c r="BC4666" i="18"/>
  <c r="BD4666" i="18"/>
  <c r="BB4667" i="18"/>
  <c r="BC4667" i="18"/>
  <c r="BD4667" i="18"/>
  <c r="BB4668" i="18"/>
  <c r="BC4668" i="18"/>
  <c r="BD4668" i="18"/>
  <c r="BB4669" i="18"/>
  <c r="BC4669" i="18"/>
  <c r="BD4669" i="18"/>
  <c r="BB4670" i="18"/>
  <c r="BC4670" i="18"/>
  <c r="BD4670" i="18"/>
  <c r="BB4671" i="18"/>
  <c r="BC4671" i="18"/>
  <c r="BD4671" i="18"/>
  <c r="BB4672" i="18"/>
  <c r="BC4672" i="18"/>
  <c r="BD4672" i="18"/>
  <c r="BB4673" i="18"/>
  <c r="BC4673" i="18"/>
  <c r="BD4673" i="18"/>
  <c r="BB4674" i="18"/>
  <c r="BC4674" i="18"/>
  <c r="BD4674" i="18"/>
  <c r="BB4675" i="18"/>
  <c r="BC4675" i="18"/>
  <c r="BD4675" i="18"/>
  <c r="BB4676" i="18"/>
  <c r="BC4676" i="18"/>
  <c r="BD4676" i="18"/>
  <c r="BB4677" i="18"/>
  <c r="BC4677" i="18"/>
  <c r="BD4677" i="18"/>
  <c r="BB4678" i="18"/>
  <c r="BC4678" i="18"/>
  <c r="BD4678" i="18"/>
  <c r="BB4679" i="18"/>
  <c r="BC4679" i="18"/>
  <c r="BD4679" i="18"/>
  <c r="BB4680" i="18"/>
  <c r="BC4680" i="18"/>
  <c r="BD4680" i="18"/>
  <c r="BB4681" i="18"/>
  <c r="BC4681" i="18"/>
  <c r="BD4681" i="18"/>
  <c r="BB4682" i="18"/>
  <c r="BC4682" i="18"/>
  <c r="BD4682" i="18"/>
  <c r="BB4683" i="18"/>
  <c r="BC4683" i="18"/>
  <c r="BD4683" i="18"/>
  <c r="BB4684" i="18"/>
  <c r="BC4684" i="18"/>
  <c r="BD4684" i="18"/>
  <c r="BB4685" i="18"/>
  <c r="BC4685" i="18"/>
  <c r="BD4685" i="18"/>
  <c r="BB4686" i="18"/>
  <c r="BC4686" i="18"/>
  <c r="BD4686" i="18"/>
  <c r="BB4687" i="18"/>
  <c r="BC4687" i="18"/>
  <c r="BD4687" i="18"/>
  <c r="BB4688" i="18"/>
  <c r="BC4688" i="18"/>
  <c r="BD4688" i="18"/>
  <c r="BB4689" i="18"/>
  <c r="BC4689" i="18"/>
  <c r="BD4689" i="18"/>
  <c r="BB4690" i="18"/>
  <c r="BC4690" i="18"/>
  <c r="BD4690" i="18"/>
  <c r="BB4691" i="18"/>
  <c r="BC4691" i="18"/>
  <c r="BD4691" i="18"/>
  <c r="BB4692" i="18"/>
  <c r="BC4692" i="18"/>
  <c r="BD4692" i="18"/>
  <c r="BB4693" i="18"/>
  <c r="BC4693" i="18"/>
  <c r="BD4693" i="18"/>
  <c r="BB4694" i="18"/>
  <c r="BC4694" i="18"/>
  <c r="BD4694" i="18"/>
  <c r="BB4695" i="18"/>
  <c r="BC4695" i="18"/>
  <c r="BD4695" i="18"/>
  <c r="BB4696" i="18"/>
  <c r="BC4696" i="18"/>
  <c r="BD4696" i="18"/>
  <c r="BB4697" i="18"/>
  <c r="BC4697" i="18"/>
  <c r="BD4697" i="18"/>
  <c r="BB4698" i="18"/>
  <c r="BC4698" i="18"/>
  <c r="BD4698" i="18"/>
  <c r="BB4699" i="18"/>
  <c r="BC4699" i="18"/>
  <c r="BD4699" i="18"/>
  <c r="BB4700" i="18"/>
  <c r="BC4700" i="18"/>
  <c r="BD4700" i="18"/>
  <c r="BB4701" i="18"/>
  <c r="BC4701" i="18"/>
  <c r="BD4701" i="18"/>
  <c r="BB4702" i="18"/>
  <c r="BC4702" i="18"/>
  <c r="BD4702" i="18"/>
  <c r="BB4703" i="18"/>
  <c r="BC4703" i="18"/>
  <c r="BD4703" i="18"/>
  <c r="BB4704" i="18"/>
  <c r="BC4704" i="18"/>
  <c r="BD4704" i="18"/>
  <c r="BB4705" i="18"/>
  <c r="BC4705" i="18"/>
  <c r="BD4705" i="18"/>
  <c r="BB4706" i="18"/>
  <c r="BC4706" i="18"/>
  <c r="BD4706" i="18"/>
  <c r="BB4707" i="18"/>
  <c r="BC4707" i="18"/>
  <c r="BD4707" i="18"/>
  <c r="BB4708" i="18"/>
  <c r="BC4708" i="18"/>
  <c r="BD4708" i="18"/>
  <c r="BB4709" i="18"/>
  <c r="BC4709" i="18"/>
  <c r="BD4709" i="18"/>
  <c r="BB4710" i="18"/>
  <c r="BC4710" i="18"/>
  <c r="BD4710" i="18"/>
  <c r="BB4711" i="18"/>
  <c r="BC4711" i="18"/>
  <c r="BD4711" i="18"/>
  <c r="BB4712" i="18"/>
  <c r="BC4712" i="18"/>
  <c r="BD4712" i="18"/>
  <c r="BB4713" i="18"/>
  <c r="BC4713" i="18"/>
  <c r="BD4713" i="18"/>
  <c r="BB4714" i="18"/>
  <c r="BC4714" i="18"/>
  <c r="BD4714" i="18"/>
  <c r="BB4715" i="18"/>
  <c r="BC4715" i="18"/>
  <c r="BD4715" i="18"/>
  <c r="BB4716" i="18"/>
  <c r="BC4716" i="18"/>
  <c r="BD4716" i="18"/>
  <c r="BB4717" i="18"/>
  <c r="BC4717" i="18"/>
  <c r="BD4717" i="18"/>
  <c r="BB4718" i="18"/>
  <c r="BC4718" i="18"/>
  <c r="BD4718" i="18"/>
  <c r="BB4719" i="18"/>
  <c r="BC4719" i="18"/>
  <c r="BD4719" i="18"/>
  <c r="BB4720" i="18"/>
  <c r="BC4720" i="18"/>
  <c r="BD4720" i="18"/>
  <c r="BB4721" i="18"/>
  <c r="BC4721" i="18"/>
  <c r="BD4721" i="18"/>
  <c r="BB4722" i="18"/>
  <c r="BC4722" i="18"/>
  <c r="BD4722" i="18"/>
  <c r="BB4723" i="18"/>
  <c r="BC4723" i="18"/>
  <c r="BD4723" i="18"/>
  <c r="BB4724" i="18"/>
  <c r="BC4724" i="18"/>
  <c r="BD4724" i="18"/>
  <c r="BB4725" i="18"/>
  <c r="BC4725" i="18"/>
  <c r="BD4725" i="18"/>
  <c r="BB4726" i="18"/>
  <c r="BC4726" i="18"/>
  <c r="BD4726" i="18"/>
  <c r="BB4727" i="18"/>
  <c r="BC4727" i="18"/>
  <c r="BD4727" i="18"/>
  <c r="BB4728" i="18"/>
  <c r="BC4728" i="18"/>
  <c r="BD4728" i="18"/>
  <c r="BB4729" i="18"/>
  <c r="BC4729" i="18"/>
  <c r="BD4729" i="18"/>
  <c r="BB4730" i="18"/>
  <c r="BC4730" i="18"/>
  <c r="BD4730" i="18"/>
  <c r="BB4731" i="18"/>
  <c r="BC4731" i="18"/>
  <c r="BD4731" i="18"/>
  <c r="BB4732" i="18"/>
  <c r="BC4732" i="18"/>
  <c r="BD4732" i="18"/>
  <c r="BB4733" i="18"/>
  <c r="BC4733" i="18"/>
  <c r="BD4733" i="18"/>
  <c r="BB4734" i="18"/>
  <c r="BC4734" i="18"/>
  <c r="BD4734" i="18"/>
  <c r="BB4735" i="18"/>
  <c r="BC4735" i="18"/>
  <c r="BD4735" i="18"/>
  <c r="BB4736" i="18"/>
  <c r="BC4736" i="18"/>
  <c r="BD4736" i="18"/>
  <c r="BB4737" i="18"/>
  <c r="BC4737" i="18"/>
  <c r="BD4737" i="18"/>
  <c r="BB4738" i="18"/>
  <c r="BC4738" i="18"/>
  <c r="BD4738" i="18"/>
  <c r="BB4739" i="18"/>
  <c r="BC4739" i="18"/>
  <c r="BD4739" i="18"/>
  <c r="BB4740" i="18"/>
  <c r="BC4740" i="18"/>
  <c r="BD4740" i="18"/>
  <c r="BB4741" i="18"/>
  <c r="BC4741" i="18"/>
  <c r="BD4741" i="18"/>
  <c r="BB4742" i="18"/>
  <c r="BC4742" i="18"/>
  <c r="BD4742" i="18"/>
  <c r="BB4743" i="18"/>
  <c r="BC4743" i="18"/>
  <c r="BD4743" i="18"/>
  <c r="BB4744" i="18"/>
  <c r="BC4744" i="18"/>
  <c r="BD4744" i="18"/>
  <c r="BB4745" i="18"/>
  <c r="BC4745" i="18"/>
  <c r="BD4745" i="18"/>
  <c r="BB4746" i="18"/>
  <c r="BC4746" i="18"/>
  <c r="BD4746" i="18"/>
  <c r="BB4747" i="18"/>
  <c r="BC4747" i="18"/>
  <c r="BD4747" i="18"/>
  <c r="BB4748" i="18"/>
  <c r="BC4748" i="18"/>
  <c r="BD4748" i="18"/>
  <c r="BB4749" i="18"/>
  <c r="BC4749" i="18"/>
  <c r="BD4749" i="18"/>
  <c r="BB4750" i="18"/>
  <c r="BC4750" i="18"/>
  <c r="BD4750" i="18"/>
  <c r="BB4751" i="18"/>
  <c r="BC4751" i="18"/>
  <c r="BD4751" i="18"/>
  <c r="BB4752" i="18"/>
  <c r="BC4752" i="18"/>
  <c r="BD4752" i="18"/>
  <c r="BB4753" i="18"/>
  <c r="BC4753" i="18"/>
  <c r="BD4753" i="18"/>
  <c r="BB4754" i="18"/>
  <c r="BC4754" i="18"/>
  <c r="BD4754" i="18"/>
  <c r="BB4755" i="18"/>
  <c r="BC4755" i="18"/>
  <c r="BD4755" i="18"/>
  <c r="BB4756" i="18"/>
  <c r="BC4756" i="18"/>
  <c r="BD4756" i="18"/>
  <c r="BB4757" i="18"/>
  <c r="BC4757" i="18"/>
  <c r="BD4757" i="18"/>
  <c r="BB4758" i="18"/>
  <c r="BC4758" i="18"/>
  <c r="BD4758" i="18"/>
  <c r="BB4759" i="18"/>
  <c r="BC4759" i="18"/>
  <c r="BD4759" i="18"/>
  <c r="BB4760" i="18"/>
  <c r="BC4760" i="18"/>
  <c r="BD4760" i="18"/>
  <c r="BB4761" i="18"/>
  <c r="BC4761" i="18"/>
  <c r="BD4761" i="18"/>
  <c r="BB4762" i="18"/>
  <c r="BC4762" i="18"/>
  <c r="BD4762" i="18"/>
  <c r="BB4763" i="18"/>
  <c r="BC4763" i="18"/>
  <c r="BD4763" i="18"/>
  <c r="BB4764" i="18"/>
  <c r="BC4764" i="18"/>
  <c r="BD4764" i="18"/>
  <c r="BB4765" i="18"/>
  <c r="BC4765" i="18"/>
  <c r="BD4765" i="18"/>
  <c r="BB4766" i="18"/>
  <c r="BC4766" i="18"/>
  <c r="BD4766" i="18"/>
  <c r="BB4767" i="18"/>
  <c r="BC4767" i="18"/>
  <c r="BD4767" i="18"/>
  <c r="BB4768" i="18"/>
  <c r="BC4768" i="18"/>
  <c r="BD4768" i="18"/>
  <c r="BB4769" i="18"/>
  <c r="BC4769" i="18"/>
  <c r="BD4769" i="18"/>
  <c r="BB4770" i="18"/>
  <c r="BC4770" i="18"/>
  <c r="BD4770" i="18"/>
  <c r="BB4771" i="18"/>
  <c r="BC4771" i="18"/>
  <c r="BD4771" i="18"/>
  <c r="BB4772" i="18"/>
  <c r="BC4772" i="18"/>
  <c r="BD4772" i="18"/>
  <c r="BB4773" i="18"/>
  <c r="BC4773" i="18"/>
  <c r="BD4773" i="18"/>
  <c r="BB4774" i="18"/>
  <c r="BC4774" i="18"/>
  <c r="BD4774" i="18"/>
  <c r="BB4775" i="18"/>
  <c r="BC4775" i="18"/>
  <c r="BD4775" i="18"/>
  <c r="BB4776" i="18"/>
  <c r="BC4776" i="18"/>
  <c r="BD4776" i="18"/>
  <c r="BB4777" i="18"/>
  <c r="BC4777" i="18"/>
  <c r="BD4777" i="18"/>
  <c r="BB4778" i="18"/>
  <c r="BC4778" i="18"/>
  <c r="BD4778" i="18"/>
  <c r="BB4779" i="18"/>
  <c r="BC4779" i="18"/>
  <c r="BD4779" i="18"/>
  <c r="BB4780" i="18"/>
  <c r="BC4780" i="18"/>
  <c r="BD4780" i="18"/>
  <c r="BB4781" i="18"/>
  <c r="BC4781" i="18"/>
  <c r="BD4781" i="18"/>
  <c r="BB4782" i="18"/>
  <c r="BC4782" i="18"/>
  <c r="BD4782" i="18"/>
  <c r="BB4783" i="18"/>
  <c r="BC4783" i="18"/>
  <c r="BD4783" i="18"/>
  <c r="BB4784" i="18"/>
  <c r="BC4784" i="18"/>
  <c r="BD4784" i="18"/>
  <c r="BB4785" i="18"/>
  <c r="BC4785" i="18"/>
  <c r="BD4785" i="18"/>
  <c r="BB4786" i="18"/>
  <c r="BC4786" i="18"/>
  <c r="BD4786" i="18"/>
  <c r="BB4787" i="18"/>
  <c r="BC4787" i="18"/>
  <c r="BD4787" i="18"/>
  <c r="BB4788" i="18"/>
  <c r="BC4788" i="18"/>
  <c r="BD4788" i="18"/>
  <c r="BB4789" i="18"/>
  <c r="BC4789" i="18"/>
  <c r="BD4789" i="18"/>
  <c r="BB4790" i="18"/>
  <c r="BC4790" i="18"/>
  <c r="BD4790" i="18"/>
  <c r="BB4791" i="18"/>
  <c r="BC4791" i="18"/>
  <c r="BD4791" i="18"/>
  <c r="BB4792" i="18"/>
  <c r="BC4792" i="18"/>
  <c r="BD4792" i="18"/>
  <c r="BB4793" i="18"/>
  <c r="BC4793" i="18"/>
  <c r="BD4793" i="18"/>
  <c r="BB4794" i="18"/>
  <c r="BC4794" i="18"/>
  <c r="BD4794" i="18"/>
  <c r="BB4795" i="18"/>
  <c r="BC4795" i="18"/>
  <c r="BD4795" i="18"/>
  <c r="BB4796" i="18"/>
  <c r="BC4796" i="18"/>
  <c r="BD4796" i="18"/>
  <c r="BB4797" i="18"/>
  <c r="BC4797" i="18"/>
  <c r="BD4797" i="18"/>
  <c r="BB4798" i="18"/>
  <c r="BC4798" i="18"/>
  <c r="BD4798" i="18"/>
  <c r="BB4799" i="18"/>
  <c r="BC4799" i="18"/>
  <c r="BD4799" i="18"/>
  <c r="BB4800" i="18"/>
  <c r="BC4800" i="18"/>
  <c r="BD4800" i="18"/>
  <c r="BB4801" i="18"/>
  <c r="BC4801" i="18"/>
  <c r="BD4801" i="18"/>
  <c r="BB4802" i="18"/>
  <c r="BC4802" i="18"/>
  <c r="BD4802" i="18"/>
  <c r="BB4803" i="18"/>
  <c r="BC4803" i="18"/>
  <c r="BD4803" i="18"/>
  <c r="BB4804" i="18"/>
  <c r="BC4804" i="18"/>
  <c r="BD4804" i="18"/>
  <c r="BB4805" i="18"/>
  <c r="BC4805" i="18"/>
  <c r="BD4805" i="18"/>
  <c r="BB4806" i="18"/>
  <c r="BC4806" i="18"/>
  <c r="BD4806" i="18"/>
  <c r="BB4807" i="18"/>
  <c r="BC4807" i="18"/>
  <c r="BD4807" i="18"/>
  <c r="BB4808" i="18"/>
  <c r="BC4808" i="18"/>
  <c r="BD4808" i="18"/>
  <c r="BB4809" i="18"/>
  <c r="BC4809" i="18"/>
  <c r="BD4809" i="18"/>
  <c r="BB4810" i="18"/>
  <c r="BC4810" i="18"/>
  <c r="BD4810" i="18"/>
  <c r="BB4811" i="18"/>
  <c r="BC4811" i="18"/>
  <c r="BD4811" i="18"/>
  <c r="BB4812" i="18"/>
  <c r="BC4812" i="18"/>
  <c r="BD4812" i="18"/>
  <c r="BB4813" i="18"/>
  <c r="BC4813" i="18"/>
  <c r="BD4813" i="18"/>
  <c r="BB4814" i="18"/>
  <c r="BC4814" i="18"/>
  <c r="BD4814" i="18"/>
  <c r="BB4815" i="18"/>
  <c r="BC4815" i="18"/>
  <c r="BD4815" i="18"/>
  <c r="BB4816" i="18"/>
  <c r="BC4816" i="18"/>
  <c r="BD4816" i="18"/>
  <c r="BB4817" i="18"/>
  <c r="BC4817" i="18"/>
  <c r="BD4817" i="18"/>
  <c r="BB4818" i="18"/>
  <c r="BC4818" i="18"/>
  <c r="BD4818" i="18"/>
  <c r="BB4819" i="18"/>
  <c r="BC4819" i="18"/>
  <c r="BD4819" i="18"/>
  <c r="BB4820" i="18"/>
  <c r="BC4820" i="18"/>
  <c r="BD4820" i="18"/>
  <c r="BB4821" i="18"/>
  <c r="BC4821" i="18"/>
  <c r="BD4821" i="18"/>
  <c r="BB4822" i="18"/>
  <c r="BC4822" i="18"/>
  <c r="BD4822" i="18"/>
  <c r="BB4823" i="18"/>
  <c r="BC4823" i="18"/>
  <c r="BD4823" i="18"/>
  <c r="BB4824" i="18"/>
  <c r="BC4824" i="18"/>
  <c r="BD4824" i="18"/>
  <c r="BB4825" i="18"/>
  <c r="BC4825" i="18"/>
  <c r="BD4825" i="18"/>
  <c r="BB4826" i="18"/>
  <c r="BC4826" i="18"/>
  <c r="BD4826" i="18"/>
  <c r="BB4827" i="18"/>
  <c r="BC4827" i="18"/>
  <c r="BD4827" i="18"/>
  <c r="BB4828" i="18"/>
  <c r="BC4828" i="18"/>
  <c r="BD4828" i="18"/>
  <c r="BB4829" i="18"/>
  <c r="BC4829" i="18"/>
  <c r="BD4829" i="18"/>
  <c r="BB4830" i="18"/>
  <c r="BC4830" i="18"/>
  <c r="BD4830" i="18"/>
  <c r="BB4831" i="18"/>
  <c r="BC4831" i="18"/>
  <c r="BD4831" i="18"/>
  <c r="BB4832" i="18"/>
  <c r="BC4832" i="18"/>
  <c r="BD4832" i="18"/>
  <c r="BB4833" i="18"/>
  <c r="BC4833" i="18"/>
  <c r="BD4833" i="18"/>
  <c r="BB4834" i="18"/>
  <c r="BC4834" i="18"/>
  <c r="BD4834" i="18"/>
  <c r="BB4835" i="18"/>
  <c r="BC4835" i="18"/>
  <c r="BD4835" i="18"/>
  <c r="BB4836" i="18"/>
  <c r="BC4836" i="18"/>
  <c r="BD4836" i="18"/>
  <c r="BB4837" i="18"/>
  <c r="BC4837" i="18"/>
  <c r="BD4837" i="18"/>
  <c r="BB4838" i="18"/>
  <c r="BC4838" i="18"/>
  <c r="BD4838" i="18"/>
  <c r="BB4839" i="18"/>
  <c r="BC4839" i="18"/>
  <c r="BD4839" i="18"/>
  <c r="BB4840" i="18"/>
  <c r="BC4840" i="18"/>
  <c r="BD4840" i="18"/>
  <c r="BB4841" i="18"/>
  <c r="BC4841" i="18"/>
  <c r="BD4841" i="18"/>
  <c r="BB4842" i="18"/>
  <c r="BC4842" i="18"/>
  <c r="BD4842" i="18"/>
  <c r="BB4843" i="18"/>
  <c r="BC4843" i="18"/>
  <c r="BD4843" i="18"/>
  <c r="BB4844" i="18"/>
  <c r="BC4844" i="18"/>
  <c r="BD4844" i="18"/>
  <c r="BB4845" i="18"/>
  <c r="BC4845" i="18"/>
  <c r="BD4845" i="18"/>
  <c r="BB4846" i="18"/>
  <c r="BC4846" i="18"/>
  <c r="BD4846" i="18"/>
  <c r="BB4847" i="18"/>
  <c r="BC4847" i="18"/>
  <c r="BD4847" i="18"/>
  <c r="BB4848" i="18"/>
  <c r="BC4848" i="18"/>
  <c r="BD4848" i="18"/>
  <c r="BB4849" i="18"/>
  <c r="BC4849" i="18"/>
  <c r="BD4849" i="18"/>
  <c r="BB4850" i="18"/>
  <c r="BC4850" i="18"/>
  <c r="BD4850" i="18"/>
  <c r="BB4851" i="18"/>
  <c r="BC4851" i="18"/>
  <c r="BD4851" i="18"/>
  <c r="BB4852" i="18"/>
  <c r="BC4852" i="18"/>
  <c r="BD4852" i="18"/>
  <c r="BB4853" i="18"/>
  <c r="BC4853" i="18"/>
  <c r="BD4853" i="18"/>
  <c r="BB4854" i="18"/>
  <c r="BC4854" i="18"/>
  <c r="BD4854" i="18"/>
  <c r="BB4855" i="18"/>
  <c r="BC4855" i="18"/>
  <c r="BD4855" i="18"/>
  <c r="BB4856" i="18"/>
  <c r="BC4856" i="18"/>
  <c r="BD4856" i="18"/>
  <c r="BB4857" i="18"/>
  <c r="BC4857" i="18"/>
  <c r="BD4857" i="18"/>
  <c r="BB4858" i="18"/>
  <c r="BC4858" i="18"/>
  <c r="BD4858" i="18"/>
  <c r="BB4859" i="18"/>
  <c r="BC4859" i="18"/>
  <c r="BD4859" i="18"/>
  <c r="BB4860" i="18"/>
  <c r="BC4860" i="18"/>
  <c r="BD4860" i="18"/>
  <c r="BB4861" i="18"/>
  <c r="BC4861" i="18"/>
  <c r="BD4861" i="18"/>
  <c r="BB4862" i="18"/>
  <c r="BC4862" i="18"/>
  <c r="BD4862" i="18"/>
  <c r="BB4863" i="18"/>
  <c r="BC4863" i="18"/>
  <c r="BD4863" i="18"/>
  <c r="BB4864" i="18"/>
  <c r="BC4864" i="18"/>
  <c r="BD4864" i="18"/>
  <c r="BB4865" i="18"/>
  <c r="BC4865" i="18"/>
  <c r="BD4865" i="18"/>
  <c r="BB4866" i="18"/>
  <c r="BC4866" i="18"/>
  <c r="BD4866" i="18"/>
  <c r="BB4867" i="18"/>
  <c r="BC4867" i="18"/>
  <c r="BD4867" i="18"/>
  <c r="BB4868" i="18"/>
  <c r="BC4868" i="18"/>
  <c r="BD4868" i="18"/>
  <c r="BB4869" i="18"/>
  <c r="BC4869" i="18"/>
  <c r="BD4869" i="18"/>
  <c r="BB4870" i="18"/>
  <c r="BC4870" i="18"/>
  <c r="BD4870" i="18"/>
  <c r="BB4871" i="18"/>
  <c r="BC4871" i="18"/>
  <c r="BD4871" i="18"/>
  <c r="BB4872" i="18"/>
  <c r="BC4872" i="18"/>
  <c r="BD4872" i="18"/>
  <c r="BB4873" i="18"/>
  <c r="BC4873" i="18"/>
  <c r="BD4873" i="18"/>
  <c r="BB4874" i="18"/>
  <c r="BC4874" i="18"/>
  <c r="BD4874" i="18"/>
  <c r="BB4875" i="18"/>
  <c r="BC4875" i="18"/>
  <c r="BD4875" i="18"/>
  <c r="BB4876" i="18"/>
  <c r="BC4876" i="18"/>
  <c r="BD4876" i="18"/>
  <c r="BB4877" i="18"/>
  <c r="BC4877" i="18"/>
  <c r="BD4877" i="18"/>
  <c r="BB4878" i="18"/>
  <c r="BC4878" i="18"/>
  <c r="BD4878" i="18"/>
  <c r="BB4879" i="18"/>
  <c r="BC4879" i="18"/>
  <c r="BD4879" i="18"/>
  <c r="BB4880" i="18"/>
  <c r="BC4880" i="18"/>
  <c r="BD4880" i="18"/>
  <c r="BB4881" i="18"/>
  <c r="BC4881" i="18"/>
  <c r="BD4881" i="18"/>
  <c r="BB4882" i="18"/>
  <c r="BC4882" i="18"/>
  <c r="BD4882" i="18"/>
  <c r="BB4883" i="18"/>
  <c r="BC4883" i="18"/>
  <c r="BD4883" i="18"/>
  <c r="BB4884" i="18"/>
  <c r="BC4884" i="18"/>
  <c r="BD4884" i="18"/>
  <c r="BB4885" i="18"/>
  <c r="BC4885" i="18"/>
  <c r="BD4885" i="18"/>
  <c r="BB4886" i="18"/>
  <c r="BC4886" i="18"/>
  <c r="BD4886" i="18"/>
  <c r="BB4887" i="18"/>
  <c r="BC4887" i="18"/>
  <c r="BD4887" i="18"/>
  <c r="BB4888" i="18"/>
  <c r="BC4888" i="18"/>
  <c r="BD4888" i="18"/>
  <c r="BB4889" i="18"/>
  <c r="BC4889" i="18"/>
  <c r="BD4889" i="18"/>
  <c r="BB4890" i="18"/>
  <c r="BC4890" i="18"/>
  <c r="BD4890" i="18"/>
  <c r="BB4891" i="18"/>
  <c r="BC4891" i="18"/>
  <c r="BD4891" i="18"/>
  <c r="BB4892" i="18"/>
  <c r="BC4892" i="18"/>
  <c r="BD4892" i="18"/>
  <c r="BB4893" i="18"/>
  <c r="BC4893" i="18"/>
  <c r="BD4893" i="18"/>
  <c r="BB4894" i="18"/>
  <c r="BC4894" i="18"/>
  <c r="BD4894" i="18"/>
  <c r="BB4895" i="18"/>
  <c r="BC4895" i="18"/>
  <c r="BD4895" i="18"/>
  <c r="BB4896" i="18"/>
  <c r="BC4896" i="18"/>
  <c r="BD4896" i="18"/>
  <c r="BB4897" i="18"/>
  <c r="BC4897" i="18"/>
  <c r="BD4897" i="18"/>
  <c r="BB4898" i="18"/>
  <c r="BC4898" i="18"/>
  <c r="BD4898" i="18"/>
  <c r="BB4899" i="18"/>
  <c r="BC4899" i="18"/>
  <c r="BD4899" i="18"/>
  <c r="BB4900" i="18"/>
  <c r="BC4900" i="18"/>
  <c r="BD4900" i="18"/>
  <c r="BB4901" i="18"/>
  <c r="BC4901" i="18"/>
  <c r="BD4901" i="18"/>
  <c r="BB4902" i="18"/>
  <c r="BC4902" i="18"/>
  <c r="BD4902" i="18"/>
  <c r="BB4903" i="18"/>
  <c r="BC4903" i="18"/>
  <c r="BD4903" i="18"/>
  <c r="BB4904" i="18"/>
  <c r="BC4904" i="18"/>
  <c r="BD4904" i="18"/>
  <c r="BB4905" i="18"/>
  <c r="BC4905" i="18"/>
  <c r="BD4905" i="18"/>
  <c r="BB4906" i="18"/>
  <c r="BC4906" i="18"/>
  <c r="BD4906" i="18"/>
  <c r="BB4907" i="18"/>
  <c r="BC4907" i="18"/>
  <c r="BD4907" i="18"/>
  <c r="BB4908" i="18"/>
  <c r="BC4908" i="18"/>
  <c r="BD4908" i="18"/>
  <c r="BB4909" i="18"/>
  <c r="BC4909" i="18"/>
  <c r="BD4909" i="18"/>
  <c r="BB4910" i="18"/>
  <c r="BC4910" i="18"/>
  <c r="BD4910" i="18"/>
  <c r="BB4911" i="18"/>
  <c r="BC4911" i="18"/>
  <c r="BD4911" i="18"/>
  <c r="BB4912" i="18"/>
  <c r="BC4912" i="18"/>
  <c r="BD4912" i="18"/>
  <c r="BB4913" i="18"/>
  <c r="BC4913" i="18"/>
  <c r="BD4913" i="18"/>
  <c r="BB4914" i="18"/>
  <c r="BC4914" i="18"/>
  <c r="BD4914" i="18"/>
  <c r="BB4915" i="18"/>
  <c r="BC4915" i="18"/>
  <c r="BD4915" i="18"/>
  <c r="BB4916" i="18"/>
  <c r="BC4916" i="18"/>
  <c r="BD4916" i="18"/>
  <c r="BB4917" i="18"/>
  <c r="BC4917" i="18"/>
  <c r="BD4917" i="18"/>
  <c r="BB4918" i="18"/>
  <c r="BC4918" i="18"/>
  <c r="BD4918" i="18"/>
  <c r="BB4919" i="18"/>
  <c r="BC4919" i="18"/>
  <c r="BD4919" i="18"/>
  <c r="BB4920" i="18"/>
  <c r="BC4920" i="18"/>
  <c r="BD4920" i="18"/>
  <c r="BB4921" i="18"/>
  <c r="BC4921" i="18"/>
  <c r="BD4921" i="18"/>
  <c r="BB4922" i="18"/>
  <c r="BC4922" i="18"/>
  <c r="BD4922" i="18"/>
  <c r="BB4923" i="18"/>
  <c r="BC4923" i="18"/>
  <c r="BD4923" i="18"/>
  <c r="BB4924" i="18"/>
  <c r="BC4924" i="18"/>
  <c r="BD4924" i="18"/>
  <c r="BB4925" i="18"/>
  <c r="BC4925" i="18"/>
  <c r="BD4925" i="18"/>
  <c r="BB4926" i="18"/>
  <c r="BC4926" i="18"/>
  <c r="BD4926" i="18"/>
  <c r="BB4927" i="18"/>
  <c r="BC4927" i="18"/>
  <c r="BD4927" i="18"/>
  <c r="BB4928" i="18"/>
  <c r="BC4928" i="18"/>
  <c r="BD4928" i="18"/>
  <c r="BB4929" i="18"/>
  <c r="BC4929" i="18"/>
  <c r="BD4929" i="18"/>
  <c r="BB4930" i="18"/>
  <c r="BC4930" i="18"/>
  <c r="BD4930" i="18"/>
  <c r="BB4931" i="18"/>
  <c r="BC4931" i="18"/>
  <c r="BD4931" i="18"/>
  <c r="BB4932" i="18"/>
  <c r="BC4932" i="18"/>
  <c r="BD4932" i="18"/>
  <c r="BB4933" i="18"/>
  <c r="BC4933" i="18"/>
  <c r="BD4933" i="18"/>
  <c r="BB4934" i="18"/>
  <c r="BC4934" i="18"/>
  <c r="BD4934" i="18"/>
  <c r="BB4935" i="18"/>
  <c r="BC4935" i="18"/>
  <c r="BD4935" i="18"/>
  <c r="BB4936" i="18"/>
  <c r="BC4936" i="18"/>
  <c r="BD4936" i="18"/>
  <c r="BB4937" i="18"/>
  <c r="BC4937" i="18"/>
  <c r="BD4937" i="18"/>
  <c r="BB4938" i="18"/>
  <c r="BC4938" i="18"/>
  <c r="BD4938" i="18"/>
  <c r="BB4939" i="18"/>
  <c r="BC4939" i="18"/>
  <c r="BD4939" i="18"/>
  <c r="BB4940" i="18"/>
  <c r="BC4940" i="18"/>
  <c r="BD4940" i="18"/>
  <c r="BB4941" i="18"/>
  <c r="BC4941" i="18"/>
  <c r="BD4941" i="18"/>
  <c r="BB4942" i="18"/>
  <c r="BC4942" i="18"/>
  <c r="BD4942" i="18"/>
  <c r="BB4943" i="18"/>
  <c r="BC4943" i="18"/>
  <c r="BD4943" i="18"/>
  <c r="BB4944" i="18"/>
  <c r="BC4944" i="18"/>
  <c r="BD4944" i="18"/>
  <c r="BB4945" i="18"/>
  <c r="BC4945" i="18"/>
  <c r="BD4945" i="18"/>
  <c r="BB4946" i="18"/>
  <c r="BC4946" i="18"/>
  <c r="BD4946" i="18"/>
  <c r="BB4947" i="18"/>
  <c r="BC4947" i="18"/>
  <c r="BD4947" i="18"/>
  <c r="BB4948" i="18"/>
  <c r="BC4948" i="18"/>
  <c r="BD4948" i="18"/>
  <c r="BB4949" i="18"/>
  <c r="BC4949" i="18"/>
  <c r="BD4949" i="18"/>
  <c r="BB4950" i="18"/>
  <c r="BC4950" i="18"/>
  <c r="BD4950" i="18"/>
  <c r="BB4951" i="18"/>
  <c r="BC4951" i="18"/>
  <c r="BD4951" i="18"/>
  <c r="BB4952" i="18"/>
  <c r="BC4952" i="18"/>
  <c r="BD4952" i="18"/>
  <c r="BB4953" i="18"/>
  <c r="BC4953" i="18"/>
  <c r="BD4953" i="18"/>
  <c r="BB4954" i="18"/>
  <c r="BC4954" i="18"/>
  <c r="BD4954" i="18"/>
  <c r="BB4955" i="18"/>
  <c r="BC4955" i="18"/>
  <c r="BD4955" i="18"/>
  <c r="BB4956" i="18"/>
  <c r="BC4956" i="18"/>
  <c r="BD4956" i="18"/>
  <c r="BB4957" i="18"/>
  <c r="BC4957" i="18"/>
  <c r="BD4957" i="18"/>
  <c r="BB4958" i="18"/>
  <c r="BC4958" i="18"/>
  <c r="BD4958" i="18"/>
  <c r="BB4959" i="18"/>
  <c r="BC4959" i="18"/>
  <c r="BD4959" i="18"/>
  <c r="BB4960" i="18"/>
  <c r="BC4960" i="18"/>
  <c r="BD4960" i="18"/>
  <c r="BB4961" i="18"/>
  <c r="BC4961" i="18"/>
  <c r="BD4961" i="18"/>
  <c r="BB4962" i="18"/>
  <c r="BC4962" i="18"/>
  <c r="BD4962" i="18"/>
  <c r="BB4963" i="18"/>
  <c r="BC4963" i="18"/>
  <c r="BD4963" i="18"/>
  <c r="BB4964" i="18"/>
  <c r="BC4964" i="18"/>
  <c r="BD4964" i="18"/>
  <c r="BB4965" i="18"/>
  <c r="BC4965" i="18"/>
  <c r="BD4965" i="18"/>
  <c r="BB4966" i="18"/>
  <c r="BC4966" i="18"/>
  <c r="BD4966" i="18"/>
  <c r="BB4967" i="18"/>
  <c r="BC4967" i="18"/>
  <c r="BD4967" i="18"/>
  <c r="BB4968" i="18"/>
  <c r="BC4968" i="18"/>
  <c r="BD4968" i="18"/>
  <c r="BB4969" i="18"/>
  <c r="BC4969" i="18"/>
  <c r="BD4969" i="18"/>
  <c r="BB4970" i="18"/>
  <c r="BC4970" i="18"/>
  <c r="BD4970" i="18"/>
  <c r="BB4971" i="18"/>
  <c r="BC4971" i="18"/>
  <c r="BD4971" i="18"/>
  <c r="BB4972" i="18"/>
  <c r="BC4972" i="18"/>
  <c r="BD4972" i="18"/>
  <c r="BB4973" i="18"/>
  <c r="BC4973" i="18"/>
  <c r="BD4973" i="18"/>
  <c r="BB4974" i="18"/>
  <c r="BC4974" i="18"/>
  <c r="BD4974" i="18"/>
  <c r="BB4975" i="18"/>
  <c r="BC4975" i="18"/>
  <c r="BD4975" i="18"/>
  <c r="BB4976" i="18"/>
  <c r="BC4976" i="18"/>
  <c r="BD4976" i="18"/>
  <c r="BB4977" i="18"/>
  <c r="BC4977" i="18"/>
  <c r="BD4977" i="18"/>
  <c r="BB4978" i="18"/>
  <c r="BC4978" i="18"/>
  <c r="BD4978" i="18"/>
  <c r="BB4979" i="18"/>
  <c r="BC4979" i="18"/>
  <c r="BD4979" i="18"/>
  <c r="BB4980" i="18"/>
  <c r="BC4980" i="18"/>
  <c r="BD4980" i="18"/>
  <c r="BB4981" i="18"/>
  <c r="BC4981" i="18"/>
  <c r="BD4981" i="18"/>
  <c r="BB4982" i="18"/>
  <c r="BC4982" i="18"/>
  <c r="BD4982" i="18"/>
  <c r="BB4983" i="18"/>
  <c r="BC4983" i="18"/>
  <c r="BD4983" i="18"/>
  <c r="BB4984" i="18"/>
  <c r="BC4984" i="18"/>
  <c r="BD4984" i="18"/>
  <c r="BB4985" i="18"/>
  <c r="BC4985" i="18"/>
  <c r="BD4985" i="18"/>
  <c r="BB4986" i="18"/>
  <c r="BC4986" i="18"/>
  <c r="BD4986" i="18"/>
  <c r="BB4987" i="18"/>
  <c r="BC4987" i="18"/>
  <c r="BD4987" i="18"/>
  <c r="BB4988" i="18"/>
  <c r="BC4988" i="18"/>
  <c r="BD4988" i="18"/>
  <c r="BB4989" i="18"/>
  <c r="BC4989" i="18"/>
  <c r="BD4989" i="18"/>
  <c r="BB4990" i="18"/>
  <c r="BC4990" i="18"/>
  <c r="BD4990" i="18"/>
  <c r="BB4991" i="18"/>
  <c r="BC4991" i="18"/>
  <c r="BD4991" i="18"/>
  <c r="BB4992" i="18"/>
  <c r="BC4992" i="18"/>
  <c r="BD4992" i="18"/>
  <c r="BB4993" i="18"/>
  <c r="BC4993" i="18"/>
  <c r="BD4993" i="18"/>
  <c r="BB4994" i="18"/>
  <c r="BC4994" i="18"/>
  <c r="BD4994" i="18"/>
  <c r="BB4995" i="18"/>
  <c r="BC4995" i="18"/>
  <c r="BD4995" i="18"/>
  <c r="BB4996" i="18"/>
  <c r="BC4996" i="18"/>
  <c r="BD4996" i="18"/>
  <c r="BB4997" i="18"/>
  <c r="BC4997" i="18"/>
  <c r="BD4997" i="18"/>
  <c r="BB4998" i="18"/>
  <c r="BC4998" i="18"/>
  <c r="BD4998" i="18"/>
  <c r="BB4999" i="18"/>
  <c r="BC4999" i="18"/>
  <c r="BD4999" i="18"/>
  <c r="BB5000" i="18"/>
  <c r="BC5000" i="18"/>
  <c r="BD5000" i="18"/>
  <c r="BB5001" i="18"/>
  <c r="BC5001" i="18"/>
  <c r="BD5001" i="18"/>
  <c r="BB5002" i="18"/>
  <c r="BC5002" i="18"/>
  <c r="BD5002" i="18"/>
  <c r="BB5003" i="18"/>
  <c r="BC5003" i="18"/>
  <c r="BD5003" i="18"/>
  <c r="BB5004" i="18"/>
  <c r="BC5004" i="18"/>
  <c r="BD5004" i="18"/>
  <c r="BB5005" i="18"/>
  <c r="BC5005" i="18"/>
  <c r="BD5005" i="18"/>
  <c r="BB5006" i="18"/>
  <c r="BC5006" i="18"/>
  <c r="BD5006" i="18"/>
  <c r="BB5007" i="18"/>
  <c r="BC5007" i="18"/>
  <c r="BD5007" i="18"/>
  <c r="BB5008" i="18"/>
  <c r="BC5008" i="18"/>
  <c r="BD5008" i="18"/>
  <c r="BB5009" i="18"/>
  <c r="BC5009" i="18"/>
  <c r="BD5009" i="18"/>
  <c r="BB5010" i="18"/>
  <c r="BC5010" i="18"/>
  <c r="BD5010" i="18"/>
  <c r="BB5011" i="18"/>
  <c r="BC5011" i="18"/>
  <c r="BD5011" i="18"/>
  <c r="BB5012" i="18"/>
  <c r="BC5012" i="18"/>
  <c r="BD5012" i="18"/>
  <c r="BB5013" i="18"/>
  <c r="BC5013" i="18"/>
  <c r="BD5013" i="18"/>
  <c r="BB5014" i="18"/>
  <c r="BC5014" i="18"/>
  <c r="BD5014" i="18"/>
  <c r="BB5015" i="18"/>
  <c r="BC5015" i="18"/>
  <c r="BD5015" i="18"/>
  <c r="BB5016" i="18"/>
  <c r="BC5016" i="18"/>
  <c r="BD5016" i="18"/>
  <c r="BB5017" i="18"/>
  <c r="BC5017" i="18"/>
  <c r="BD5017" i="18"/>
  <c r="BB5018" i="18"/>
  <c r="BC5018" i="18"/>
  <c r="BD5018" i="18"/>
  <c r="BB5019" i="18"/>
  <c r="BC5019" i="18"/>
  <c r="BD5019" i="18"/>
  <c r="BB5020" i="18"/>
  <c r="BC5020" i="18"/>
  <c r="BD5020" i="18"/>
  <c r="BB5021" i="18"/>
  <c r="BC5021" i="18"/>
  <c r="BD5021" i="18"/>
  <c r="BB5022" i="18"/>
  <c r="BC5022" i="18"/>
  <c r="BD5022" i="18"/>
  <c r="BB5023" i="18"/>
  <c r="BC5023" i="18"/>
  <c r="BD5023" i="18"/>
  <c r="BB5024" i="18"/>
  <c r="BC5024" i="18"/>
  <c r="BD5024" i="18"/>
  <c r="BB5025" i="18"/>
  <c r="BC5025" i="18"/>
  <c r="BD5025" i="18"/>
  <c r="BB5026" i="18"/>
  <c r="BC5026" i="18"/>
  <c r="BD5026" i="18"/>
  <c r="BB5027" i="18"/>
  <c r="BC5027" i="18"/>
  <c r="BD5027" i="18"/>
  <c r="BB5028" i="18"/>
  <c r="BC5028" i="18"/>
  <c r="BD5028" i="18"/>
  <c r="BB5029" i="18"/>
  <c r="BC5029" i="18"/>
  <c r="BD5029" i="18"/>
  <c r="BB5030" i="18"/>
  <c r="BC5030" i="18"/>
  <c r="BD5030" i="18"/>
  <c r="BB5031" i="18"/>
  <c r="BC5031" i="18"/>
  <c r="BD5031" i="18"/>
  <c r="BB5032" i="18"/>
  <c r="BC5032" i="18"/>
  <c r="BD5032" i="18"/>
  <c r="BB5033" i="18"/>
  <c r="BC5033" i="18"/>
  <c r="BD5033" i="18"/>
  <c r="BB5034" i="18"/>
  <c r="BC5034" i="18"/>
  <c r="BD5034" i="18"/>
  <c r="BB5035" i="18"/>
  <c r="BC5035" i="18"/>
  <c r="BD5035" i="18"/>
  <c r="BB5036" i="18"/>
  <c r="BC5036" i="18"/>
  <c r="BD5036" i="18"/>
  <c r="BB5037" i="18"/>
  <c r="BC5037" i="18"/>
  <c r="BD5037" i="18"/>
  <c r="BB5038" i="18"/>
  <c r="BC5038" i="18"/>
  <c r="BD5038" i="18"/>
  <c r="BB5039" i="18"/>
  <c r="BC5039" i="18"/>
  <c r="BD5039" i="18"/>
  <c r="BB5040" i="18"/>
  <c r="BC5040" i="18"/>
  <c r="BD5040" i="18"/>
  <c r="BB5041" i="18"/>
  <c r="BC5041" i="18"/>
  <c r="BD5041" i="18"/>
  <c r="BB5042" i="18"/>
  <c r="BC5042" i="18"/>
  <c r="BD5042" i="18"/>
  <c r="BB5043" i="18"/>
  <c r="BC5043" i="18"/>
  <c r="BD5043" i="18"/>
  <c r="BB5044" i="18"/>
  <c r="BC5044" i="18"/>
  <c r="BD5044" i="18"/>
  <c r="BB5045" i="18"/>
  <c r="BC5045" i="18"/>
  <c r="BD5045" i="18"/>
  <c r="BB5046" i="18"/>
  <c r="BC5046" i="18"/>
  <c r="BD5046" i="18"/>
  <c r="BB5047" i="18"/>
  <c r="BC5047" i="18"/>
  <c r="BD5047" i="18"/>
  <c r="BB5048" i="18"/>
  <c r="BC5048" i="18"/>
  <c r="BD5048" i="18"/>
  <c r="BB5049" i="18"/>
  <c r="BC5049" i="18"/>
  <c r="BD5049" i="18"/>
  <c r="BB5050" i="18"/>
  <c r="BC5050" i="18"/>
  <c r="BD5050" i="18"/>
  <c r="BB5051" i="18"/>
  <c r="BC5051" i="18"/>
  <c r="BD5051" i="18"/>
  <c r="BB5052" i="18"/>
  <c r="BC5052" i="18"/>
  <c r="BD5052" i="18"/>
  <c r="BB5053" i="18"/>
  <c r="BC5053" i="18"/>
  <c r="BD5053" i="18"/>
  <c r="BB5054" i="18"/>
  <c r="BC5054" i="18"/>
  <c r="BD5054" i="18"/>
  <c r="BB5055" i="18"/>
  <c r="BC5055" i="18"/>
  <c r="BD5055" i="18"/>
  <c r="BB5056" i="18"/>
  <c r="BC5056" i="18"/>
  <c r="BD5056" i="18"/>
  <c r="BB5057" i="18"/>
  <c r="BC5057" i="18"/>
  <c r="BD5057" i="18"/>
  <c r="BB5058" i="18"/>
  <c r="BC5058" i="18"/>
  <c r="BD5058" i="18"/>
  <c r="BB5059" i="18"/>
  <c r="BC5059" i="18"/>
  <c r="BD5059" i="18"/>
  <c r="BB5060" i="18"/>
  <c r="BC5060" i="18"/>
  <c r="BD5060" i="18"/>
  <c r="BB5061" i="18"/>
  <c r="BC5061" i="18"/>
  <c r="BD5061" i="18"/>
  <c r="BB5062" i="18"/>
  <c r="BC5062" i="18"/>
  <c r="BD5062" i="18"/>
  <c r="BB5063" i="18"/>
  <c r="BC5063" i="18"/>
  <c r="BD5063" i="18"/>
  <c r="BB5064" i="18"/>
  <c r="BC5064" i="18"/>
  <c r="BD5064" i="18"/>
  <c r="BB5065" i="18"/>
  <c r="BC5065" i="18"/>
  <c r="BD5065" i="18"/>
  <c r="BB5066" i="18"/>
  <c r="BC5066" i="18"/>
  <c r="BD5066" i="18"/>
  <c r="BB5067" i="18"/>
  <c r="BC5067" i="18"/>
  <c r="BD5067" i="18"/>
  <c r="BB5068" i="18"/>
  <c r="BC5068" i="18"/>
  <c r="BD5068" i="18"/>
  <c r="BB5069" i="18"/>
  <c r="BC5069" i="18"/>
  <c r="BD5069" i="18"/>
  <c r="BB5070" i="18"/>
  <c r="BC5070" i="18"/>
  <c r="BD5070" i="18"/>
  <c r="BB5071" i="18"/>
  <c r="BC5071" i="18"/>
  <c r="BD5071" i="18"/>
  <c r="BB5072" i="18"/>
  <c r="BC5072" i="18"/>
  <c r="BD5072" i="18"/>
  <c r="BB5073" i="18"/>
  <c r="BC5073" i="18"/>
  <c r="BD5073" i="18"/>
  <c r="BB5074" i="18"/>
  <c r="BC5074" i="18"/>
  <c r="BD5074" i="18"/>
  <c r="BB5075" i="18"/>
  <c r="BC5075" i="18"/>
  <c r="BD5075" i="18"/>
  <c r="BB5076" i="18"/>
  <c r="BC5076" i="18"/>
  <c r="BD5076" i="18"/>
  <c r="BB5077" i="18"/>
  <c r="BC5077" i="18"/>
  <c r="BD5077" i="18"/>
  <c r="BB5078" i="18"/>
  <c r="BC5078" i="18"/>
  <c r="BD5078" i="18"/>
  <c r="BB5079" i="18"/>
  <c r="BC5079" i="18"/>
  <c r="BD5079" i="18"/>
  <c r="BB5080" i="18"/>
  <c r="BC5080" i="18"/>
  <c r="BD5080" i="18"/>
  <c r="BB5081" i="18"/>
  <c r="BC5081" i="18"/>
  <c r="BD5081" i="18"/>
  <c r="BB5082" i="18"/>
  <c r="BC5082" i="18"/>
  <c r="BD5082" i="18"/>
  <c r="BB5083" i="18"/>
  <c r="BC5083" i="18"/>
  <c r="BD5083" i="18"/>
  <c r="BB5084" i="18"/>
  <c r="BC5084" i="18"/>
  <c r="BD5084" i="18"/>
  <c r="BB5085" i="18"/>
  <c r="BC5085" i="18"/>
  <c r="BD5085" i="18"/>
  <c r="BB5086" i="18"/>
  <c r="BC5086" i="18"/>
  <c r="BD5086" i="18"/>
  <c r="BB5087" i="18"/>
  <c r="BC5087" i="18"/>
  <c r="BD5087" i="18"/>
  <c r="BB5088" i="18"/>
  <c r="BC5088" i="18"/>
  <c r="BD5088" i="18"/>
  <c r="BB5089" i="18"/>
  <c r="BC5089" i="18"/>
  <c r="BD5089" i="18"/>
  <c r="BB5090" i="18"/>
  <c r="BC5090" i="18"/>
  <c r="BD5090" i="18"/>
  <c r="BB5091" i="18"/>
  <c r="BC5091" i="18"/>
  <c r="BD5091" i="18"/>
  <c r="BB5092" i="18"/>
  <c r="BC5092" i="18"/>
  <c r="BD5092" i="18"/>
  <c r="BB5093" i="18"/>
  <c r="BC5093" i="18"/>
  <c r="BD5093" i="18"/>
  <c r="BB5094" i="18"/>
  <c r="BC5094" i="18"/>
  <c r="BD5094" i="18"/>
  <c r="BB5095" i="18"/>
  <c r="BC5095" i="18"/>
  <c r="BD5095" i="18"/>
  <c r="BB5096" i="18"/>
  <c r="BC5096" i="18"/>
  <c r="BD5096" i="18"/>
  <c r="BB5097" i="18"/>
  <c r="BC5097" i="18"/>
  <c r="BD5097" i="18"/>
  <c r="BB5098" i="18"/>
  <c r="BC5098" i="18"/>
  <c r="BD5098" i="18"/>
  <c r="BB5099" i="18"/>
  <c r="BC5099" i="18"/>
  <c r="BD5099" i="18"/>
  <c r="BB5100" i="18"/>
  <c r="BC5100" i="18"/>
  <c r="BD5100" i="18"/>
  <c r="BB5101" i="18"/>
  <c r="BC5101" i="18"/>
  <c r="BD5101" i="18"/>
  <c r="BB5102" i="18"/>
  <c r="BC5102" i="18"/>
  <c r="BD5102" i="18"/>
  <c r="BB5103" i="18"/>
  <c r="BC5103" i="18"/>
  <c r="BD5103" i="18"/>
  <c r="BB5104" i="18"/>
  <c r="BC5104" i="18"/>
  <c r="BD5104" i="18"/>
  <c r="BB5105" i="18"/>
  <c r="BC5105" i="18"/>
  <c r="BD5105" i="18"/>
  <c r="BB5106" i="18"/>
  <c r="BC5106" i="18"/>
  <c r="BD5106" i="18"/>
  <c r="BB5107" i="18"/>
  <c r="BC5107" i="18"/>
  <c r="BD5107" i="18"/>
  <c r="BB5108" i="18"/>
  <c r="BC5108" i="18"/>
  <c r="BD5108" i="18"/>
  <c r="BB5109" i="18"/>
  <c r="BC5109" i="18"/>
  <c r="BD5109" i="18"/>
  <c r="BB5110" i="18"/>
  <c r="BC5110" i="18"/>
  <c r="BD5110" i="18"/>
  <c r="BB5111" i="18"/>
  <c r="BC5111" i="18"/>
  <c r="BD5111" i="18"/>
  <c r="BB5112" i="18"/>
  <c r="BC5112" i="18"/>
  <c r="BD5112" i="18"/>
  <c r="BB5113" i="18"/>
  <c r="BC5113" i="18"/>
  <c r="BD5113" i="18"/>
  <c r="BB5114" i="18"/>
  <c r="BC5114" i="18"/>
  <c r="BD5114" i="18"/>
  <c r="BB5115" i="18"/>
  <c r="BC5115" i="18"/>
  <c r="BD5115" i="18"/>
  <c r="BB5116" i="18"/>
  <c r="BC5116" i="18"/>
  <c r="BD5116" i="18"/>
  <c r="BB5117" i="18"/>
  <c r="BC5117" i="18"/>
  <c r="BD5117" i="18"/>
  <c r="BB5118" i="18"/>
  <c r="BC5118" i="18"/>
  <c r="BD5118" i="18"/>
  <c r="BB5119" i="18"/>
  <c r="BC5119" i="18"/>
  <c r="BD5119" i="18"/>
  <c r="BB5120" i="18"/>
  <c r="BC5120" i="18"/>
  <c r="BD5120" i="18"/>
  <c r="BB5121" i="18"/>
  <c r="BC5121" i="18"/>
  <c r="BD5121" i="18"/>
  <c r="BB5122" i="18"/>
  <c r="BC5122" i="18"/>
  <c r="BD5122" i="18"/>
  <c r="BB5123" i="18"/>
  <c r="BC5123" i="18"/>
  <c r="BD5123" i="18"/>
  <c r="BB5124" i="18"/>
  <c r="BC5124" i="18"/>
  <c r="BD5124" i="18"/>
  <c r="BB5125" i="18"/>
  <c r="BC5125" i="18"/>
  <c r="BD5125" i="18"/>
  <c r="BB5126" i="18"/>
  <c r="BC5126" i="18"/>
  <c r="BD5126" i="18"/>
  <c r="BB5127" i="18"/>
  <c r="BC5127" i="18"/>
  <c r="BD5127" i="18"/>
  <c r="BB5128" i="18"/>
  <c r="BC5128" i="18"/>
  <c r="BD5128" i="18"/>
  <c r="BB5129" i="18"/>
  <c r="BC5129" i="18"/>
  <c r="BD5129" i="18"/>
  <c r="BB5130" i="18"/>
  <c r="BC5130" i="18"/>
  <c r="BD5130" i="18"/>
  <c r="BB5131" i="18"/>
  <c r="BC5131" i="18"/>
  <c r="BD5131" i="18"/>
  <c r="BB5132" i="18"/>
  <c r="BC5132" i="18"/>
  <c r="BD5132" i="18"/>
  <c r="BB5133" i="18"/>
  <c r="BC5133" i="18"/>
  <c r="BD5133" i="18"/>
  <c r="BB5134" i="18"/>
  <c r="BC5134" i="18"/>
  <c r="BD5134" i="18"/>
  <c r="BB5135" i="18"/>
  <c r="BC5135" i="18"/>
  <c r="BD5135" i="18"/>
  <c r="BB5136" i="18"/>
  <c r="BC5136" i="18"/>
  <c r="BD5136" i="18"/>
  <c r="BB5137" i="18"/>
  <c r="BC5137" i="18"/>
  <c r="BD5137" i="18"/>
  <c r="BB5138" i="18"/>
  <c r="BC5138" i="18"/>
  <c r="BD5138" i="18"/>
  <c r="BB5139" i="18"/>
  <c r="BC5139" i="18"/>
  <c r="BD5139" i="18"/>
  <c r="BB5140" i="18"/>
  <c r="BC5140" i="18"/>
  <c r="BD5140" i="18"/>
  <c r="BB5141" i="18"/>
  <c r="BC5141" i="18"/>
  <c r="BD5141" i="18"/>
  <c r="BB5142" i="18"/>
  <c r="BC5142" i="18"/>
  <c r="BD5142" i="18"/>
  <c r="BB5143" i="18"/>
  <c r="BC5143" i="18"/>
  <c r="BD5143" i="18"/>
  <c r="BB5144" i="18"/>
  <c r="BC5144" i="18"/>
  <c r="BD5144" i="18"/>
  <c r="BB5145" i="18"/>
  <c r="BC5145" i="18"/>
  <c r="BD5145" i="18"/>
  <c r="BB5146" i="18"/>
  <c r="BC5146" i="18"/>
  <c r="BD5146" i="18"/>
  <c r="BB5147" i="18"/>
  <c r="BC5147" i="18"/>
  <c r="BD5147" i="18"/>
  <c r="BB5148" i="18"/>
  <c r="BC5148" i="18"/>
  <c r="BD5148" i="18"/>
  <c r="BB5149" i="18"/>
  <c r="BC5149" i="18"/>
  <c r="BD5149" i="18"/>
  <c r="BB5150" i="18"/>
  <c r="BC5150" i="18"/>
  <c r="BD5150" i="18"/>
  <c r="BB5151" i="18"/>
  <c r="BC5151" i="18"/>
  <c r="BD5151" i="18"/>
  <c r="BB5152" i="18"/>
  <c r="BC5152" i="18"/>
  <c r="BD5152" i="18"/>
  <c r="BB5153" i="18"/>
  <c r="BC5153" i="18"/>
  <c r="BD5153" i="18"/>
  <c r="BB5154" i="18"/>
  <c r="BC5154" i="18"/>
  <c r="BD5154" i="18"/>
  <c r="BB5155" i="18"/>
  <c r="BC5155" i="18"/>
  <c r="BD5155" i="18"/>
  <c r="BB5156" i="18"/>
  <c r="BC5156" i="18"/>
  <c r="BD5156" i="18"/>
  <c r="BB5157" i="18"/>
  <c r="BC5157" i="18"/>
  <c r="BD5157" i="18"/>
  <c r="BB5158" i="18"/>
  <c r="BC5158" i="18"/>
  <c r="BD5158" i="18"/>
  <c r="BB5159" i="18"/>
  <c r="BC5159" i="18"/>
  <c r="BD5159" i="18"/>
  <c r="BB5160" i="18"/>
  <c r="BC5160" i="18"/>
  <c r="BD5160" i="18"/>
  <c r="BB5161" i="18"/>
  <c r="BC5161" i="18"/>
  <c r="BD5161" i="18"/>
  <c r="BB5162" i="18"/>
  <c r="BC5162" i="18"/>
  <c r="BD5162" i="18"/>
  <c r="BB5163" i="18"/>
  <c r="BC5163" i="18"/>
  <c r="BD5163" i="18"/>
  <c r="BB5164" i="18"/>
  <c r="BC5164" i="18"/>
  <c r="BD5164" i="18"/>
  <c r="BB5165" i="18"/>
  <c r="BC5165" i="18"/>
  <c r="BD5165" i="18"/>
  <c r="BB5166" i="18"/>
  <c r="BC5166" i="18"/>
  <c r="BD5166" i="18"/>
  <c r="BB5167" i="18"/>
  <c r="BC5167" i="18"/>
  <c r="BD5167" i="18"/>
  <c r="BB5168" i="18"/>
  <c r="BC5168" i="18"/>
  <c r="BD5168" i="18"/>
  <c r="BB5169" i="18"/>
  <c r="BC5169" i="18"/>
  <c r="BD5169" i="18"/>
  <c r="BB5170" i="18"/>
  <c r="BC5170" i="18"/>
  <c r="BD5170" i="18"/>
  <c r="BB5171" i="18"/>
  <c r="BC5171" i="18"/>
  <c r="BD5171" i="18"/>
  <c r="BB5172" i="18"/>
  <c r="BC5172" i="18"/>
  <c r="BD5172" i="18"/>
  <c r="BB5173" i="18"/>
  <c r="BC5173" i="18"/>
  <c r="BD5173" i="18"/>
  <c r="BB5174" i="18"/>
  <c r="BC5174" i="18"/>
  <c r="BD5174" i="18"/>
  <c r="BB5175" i="18"/>
  <c r="BC5175" i="18"/>
  <c r="BD5175" i="18"/>
  <c r="BB5176" i="18"/>
  <c r="BC5176" i="18"/>
  <c r="BD5176" i="18"/>
  <c r="BB5177" i="18"/>
  <c r="BC5177" i="18"/>
  <c r="BD5177" i="18"/>
  <c r="BB5178" i="18"/>
  <c r="BC5178" i="18"/>
  <c r="BD5178" i="18"/>
  <c r="BB5179" i="18"/>
  <c r="BC5179" i="18"/>
  <c r="BD5179" i="18"/>
  <c r="BB5180" i="18"/>
  <c r="BC5180" i="18"/>
  <c r="BD5180" i="18"/>
  <c r="BB5181" i="18"/>
  <c r="BC5181" i="18"/>
  <c r="BD5181" i="18"/>
  <c r="BB5182" i="18"/>
  <c r="BC5182" i="18"/>
  <c r="BD5182" i="18"/>
  <c r="BB5183" i="18"/>
  <c r="BC5183" i="18"/>
  <c r="BD5183" i="18"/>
  <c r="BB5184" i="18"/>
  <c r="BC5184" i="18"/>
  <c r="BD5184" i="18"/>
  <c r="BB5185" i="18"/>
  <c r="BC5185" i="18"/>
  <c r="BD5185" i="18"/>
  <c r="BB5186" i="18"/>
  <c r="BC5186" i="18"/>
  <c r="BD5186" i="18"/>
  <c r="BB5187" i="18"/>
  <c r="BC5187" i="18"/>
  <c r="BD5187" i="18"/>
  <c r="BB5188" i="18"/>
  <c r="BC5188" i="18"/>
  <c r="BD5188" i="18"/>
  <c r="BB5189" i="18"/>
  <c r="BC5189" i="18"/>
  <c r="BD5189" i="18"/>
  <c r="BB5190" i="18"/>
  <c r="BC5190" i="18"/>
  <c r="BD5190" i="18"/>
  <c r="BB5191" i="18"/>
  <c r="BC5191" i="18"/>
  <c r="BD5191" i="18"/>
  <c r="BB5192" i="18"/>
  <c r="BC5192" i="18"/>
  <c r="BD5192" i="18"/>
  <c r="BB5193" i="18"/>
  <c r="BC5193" i="18"/>
  <c r="BD5193" i="18"/>
  <c r="BB5194" i="18"/>
  <c r="BC5194" i="18"/>
  <c r="BD5194" i="18"/>
  <c r="BB5195" i="18"/>
  <c r="BC5195" i="18"/>
  <c r="BD5195" i="18"/>
  <c r="BB5196" i="18"/>
  <c r="BC5196" i="18"/>
  <c r="BD5196" i="18"/>
  <c r="BB5197" i="18"/>
  <c r="BC5197" i="18"/>
  <c r="BD5197" i="18"/>
  <c r="BB5198" i="18"/>
  <c r="BC5198" i="18"/>
  <c r="BD5198" i="18"/>
  <c r="BB5199" i="18"/>
  <c r="BC5199" i="18"/>
  <c r="BD5199" i="18"/>
  <c r="BB5200" i="18"/>
  <c r="BC5200" i="18"/>
  <c r="BD5200" i="18"/>
  <c r="BB5201" i="18"/>
  <c r="BC5201" i="18"/>
  <c r="BD5201" i="18"/>
  <c r="BB5202" i="18"/>
  <c r="BC5202" i="18"/>
  <c r="BD5202" i="18"/>
  <c r="BB5203" i="18"/>
  <c r="BC5203" i="18"/>
  <c r="BD5203" i="18"/>
  <c r="BB5204" i="18"/>
  <c r="BC5204" i="18"/>
  <c r="BD5204" i="18"/>
  <c r="BB5205" i="18"/>
  <c r="BC5205" i="18"/>
  <c r="BD5205" i="18"/>
  <c r="BB5206" i="18"/>
  <c r="BC5206" i="18"/>
  <c r="BD5206" i="18"/>
  <c r="BB5207" i="18"/>
  <c r="BC5207" i="18"/>
  <c r="BD5207" i="18"/>
  <c r="BB5208" i="18"/>
  <c r="BC5208" i="18"/>
  <c r="BD5208" i="18"/>
  <c r="BB5209" i="18"/>
  <c r="BC5209" i="18"/>
  <c r="BD5209" i="18"/>
  <c r="BB5210" i="18"/>
  <c r="BC5210" i="18"/>
  <c r="BD5210" i="18"/>
  <c r="BB5211" i="18"/>
  <c r="BC5211" i="18"/>
  <c r="BD5211" i="18"/>
  <c r="BB5212" i="18"/>
  <c r="BC5212" i="18"/>
  <c r="BD5212" i="18"/>
  <c r="BB5213" i="18"/>
  <c r="BC5213" i="18"/>
  <c r="BD5213" i="18"/>
  <c r="BB5214" i="18"/>
  <c r="BC5214" i="18"/>
  <c r="BD5214" i="18"/>
  <c r="BB5215" i="18"/>
  <c r="BC5215" i="18"/>
  <c r="BD5215" i="18"/>
  <c r="BB5216" i="18"/>
  <c r="BC5216" i="18"/>
  <c r="BD5216" i="18"/>
  <c r="BB5217" i="18"/>
  <c r="BC5217" i="18"/>
  <c r="BD5217" i="18"/>
  <c r="BB5218" i="18"/>
  <c r="BC5218" i="18"/>
  <c r="BD5218" i="18"/>
  <c r="BB5219" i="18"/>
  <c r="BC5219" i="18"/>
  <c r="BD5219" i="18"/>
  <c r="BB5220" i="18"/>
  <c r="BC5220" i="18"/>
  <c r="BD5220" i="18"/>
  <c r="BB5221" i="18"/>
  <c r="BC5221" i="18"/>
  <c r="BD5221" i="18"/>
  <c r="BB5222" i="18"/>
  <c r="BC5222" i="18"/>
  <c r="BD5222" i="18"/>
  <c r="BB5223" i="18"/>
  <c r="BC5223" i="18"/>
  <c r="BD5223" i="18"/>
  <c r="BB5224" i="18"/>
  <c r="BC5224" i="18"/>
  <c r="BD5224" i="18"/>
  <c r="BB5225" i="18"/>
  <c r="BC5225" i="18"/>
  <c r="BD5225" i="18"/>
  <c r="BB5226" i="18"/>
  <c r="BC5226" i="18"/>
  <c r="BD5226" i="18"/>
  <c r="BB5227" i="18"/>
  <c r="BC5227" i="18"/>
  <c r="BD5227" i="18"/>
  <c r="BB5228" i="18"/>
  <c r="BC5228" i="18"/>
  <c r="BD5228" i="18"/>
  <c r="BB5229" i="18"/>
  <c r="BC5229" i="18"/>
  <c r="BD5229" i="18"/>
  <c r="BB5230" i="18"/>
  <c r="BC5230" i="18"/>
  <c r="BD5230" i="18"/>
  <c r="BB5231" i="18"/>
  <c r="BC5231" i="18"/>
  <c r="BD5231" i="18"/>
  <c r="BB5232" i="18"/>
  <c r="BC5232" i="18"/>
  <c r="BD5232" i="18"/>
  <c r="BB5233" i="18"/>
  <c r="BC5233" i="18"/>
  <c r="BD5233" i="18"/>
  <c r="BB5234" i="18"/>
  <c r="BC5234" i="18"/>
  <c r="BD5234" i="18"/>
  <c r="BB5235" i="18"/>
  <c r="BC5235" i="18"/>
  <c r="BD5235" i="18"/>
  <c r="BB5236" i="18"/>
  <c r="BC5236" i="18"/>
  <c r="BD5236" i="18"/>
  <c r="BB5237" i="18"/>
  <c r="BC5237" i="18"/>
  <c r="BD5237" i="18"/>
  <c r="BB5238" i="18"/>
  <c r="BC5238" i="18"/>
  <c r="BD5238" i="18"/>
  <c r="BB5239" i="18"/>
  <c r="BC5239" i="18"/>
  <c r="BD5239" i="18"/>
  <c r="BB5240" i="18"/>
  <c r="BC5240" i="18"/>
  <c r="BD5240" i="18"/>
  <c r="BB5241" i="18"/>
  <c r="BC5241" i="18"/>
  <c r="BD5241" i="18"/>
  <c r="BB5242" i="18"/>
  <c r="BC5242" i="18"/>
  <c r="BD5242" i="18"/>
  <c r="BB5243" i="18"/>
  <c r="BC5243" i="18"/>
  <c r="BD5243" i="18"/>
  <c r="BB5244" i="18"/>
  <c r="BC5244" i="18"/>
  <c r="BD5244" i="18"/>
  <c r="BB5245" i="18"/>
  <c r="BC5245" i="18"/>
  <c r="BD5245" i="18"/>
  <c r="BB5246" i="18"/>
  <c r="BC5246" i="18"/>
  <c r="BD5246" i="18"/>
  <c r="BB5247" i="18"/>
  <c r="BC5247" i="18"/>
  <c r="BD5247" i="18"/>
  <c r="BB5248" i="18"/>
  <c r="BC5248" i="18"/>
  <c r="BD5248" i="18"/>
  <c r="BB5249" i="18"/>
  <c r="BC5249" i="18"/>
  <c r="BD5249" i="18"/>
  <c r="BB5250" i="18"/>
  <c r="BC5250" i="18"/>
  <c r="BD5250" i="18"/>
  <c r="BB5251" i="18"/>
  <c r="BC5251" i="18"/>
  <c r="BD5251" i="18"/>
  <c r="BB5252" i="18"/>
  <c r="BC5252" i="18"/>
  <c r="BD5252" i="18"/>
  <c r="BB5253" i="18"/>
  <c r="BC5253" i="18"/>
  <c r="BD5253" i="18"/>
  <c r="BB5254" i="18"/>
  <c r="BC5254" i="18"/>
  <c r="BD5254" i="18"/>
  <c r="BB5255" i="18"/>
  <c r="BC5255" i="18"/>
  <c r="BD5255" i="18"/>
  <c r="BB5256" i="18"/>
  <c r="BC5256" i="18"/>
  <c r="BD5256" i="18"/>
  <c r="BB5257" i="18"/>
  <c r="BC5257" i="18"/>
  <c r="BD5257" i="18"/>
  <c r="BB5258" i="18"/>
  <c r="BC5258" i="18"/>
  <c r="BD5258" i="18"/>
  <c r="BB5259" i="18"/>
  <c r="BC5259" i="18"/>
  <c r="BD5259" i="18"/>
  <c r="BB5260" i="18"/>
  <c r="BC5260" i="18"/>
  <c r="BD5260" i="18"/>
  <c r="BB5261" i="18"/>
  <c r="BC5261" i="18"/>
  <c r="BD5261" i="18"/>
  <c r="BB5262" i="18"/>
  <c r="BC5262" i="18"/>
  <c r="BD5262" i="18"/>
  <c r="BB5263" i="18"/>
  <c r="BC5263" i="18"/>
  <c r="BD5263" i="18"/>
  <c r="BB5264" i="18"/>
  <c r="BC5264" i="18"/>
  <c r="BD5264" i="18"/>
  <c r="BB5265" i="18"/>
  <c r="BC5265" i="18"/>
  <c r="BD5265" i="18"/>
  <c r="BB5266" i="18"/>
  <c r="BC5266" i="18"/>
  <c r="BD5266" i="18"/>
  <c r="BB5267" i="18"/>
  <c r="BC5267" i="18"/>
  <c r="BD5267" i="18"/>
  <c r="BB5268" i="18"/>
  <c r="BC5268" i="18"/>
  <c r="BD5268" i="18"/>
  <c r="BB5269" i="18"/>
  <c r="BC5269" i="18"/>
  <c r="BD5269" i="18"/>
  <c r="BB5270" i="18"/>
  <c r="BC5270" i="18"/>
  <c r="BD5270" i="18"/>
  <c r="BB5271" i="18"/>
  <c r="BC5271" i="18"/>
  <c r="BD5271" i="18"/>
  <c r="BB5272" i="18"/>
  <c r="BC5272" i="18"/>
  <c r="BD5272" i="18"/>
  <c r="BB5273" i="18"/>
  <c r="BC5273" i="18"/>
  <c r="BD5273" i="18"/>
  <c r="BB5274" i="18"/>
  <c r="BC5274" i="18"/>
  <c r="BD5274" i="18"/>
  <c r="BB5275" i="18"/>
  <c r="BC5275" i="18"/>
  <c r="BD5275" i="18"/>
  <c r="BB5276" i="18"/>
  <c r="BC5276" i="18"/>
  <c r="BD5276" i="18"/>
  <c r="BB5277" i="18"/>
  <c r="BC5277" i="18"/>
  <c r="BD5277" i="18"/>
  <c r="BB5278" i="18"/>
  <c r="BC5278" i="18"/>
  <c r="BD5278" i="18"/>
  <c r="BB5279" i="18"/>
  <c r="BC5279" i="18"/>
  <c r="BD5279" i="18"/>
  <c r="BB5280" i="18"/>
  <c r="BC5280" i="18"/>
  <c r="BD5280" i="18"/>
  <c r="BB5281" i="18"/>
  <c r="BC5281" i="18"/>
  <c r="BD5281" i="18"/>
  <c r="BB5282" i="18"/>
  <c r="BC5282" i="18"/>
  <c r="BD5282" i="18"/>
  <c r="BB5283" i="18"/>
  <c r="BC5283" i="18"/>
  <c r="BD5283" i="18"/>
  <c r="BB5284" i="18"/>
  <c r="BC5284" i="18"/>
  <c r="BD5284" i="18"/>
  <c r="BB5285" i="18"/>
  <c r="BC5285" i="18"/>
  <c r="BD5285" i="18"/>
  <c r="BB5286" i="18"/>
  <c r="BC5286" i="18"/>
  <c r="BD5286" i="18"/>
  <c r="BB5287" i="18"/>
  <c r="BC5287" i="18"/>
  <c r="BD5287" i="18"/>
  <c r="BB5288" i="18"/>
  <c r="BC5288" i="18"/>
  <c r="BD5288" i="18"/>
  <c r="BB5289" i="18"/>
  <c r="BC5289" i="18"/>
  <c r="BD5289" i="18"/>
  <c r="BB5290" i="18"/>
  <c r="BC5290" i="18"/>
  <c r="BD5290" i="18"/>
  <c r="BB5291" i="18"/>
  <c r="BC5291" i="18"/>
  <c r="BD5291" i="18"/>
  <c r="BB5292" i="18"/>
  <c r="BC5292" i="18"/>
  <c r="BD5292" i="18"/>
  <c r="BB5293" i="18"/>
  <c r="BC5293" i="18"/>
  <c r="BD5293" i="18"/>
  <c r="BB5294" i="18"/>
  <c r="BC5294" i="18"/>
  <c r="BD5294" i="18"/>
  <c r="BB5295" i="18"/>
  <c r="BC5295" i="18"/>
  <c r="BD5295" i="18"/>
  <c r="BB5296" i="18"/>
  <c r="BC5296" i="18"/>
  <c r="BD5296" i="18"/>
  <c r="BB5297" i="18"/>
  <c r="BC5297" i="18"/>
  <c r="BD5297" i="18"/>
  <c r="BB5298" i="18"/>
  <c r="BC5298" i="18"/>
  <c r="BD5298" i="18"/>
  <c r="BB5299" i="18"/>
  <c r="BC5299" i="18"/>
  <c r="BD5299" i="18"/>
  <c r="BB5300" i="18"/>
  <c r="BC5300" i="18"/>
  <c r="BD5300" i="18"/>
  <c r="BB5301" i="18"/>
  <c r="BC5301" i="18"/>
  <c r="BD5301" i="18"/>
  <c r="BB5302" i="18"/>
  <c r="BC5302" i="18"/>
  <c r="BD5302" i="18"/>
  <c r="BB5303" i="18"/>
  <c r="BC5303" i="18"/>
  <c r="BD5303" i="18"/>
  <c r="BB5304" i="18"/>
  <c r="BC5304" i="18"/>
  <c r="BD5304" i="18"/>
  <c r="BB5305" i="18"/>
  <c r="BC5305" i="18"/>
  <c r="BD5305" i="18"/>
  <c r="BB5306" i="18"/>
  <c r="BC5306" i="18"/>
  <c r="BD5306" i="18"/>
  <c r="BB5307" i="18"/>
  <c r="BC5307" i="18"/>
  <c r="BD5307" i="18"/>
  <c r="BB5308" i="18"/>
  <c r="BC5308" i="18"/>
  <c r="BD5308" i="18"/>
  <c r="BB5309" i="18"/>
  <c r="BC5309" i="18"/>
  <c r="BD5309" i="18"/>
  <c r="BB5310" i="18"/>
  <c r="BC5310" i="18"/>
  <c r="BD5310" i="18"/>
  <c r="BB5311" i="18"/>
  <c r="BC5311" i="18"/>
  <c r="BD5311" i="18"/>
  <c r="BB5312" i="18"/>
  <c r="BC5312" i="18"/>
  <c r="BD5312" i="18"/>
  <c r="BB5313" i="18"/>
  <c r="BC5313" i="18"/>
  <c r="BD5313" i="18"/>
  <c r="BB5314" i="18"/>
  <c r="BC5314" i="18"/>
  <c r="BD5314" i="18"/>
  <c r="BB5315" i="18"/>
  <c r="BC5315" i="18"/>
  <c r="BD5315" i="18"/>
  <c r="BB5316" i="18"/>
  <c r="BC5316" i="18"/>
  <c r="BD5316" i="18"/>
  <c r="BB5317" i="18"/>
  <c r="BC5317" i="18"/>
  <c r="BD5317" i="18"/>
  <c r="BB5318" i="18"/>
  <c r="BC5318" i="18"/>
  <c r="BD5318" i="18"/>
  <c r="BB5319" i="18"/>
  <c r="BC5319" i="18"/>
  <c r="BD5319" i="18"/>
  <c r="BB5320" i="18"/>
  <c r="BC5320" i="18"/>
  <c r="BD5320" i="18"/>
  <c r="BB5321" i="18"/>
  <c r="BC5321" i="18"/>
  <c r="BD5321" i="18"/>
  <c r="BB5322" i="18"/>
  <c r="BC5322" i="18"/>
  <c r="BD5322" i="18"/>
  <c r="BB5323" i="18"/>
  <c r="BC5323" i="18"/>
  <c r="BD5323" i="18"/>
  <c r="BB5324" i="18"/>
  <c r="BC5324" i="18"/>
  <c r="BD5324" i="18"/>
  <c r="BB5325" i="18"/>
  <c r="BC5325" i="18"/>
  <c r="BD5325" i="18"/>
  <c r="BB5326" i="18"/>
  <c r="BC5326" i="18"/>
  <c r="BD5326" i="18"/>
  <c r="BB5327" i="18"/>
  <c r="BC5327" i="18"/>
  <c r="BD5327" i="18"/>
  <c r="BB5328" i="18"/>
  <c r="BC5328" i="18"/>
  <c r="BD5328" i="18"/>
  <c r="BB5329" i="18"/>
  <c r="BC5329" i="18"/>
  <c r="BD5329" i="18"/>
  <c r="BB5330" i="18"/>
  <c r="BC5330" i="18"/>
  <c r="BD5330" i="18"/>
  <c r="BB5331" i="18"/>
  <c r="BC5331" i="18"/>
  <c r="BD5331" i="18"/>
  <c r="BB5332" i="18"/>
  <c r="BC5332" i="18"/>
  <c r="BD5332" i="18"/>
  <c r="BB5333" i="18"/>
  <c r="BC5333" i="18"/>
  <c r="BD5333" i="18"/>
  <c r="BB5334" i="18"/>
  <c r="BC5334" i="18"/>
  <c r="BD5334" i="18"/>
  <c r="BB5335" i="18"/>
  <c r="BC5335" i="18"/>
  <c r="BD5335" i="18"/>
  <c r="BB5336" i="18"/>
  <c r="BC5336" i="18"/>
  <c r="BD5336" i="18"/>
  <c r="BB5337" i="18"/>
  <c r="BC5337" i="18"/>
  <c r="BD5337" i="18"/>
  <c r="BB5338" i="18"/>
  <c r="BC5338" i="18"/>
  <c r="BD5338" i="18"/>
  <c r="BB5339" i="18"/>
  <c r="BC5339" i="18"/>
  <c r="BD5339" i="18"/>
  <c r="BB5340" i="18"/>
  <c r="BC5340" i="18"/>
  <c r="BD5340" i="18"/>
  <c r="BB5341" i="18"/>
  <c r="BC5341" i="18"/>
  <c r="BD5341" i="18"/>
  <c r="BB5342" i="18"/>
  <c r="BC5342" i="18"/>
  <c r="BD5342" i="18"/>
  <c r="BB5343" i="18"/>
  <c r="BC5343" i="18"/>
  <c r="BD5343" i="18"/>
  <c r="BB5344" i="18"/>
  <c r="BC5344" i="18"/>
  <c r="BD5344" i="18"/>
  <c r="BB5345" i="18"/>
  <c r="BC5345" i="18"/>
  <c r="BD5345" i="18"/>
  <c r="BB5346" i="18"/>
  <c r="BC5346" i="18"/>
  <c r="BD5346" i="18"/>
  <c r="BB5347" i="18"/>
  <c r="BC5347" i="18"/>
  <c r="BD5347" i="18"/>
  <c r="BB5348" i="18"/>
  <c r="BC5348" i="18"/>
  <c r="BD5348" i="18"/>
  <c r="BB5349" i="18"/>
  <c r="BC5349" i="18"/>
  <c r="BD5349" i="18"/>
  <c r="BB5350" i="18"/>
  <c r="BC5350" i="18"/>
  <c r="BD5350" i="18"/>
  <c r="BB5351" i="18"/>
  <c r="BC5351" i="18"/>
  <c r="BD5351" i="18"/>
  <c r="BB5352" i="18"/>
  <c r="BC5352" i="18"/>
  <c r="BD5352" i="18"/>
  <c r="BB5353" i="18"/>
  <c r="BC5353" i="18"/>
  <c r="BD5353" i="18"/>
  <c r="BB5354" i="18"/>
  <c r="BC5354" i="18"/>
  <c r="BD5354" i="18"/>
  <c r="BB5355" i="18"/>
  <c r="BC5355" i="18"/>
  <c r="BD5355" i="18"/>
  <c r="BB5356" i="18"/>
  <c r="BC5356" i="18"/>
  <c r="BD5356" i="18"/>
  <c r="BB5357" i="18"/>
  <c r="BC5357" i="18"/>
  <c r="BD5357" i="18"/>
  <c r="BB5358" i="18"/>
  <c r="BC5358" i="18"/>
  <c r="BD5358" i="18"/>
  <c r="BB5359" i="18"/>
  <c r="BC5359" i="18"/>
  <c r="BD5359" i="18"/>
  <c r="BB5360" i="18"/>
  <c r="BC5360" i="18"/>
  <c r="BD5360" i="18"/>
  <c r="BB5361" i="18"/>
  <c r="BC5361" i="18"/>
  <c r="BD5361" i="18"/>
  <c r="BB5362" i="18"/>
  <c r="BC5362" i="18"/>
  <c r="BD5362" i="18"/>
  <c r="BB5363" i="18"/>
  <c r="BC5363" i="18"/>
  <c r="BD5363" i="18"/>
  <c r="BB5364" i="18"/>
  <c r="BC5364" i="18"/>
  <c r="BD5364" i="18"/>
  <c r="BB5365" i="18"/>
  <c r="BC5365" i="18"/>
  <c r="BD5365" i="18"/>
  <c r="BB5366" i="18"/>
  <c r="BC5366" i="18"/>
  <c r="BD5366" i="18"/>
  <c r="BB5367" i="18"/>
  <c r="BC5367" i="18"/>
  <c r="BD5367" i="18"/>
  <c r="BB5368" i="18"/>
  <c r="BC5368" i="18"/>
  <c r="BD5368" i="18"/>
  <c r="BB5369" i="18"/>
  <c r="BC5369" i="18"/>
  <c r="BD5369" i="18"/>
  <c r="BB5370" i="18"/>
  <c r="BC5370" i="18"/>
  <c r="BD5370" i="18"/>
  <c r="BB5371" i="18"/>
  <c r="BC5371" i="18"/>
  <c r="BD5371" i="18"/>
  <c r="BB5372" i="18"/>
  <c r="BC5372" i="18"/>
  <c r="BD5372" i="18"/>
  <c r="BB5373" i="18"/>
  <c r="BC5373" i="18"/>
  <c r="BD5373" i="18"/>
  <c r="BB5374" i="18"/>
  <c r="BC5374" i="18"/>
  <c r="BD5374" i="18"/>
  <c r="BB5375" i="18"/>
  <c r="BC5375" i="18"/>
  <c r="BD5375" i="18"/>
  <c r="BB5376" i="18"/>
  <c r="BC5376" i="18"/>
  <c r="BD5376" i="18"/>
  <c r="BB5377" i="18"/>
  <c r="BC5377" i="18"/>
  <c r="BD5377" i="18"/>
  <c r="BB5378" i="18"/>
  <c r="BC5378" i="18"/>
  <c r="BD5378" i="18"/>
  <c r="BB5379" i="18"/>
  <c r="BC5379" i="18"/>
  <c r="BD5379" i="18"/>
  <c r="BB5380" i="18"/>
  <c r="BC5380" i="18"/>
  <c r="BD5380" i="18"/>
  <c r="BB5381" i="18"/>
  <c r="BC5381" i="18"/>
  <c r="BD5381" i="18"/>
  <c r="BB5382" i="18"/>
  <c r="BC5382" i="18"/>
  <c r="BD5382" i="18"/>
  <c r="BB5383" i="18"/>
  <c r="BC5383" i="18"/>
  <c r="BD5383" i="18"/>
  <c r="BB5384" i="18"/>
  <c r="BC5384" i="18"/>
  <c r="BD5384" i="18"/>
  <c r="BB5385" i="18"/>
  <c r="BC5385" i="18"/>
  <c r="BD5385" i="18"/>
  <c r="BB5386" i="18"/>
  <c r="BC5386" i="18"/>
  <c r="BD5386" i="18"/>
  <c r="BB5387" i="18"/>
  <c r="BC5387" i="18"/>
  <c r="BD5387" i="18"/>
  <c r="BB5388" i="18"/>
  <c r="BC5388" i="18"/>
  <c r="BD5388" i="18"/>
  <c r="BB5389" i="18"/>
  <c r="BC5389" i="18"/>
  <c r="BD5389" i="18"/>
  <c r="BB5390" i="18"/>
  <c r="BC5390" i="18"/>
  <c r="BD5390" i="18"/>
  <c r="BB5391" i="18"/>
  <c r="BC5391" i="18"/>
  <c r="BD5391" i="18"/>
  <c r="BB5392" i="18"/>
  <c r="BC5392" i="18"/>
  <c r="BD5392" i="18"/>
  <c r="BB5393" i="18"/>
  <c r="BC5393" i="18"/>
  <c r="BD5393" i="18"/>
  <c r="BB5394" i="18"/>
  <c r="BC5394" i="18"/>
  <c r="BD5394" i="18"/>
  <c r="BB5395" i="18"/>
  <c r="BC5395" i="18"/>
  <c r="BD5395" i="18"/>
  <c r="BB5396" i="18"/>
  <c r="BC5396" i="18"/>
  <c r="BD5396" i="18"/>
  <c r="BB5397" i="18"/>
  <c r="BC5397" i="18"/>
  <c r="BD5397" i="18"/>
  <c r="BB5398" i="18"/>
  <c r="BC5398" i="18"/>
  <c r="BD5398" i="18"/>
  <c r="BB5399" i="18"/>
  <c r="BC5399" i="18"/>
  <c r="BD5399" i="18"/>
  <c r="BB5400" i="18"/>
  <c r="BC5400" i="18"/>
  <c r="BD5400" i="18"/>
  <c r="BB5401" i="18"/>
  <c r="BC5401" i="18"/>
  <c r="BD5401" i="18"/>
  <c r="BB5402" i="18"/>
  <c r="BC5402" i="18"/>
  <c r="BD5402" i="18"/>
  <c r="BB5403" i="18"/>
  <c r="BC5403" i="18"/>
  <c r="BD5403" i="18"/>
  <c r="BB5404" i="18"/>
  <c r="BC5404" i="18"/>
  <c r="BD5404" i="18"/>
  <c r="BB5405" i="18"/>
  <c r="BC5405" i="18"/>
  <c r="BD5405" i="18"/>
  <c r="BB5406" i="18"/>
  <c r="BC5406" i="18"/>
  <c r="BD5406" i="18"/>
  <c r="BB5407" i="18"/>
  <c r="BC5407" i="18"/>
  <c r="BD5407" i="18"/>
  <c r="BB5408" i="18"/>
  <c r="BC5408" i="18"/>
  <c r="BD5408" i="18"/>
  <c r="BB5409" i="18"/>
  <c r="BC5409" i="18"/>
  <c r="BD5409" i="18"/>
  <c r="BB5410" i="18"/>
  <c r="BC5410" i="18"/>
  <c r="BD5410" i="18"/>
  <c r="BB5411" i="18"/>
  <c r="BC5411" i="18"/>
  <c r="BD5411" i="18"/>
  <c r="BB5412" i="18"/>
  <c r="BC5412" i="18"/>
  <c r="BD5412" i="18"/>
  <c r="BB5413" i="18"/>
  <c r="BC5413" i="18"/>
  <c r="BD5413" i="18"/>
  <c r="BB5414" i="18"/>
  <c r="BC5414" i="18"/>
  <c r="BD5414" i="18"/>
  <c r="BB5415" i="18"/>
  <c r="BC5415" i="18"/>
  <c r="BD5415" i="18"/>
  <c r="BB5416" i="18"/>
  <c r="BC5416" i="18"/>
  <c r="BD5416" i="18"/>
  <c r="BB5417" i="18"/>
  <c r="BC5417" i="18"/>
  <c r="BD5417" i="18"/>
  <c r="BB5418" i="18"/>
  <c r="BC5418" i="18"/>
  <c r="BD5418" i="18"/>
  <c r="BB5419" i="18"/>
  <c r="BC5419" i="18"/>
  <c r="BD5419" i="18"/>
  <c r="BB5420" i="18"/>
  <c r="BC5420" i="18"/>
  <c r="BD5420" i="18"/>
  <c r="BB5421" i="18"/>
  <c r="BC5421" i="18"/>
  <c r="BD5421" i="18"/>
  <c r="BB5422" i="18"/>
  <c r="BC5422" i="18"/>
  <c r="BD5422" i="18"/>
  <c r="BB5423" i="18"/>
  <c r="BC5423" i="18"/>
  <c r="BD5423" i="18"/>
  <c r="BB5424" i="18"/>
  <c r="BC5424" i="18"/>
  <c r="BD5424" i="18"/>
  <c r="BB5425" i="18"/>
  <c r="BC5425" i="18"/>
  <c r="BD5425" i="18"/>
  <c r="BB5426" i="18"/>
  <c r="BC5426" i="18"/>
  <c r="BD5426" i="18"/>
  <c r="BB5427" i="18"/>
  <c r="BC5427" i="18"/>
  <c r="BD5427" i="18"/>
  <c r="BB5428" i="18"/>
  <c r="BC5428" i="18"/>
  <c r="BD5428" i="18"/>
  <c r="BB5429" i="18"/>
  <c r="BC5429" i="18"/>
  <c r="BD5429" i="18"/>
  <c r="BB5430" i="18"/>
  <c r="BC5430" i="18"/>
  <c r="BD5430" i="18"/>
  <c r="BB5431" i="18"/>
  <c r="BC5431" i="18"/>
  <c r="BD5431" i="18"/>
  <c r="BB5432" i="18"/>
  <c r="BC5432" i="18"/>
  <c r="BD5432" i="18"/>
  <c r="BB5433" i="18"/>
  <c r="BC5433" i="18"/>
  <c r="BD5433" i="18"/>
  <c r="BB5434" i="18"/>
  <c r="BC5434" i="18"/>
  <c r="BD5434" i="18"/>
  <c r="BB5435" i="18"/>
  <c r="BC5435" i="18"/>
  <c r="BD5435" i="18"/>
  <c r="BB5436" i="18"/>
  <c r="BC5436" i="18"/>
  <c r="BD5436" i="18"/>
  <c r="BB5437" i="18"/>
  <c r="BC5437" i="18"/>
  <c r="BD5437" i="18"/>
  <c r="BB5438" i="18"/>
  <c r="BC5438" i="18"/>
  <c r="BD5438" i="18"/>
  <c r="BB5439" i="18"/>
  <c r="BC5439" i="18"/>
  <c r="BD5439" i="18"/>
  <c r="BB5440" i="18"/>
  <c r="BC5440" i="18"/>
  <c r="BD5440" i="18"/>
  <c r="BB5441" i="18"/>
  <c r="BC5441" i="18"/>
  <c r="BD5441" i="18"/>
  <c r="BB5442" i="18"/>
  <c r="BC5442" i="18"/>
  <c r="BD5442" i="18"/>
  <c r="BB5443" i="18"/>
  <c r="BC5443" i="18"/>
  <c r="BD5443" i="18"/>
  <c r="BB5444" i="18"/>
  <c r="BC5444" i="18"/>
  <c r="BD5444" i="18"/>
  <c r="BB5445" i="18"/>
  <c r="BC5445" i="18"/>
  <c r="BD5445" i="18"/>
  <c r="BB5446" i="18"/>
  <c r="BC5446" i="18"/>
  <c r="BD5446" i="18"/>
  <c r="BB5447" i="18"/>
  <c r="BC5447" i="18"/>
  <c r="BD5447" i="18"/>
  <c r="BB5448" i="18"/>
  <c r="BC5448" i="18"/>
  <c r="BD5448" i="18"/>
  <c r="BB5449" i="18"/>
  <c r="BC5449" i="18"/>
  <c r="BD5449" i="18"/>
  <c r="BB5450" i="18"/>
  <c r="BC5450" i="18"/>
  <c r="BD5450" i="18"/>
  <c r="BB5451" i="18"/>
  <c r="BC5451" i="18"/>
  <c r="BD5451" i="18"/>
  <c r="BB5452" i="18"/>
  <c r="BC5452" i="18"/>
  <c r="BD5452" i="18"/>
  <c r="BB5453" i="18"/>
  <c r="BC5453" i="18"/>
  <c r="BD5453" i="18"/>
  <c r="BB5454" i="18"/>
  <c r="BC5454" i="18"/>
  <c r="BD5454" i="18"/>
  <c r="BB5455" i="18"/>
  <c r="BC5455" i="18"/>
  <c r="BD5455" i="18"/>
  <c r="BB5456" i="18"/>
  <c r="BC5456" i="18"/>
  <c r="BD5456" i="18"/>
  <c r="BB5457" i="18"/>
  <c r="BC5457" i="18"/>
  <c r="BD5457" i="18"/>
  <c r="BB5458" i="18"/>
  <c r="BC5458" i="18"/>
  <c r="BD5458" i="18"/>
  <c r="BB5459" i="18"/>
  <c r="BC5459" i="18"/>
  <c r="BD5459" i="18"/>
  <c r="BB5460" i="18"/>
  <c r="BC5460" i="18"/>
  <c r="BD5460" i="18"/>
  <c r="BB5461" i="18"/>
  <c r="BC5461" i="18"/>
  <c r="BD5461" i="18"/>
  <c r="BB5462" i="18"/>
  <c r="BC5462" i="18"/>
  <c r="BD5462" i="18"/>
  <c r="BB5463" i="18"/>
  <c r="BC5463" i="18"/>
  <c r="BD5463" i="18"/>
  <c r="BB5464" i="18"/>
  <c r="BC5464" i="18"/>
  <c r="BD5464" i="18"/>
  <c r="BB5465" i="18"/>
  <c r="BC5465" i="18"/>
  <c r="BD5465" i="18"/>
  <c r="BB5466" i="18"/>
  <c r="BC5466" i="18"/>
  <c r="BD5466" i="18"/>
  <c r="BB5467" i="18"/>
  <c r="BC5467" i="18"/>
  <c r="BD5467" i="18"/>
  <c r="BB5468" i="18"/>
  <c r="BC5468" i="18"/>
  <c r="BD5468" i="18"/>
  <c r="BB5469" i="18"/>
  <c r="BC5469" i="18"/>
  <c r="BD5469" i="18"/>
  <c r="BB5470" i="18"/>
  <c r="BC5470" i="18"/>
  <c r="BD5470" i="18"/>
  <c r="BB5471" i="18"/>
  <c r="BC5471" i="18"/>
  <c r="BD5471" i="18"/>
  <c r="BB5472" i="18"/>
  <c r="BC5472" i="18"/>
  <c r="BD5472" i="18"/>
  <c r="BB5473" i="18"/>
  <c r="BC5473" i="18"/>
  <c r="BD5473" i="18"/>
  <c r="BB5474" i="18"/>
  <c r="BC5474" i="18"/>
  <c r="BD5474" i="18"/>
  <c r="BB5475" i="18"/>
  <c r="BC5475" i="18"/>
  <c r="BD5475" i="18"/>
  <c r="BB5476" i="18"/>
  <c r="BC5476" i="18"/>
  <c r="BD5476" i="18"/>
  <c r="BB5477" i="18"/>
  <c r="BC5477" i="18"/>
  <c r="BD5477" i="18"/>
  <c r="BB5478" i="18"/>
  <c r="BC5478" i="18"/>
  <c r="BD5478" i="18"/>
  <c r="BB5479" i="18"/>
  <c r="BC5479" i="18"/>
  <c r="BD5479" i="18"/>
  <c r="BB5480" i="18"/>
  <c r="BC5480" i="18"/>
  <c r="BD5480" i="18"/>
  <c r="BB5481" i="18"/>
  <c r="BC5481" i="18"/>
  <c r="BD5481" i="18"/>
  <c r="BB5482" i="18"/>
  <c r="BC5482" i="18"/>
  <c r="BD5482" i="18"/>
  <c r="BB5483" i="18"/>
  <c r="BC5483" i="18"/>
  <c r="BD5483" i="18"/>
  <c r="BB5484" i="18"/>
  <c r="BC5484" i="18"/>
  <c r="BD5484" i="18"/>
  <c r="BB5485" i="18"/>
  <c r="BC5485" i="18"/>
  <c r="BD5485" i="18"/>
  <c r="BB5486" i="18"/>
  <c r="BC5486" i="18"/>
  <c r="BD5486" i="18"/>
  <c r="BB5487" i="18"/>
  <c r="BC5487" i="18"/>
  <c r="BD5487" i="18"/>
  <c r="BB5488" i="18"/>
  <c r="BC5488" i="18"/>
  <c r="BD5488" i="18"/>
  <c r="BB5489" i="18"/>
  <c r="BC5489" i="18"/>
  <c r="BD5489" i="18"/>
  <c r="BB5490" i="18"/>
  <c r="BC5490" i="18"/>
  <c r="BD5490" i="18"/>
  <c r="BB5491" i="18"/>
  <c r="BC5491" i="18"/>
  <c r="BD5491" i="18"/>
  <c r="BB5492" i="18"/>
  <c r="BC5492" i="18"/>
  <c r="BD5492" i="18"/>
  <c r="BB5493" i="18"/>
  <c r="BC5493" i="18"/>
  <c r="BD5493" i="18"/>
  <c r="BB5494" i="18"/>
  <c r="BC5494" i="18"/>
  <c r="BD5494" i="18"/>
  <c r="BB5495" i="18"/>
  <c r="BC5495" i="18"/>
  <c r="BD5495" i="18"/>
  <c r="BB5496" i="18"/>
  <c r="BC5496" i="18"/>
  <c r="BD5496" i="18"/>
  <c r="BB5497" i="18"/>
  <c r="BC5497" i="18"/>
  <c r="BD5497" i="18"/>
  <c r="BB5498" i="18"/>
  <c r="BC5498" i="18"/>
  <c r="BD5498" i="18"/>
  <c r="BB5499" i="18"/>
  <c r="BC5499" i="18"/>
  <c r="BD5499" i="18"/>
  <c r="BB5500" i="18"/>
  <c r="BC5500" i="18"/>
  <c r="BD5500" i="18"/>
  <c r="BB5501" i="18"/>
  <c r="BC5501" i="18"/>
  <c r="BD5501" i="18"/>
  <c r="BB5502" i="18"/>
  <c r="BC5502" i="18"/>
  <c r="BD5502" i="18"/>
  <c r="BB5503" i="18"/>
  <c r="BC5503" i="18"/>
  <c r="BD5503" i="18"/>
  <c r="BB5504" i="18"/>
  <c r="BC5504" i="18"/>
  <c r="BD5504" i="18"/>
  <c r="BB5505" i="18"/>
  <c r="BC5505" i="18"/>
  <c r="BD5505" i="18"/>
  <c r="BB5506" i="18"/>
  <c r="BC5506" i="18"/>
  <c r="BD5506" i="18"/>
  <c r="BB5507" i="18"/>
  <c r="BC5507" i="18"/>
  <c r="BD5507" i="18"/>
  <c r="BB5508" i="18"/>
  <c r="BC5508" i="18"/>
  <c r="BD5508" i="18"/>
  <c r="BB5509" i="18"/>
  <c r="BC5509" i="18"/>
  <c r="BD5509" i="18"/>
  <c r="BB5510" i="18"/>
  <c r="BC5510" i="18"/>
  <c r="BD5510" i="18"/>
  <c r="BB5511" i="18"/>
  <c r="BC5511" i="18"/>
  <c r="BD5511" i="18"/>
  <c r="BB5512" i="18"/>
  <c r="BC5512" i="18"/>
  <c r="BD5512" i="18"/>
  <c r="BB5513" i="18"/>
  <c r="BC5513" i="18"/>
  <c r="BD5513" i="18"/>
  <c r="BB5514" i="18"/>
  <c r="BC5514" i="18"/>
  <c r="BD5514" i="18"/>
  <c r="BB5515" i="18"/>
  <c r="BC5515" i="18"/>
  <c r="BD5515" i="18"/>
  <c r="BB5516" i="18"/>
  <c r="BC5516" i="18"/>
  <c r="BD5516" i="18"/>
  <c r="BB5517" i="18"/>
  <c r="BC5517" i="18"/>
  <c r="BD5517" i="18"/>
  <c r="BB5518" i="18"/>
  <c r="BC5518" i="18"/>
  <c r="BD5518" i="18"/>
  <c r="BB5519" i="18"/>
  <c r="BC5519" i="18"/>
  <c r="BD5519" i="18"/>
  <c r="BB5520" i="18"/>
  <c r="BC5520" i="18"/>
  <c r="BD5520" i="18"/>
  <c r="BB5521" i="18"/>
  <c r="BC5521" i="18"/>
  <c r="BD5521" i="18"/>
  <c r="BB5522" i="18"/>
  <c r="BC5522" i="18"/>
  <c r="BD5522" i="18"/>
  <c r="BB5523" i="18"/>
  <c r="BC5523" i="18"/>
  <c r="BD5523" i="18"/>
  <c r="BB5524" i="18"/>
  <c r="BC5524" i="18"/>
  <c r="BD5524" i="18"/>
  <c r="BB5525" i="18"/>
  <c r="BC5525" i="18"/>
  <c r="BD5525" i="18"/>
  <c r="BB5526" i="18"/>
  <c r="BC5526" i="18"/>
  <c r="BD5526" i="18"/>
  <c r="BB5527" i="18"/>
  <c r="BC5527" i="18"/>
  <c r="BD5527" i="18"/>
  <c r="BB5528" i="18"/>
  <c r="BC5528" i="18"/>
  <c r="BD5528" i="18"/>
  <c r="BB5529" i="18"/>
  <c r="BC5529" i="18"/>
  <c r="BD5529" i="18"/>
  <c r="BB5530" i="18"/>
  <c r="BC5530" i="18"/>
  <c r="BD5530" i="18"/>
  <c r="BB5531" i="18"/>
  <c r="BC5531" i="18"/>
  <c r="BD5531" i="18"/>
  <c r="BB5532" i="18"/>
  <c r="BC5532" i="18"/>
  <c r="BD5532" i="18"/>
  <c r="BB5533" i="18"/>
  <c r="BC5533" i="18"/>
  <c r="BD5533" i="18"/>
  <c r="BB5534" i="18"/>
  <c r="BC5534" i="18"/>
  <c r="BD5534" i="18"/>
  <c r="BB5535" i="18"/>
  <c r="BC5535" i="18"/>
  <c r="BD5535" i="18"/>
  <c r="BB5536" i="18"/>
  <c r="BC5536" i="18"/>
  <c r="BD5536" i="18"/>
  <c r="BB5537" i="18"/>
  <c r="BC5537" i="18"/>
  <c r="BD5537" i="18"/>
  <c r="BB5538" i="18"/>
  <c r="BC5538" i="18"/>
  <c r="BD5538" i="18"/>
  <c r="BB5539" i="18"/>
  <c r="BC5539" i="18"/>
  <c r="BD5539" i="18"/>
  <c r="BB5540" i="18"/>
  <c r="BC5540" i="18"/>
  <c r="BD5540" i="18"/>
  <c r="BB5541" i="18"/>
  <c r="BC5541" i="18"/>
  <c r="BD5541" i="18"/>
  <c r="BB5542" i="18"/>
  <c r="BC5542" i="18"/>
  <c r="BD5542" i="18"/>
  <c r="BB5543" i="18"/>
  <c r="BC5543" i="18"/>
  <c r="BD5543" i="18"/>
  <c r="BB5544" i="18"/>
  <c r="BC5544" i="18"/>
  <c r="BD5544" i="18"/>
  <c r="BB5545" i="18"/>
  <c r="BC5545" i="18"/>
  <c r="BD5545" i="18"/>
  <c r="BB5546" i="18"/>
  <c r="BC5546" i="18"/>
  <c r="BD5546" i="18"/>
  <c r="BB5547" i="18"/>
  <c r="BC5547" i="18"/>
  <c r="BD5547" i="18"/>
  <c r="BB5548" i="18"/>
  <c r="BC5548" i="18"/>
  <c r="BD5548" i="18"/>
  <c r="BB5549" i="18"/>
  <c r="BC5549" i="18"/>
  <c r="BD5549" i="18"/>
  <c r="BB5550" i="18"/>
  <c r="BC5550" i="18"/>
  <c r="BD5550" i="18"/>
  <c r="BB5551" i="18"/>
  <c r="BC5551" i="18"/>
  <c r="BD5551" i="18"/>
  <c r="BB5552" i="18"/>
  <c r="BC5552" i="18"/>
  <c r="BD5552" i="18"/>
  <c r="BB5553" i="18"/>
  <c r="BC5553" i="18"/>
  <c r="BD5553" i="18"/>
  <c r="BB5554" i="18"/>
  <c r="BC5554" i="18"/>
  <c r="BD5554" i="18"/>
  <c r="BB5555" i="18"/>
  <c r="BC5555" i="18"/>
  <c r="BD5555" i="18"/>
  <c r="BB5556" i="18"/>
  <c r="BC5556" i="18"/>
  <c r="BD5556" i="18"/>
  <c r="BB5557" i="18"/>
  <c r="BC5557" i="18"/>
  <c r="BD5557" i="18"/>
  <c r="BB5558" i="18"/>
  <c r="BC5558" i="18"/>
  <c r="BD5558" i="18"/>
  <c r="BB5559" i="18"/>
  <c r="BC5559" i="18"/>
  <c r="BD5559" i="18"/>
  <c r="BB5560" i="18"/>
  <c r="BC5560" i="18"/>
  <c r="BD5560" i="18"/>
  <c r="BB5561" i="18"/>
  <c r="BC5561" i="18"/>
  <c r="BD5561" i="18"/>
  <c r="BB5562" i="18"/>
  <c r="BC5562" i="18"/>
  <c r="BD5562" i="18"/>
  <c r="BB5563" i="18"/>
  <c r="BC5563" i="18"/>
  <c r="BD5563" i="18"/>
  <c r="BB5564" i="18"/>
  <c r="BC5564" i="18"/>
  <c r="BD5564" i="18"/>
  <c r="BB5565" i="18"/>
  <c r="BC5565" i="18"/>
  <c r="BD5565" i="18"/>
  <c r="BB5566" i="18"/>
  <c r="BC5566" i="18"/>
  <c r="BD5566" i="18"/>
  <c r="BB5567" i="18"/>
  <c r="BC5567" i="18"/>
  <c r="BD5567" i="18"/>
  <c r="BB5568" i="18"/>
  <c r="BC5568" i="18"/>
  <c r="BD5568" i="18"/>
  <c r="BB5569" i="18"/>
  <c r="BC5569" i="18"/>
  <c r="BD5569" i="18"/>
  <c r="BB5570" i="18"/>
  <c r="BC5570" i="18"/>
  <c r="BD5570" i="18"/>
  <c r="BB5571" i="18"/>
  <c r="BC5571" i="18"/>
  <c r="BD5571" i="18"/>
  <c r="BB5572" i="18"/>
  <c r="BC5572" i="18"/>
  <c r="BD5572" i="18"/>
  <c r="BB5573" i="18"/>
  <c r="BC5573" i="18"/>
  <c r="BD5573" i="18"/>
  <c r="BB5574" i="18"/>
  <c r="BC5574" i="18"/>
  <c r="BD5574" i="18"/>
  <c r="BB5575" i="18"/>
  <c r="BC5575" i="18"/>
  <c r="BD5575" i="18"/>
  <c r="BB5576" i="18"/>
  <c r="BC5576" i="18"/>
  <c r="BD5576" i="18"/>
  <c r="BB5577" i="18"/>
  <c r="BC5577" i="18"/>
  <c r="BD5577" i="18"/>
  <c r="BB5578" i="18"/>
  <c r="BC5578" i="18"/>
  <c r="BD5578" i="18"/>
  <c r="BB5579" i="18"/>
  <c r="BC5579" i="18"/>
  <c r="BD5579" i="18"/>
  <c r="BB5580" i="18"/>
  <c r="BC5580" i="18"/>
  <c r="BD5580" i="18"/>
  <c r="BB5581" i="18"/>
  <c r="BC5581" i="18"/>
  <c r="BD5581" i="18"/>
  <c r="BB5582" i="18"/>
  <c r="BC5582" i="18"/>
  <c r="BD5582" i="18"/>
  <c r="BB5583" i="18"/>
  <c r="BC5583" i="18"/>
  <c r="BD5583" i="18"/>
  <c r="BB5584" i="18"/>
  <c r="BC5584" i="18"/>
  <c r="BD5584" i="18"/>
  <c r="BB5585" i="18"/>
  <c r="BC5585" i="18"/>
  <c r="BD5585" i="18"/>
  <c r="BB5586" i="18"/>
  <c r="BC5586" i="18"/>
  <c r="BD5586" i="18"/>
  <c r="BB5587" i="18"/>
  <c r="BC5587" i="18"/>
  <c r="BD5587" i="18"/>
  <c r="BB5588" i="18"/>
  <c r="BC5588" i="18"/>
  <c r="BD5588" i="18"/>
  <c r="BB5589" i="18"/>
  <c r="BC5589" i="18"/>
  <c r="BD5589" i="18"/>
  <c r="BB5590" i="18"/>
  <c r="BC5590" i="18"/>
  <c r="BD5590" i="18"/>
  <c r="BB5591" i="18"/>
  <c r="BC5591" i="18"/>
  <c r="BD5591" i="18"/>
  <c r="BB5592" i="18"/>
  <c r="BC5592" i="18"/>
  <c r="BD5592" i="18"/>
  <c r="BB5593" i="18"/>
  <c r="BC5593" i="18"/>
  <c r="BD5593" i="18"/>
  <c r="BB5594" i="18"/>
  <c r="BC5594" i="18"/>
  <c r="BD5594" i="18"/>
  <c r="BB5595" i="18"/>
  <c r="BC5595" i="18"/>
  <c r="BD5595" i="18"/>
  <c r="BB5596" i="18"/>
  <c r="BC5596" i="18"/>
  <c r="BD5596" i="18"/>
  <c r="BB5597" i="18"/>
  <c r="BC5597" i="18"/>
  <c r="BD5597" i="18"/>
  <c r="BB5598" i="18"/>
  <c r="BC5598" i="18"/>
  <c r="BD5598" i="18"/>
  <c r="BB5599" i="18"/>
  <c r="BC5599" i="18"/>
  <c r="BD5599" i="18"/>
  <c r="BB5600" i="18"/>
  <c r="BC5600" i="18"/>
  <c r="BD5600" i="18"/>
  <c r="BB5601" i="18"/>
  <c r="BC5601" i="18"/>
  <c r="BD5601" i="18"/>
  <c r="BB5602" i="18"/>
  <c r="BC5602" i="18"/>
  <c r="BD5602" i="18"/>
  <c r="BB5603" i="18"/>
  <c r="BC5603" i="18"/>
  <c r="BD5603" i="18"/>
  <c r="BB5604" i="18"/>
  <c r="BC5604" i="18"/>
  <c r="BD5604" i="18"/>
  <c r="BB5605" i="18"/>
  <c r="BC5605" i="18"/>
  <c r="BD5605" i="18"/>
  <c r="BB5606" i="18"/>
  <c r="BC5606" i="18"/>
  <c r="BD5606" i="18"/>
  <c r="BB5607" i="18"/>
  <c r="BC5607" i="18"/>
  <c r="BD5607" i="18"/>
  <c r="BB5608" i="18"/>
  <c r="BC5608" i="18"/>
  <c r="BD5608" i="18"/>
  <c r="BB5609" i="18"/>
  <c r="BC5609" i="18"/>
  <c r="BD5609" i="18"/>
  <c r="BB5610" i="18"/>
  <c r="BC5610" i="18"/>
  <c r="BD5610" i="18"/>
  <c r="BB5611" i="18"/>
  <c r="BC5611" i="18"/>
  <c r="BD5611" i="18"/>
  <c r="BB5612" i="18"/>
  <c r="BC5612" i="18"/>
  <c r="BD5612" i="18"/>
  <c r="BB5613" i="18"/>
  <c r="BC5613" i="18"/>
  <c r="BD5613" i="18"/>
  <c r="BB5614" i="18"/>
  <c r="BC5614" i="18"/>
  <c r="BD5614" i="18"/>
  <c r="BB5615" i="18"/>
  <c r="BC5615" i="18"/>
  <c r="BD5615" i="18"/>
  <c r="BB5616" i="18"/>
  <c r="BC5616" i="18"/>
  <c r="BD5616" i="18"/>
  <c r="BB5617" i="18"/>
  <c r="BC5617" i="18"/>
  <c r="BD5617" i="18"/>
  <c r="BB5618" i="18"/>
  <c r="BC5618" i="18"/>
  <c r="BD5618" i="18"/>
  <c r="BB5619" i="18"/>
  <c r="BC5619" i="18"/>
  <c r="BD5619" i="18"/>
  <c r="BB5620" i="18"/>
  <c r="BC5620" i="18"/>
  <c r="BD5620" i="18"/>
  <c r="BB5621" i="18"/>
  <c r="BC5621" i="18"/>
  <c r="BD5621" i="18"/>
  <c r="BB5622" i="18"/>
  <c r="BC5622" i="18"/>
  <c r="BD5622" i="18"/>
  <c r="BB5623" i="18"/>
  <c r="BC5623" i="18"/>
  <c r="BD5623" i="18"/>
  <c r="BB5624" i="18"/>
  <c r="BC5624" i="18"/>
  <c r="BD5624" i="18"/>
  <c r="BB5625" i="18"/>
  <c r="BC5625" i="18"/>
  <c r="BD5625" i="18"/>
  <c r="BB5626" i="18"/>
  <c r="BC5626" i="18"/>
  <c r="BD5626" i="18"/>
  <c r="BB5627" i="18"/>
  <c r="BC5627" i="18"/>
  <c r="BD5627" i="18"/>
  <c r="BB5628" i="18"/>
  <c r="BC5628" i="18"/>
  <c r="BD5628" i="18"/>
  <c r="BB5629" i="18"/>
  <c r="BC5629" i="18"/>
  <c r="BD5629" i="18"/>
  <c r="BB5630" i="18"/>
  <c r="BC5630" i="18"/>
  <c r="BD5630" i="18"/>
  <c r="BB5631" i="18"/>
  <c r="BC5631" i="18"/>
  <c r="BD5631" i="18"/>
  <c r="BB5632" i="18"/>
  <c r="BC5632" i="18"/>
  <c r="BD5632" i="18"/>
  <c r="BB5633" i="18"/>
  <c r="BC5633" i="18"/>
  <c r="BD5633" i="18"/>
  <c r="BB5634" i="18"/>
  <c r="BC5634" i="18"/>
  <c r="BD5634" i="18"/>
  <c r="BB5635" i="18"/>
  <c r="BC5635" i="18"/>
  <c r="BD5635" i="18"/>
  <c r="BB5636" i="18"/>
  <c r="BC5636" i="18"/>
  <c r="BD5636" i="18"/>
  <c r="BB5637" i="18"/>
  <c r="BC5637" i="18"/>
  <c r="BD5637" i="18"/>
  <c r="BB5638" i="18"/>
  <c r="BC5638" i="18"/>
  <c r="BD5638" i="18"/>
  <c r="BB5639" i="18"/>
  <c r="BC5639" i="18"/>
  <c r="BD5639" i="18"/>
  <c r="BB5640" i="18"/>
  <c r="BC5640" i="18"/>
  <c r="BD5640" i="18"/>
  <c r="BB5641" i="18"/>
  <c r="BC5641" i="18"/>
  <c r="BD5641" i="18"/>
  <c r="BB5642" i="18"/>
  <c r="BC5642" i="18"/>
  <c r="BD5642" i="18"/>
  <c r="BB5643" i="18"/>
  <c r="BC5643" i="18"/>
  <c r="BD5643" i="18"/>
  <c r="BB5644" i="18"/>
  <c r="BC5644" i="18"/>
  <c r="BD5644" i="18"/>
  <c r="BB5645" i="18"/>
  <c r="BC5645" i="18"/>
  <c r="BD5645" i="18"/>
  <c r="BB5646" i="18"/>
  <c r="BC5646" i="18"/>
  <c r="BD5646" i="18"/>
  <c r="BB5647" i="18"/>
  <c r="BC5647" i="18"/>
  <c r="BD5647" i="18"/>
  <c r="BB5648" i="18"/>
  <c r="BC5648" i="18"/>
  <c r="BD5648" i="18"/>
  <c r="BB5649" i="18"/>
  <c r="BC5649" i="18"/>
  <c r="BD5649" i="18"/>
  <c r="BB5650" i="18"/>
  <c r="BC5650" i="18"/>
  <c r="BD5650" i="18"/>
  <c r="BB5651" i="18"/>
  <c r="BC5651" i="18"/>
  <c r="BD5651" i="18"/>
  <c r="BB5652" i="18"/>
  <c r="BC5652" i="18"/>
  <c r="BD5652" i="18"/>
  <c r="BB5653" i="18"/>
  <c r="BC5653" i="18"/>
  <c r="BD5653" i="18"/>
  <c r="BB5654" i="18"/>
  <c r="BC5654" i="18"/>
  <c r="BD5654" i="18"/>
  <c r="BB5655" i="18"/>
  <c r="BC5655" i="18"/>
  <c r="BD5655" i="18"/>
  <c r="BB5656" i="18"/>
  <c r="BC5656" i="18"/>
  <c r="BD5656" i="18"/>
  <c r="BB5657" i="18"/>
  <c r="BC5657" i="18"/>
  <c r="BD5657" i="18"/>
  <c r="BB5658" i="18"/>
  <c r="BC5658" i="18"/>
  <c r="BD5658" i="18"/>
  <c r="BB5659" i="18"/>
  <c r="BC5659" i="18"/>
  <c r="BD5659" i="18"/>
  <c r="BB5660" i="18"/>
  <c r="BC5660" i="18"/>
  <c r="BD5660" i="18"/>
  <c r="BB5661" i="18"/>
  <c r="BC5661" i="18"/>
  <c r="BD5661" i="18"/>
  <c r="BB5662" i="18"/>
  <c r="BC5662" i="18"/>
  <c r="BD5662" i="18"/>
  <c r="BB5663" i="18"/>
  <c r="BC5663" i="18"/>
  <c r="BD5663" i="18"/>
  <c r="BB5664" i="18"/>
  <c r="BC5664" i="18"/>
  <c r="BD5664" i="18"/>
  <c r="BB5665" i="18"/>
  <c r="BC5665" i="18"/>
  <c r="BD5665" i="18"/>
  <c r="BB5666" i="18"/>
  <c r="BC5666" i="18"/>
  <c r="BD5666" i="18"/>
  <c r="BB5667" i="18"/>
  <c r="BC5667" i="18"/>
  <c r="BD5667" i="18"/>
  <c r="BB5668" i="18"/>
  <c r="BC5668" i="18"/>
  <c r="BD5668" i="18"/>
  <c r="BB5669" i="18"/>
  <c r="BC5669" i="18"/>
  <c r="BD5669" i="18"/>
  <c r="BB5670" i="18"/>
  <c r="BC5670" i="18"/>
  <c r="BD5670" i="18"/>
  <c r="BB5671" i="18"/>
  <c r="BC5671" i="18"/>
  <c r="BD5671" i="18"/>
  <c r="BB5672" i="18"/>
  <c r="BC5672" i="18"/>
  <c r="BD5672" i="18"/>
  <c r="BB5673" i="18"/>
  <c r="BC5673" i="18"/>
  <c r="BD5673" i="18"/>
  <c r="BB5674" i="18"/>
  <c r="BC5674" i="18"/>
  <c r="BD5674" i="18"/>
  <c r="BB5675" i="18"/>
  <c r="BC5675" i="18"/>
  <c r="BD5675" i="18"/>
  <c r="BB5676" i="18"/>
  <c r="BC5676" i="18"/>
  <c r="BD5676" i="18"/>
  <c r="BB5677" i="18"/>
  <c r="BC5677" i="18"/>
  <c r="BD5677" i="18"/>
  <c r="BB5678" i="18"/>
  <c r="BC5678" i="18"/>
  <c r="BD5678" i="18"/>
  <c r="BB5679" i="18"/>
  <c r="BC5679" i="18"/>
  <c r="BD5679" i="18"/>
  <c r="BB5680" i="18"/>
  <c r="BC5680" i="18"/>
  <c r="BD5680" i="18"/>
  <c r="BB5681" i="18"/>
  <c r="BC5681" i="18"/>
  <c r="BD5681" i="18"/>
  <c r="BB5682" i="18"/>
  <c r="BC5682" i="18"/>
  <c r="BD5682" i="18"/>
  <c r="BB5683" i="18"/>
  <c r="BC5683" i="18"/>
  <c r="BD5683" i="18"/>
  <c r="BB5684" i="18"/>
  <c r="BC5684" i="18"/>
  <c r="BD5684" i="18"/>
  <c r="BB5685" i="18"/>
  <c r="BC5685" i="18"/>
  <c r="BD5685" i="18"/>
  <c r="BB5686" i="18"/>
  <c r="BC5686" i="18"/>
  <c r="BD5686" i="18"/>
  <c r="BB5687" i="18"/>
  <c r="BC5687" i="18"/>
  <c r="BD5687" i="18"/>
  <c r="BB5688" i="18"/>
  <c r="BC5688" i="18"/>
  <c r="BD5688" i="18"/>
  <c r="BB5689" i="18"/>
  <c r="BC5689" i="18"/>
  <c r="BD5689" i="18"/>
  <c r="BB5690" i="18"/>
  <c r="BC5690" i="18"/>
  <c r="BD5690" i="18"/>
  <c r="BB5691" i="18"/>
  <c r="BC5691" i="18"/>
  <c r="BD5691" i="18"/>
  <c r="BB5692" i="18"/>
  <c r="BC5692" i="18"/>
  <c r="BD5692" i="18"/>
  <c r="BB5693" i="18"/>
  <c r="BC5693" i="18"/>
  <c r="BD5693" i="18"/>
  <c r="BB5694" i="18"/>
  <c r="BC5694" i="18"/>
  <c r="BD5694" i="18"/>
  <c r="BB5695" i="18"/>
  <c r="BC5695" i="18"/>
  <c r="BD5695" i="18"/>
  <c r="BB5696" i="18"/>
  <c r="BC5696" i="18"/>
  <c r="BD5696" i="18"/>
  <c r="BB5697" i="18"/>
  <c r="BC5697" i="18"/>
  <c r="BD5697" i="18"/>
  <c r="BB5698" i="18"/>
  <c r="BC5698" i="18"/>
  <c r="BD5698" i="18"/>
  <c r="BB5699" i="18"/>
  <c r="BC5699" i="18"/>
  <c r="BD5699" i="18"/>
  <c r="BB5700" i="18"/>
  <c r="BC5700" i="18"/>
  <c r="BD5700" i="18"/>
  <c r="BB5701" i="18"/>
  <c r="BC5701" i="18"/>
  <c r="BD5701" i="18"/>
  <c r="BB5702" i="18"/>
  <c r="BC5702" i="18"/>
  <c r="BD5702" i="18"/>
  <c r="BB5703" i="18"/>
  <c r="BC5703" i="18"/>
  <c r="BD5703" i="18"/>
  <c r="BB5704" i="18"/>
  <c r="BC5704" i="18"/>
  <c r="BD5704" i="18"/>
  <c r="BB5705" i="18"/>
  <c r="BC5705" i="18"/>
  <c r="BD5705" i="18"/>
  <c r="BB5706" i="18"/>
  <c r="BC5706" i="18"/>
  <c r="BD5706" i="18"/>
  <c r="BB5707" i="18"/>
  <c r="BC5707" i="18"/>
  <c r="BD5707" i="18"/>
  <c r="BB5708" i="18"/>
  <c r="BC5708" i="18"/>
  <c r="BD5708" i="18"/>
  <c r="BB5709" i="18"/>
  <c r="BC5709" i="18"/>
  <c r="BD5709" i="18"/>
  <c r="BB5710" i="18"/>
  <c r="BC5710" i="18"/>
  <c r="BD5710" i="18"/>
  <c r="BB5711" i="18"/>
  <c r="BC5711" i="18"/>
  <c r="BD5711" i="18"/>
  <c r="BB5712" i="18"/>
  <c r="BC5712" i="18"/>
  <c r="BD5712" i="18"/>
  <c r="BB5713" i="18"/>
  <c r="BC5713" i="18"/>
  <c r="BD5713" i="18"/>
  <c r="BB5714" i="18"/>
  <c r="BC5714" i="18"/>
  <c r="BD5714" i="18"/>
  <c r="BB5715" i="18"/>
  <c r="BC5715" i="18"/>
  <c r="BD5715" i="18"/>
  <c r="BB5716" i="18"/>
  <c r="BC5716" i="18"/>
  <c r="BD5716" i="18"/>
  <c r="BB5717" i="18"/>
  <c r="BC5717" i="18"/>
  <c r="BD5717" i="18"/>
  <c r="BB5718" i="18"/>
  <c r="BC5718" i="18"/>
  <c r="BD5718" i="18"/>
  <c r="BB5719" i="18"/>
  <c r="BC5719" i="18"/>
  <c r="BD5719" i="18"/>
  <c r="BB5720" i="18"/>
  <c r="BC5720" i="18"/>
  <c r="BD5720" i="18"/>
  <c r="BB5721" i="18"/>
  <c r="BC5721" i="18"/>
  <c r="BD5721" i="18"/>
  <c r="BB5722" i="18"/>
  <c r="BC5722" i="18"/>
  <c r="BD5722" i="18"/>
  <c r="BB5723" i="18"/>
  <c r="BC5723" i="18"/>
  <c r="BD5723" i="18"/>
  <c r="BB5724" i="18"/>
  <c r="BC5724" i="18"/>
  <c r="BD5724" i="18"/>
  <c r="BB5725" i="18"/>
  <c r="BC5725" i="18"/>
  <c r="BD5725" i="18"/>
  <c r="BB5726" i="18"/>
  <c r="BC5726" i="18"/>
  <c r="BD5726" i="18"/>
  <c r="BB5727" i="18"/>
  <c r="BC5727" i="18"/>
  <c r="BD5727" i="18"/>
  <c r="BB5728" i="18"/>
  <c r="BC5728" i="18"/>
  <c r="BD5728" i="18"/>
  <c r="BB5729" i="18"/>
  <c r="BC5729" i="18"/>
  <c r="BD5729" i="18"/>
  <c r="BB5730" i="18"/>
  <c r="BC5730" i="18"/>
  <c r="BD5730" i="18"/>
  <c r="BB5731" i="18"/>
  <c r="BC5731" i="18"/>
  <c r="BD5731" i="18"/>
  <c r="BB5732" i="18"/>
  <c r="BC5732" i="18"/>
  <c r="BD5732" i="18"/>
  <c r="BB5733" i="18"/>
  <c r="BC5733" i="18"/>
  <c r="BD5733" i="18"/>
  <c r="BB5734" i="18"/>
  <c r="BC5734" i="18"/>
  <c r="BD5734" i="18"/>
  <c r="BB5735" i="18"/>
  <c r="BC5735" i="18"/>
  <c r="BD5735" i="18"/>
  <c r="BB5736" i="18"/>
  <c r="BC5736" i="18"/>
  <c r="BD5736" i="18"/>
  <c r="BB5737" i="18"/>
  <c r="BC5737" i="18"/>
  <c r="BD5737" i="18"/>
  <c r="BB5738" i="18"/>
  <c r="BC5738" i="18"/>
  <c r="BD5738" i="18"/>
  <c r="BB5739" i="18"/>
  <c r="BC5739" i="18"/>
  <c r="BD5739" i="18"/>
  <c r="BB5740" i="18"/>
  <c r="BC5740" i="18"/>
  <c r="BD5740" i="18"/>
  <c r="BB5741" i="18"/>
  <c r="BC5741" i="18"/>
  <c r="BD5741" i="18"/>
  <c r="BB5742" i="18"/>
  <c r="BC5742" i="18"/>
  <c r="BD5742" i="18"/>
  <c r="BB5743" i="18"/>
  <c r="BC5743" i="18"/>
  <c r="BD5743" i="18"/>
  <c r="BB5744" i="18"/>
  <c r="BC5744" i="18"/>
  <c r="BD5744" i="18"/>
  <c r="BB5745" i="18"/>
  <c r="BC5745" i="18"/>
  <c r="BD5745" i="18"/>
  <c r="BB5746" i="18"/>
  <c r="BC5746" i="18"/>
  <c r="BD5746" i="18"/>
  <c r="BB5747" i="18"/>
  <c r="BC5747" i="18"/>
  <c r="BD5747" i="18"/>
  <c r="BB5748" i="18"/>
  <c r="BC5748" i="18"/>
  <c r="BD5748" i="18"/>
  <c r="BB5749" i="18"/>
  <c r="BC5749" i="18"/>
  <c r="BD5749" i="18"/>
  <c r="BB5750" i="18"/>
  <c r="BC5750" i="18"/>
  <c r="BD5750" i="18"/>
  <c r="BB5751" i="18"/>
  <c r="BC5751" i="18"/>
  <c r="BD5751" i="18"/>
  <c r="BB5752" i="18"/>
  <c r="BC5752" i="18"/>
  <c r="BD5752" i="18"/>
  <c r="BB5753" i="18"/>
  <c r="BC5753" i="18"/>
  <c r="BD5753" i="18"/>
  <c r="BB5754" i="18"/>
  <c r="BC5754" i="18"/>
  <c r="BD5754" i="18"/>
  <c r="BB5755" i="18"/>
  <c r="BC5755" i="18"/>
  <c r="BD5755" i="18"/>
  <c r="BB5756" i="18"/>
  <c r="BC5756" i="18"/>
  <c r="BD5756" i="18"/>
  <c r="BB5757" i="18"/>
  <c r="BC5757" i="18"/>
  <c r="BD5757" i="18"/>
  <c r="BB5758" i="18"/>
  <c r="BC5758" i="18"/>
  <c r="BD5758" i="18"/>
  <c r="BB5759" i="18"/>
  <c r="BC5759" i="18"/>
  <c r="BD5759" i="18"/>
  <c r="BB5760" i="18"/>
  <c r="BC5760" i="18"/>
  <c r="BD5760" i="18"/>
  <c r="BB5761" i="18"/>
  <c r="BC5761" i="18"/>
  <c r="BD5761" i="18"/>
  <c r="BB5762" i="18"/>
  <c r="BC5762" i="18"/>
  <c r="BD5762" i="18"/>
  <c r="BB5763" i="18"/>
  <c r="BC5763" i="18"/>
  <c r="BD5763" i="18"/>
  <c r="BB5764" i="18"/>
  <c r="BC5764" i="18"/>
  <c r="BD5764" i="18"/>
  <c r="BB5765" i="18"/>
  <c r="BC5765" i="18"/>
  <c r="BD5765" i="18"/>
  <c r="BB5766" i="18"/>
  <c r="BC5766" i="18"/>
  <c r="BD5766" i="18"/>
  <c r="BB5767" i="18"/>
  <c r="BC5767" i="18"/>
  <c r="BD5767" i="18"/>
  <c r="BB5768" i="18"/>
  <c r="BC5768" i="18"/>
  <c r="BD5768" i="18"/>
  <c r="BB5769" i="18"/>
  <c r="BC5769" i="18"/>
  <c r="BD5769" i="18"/>
  <c r="BB5770" i="18"/>
  <c r="BC5770" i="18"/>
  <c r="BD5770" i="18"/>
  <c r="BB5771" i="18"/>
  <c r="BC5771" i="18"/>
  <c r="BD5771" i="18"/>
  <c r="BB5772" i="18"/>
  <c r="BC5772" i="18"/>
  <c r="BD5772" i="18"/>
  <c r="BB5773" i="18"/>
  <c r="BC5773" i="18"/>
  <c r="BD5773" i="18"/>
  <c r="BB5774" i="18"/>
  <c r="BC5774" i="18"/>
  <c r="BD5774" i="18"/>
  <c r="BB5775" i="18"/>
  <c r="BC5775" i="18"/>
  <c r="BD5775" i="18"/>
  <c r="BB5776" i="18"/>
  <c r="BC5776" i="18"/>
  <c r="BD5776" i="18"/>
  <c r="BB5777" i="18"/>
  <c r="BC5777" i="18"/>
  <c r="BD5777" i="18"/>
  <c r="BB5778" i="18"/>
  <c r="BC5778" i="18"/>
  <c r="BD5778" i="18"/>
  <c r="BB5779" i="18"/>
  <c r="BC5779" i="18"/>
  <c r="BD5779" i="18"/>
  <c r="BB5780" i="18"/>
  <c r="BC5780" i="18"/>
  <c r="BD5780" i="18"/>
  <c r="BB5781" i="18"/>
  <c r="BC5781" i="18"/>
  <c r="BD5781" i="18"/>
  <c r="BB5782" i="18"/>
  <c r="BC5782" i="18"/>
  <c r="BD5782" i="18"/>
  <c r="BB5783" i="18"/>
  <c r="BC5783" i="18"/>
  <c r="BD5783" i="18"/>
  <c r="BB5784" i="18"/>
  <c r="BC5784" i="18"/>
  <c r="BD5784" i="18"/>
  <c r="BB5785" i="18"/>
  <c r="BC5785" i="18"/>
  <c r="BD5785" i="18"/>
  <c r="BB5786" i="18"/>
  <c r="BC5786" i="18"/>
  <c r="BD5786" i="18"/>
  <c r="BB5787" i="18"/>
  <c r="BC5787" i="18"/>
  <c r="BD5787" i="18"/>
  <c r="BB5788" i="18"/>
  <c r="BC5788" i="18"/>
  <c r="BD5788" i="18"/>
  <c r="BB5789" i="18"/>
  <c r="BC5789" i="18"/>
  <c r="BD5789" i="18"/>
  <c r="BB5790" i="18"/>
  <c r="BC5790" i="18"/>
  <c r="BD5790" i="18"/>
  <c r="BB5791" i="18"/>
  <c r="BC5791" i="18"/>
  <c r="BD5791" i="18"/>
  <c r="BB5792" i="18"/>
  <c r="BC5792" i="18"/>
  <c r="BD5792" i="18"/>
  <c r="BB5793" i="18"/>
  <c r="BC5793" i="18"/>
  <c r="BD5793" i="18"/>
  <c r="BB5794" i="18"/>
  <c r="BC5794" i="18"/>
  <c r="BD5794" i="18"/>
  <c r="BB5795" i="18"/>
  <c r="BC5795" i="18"/>
  <c r="BD5795" i="18"/>
  <c r="BB5796" i="18"/>
  <c r="BC5796" i="18"/>
  <c r="BD5796" i="18"/>
  <c r="BB5797" i="18"/>
  <c r="BC5797" i="18"/>
  <c r="BD5797" i="18"/>
  <c r="BB5798" i="18"/>
  <c r="BC5798" i="18"/>
  <c r="BD5798" i="18"/>
  <c r="BB5799" i="18"/>
  <c r="BC5799" i="18"/>
  <c r="BD5799" i="18"/>
  <c r="BB5800" i="18"/>
  <c r="BC5800" i="18"/>
  <c r="BD5800" i="18"/>
  <c r="BB5801" i="18"/>
  <c r="BC5801" i="18"/>
  <c r="BD5801" i="18"/>
  <c r="BB5802" i="18"/>
  <c r="BC5802" i="18"/>
  <c r="BD5802" i="18"/>
  <c r="BB5803" i="18"/>
  <c r="BC5803" i="18"/>
  <c r="BD5803" i="18"/>
  <c r="BB5804" i="18"/>
  <c r="BC5804" i="18"/>
  <c r="BD5804" i="18"/>
  <c r="BB5805" i="18"/>
  <c r="BC5805" i="18"/>
  <c r="BD5805" i="18"/>
  <c r="BB5806" i="18"/>
  <c r="BC5806" i="18"/>
  <c r="BD5806" i="18"/>
  <c r="BB5807" i="18"/>
  <c r="BC5807" i="18"/>
  <c r="BD5807" i="18"/>
  <c r="BB5808" i="18"/>
  <c r="BC5808" i="18"/>
  <c r="BD5808" i="18"/>
  <c r="BB5809" i="18"/>
  <c r="BC5809" i="18"/>
  <c r="BD5809" i="18"/>
  <c r="BB5810" i="18"/>
  <c r="BC5810" i="18"/>
  <c r="BD5810" i="18"/>
  <c r="BB5811" i="18"/>
  <c r="BC5811" i="18"/>
  <c r="BD5811" i="18"/>
  <c r="BB5812" i="18"/>
  <c r="BC5812" i="18"/>
  <c r="BD5812" i="18"/>
  <c r="BB5813" i="18"/>
  <c r="BC5813" i="18"/>
  <c r="BD5813" i="18"/>
  <c r="BB5814" i="18"/>
  <c r="BC5814" i="18"/>
  <c r="BD5814" i="18"/>
  <c r="BB5815" i="18"/>
  <c r="BC5815" i="18"/>
  <c r="BD5815" i="18"/>
  <c r="BB5816" i="18"/>
  <c r="BC5816" i="18"/>
  <c r="BD5816" i="18"/>
  <c r="BB5817" i="18"/>
  <c r="BC5817" i="18"/>
  <c r="BD5817" i="18"/>
  <c r="BB5818" i="18"/>
  <c r="BC5818" i="18"/>
  <c r="BD5818" i="18"/>
  <c r="BB5819" i="18"/>
  <c r="BC5819" i="18"/>
  <c r="BD5819" i="18"/>
  <c r="BB5820" i="18"/>
  <c r="BC5820" i="18"/>
  <c r="BD5820" i="18"/>
  <c r="BB5821" i="18"/>
  <c r="BC5821" i="18"/>
  <c r="BD5821" i="18"/>
  <c r="BB5822" i="18"/>
  <c r="BC5822" i="18"/>
  <c r="BD5822" i="18"/>
  <c r="BB5823" i="18"/>
  <c r="BC5823" i="18"/>
  <c r="BD5823" i="18"/>
  <c r="BB5824" i="18"/>
  <c r="BC5824" i="18"/>
  <c r="BD5824" i="18"/>
  <c r="BB5825" i="18"/>
  <c r="BC5825" i="18"/>
  <c r="BD5825" i="18"/>
  <c r="BB5826" i="18"/>
  <c r="BC5826" i="18"/>
  <c r="BD5826" i="18"/>
  <c r="BB5827" i="18"/>
  <c r="BC5827" i="18"/>
  <c r="BD5827" i="18"/>
  <c r="BB5828" i="18"/>
  <c r="BC5828" i="18"/>
  <c r="BD5828" i="18"/>
  <c r="BB5829" i="18"/>
  <c r="BC5829" i="18"/>
  <c r="BD5829" i="18"/>
  <c r="BB5830" i="18"/>
  <c r="BC5830" i="18"/>
  <c r="BD5830" i="18"/>
  <c r="BB5831" i="18"/>
  <c r="BC5831" i="18"/>
  <c r="BD5831" i="18"/>
  <c r="BB5832" i="18"/>
  <c r="BC5832" i="18"/>
  <c r="BD5832" i="18"/>
  <c r="BB5833" i="18"/>
  <c r="BC5833" i="18"/>
  <c r="BD5833" i="18"/>
  <c r="BB5834" i="18"/>
  <c r="BC5834" i="18"/>
  <c r="BD5834" i="18"/>
  <c r="BB5835" i="18"/>
  <c r="BC5835" i="18"/>
  <c r="BD5835" i="18"/>
  <c r="BB5836" i="18"/>
  <c r="BC5836" i="18"/>
  <c r="BD5836" i="18"/>
  <c r="BB5837" i="18"/>
  <c r="BC5837" i="18"/>
  <c r="BD5837" i="18"/>
  <c r="BB5838" i="18"/>
  <c r="BC5838" i="18"/>
  <c r="BD5838" i="18"/>
  <c r="BB5839" i="18"/>
  <c r="BC5839" i="18"/>
  <c r="BD5839" i="18"/>
  <c r="BB5840" i="18"/>
  <c r="BC5840" i="18"/>
  <c r="BD5840" i="18"/>
  <c r="BB5841" i="18"/>
  <c r="BC5841" i="18"/>
  <c r="BD5841" i="18"/>
  <c r="BB5842" i="18"/>
  <c r="BC5842" i="18"/>
  <c r="BD5842" i="18"/>
  <c r="BB5843" i="18"/>
  <c r="BC5843" i="18"/>
  <c r="BD5843" i="18"/>
  <c r="BB5844" i="18"/>
  <c r="BC5844" i="18"/>
  <c r="BD5844" i="18"/>
  <c r="BB5845" i="18"/>
  <c r="BC5845" i="18"/>
  <c r="BD5845" i="18"/>
  <c r="BB5846" i="18"/>
  <c r="BC5846" i="18"/>
  <c r="BD5846" i="18"/>
  <c r="BB5847" i="18"/>
  <c r="BC5847" i="18"/>
  <c r="BD5847" i="18"/>
  <c r="BB5848" i="18"/>
  <c r="BC5848" i="18"/>
  <c r="BD5848" i="18"/>
  <c r="BB5849" i="18"/>
  <c r="BC5849" i="18"/>
  <c r="BD5849" i="18"/>
  <c r="BB5850" i="18"/>
  <c r="BC5850" i="18"/>
  <c r="BD5850" i="18"/>
  <c r="BB5851" i="18"/>
  <c r="BC5851" i="18"/>
  <c r="BD5851" i="18"/>
  <c r="BB5852" i="18"/>
  <c r="BC5852" i="18"/>
  <c r="BD5852" i="18"/>
  <c r="BB5853" i="18"/>
  <c r="BC5853" i="18"/>
  <c r="BD5853" i="18"/>
  <c r="BB5854" i="18"/>
  <c r="BC5854" i="18"/>
  <c r="BD5854" i="18"/>
  <c r="BB5855" i="18"/>
  <c r="BC5855" i="18"/>
  <c r="BD5855" i="18"/>
  <c r="BB5856" i="18"/>
  <c r="BC5856" i="18"/>
  <c r="BD5856" i="18"/>
  <c r="BB5857" i="18"/>
  <c r="BC5857" i="18"/>
  <c r="BD5857" i="18"/>
  <c r="BB5858" i="18"/>
  <c r="BC5858" i="18"/>
  <c r="BD5858" i="18"/>
  <c r="BB5859" i="18"/>
  <c r="BC5859" i="18"/>
  <c r="BD5859" i="18"/>
  <c r="BB5860" i="18"/>
  <c r="BC5860" i="18"/>
  <c r="BD5860" i="18"/>
  <c r="BB5861" i="18"/>
  <c r="BC5861" i="18"/>
  <c r="BD5861" i="18"/>
  <c r="BB5862" i="18"/>
  <c r="BC5862" i="18"/>
  <c r="BD5862" i="18"/>
  <c r="BB5863" i="18"/>
  <c r="BC5863" i="18"/>
  <c r="BD5863" i="18"/>
  <c r="BB5864" i="18"/>
  <c r="BC5864" i="18"/>
  <c r="BD5864" i="18"/>
  <c r="BB5865" i="18"/>
  <c r="BC5865" i="18"/>
  <c r="BD5865" i="18"/>
  <c r="BB5866" i="18"/>
  <c r="BC5866" i="18"/>
  <c r="BD5866" i="18"/>
  <c r="BB5867" i="18"/>
  <c r="BC5867" i="18"/>
  <c r="BD5867" i="18"/>
  <c r="BB5868" i="18"/>
  <c r="BC5868" i="18"/>
  <c r="BD5868" i="18"/>
  <c r="BB5869" i="18"/>
  <c r="BC5869" i="18"/>
  <c r="BD5869" i="18"/>
  <c r="BB5870" i="18"/>
  <c r="BC5870" i="18"/>
  <c r="BD5870" i="18"/>
  <c r="BB5871" i="18"/>
  <c r="BC5871" i="18"/>
  <c r="BD5871" i="18"/>
  <c r="BB5872" i="18"/>
  <c r="BC5872" i="18"/>
  <c r="BD5872" i="18"/>
  <c r="BB5873" i="18"/>
  <c r="BC5873" i="18"/>
  <c r="BD5873" i="18"/>
  <c r="BB5874" i="18"/>
  <c r="BC5874" i="18"/>
  <c r="BD5874" i="18"/>
  <c r="BB5875" i="18"/>
  <c r="BC5875" i="18"/>
  <c r="BD5875" i="18"/>
  <c r="BB5876" i="18"/>
  <c r="BC5876" i="18"/>
  <c r="BD5876" i="18"/>
  <c r="BB5877" i="18"/>
  <c r="BC5877" i="18"/>
  <c r="BD5877" i="18"/>
  <c r="BB5878" i="18"/>
  <c r="BC5878" i="18"/>
  <c r="BD5878" i="18"/>
  <c r="BB5879" i="18"/>
  <c r="BC5879" i="18"/>
  <c r="BD5879" i="18"/>
  <c r="BB5880" i="18"/>
  <c r="BC5880" i="18"/>
  <c r="BD5880" i="18"/>
  <c r="BB5881" i="18"/>
  <c r="BC5881" i="18"/>
  <c r="BD5881" i="18"/>
  <c r="BB5882" i="18"/>
  <c r="BC5882" i="18"/>
  <c r="BD5882" i="18"/>
  <c r="BB5883" i="18"/>
  <c r="BC5883" i="18"/>
  <c r="BD5883" i="18"/>
  <c r="BB5884" i="18"/>
  <c r="BC5884" i="18"/>
  <c r="BD5884" i="18"/>
  <c r="BB5885" i="18"/>
  <c r="BC5885" i="18"/>
  <c r="BD5885" i="18"/>
  <c r="BB5886" i="18"/>
  <c r="BC5886" i="18"/>
  <c r="BD5886" i="18"/>
  <c r="BB5887" i="18"/>
  <c r="BC5887" i="18"/>
  <c r="BD5887" i="18"/>
  <c r="BB5888" i="18"/>
  <c r="BC5888" i="18"/>
  <c r="BD5888" i="18"/>
  <c r="BB5889" i="18"/>
  <c r="BC5889" i="18"/>
  <c r="BD5889" i="18"/>
  <c r="BB5890" i="18"/>
  <c r="BC5890" i="18"/>
  <c r="BD5890" i="18"/>
  <c r="BB5891" i="18"/>
  <c r="BC5891" i="18"/>
  <c r="BD5891" i="18"/>
  <c r="BB5892" i="18"/>
  <c r="BC5892" i="18"/>
  <c r="BD5892" i="18"/>
  <c r="BB5893" i="18"/>
  <c r="BC5893" i="18"/>
  <c r="BD5893" i="18"/>
  <c r="BB5894" i="18"/>
  <c r="BC5894" i="18"/>
  <c r="BD5894" i="18"/>
  <c r="BB5895" i="18"/>
  <c r="BC5895" i="18"/>
  <c r="BD5895" i="18"/>
  <c r="BB5896" i="18"/>
  <c r="BC5896" i="18"/>
  <c r="BD5896" i="18"/>
  <c r="BB5897" i="18"/>
  <c r="BC5897" i="18"/>
  <c r="BD5897" i="18"/>
  <c r="BB5898" i="18"/>
  <c r="BC5898" i="18"/>
  <c r="BD5898" i="18"/>
  <c r="BB5899" i="18"/>
  <c r="BC5899" i="18"/>
  <c r="BD5899" i="18"/>
  <c r="BB5900" i="18"/>
  <c r="BC5900" i="18"/>
  <c r="BD5900" i="18"/>
  <c r="BB5901" i="18"/>
  <c r="BC5901" i="18"/>
  <c r="BD5901" i="18"/>
  <c r="BB5902" i="18"/>
  <c r="BC5902" i="18"/>
  <c r="BD5902" i="18"/>
  <c r="BB5903" i="18"/>
  <c r="BC5903" i="18"/>
  <c r="BD5903" i="18"/>
  <c r="BB5904" i="18"/>
  <c r="BC5904" i="18"/>
  <c r="BD5904" i="18"/>
  <c r="BB5905" i="18"/>
  <c r="BC5905" i="18"/>
  <c r="BD5905" i="18"/>
  <c r="BB5906" i="18"/>
  <c r="BC5906" i="18"/>
  <c r="BD5906" i="18"/>
  <c r="BB5907" i="18"/>
  <c r="BC5907" i="18"/>
  <c r="BD5907" i="18"/>
  <c r="BB5908" i="18"/>
  <c r="BC5908" i="18"/>
  <c r="BD5908" i="18"/>
  <c r="BB5909" i="18"/>
  <c r="BC5909" i="18"/>
  <c r="BD5909" i="18"/>
  <c r="BB5910" i="18"/>
  <c r="BC5910" i="18"/>
  <c r="BD5910" i="18"/>
  <c r="BB5911" i="18"/>
  <c r="BC5911" i="18"/>
  <c r="BD5911" i="18"/>
  <c r="BB5912" i="18"/>
  <c r="BC5912" i="18"/>
  <c r="BD5912" i="18"/>
  <c r="BB5913" i="18"/>
  <c r="BC5913" i="18"/>
  <c r="BD5913" i="18"/>
  <c r="BB5914" i="18"/>
  <c r="BC5914" i="18"/>
  <c r="BD5914" i="18"/>
  <c r="BB5915" i="18"/>
  <c r="BC5915" i="18"/>
  <c r="BD5915" i="18"/>
  <c r="BB5916" i="18"/>
  <c r="BC5916" i="18"/>
  <c r="BD5916" i="18"/>
  <c r="BB5917" i="18"/>
  <c r="BC5917" i="18"/>
  <c r="BD5917" i="18"/>
  <c r="BB5918" i="18"/>
  <c r="BC5918" i="18"/>
  <c r="BD5918" i="18"/>
  <c r="BB5919" i="18"/>
  <c r="BC5919" i="18"/>
  <c r="BD5919" i="18"/>
  <c r="BB5920" i="18"/>
  <c r="BC5920" i="18"/>
  <c r="BD5920" i="18"/>
  <c r="BB5921" i="18"/>
  <c r="BC5921" i="18"/>
  <c r="BD5921" i="18"/>
  <c r="BB5922" i="18"/>
  <c r="BC5922" i="18"/>
  <c r="BD5922" i="18"/>
  <c r="BB5923" i="18"/>
  <c r="BC5923" i="18"/>
  <c r="BD5923" i="18"/>
  <c r="BB5924" i="18"/>
  <c r="BC5924" i="18"/>
  <c r="BD5924" i="18"/>
  <c r="BB5925" i="18"/>
  <c r="BC5925" i="18"/>
  <c r="BD5925" i="18"/>
  <c r="BB5926" i="18"/>
  <c r="BC5926" i="18"/>
  <c r="BD5926" i="18"/>
  <c r="BB5927" i="18"/>
  <c r="BC5927" i="18"/>
  <c r="BD5927" i="18"/>
  <c r="BB5928" i="18"/>
  <c r="BC5928" i="18"/>
  <c r="BD5928" i="18"/>
  <c r="BB5929" i="18"/>
  <c r="BC5929" i="18"/>
  <c r="BD5929" i="18"/>
  <c r="BB5930" i="18"/>
  <c r="BC5930" i="18"/>
  <c r="BD5930" i="18"/>
  <c r="BB5931" i="18"/>
  <c r="BC5931" i="18"/>
  <c r="BD5931" i="18"/>
  <c r="BB5932" i="18"/>
  <c r="BC5932" i="18"/>
  <c r="BD5932" i="18"/>
  <c r="BB5933" i="18"/>
  <c r="BC5933" i="18"/>
  <c r="BD5933" i="18"/>
  <c r="BB5934" i="18"/>
  <c r="BC5934" i="18"/>
  <c r="BD5934" i="18"/>
  <c r="BB5935" i="18"/>
  <c r="BC5935" i="18"/>
  <c r="BD5935" i="18"/>
  <c r="BB5936" i="18"/>
  <c r="BC5936" i="18"/>
  <c r="BD5936" i="18"/>
  <c r="BB5937" i="18"/>
  <c r="BC5937" i="18"/>
  <c r="BD5937" i="18"/>
  <c r="BB5938" i="18"/>
  <c r="BC5938" i="18"/>
  <c r="BD5938" i="18"/>
  <c r="BB5939" i="18"/>
  <c r="BC5939" i="18"/>
  <c r="BD5939" i="18"/>
  <c r="BB5940" i="18"/>
  <c r="BC5940" i="18"/>
  <c r="BD5940" i="18"/>
  <c r="BB5941" i="18"/>
  <c r="BC5941" i="18"/>
  <c r="BD5941" i="18"/>
  <c r="BB5942" i="18"/>
  <c r="BC5942" i="18"/>
  <c r="BD5942" i="18"/>
  <c r="BB5943" i="18"/>
  <c r="BC5943" i="18"/>
  <c r="BD5943" i="18"/>
  <c r="BB5944" i="18"/>
  <c r="BC5944" i="18"/>
  <c r="BD5944" i="18"/>
  <c r="BB5945" i="18"/>
  <c r="BC5945" i="18"/>
  <c r="BD5945" i="18"/>
  <c r="BB5946" i="18"/>
  <c r="BC5946" i="18"/>
  <c r="BD5946" i="18"/>
  <c r="BB5947" i="18"/>
  <c r="BC5947" i="18"/>
  <c r="BD5947" i="18"/>
  <c r="BB5948" i="18"/>
  <c r="BC5948" i="18"/>
  <c r="BD5948" i="18"/>
  <c r="BB5949" i="18"/>
  <c r="BC5949" i="18"/>
  <c r="BD5949" i="18"/>
  <c r="BB5950" i="18"/>
  <c r="BC5950" i="18"/>
  <c r="BD5950" i="18"/>
  <c r="BB5951" i="18"/>
  <c r="BC5951" i="18"/>
  <c r="BD5951" i="18"/>
  <c r="BB5952" i="18"/>
  <c r="BC5952" i="18"/>
  <c r="BD5952" i="18"/>
  <c r="BB5953" i="18"/>
  <c r="BC5953" i="18"/>
  <c r="BD5953" i="18"/>
  <c r="BB5954" i="18"/>
  <c r="BC5954" i="18"/>
  <c r="BD5954" i="18"/>
  <c r="BB5955" i="18"/>
  <c r="BC5955" i="18"/>
  <c r="BD5955" i="18"/>
  <c r="BB5956" i="18"/>
  <c r="BC5956" i="18"/>
  <c r="BD5956" i="18"/>
  <c r="BB5957" i="18"/>
  <c r="BC5957" i="18"/>
  <c r="BD5957" i="18"/>
  <c r="BB5958" i="18"/>
  <c r="BC5958" i="18"/>
  <c r="BD5958" i="18"/>
  <c r="BB5959" i="18"/>
  <c r="BC5959" i="18"/>
  <c r="BD5959" i="18"/>
  <c r="BB5960" i="18"/>
  <c r="BC5960" i="18"/>
  <c r="BD5960" i="18"/>
  <c r="BB5961" i="18"/>
  <c r="BC5961" i="18"/>
  <c r="BD5961" i="18"/>
  <c r="BB5962" i="18"/>
  <c r="BC5962" i="18"/>
  <c r="BD5962" i="18"/>
  <c r="BB5963" i="18"/>
  <c r="BC5963" i="18"/>
  <c r="BD5963" i="18"/>
  <c r="BB5964" i="18"/>
  <c r="BC5964" i="18"/>
  <c r="BD5964" i="18"/>
  <c r="BB5965" i="18"/>
  <c r="BC5965" i="18"/>
  <c r="BD5965" i="18"/>
  <c r="BB5966" i="18"/>
  <c r="BC5966" i="18"/>
  <c r="BD5966" i="18"/>
  <c r="BB5967" i="18"/>
  <c r="BC5967" i="18"/>
  <c r="BD5967" i="18"/>
  <c r="BB5968" i="18"/>
  <c r="BC5968" i="18"/>
  <c r="BD5968" i="18"/>
  <c r="BB5969" i="18"/>
  <c r="BC5969" i="18"/>
  <c r="BD5969" i="18"/>
  <c r="BB5970" i="18"/>
  <c r="BC5970" i="18"/>
  <c r="BD5970" i="18"/>
  <c r="BB5971" i="18"/>
  <c r="BC5971" i="18"/>
  <c r="BD5971" i="18"/>
  <c r="BB5972" i="18"/>
  <c r="BC5972" i="18"/>
  <c r="BD5972" i="18"/>
  <c r="BB5973" i="18"/>
  <c r="BC5973" i="18"/>
  <c r="BD5973" i="18"/>
  <c r="BB5974" i="18"/>
  <c r="BC5974" i="18"/>
  <c r="BD5974" i="18"/>
  <c r="BB5975" i="18"/>
  <c r="BC5975" i="18"/>
  <c r="BD5975" i="18"/>
  <c r="BB5976" i="18"/>
  <c r="BC5976" i="18"/>
  <c r="BD5976" i="18"/>
  <c r="BB5977" i="18"/>
  <c r="BC5977" i="18"/>
  <c r="BD5977" i="18"/>
  <c r="BB5978" i="18"/>
  <c r="BC5978" i="18"/>
  <c r="BD5978" i="18"/>
  <c r="BB5979" i="18"/>
  <c r="BC5979" i="18"/>
  <c r="BD5979" i="18"/>
  <c r="BB5980" i="18"/>
  <c r="BC5980" i="18"/>
  <c r="BD5980" i="18"/>
  <c r="BB5981" i="18"/>
  <c r="BC5981" i="18"/>
  <c r="BD5981" i="18"/>
  <c r="BB5982" i="18"/>
  <c r="BC5982" i="18"/>
  <c r="BD5982" i="18"/>
  <c r="BB5983" i="18"/>
  <c r="BC5983" i="18"/>
  <c r="BD5983" i="18"/>
  <c r="BB5984" i="18"/>
  <c r="BC5984" i="18"/>
  <c r="BD5984" i="18"/>
  <c r="BB5985" i="18"/>
  <c r="BC5985" i="18"/>
  <c r="BD5985" i="18"/>
  <c r="BB5986" i="18"/>
  <c r="BC5986" i="18"/>
  <c r="BD5986" i="18"/>
  <c r="BB5987" i="18"/>
  <c r="BC5987" i="18"/>
  <c r="BD5987" i="18"/>
  <c r="BB5988" i="18"/>
  <c r="BC5988" i="18"/>
  <c r="BD5988" i="18"/>
  <c r="BB5989" i="18"/>
  <c r="BC5989" i="18"/>
  <c r="BD5989" i="18"/>
  <c r="BB5990" i="18"/>
  <c r="BC5990" i="18"/>
  <c r="BD5990" i="18"/>
  <c r="BB5991" i="18"/>
  <c r="BC5991" i="18"/>
  <c r="BD5991" i="18"/>
  <c r="BB5992" i="18"/>
  <c r="BC5992" i="18"/>
  <c r="BD5992" i="18"/>
  <c r="BB5993" i="18"/>
  <c r="BC5993" i="18"/>
  <c r="BD5993" i="18"/>
  <c r="BB5994" i="18"/>
  <c r="BC5994" i="18"/>
  <c r="BD5994" i="18"/>
  <c r="BB5995" i="18"/>
  <c r="BC5995" i="18"/>
  <c r="BD5995" i="18"/>
  <c r="BB5996" i="18"/>
  <c r="BC5996" i="18"/>
  <c r="BD5996" i="18"/>
  <c r="BB5997" i="18"/>
  <c r="BC5997" i="18"/>
  <c r="BD5997" i="18"/>
  <c r="BB5998" i="18"/>
  <c r="BC5998" i="18"/>
  <c r="BD5998" i="18"/>
  <c r="BB5999" i="18"/>
  <c r="BC5999" i="18"/>
  <c r="BD5999" i="18"/>
  <c r="BB6000" i="18"/>
  <c r="BC6000" i="18"/>
  <c r="BD6000" i="18"/>
  <c r="BB6001" i="18"/>
  <c r="BC6001" i="18"/>
  <c r="BD6001" i="18"/>
  <c r="BB6002" i="18"/>
  <c r="BC6002" i="18"/>
  <c r="BD6002" i="18"/>
  <c r="BB6003" i="18"/>
  <c r="BC6003" i="18"/>
  <c r="BD6003" i="18"/>
  <c r="BB6004" i="18"/>
  <c r="BC6004" i="18"/>
  <c r="BD6004" i="18"/>
  <c r="BB6005" i="18"/>
  <c r="BC6005" i="18"/>
  <c r="BD6005" i="18"/>
  <c r="BB6006" i="18"/>
  <c r="BC6006" i="18"/>
  <c r="BD6006" i="18"/>
  <c r="BB6007" i="18"/>
  <c r="BC6007" i="18"/>
  <c r="BD6007" i="18"/>
  <c r="BB6008" i="18"/>
  <c r="BC6008" i="18"/>
  <c r="BD6008" i="18"/>
  <c r="BB6009" i="18"/>
  <c r="BC6009" i="18"/>
  <c r="BD6009" i="18"/>
  <c r="BB6010" i="18"/>
  <c r="BC6010" i="18"/>
  <c r="BD6010" i="18"/>
  <c r="BB6011" i="18"/>
  <c r="BC6011" i="18"/>
  <c r="BD6011" i="18"/>
  <c r="BB6012" i="18"/>
  <c r="BC6012" i="18"/>
  <c r="BD6012" i="18"/>
  <c r="BB6013" i="18"/>
  <c r="BC6013" i="18"/>
  <c r="BD6013" i="18"/>
  <c r="BB6014" i="18"/>
  <c r="BC6014" i="18"/>
  <c r="BD6014" i="18"/>
  <c r="BB6015" i="18"/>
  <c r="BC6015" i="18"/>
  <c r="BD6015" i="18"/>
  <c r="BB6016" i="18"/>
  <c r="BC6016" i="18"/>
  <c r="BD6016" i="18"/>
  <c r="BB6017" i="18"/>
  <c r="BC6017" i="18"/>
  <c r="BD6017" i="18"/>
  <c r="BB6018" i="18"/>
  <c r="BC6018" i="18"/>
  <c r="BD6018" i="18"/>
  <c r="BB6019" i="18"/>
  <c r="BC6019" i="18"/>
  <c r="BD6019" i="18"/>
  <c r="BB6020" i="18"/>
  <c r="BC6020" i="18"/>
  <c r="BD6020" i="18"/>
  <c r="BB6021" i="18"/>
  <c r="BC6021" i="18"/>
  <c r="BD6021" i="18"/>
  <c r="BB6022" i="18"/>
  <c r="BC6022" i="18"/>
  <c r="BD6022" i="18"/>
  <c r="BB6023" i="18"/>
  <c r="BC6023" i="18"/>
  <c r="BD6023" i="18"/>
  <c r="BB6024" i="18"/>
  <c r="BC6024" i="18"/>
  <c r="BD6024" i="18"/>
  <c r="BB6025" i="18"/>
  <c r="BC6025" i="18"/>
  <c r="BD6025" i="18"/>
  <c r="BB6026" i="18"/>
  <c r="BC6026" i="18"/>
  <c r="BD6026" i="18"/>
  <c r="BB6027" i="18"/>
  <c r="BC6027" i="18"/>
  <c r="BD6027" i="18"/>
  <c r="BB6028" i="18"/>
  <c r="BC6028" i="18"/>
  <c r="BD6028" i="18"/>
  <c r="BB6029" i="18"/>
  <c r="BC6029" i="18"/>
  <c r="BD6029" i="18"/>
  <c r="BB6030" i="18"/>
  <c r="BC6030" i="18"/>
  <c r="BD6030" i="18"/>
  <c r="BB6031" i="18"/>
  <c r="BC6031" i="18"/>
  <c r="BD6031" i="18"/>
  <c r="BB6032" i="18"/>
  <c r="BC6032" i="18"/>
  <c r="BD6032" i="18"/>
  <c r="BB6033" i="18"/>
  <c r="BC6033" i="18"/>
  <c r="BD6033" i="18"/>
  <c r="BB6034" i="18"/>
  <c r="BC6034" i="18"/>
  <c r="BD6034" i="18"/>
  <c r="BB6035" i="18"/>
  <c r="BC6035" i="18"/>
  <c r="BD6035" i="18"/>
  <c r="BB6036" i="18"/>
  <c r="BC6036" i="18"/>
  <c r="BD6036" i="18"/>
  <c r="BB6037" i="18"/>
  <c r="BC6037" i="18"/>
  <c r="BD6037" i="18"/>
  <c r="BB6038" i="18"/>
  <c r="BC6038" i="18"/>
  <c r="BD6038" i="18"/>
  <c r="BB6039" i="18"/>
  <c r="BC6039" i="18"/>
  <c r="BD6039" i="18"/>
  <c r="BB6040" i="18"/>
  <c r="BC6040" i="18"/>
  <c r="BD6040" i="18"/>
  <c r="BB6041" i="18"/>
  <c r="BC6041" i="18"/>
  <c r="BD6041" i="18"/>
  <c r="BB6042" i="18"/>
  <c r="BC6042" i="18"/>
  <c r="BD6042" i="18"/>
  <c r="BB6043" i="18"/>
  <c r="BC6043" i="18"/>
  <c r="BD6043" i="18"/>
  <c r="BB6044" i="18"/>
  <c r="BC6044" i="18"/>
  <c r="BD6044" i="18"/>
  <c r="BB6045" i="18"/>
  <c r="BC6045" i="18"/>
  <c r="BD6045" i="18"/>
  <c r="BB6046" i="18"/>
  <c r="BC6046" i="18"/>
  <c r="BD6046" i="18"/>
  <c r="BB6047" i="18"/>
  <c r="BC6047" i="18"/>
  <c r="BD6047" i="18"/>
  <c r="BB6048" i="18"/>
  <c r="BC6048" i="18"/>
  <c r="BD6048" i="18"/>
  <c r="BB6049" i="18"/>
  <c r="BC6049" i="18"/>
  <c r="BD6049" i="18"/>
  <c r="BB6050" i="18"/>
  <c r="BC6050" i="18"/>
  <c r="BD6050" i="18"/>
  <c r="BB6051" i="18"/>
  <c r="BC6051" i="18"/>
  <c r="BD6051" i="18"/>
  <c r="BB6052" i="18"/>
  <c r="BC6052" i="18"/>
  <c r="BD6052" i="18"/>
  <c r="BB6053" i="18"/>
  <c r="BC6053" i="18"/>
  <c r="BD6053" i="18"/>
  <c r="BB6054" i="18"/>
  <c r="BC6054" i="18"/>
  <c r="BD6054" i="18"/>
  <c r="BB6055" i="18"/>
  <c r="BC6055" i="18"/>
  <c r="BD6055" i="18"/>
  <c r="BB6056" i="18"/>
  <c r="BC6056" i="18"/>
  <c r="BD6056" i="18"/>
  <c r="BB6057" i="18"/>
  <c r="BC6057" i="18"/>
  <c r="BD6057" i="18"/>
  <c r="BB6058" i="18"/>
  <c r="BC6058" i="18"/>
  <c r="BD6058" i="18"/>
  <c r="BB6059" i="18"/>
  <c r="BC6059" i="18"/>
  <c r="BD6059" i="18"/>
  <c r="BB6060" i="18"/>
  <c r="BC6060" i="18"/>
  <c r="BD6060" i="18"/>
  <c r="BB6061" i="18"/>
  <c r="BC6061" i="18"/>
  <c r="BD6061" i="18"/>
  <c r="BB6062" i="18"/>
  <c r="BC6062" i="18"/>
  <c r="BD6062" i="18"/>
  <c r="BB6063" i="18"/>
  <c r="BC6063" i="18"/>
  <c r="BD6063" i="18"/>
  <c r="BB6064" i="18"/>
  <c r="BC6064" i="18"/>
  <c r="BD6064" i="18"/>
  <c r="BB6065" i="18"/>
  <c r="BC6065" i="18"/>
  <c r="BD6065" i="18"/>
  <c r="BB6066" i="18"/>
  <c r="BC6066" i="18"/>
  <c r="BD6066" i="18"/>
  <c r="BB6067" i="18"/>
  <c r="BC6067" i="18"/>
  <c r="BD6067" i="18"/>
  <c r="BB6068" i="18"/>
  <c r="BC6068" i="18"/>
  <c r="BD6068" i="18"/>
  <c r="BB6069" i="18"/>
  <c r="BC6069" i="18"/>
  <c r="BD6069" i="18"/>
  <c r="BB6070" i="18"/>
  <c r="BC6070" i="18"/>
  <c r="BD6070" i="18"/>
  <c r="BB6071" i="18"/>
  <c r="BC6071" i="18"/>
  <c r="BD6071" i="18"/>
  <c r="BB6072" i="18"/>
  <c r="BC6072" i="18"/>
  <c r="BD6072" i="18"/>
  <c r="BB6073" i="18"/>
  <c r="BC6073" i="18"/>
  <c r="BD6073" i="18"/>
  <c r="BB6074" i="18"/>
  <c r="BC6074" i="18"/>
  <c r="BD6074" i="18"/>
  <c r="BB6075" i="18"/>
  <c r="BC6075" i="18"/>
  <c r="BD6075" i="18"/>
  <c r="BB6076" i="18"/>
  <c r="BC6076" i="18"/>
  <c r="BD6076" i="18"/>
  <c r="BB6077" i="18"/>
  <c r="BC6077" i="18"/>
  <c r="BD6077" i="18"/>
  <c r="BB6078" i="18"/>
  <c r="BC6078" i="18"/>
  <c r="BD6078" i="18"/>
  <c r="BB6079" i="18"/>
  <c r="BC6079" i="18"/>
  <c r="BD6079" i="18"/>
  <c r="BB6080" i="18"/>
  <c r="BC6080" i="18"/>
  <c r="BD6080" i="18"/>
  <c r="BB6081" i="18"/>
  <c r="BC6081" i="18"/>
  <c r="BD6081" i="18"/>
  <c r="BB6082" i="18"/>
  <c r="BC6082" i="18"/>
  <c r="BD6082" i="18"/>
  <c r="BB6083" i="18"/>
  <c r="BC6083" i="18"/>
  <c r="BD6083" i="18"/>
  <c r="BB6084" i="18"/>
  <c r="BC6084" i="18"/>
  <c r="BD6084" i="18"/>
  <c r="BB6085" i="18"/>
  <c r="BC6085" i="18"/>
  <c r="BD6085" i="18"/>
  <c r="BB6086" i="18"/>
  <c r="BC6086" i="18"/>
  <c r="BD6086" i="18"/>
  <c r="BB6087" i="18"/>
  <c r="BC6087" i="18"/>
  <c r="BD6087" i="18"/>
  <c r="BB6088" i="18"/>
  <c r="BC6088" i="18"/>
  <c r="BD6088" i="18"/>
  <c r="BB6089" i="18"/>
  <c r="BC6089" i="18"/>
  <c r="BD6089" i="18"/>
  <c r="BB6090" i="18"/>
  <c r="BC6090" i="18"/>
  <c r="BD6090" i="18"/>
  <c r="BB6091" i="18"/>
  <c r="BC6091" i="18"/>
  <c r="BD6091" i="18"/>
  <c r="BB6092" i="18"/>
  <c r="BC6092" i="18"/>
  <c r="BD6092" i="18"/>
  <c r="BB6093" i="18"/>
  <c r="BC6093" i="18"/>
  <c r="BD6093" i="18"/>
  <c r="BB6094" i="18"/>
  <c r="BC6094" i="18"/>
  <c r="BD6094" i="18"/>
  <c r="BB6095" i="18"/>
  <c r="BC6095" i="18"/>
  <c r="BD6095" i="18"/>
  <c r="BB6096" i="18"/>
  <c r="BC6096" i="18"/>
  <c r="BD6096" i="18"/>
  <c r="BB6097" i="18"/>
  <c r="BC6097" i="18"/>
  <c r="BD6097" i="18"/>
  <c r="BB6098" i="18"/>
  <c r="BC6098" i="18"/>
  <c r="BD6098" i="18"/>
  <c r="BB6099" i="18"/>
  <c r="BC6099" i="18"/>
  <c r="BD6099" i="18"/>
  <c r="BB6100" i="18"/>
  <c r="BC6100" i="18"/>
  <c r="BD6100" i="18"/>
  <c r="BB6101" i="18"/>
  <c r="BC6101" i="18"/>
  <c r="BD6101" i="18"/>
  <c r="BB6102" i="18"/>
  <c r="BC6102" i="18"/>
  <c r="BD6102" i="18"/>
  <c r="BB6103" i="18"/>
  <c r="BC6103" i="18"/>
  <c r="BD6103" i="18"/>
  <c r="BB6104" i="18"/>
  <c r="BC6104" i="18"/>
  <c r="BD6104" i="18"/>
  <c r="BB6105" i="18"/>
  <c r="BC6105" i="18"/>
  <c r="BD6105" i="18"/>
  <c r="BB6106" i="18"/>
  <c r="BC6106" i="18"/>
  <c r="BD6106" i="18"/>
  <c r="BB6107" i="18"/>
  <c r="BC6107" i="18"/>
  <c r="BD6107" i="18"/>
  <c r="BB6108" i="18"/>
  <c r="BC6108" i="18"/>
  <c r="BD6108" i="18"/>
  <c r="BB6109" i="18"/>
  <c r="BC6109" i="18"/>
  <c r="BD6109" i="18"/>
  <c r="BB6110" i="18"/>
  <c r="BC6110" i="18"/>
  <c r="BD6110" i="18"/>
  <c r="BB6111" i="18"/>
  <c r="BC6111" i="18"/>
  <c r="BD6111" i="18"/>
  <c r="BB6112" i="18"/>
  <c r="BC6112" i="18"/>
  <c r="BD6112" i="18"/>
  <c r="BB6113" i="18"/>
  <c r="BC6113" i="18"/>
  <c r="BD6113" i="18"/>
  <c r="BB6114" i="18"/>
  <c r="BC6114" i="18"/>
  <c r="BD6114" i="18"/>
  <c r="BB6115" i="18"/>
  <c r="BC6115" i="18"/>
  <c r="BD6115" i="18"/>
  <c r="BB6116" i="18"/>
  <c r="BC6116" i="18"/>
  <c r="BD6116" i="18"/>
  <c r="BB6117" i="18"/>
  <c r="BC6117" i="18"/>
  <c r="BD6117" i="18"/>
  <c r="BB6118" i="18"/>
  <c r="BC6118" i="18"/>
  <c r="BD6118" i="18"/>
  <c r="BB6119" i="18"/>
  <c r="BC6119" i="18"/>
  <c r="BD6119" i="18"/>
  <c r="BB6120" i="18"/>
  <c r="BC6120" i="18"/>
  <c r="BD6120" i="18"/>
  <c r="BB6121" i="18"/>
  <c r="BC6121" i="18"/>
  <c r="BD6121" i="18"/>
  <c r="BB6122" i="18"/>
  <c r="BC6122" i="18"/>
  <c r="BD6122" i="18"/>
  <c r="BB6123" i="18"/>
  <c r="BC6123" i="18"/>
  <c r="BD6123" i="18"/>
  <c r="BB6124" i="18"/>
  <c r="BC6124" i="18"/>
  <c r="BD6124" i="18"/>
  <c r="BB6125" i="18"/>
  <c r="BC6125" i="18"/>
  <c r="BD6125" i="18"/>
  <c r="BB6126" i="18"/>
  <c r="BC6126" i="18"/>
  <c r="BD6126" i="18"/>
  <c r="BB6127" i="18"/>
  <c r="BC6127" i="18"/>
  <c r="BD6127" i="18"/>
  <c r="BB6128" i="18"/>
  <c r="BC6128" i="18"/>
  <c r="BD6128" i="18"/>
  <c r="BB6129" i="18"/>
  <c r="BC6129" i="18"/>
  <c r="BD6129" i="18"/>
  <c r="BB6130" i="18"/>
  <c r="BC6130" i="18"/>
  <c r="BD6130" i="18"/>
  <c r="BB6131" i="18"/>
  <c r="BC6131" i="18"/>
  <c r="BD6131" i="18"/>
  <c r="BB6132" i="18"/>
  <c r="BC6132" i="18"/>
  <c r="BD6132" i="18"/>
  <c r="BB6133" i="18"/>
  <c r="BC6133" i="18"/>
  <c r="BD6133" i="18"/>
  <c r="BB6134" i="18"/>
  <c r="BC6134" i="18"/>
  <c r="BD6134" i="18"/>
  <c r="BB6135" i="18"/>
  <c r="BC6135" i="18"/>
  <c r="BD6135" i="18"/>
  <c r="BB6136" i="18"/>
  <c r="BC6136" i="18"/>
  <c r="BD6136" i="18"/>
  <c r="BB6137" i="18"/>
  <c r="BC6137" i="18"/>
  <c r="BD6137" i="18"/>
  <c r="BB6138" i="18"/>
  <c r="BC6138" i="18"/>
  <c r="BD6138" i="18"/>
  <c r="BB6139" i="18"/>
  <c r="BC6139" i="18"/>
  <c r="BD6139" i="18"/>
  <c r="BB6140" i="18"/>
  <c r="BC6140" i="18"/>
  <c r="BD6140" i="18"/>
  <c r="BB6141" i="18"/>
  <c r="BC6141" i="18"/>
  <c r="BD6141" i="18"/>
  <c r="BB6142" i="18"/>
  <c r="BC6142" i="18"/>
  <c r="BD6142" i="18"/>
  <c r="BB6143" i="18"/>
  <c r="BC6143" i="18"/>
  <c r="BD6143" i="18"/>
  <c r="BB6144" i="18"/>
  <c r="BC6144" i="18"/>
  <c r="BD6144" i="18"/>
  <c r="BB6145" i="18"/>
  <c r="BC6145" i="18"/>
  <c r="BD6145" i="18"/>
  <c r="BB6146" i="18"/>
  <c r="BC6146" i="18"/>
  <c r="BD6146" i="18"/>
  <c r="BB6147" i="18"/>
  <c r="BC6147" i="18"/>
  <c r="BD6147" i="18"/>
  <c r="BB6148" i="18"/>
  <c r="BC6148" i="18"/>
  <c r="BD6148" i="18"/>
  <c r="BB6149" i="18"/>
  <c r="BC6149" i="18"/>
  <c r="BD6149" i="18"/>
  <c r="BB6150" i="18"/>
  <c r="BC6150" i="18"/>
  <c r="BD6150" i="18"/>
  <c r="BB6151" i="18"/>
  <c r="BC6151" i="18"/>
  <c r="BD6151" i="18"/>
  <c r="BB6152" i="18"/>
  <c r="BC6152" i="18"/>
  <c r="BD6152" i="18"/>
  <c r="BB6153" i="18"/>
  <c r="BC6153" i="18"/>
  <c r="BD6153" i="18"/>
  <c r="BB6154" i="18"/>
  <c r="BC6154" i="18"/>
  <c r="BD6154" i="18"/>
  <c r="BB6155" i="18"/>
  <c r="BC6155" i="18"/>
  <c r="BD6155" i="18"/>
  <c r="BB6156" i="18"/>
  <c r="BC6156" i="18"/>
  <c r="BD6156" i="18"/>
  <c r="BB6157" i="18"/>
  <c r="BC6157" i="18"/>
  <c r="BD6157" i="18"/>
  <c r="BB6158" i="18"/>
  <c r="BC6158" i="18"/>
  <c r="BD6158" i="18"/>
  <c r="BB6159" i="18"/>
  <c r="BC6159" i="18"/>
  <c r="BD6159" i="18"/>
  <c r="BB6160" i="18"/>
  <c r="BC6160" i="18"/>
  <c r="BD6160" i="18"/>
  <c r="BB6161" i="18"/>
  <c r="BC6161" i="18"/>
  <c r="BD6161" i="18"/>
  <c r="BB6162" i="18"/>
  <c r="BC6162" i="18"/>
  <c r="BD6162" i="18"/>
  <c r="BB6163" i="18"/>
  <c r="BC6163" i="18"/>
  <c r="BD6163" i="18"/>
  <c r="BB6164" i="18"/>
  <c r="BC6164" i="18"/>
  <c r="BD6164" i="18"/>
  <c r="BB6165" i="18"/>
  <c r="BC6165" i="18"/>
  <c r="BD6165" i="18"/>
  <c r="BB6166" i="18"/>
  <c r="BC6166" i="18"/>
  <c r="BD6166" i="18"/>
  <c r="BB6167" i="18"/>
  <c r="BC6167" i="18"/>
  <c r="BD6167" i="18"/>
  <c r="BB6168" i="18"/>
  <c r="BC6168" i="18"/>
  <c r="BD6168" i="18"/>
  <c r="BB6169" i="18"/>
  <c r="BC6169" i="18"/>
  <c r="BD6169" i="18"/>
  <c r="BB6170" i="18"/>
  <c r="BC6170" i="18"/>
  <c r="BD6170" i="18"/>
  <c r="BB6171" i="18"/>
  <c r="BC6171" i="18"/>
  <c r="BD6171" i="18"/>
  <c r="BB6172" i="18"/>
  <c r="BC6172" i="18"/>
  <c r="BD6172" i="18"/>
  <c r="BB6173" i="18"/>
  <c r="BC6173" i="18"/>
  <c r="BD6173" i="18"/>
  <c r="BB6174" i="18"/>
  <c r="BC6174" i="18"/>
  <c r="BD6174" i="18"/>
  <c r="BB6175" i="18"/>
  <c r="BC6175" i="18"/>
  <c r="BD6175" i="18"/>
  <c r="BB6176" i="18"/>
  <c r="BC6176" i="18"/>
  <c r="BD6176" i="18"/>
  <c r="BB6177" i="18"/>
  <c r="BC6177" i="18"/>
  <c r="BD6177" i="18"/>
  <c r="BB6178" i="18"/>
  <c r="BC6178" i="18"/>
  <c r="BD6178" i="18"/>
  <c r="BB6179" i="18"/>
  <c r="BC6179" i="18"/>
  <c r="BD6179" i="18"/>
  <c r="BB6180" i="18"/>
  <c r="BC6180" i="18"/>
  <c r="BD6180" i="18"/>
  <c r="BB6181" i="18"/>
  <c r="BC6181" i="18"/>
  <c r="BD6181" i="18"/>
  <c r="BB6182" i="18"/>
  <c r="BC6182" i="18"/>
  <c r="BD6182" i="18"/>
  <c r="BB6183" i="18"/>
  <c r="BC6183" i="18"/>
  <c r="BD6183" i="18"/>
  <c r="BB6184" i="18"/>
  <c r="BC6184" i="18"/>
  <c r="BD6184" i="18"/>
  <c r="BB6185" i="18"/>
  <c r="BC6185" i="18"/>
  <c r="BD6185" i="18"/>
  <c r="BB6186" i="18"/>
  <c r="BC6186" i="18"/>
  <c r="BD6186" i="18"/>
  <c r="BB6187" i="18"/>
  <c r="BC6187" i="18"/>
  <c r="BD6187" i="18"/>
  <c r="BB6188" i="18"/>
  <c r="BC6188" i="18"/>
  <c r="BD6188" i="18"/>
  <c r="BB6189" i="18"/>
  <c r="BC6189" i="18"/>
  <c r="BD6189" i="18"/>
  <c r="BB6190" i="18"/>
  <c r="BC6190" i="18"/>
  <c r="BD6190" i="18"/>
  <c r="BB6191" i="18"/>
  <c r="BC6191" i="18"/>
  <c r="BD6191" i="18"/>
  <c r="BB6192" i="18"/>
  <c r="BC6192" i="18"/>
  <c r="BD6192" i="18"/>
  <c r="BB6193" i="18"/>
  <c r="BC6193" i="18"/>
  <c r="BD6193" i="18"/>
  <c r="BB6194" i="18"/>
  <c r="BC6194" i="18"/>
  <c r="BD6194" i="18"/>
  <c r="BB6195" i="18"/>
  <c r="BC6195" i="18"/>
  <c r="BD6195" i="18"/>
  <c r="BB6196" i="18"/>
  <c r="BC6196" i="18"/>
  <c r="BD6196" i="18"/>
  <c r="BB6197" i="18"/>
  <c r="BC6197" i="18"/>
  <c r="BD6197" i="18"/>
  <c r="BB6198" i="18"/>
  <c r="BC6198" i="18"/>
  <c r="BD6198" i="18"/>
  <c r="BB6199" i="18"/>
  <c r="BC6199" i="18"/>
  <c r="BD6199" i="18"/>
  <c r="BB6200" i="18"/>
  <c r="BC6200" i="18"/>
  <c r="BD6200" i="18"/>
  <c r="BB6201" i="18"/>
  <c r="BC6201" i="18"/>
  <c r="BD6201" i="18"/>
  <c r="BB6202" i="18"/>
  <c r="BC6202" i="18"/>
  <c r="BD6202" i="18"/>
  <c r="BB6203" i="18"/>
  <c r="BC6203" i="18"/>
  <c r="BD6203" i="18"/>
  <c r="BB6204" i="18"/>
  <c r="BC6204" i="18"/>
  <c r="BD6204" i="18"/>
  <c r="BB6205" i="18"/>
  <c r="BC6205" i="18"/>
  <c r="BD6205" i="18"/>
  <c r="BB6206" i="18"/>
  <c r="BC6206" i="18"/>
  <c r="BD6206" i="18"/>
  <c r="BB6207" i="18"/>
  <c r="BC6207" i="18"/>
  <c r="BD6207" i="18"/>
  <c r="BB6208" i="18"/>
  <c r="BC6208" i="18"/>
  <c r="BD6208" i="18"/>
  <c r="BB6209" i="18"/>
  <c r="BC6209" i="18"/>
  <c r="BD6209" i="18"/>
  <c r="BB6210" i="18"/>
  <c r="BC6210" i="18"/>
  <c r="BD6210" i="18"/>
  <c r="BB6211" i="18"/>
  <c r="BC6211" i="18"/>
  <c r="BD6211" i="18"/>
  <c r="BB6212" i="18"/>
  <c r="BC6212" i="18"/>
  <c r="BD6212" i="18"/>
  <c r="BB6213" i="18"/>
  <c r="BC6213" i="18"/>
  <c r="BD6213" i="18"/>
  <c r="BB6214" i="18"/>
  <c r="BC6214" i="18"/>
  <c r="BD6214" i="18"/>
  <c r="BB6215" i="18"/>
  <c r="BC6215" i="18"/>
  <c r="BD6215" i="18"/>
  <c r="BB6216" i="18"/>
  <c r="BC6216" i="18"/>
  <c r="BD6216" i="18"/>
  <c r="BB6217" i="18"/>
  <c r="BC6217" i="18"/>
  <c r="BD6217" i="18"/>
  <c r="BB6218" i="18"/>
  <c r="BC6218" i="18"/>
  <c r="BD6218" i="18"/>
  <c r="BB6219" i="18"/>
  <c r="BC6219" i="18"/>
  <c r="BD6219" i="18"/>
  <c r="BB6220" i="18"/>
  <c r="BC6220" i="18"/>
  <c r="BD6220" i="18"/>
  <c r="BB6221" i="18"/>
  <c r="BC6221" i="18"/>
  <c r="BD6221" i="18"/>
  <c r="BB6222" i="18"/>
  <c r="BC6222" i="18"/>
  <c r="BD6222" i="18"/>
  <c r="BB6223" i="18"/>
  <c r="BC6223" i="18"/>
  <c r="BD6223" i="18"/>
  <c r="BB6224" i="18"/>
  <c r="BC6224" i="18"/>
  <c r="BD6224" i="18"/>
  <c r="BB6225" i="18"/>
  <c r="BC6225" i="18"/>
  <c r="BD6225" i="18"/>
  <c r="BB6226" i="18"/>
  <c r="BC6226" i="18"/>
  <c r="BD6226" i="18"/>
  <c r="BB6227" i="18"/>
  <c r="BC6227" i="18"/>
  <c r="BD6227" i="18"/>
  <c r="BB6228" i="18"/>
  <c r="BC6228" i="18"/>
  <c r="BD6228" i="18"/>
  <c r="BB6229" i="18"/>
  <c r="BC6229" i="18"/>
  <c r="BD6229" i="18"/>
  <c r="BB6230" i="18"/>
  <c r="BC6230" i="18"/>
  <c r="BD6230" i="18"/>
  <c r="BB6231" i="18"/>
  <c r="BC6231" i="18"/>
  <c r="BD6231" i="18"/>
  <c r="BB6232" i="18"/>
  <c r="BC6232" i="18"/>
  <c r="BD6232" i="18"/>
  <c r="BB6233" i="18"/>
  <c r="BC6233" i="18"/>
  <c r="BD6233" i="18"/>
  <c r="BB6234" i="18"/>
  <c r="BC6234" i="18"/>
  <c r="BD6234" i="18"/>
  <c r="BB6235" i="18"/>
  <c r="BC6235" i="18"/>
  <c r="BD6235" i="18"/>
  <c r="BB6236" i="18"/>
  <c r="BC6236" i="18"/>
  <c r="BD6236" i="18"/>
  <c r="BB6237" i="18"/>
  <c r="BC6237" i="18"/>
  <c r="BD6237" i="18"/>
  <c r="BB6238" i="18"/>
  <c r="BC6238" i="18"/>
  <c r="BD6238" i="18"/>
  <c r="BB6239" i="18"/>
  <c r="BC6239" i="18"/>
  <c r="BD6239" i="18"/>
  <c r="BB6240" i="18"/>
  <c r="BC6240" i="18"/>
  <c r="BD6240" i="18"/>
  <c r="BB6241" i="18"/>
  <c r="BC6241" i="18"/>
  <c r="BD6241" i="18"/>
  <c r="BB6242" i="18"/>
  <c r="BC6242" i="18"/>
  <c r="BD6242" i="18"/>
  <c r="BB6243" i="18"/>
  <c r="BC6243" i="18"/>
  <c r="BD6243" i="18"/>
  <c r="BB6244" i="18"/>
  <c r="BC6244" i="18"/>
  <c r="BD6244" i="18"/>
  <c r="BB6245" i="18"/>
  <c r="BC6245" i="18"/>
  <c r="BD6245" i="18"/>
  <c r="BB6246" i="18"/>
  <c r="BC6246" i="18"/>
  <c r="BD6246" i="18"/>
  <c r="BB6247" i="18"/>
  <c r="BC6247" i="18"/>
  <c r="BD6247" i="18"/>
  <c r="BB6248" i="18"/>
  <c r="BC6248" i="18"/>
  <c r="BD6248" i="18"/>
  <c r="BB6249" i="18"/>
  <c r="BC6249" i="18"/>
  <c r="BD6249" i="18"/>
  <c r="BB6250" i="18"/>
  <c r="BC6250" i="18"/>
  <c r="BD6250" i="18"/>
  <c r="BB6251" i="18"/>
  <c r="BC6251" i="18"/>
  <c r="BD6251" i="18"/>
  <c r="BB6252" i="18"/>
  <c r="BC6252" i="18"/>
  <c r="BD6252" i="18"/>
  <c r="BB6253" i="18"/>
  <c r="BC6253" i="18"/>
  <c r="BD6253" i="18"/>
  <c r="BB6254" i="18"/>
  <c r="BC6254" i="18"/>
  <c r="BD6254" i="18"/>
  <c r="BB6255" i="18"/>
  <c r="BC6255" i="18"/>
  <c r="BD6255" i="18"/>
  <c r="BB6256" i="18"/>
  <c r="BC6256" i="18"/>
  <c r="BD6256" i="18"/>
  <c r="BB6257" i="18"/>
  <c r="BC6257" i="18"/>
  <c r="BD6257" i="18"/>
  <c r="BB6258" i="18"/>
  <c r="BC6258" i="18"/>
  <c r="BD6258" i="18"/>
  <c r="BB6259" i="18"/>
  <c r="BC6259" i="18"/>
  <c r="BD6259" i="18"/>
  <c r="BB6260" i="18"/>
  <c r="BC6260" i="18"/>
  <c r="BD6260" i="18"/>
  <c r="BB6261" i="18"/>
  <c r="BC6261" i="18"/>
  <c r="BD6261" i="18"/>
  <c r="BB6262" i="18"/>
  <c r="BC6262" i="18"/>
  <c r="BD6262" i="18"/>
  <c r="BB6263" i="18"/>
  <c r="BC6263" i="18"/>
  <c r="BD6263" i="18"/>
  <c r="BB6264" i="18"/>
  <c r="BC6264" i="18"/>
  <c r="BD6264" i="18"/>
  <c r="BB6265" i="18"/>
  <c r="BC6265" i="18"/>
  <c r="BD6265" i="18"/>
  <c r="BB6266" i="18"/>
  <c r="BC6266" i="18"/>
  <c r="BD6266" i="18"/>
  <c r="BB6267" i="18"/>
  <c r="BC6267" i="18"/>
  <c r="BD6267" i="18"/>
  <c r="BB6268" i="18"/>
  <c r="BC6268" i="18"/>
  <c r="BD6268" i="18"/>
  <c r="BB6269" i="18"/>
  <c r="BC6269" i="18"/>
  <c r="BD6269" i="18"/>
  <c r="BB6270" i="18"/>
  <c r="BC6270" i="18"/>
  <c r="BD6270" i="18"/>
  <c r="BB6271" i="18"/>
  <c r="BC6271" i="18"/>
  <c r="BD6271" i="18"/>
  <c r="BB6272" i="18"/>
  <c r="BC6272" i="18"/>
  <c r="BD6272" i="18"/>
  <c r="BB6273" i="18"/>
  <c r="BC6273" i="18"/>
  <c r="BD6273" i="18"/>
  <c r="BB6274" i="18"/>
  <c r="BC6274" i="18"/>
  <c r="BD6274" i="18"/>
  <c r="BB6275" i="18"/>
  <c r="BC6275" i="18"/>
  <c r="BD6275" i="18"/>
  <c r="BB6276" i="18"/>
  <c r="BC6276" i="18"/>
  <c r="BD6276" i="18"/>
  <c r="BB6277" i="18"/>
  <c r="BC6277" i="18"/>
  <c r="BD6277" i="18"/>
  <c r="BB6278" i="18"/>
  <c r="BC6278" i="18"/>
  <c r="BD6278" i="18"/>
  <c r="BB6279" i="18"/>
  <c r="BC6279" i="18"/>
  <c r="BD6279" i="18"/>
  <c r="BB6280" i="18"/>
  <c r="BC6280" i="18"/>
  <c r="BD6280" i="18"/>
  <c r="BB6281" i="18"/>
  <c r="BC6281" i="18"/>
  <c r="BD6281" i="18"/>
  <c r="BB6282" i="18"/>
  <c r="BC6282" i="18"/>
  <c r="BD6282" i="18"/>
  <c r="BB6283" i="18"/>
  <c r="BC6283" i="18"/>
  <c r="BD6283" i="18"/>
  <c r="BB6284" i="18"/>
  <c r="BC6284" i="18"/>
  <c r="BD6284" i="18"/>
  <c r="BB6285" i="18"/>
  <c r="BC6285" i="18"/>
  <c r="BD6285" i="18"/>
  <c r="BB6286" i="18"/>
  <c r="BC6286" i="18"/>
  <c r="BD6286" i="18"/>
  <c r="BB6287" i="18"/>
  <c r="BC6287" i="18"/>
  <c r="BD6287" i="18"/>
  <c r="BB6288" i="18"/>
  <c r="BC6288" i="18"/>
  <c r="BD6288" i="18"/>
  <c r="BB6289" i="18"/>
  <c r="BC6289" i="18"/>
  <c r="BD6289" i="18"/>
  <c r="BB6290" i="18"/>
  <c r="BC6290" i="18"/>
  <c r="BD6290" i="18"/>
  <c r="BB6291" i="18"/>
  <c r="BC6291" i="18"/>
  <c r="BD6291" i="18"/>
  <c r="BB6292" i="18"/>
  <c r="BC6292" i="18"/>
  <c r="BD6292" i="18"/>
  <c r="BB6293" i="18"/>
  <c r="BC6293" i="18"/>
  <c r="BD6293" i="18"/>
  <c r="BB6294" i="18"/>
  <c r="BC6294" i="18"/>
  <c r="BD6294" i="18"/>
  <c r="BB6295" i="18"/>
  <c r="BC6295" i="18"/>
  <c r="BD6295" i="18"/>
  <c r="BB6296" i="18"/>
  <c r="BC6296" i="18"/>
  <c r="BD6296" i="18"/>
  <c r="BB6297" i="18"/>
  <c r="BC6297" i="18"/>
  <c r="BD6297" i="18"/>
  <c r="BB6298" i="18"/>
  <c r="BC6298" i="18"/>
  <c r="BD6298" i="18"/>
  <c r="BB6299" i="18"/>
  <c r="BC6299" i="18"/>
  <c r="BD6299" i="18"/>
  <c r="BB6300" i="18"/>
  <c r="BC6300" i="18"/>
  <c r="BD6300" i="18"/>
  <c r="BB6301" i="18"/>
  <c r="BC6301" i="18"/>
  <c r="BD6301" i="18"/>
  <c r="BB6302" i="18"/>
  <c r="BC6302" i="18"/>
  <c r="BD6302" i="18"/>
  <c r="BB6303" i="18"/>
  <c r="BC6303" i="18"/>
  <c r="BD6303" i="18"/>
  <c r="BB6304" i="18"/>
  <c r="BC6304" i="18"/>
  <c r="BD6304" i="18"/>
  <c r="BB6305" i="18"/>
  <c r="BC6305" i="18"/>
  <c r="BD6305" i="18"/>
  <c r="BB6306" i="18"/>
  <c r="BC6306" i="18"/>
  <c r="BD6306" i="18"/>
  <c r="BB6307" i="18"/>
  <c r="BC6307" i="18"/>
  <c r="BD6307" i="18"/>
  <c r="BB6308" i="18"/>
  <c r="BC6308" i="18"/>
  <c r="BD6308" i="18"/>
  <c r="BB6309" i="18"/>
  <c r="BC6309" i="18"/>
  <c r="BD6309" i="18"/>
  <c r="BB6310" i="18"/>
  <c r="BC6310" i="18"/>
  <c r="BD6310" i="18"/>
  <c r="BB6311" i="18"/>
  <c r="BC6311" i="18"/>
  <c r="BD6311" i="18"/>
  <c r="BB6312" i="18"/>
  <c r="BC6312" i="18"/>
  <c r="BD6312" i="18"/>
  <c r="BB6313" i="18"/>
  <c r="BC6313" i="18"/>
  <c r="BD6313" i="18"/>
  <c r="BB6314" i="18"/>
  <c r="BC6314" i="18"/>
  <c r="BD6314" i="18"/>
  <c r="BB6315" i="18"/>
  <c r="BC6315" i="18"/>
  <c r="BD6315" i="18"/>
  <c r="BB6316" i="18"/>
  <c r="BC6316" i="18"/>
  <c r="BD6316" i="18"/>
  <c r="BB6317" i="18"/>
  <c r="BC6317" i="18"/>
  <c r="BD6317" i="18"/>
  <c r="BB6318" i="18"/>
  <c r="BC6318" i="18"/>
  <c r="BD6318" i="18"/>
  <c r="BB6319" i="18"/>
  <c r="BC6319" i="18"/>
  <c r="BD6319" i="18"/>
  <c r="BB6320" i="18"/>
  <c r="BC6320" i="18"/>
  <c r="BD6320" i="18"/>
  <c r="BB6321" i="18"/>
  <c r="BC6321" i="18"/>
  <c r="BD6321" i="18"/>
  <c r="BB6322" i="18"/>
  <c r="BC6322" i="18"/>
  <c r="BD6322" i="18"/>
  <c r="BB6323" i="18"/>
  <c r="BC6323" i="18"/>
  <c r="BD6323" i="18"/>
  <c r="BB6324" i="18"/>
  <c r="BC6324" i="18"/>
  <c r="BD6324" i="18"/>
  <c r="BB6325" i="18"/>
  <c r="BC6325" i="18"/>
  <c r="BD6325" i="18"/>
  <c r="BB6326" i="18"/>
  <c r="BC6326" i="18"/>
  <c r="BD6326" i="18"/>
  <c r="BB6327" i="18"/>
  <c r="BC6327" i="18"/>
  <c r="BD6327" i="18"/>
  <c r="BB6328" i="18"/>
  <c r="BC6328" i="18"/>
  <c r="BD6328" i="18"/>
  <c r="BB6329" i="18"/>
  <c r="BC6329" i="18"/>
  <c r="BD6329" i="18"/>
  <c r="BB6330" i="18"/>
  <c r="BC6330" i="18"/>
  <c r="BD6330" i="18"/>
  <c r="BB6331" i="18"/>
  <c r="BC6331" i="18"/>
  <c r="BD6331" i="18"/>
  <c r="BB6332" i="18"/>
  <c r="BC6332" i="18"/>
  <c r="BD6332" i="18"/>
  <c r="BB6333" i="18"/>
  <c r="BC6333" i="18"/>
  <c r="BD6333" i="18"/>
  <c r="BB6334" i="18"/>
  <c r="BC6334" i="18"/>
  <c r="BD6334" i="18"/>
  <c r="BB6335" i="18"/>
  <c r="BC6335" i="18"/>
  <c r="BD6335" i="18"/>
  <c r="BB6336" i="18"/>
  <c r="BC6336" i="18"/>
  <c r="BD6336" i="18"/>
  <c r="BB6337" i="18"/>
  <c r="BC6337" i="18"/>
  <c r="BD6337" i="18"/>
  <c r="BB6338" i="18"/>
  <c r="BC6338" i="18"/>
  <c r="BD6338" i="18"/>
  <c r="BB6339" i="18"/>
  <c r="BC6339" i="18"/>
  <c r="BD6339" i="18"/>
  <c r="BB6340" i="18"/>
  <c r="BC6340" i="18"/>
  <c r="BD6340" i="18"/>
  <c r="BB6341" i="18"/>
  <c r="BC6341" i="18"/>
  <c r="BD6341" i="18"/>
  <c r="BB6342" i="18"/>
  <c r="BC6342" i="18"/>
  <c r="BD6342" i="18"/>
  <c r="BB6343" i="18"/>
  <c r="BC6343" i="18"/>
  <c r="BD6343" i="18"/>
  <c r="BB6344" i="18"/>
  <c r="BC6344" i="18"/>
  <c r="BD6344" i="18"/>
  <c r="BB6345" i="18"/>
  <c r="BC6345" i="18"/>
  <c r="BD6345" i="18"/>
  <c r="BB6346" i="18"/>
  <c r="BC6346" i="18"/>
  <c r="BD6346" i="18"/>
  <c r="BB6347" i="18"/>
  <c r="BC6347" i="18"/>
  <c r="BD6347" i="18"/>
  <c r="BB6348" i="18"/>
  <c r="BC6348" i="18"/>
  <c r="BD6348" i="18"/>
  <c r="BB6349" i="18"/>
  <c r="BC6349" i="18"/>
  <c r="BD6349" i="18"/>
  <c r="BB6350" i="18"/>
  <c r="BC6350" i="18"/>
  <c r="BD6350" i="18"/>
  <c r="BB6351" i="18"/>
  <c r="BC6351" i="18"/>
  <c r="BD6351" i="18"/>
  <c r="BB6352" i="18"/>
  <c r="BC6352" i="18"/>
  <c r="BD6352" i="18"/>
  <c r="BB6353" i="18"/>
  <c r="BC6353" i="18"/>
  <c r="BD6353" i="18"/>
  <c r="BB6354" i="18"/>
  <c r="BC6354" i="18"/>
  <c r="BD6354" i="18"/>
  <c r="BB6355" i="18"/>
  <c r="BC6355" i="18"/>
  <c r="BD6355" i="18"/>
  <c r="BB6356" i="18"/>
  <c r="BC6356" i="18"/>
  <c r="BD6356" i="18"/>
  <c r="BB6357" i="18"/>
  <c r="BC6357" i="18"/>
  <c r="BD6357" i="18"/>
  <c r="BB6358" i="18"/>
  <c r="BC6358" i="18"/>
  <c r="BD6358" i="18"/>
  <c r="BB6359" i="18"/>
  <c r="BC6359" i="18"/>
  <c r="BD6359" i="18"/>
  <c r="BB6360" i="18"/>
  <c r="BC6360" i="18"/>
  <c r="BD6360" i="18"/>
  <c r="BB6361" i="18"/>
  <c r="BC6361" i="18"/>
  <c r="BD6361" i="18"/>
  <c r="BB6362" i="18"/>
  <c r="BC6362" i="18"/>
  <c r="BD6362" i="18"/>
  <c r="BB6363" i="18"/>
  <c r="BC6363" i="18"/>
  <c r="BD6363" i="18"/>
  <c r="BB6364" i="18"/>
  <c r="BC6364" i="18"/>
  <c r="BD6364" i="18"/>
  <c r="BB6365" i="18"/>
  <c r="BC6365" i="18"/>
  <c r="BD6365" i="18"/>
  <c r="BB6366" i="18"/>
  <c r="BC6366" i="18"/>
  <c r="BD6366" i="18"/>
  <c r="BB6367" i="18"/>
  <c r="BC6367" i="18"/>
  <c r="BD6367" i="18"/>
  <c r="BB6368" i="18"/>
  <c r="BC6368" i="18"/>
  <c r="BD6368" i="18"/>
  <c r="BB6369" i="18"/>
  <c r="BC6369" i="18"/>
  <c r="BD6369" i="18"/>
  <c r="BB6370" i="18"/>
  <c r="BC6370" i="18"/>
  <c r="BD6370" i="18"/>
  <c r="BB6371" i="18"/>
  <c r="BC6371" i="18"/>
  <c r="BD6371" i="18"/>
  <c r="BB6372" i="18"/>
  <c r="BC6372" i="18"/>
  <c r="BD6372" i="18"/>
  <c r="BB6373" i="18"/>
  <c r="BC6373" i="18"/>
  <c r="BD6373" i="18"/>
  <c r="BB6374" i="18"/>
  <c r="BC6374" i="18"/>
  <c r="BD6374" i="18"/>
  <c r="BB6375" i="18"/>
  <c r="BC6375" i="18"/>
  <c r="BD6375" i="18"/>
  <c r="BB6376" i="18"/>
  <c r="BC6376" i="18"/>
  <c r="BD6376" i="18"/>
  <c r="BB6377" i="18"/>
  <c r="BC6377" i="18"/>
  <c r="BD6377" i="18"/>
  <c r="BB6378" i="18"/>
  <c r="BC6378" i="18"/>
  <c r="BD6378" i="18"/>
  <c r="BB6379" i="18"/>
  <c r="BC6379" i="18"/>
  <c r="BD6379" i="18"/>
  <c r="BB6380" i="18"/>
  <c r="BC6380" i="18"/>
  <c r="BD6380" i="18"/>
  <c r="BB6381" i="18"/>
  <c r="BC6381" i="18"/>
  <c r="BD6381" i="18"/>
  <c r="BB6382" i="18"/>
  <c r="BC6382" i="18"/>
  <c r="BD6382" i="18"/>
  <c r="BB6383" i="18"/>
  <c r="BC6383" i="18"/>
  <c r="BD6383" i="18"/>
  <c r="BB6384" i="18"/>
  <c r="BC6384" i="18"/>
  <c r="BD6384" i="18"/>
  <c r="BB6385" i="18"/>
  <c r="BC6385" i="18"/>
  <c r="BD6385" i="18"/>
  <c r="BB6386" i="18"/>
  <c r="BC6386" i="18"/>
  <c r="BD6386" i="18"/>
  <c r="BB6387" i="18"/>
  <c r="BC6387" i="18"/>
  <c r="BD6387" i="18"/>
  <c r="BB6388" i="18"/>
  <c r="BC6388" i="18"/>
  <c r="BD6388" i="18"/>
  <c r="BB6389" i="18"/>
  <c r="BC6389" i="18"/>
  <c r="BD6389" i="18"/>
  <c r="BB6390" i="18"/>
  <c r="BC6390" i="18"/>
  <c r="BD6390" i="18"/>
  <c r="BB6391" i="18"/>
  <c r="BC6391" i="18"/>
  <c r="BD6391" i="18"/>
  <c r="BB6392" i="18"/>
  <c r="BC6392" i="18"/>
  <c r="BD6392" i="18"/>
  <c r="BB6393" i="18"/>
  <c r="BC6393" i="18"/>
  <c r="BD6393" i="18"/>
  <c r="BB6394" i="18"/>
  <c r="BC6394" i="18"/>
  <c r="BD6394" i="18"/>
  <c r="BB6395" i="18"/>
  <c r="BC6395" i="18"/>
  <c r="BD6395" i="18"/>
  <c r="BB6396" i="18"/>
  <c r="BC6396" i="18"/>
  <c r="BD6396" i="18"/>
  <c r="BB6397" i="18"/>
  <c r="BC6397" i="18"/>
  <c r="BD6397" i="18"/>
  <c r="BB6398" i="18"/>
  <c r="BC6398" i="18"/>
  <c r="BD6398" i="18"/>
  <c r="BB6399" i="18"/>
  <c r="BC6399" i="18"/>
  <c r="BD6399" i="18"/>
  <c r="BB6400" i="18"/>
  <c r="BC6400" i="18"/>
  <c r="BD6400" i="18"/>
  <c r="BB6401" i="18"/>
  <c r="BC6401" i="18"/>
  <c r="BD6401" i="18"/>
  <c r="BB6402" i="18"/>
  <c r="BC6402" i="18"/>
  <c r="BD6402" i="18"/>
  <c r="BB6403" i="18"/>
  <c r="BC6403" i="18"/>
  <c r="BD6403" i="18"/>
  <c r="BB6404" i="18"/>
  <c r="BC6404" i="18"/>
  <c r="BD6404" i="18"/>
  <c r="BB6405" i="18"/>
  <c r="BC6405" i="18"/>
  <c r="BD6405" i="18"/>
  <c r="BB6406" i="18"/>
  <c r="BC6406" i="18"/>
  <c r="BD6406" i="18"/>
  <c r="BB6407" i="18"/>
  <c r="BC6407" i="18"/>
  <c r="BD6407" i="18"/>
  <c r="BB6408" i="18"/>
  <c r="BC6408" i="18"/>
  <c r="BD6408" i="18"/>
  <c r="BB6409" i="18"/>
  <c r="BC6409" i="18"/>
  <c r="BD6409" i="18"/>
  <c r="BB6410" i="18"/>
  <c r="BC6410" i="18"/>
  <c r="BD6410" i="18"/>
  <c r="BB6411" i="18"/>
  <c r="BC6411" i="18"/>
  <c r="BD6411" i="18"/>
  <c r="BB6412" i="18"/>
  <c r="BC6412" i="18"/>
  <c r="BD6412" i="18"/>
  <c r="BB6413" i="18"/>
  <c r="BC6413" i="18"/>
  <c r="BD6413" i="18"/>
  <c r="BB6414" i="18"/>
  <c r="BC6414" i="18"/>
  <c r="BD6414" i="18"/>
  <c r="BB6415" i="18"/>
  <c r="BC6415" i="18"/>
  <c r="BD6415" i="18"/>
  <c r="BB6416" i="18"/>
  <c r="BC6416" i="18"/>
  <c r="BD6416" i="18"/>
  <c r="BB6417" i="18"/>
  <c r="BC6417" i="18"/>
  <c r="BD6417" i="18"/>
  <c r="BB6418" i="18"/>
  <c r="BC6418" i="18"/>
  <c r="BD6418" i="18"/>
  <c r="BB6419" i="18"/>
  <c r="BC6419" i="18"/>
  <c r="BD6419" i="18"/>
  <c r="BB6420" i="18"/>
  <c r="BC6420" i="18"/>
  <c r="BD6420" i="18"/>
  <c r="BB6421" i="18"/>
  <c r="BC6421" i="18"/>
  <c r="BD6421" i="18"/>
  <c r="BB6422" i="18"/>
  <c r="BC6422" i="18"/>
  <c r="BD6422" i="18"/>
  <c r="BB6423" i="18"/>
  <c r="BC6423" i="18"/>
  <c r="BD6423" i="18"/>
  <c r="BB6424" i="18"/>
  <c r="BC6424" i="18"/>
  <c r="BD6424" i="18"/>
  <c r="BB6425" i="18"/>
  <c r="BC6425" i="18"/>
  <c r="BD6425" i="18"/>
  <c r="BB6426" i="18"/>
  <c r="BC6426" i="18"/>
  <c r="BD6426" i="18"/>
  <c r="BB6427" i="18"/>
  <c r="BC6427" i="18"/>
  <c r="BD6427" i="18"/>
  <c r="BB6428" i="18"/>
  <c r="BC6428" i="18"/>
  <c r="BD6428" i="18"/>
  <c r="BB6429" i="18"/>
  <c r="BC6429" i="18"/>
  <c r="BD6429" i="18"/>
  <c r="BB6430" i="18"/>
  <c r="BC6430" i="18"/>
  <c r="BD6430" i="18"/>
  <c r="BB6431" i="18"/>
  <c r="BC6431" i="18"/>
  <c r="BD6431" i="18"/>
  <c r="BB6432" i="18"/>
  <c r="BC6432" i="18"/>
  <c r="BD6432" i="18"/>
  <c r="BB6433" i="18"/>
  <c r="BC6433" i="18"/>
  <c r="BD6433" i="18"/>
  <c r="BB6434" i="18"/>
  <c r="BC6434" i="18"/>
  <c r="BD6434" i="18"/>
  <c r="BB6435" i="18"/>
  <c r="BC6435" i="18"/>
  <c r="BD6435" i="18"/>
  <c r="BB6436" i="18"/>
  <c r="BC6436" i="18"/>
  <c r="BD6436" i="18"/>
  <c r="BB6437" i="18"/>
  <c r="BC6437" i="18"/>
  <c r="BD6437" i="18"/>
  <c r="BB6438" i="18"/>
  <c r="BC6438" i="18"/>
  <c r="BD6438" i="18"/>
  <c r="BB6439" i="18"/>
  <c r="BC6439" i="18"/>
  <c r="BD6439" i="18"/>
  <c r="BB6440" i="18"/>
  <c r="BC6440" i="18"/>
  <c r="BD6440" i="18"/>
  <c r="BB6441" i="18"/>
  <c r="BC6441" i="18"/>
  <c r="BD6441" i="18"/>
  <c r="BB6442" i="18"/>
  <c r="BC6442" i="18"/>
  <c r="BD6442" i="18"/>
  <c r="BB6443" i="18"/>
  <c r="BC6443" i="18"/>
  <c r="BD6443" i="18"/>
  <c r="BB6444" i="18"/>
  <c r="BC6444" i="18"/>
  <c r="BD6444" i="18"/>
  <c r="BB6445" i="18"/>
  <c r="BC6445" i="18"/>
  <c r="BD6445" i="18"/>
  <c r="BB6446" i="18"/>
  <c r="BC6446" i="18"/>
  <c r="BD6446" i="18"/>
  <c r="BB6447" i="18"/>
  <c r="BC6447" i="18"/>
  <c r="BD6447" i="18"/>
  <c r="BB6448" i="18"/>
  <c r="BC6448" i="18"/>
  <c r="BD6448" i="18"/>
  <c r="BB6449" i="18"/>
  <c r="BC6449" i="18"/>
  <c r="BD6449" i="18"/>
  <c r="BB6450" i="18"/>
  <c r="BC6450" i="18"/>
  <c r="BD6450" i="18"/>
  <c r="BB6451" i="18"/>
  <c r="BC6451" i="18"/>
  <c r="BD6451" i="18"/>
  <c r="BB6452" i="18"/>
  <c r="BC6452" i="18"/>
  <c r="BD6452" i="18"/>
  <c r="BB6453" i="18"/>
  <c r="BC6453" i="18"/>
  <c r="BD6453" i="18"/>
  <c r="BB6454" i="18"/>
  <c r="BC6454" i="18"/>
  <c r="BD6454" i="18"/>
  <c r="BB6455" i="18"/>
  <c r="BC6455" i="18"/>
  <c r="BD6455" i="18"/>
  <c r="BB6456" i="18"/>
  <c r="BC6456" i="18"/>
  <c r="BD6456" i="18"/>
  <c r="BB6457" i="18"/>
  <c r="BC6457" i="18"/>
  <c r="BD6457" i="18"/>
  <c r="BB6458" i="18"/>
  <c r="BC6458" i="18"/>
  <c r="BD6458" i="18"/>
  <c r="BB6459" i="18"/>
  <c r="BC6459" i="18"/>
  <c r="BD6459" i="18"/>
  <c r="BB6460" i="18"/>
  <c r="BC6460" i="18"/>
  <c r="BD6460" i="18"/>
  <c r="BB6461" i="18"/>
  <c r="BC6461" i="18"/>
  <c r="BD6461" i="18"/>
  <c r="BB6462" i="18"/>
  <c r="BC6462" i="18"/>
  <c r="BD6462" i="18"/>
  <c r="BB6463" i="18"/>
  <c r="BC6463" i="18"/>
  <c r="BD6463" i="18"/>
  <c r="BB6464" i="18"/>
  <c r="BC6464" i="18"/>
  <c r="BD6464" i="18"/>
  <c r="BB6465" i="18"/>
  <c r="BC6465" i="18"/>
  <c r="BD6465" i="18"/>
  <c r="BB6466" i="18"/>
  <c r="BC6466" i="18"/>
  <c r="BD6466" i="18"/>
  <c r="BB6467" i="18"/>
  <c r="BC6467" i="18"/>
  <c r="BD6467" i="18"/>
  <c r="BB6468" i="18"/>
  <c r="BC6468" i="18"/>
  <c r="BD6468" i="18"/>
  <c r="BB6469" i="18"/>
  <c r="BC6469" i="18"/>
  <c r="BD6469" i="18"/>
  <c r="BB6470" i="18"/>
  <c r="BC6470" i="18"/>
  <c r="BD6470" i="18"/>
  <c r="BB6471" i="18"/>
  <c r="BC6471" i="18"/>
  <c r="BD6471" i="18"/>
  <c r="BB6472" i="18"/>
  <c r="BC6472" i="18"/>
  <c r="BD6472" i="18"/>
  <c r="BB6473" i="18"/>
  <c r="BC6473" i="18"/>
  <c r="BD6473" i="18"/>
  <c r="BB6474" i="18"/>
  <c r="BC6474" i="18"/>
  <c r="BD6474" i="18"/>
  <c r="BB6475" i="18"/>
  <c r="BC6475" i="18"/>
  <c r="BD6475" i="18"/>
  <c r="BB6476" i="18"/>
  <c r="BC6476" i="18"/>
  <c r="BD6476" i="18"/>
  <c r="BB6477" i="18"/>
  <c r="BC6477" i="18"/>
  <c r="BD6477" i="18"/>
  <c r="BB6478" i="18"/>
  <c r="BC6478" i="18"/>
  <c r="BD6478" i="18"/>
  <c r="BB6479" i="18"/>
  <c r="BC6479" i="18"/>
  <c r="BD6479" i="18"/>
  <c r="BB6480" i="18"/>
  <c r="BC6480" i="18"/>
  <c r="BD6480" i="18"/>
  <c r="BB6481" i="18"/>
  <c r="BC6481" i="18"/>
  <c r="BD6481" i="18"/>
  <c r="BB6482" i="18"/>
  <c r="BC6482" i="18"/>
  <c r="BD6482" i="18"/>
  <c r="BB6483" i="18"/>
  <c r="BC6483" i="18"/>
  <c r="BD6483" i="18"/>
  <c r="BB6484" i="18"/>
  <c r="BC6484" i="18"/>
  <c r="BD6484" i="18"/>
  <c r="BB6485" i="18"/>
  <c r="BC6485" i="18"/>
  <c r="BD6485" i="18"/>
  <c r="BB6486" i="18"/>
  <c r="BC6486" i="18"/>
  <c r="BD6486" i="18"/>
  <c r="BB6487" i="18"/>
  <c r="BC6487" i="18"/>
  <c r="BD6487" i="18"/>
  <c r="BB6488" i="18"/>
  <c r="BC6488" i="18"/>
  <c r="BD6488" i="18"/>
  <c r="BB6489" i="18"/>
  <c r="BC6489" i="18"/>
  <c r="BD6489" i="18"/>
  <c r="BB6490" i="18"/>
  <c r="BC6490" i="18"/>
  <c r="BD6490" i="18"/>
  <c r="BB6491" i="18"/>
  <c r="BC6491" i="18"/>
  <c r="BD6491" i="18"/>
  <c r="BB6492" i="18"/>
  <c r="BC6492" i="18"/>
  <c r="BD6492" i="18"/>
  <c r="BB6493" i="18"/>
  <c r="BC6493" i="18"/>
  <c r="BD6493" i="18"/>
  <c r="BB6494" i="18"/>
  <c r="BC6494" i="18"/>
  <c r="BD6494" i="18"/>
  <c r="BB6495" i="18"/>
  <c r="BC6495" i="18"/>
  <c r="BD6495" i="18"/>
  <c r="BB6496" i="18"/>
  <c r="BC6496" i="18"/>
  <c r="BD6496" i="18"/>
  <c r="BB6497" i="18"/>
  <c r="BC6497" i="18"/>
  <c r="BD6497" i="18"/>
  <c r="BB6498" i="18"/>
  <c r="BC6498" i="18"/>
  <c r="BD6498" i="18"/>
  <c r="BB6499" i="18"/>
  <c r="BC6499" i="18"/>
  <c r="BD6499" i="18"/>
  <c r="BB6500" i="18"/>
  <c r="BC6500" i="18"/>
  <c r="BD6500" i="18"/>
  <c r="BB6501" i="18"/>
  <c r="BC6501" i="18"/>
  <c r="BD6501" i="18"/>
  <c r="BB6502" i="18"/>
  <c r="BC6502" i="18"/>
  <c r="BD6502" i="18"/>
  <c r="BB6503" i="18"/>
  <c r="BC6503" i="18"/>
  <c r="BD6503" i="18"/>
  <c r="BB6504" i="18"/>
  <c r="BC6504" i="18"/>
  <c r="BD6504" i="18"/>
  <c r="BB6505" i="18"/>
  <c r="BC6505" i="18"/>
  <c r="BD6505" i="18"/>
  <c r="BB6506" i="18"/>
  <c r="BC6506" i="18"/>
  <c r="BD6506" i="18"/>
  <c r="BB6507" i="18"/>
  <c r="BC6507" i="18"/>
  <c r="BD6507" i="18"/>
  <c r="BB6508" i="18"/>
  <c r="BC6508" i="18"/>
  <c r="BD6508" i="18"/>
  <c r="BB6509" i="18"/>
  <c r="BC6509" i="18"/>
  <c r="BD6509" i="18"/>
  <c r="BB6510" i="18"/>
  <c r="BC6510" i="18"/>
  <c r="BD6510" i="18"/>
  <c r="BB6511" i="18"/>
  <c r="BC6511" i="18"/>
  <c r="BD6511" i="18"/>
  <c r="BB6512" i="18"/>
  <c r="BC6512" i="18"/>
  <c r="BD6512" i="18"/>
  <c r="BB6513" i="18"/>
  <c r="BC6513" i="18"/>
  <c r="BD6513" i="18"/>
  <c r="BB6514" i="18"/>
  <c r="BC6514" i="18"/>
  <c r="BD6514" i="18"/>
  <c r="BB6515" i="18"/>
  <c r="BC6515" i="18"/>
  <c r="BD6515" i="18"/>
  <c r="BB6516" i="18"/>
  <c r="BC6516" i="18"/>
  <c r="BD6516" i="18"/>
  <c r="BB6517" i="18"/>
  <c r="BC6517" i="18"/>
  <c r="BD6517" i="18"/>
  <c r="BB6518" i="18"/>
  <c r="BC6518" i="18"/>
  <c r="BD6518" i="18"/>
  <c r="BB6519" i="18"/>
  <c r="BC6519" i="18"/>
  <c r="BD6519" i="18"/>
  <c r="BB6520" i="18"/>
  <c r="BC6520" i="18"/>
  <c r="BD6520" i="18"/>
  <c r="BB6521" i="18"/>
  <c r="BC6521" i="18"/>
  <c r="BD6521" i="18"/>
  <c r="BB6522" i="18"/>
  <c r="BC6522" i="18"/>
  <c r="BD6522" i="18"/>
  <c r="BB6523" i="18"/>
  <c r="BC6523" i="18"/>
  <c r="BD6523" i="18"/>
  <c r="BB6524" i="18"/>
  <c r="BC6524" i="18"/>
  <c r="BD6524" i="18"/>
  <c r="BB6525" i="18"/>
  <c r="BC6525" i="18"/>
  <c r="BD6525" i="18"/>
  <c r="BB6526" i="18"/>
  <c r="BC6526" i="18"/>
  <c r="BD6526" i="18"/>
  <c r="BB6527" i="18"/>
  <c r="BC6527" i="18"/>
  <c r="BD6527" i="18"/>
  <c r="BB6528" i="18"/>
  <c r="BC6528" i="18"/>
  <c r="BD6528" i="18"/>
  <c r="BB6529" i="18"/>
  <c r="BC6529" i="18"/>
  <c r="BD6529" i="18"/>
  <c r="BB6530" i="18"/>
  <c r="BC6530" i="18"/>
  <c r="BD6530" i="18"/>
  <c r="BB6531" i="18"/>
  <c r="BC6531" i="18"/>
  <c r="BD6531" i="18"/>
  <c r="BB6532" i="18"/>
  <c r="BC6532" i="18"/>
  <c r="BD6532" i="18"/>
  <c r="BB6533" i="18"/>
  <c r="BC6533" i="18"/>
  <c r="BD6533" i="18"/>
  <c r="BB6534" i="18"/>
  <c r="BC6534" i="18"/>
  <c r="BD6534" i="18"/>
  <c r="BB6535" i="18"/>
  <c r="BC6535" i="18"/>
  <c r="BD6535" i="18"/>
  <c r="BB6536" i="18"/>
  <c r="BC6536" i="18"/>
  <c r="BD6536" i="18"/>
  <c r="BB6537" i="18"/>
  <c r="BC6537" i="18"/>
  <c r="BD6537" i="18"/>
  <c r="BB6538" i="18"/>
  <c r="BC6538" i="18"/>
  <c r="BD6538" i="18"/>
  <c r="BB6539" i="18"/>
  <c r="BC6539" i="18"/>
  <c r="BD6539" i="18"/>
  <c r="BB6540" i="18"/>
  <c r="BC6540" i="18"/>
  <c r="BD6540" i="18"/>
  <c r="BB6541" i="18"/>
  <c r="BC6541" i="18"/>
  <c r="BD6541" i="18"/>
  <c r="BB6542" i="18"/>
  <c r="BC6542" i="18"/>
  <c r="BD6542" i="18"/>
  <c r="BB6543" i="18"/>
  <c r="BC6543" i="18"/>
  <c r="BD6543" i="18"/>
  <c r="BB6544" i="18"/>
  <c r="BC6544" i="18"/>
  <c r="BD6544" i="18"/>
  <c r="BB6545" i="18"/>
  <c r="BC6545" i="18"/>
  <c r="BD6545" i="18"/>
  <c r="BB6546" i="18"/>
  <c r="BC6546" i="18"/>
  <c r="BD6546" i="18"/>
  <c r="BB6547" i="18"/>
  <c r="BC6547" i="18"/>
  <c r="BD6547" i="18"/>
  <c r="BB6548" i="18"/>
  <c r="BC6548" i="18"/>
  <c r="BD6548" i="18"/>
  <c r="BB6549" i="18"/>
  <c r="BC6549" i="18"/>
  <c r="BD6549" i="18"/>
  <c r="BB6550" i="18"/>
  <c r="BC6550" i="18"/>
  <c r="BD6550" i="18"/>
  <c r="BB6551" i="18"/>
  <c r="BC6551" i="18"/>
  <c r="BD6551" i="18"/>
  <c r="BB6552" i="18"/>
  <c r="BC6552" i="18"/>
  <c r="BD6552" i="18"/>
  <c r="BB6553" i="18"/>
  <c r="BC6553" i="18"/>
  <c r="BD6553" i="18"/>
  <c r="BB6554" i="18"/>
  <c r="BC6554" i="18"/>
  <c r="BD6554" i="18"/>
  <c r="BB6555" i="18"/>
  <c r="BC6555" i="18"/>
  <c r="BD6555" i="18"/>
  <c r="BB6556" i="18"/>
  <c r="BC6556" i="18"/>
  <c r="BD6556" i="18"/>
  <c r="BB6557" i="18"/>
  <c r="BC6557" i="18"/>
  <c r="BD6557" i="18"/>
  <c r="BB6558" i="18"/>
  <c r="BC6558" i="18"/>
  <c r="BD6558" i="18"/>
  <c r="BB6559" i="18"/>
  <c r="BC6559" i="18"/>
  <c r="BD6559" i="18"/>
  <c r="BB6560" i="18"/>
  <c r="BC6560" i="18"/>
  <c r="BD6560" i="18"/>
  <c r="BB6561" i="18"/>
  <c r="BC6561" i="18"/>
  <c r="BD6561" i="18"/>
  <c r="BB6562" i="18"/>
  <c r="BC6562" i="18"/>
  <c r="BD6562" i="18"/>
  <c r="BB6563" i="18"/>
  <c r="BC6563" i="18"/>
  <c r="BD6563" i="18"/>
  <c r="BB6564" i="18"/>
  <c r="BC6564" i="18"/>
  <c r="BD6564" i="18"/>
  <c r="BB6565" i="18"/>
  <c r="BC6565" i="18"/>
  <c r="BD6565" i="18"/>
  <c r="BB6566" i="18"/>
  <c r="BC6566" i="18"/>
  <c r="BD6566" i="18"/>
  <c r="BB6567" i="18"/>
  <c r="BC6567" i="18"/>
  <c r="BD6567" i="18"/>
  <c r="BB6568" i="18"/>
  <c r="BC6568" i="18"/>
  <c r="BD6568" i="18"/>
  <c r="BB6569" i="18"/>
  <c r="BC6569" i="18"/>
  <c r="BD6569" i="18"/>
  <c r="BB6570" i="18"/>
  <c r="BC6570" i="18"/>
  <c r="BD6570" i="18"/>
  <c r="BB6571" i="18"/>
  <c r="BC6571" i="18"/>
  <c r="BD6571" i="18"/>
  <c r="BB6572" i="18"/>
  <c r="BC6572" i="18"/>
  <c r="BD6572" i="18"/>
  <c r="BB6573" i="18"/>
  <c r="BC6573" i="18"/>
  <c r="BD6573" i="18"/>
  <c r="BB6574" i="18"/>
  <c r="BC6574" i="18"/>
  <c r="BD6574" i="18"/>
  <c r="BB6575" i="18"/>
  <c r="BC6575" i="18"/>
  <c r="BD6575" i="18"/>
  <c r="BB6576" i="18"/>
  <c r="BC6576" i="18"/>
  <c r="BD6576" i="18"/>
  <c r="BB6577" i="18"/>
  <c r="BC6577" i="18"/>
  <c r="BD6577" i="18"/>
  <c r="BB6578" i="18"/>
  <c r="BC6578" i="18"/>
  <c r="BD6578" i="18"/>
  <c r="BB6579" i="18"/>
  <c r="BC6579" i="18"/>
  <c r="BD6579" i="18"/>
  <c r="BB6580" i="18"/>
  <c r="BC6580" i="18"/>
  <c r="BD6580" i="18"/>
  <c r="BB6581" i="18"/>
  <c r="BC6581" i="18"/>
  <c r="BD6581" i="18"/>
  <c r="BB6582" i="18"/>
  <c r="BC6582" i="18"/>
  <c r="BD6582" i="18"/>
  <c r="BB6583" i="18"/>
  <c r="BC6583" i="18"/>
  <c r="BD6583" i="18"/>
  <c r="BB6584" i="18"/>
  <c r="BC6584" i="18"/>
  <c r="BD6584" i="18"/>
  <c r="BB6585" i="18"/>
  <c r="BC6585" i="18"/>
  <c r="BD6585" i="18"/>
  <c r="BB6586" i="18"/>
  <c r="BC6586" i="18"/>
  <c r="BD6586" i="18"/>
  <c r="BB6587" i="18"/>
  <c r="BC6587" i="18"/>
  <c r="BD6587" i="18"/>
  <c r="BB6588" i="18"/>
  <c r="BC6588" i="18"/>
  <c r="BD6588" i="18"/>
  <c r="BB6589" i="18"/>
  <c r="BC6589" i="18"/>
  <c r="BD6589" i="18"/>
  <c r="BB6590" i="18"/>
  <c r="BC6590" i="18"/>
  <c r="BD6590" i="18"/>
  <c r="BB6591" i="18"/>
  <c r="BC6591" i="18"/>
  <c r="BD6591" i="18"/>
  <c r="BB6592" i="18"/>
  <c r="BC6592" i="18"/>
  <c r="BD6592" i="18"/>
  <c r="BB6593" i="18"/>
  <c r="BC6593" i="18"/>
  <c r="BD6593" i="18"/>
  <c r="BB6594" i="18"/>
  <c r="BC6594" i="18"/>
  <c r="BD6594" i="18"/>
  <c r="BB6595" i="18"/>
  <c r="BC6595" i="18"/>
  <c r="BD6595" i="18"/>
  <c r="BB6596" i="18"/>
  <c r="BC6596" i="18"/>
  <c r="BD6596" i="18"/>
  <c r="BB6597" i="18"/>
  <c r="BC6597" i="18"/>
  <c r="BD6597" i="18"/>
  <c r="BB6598" i="18"/>
  <c r="BC6598" i="18"/>
  <c r="BD6598" i="18"/>
  <c r="BB6599" i="18"/>
  <c r="BC6599" i="18"/>
  <c r="BD6599" i="18"/>
  <c r="BB6600" i="18"/>
  <c r="BC6600" i="18"/>
  <c r="BD6600" i="18"/>
  <c r="BB6601" i="18"/>
  <c r="BC6601" i="18"/>
  <c r="BD6601" i="18"/>
  <c r="BB6602" i="18"/>
  <c r="BC6602" i="18"/>
  <c r="BD6602" i="18"/>
  <c r="BB6603" i="18"/>
  <c r="BC6603" i="18"/>
  <c r="BD6603" i="18"/>
  <c r="BB6604" i="18"/>
  <c r="BC6604" i="18"/>
  <c r="BD6604" i="18"/>
  <c r="BB6605" i="18"/>
  <c r="BC6605" i="18"/>
  <c r="BD6605" i="18"/>
  <c r="BB6606" i="18"/>
  <c r="BC6606" i="18"/>
  <c r="BD6606" i="18"/>
  <c r="BB6607" i="18"/>
  <c r="BC6607" i="18"/>
  <c r="BD6607" i="18"/>
  <c r="BB6608" i="18"/>
  <c r="BC6608" i="18"/>
  <c r="BD6608" i="18"/>
  <c r="BB6609" i="18"/>
  <c r="BC6609" i="18"/>
  <c r="BD6609" i="18"/>
  <c r="BB6610" i="18"/>
  <c r="BC6610" i="18"/>
  <c r="BD6610" i="18"/>
  <c r="BB6611" i="18"/>
  <c r="BC6611" i="18"/>
  <c r="BD6611" i="18"/>
  <c r="BB6612" i="18"/>
  <c r="BC6612" i="18"/>
  <c r="BD6612" i="18"/>
  <c r="BB6613" i="18"/>
  <c r="BC6613" i="18"/>
  <c r="BD6613" i="18"/>
  <c r="BB6614" i="18"/>
  <c r="BC6614" i="18"/>
  <c r="BD6614" i="18"/>
  <c r="BB6615" i="18"/>
  <c r="BC6615" i="18"/>
  <c r="BD6615" i="18"/>
  <c r="BB6616" i="18"/>
  <c r="BC6616" i="18"/>
  <c r="BD6616" i="18"/>
  <c r="BB6617" i="18"/>
  <c r="BC6617" i="18"/>
  <c r="BD6617" i="18"/>
  <c r="BB6618" i="18"/>
  <c r="BC6618" i="18"/>
  <c r="BD6618" i="18"/>
  <c r="BB6619" i="18"/>
  <c r="BC6619" i="18"/>
  <c r="BD6619" i="18"/>
  <c r="BB6620" i="18"/>
  <c r="BC6620" i="18"/>
  <c r="BD6620" i="18"/>
  <c r="BB6621" i="18"/>
  <c r="BC6621" i="18"/>
  <c r="BD6621" i="18"/>
  <c r="BB6622" i="18"/>
  <c r="BC6622" i="18"/>
  <c r="BD6622" i="18"/>
  <c r="BB6623" i="18"/>
  <c r="BC6623" i="18"/>
  <c r="BD6623" i="18"/>
  <c r="BB6624" i="18"/>
  <c r="BC6624" i="18"/>
  <c r="BD6624" i="18"/>
  <c r="BB6625" i="18"/>
  <c r="BC6625" i="18"/>
  <c r="BD6625" i="18"/>
  <c r="BB6626" i="18"/>
  <c r="BC6626" i="18"/>
  <c r="BD6626" i="18"/>
  <c r="BB6627" i="18"/>
  <c r="BC6627" i="18"/>
  <c r="BD6627" i="18"/>
  <c r="BB6628" i="18"/>
  <c r="BC6628" i="18"/>
  <c r="BD6628" i="18"/>
  <c r="BB6629" i="18"/>
  <c r="BC6629" i="18"/>
  <c r="BD6629" i="18"/>
  <c r="BB6630" i="18"/>
  <c r="BC6630" i="18"/>
  <c r="BD6630" i="18"/>
  <c r="BB6631" i="18"/>
  <c r="BC6631" i="18"/>
  <c r="BD6631" i="18"/>
  <c r="BB6632" i="18"/>
  <c r="BC6632" i="18"/>
  <c r="BD6632" i="18"/>
  <c r="BB6633" i="18"/>
  <c r="BC6633" i="18"/>
  <c r="BD6633" i="18"/>
  <c r="BB6634" i="18"/>
  <c r="BC6634" i="18"/>
  <c r="BD6634" i="18"/>
  <c r="BB6635" i="18"/>
  <c r="BC6635" i="18"/>
  <c r="BD6635" i="18"/>
  <c r="BB6636" i="18"/>
  <c r="BC6636" i="18"/>
  <c r="BD6636" i="18"/>
  <c r="BB6637" i="18"/>
  <c r="BC6637" i="18"/>
  <c r="BD6637" i="18"/>
  <c r="BB6638" i="18"/>
  <c r="BC6638" i="18"/>
  <c r="BD6638" i="18"/>
  <c r="BB6639" i="18"/>
  <c r="BC6639" i="18"/>
  <c r="BD6639" i="18"/>
  <c r="BB6640" i="18"/>
  <c r="BC6640" i="18"/>
  <c r="BD6640" i="18"/>
  <c r="BB6641" i="18"/>
  <c r="BC6641" i="18"/>
  <c r="BD6641" i="18"/>
  <c r="BB6642" i="18"/>
  <c r="BC6642" i="18"/>
  <c r="BD6642" i="18"/>
  <c r="BB6643" i="18"/>
  <c r="BC6643" i="18"/>
  <c r="BD6643" i="18"/>
  <c r="BB6644" i="18"/>
  <c r="BC6644" i="18"/>
  <c r="BD6644" i="18"/>
  <c r="BB6645" i="18"/>
  <c r="BC6645" i="18"/>
  <c r="BD6645" i="18"/>
  <c r="BB6646" i="18"/>
  <c r="BC6646" i="18"/>
  <c r="BD6646" i="18"/>
  <c r="BB6647" i="18"/>
  <c r="BC6647" i="18"/>
  <c r="BD6647" i="18"/>
  <c r="BB6648" i="18"/>
  <c r="BC6648" i="18"/>
  <c r="BD6648" i="18"/>
  <c r="BB6649" i="18"/>
  <c r="BC6649" i="18"/>
  <c r="BD6649" i="18"/>
  <c r="BB6650" i="18"/>
  <c r="BC6650" i="18"/>
  <c r="BD6650" i="18"/>
  <c r="BB6651" i="18"/>
  <c r="BC6651" i="18"/>
  <c r="BD6651" i="18"/>
  <c r="BB6652" i="18"/>
  <c r="BC6652" i="18"/>
  <c r="BD6652" i="18"/>
  <c r="BB6653" i="18"/>
  <c r="BC6653" i="18"/>
  <c r="BD6653" i="18"/>
  <c r="BB6654" i="18"/>
  <c r="BC6654" i="18"/>
  <c r="BD6654" i="18"/>
  <c r="BB6655" i="18"/>
  <c r="BC6655" i="18"/>
  <c r="BD6655" i="18"/>
  <c r="BB6656" i="18"/>
  <c r="BC6656" i="18"/>
  <c r="BD6656" i="18"/>
  <c r="BB6657" i="18"/>
  <c r="BC6657" i="18"/>
  <c r="BD6657" i="18"/>
  <c r="BB6658" i="18"/>
  <c r="BC6658" i="18"/>
  <c r="BD6658" i="18"/>
  <c r="BB6659" i="18"/>
  <c r="BC6659" i="18"/>
  <c r="BD6659" i="18"/>
  <c r="BB6660" i="18"/>
  <c r="BC6660" i="18"/>
  <c r="BD6660" i="18"/>
  <c r="BB6661" i="18"/>
  <c r="BC6661" i="18"/>
  <c r="BD6661" i="18"/>
  <c r="BB6662" i="18"/>
  <c r="BC6662" i="18"/>
  <c r="BD6662" i="18"/>
  <c r="BB6663" i="18"/>
  <c r="BC6663" i="18"/>
  <c r="BD6663" i="18"/>
  <c r="BB6664" i="18"/>
  <c r="BC6664" i="18"/>
  <c r="BD6664" i="18"/>
  <c r="BB6665" i="18"/>
  <c r="BC6665" i="18"/>
  <c r="BD6665" i="18"/>
  <c r="BB6666" i="18"/>
  <c r="BC6666" i="18"/>
  <c r="BD6666" i="18"/>
  <c r="BB6667" i="18"/>
  <c r="BC6667" i="18"/>
  <c r="BD6667" i="18"/>
  <c r="BB6668" i="18"/>
  <c r="BC6668" i="18"/>
  <c r="BD6668" i="18"/>
  <c r="BB6669" i="18"/>
  <c r="BC6669" i="18"/>
  <c r="BD6669" i="18"/>
  <c r="BB6670" i="18"/>
  <c r="BC6670" i="18"/>
  <c r="BD6670" i="18"/>
  <c r="BB6671" i="18"/>
  <c r="BC6671" i="18"/>
  <c r="BD6671" i="18"/>
  <c r="BB6672" i="18"/>
  <c r="BC6672" i="18"/>
  <c r="BD6672" i="18"/>
  <c r="BB6673" i="18"/>
  <c r="BC6673" i="18"/>
  <c r="BD6673" i="18"/>
  <c r="BB6674" i="18"/>
  <c r="BC6674" i="18"/>
  <c r="BD6674" i="18"/>
  <c r="BB6675" i="18"/>
  <c r="BC6675" i="18"/>
  <c r="BD6675" i="18"/>
  <c r="BB6676" i="18"/>
  <c r="BC6676" i="18"/>
  <c r="BD6676" i="18"/>
  <c r="BB6677" i="18"/>
  <c r="BC6677" i="18"/>
  <c r="BD6677" i="18"/>
  <c r="BB6678" i="18"/>
  <c r="BC6678" i="18"/>
  <c r="BD6678" i="18"/>
  <c r="BB6679" i="18"/>
  <c r="BC6679" i="18"/>
  <c r="BD6679" i="18"/>
  <c r="BB6680" i="18"/>
  <c r="BC6680" i="18"/>
  <c r="BD6680" i="18"/>
  <c r="BB6681" i="18"/>
  <c r="BC6681" i="18"/>
  <c r="BD6681" i="18"/>
  <c r="BB6682" i="18"/>
  <c r="BC6682" i="18"/>
  <c r="BD6682" i="18"/>
  <c r="BB6683" i="18"/>
  <c r="BC6683" i="18"/>
  <c r="BD6683" i="18"/>
  <c r="BB6684" i="18"/>
  <c r="BC6684" i="18"/>
  <c r="BD6684" i="18"/>
  <c r="BB6685" i="18"/>
  <c r="BC6685" i="18"/>
  <c r="BD6685" i="18"/>
  <c r="BB6686" i="18"/>
  <c r="BC6686" i="18"/>
  <c r="BD6686" i="18"/>
  <c r="BB6687" i="18"/>
  <c r="BC6687" i="18"/>
  <c r="BD6687" i="18"/>
  <c r="BB6688" i="18"/>
  <c r="BC6688" i="18"/>
  <c r="BD6688" i="18"/>
  <c r="BB6689" i="18"/>
  <c r="BC6689" i="18"/>
  <c r="BD6689" i="18"/>
  <c r="BB6690" i="18"/>
  <c r="BC6690" i="18"/>
  <c r="BD6690" i="18"/>
  <c r="BB6691" i="18"/>
  <c r="BC6691" i="18"/>
  <c r="BD6691" i="18"/>
  <c r="BB6692" i="18"/>
  <c r="BC6692" i="18"/>
  <c r="BD6692" i="18"/>
  <c r="BB6693" i="18"/>
  <c r="BC6693" i="18"/>
  <c r="BD6693" i="18"/>
  <c r="BB6694" i="18"/>
  <c r="BC6694" i="18"/>
  <c r="BD6694" i="18"/>
  <c r="BB6695" i="18"/>
  <c r="BC6695" i="18"/>
  <c r="BD6695" i="18"/>
  <c r="BB6696" i="18"/>
  <c r="BC6696" i="18"/>
  <c r="BD6696" i="18"/>
  <c r="BB6697" i="18"/>
  <c r="BC6697" i="18"/>
  <c r="BD6697" i="18"/>
  <c r="BB6698" i="18"/>
  <c r="BC6698" i="18"/>
  <c r="BD6698" i="18"/>
  <c r="BB6699" i="18"/>
  <c r="BC6699" i="18"/>
  <c r="BD6699" i="18"/>
  <c r="BB6700" i="18"/>
  <c r="BC6700" i="18"/>
  <c r="BD6700" i="18"/>
  <c r="BB6701" i="18"/>
  <c r="BC6701" i="18"/>
  <c r="BD6701" i="18"/>
  <c r="BB6702" i="18"/>
  <c r="BC6702" i="18"/>
  <c r="BD6702" i="18"/>
  <c r="BB6703" i="18"/>
  <c r="BC6703" i="18"/>
  <c r="BD6703" i="18"/>
  <c r="BB6704" i="18"/>
  <c r="BC6704" i="18"/>
  <c r="BD6704" i="18"/>
  <c r="BB6705" i="18"/>
  <c r="BC6705" i="18"/>
  <c r="BD6705" i="18"/>
  <c r="BB6706" i="18"/>
  <c r="BC6706" i="18"/>
  <c r="BD6706" i="18"/>
  <c r="BB6707" i="18"/>
  <c r="BC6707" i="18"/>
  <c r="BD6707" i="18"/>
  <c r="BB6708" i="18"/>
  <c r="BC6708" i="18"/>
  <c r="BD6708" i="18"/>
  <c r="BB6709" i="18"/>
  <c r="BC6709" i="18"/>
  <c r="BD6709" i="18"/>
  <c r="BB6710" i="18"/>
  <c r="BC6710" i="18"/>
  <c r="BD6710" i="18"/>
  <c r="BB6711" i="18"/>
  <c r="BC6711" i="18"/>
  <c r="BD6711" i="18"/>
  <c r="BB6712" i="18"/>
  <c r="BC6712" i="18"/>
  <c r="BD6712" i="18"/>
  <c r="BB6713" i="18"/>
  <c r="BC6713" i="18"/>
  <c r="BD6713" i="18"/>
  <c r="BB6714" i="18"/>
  <c r="BC6714" i="18"/>
  <c r="BD6714" i="18"/>
  <c r="BB6715" i="18"/>
  <c r="BC6715" i="18"/>
  <c r="BD6715" i="18"/>
  <c r="BB6716" i="18"/>
  <c r="BC6716" i="18"/>
  <c r="BD6716" i="18"/>
  <c r="BB6717" i="18"/>
  <c r="BC6717" i="18"/>
  <c r="BD6717" i="18"/>
  <c r="BB6718" i="18"/>
  <c r="BC6718" i="18"/>
  <c r="BD6718" i="18"/>
  <c r="BB6719" i="18"/>
  <c r="BC6719" i="18"/>
  <c r="BD6719" i="18"/>
  <c r="BB6720" i="18"/>
  <c r="BC6720" i="18"/>
  <c r="BD6720" i="18"/>
  <c r="BB6721" i="18"/>
  <c r="BC6721" i="18"/>
  <c r="BD6721" i="18"/>
  <c r="BB6722" i="18"/>
  <c r="BC6722" i="18"/>
  <c r="BD6722" i="18"/>
  <c r="BB6723" i="18"/>
  <c r="BC6723" i="18"/>
  <c r="BD6723" i="18"/>
  <c r="BB6724" i="18"/>
  <c r="BC6724" i="18"/>
  <c r="BD6724" i="18"/>
  <c r="BB6725" i="18"/>
  <c r="BC6725" i="18"/>
  <c r="BD6725" i="18"/>
  <c r="BB6726" i="18"/>
  <c r="BC6726" i="18"/>
  <c r="BD6726" i="18"/>
  <c r="BB6727" i="18"/>
  <c r="BC6727" i="18"/>
  <c r="BD6727" i="18"/>
  <c r="BB6728" i="18"/>
  <c r="BC6728" i="18"/>
  <c r="BD6728" i="18"/>
  <c r="BB6729" i="18"/>
  <c r="BC6729" i="18"/>
  <c r="BD6729" i="18"/>
  <c r="BB6730" i="18"/>
  <c r="BC6730" i="18"/>
  <c r="BD6730" i="18"/>
  <c r="BB6731" i="18"/>
  <c r="BC6731" i="18"/>
  <c r="BD6731" i="18"/>
  <c r="BB6732" i="18"/>
  <c r="BC6732" i="18"/>
  <c r="BD6732" i="18"/>
  <c r="BB6733" i="18"/>
  <c r="BC6733" i="18"/>
  <c r="BD6733" i="18"/>
  <c r="BB6734" i="18"/>
  <c r="BC6734" i="18"/>
  <c r="BD6734" i="18"/>
  <c r="BB6735" i="18"/>
  <c r="BC6735" i="18"/>
  <c r="BD6735" i="18"/>
  <c r="BB6736" i="18"/>
  <c r="BC6736" i="18"/>
  <c r="BD6736" i="18"/>
  <c r="BB6737" i="18"/>
  <c r="BC6737" i="18"/>
  <c r="BD6737" i="18"/>
  <c r="BB6738" i="18"/>
  <c r="BC6738" i="18"/>
  <c r="BD6738" i="18"/>
  <c r="BB6739" i="18"/>
  <c r="BC6739" i="18"/>
  <c r="BD6739" i="18"/>
  <c r="BB6740" i="18"/>
  <c r="BC6740" i="18"/>
  <c r="BD6740" i="18"/>
  <c r="BB6741" i="18"/>
  <c r="BC6741" i="18"/>
  <c r="BD6741" i="18"/>
  <c r="BB6742" i="18"/>
  <c r="BC6742" i="18"/>
  <c r="BD6742" i="18"/>
  <c r="BB6743" i="18"/>
  <c r="BC6743" i="18"/>
  <c r="BD6743" i="18"/>
  <c r="BB6744" i="18"/>
  <c r="BC6744" i="18"/>
  <c r="BD6744" i="18"/>
  <c r="BB6745" i="18"/>
  <c r="BC6745" i="18"/>
  <c r="BD6745" i="18"/>
  <c r="BB6746" i="18"/>
  <c r="BC6746" i="18"/>
  <c r="BD6746" i="18"/>
  <c r="BB6747" i="18"/>
  <c r="BC6747" i="18"/>
  <c r="BD6747" i="18"/>
  <c r="BB6748" i="18"/>
  <c r="BC6748" i="18"/>
  <c r="BD6748" i="18"/>
  <c r="BB6749" i="18"/>
  <c r="BC6749" i="18"/>
  <c r="BD6749" i="18"/>
  <c r="BB6750" i="18"/>
  <c r="BC6750" i="18"/>
  <c r="BD6750" i="18"/>
  <c r="BB6751" i="18"/>
  <c r="BC6751" i="18"/>
  <c r="BD6751" i="18"/>
  <c r="BB6752" i="18"/>
  <c r="BC6752" i="18"/>
  <c r="BD6752" i="18"/>
  <c r="BB6753" i="18"/>
  <c r="BC6753" i="18"/>
  <c r="BD6753" i="18"/>
  <c r="BB6754" i="18"/>
  <c r="BC6754" i="18"/>
  <c r="BD6754" i="18"/>
  <c r="BB6755" i="18"/>
  <c r="BC6755" i="18"/>
  <c r="BD6755" i="18"/>
  <c r="BB6756" i="18"/>
  <c r="BC6756" i="18"/>
  <c r="BD6756" i="18"/>
  <c r="BB6757" i="18"/>
  <c r="BC6757" i="18"/>
  <c r="BD6757" i="18"/>
  <c r="BB6758" i="18"/>
  <c r="BC6758" i="18"/>
  <c r="BD6758" i="18"/>
  <c r="BB6759" i="18"/>
  <c r="BC6759" i="18"/>
  <c r="BD6759" i="18"/>
  <c r="BB6760" i="18"/>
  <c r="BC6760" i="18"/>
  <c r="BD6760" i="18"/>
  <c r="BB6761" i="18"/>
  <c r="BC6761" i="18"/>
  <c r="BD6761" i="18"/>
  <c r="BB6762" i="18"/>
  <c r="BC6762" i="18"/>
  <c r="BD6762" i="18"/>
  <c r="BB6763" i="18"/>
  <c r="BC6763" i="18"/>
  <c r="BD6763" i="18"/>
  <c r="BB6764" i="18"/>
  <c r="BC6764" i="18"/>
  <c r="BD6764" i="18"/>
  <c r="BB6765" i="18"/>
  <c r="BC6765" i="18"/>
  <c r="BD6765" i="18"/>
  <c r="BB6766" i="18"/>
  <c r="BC6766" i="18"/>
  <c r="BD6766" i="18"/>
  <c r="BB6767" i="18"/>
  <c r="BC6767" i="18"/>
  <c r="BD6767" i="18"/>
  <c r="BB6768" i="18"/>
  <c r="BC6768" i="18"/>
  <c r="BD6768" i="18"/>
  <c r="BB6769" i="18"/>
  <c r="BC6769" i="18"/>
  <c r="BD6769" i="18"/>
  <c r="BB6770" i="18"/>
  <c r="BC6770" i="18"/>
  <c r="BD6770" i="18"/>
  <c r="BB6771" i="18"/>
  <c r="BC6771" i="18"/>
  <c r="BD6771" i="18"/>
  <c r="BB6772" i="18"/>
  <c r="BC6772" i="18"/>
  <c r="BD6772" i="18"/>
  <c r="BB6773" i="18"/>
  <c r="BC6773" i="18"/>
  <c r="BD6773" i="18"/>
  <c r="BB6774" i="18"/>
  <c r="BC6774" i="18"/>
  <c r="BD6774" i="18"/>
  <c r="BB6775" i="18"/>
  <c r="BC6775" i="18"/>
  <c r="BD6775" i="18"/>
  <c r="BB6776" i="18"/>
  <c r="BC6776" i="18"/>
  <c r="BD6776" i="18"/>
  <c r="BB6777" i="18"/>
  <c r="BC6777" i="18"/>
  <c r="BD6777" i="18"/>
  <c r="BB6778" i="18"/>
  <c r="BC6778" i="18"/>
  <c r="BD6778" i="18"/>
  <c r="BB6779" i="18"/>
  <c r="BC6779" i="18"/>
  <c r="BD6779" i="18"/>
  <c r="BB6780" i="18"/>
  <c r="BC6780" i="18"/>
  <c r="BD6780" i="18"/>
  <c r="BB6781" i="18"/>
  <c r="BC6781" i="18"/>
  <c r="BD6781" i="18"/>
  <c r="BB6782" i="18"/>
  <c r="BC6782" i="18"/>
  <c r="BD6782" i="18"/>
  <c r="BB6783" i="18"/>
  <c r="BC6783" i="18"/>
  <c r="BD6783" i="18"/>
  <c r="BB6784" i="18"/>
  <c r="BC6784" i="18"/>
  <c r="BD6784" i="18"/>
  <c r="BB6785" i="18"/>
  <c r="BC6785" i="18"/>
  <c r="BD6785" i="18"/>
  <c r="BB6786" i="18"/>
  <c r="BC6786" i="18"/>
  <c r="BD6786" i="18"/>
  <c r="BB6787" i="18"/>
  <c r="BC6787" i="18"/>
  <c r="BD6787" i="18"/>
  <c r="BB6788" i="18"/>
  <c r="BC6788" i="18"/>
  <c r="BD6788" i="18"/>
  <c r="BB6789" i="18"/>
  <c r="BC6789" i="18"/>
  <c r="BD6789" i="18"/>
  <c r="BB6790" i="18"/>
  <c r="BC6790" i="18"/>
  <c r="BD6790" i="18"/>
  <c r="BB6791" i="18"/>
  <c r="BC6791" i="18"/>
  <c r="BD6791" i="18"/>
  <c r="BB6792" i="18"/>
  <c r="BC6792" i="18"/>
  <c r="BD6792" i="18"/>
  <c r="BB6793" i="18"/>
  <c r="BC6793" i="18"/>
  <c r="BD6793" i="18"/>
  <c r="BB6794" i="18"/>
  <c r="BC6794" i="18"/>
  <c r="BD6794" i="18"/>
  <c r="BB6795" i="18"/>
  <c r="BC6795" i="18"/>
  <c r="BD6795" i="18"/>
  <c r="BB6796" i="18"/>
  <c r="BC6796" i="18"/>
  <c r="BD6796" i="18"/>
  <c r="BB6797" i="18"/>
  <c r="BC6797" i="18"/>
  <c r="BD6797" i="18"/>
  <c r="BB6798" i="18"/>
  <c r="BC6798" i="18"/>
  <c r="BD6798" i="18"/>
  <c r="BB6799" i="18"/>
  <c r="BC6799" i="18"/>
  <c r="BD6799" i="18"/>
  <c r="BB6800" i="18"/>
  <c r="BC6800" i="18"/>
  <c r="BD6800" i="18"/>
  <c r="BB6801" i="18"/>
  <c r="BC6801" i="18"/>
  <c r="BD6801" i="18"/>
  <c r="BB6802" i="18"/>
  <c r="BC6802" i="18"/>
  <c r="BD6802" i="18"/>
  <c r="BB6803" i="18"/>
  <c r="BC6803" i="18"/>
  <c r="BD6803" i="18"/>
  <c r="BB6804" i="18"/>
  <c r="BC6804" i="18"/>
  <c r="BD6804" i="18"/>
  <c r="BB6805" i="18"/>
  <c r="BC6805" i="18"/>
  <c r="BD6805" i="18"/>
  <c r="BB6806" i="18"/>
  <c r="BC6806" i="18"/>
  <c r="BD6806" i="18"/>
  <c r="BB6807" i="18"/>
  <c r="BC6807" i="18"/>
  <c r="BD6807" i="18"/>
  <c r="BB6808" i="18"/>
  <c r="BC6808" i="18"/>
  <c r="BD6808" i="18"/>
  <c r="BB6809" i="18"/>
  <c r="BC6809" i="18"/>
  <c r="BD6809" i="18"/>
  <c r="BB6810" i="18"/>
  <c r="BC6810" i="18"/>
  <c r="BD6810" i="18"/>
  <c r="BB6811" i="18"/>
  <c r="BC6811" i="18"/>
  <c r="BD6811" i="18"/>
  <c r="BB6812" i="18"/>
  <c r="BC6812" i="18"/>
  <c r="BD6812" i="18"/>
  <c r="BB6813" i="18"/>
  <c r="BC6813" i="18"/>
  <c r="BD6813" i="18"/>
  <c r="BB6814" i="18"/>
  <c r="BC6814" i="18"/>
  <c r="BD6814" i="18"/>
  <c r="BB6815" i="18"/>
  <c r="BC6815" i="18"/>
  <c r="BD6815" i="18"/>
  <c r="BB6816" i="18"/>
  <c r="BC6816" i="18"/>
  <c r="BD6816" i="18"/>
  <c r="BB6817" i="18"/>
  <c r="BC6817" i="18"/>
  <c r="BD6817" i="18"/>
  <c r="BB6818" i="18"/>
  <c r="BC6818" i="18"/>
  <c r="BD6818" i="18"/>
  <c r="BB6819" i="18"/>
  <c r="BC6819" i="18"/>
  <c r="BD6819" i="18"/>
  <c r="BB6820" i="18"/>
  <c r="BC6820" i="18"/>
  <c r="BD6820" i="18"/>
  <c r="BB6821" i="18"/>
  <c r="BC6821" i="18"/>
  <c r="BD6821" i="18"/>
  <c r="BB6822" i="18"/>
  <c r="BC6822" i="18"/>
  <c r="BD6822" i="18"/>
  <c r="BB6823" i="18"/>
  <c r="BC6823" i="18"/>
  <c r="BD6823" i="18"/>
  <c r="BB6824" i="18"/>
  <c r="BC6824" i="18"/>
  <c r="BD6824" i="18"/>
  <c r="BB6825" i="18"/>
  <c r="BC6825" i="18"/>
  <c r="BD6825" i="18"/>
  <c r="BB6826" i="18"/>
  <c r="BC6826" i="18"/>
  <c r="BD6826" i="18"/>
  <c r="BB6827" i="18"/>
  <c r="BC6827" i="18"/>
  <c r="BD6827" i="18"/>
  <c r="BB6828" i="18"/>
  <c r="BC6828" i="18"/>
  <c r="BD6828" i="18"/>
  <c r="BB6829" i="18"/>
  <c r="BC6829" i="18"/>
  <c r="BD6829" i="18"/>
  <c r="BB6830" i="18"/>
  <c r="BC6830" i="18"/>
  <c r="BD6830" i="18"/>
  <c r="BB6831" i="18"/>
  <c r="BC6831" i="18"/>
  <c r="BD6831" i="18"/>
  <c r="BB6832" i="18"/>
  <c r="BC6832" i="18"/>
  <c r="BD6832" i="18"/>
  <c r="BB6833" i="18"/>
  <c r="BC6833" i="18"/>
  <c r="BD6833" i="18"/>
  <c r="BB6834" i="18"/>
  <c r="BC6834" i="18"/>
  <c r="BD6834" i="18"/>
  <c r="BB6835" i="18"/>
  <c r="BC6835" i="18"/>
  <c r="BD6835" i="18"/>
  <c r="BB6836" i="18"/>
  <c r="BC6836" i="18"/>
  <c r="BD6836" i="18"/>
  <c r="BB6837" i="18"/>
  <c r="BC6837" i="18"/>
  <c r="BD6837" i="18"/>
  <c r="BB6838" i="18"/>
  <c r="BC6838" i="18"/>
  <c r="BD6838" i="18"/>
  <c r="BB6839" i="18"/>
  <c r="BC6839" i="18"/>
  <c r="BD6839" i="18"/>
  <c r="BB6840" i="18"/>
  <c r="BC6840" i="18"/>
  <c r="BD6840" i="18"/>
  <c r="BB6841" i="18"/>
  <c r="BC6841" i="18"/>
  <c r="BD6841" i="18"/>
  <c r="BB6842" i="18"/>
  <c r="BC6842" i="18"/>
  <c r="BD6842" i="18"/>
  <c r="BB6843" i="18"/>
  <c r="BC6843" i="18"/>
  <c r="BD6843" i="18"/>
  <c r="BB6844" i="18"/>
  <c r="BC6844" i="18"/>
  <c r="BD6844" i="18"/>
  <c r="BB6845" i="18"/>
  <c r="BC6845" i="18"/>
  <c r="BD6845" i="18"/>
  <c r="BB6846" i="18"/>
  <c r="BC6846" i="18"/>
  <c r="BD6846" i="18"/>
  <c r="BB6847" i="18"/>
  <c r="BC6847" i="18"/>
  <c r="BD6847" i="18"/>
  <c r="BB6848" i="18"/>
  <c r="BC6848" i="18"/>
  <c r="BD6848" i="18"/>
  <c r="BB6849" i="18"/>
  <c r="BC6849" i="18"/>
  <c r="BD6849" i="18"/>
  <c r="BB6850" i="18"/>
  <c r="BC6850" i="18"/>
  <c r="BD6850" i="18"/>
  <c r="BB6851" i="18"/>
  <c r="BC6851" i="18"/>
  <c r="BD6851" i="18"/>
  <c r="BB6852" i="18"/>
  <c r="BC6852" i="18"/>
  <c r="BD6852" i="18"/>
  <c r="BB6853" i="18"/>
  <c r="BC6853" i="18"/>
  <c r="BD6853" i="18"/>
  <c r="BB6854" i="18"/>
  <c r="BC6854" i="18"/>
  <c r="BD6854" i="18"/>
  <c r="BB6855" i="18"/>
  <c r="BC6855" i="18"/>
  <c r="BD6855" i="18"/>
  <c r="BB6856" i="18"/>
  <c r="BC6856" i="18"/>
  <c r="BD6856" i="18"/>
  <c r="BB6857" i="18"/>
  <c r="BC6857" i="18"/>
  <c r="BD6857" i="18"/>
  <c r="BB6858" i="18"/>
  <c r="BC6858" i="18"/>
  <c r="BD6858" i="18"/>
  <c r="BB6859" i="18"/>
  <c r="BC6859" i="18"/>
  <c r="BD6859" i="18"/>
  <c r="BB6860" i="18"/>
  <c r="BC6860" i="18"/>
  <c r="BD6860" i="18"/>
  <c r="BB6861" i="18"/>
  <c r="BC6861" i="18"/>
  <c r="BD6861" i="18"/>
  <c r="BB6862" i="18"/>
  <c r="BC6862" i="18"/>
  <c r="BD6862" i="18"/>
  <c r="BB6863" i="18"/>
  <c r="BC6863" i="18"/>
  <c r="BD6863" i="18"/>
  <c r="BB6864" i="18"/>
  <c r="BC6864" i="18"/>
  <c r="BD6864" i="18"/>
  <c r="BB6865" i="18"/>
  <c r="BC6865" i="18"/>
  <c r="BD6865" i="18"/>
  <c r="BB6866" i="18"/>
  <c r="BC6866" i="18"/>
  <c r="BD6866" i="18"/>
  <c r="BB6867" i="18"/>
  <c r="BC6867" i="18"/>
  <c r="BD6867" i="18"/>
  <c r="BB6868" i="18"/>
  <c r="BC6868" i="18"/>
  <c r="BD6868" i="18"/>
  <c r="BB6869" i="18"/>
  <c r="BC6869" i="18"/>
  <c r="BD6869" i="18"/>
  <c r="BB6870" i="18"/>
  <c r="BC6870" i="18"/>
  <c r="BD6870" i="18"/>
  <c r="BB6871" i="18"/>
  <c r="BC6871" i="18"/>
  <c r="BD6871" i="18"/>
  <c r="BB6872" i="18"/>
  <c r="BC6872" i="18"/>
  <c r="BD6872" i="18"/>
  <c r="BB6873" i="18"/>
  <c r="BC6873" i="18"/>
  <c r="BD6873" i="18"/>
  <c r="BB6874" i="18"/>
  <c r="BC6874" i="18"/>
  <c r="BD6874" i="18"/>
  <c r="BB6875" i="18"/>
  <c r="BC6875" i="18"/>
  <c r="BD6875" i="18"/>
  <c r="BB6876" i="18"/>
  <c r="BC6876" i="18"/>
  <c r="BD6876" i="18"/>
  <c r="BB6877" i="18"/>
  <c r="BC6877" i="18"/>
  <c r="BD6877" i="18"/>
  <c r="BB6878" i="18"/>
  <c r="BC6878" i="18"/>
  <c r="BD6878" i="18"/>
  <c r="BB6879" i="18"/>
  <c r="BC6879" i="18"/>
  <c r="BD6879" i="18"/>
  <c r="BB6880" i="18"/>
  <c r="BC6880" i="18"/>
  <c r="BD6880" i="18"/>
  <c r="BB6881" i="18"/>
  <c r="BC6881" i="18"/>
  <c r="BD6881" i="18"/>
  <c r="BB6882" i="18"/>
  <c r="BC6882" i="18"/>
  <c r="BD6882" i="18"/>
  <c r="BB6883" i="18"/>
  <c r="BC6883" i="18"/>
  <c r="BD6883" i="18"/>
  <c r="BB6884" i="18"/>
  <c r="BC6884" i="18"/>
  <c r="BD6884" i="18"/>
  <c r="BB6885" i="18"/>
  <c r="BC6885" i="18"/>
  <c r="BD6885" i="18"/>
  <c r="BB6886" i="18"/>
  <c r="BC6886" i="18"/>
  <c r="BD6886" i="18"/>
  <c r="BB6887" i="18"/>
  <c r="BC6887" i="18"/>
  <c r="BD6887" i="18"/>
  <c r="BB6888" i="18"/>
  <c r="BC6888" i="18"/>
  <c r="BD6888" i="18"/>
  <c r="BB6889" i="18"/>
  <c r="BC6889" i="18"/>
  <c r="BD6889" i="18"/>
  <c r="BB6890" i="18"/>
  <c r="BC6890" i="18"/>
  <c r="BD6890" i="18"/>
  <c r="BB6891" i="18"/>
  <c r="BC6891" i="18"/>
  <c r="BD6891" i="18"/>
  <c r="BB6892" i="18"/>
  <c r="BC6892" i="18"/>
  <c r="BD6892" i="18"/>
  <c r="BB6893" i="18"/>
  <c r="BC6893" i="18"/>
  <c r="BD6893" i="18"/>
  <c r="BB6894" i="18"/>
  <c r="BC6894" i="18"/>
  <c r="BD6894" i="18"/>
  <c r="BB6895" i="18"/>
  <c r="BC6895" i="18"/>
  <c r="BD6895" i="18"/>
  <c r="BB6896" i="18"/>
  <c r="BC6896" i="18"/>
  <c r="BD6896" i="18"/>
  <c r="BB6897" i="18"/>
  <c r="BC6897" i="18"/>
  <c r="BD6897" i="18"/>
  <c r="BB6898" i="18"/>
  <c r="BC6898" i="18"/>
  <c r="BD6898" i="18"/>
  <c r="BB6899" i="18"/>
  <c r="BC6899" i="18"/>
  <c r="BD6899" i="18"/>
  <c r="BB6900" i="18"/>
  <c r="BC6900" i="18"/>
  <c r="BD6900" i="18"/>
  <c r="BB6901" i="18"/>
  <c r="BC6901" i="18"/>
  <c r="BD6901" i="18"/>
  <c r="BB6902" i="18"/>
  <c r="BC6902" i="18"/>
  <c r="BD6902" i="18"/>
  <c r="BB6903" i="18"/>
  <c r="BC6903" i="18"/>
  <c r="BD6903" i="18"/>
  <c r="BB6904" i="18"/>
  <c r="BC6904" i="18"/>
  <c r="BD6904" i="18"/>
  <c r="BB6905" i="18"/>
  <c r="BC6905" i="18"/>
  <c r="BD6905" i="18"/>
  <c r="BB6906" i="18"/>
  <c r="BC6906" i="18"/>
  <c r="BD6906" i="18"/>
  <c r="BB6907" i="18"/>
  <c r="BC6907" i="18"/>
  <c r="BD6907" i="18"/>
  <c r="BB6908" i="18"/>
  <c r="BC6908" i="18"/>
  <c r="BD6908" i="18"/>
  <c r="BB6909" i="18"/>
  <c r="BC6909" i="18"/>
  <c r="BD6909" i="18"/>
  <c r="BB6910" i="18"/>
  <c r="BC6910" i="18"/>
  <c r="BD6910" i="18"/>
  <c r="BB6911" i="18"/>
  <c r="BC6911" i="18"/>
  <c r="BD6911" i="18"/>
  <c r="BB6912" i="18"/>
  <c r="BC6912" i="18"/>
  <c r="BD6912" i="18"/>
  <c r="BB6913" i="18"/>
  <c r="BC6913" i="18"/>
  <c r="BD6913" i="18"/>
  <c r="BB6914" i="18"/>
  <c r="BC6914" i="18"/>
  <c r="BD6914" i="18"/>
  <c r="BB6915" i="18"/>
  <c r="BC6915" i="18"/>
  <c r="BD6915" i="18"/>
  <c r="BB6916" i="18"/>
  <c r="BC6916" i="18"/>
  <c r="BD6916" i="18"/>
  <c r="BB6917" i="18"/>
  <c r="BC6917" i="18"/>
  <c r="BD6917" i="18"/>
  <c r="BB6918" i="18"/>
  <c r="BC6918" i="18"/>
  <c r="BD6918" i="18"/>
  <c r="BB6919" i="18"/>
  <c r="BC6919" i="18"/>
  <c r="BD6919" i="18"/>
  <c r="BB6920" i="18"/>
  <c r="BC6920" i="18"/>
  <c r="BD6920" i="18"/>
  <c r="BB6921" i="18"/>
  <c r="BC6921" i="18"/>
  <c r="BD6921" i="18"/>
  <c r="BB6922" i="18"/>
  <c r="BC6922" i="18"/>
  <c r="BD6922" i="18"/>
  <c r="BB6923" i="18"/>
  <c r="BC6923" i="18"/>
  <c r="BD6923" i="18"/>
  <c r="BB6924" i="18"/>
  <c r="BC6924" i="18"/>
  <c r="BD6924" i="18"/>
  <c r="BB6925" i="18"/>
  <c r="BC6925" i="18"/>
  <c r="BD6925" i="18"/>
  <c r="BB6926" i="18"/>
  <c r="BC6926" i="18"/>
  <c r="BD6926" i="18"/>
  <c r="BB6927" i="18"/>
  <c r="BC6927" i="18"/>
  <c r="BD6927" i="18"/>
  <c r="BB6928" i="18"/>
  <c r="BC6928" i="18"/>
  <c r="BD6928" i="18"/>
  <c r="BB6929" i="18"/>
  <c r="BC6929" i="18"/>
  <c r="BD6929" i="18"/>
  <c r="BB6930" i="18"/>
  <c r="BC6930" i="18"/>
  <c r="BD6930" i="18"/>
  <c r="BB6931" i="18"/>
  <c r="BC6931" i="18"/>
  <c r="BD6931" i="18"/>
  <c r="BB6932" i="18"/>
  <c r="BC6932" i="18"/>
  <c r="BD6932" i="18"/>
  <c r="BB6933" i="18"/>
  <c r="BC6933" i="18"/>
  <c r="BD6933" i="18"/>
  <c r="BB6934" i="18"/>
  <c r="BC6934" i="18"/>
  <c r="BD6934" i="18"/>
  <c r="BB6935" i="18"/>
  <c r="BC6935" i="18"/>
  <c r="BD6935" i="18"/>
  <c r="BB6936" i="18"/>
  <c r="BC6936" i="18"/>
  <c r="BD6936" i="18"/>
  <c r="BB6937" i="18"/>
  <c r="BC6937" i="18"/>
  <c r="BD6937" i="18"/>
  <c r="BB6938" i="18"/>
  <c r="BC6938" i="18"/>
  <c r="BD6938" i="18"/>
  <c r="BB6939" i="18"/>
  <c r="BC6939" i="18"/>
  <c r="BD6939" i="18"/>
  <c r="BB6940" i="18"/>
  <c r="BC6940" i="18"/>
  <c r="BD6940" i="18"/>
  <c r="BB6941" i="18"/>
  <c r="BC6941" i="18"/>
  <c r="BD6941" i="18"/>
  <c r="BB6942" i="18"/>
  <c r="BC6942" i="18"/>
  <c r="BD6942" i="18"/>
  <c r="BB6943" i="18"/>
  <c r="BC6943" i="18"/>
  <c r="BD6943" i="18"/>
  <c r="BB6944" i="18"/>
  <c r="BC6944" i="18"/>
  <c r="BD6944" i="18"/>
  <c r="BB6945" i="18"/>
  <c r="BC6945" i="18"/>
  <c r="BD6945" i="18"/>
  <c r="BB6946" i="18"/>
  <c r="BC6946" i="18"/>
  <c r="BD6946" i="18"/>
  <c r="BB6947" i="18"/>
  <c r="BC6947" i="18"/>
  <c r="BD6947" i="18"/>
  <c r="BB6948" i="18"/>
  <c r="BC6948" i="18"/>
  <c r="BD6948" i="18"/>
  <c r="BB6949" i="18"/>
  <c r="BC6949" i="18"/>
  <c r="BD6949" i="18"/>
  <c r="BB6950" i="18"/>
  <c r="BC6950" i="18"/>
  <c r="BD6950" i="18"/>
  <c r="BB6951" i="18"/>
  <c r="BC6951" i="18"/>
  <c r="BD6951" i="18"/>
  <c r="BB6952" i="18"/>
  <c r="BC6952" i="18"/>
  <c r="BD6952" i="18"/>
  <c r="BB6953" i="18"/>
  <c r="BC6953" i="18"/>
  <c r="BD6953" i="18"/>
  <c r="BB6954" i="18"/>
  <c r="BC6954" i="18"/>
  <c r="BD6954" i="18"/>
  <c r="BB6955" i="18"/>
  <c r="BC6955" i="18"/>
  <c r="BD6955" i="18"/>
  <c r="BB6956" i="18"/>
  <c r="BC6956" i="18"/>
  <c r="BD6956" i="18"/>
  <c r="BB6957" i="18"/>
  <c r="BC6957" i="18"/>
  <c r="BD6957" i="18"/>
  <c r="BB6958" i="18"/>
  <c r="BC6958" i="18"/>
  <c r="BD6958" i="18"/>
  <c r="BB6959" i="18"/>
  <c r="BC6959" i="18"/>
  <c r="BD6959" i="18"/>
  <c r="BB6960" i="18"/>
  <c r="BC6960" i="18"/>
  <c r="BD6960" i="18"/>
  <c r="BB6961" i="18"/>
  <c r="BC6961" i="18"/>
  <c r="BD6961" i="18"/>
  <c r="BB6962" i="18"/>
  <c r="BC6962" i="18"/>
  <c r="BD6962" i="18"/>
  <c r="BB6963" i="18"/>
  <c r="BC6963" i="18"/>
  <c r="BD6963" i="18"/>
  <c r="BB6964" i="18"/>
  <c r="BC6964" i="18"/>
  <c r="BD6964" i="18"/>
  <c r="BB6965" i="18"/>
  <c r="BC6965" i="18"/>
  <c r="BD6965" i="18"/>
  <c r="BB6966" i="18"/>
  <c r="BC6966" i="18"/>
  <c r="BD6966" i="18"/>
  <c r="BB6967" i="18"/>
  <c r="BC6967" i="18"/>
  <c r="BD6967" i="18"/>
  <c r="BB6968" i="18"/>
  <c r="BC6968" i="18"/>
  <c r="BD6968" i="18"/>
  <c r="BB6969" i="18"/>
  <c r="BC6969" i="18"/>
  <c r="BD6969" i="18"/>
  <c r="BB6970" i="18"/>
  <c r="BC6970" i="18"/>
  <c r="BD6970" i="18"/>
  <c r="BB6971" i="18"/>
  <c r="BC6971" i="18"/>
  <c r="BD6971" i="18"/>
  <c r="BB6972" i="18"/>
  <c r="BC6972" i="18"/>
  <c r="BD6972" i="18"/>
  <c r="BB6973" i="18"/>
  <c r="BC6973" i="18"/>
  <c r="BD6973" i="18"/>
  <c r="BB6974" i="18"/>
  <c r="BC6974" i="18"/>
  <c r="BD6974" i="18"/>
  <c r="BB6975" i="18"/>
  <c r="BC6975" i="18"/>
  <c r="BD6975" i="18"/>
  <c r="BB6976" i="18"/>
  <c r="BC6976" i="18"/>
  <c r="BD6976" i="18"/>
  <c r="BB6977" i="18"/>
  <c r="BC6977" i="18"/>
  <c r="BD6977" i="18"/>
  <c r="BB6978" i="18"/>
  <c r="BC6978" i="18"/>
  <c r="BD6978" i="18"/>
  <c r="BB6979" i="18"/>
  <c r="BC6979" i="18"/>
  <c r="BD6979" i="18"/>
  <c r="BB6980" i="18"/>
  <c r="BC6980" i="18"/>
  <c r="BD6980" i="18"/>
  <c r="BB6981" i="18"/>
  <c r="BC6981" i="18"/>
  <c r="BD6981" i="18"/>
  <c r="BB6982" i="18"/>
  <c r="BC6982" i="18"/>
  <c r="BD6982" i="18"/>
  <c r="BB6983" i="18"/>
  <c r="BC6983" i="18"/>
  <c r="BD6983" i="18"/>
  <c r="BB6984" i="18"/>
  <c r="BC6984" i="18"/>
  <c r="BD6984" i="18"/>
  <c r="BB6985" i="18"/>
  <c r="BC6985" i="18"/>
  <c r="BD6985" i="18"/>
  <c r="BB6986" i="18"/>
  <c r="BC6986" i="18"/>
  <c r="BD6986" i="18"/>
  <c r="BB6987" i="18"/>
  <c r="BC6987" i="18"/>
  <c r="BD6987" i="18"/>
  <c r="BB6988" i="18"/>
  <c r="BC6988" i="18"/>
  <c r="BD6988" i="18"/>
  <c r="BB6989" i="18"/>
  <c r="BC6989" i="18"/>
  <c r="BD6989" i="18"/>
  <c r="BB6990" i="18"/>
  <c r="BC6990" i="18"/>
  <c r="BD6990" i="18"/>
  <c r="BB6991" i="18"/>
  <c r="BC6991" i="18"/>
  <c r="BD6991" i="18"/>
  <c r="BB6992" i="18"/>
  <c r="BC6992" i="18"/>
  <c r="BD6992" i="18"/>
  <c r="BB6993" i="18"/>
  <c r="BC6993" i="18"/>
  <c r="BD6993" i="18"/>
  <c r="BB6994" i="18"/>
  <c r="BC6994" i="18"/>
  <c r="BD6994" i="18"/>
  <c r="BB6995" i="18"/>
  <c r="BC6995" i="18"/>
  <c r="BD6995" i="18"/>
  <c r="BB6996" i="18"/>
  <c r="BC6996" i="18"/>
  <c r="BD6996" i="18"/>
  <c r="BB6997" i="18"/>
  <c r="BC6997" i="18"/>
  <c r="BD6997" i="18"/>
  <c r="BB6998" i="18"/>
  <c r="BC6998" i="18"/>
  <c r="BD6998" i="18"/>
  <c r="BB6999" i="18"/>
  <c r="BC6999" i="18"/>
  <c r="BD6999" i="18"/>
  <c r="BB7000" i="18"/>
  <c r="BC7000" i="18"/>
  <c r="BD7000" i="18"/>
  <c r="BB7001" i="18"/>
  <c r="BC7001" i="18"/>
  <c r="BD7001" i="18"/>
  <c r="BB7002" i="18"/>
  <c r="BC7002" i="18"/>
  <c r="BD7002" i="18"/>
  <c r="BB7003" i="18"/>
  <c r="BC7003" i="18"/>
  <c r="BD7003" i="18"/>
  <c r="BB7004" i="18"/>
  <c r="BC7004" i="18"/>
  <c r="BD7004" i="18"/>
  <c r="BB7005" i="18"/>
  <c r="BC7005" i="18"/>
  <c r="BD7005" i="18"/>
  <c r="BB7006" i="18"/>
  <c r="BC7006" i="18"/>
  <c r="BD7006" i="18"/>
  <c r="BB7007" i="18"/>
  <c r="BC7007" i="18"/>
  <c r="BD7007" i="18"/>
  <c r="BB7008" i="18"/>
  <c r="BC7008" i="18"/>
  <c r="BD7008" i="18"/>
  <c r="BB7009" i="18"/>
  <c r="BC7009" i="18"/>
  <c r="BD7009" i="18"/>
  <c r="BB7010" i="18"/>
  <c r="BC7010" i="18"/>
  <c r="BD7010" i="18"/>
  <c r="BB7011" i="18"/>
  <c r="BC7011" i="18"/>
  <c r="BD7011" i="18"/>
  <c r="BB7012" i="18"/>
  <c r="BC7012" i="18"/>
  <c r="BD7012" i="18"/>
  <c r="BB7013" i="18"/>
  <c r="BC7013" i="18"/>
  <c r="BD7013" i="18"/>
  <c r="BB7014" i="18"/>
  <c r="BC7014" i="18"/>
  <c r="BD7014" i="18"/>
  <c r="BB7015" i="18"/>
  <c r="BC7015" i="18"/>
  <c r="BD7015" i="18"/>
  <c r="BB7016" i="18"/>
  <c r="BC7016" i="18"/>
  <c r="BD7016" i="18"/>
  <c r="BB7017" i="18"/>
  <c r="BC7017" i="18"/>
  <c r="BD7017" i="18"/>
  <c r="BB7018" i="18"/>
  <c r="BC7018" i="18"/>
  <c r="BD7018" i="18"/>
  <c r="BB7019" i="18"/>
  <c r="BC7019" i="18"/>
  <c r="BD7019" i="18"/>
  <c r="BB7020" i="18"/>
  <c r="BC7020" i="18"/>
  <c r="BD7020" i="18"/>
  <c r="BB7021" i="18"/>
  <c r="BC7021" i="18"/>
  <c r="BD7021" i="18"/>
  <c r="BB7022" i="18"/>
  <c r="BC7022" i="18"/>
  <c r="BD7022" i="18"/>
  <c r="BB7023" i="18"/>
  <c r="BC7023" i="18"/>
  <c r="BD7023" i="18"/>
  <c r="BB7024" i="18"/>
  <c r="BC7024" i="18"/>
  <c r="BD7024" i="18"/>
  <c r="BB7025" i="18"/>
  <c r="BC7025" i="18"/>
  <c r="BD7025" i="18"/>
  <c r="BB7026" i="18"/>
  <c r="BC7026" i="18"/>
  <c r="BD7026" i="18"/>
  <c r="BB7027" i="18"/>
  <c r="BC7027" i="18"/>
  <c r="BD7027" i="18"/>
  <c r="BB7028" i="18"/>
  <c r="BC7028" i="18"/>
  <c r="BD7028" i="18"/>
  <c r="BB7029" i="18"/>
  <c r="BC7029" i="18"/>
  <c r="BD7029" i="18"/>
  <c r="BB7030" i="18"/>
  <c r="BC7030" i="18"/>
  <c r="BD7030" i="18"/>
  <c r="BB7031" i="18"/>
  <c r="BC7031" i="18"/>
  <c r="BD7031" i="18"/>
  <c r="BB7032" i="18"/>
  <c r="BC7032" i="18"/>
  <c r="BD7032" i="18"/>
  <c r="BB7033" i="18"/>
  <c r="BC7033" i="18"/>
  <c r="BD7033" i="18"/>
  <c r="BB7034" i="18"/>
  <c r="BC7034" i="18"/>
  <c r="BD7034" i="18"/>
  <c r="BB7035" i="18"/>
  <c r="BC7035" i="18"/>
  <c r="BD7035" i="18"/>
  <c r="BB7036" i="18"/>
  <c r="BC7036" i="18"/>
  <c r="BD7036" i="18"/>
  <c r="BB7037" i="18"/>
  <c r="BC7037" i="18"/>
  <c r="BD7037" i="18"/>
  <c r="BB7038" i="18"/>
  <c r="BC7038" i="18"/>
  <c r="BD7038" i="18"/>
  <c r="BB7039" i="18"/>
  <c r="BC7039" i="18"/>
  <c r="BD7039" i="18"/>
  <c r="BB7040" i="18"/>
  <c r="BC7040" i="18"/>
  <c r="BD7040" i="18"/>
  <c r="BB7041" i="18"/>
  <c r="BC7041" i="18"/>
  <c r="BD7041" i="18"/>
  <c r="BB7042" i="18"/>
  <c r="BC7042" i="18"/>
  <c r="BD7042" i="18"/>
  <c r="BB7043" i="18"/>
  <c r="BC7043" i="18"/>
  <c r="BD7043" i="18"/>
  <c r="BB7044" i="18"/>
  <c r="BC7044" i="18"/>
  <c r="BD7044" i="18"/>
  <c r="BB7045" i="18"/>
  <c r="BC7045" i="18"/>
  <c r="BD7045" i="18"/>
  <c r="BB7046" i="18"/>
  <c r="BC7046" i="18"/>
  <c r="BD7046" i="18"/>
  <c r="BB7047" i="18"/>
  <c r="BC7047" i="18"/>
  <c r="BD7047" i="18"/>
  <c r="BB7048" i="18"/>
  <c r="BC7048" i="18"/>
  <c r="BD7048" i="18"/>
  <c r="BB7049" i="18"/>
  <c r="BC7049" i="18"/>
  <c r="BD7049" i="18"/>
  <c r="BB7050" i="18"/>
  <c r="BC7050" i="18"/>
  <c r="BD7050" i="18"/>
  <c r="BB7051" i="18"/>
  <c r="BC7051" i="18"/>
  <c r="BD7051" i="18"/>
  <c r="BB7052" i="18"/>
  <c r="BC7052" i="18"/>
  <c r="BD7052" i="18"/>
  <c r="BB7053" i="18"/>
  <c r="BC7053" i="18"/>
  <c r="BD7053" i="18"/>
  <c r="BB7054" i="18"/>
  <c r="BC7054" i="18"/>
  <c r="BD7054" i="18"/>
  <c r="BB7055" i="18"/>
  <c r="BC7055" i="18"/>
  <c r="BD7055" i="18"/>
  <c r="BB7056" i="18"/>
  <c r="BC7056" i="18"/>
  <c r="BD7056" i="18"/>
  <c r="BB7057" i="18"/>
  <c r="BC7057" i="18"/>
  <c r="BD7057" i="18"/>
  <c r="BB7058" i="18"/>
  <c r="BC7058" i="18"/>
  <c r="BD7058" i="18"/>
  <c r="BB7059" i="18"/>
  <c r="BC7059" i="18"/>
  <c r="BD7059" i="18"/>
  <c r="BB7060" i="18"/>
  <c r="BC7060" i="18"/>
  <c r="BD7060" i="18"/>
  <c r="BB7061" i="18"/>
  <c r="BC7061" i="18"/>
  <c r="BD7061" i="18"/>
  <c r="BB7062" i="18"/>
  <c r="BC7062" i="18"/>
  <c r="BD7062" i="18"/>
  <c r="BB7063" i="18"/>
  <c r="BC7063" i="18"/>
  <c r="BD7063" i="18"/>
  <c r="BB7064" i="18"/>
  <c r="BC7064" i="18"/>
  <c r="BD7064" i="18"/>
  <c r="BB7065" i="18"/>
  <c r="BC7065" i="18"/>
  <c r="BD7065" i="18"/>
  <c r="BB7066" i="18"/>
  <c r="BC7066" i="18"/>
  <c r="BD7066" i="18"/>
  <c r="BB7067" i="18"/>
  <c r="BC7067" i="18"/>
  <c r="BD7067" i="18"/>
  <c r="BB7068" i="18"/>
  <c r="BC7068" i="18"/>
  <c r="BD7068" i="18"/>
  <c r="BB7069" i="18"/>
  <c r="BC7069" i="18"/>
  <c r="BD7069" i="18"/>
  <c r="BB7070" i="18"/>
  <c r="BC7070" i="18"/>
  <c r="BD7070" i="18"/>
  <c r="BB7071" i="18"/>
  <c r="BC7071" i="18"/>
  <c r="BD7071" i="18"/>
  <c r="BB7072" i="18"/>
  <c r="BC7072" i="18"/>
  <c r="BD7072" i="18"/>
  <c r="BB7073" i="18"/>
  <c r="BC7073" i="18"/>
  <c r="BD7073" i="18"/>
  <c r="BB7074" i="18"/>
  <c r="BC7074" i="18"/>
  <c r="BD7074" i="18"/>
  <c r="BB7075" i="18"/>
  <c r="BC7075" i="18"/>
  <c r="BD7075" i="18"/>
  <c r="BB7076" i="18"/>
  <c r="BC7076" i="18"/>
  <c r="BD7076" i="18"/>
  <c r="BB7077" i="18"/>
  <c r="BC7077" i="18"/>
  <c r="BD7077" i="18"/>
  <c r="BB7078" i="18"/>
  <c r="BC7078" i="18"/>
  <c r="BD7078" i="18"/>
  <c r="BB7079" i="18"/>
  <c r="BC7079" i="18"/>
  <c r="BD7079" i="18"/>
  <c r="BB7080" i="18"/>
  <c r="BC7080" i="18"/>
  <c r="BD7080" i="18"/>
  <c r="BB7081" i="18"/>
  <c r="BC7081" i="18"/>
  <c r="BD7081" i="18"/>
  <c r="BB7082" i="18"/>
  <c r="BC7082" i="18"/>
  <c r="BD7082" i="18"/>
  <c r="BB7083" i="18"/>
  <c r="BC7083" i="18"/>
  <c r="BD7083" i="18"/>
  <c r="BB7084" i="18"/>
  <c r="BC7084" i="18"/>
  <c r="BD7084" i="18"/>
  <c r="BB7085" i="18"/>
  <c r="BC7085" i="18"/>
  <c r="BD7085" i="18"/>
  <c r="BB7086" i="18"/>
  <c r="BC7086" i="18"/>
  <c r="BD7086" i="18"/>
  <c r="BB7087" i="18"/>
  <c r="BC7087" i="18"/>
  <c r="BD7087" i="18"/>
  <c r="BB7088" i="18"/>
  <c r="BC7088" i="18"/>
  <c r="BD7088" i="18"/>
  <c r="BB7089" i="18"/>
  <c r="BC7089" i="18"/>
  <c r="BD7089" i="18"/>
  <c r="BB7090" i="18"/>
  <c r="BC7090" i="18"/>
  <c r="BD7090" i="18"/>
  <c r="BB7091" i="18"/>
  <c r="BC7091" i="18"/>
  <c r="BD7091" i="18"/>
  <c r="BB7092" i="18"/>
  <c r="BC7092" i="18"/>
  <c r="BD7092" i="18"/>
  <c r="BB7093" i="18"/>
  <c r="BC7093" i="18"/>
  <c r="BD7093" i="18"/>
  <c r="BB7094" i="18"/>
  <c r="BC7094" i="18"/>
  <c r="BD7094" i="18"/>
  <c r="BB7095" i="18"/>
  <c r="BC7095" i="18"/>
  <c r="BD7095" i="18"/>
  <c r="BB7096" i="18"/>
  <c r="BC7096" i="18"/>
  <c r="BD7096" i="18"/>
  <c r="BB7097" i="18"/>
  <c r="BC7097" i="18"/>
  <c r="BD7097" i="18"/>
  <c r="BB7098" i="18"/>
  <c r="BC7098" i="18"/>
  <c r="BD7098" i="18"/>
  <c r="BB7099" i="18"/>
  <c r="BC7099" i="18"/>
  <c r="BD7099" i="18"/>
  <c r="BB7100" i="18"/>
  <c r="BC7100" i="18"/>
  <c r="BD7100" i="18"/>
  <c r="BB7101" i="18"/>
  <c r="BC7101" i="18"/>
  <c r="BD7101" i="18"/>
  <c r="BB7102" i="18"/>
  <c r="BC7102" i="18"/>
  <c r="BD7102" i="18"/>
  <c r="BB7103" i="18"/>
  <c r="BC7103" i="18"/>
  <c r="BD7103" i="18"/>
  <c r="BB7104" i="18"/>
  <c r="BC7104" i="18"/>
  <c r="BD7104" i="18"/>
  <c r="BB7105" i="18"/>
  <c r="BC7105" i="18"/>
  <c r="BD7105" i="18"/>
  <c r="BB7106" i="18"/>
  <c r="BC7106" i="18"/>
  <c r="BD7106" i="18"/>
  <c r="BB7107" i="18"/>
  <c r="BC7107" i="18"/>
  <c r="BD7107" i="18"/>
  <c r="BB7108" i="18"/>
  <c r="BC7108" i="18"/>
  <c r="BD7108" i="18"/>
  <c r="BB7109" i="18"/>
  <c r="BC7109" i="18"/>
  <c r="BD7109" i="18"/>
  <c r="BB7110" i="18"/>
  <c r="BC7110" i="18"/>
  <c r="BD7110" i="18"/>
  <c r="BB7111" i="18"/>
  <c r="BC7111" i="18"/>
  <c r="BD7111" i="18"/>
  <c r="BB7112" i="18"/>
  <c r="BC7112" i="18"/>
  <c r="BD7112" i="18"/>
  <c r="BB7113" i="18"/>
  <c r="BC7113" i="18"/>
  <c r="BD7113" i="18"/>
  <c r="BB7114" i="18"/>
  <c r="BC7114" i="18"/>
  <c r="BD7114" i="18"/>
  <c r="BB7115" i="18"/>
  <c r="BC7115" i="18"/>
  <c r="BD7115" i="18"/>
  <c r="BB7116" i="18"/>
  <c r="BC7116" i="18"/>
  <c r="BD7116" i="18"/>
  <c r="BB7117" i="18"/>
  <c r="BC7117" i="18"/>
  <c r="BD7117" i="18"/>
  <c r="BB7118" i="18"/>
  <c r="BC7118" i="18"/>
  <c r="BD7118" i="18"/>
  <c r="BB7119" i="18"/>
  <c r="BC7119" i="18"/>
  <c r="BD7119" i="18"/>
  <c r="BB7120" i="18"/>
  <c r="BC7120" i="18"/>
  <c r="BD7120" i="18"/>
  <c r="BB7121" i="18"/>
  <c r="BC7121" i="18"/>
  <c r="BD7121" i="18"/>
  <c r="BB7122" i="18"/>
  <c r="BC7122" i="18"/>
  <c r="BD7122" i="18"/>
  <c r="BB7123" i="18"/>
  <c r="BC7123" i="18"/>
  <c r="BD7123" i="18"/>
  <c r="BB7124" i="18"/>
  <c r="BC7124" i="18"/>
  <c r="BD7124" i="18"/>
  <c r="BB7125" i="18"/>
  <c r="BC7125" i="18"/>
  <c r="BD7125" i="18"/>
  <c r="BB7126" i="18"/>
  <c r="BC7126" i="18"/>
  <c r="BD7126" i="18"/>
  <c r="BB7127" i="18"/>
  <c r="BC7127" i="18"/>
  <c r="BD7127" i="18"/>
  <c r="BB7128" i="18"/>
  <c r="BC7128" i="18"/>
  <c r="BD7128" i="18"/>
  <c r="BB7129" i="18"/>
  <c r="BC7129" i="18"/>
  <c r="BD7129" i="18"/>
  <c r="BB7130" i="18"/>
  <c r="BC7130" i="18"/>
  <c r="BD7130" i="18"/>
  <c r="BB7131" i="18"/>
  <c r="BC7131" i="18"/>
  <c r="BD7131" i="18"/>
  <c r="BB7132" i="18"/>
  <c r="BC7132" i="18"/>
  <c r="BD7132" i="18"/>
  <c r="BB7133" i="18"/>
  <c r="BC7133" i="18"/>
  <c r="BD7133" i="18"/>
  <c r="BB7134" i="18"/>
  <c r="BC7134" i="18"/>
  <c r="BD7134" i="18"/>
  <c r="BB7135" i="18"/>
  <c r="BC7135" i="18"/>
  <c r="BD7135" i="18"/>
  <c r="BB7136" i="18"/>
  <c r="BC7136" i="18"/>
  <c r="BD7136" i="18"/>
  <c r="BB7137" i="18"/>
  <c r="BC7137" i="18"/>
  <c r="BD7137" i="18"/>
  <c r="BB7138" i="18"/>
  <c r="BC7138" i="18"/>
  <c r="BD7138" i="18"/>
  <c r="BB7139" i="18"/>
  <c r="BC7139" i="18"/>
  <c r="BD7139" i="18"/>
  <c r="BB7140" i="18"/>
  <c r="BC7140" i="18"/>
  <c r="BD7140" i="18"/>
  <c r="BB7141" i="18"/>
  <c r="BC7141" i="18"/>
  <c r="BD7141" i="18"/>
  <c r="BB7142" i="18"/>
  <c r="BC7142" i="18"/>
  <c r="BD7142" i="18"/>
  <c r="BB7143" i="18"/>
  <c r="BC7143" i="18"/>
  <c r="BD7143" i="18"/>
  <c r="BB7144" i="18"/>
  <c r="BC7144" i="18"/>
  <c r="BD7144" i="18"/>
  <c r="BB7145" i="18"/>
  <c r="BC7145" i="18"/>
  <c r="BD7145" i="18"/>
  <c r="BB7146" i="18"/>
  <c r="BC7146" i="18"/>
  <c r="BD7146" i="18"/>
  <c r="BB7147" i="18"/>
  <c r="BC7147" i="18"/>
  <c r="BD7147" i="18"/>
  <c r="BB7148" i="18"/>
  <c r="BC7148" i="18"/>
  <c r="BD7148" i="18"/>
  <c r="BB7149" i="18"/>
  <c r="BC7149" i="18"/>
  <c r="BD7149" i="18"/>
  <c r="BB7150" i="18"/>
  <c r="BC7150" i="18"/>
  <c r="BD7150" i="18"/>
  <c r="BB7151" i="18"/>
  <c r="BC7151" i="18"/>
  <c r="BD7151" i="18"/>
  <c r="BB7152" i="18"/>
  <c r="BC7152" i="18"/>
  <c r="BD7152" i="18"/>
  <c r="BB7153" i="18"/>
  <c r="BC7153" i="18"/>
  <c r="BD7153" i="18"/>
  <c r="BB7154" i="18"/>
  <c r="BC7154" i="18"/>
  <c r="BD7154" i="18"/>
  <c r="BB7155" i="18"/>
  <c r="BC7155" i="18"/>
  <c r="BD7155" i="18"/>
  <c r="BB7156" i="18"/>
  <c r="BC7156" i="18"/>
  <c r="BD7156" i="18"/>
  <c r="BB7157" i="18"/>
  <c r="BC7157" i="18"/>
  <c r="BD7157" i="18"/>
  <c r="BB7158" i="18"/>
  <c r="BC7158" i="18"/>
  <c r="BD7158" i="18"/>
  <c r="BB7159" i="18"/>
  <c r="BC7159" i="18"/>
  <c r="BD7159" i="18"/>
  <c r="BB7160" i="18"/>
  <c r="BC7160" i="18"/>
  <c r="BD7160" i="18"/>
  <c r="BB7161" i="18"/>
  <c r="BC7161" i="18"/>
  <c r="BD7161" i="18"/>
  <c r="BB7162" i="18"/>
  <c r="BC7162" i="18"/>
  <c r="BD7162" i="18"/>
  <c r="BB7163" i="18"/>
  <c r="BC7163" i="18"/>
  <c r="BD7163" i="18"/>
  <c r="BB7164" i="18"/>
  <c r="BC7164" i="18"/>
  <c r="BD7164" i="18"/>
  <c r="BB7165" i="18"/>
  <c r="BC7165" i="18"/>
  <c r="BD7165" i="18"/>
  <c r="BB7166" i="18"/>
  <c r="BC7166" i="18"/>
  <c r="BD7166" i="18"/>
  <c r="BB7167" i="18"/>
  <c r="BC7167" i="18"/>
  <c r="BD7167" i="18"/>
  <c r="BB7168" i="18"/>
  <c r="BC7168" i="18"/>
  <c r="BD7168" i="18"/>
  <c r="BB7169" i="18"/>
  <c r="BC7169" i="18"/>
  <c r="BD7169" i="18"/>
  <c r="BB7170" i="18"/>
  <c r="BC7170" i="18"/>
  <c r="BD7170" i="18"/>
  <c r="BB7171" i="18"/>
  <c r="BC7171" i="18"/>
  <c r="BD7171" i="18"/>
  <c r="BB7172" i="18"/>
  <c r="BC7172" i="18"/>
  <c r="BD7172" i="18"/>
  <c r="BB7173" i="18"/>
  <c r="BC7173" i="18"/>
  <c r="BD7173" i="18"/>
  <c r="BB7174" i="18"/>
  <c r="BC7174" i="18"/>
  <c r="BD7174" i="18"/>
  <c r="BB7175" i="18"/>
  <c r="BC7175" i="18"/>
  <c r="BD7175" i="18"/>
  <c r="BB7176" i="18"/>
  <c r="BC7176" i="18"/>
  <c r="BD7176" i="18"/>
  <c r="BB7177" i="18"/>
  <c r="BC7177" i="18"/>
  <c r="BD7177" i="18"/>
  <c r="BB7178" i="18"/>
  <c r="BC7178" i="18"/>
  <c r="BD7178" i="18"/>
  <c r="BB7179" i="18"/>
  <c r="BC7179" i="18"/>
  <c r="BD7179" i="18"/>
  <c r="BB7180" i="18"/>
  <c r="BC7180" i="18"/>
  <c r="BD7180" i="18"/>
  <c r="BB7181" i="18"/>
  <c r="BC7181" i="18"/>
  <c r="BD7181" i="18"/>
  <c r="BB7182" i="18"/>
  <c r="BC7182" i="18"/>
  <c r="BD7182" i="18"/>
  <c r="BB7183" i="18"/>
  <c r="BC7183" i="18"/>
  <c r="BD7183" i="18"/>
  <c r="BB7184" i="18"/>
  <c r="BC7184" i="18"/>
  <c r="BD7184" i="18"/>
  <c r="BB7185" i="18"/>
  <c r="BC7185" i="18"/>
  <c r="BD7185" i="18"/>
  <c r="BB7186" i="18"/>
  <c r="BC7186" i="18"/>
  <c r="BD7186" i="18"/>
  <c r="BB7187" i="18"/>
  <c r="BC7187" i="18"/>
  <c r="BD7187" i="18"/>
  <c r="BB7188" i="18"/>
  <c r="BC7188" i="18"/>
  <c r="BD7188" i="18"/>
  <c r="BB7189" i="18"/>
  <c r="BC7189" i="18"/>
  <c r="BD7189" i="18"/>
  <c r="BB7190" i="18"/>
  <c r="BC7190" i="18"/>
  <c r="BD7190" i="18"/>
  <c r="BB7191" i="18"/>
  <c r="BC7191" i="18"/>
  <c r="BD7191" i="18"/>
  <c r="BB7192" i="18"/>
  <c r="BC7192" i="18"/>
  <c r="BD7192" i="18"/>
  <c r="BB7193" i="18"/>
  <c r="BC7193" i="18"/>
  <c r="BD7193" i="18"/>
  <c r="BB7194" i="18"/>
  <c r="BC7194" i="18"/>
  <c r="BD7194" i="18"/>
  <c r="BB7195" i="18"/>
  <c r="BC7195" i="18"/>
  <c r="BD7195" i="18"/>
  <c r="BB7196" i="18"/>
  <c r="BC7196" i="18"/>
  <c r="BD7196" i="18"/>
  <c r="BB7197" i="18"/>
  <c r="BC7197" i="18"/>
  <c r="BD7197" i="18"/>
  <c r="BB7198" i="18"/>
  <c r="BC7198" i="18"/>
  <c r="BD7198" i="18"/>
  <c r="BB7199" i="18"/>
  <c r="BC7199" i="18"/>
  <c r="BD7199" i="18"/>
  <c r="BB7200" i="18"/>
  <c r="BC7200" i="18"/>
  <c r="BD7200" i="18"/>
  <c r="BB7201" i="18"/>
  <c r="BC7201" i="18"/>
  <c r="BD7201" i="18"/>
  <c r="BB7202" i="18"/>
  <c r="BC7202" i="18"/>
  <c r="BD7202" i="18"/>
  <c r="BB7203" i="18"/>
  <c r="BC7203" i="18"/>
  <c r="BD7203" i="18"/>
  <c r="BB7204" i="18"/>
  <c r="BC7204" i="18"/>
  <c r="BD7204" i="18"/>
  <c r="BB7205" i="18"/>
  <c r="BC7205" i="18"/>
  <c r="BD7205" i="18"/>
  <c r="BB7206" i="18"/>
  <c r="BC7206" i="18"/>
  <c r="BD7206" i="18"/>
  <c r="BB7207" i="18"/>
  <c r="BC7207" i="18"/>
  <c r="BD7207" i="18"/>
  <c r="BB7208" i="18"/>
  <c r="BC7208" i="18"/>
  <c r="BD7208" i="18"/>
  <c r="BB7209" i="18"/>
  <c r="BC7209" i="18"/>
  <c r="BD7209" i="18"/>
  <c r="BB7210" i="18"/>
  <c r="BC7210" i="18"/>
  <c r="BD7210" i="18"/>
  <c r="BB7211" i="18"/>
  <c r="BC7211" i="18"/>
  <c r="BD7211" i="18"/>
  <c r="BB7212" i="18"/>
  <c r="BC7212" i="18"/>
  <c r="BD7212" i="18"/>
  <c r="BB7213" i="18"/>
  <c r="BC7213" i="18"/>
  <c r="BD7213" i="18"/>
  <c r="BB7214" i="18"/>
  <c r="BC7214" i="18"/>
  <c r="BD7214" i="18"/>
  <c r="BB7215" i="18"/>
  <c r="BC7215" i="18"/>
  <c r="BD7215" i="18"/>
  <c r="BB7216" i="18"/>
  <c r="BC7216" i="18"/>
  <c r="BD7216" i="18"/>
  <c r="BB7217" i="18"/>
  <c r="BC7217" i="18"/>
  <c r="BD7217" i="18"/>
  <c r="BB7218" i="18"/>
  <c r="BC7218" i="18"/>
  <c r="BD7218" i="18"/>
  <c r="BB7219" i="18"/>
  <c r="BC7219" i="18"/>
  <c r="BD7219" i="18"/>
  <c r="BB7220" i="18"/>
  <c r="BC7220" i="18"/>
  <c r="BD7220" i="18"/>
  <c r="BB7221" i="18"/>
  <c r="BC7221" i="18"/>
  <c r="BD7221" i="18"/>
  <c r="BB7222" i="18"/>
  <c r="BC7222" i="18"/>
  <c r="BD7222" i="18"/>
  <c r="BB7223" i="18"/>
  <c r="BC7223" i="18"/>
  <c r="BD7223" i="18"/>
  <c r="BB7224" i="18"/>
  <c r="BC7224" i="18"/>
  <c r="BD7224" i="18"/>
  <c r="BB7225" i="18"/>
  <c r="BC7225" i="18"/>
  <c r="BD7225" i="18"/>
  <c r="BB7226" i="18"/>
  <c r="BC7226" i="18"/>
  <c r="BD7226" i="18"/>
  <c r="BB7227" i="18"/>
  <c r="BC7227" i="18"/>
  <c r="BD7227" i="18"/>
  <c r="BB7228" i="18"/>
  <c r="BC7228" i="18"/>
  <c r="BD7228" i="18"/>
  <c r="BB7229" i="18"/>
  <c r="BC7229" i="18"/>
  <c r="BD7229" i="18"/>
  <c r="BB7230" i="18"/>
  <c r="BC7230" i="18"/>
  <c r="BD7230" i="18"/>
  <c r="BB7231" i="18"/>
  <c r="BC7231" i="18"/>
  <c r="BD7231" i="18"/>
  <c r="BB7232" i="18"/>
  <c r="BC7232" i="18"/>
  <c r="BD7232" i="18"/>
  <c r="BB7233" i="18"/>
  <c r="BC7233" i="18"/>
  <c r="BD7233" i="18"/>
  <c r="BB7234" i="18"/>
  <c r="BC7234" i="18"/>
  <c r="BD7234" i="18"/>
  <c r="BB7235" i="18"/>
  <c r="BC7235" i="18"/>
  <c r="BD7235" i="18"/>
  <c r="BB7236" i="18"/>
  <c r="BC7236" i="18"/>
  <c r="BD7236" i="18"/>
  <c r="BB7237" i="18"/>
  <c r="BC7237" i="18"/>
  <c r="BD7237" i="18"/>
  <c r="BB7238" i="18"/>
  <c r="BC7238" i="18"/>
  <c r="BD7238" i="18"/>
  <c r="BB7239" i="18"/>
  <c r="BC7239" i="18"/>
  <c r="BD7239" i="18"/>
  <c r="BB7240" i="18"/>
  <c r="BC7240" i="18"/>
  <c r="BD7240" i="18"/>
  <c r="BB7241" i="18"/>
  <c r="BC7241" i="18"/>
  <c r="BD7241" i="18"/>
  <c r="BB7242" i="18"/>
  <c r="BC7242" i="18"/>
  <c r="BD7242" i="18"/>
  <c r="BB7243" i="18"/>
  <c r="BC7243" i="18"/>
  <c r="BD7243" i="18"/>
  <c r="BB7244" i="18"/>
  <c r="BC7244" i="18"/>
  <c r="BD7244" i="18"/>
  <c r="BB7245" i="18"/>
  <c r="BC7245" i="18"/>
  <c r="BD7245" i="18"/>
  <c r="BB7246" i="18"/>
  <c r="BC7246" i="18"/>
  <c r="BD7246" i="18"/>
  <c r="BB7247" i="18"/>
  <c r="BC7247" i="18"/>
  <c r="BD7247" i="18"/>
  <c r="BB7248" i="18"/>
  <c r="BC7248" i="18"/>
  <c r="BD7248" i="18"/>
  <c r="BB7249" i="18"/>
  <c r="BC7249" i="18"/>
  <c r="BD7249" i="18"/>
  <c r="BB7250" i="18"/>
  <c r="BC7250" i="18"/>
  <c r="BD7250" i="18"/>
  <c r="BB7251" i="18"/>
  <c r="BC7251" i="18"/>
  <c r="BD7251" i="18"/>
  <c r="BB7252" i="18"/>
  <c r="BC7252" i="18"/>
  <c r="BD7252" i="18"/>
  <c r="BB7253" i="18"/>
  <c r="BC7253" i="18"/>
  <c r="BD7253" i="18"/>
  <c r="BB7254" i="18"/>
  <c r="BC7254" i="18"/>
  <c r="BD7254" i="18"/>
  <c r="BB7255" i="18"/>
  <c r="BC7255" i="18"/>
  <c r="BD7255" i="18"/>
  <c r="BB7256" i="18"/>
  <c r="BC7256" i="18"/>
  <c r="BD7256" i="18"/>
  <c r="BB7257" i="18"/>
  <c r="BC7257" i="18"/>
  <c r="BD7257" i="18"/>
  <c r="BB7258" i="18"/>
  <c r="BC7258" i="18"/>
  <c r="BD7258" i="18"/>
  <c r="BB7259" i="18"/>
  <c r="BC7259" i="18"/>
  <c r="BD7259" i="18"/>
  <c r="BB7260" i="18"/>
  <c r="BC7260" i="18"/>
  <c r="BD7260" i="18"/>
  <c r="BB7261" i="18"/>
  <c r="BC7261" i="18"/>
  <c r="BD7261" i="18"/>
  <c r="BB7262" i="18"/>
  <c r="BC7262" i="18"/>
  <c r="BD7262" i="18"/>
  <c r="BB7263" i="18"/>
  <c r="BC7263" i="18"/>
  <c r="BD7263" i="18"/>
  <c r="BB7264" i="18"/>
  <c r="BC7264" i="18"/>
  <c r="BD7264" i="18"/>
  <c r="BB7265" i="18"/>
  <c r="BC7265" i="18"/>
  <c r="BD7265" i="18"/>
  <c r="BB7266" i="18"/>
  <c r="BC7266" i="18"/>
  <c r="BD7266" i="18"/>
  <c r="BB7267" i="18"/>
  <c r="BC7267" i="18"/>
  <c r="BD7267" i="18"/>
  <c r="BB7268" i="18"/>
  <c r="BC7268" i="18"/>
  <c r="BD7268" i="18"/>
  <c r="BB7269" i="18"/>
  <c r="BC7269" i="18"/>
  <c r="BD7269" i="18"/>
  <c r="BB7270" i="18"/>
  <c r="BC7270" i="18"/>
  <c r="BD7270" i="18"/>
  <c r="BB7271" i="18"/>
  <c r="BC7271" i="18"/>
  <c r="BD7271" i="18"/>
  <c r="BB7272" i="18"/>
  <c r="BC7272" i="18"/>
  <c r="BD7272" i="18"/>
  <c r="BB7273" i="18"/>
  <c r="BC7273" i="18"/>
  <c r="BD7273" i="18"/>
  <c r="BB7274" i="18"/>
  <c r="BC7274" i="18"/>
  <c r="BD7274" i="18"/>
  <c r="BB7275" i="18"/>
  <c r="BC7275" i="18"/>
  <c r="BD7275" i="18"/>
  <c r="BB7276" i="18"/>
  <c r="BC7276" i="18"/>
  <c r="BD7276" i="18"/>
  <c r="BB7277" i="18"/>
  <c r="BC7277" i="18"/>
  <c r="BD7277" i="18"/>
  <c r="BB7278" i="18"/>
  <c r="BC7278" i="18"/>
  <c r="BD7278" i="18"/>
  <c r="BB7279" i="18"/>
  <c r="BC7279" i="18"/>
  <c r="BD7279" i="18"/>
  <c r="BB7280" i="18"/>
  <c r="BC7280" i="18"/>
  <c r="BD7280" i="18"/>
  <c r="BB7281" i="18"/>
  <c r="BC7281" i="18"/>
  <c r="BD7281" i="18"/>
  <c r="BB7282" i="18"/>
  <c r="BC7282" i="18"/>
  <c r="BD7282" i="18"/>
  <c r="BB7283" i="18"/>
  <c r="BC7283" i="18"/>
  <c r="BD7283" i="18"/>
  <c r="BB7284" i="18"/>
  <c r="BC7284" i="18"/>
  <c r="BD7284" i="18"/>
  <c r="BB7285" i="18"/>
  <c r="BC7285" i="18"/>
  <c r="BD7285" i="18"/>
  <c r="BB7286" i="18"/>
  <c r="BC7286" i="18"/>
  <c r="BD7286" i="18"/>
  <c r="BB7287" i="18"/>
  <c r="BC7287" i="18"/>
  <c r="BD7287" i="18"/>
  <c r="BB7288" i="18"/>
  <c r="BC7288" i="18"/>
  <c r="BD7288" i="18"/>
  <c r="BB7289" i="18"/>
  <c r="BC7289" i="18"/>
  <c r="BD7289" i="18"/>
  <c r="BB7290" i="18"/>
  <c r="BC7290" i="18"/>
  <c r="BD7290" i="18"/>
  <c r="BB7291" i="18"/>
  <c r="BC7291" i="18"/>
  <c r="BD7291" i="18"/>
  <c r="BB7292" i="18"/>
  <c r="BC7292" i="18"/>
  <c r="BD7292" i="18"/>
  <c r="BB7293" i="18"/>
  <c r="BC7293" i="18"/>
  <c r="BD7293" i="18"/>
  <c r="BB7294" i="18"/>
  <c r="BC7294" i="18"/>
  <c r="BD7294" i="18"/>
  <c r="BB7295" i="18"/>
  <c r="BC7295" i="18"/>
  <c r="BD7295" i="18"/>
  <c r="BB7296" i="18"/>
  <c r="BC7296" i="18"/>
  <c r="BD7296" i="18"/>
  <c r="BB7297" i="18"/>
  <c r="BC7297" i="18"/>
  <c r="BD7297" i="18"/>
  <c r="BB7298" i="18"/>
  <c r="BC7298" i="18"/>
  <c r="BD7298" i="18"/>
  <c r="BB7299" i="18"/>
  <c r="BC7299" i="18"/>
  <c r="BD7299" i="18"/>
  <c r="BB7300" i="18"/>
  <c r="BC7300" i="18"/>
  <c r="BD7300" i="18"/>
  <c r="BB7301" i="18"/>
  <c r="BC7301" i="18"/>
  <c r="BD7301" i="18"/>
  <c r="BB7302" i="18"/>
  <c r="BC7302" i="18"/>
  <c r="BD7302" i="18"/>
  <c r="BB7303" i="18"/>
  <c r="BC7303" i="18"/>
  <c r="BD7303" i="18"/>
  <c r="BB7304" i="18"/>
  <c r="BC7304" i="18"/>
  <c r="BD7304" i="18"/>
  <c r="BB7305" i="18"/>
  <c r="BC7305" i="18"/>
  <c r="BD7305" i="18"/>
  <c r="BB7306" i="18"/>
  <c r="BC7306" i="18"/>
  <c r="BD7306" i="18"/>
  <c r="BB7307" i="18"/>
  <c r="BC7307" i="18"/>
  <c r="BD7307" i="18"/>
  <c r="BB7308" i="18"/>
  <c r="BC7308" i="18"/>
  <c r="BD7308" i="18"/>
  <c r="BB7309" i="18"/>
  <c r="BC7309" i="18"/>
  <c r="BD7309" i="18"/>
  <c r="BB7310" i="18"/>
  <c r="BC7310" i="18"/>
  <c r="BD7310" i="18"/>
  <c r="BB7311" i="18"/>
  <c r="BC7311" i="18"/>
  <c r="BD7311" i="18"/>
  <c r="BB7312" i="18"/>
  <c r="BC7312" i="18"/>
  <c r="BD7312" i="18"/>
  <c r="BB7313" i="18"/>
  <c r="BC7313" i="18"/>
  <c r="BD7313" i="18"/>
  <c r="BB7314" i="18"/>
  <c r="BC7314" i="18"/>
  <c r="BD7314" i="18"/>
  <c r="BB7315" i="18"/>
  <c r="BC7315" i="18"/>
  <c r="BD7315" i="18"/>
  <c r="BB7316" i="18"/>
  <c r="BC7316" i="18"/>
  <c r="BD7316" i="18"/>
  <c r="BB7317" i="18"/>
  <c r="BC7317" i="18"/>
  <c r="BD7317" i="18"/>
  <c r="BB7318" i="18"/>
  <c r="BC7318" i="18"/>
  <c r="BD7318" i="18"/>
  <c r="BB7319" i="18"/>
  <c r="BC7319" i="18"/>
  <c r="BD7319" i="18"/>
  <c r="BB7320" i="18"/>
  <c r="BC7320" i="18"/>
  <c r="BD7320" i="18"/>
  <c r="BB7321" i="18"/>
  <c r="BC7321" i="18"/>
  <c r="BD7321" i="18"/>
  <c r="BB7322" i="18"/>
  <c r="BC7322" i="18"/>
  <c r="BD7322" i="18"/>
  <c r="BB7323" i="18"/>
  <c r="BC7323" i="18"/>
  <c r="BD7323" i="18"/>
  <c r="BB7324" i="18"/>
  <c r="BC7324" i="18"/>
  <c r="BD7324" i="18"/>
  <c r="BB7325" i="18"/>
  <c r="BC7325" i="18"/>
  <c r="BD7325" i="18"/>
  <c r="BB7326" i="18"/>
  <c r="BC7326" i="18"/>
  <c r="BD7326" i="18"/>
  <c r="BB7327" i="18"/>
  <c r="BC7327" i="18"/>
  <c r="BD7327" i="18"/>
  <c r="BB7328" i="18"/>
  <c r="BC7328" i="18"/>
  <c r="BD7328" i="18"/>
  <c r="BB7329" i="18"/>
  <c r="BC7329" i="18"/>
  <c r="BD7329" i="18"/>
  <c r="BB7330" i="18"/>
  <c r="BC7330" i="18"/>
  <c r="BD7330" i="18"/>
  <c r="BB7331" i="18"/>
  <c r="BC7331" i="18"/>
  <c r="BD7331" i="18"/>
  <c r="BB7332" i="18"/>
  <c r="BC7332" i="18"/>
  <c r="BD7332" i="18"/>
  <c r="BB7333" i="18"/>
  <c r="BC7333" i="18"/>
  <c r="BD7333" i="18"/>
  <c r="BB7334" i="18"/>
  <c r="BC7334" i="18"/>
  <c r="BD7334" i="18"/>
  <c r="BB7335" i="18"/>
  <c r="BC7335" i="18"/>
  <c r="BD7335" i="18"/>
  <c r="BB7336" i="18"/>
  <c r="BC7336" i="18"/>
  <c r="BD7336" i="18"/>
  <c r="BB7337" i="18"/>
  <c r="BC7337" i="18"/>
  <c r="BD7337" i="18"/>
  <c r="BB7338" i="18"/>
  <c r="BC7338" i="18"/>
  <c r="BD7338" i="18"/>
  <c r="BB7339" i="18"/>
  <c r="BC7339" i="18"/>
  <c r="BD7339" i="18"/>
  <c r="BB7340" i="18"/>
  <c r="BC7340" i="18"/>
  <c r="BD7340" i="18"/>
  <c r="BB7341" i="18"/>
  <c r="BC7341" i="18"/>
  <c r="BD7341" i="18"/>
  <c r="BB7342" i="18"/>
  <c r="BC7342" i="18"/>
  <c r="BD7342" i="18"/>
  <c r="BB7343" i="18"/>
  <c r="BC7343" i="18"/>
  <c r="BD7343" i="18"/>
  <c r="BB7344" i="18"/>
  <c r="BC7344" i="18"/>
  <c r="BD7344" i="18"/>
  <c r="BB7345" i="18"/>
  <c r="BC7345" i="18"/>
  <c r="BD7345" i="18"/>
  <c r="BB7346" i="18"/>
  <c r="BC7346" i="18"/>
  <c r="BD7346" i="18"/>
  <c r="BB7347" i="18"/>
  <c r="BC7347" i="18"/>
  <c r="BD7347" i="18"/>
  <c r="BB7348" i="18"/>
  <c r="BC7348" i="18"/>
  <c r="BD7348" i="18"/>
  <c r="BB7349" i="18"/>
  <c r="BC7349" i="18"/>
  <c r="BD7349" i="18"/>
  <c r="BB7350" i="18"/>
  <c r="BC7350" i="18"/>
  <c r="BD7350" i="18"/>
  <c r="BB7351" i="18"/>
  <c r="BC7351" i="18"/>
  <c r="BD7351" i="18"/>
  <c r="BB7352" i="18"/>
  <c r="BC7352" i="18"/>
  <c r="BD7352" i="18"/>
  <c r="BB7353" i="18"/>
  <c r="BC7353" i="18"/>
  <c r="BD7353" i="18"/>
  <c r="BB7354" i="18"/>
  <c r="BC7354" i="18"/>
  <c r="BD7354" i="18"/>
  <c r="BB7355" i="18"/>
  <c r="BC7355" i="18"/>
  <c r="BD7355" i="18"/>
  <c r="BB7356" i="18"/>
  <c r="BC7356" i="18"/>
  <c r="BD7356" i="18"/>
  <c r="BB7357" i="18"/>
  <c r="BC7357" i="18"/>
  <c r="BD7357" i="18"/>
  <c r="BB7358" i="18"/>
  <c r="BC7358" i="18"/>
  <c r="BD7358" i="18"/>
  <c r="BB7359" i="18"/>
  <c r="BC7359" i="18"/>
  <c r="BD7359" i="18"/>
  <c r="BB7360" i="18"/>
  <c r="BC7360" i="18"/>
  <c r="BD7360" i="18"/>
  <c r="BB7361" i="18"/>
  <c r="BC7361" i="18"/>
  <c r="BD7361" i="18"/>
  <c r="BB7362" i="18"/>
  <c r="BC7362" i="18"/>
  <c r="BD7362" i="18"/>
  <c r="BB7363" i="18"/>
  <c r="BC7363" i="18"/>
  <c r="BD7363" i="18"/>
  <c r="BB7364" i="18"/>
  <c r="BC7364" i="18"/>
  <c r="BD7364" i="18"/>
  <c r="BB7365" i="18"/>
  <c r="BC7365" i="18"/>
  <c r="BD7365" i="18"/>
  <c r="BB7366" i="18"/>
  <c r="BC7366" i="18"/>
  <c r="BD7366" i="18"/>
  <c r="BB7367" i="18"/>
  <c r="BC7367" i="18"/>
  <c r="BD7367" i="18"/>
  <c r="BB7368" i="18"/>
  <c r="BC7368" i="18"/>
  <c r="BD7368" i="18"/>
  <c r="BB7369" i="18"/>
  <c r="BC7369" i="18"/>
  <c r="BD7369" i="18"/>
  <c r="BB7370" i="18"/>
  <c r="BC7370" i="18"/>
  <c r="BD7370" i="18"/>
  <c r="BB7371" i="18"/>
  <c r="BC7371" i="18"/>
  <c r="BD7371" i="18"/>
  <c r="BB7372" i="18"/>
  <c r="BC7372" i="18"/>
  <c r="BD7372" i="18"/>
  <c r="BB7373" i="18"/>
  <c r="BC7373" i="18"/>
  <c r="BD7373" i="18"/>
  <c r="BB7374" i="18"/>
  <c r="BC7374" i="18"/>
  <c r="BD7374" i="18"/>
  <c r="BB7375" i="18"/>
  <c r="BC7375" i="18"/>
  <c r="BD7375" i="18"/>
  <c r="BB7376" i="18"/>
  <c r="BC7376" i="18"/>
  <c r="BD7376" i="18"/>
  <c r="BB7377" i="18"/>
  <c r="BC7377" i="18"/>
  <c r="BD7377" i="18"/>
  <c r="BB7378" i="18"/>
  <c r="BC7378" i="18"/>
  <c r="BD7378" i="18"/>
  <c r="BB7379" i="18"/>
  <c r="BC7379" i="18"/>
  <c r="BD7379" i="18"/>
  <c r="BB7380" i="18"/>
  <c r="BC7380" i="18"/>
  <c r="BD7380" i="18"/>
  <c r="BB7381" i="18"/>
  <c r="BC7381" i="18"/>
  <c r="BD7381" i="18"/>
  <c r="BB7382" i="18"/>
  <c r="BC7382" i="18"/>
  <c r="BD7382" i="18"/>
  <c r="BB7383" i="18"/>
  <c r="BC7383" i="18"/>
  <c r="BD7383" i="18"/>
  <c r="BB7384" i="18"/>
  <c r="BC7384" i="18"/>
  <c r="BD7384" i="18"/>
  <c r="BB7385" i="18"/>
  <c r="BC7385" i="18"/>
  <c r="BD7385" i="18"/>
  <c r="BB7386" i="18"/>
  <c r="BC7386" i="18"/>
  <c r="BD7386" i="18"/>
  <c r="BB7387" i="18"/>
  <c r="BC7387" i="18"/>
  <c r="BD7387" i="18"/>
  <c r="BB7388" i="18"/>
  <c r="BC7388" i="18"/>
  <c r="BD7388" i="18"/>
  <c r="BB7389" i="18"/>
  <c r="BC7389" i="18"/>
  <c r="BD7389" i="18"/>
  <c r="BB7390" i="18"/>
  <c r="BC7390" i="18"/>
  <c r="BD7390" i="18"/>
  <c r="BB7391" i="18"/>
  <c r="BC7391" i="18"/>
  <c r="BD7391" i="18"/>
  <c r="BB7392" i="18"/>
  <c r="BC7392" i="18"/>
  <c r="BD7392" i="18"/>
  <c r="BB7393" i="18"/>
  <c r="BC7393" i="18"/>
  <c r="BD7393" i="18"/>
  <c r="BB7394" i="18"/>
  <c r="BC7394" i="18"/>
  <c r="BD7394" i="18"/>
  <c r="BB7395" i="18"/>
  <c r="BC7395" i="18"/>
  <c r="BD7395" i="18"/>
  <c r="BB7396" i="18"/>
  <c r="BC7396" i="18"/>
  <c r="BD7396" i="18"/>
  <c r="BB7397" i="18"/>
  <c r="BC7397" i="18"/>
  <c r="BD7397" i="18"/>
  <c r="BB7398" i="18"/>
  <c r="BC7398" i="18"/>
  <c r="BD7398" i="18"/>
  <c r="BB7399" i="18"/>
  <c r="BC7399" i="18"/>
  <c r="BD7399" i="18"/>
  <c r="BB7400" i="18"/>
  <c r="BC7400" i="18"/>
  <c r="BD7400" i="18"/>
  <c r="BB7401" i="18"/>
  <c r="BC7401" i="18"/>
  <c r="BD7401" i="18"/>
  <c r="BB7402" i="18"/>
  <c r="BC7402" i="18"/>
  <c r="BD7402" i="18"/>
  <c r="BB7403" i="18"/>
  <c r="BC7403" i="18"/>
  <c r="BD7403" i="18"/>
  <c r="BB7404" i="18"/>
  <c r="BC7404" i="18"/>
  <c r="BD7404" i="18"/>
  <c r="BB7405" i="18"/>
  <c r="BC7405" i="18"/>
  <c r="BD7405" i="18"/>
  <c r="BB7406" i="18"/>
  <c r="BC7406" i="18"/>
  <c r="BD7406" i="18"/>
  <c r="BB7407" i="18"/>
  <c r="BC7407" i="18"/>
  <c r="BD7407" i="18"/>
  <c r="BB7408" i="18"/>
  <c r="BC7408" i="18"/>
  <c r="BD7408" i="18"/>
  <c r="BB7409" i="18"/>
  <c r="BC7409" i="18"/>
  <c r="BD7409" i="18"/>
  <c r="BB7410" i="18"/>
  <c r="BC7410" i="18"/>
  <c r="BD7410" i="18"/>
  <c r="BB7411" i="18"/>
  <c r="BC7411" i="18"/>
  <c r="BD7411" i="18"/>
  <c r="BB7412" i="18"/>
  <c r="BC7412" i="18"/>
  <c r="BD7412" i="18"/>
  <c r="BB7413" i="18"/>
  <c r="BC7413" i="18"/>
  <c r="BD7413" i="18"/>
  <c r="BB7414" i="18"/>
  <c r="BC7414" i="18"/>
  <c r="BD7414" i="18"/>
  <c r="BB7415" i="18"/>
  <c r="BC7415" i="18"/>
  <c r="BD7415" i="18"/>
  <c r="BB7416" i="18"/>
  <c r="BC7416" i="18"/>
  <c r="BD7416" i="18"/>
  <c r="BB7417" i="18"/>
  <c r="BC7417" i="18"/>
  <c r="BD7417" i="18"/>
  <c r="BB7418" i="18"/>
  <c r="BC7418" i="18"/>
  <c r="BD7418" i="18"/>
  <c r="BB7419" i="18"/>
  <c r="BC7419" i="18"/>
  <c r="BD7419" i="18"/>
  <c r="BB7420" i="18"/>
  <c r="BC7420" i="18"/>
  <c r="BD7420" i="18"/>
  <c r="BB7421" i="18"/>
  <c r="BC7421" i="18"/>
  <c r="BD7421" i="18"/>
  <c r="BB7422" i="18"/>
  <c r="BC7422" i="18"/>
  <c r="BD7422" i="18"/>
  <c r="BB7423" i="18"/>
  <c r="BC7423" i="18"/>
  <c r="BD7423" i="18"/>
  <c r="BB7424" i="18"/>
  <c r="BC7424" i="18"/>
  <c r="BD7424" i="18"/>
  <c r="BB7425" i="18"/>
  <c r="BC7425" i="18"/>
  <c r="BD7425" i="18"/>
  <c r="BB7426" i="18"/>
  <c r="BC7426" i="18"/>
  <c r="BD7426" i="18"/>
  <c r="BB7427" i="18"/>
  <c r="BC7427" i="18"/>
  <c r="BD7427" i="18"/>
  <c r="BB7428" i="18"/>
  <c r="BC7428" i="18"/>
  <c r="BD7428" i="18"/>
  <c r="BB7429" i="18"/>
  <c r="BC7429" i="18"/>
  <c r="BD7429" i="18"/>
  <c r="BB7430" i="18"/>
  <c r="BC7430" i="18"/>
  <c r="BD7430" i="18"/>
  <c r="BB7431" i="18"/>
  <c r="BC7431" i="18"/>
  <c r="BD7431" i="18"/>
  <c r="BB7432" i="18"/>
  <c r="BC7432" i="18"/>
  <c r="BD7432" i="18"/>
  <c r="BB7433" i="18"/>
  <c r="BC7433" i="18"/>
  <c r="BD7433" i="18"/>
  <c r="BB7434" i="18"/>
  <c r="BC7434" i="18"/>
  <c r="BD7434" i="18"/>
  <c r="BB7435" i="18"/>
  <c r="BC7435" i="18"/>
  <c r="BD7435" i="18"/>
  <c r="BB7436" i="18"/>
  <c r="BC7436" i="18"/>
  <c r="BD7436" i="18"/>
  <c r="BB7437" i="18"/>
  <c r="BC7437" i="18"/>
  <c r="BD7437" i="18"/>
  <c r="BB7438" i="18"/>
  <c r="BC7438" i="18"/>
  <c r="BD7438" i="18"/>
  <c r="BB7439" i="18"/>
  <c r="BC7439" i="18"/>
  <c r="BD7439" i="18"/>
  <c r="BB7440" i="18"/>
  <c r="BC7440" i="18"/>
  <c r="BD7440" i="18"/>
  <c r="BB7441" i="18"/>
  <c r="BC7441" i="18"/>
  <c r="BD7441" i="18"/>
  <c r="BB7442" i="18"/>
  <c r="BC7442" i="18"/>
  <c r="BD7442" i="18"/>
  <c r="BB7443" i="18"/>
  <c r="BC7443" i="18"/>
  <c r="BD7443" i="18"/>
  <c r="BB7444" i="18"/>
  <c r="BC7444" i="18"/>
  <c r="BD7444" i="18"/>
  <c r="BB7445" i="18"/>
  <c r="BC7445" i="18"/>
  <c r="BD7445" i="18"/>
  <c r="BB7446" i="18"/>
  <c r="BC7446" i="18"/>
  <c r="BD7446" i="18"/>
  <c r="BB7447" i="18"/>
  <c r="BC7447" i="18"/>
  <c r="BD7447" i="18"/>
  <c r="BB7448" i="18"/>
  <c r="BC7448" i="18"/>
  <c r="BD7448" i="18"/>
  <c r="BB7449" i="18"/>
  <c r="BC7449" i="18"/>
  <c r="BD7449" i="18"/>
  <c r="BB7450" i="18"/>
  <c r="BC7450" i="18"/>
  <c r="BD7450" i="18"/>
  <c r="BB7451" i="18"/>
  <c r="BC7451" i="18"/>
  <c r="BD7451" i="18"/>
  <c r="BB7452" i="18"/>
  <c r="BC7452" i="18"/>
  <c r="BD7452" i="18"/>
  <c r="BB7453" i="18"/>
  <c r="BC7453" i="18"/>
  <c r="BD7453" i="18"/>
  <c r="BB7454" i="18"/>
  <c r="BC7454" i="18"/>
  <c r="BD7454" i="18"/>
  <c r="BB7455" i="18"/>
  <c r="BC7455" i="18"/>
  <c r="BD7455" i="18"/>
  <c r="BB7456" i="18"/>
  <c r="BC7456" i="18"/>
  <c r="BD7456" i="18"/>
  <c r="BB7457" i="18"/>
  <c r="BC7457" i="18"/>
  <c r="BD7457" i="18"/>
  <c r="BB7458" i="18"/>
  <c r="BC7458" i="18"/>
  <c r="BD7458" i="18"/>
  <c r="BB7459" i="18"/>
  <c r="BC7459" i="18"/>
  <c r="BD7459" i="18"/>
  <c r="BB7460" i="18"/>
  <c r="BC7460" i="18"/>
  <c r="BD7460" i="18"/>
  <c r="BB7461" i="18"/>
  <c r="BC7461" i="18"/>
  <c r="BD7461" i="18"/>
  <c r="BB7462" i="18"/>
  <c r="BC7462" i="18"/>
  <c r="BD7462" i="18"/>
  <c r="BB7463" i="18"/>
  <c r="BC7463" i="18"/>
  <c r="BD7463" i="18"/>
  <c r="BB7464" i="18"/>
  <c r="BC7464" i="18"/>
  <c r="BD7464" i="18"/>
  <c r="BB7465" i="18"/>
  <c r="BC7465" i="18"/>
  <c r="BD7465" i="18"/>
  <c r="BB7466" i="18"/>
  <c r="BC7466" i="18"/>
  <c r="BD7466" i="18"/>
  <c r="BB7467" i="18"/>
  <c r="BC7467" i="18"/>
  <c r="BD7467" i="18"/>
  <c r="BB7468" i="18"/>
  <c r="BC7468" i="18"/>
  <c r="BD7468" i="18"/>
  <c r="BB7469" i="18"/>
  <c r="BC7469" i="18"/>
  <c r="BD7469" i="18"/>
  <c r="BB7470" i="18"/>
  <c r="BC7470" i="18"/>
  <c r="BD7470" i="18"/>
  <c r="BB7471" i="18"/>
  <c r="BC7471" i="18"/>
  <c r="BD7471" i="18"/>
  <c r="BB7472" i="18"/>
  <c r="BC7472" i="18"/>
  <c r="BD7472" i="18"/>
  <c r="BB7473" i="18"/>
  <c r="BC7473" i="18"/>
  <c r="BD7473" i="18"/>
  <c r="BB7474" i="18"/>
  <c r="BC7474" i="18"/>
  <c r="BD7474" i="18"/>
  <c r="BB7475" i="18"/>
  <c r="BC7475" i="18"/>
  <c r="BD7475" i="18"/>
  <c r="BB7476" i="18"/>
  <c r="BC7476" i="18"/>
  <c r="BD7476" i="18"/>
  <c r="BB7477" i="18"/>
  <c r="BC7477" i="18"/>
  <c r="BD7477" i="18"/>
  <c r="BB7478" i="18"/>
  <c r="BC7478" i="18"/>
  <c r="BD7478" i="18"/>
  <c r="BB7479" i="18"/>
  <c r="BC7479" i="18"/>
  <c r="BD7479" i="18"/>
  <c r="BB7480" i="18"/>
  <c r="BC7480" i="18"/>
  <c r="BD7480" i="18"/>
  <c r="BB7481" i="18"/>
  <c r="BC7481" i="18"/>
  <c r="BD7481" i="18"/>
  <c r="BB7482" i="18"/>
  <c r="BC7482" i="18"/>
  <c r="BD7482" i="18"/>
  <c r="BB7483" i="18"/>
  <c r="BC7483" i="18"/>
  <c r="BD7483" i="18"/>
  <c r="BB7484" i="18"/>
  <c r="BC7484" i="18"/>
  <c r="BD7484" i="18"/>
  <c r="BB7485" i="18"/>
  <c r="BC7485" i="18"/>
  <c r="BD7485" i="18"/>
  <c r="BB7486" i="18"/>
  <c r="BC7486" i="18"/>
  <c r="BD7486" i="18"/>
  <c r="BB7487" i="18"/>
  <c r="BC7487" i="18"/>
  <c r="BD7487" i="18"/>
  <c r="BB7488" i="18"/>
  <c r="BC7488" i="18"/>
  <c r="BD7488" i="18"/>
  <c r="BB7489" i="18"/>
  <c r="BC7489" i="18"/>
  <c r="BD7489" i="18"/>
  <c r="BB7490" i="18"/>
  <c r="BC7490" i="18"/>
  <c r="BD7490" i="18"/>
  <c r="BB7491" i="18"/>
  <c r="BC7491" i="18"/>
  <c r="BD7491" i="18"/>
  <c r="BB7492" i="18"/>
  <c r="BC7492" i="18"/>
  <c r="BD7492" i="18"/>
  <c r="BB7493" i="18"/>
  <c r="BC7493" i="18"/>
  <c r="BD7493" i="18"/>
  <c r="BB7494" i="18"/>
  <c r="BC7494" i="18"/>
  <c r="BD7494" i="18"/>
  <c r="BB7495" i="18"/>
  <c r="BC7495" i="18"/>
  <c r="BD7495" i="18"/>
  <c r="BB7496" i="18"/>
  <c r="BC7496" i="18"/>
  <c r="BD7496" i="18"/>
  <c r="BB7497" i="18"/>
  <c r="BC7497" i="18"/>
  <c r="BD7497" i="18"/>
  <c r="BB7498" i="18"/>
  <c r="BC7498" i="18"/>
  <c r="BD7498" i="18"/>
  <c r="BB7499" i="18"/>
  <c r="BC7499" i="18"/>
  <c r="BD7499" i="18"/>
  <c r="BB7500" i="18"/>
  <c r="BC7500" i="18"/>
  <c r="BD7500" i="18"/>
  <c r="BB7501" i="18"/>
  <c r="BC7501" i="18"/>
  <c r="BD7501" i="18"/>
  <c r="BB7502" i="18"/>
  <c r="BC7502" i="18"/>
  <c r="BD7502" i="18"/>
  <c r="BB7503" i="18"/>
  <c r="BC7503" i="18"/>
  <c r="BD7503" i="18"/>
  <c r="BB7504" i="18"/>
  <c r="BC7504" i="18"/>
  <c r="BD7504" i="18"/>
  <c r="BB7505" i="18"/>
  <c r="BC7505" i="18"/>
  <c r="BD7505" i="18"/>
  <c r="BB7506" i="18"/>
  <c r="BC7506" i="18"/>
  <c r="BD7506" i="18"/>
  <c r="BB7507" i="18"/>
  <c r="BC7507" i="18"/>
  <c r="BD7507" i="18"/>
  <c r="BB7508" i="18"/>
  <c r="BC7508" i="18"/>
  <c r="BD7508" i="18"/>
  <c r="BB7509" i="18"/>
  <c r="BC7509" i="18"/>
  <c r="BD7509" i="18"/>
  <c r="BB7510" i="18"/>
  <c r="BC7510" i="18"/>
  <c r="BD7510" i="18"/>
  <c r="BB7511" i="18"/>
  <c r="BC7511" i="18"/>
  <c r="BD7511" i="18"/>
  <c r="BB7512" i="18"/>
  <c r="BC7512" i="18"/>
  <c r="BD7512" i="18"/>
  <c r="BB7513" i="18"/>
  <c r="BC7513" i="18"/>
  <c r="BD7513" i="18"/>
  <c r="BB7514" i="18"/>
  <c r="BC7514" i="18"/>
  <c r="BD7514" i="18"/>
  <c r="BB7515" i="18"/>
  <c r="BC7515" i="18"/>
  <c r="BD7515" i="18"/>
  <c r="BB7516" i="18"/>
  <c r="BC7516" i="18"/>
  <c r="BD7516" i="18"/>
  <c r="BB7517" i="18"/>
  <c r="BC7517" i="18"/>
  <c r="BD7517" i="18"/>
  <c r="BB7518" i="18"/>
  <c r="BC7518" i="18"/>
  <c r="BD7518" i="18"/>
  <c r="BB7519" i="18"/>
  <c r="BC7519" i="18"/>
  <c r="BD7519" i="18"/>
  <c r="BB7520" i="18"/>
  <c r="BC7520" i="18"/>
  <c r="BD7520" i="18"/>
  <c r="BB7521" i="18"/>
  <c r="BC7521" i="18"/>
  <c r="BD7521" i="18"/>
  <c r="BB7522" i="18"/>
  <c r="BC7522" i="18"/>
  <c r="BD7522" i="18"/>
  <c r="BB7523" i="18"/>
  <c r="BC7523" i="18"/>
  <c r="BD7523" i="18"/>
  <c r="BB7524" i="18"/>
  <c r="BC7524" i="18"/>
  <c r="BD7524" i="18"/>
  <c r="BB7525" i="18"/>
  <c r="BC7525" i="18"/>
  <c r="BD7525" i="18"/>
  <c r="BB7526" i="18"/>
  <c r="BC7526" i="18"/>
  <c r="BD7526" i="18"/>
  <c r="BB7527" i="18"/>
  <c r="BC7527" i="18"/>
  <c r="BD7527" i="18"/>
  <c r="BB7528" i="18"/>
  <c r="BC7528" i="18"/>
  <c r="BD7528" i="18"/>
  <c r="BB7529" i="18"/>
  <c r="BC7529" i="18"/>
  <c r="BD7529" i="18"/>
  <c r="BB7530" i="18"/>
  <c r="BC7530" i="18"/>
  <c r="BD7530" i="18"/>
  <c r="BB7531" i="18"/>
  <c r="BC7531" i="18"/>
  <c r="BD7531" i="18"/>
  <c r="BB7532" i="18"/>
  <c r="BC7532" i="18"/>
  <c r="BD7532" i="18"/>
  <c r="BB7533" i="18"/>
  <c r="BC7533" i="18"/>
  <c r="BD7533" i="18"/>
  <c r="BB7534" i="18"/>
  <c r="BC7534" i="18"/>
  <c r="BD7534" i="18"/>
  <c r="BB7535" i="18"/>
  <c r="BC7535" i="18"/>
  <c r="BD7535" i="18"/>
  <c r="BB7536" i="18"/>
  <c r="BC7536" i="18"/>
  <c r="BD7536" i="18"/>
  <c r="BB7537" i="18"/>
  <c r="BC7537" i="18"/>
  <c r="BD7537" i="18"/>
  <c r="BB7538" i="18"/>
  <c r="BC7538" i="18"/>
  <c r="BD7538" i="18"/>
  <c r="BB7539" i="18"/>
  <c r="BC7539" i="18"/>
  <c r="BD7539" i="18"/>
  <c r="BB7540" i="18"/>
  <c r="BC7540" i="18"/>
  <c r="BD7540" i="18"/>
  <c r="BB7541" i="18"/>
  <c r="BC7541" i="18"/>
  <c r="BD7541" i="18"/>
  <c r="BB7542" i="18"/>
  <c r="BC7542" i="18"/>
  <c r="BD7542" i="18"/>
  <c r="BB7543" i="18"/>
  <c r="BC7543" i="18"/>
  <c r="BD7543" i="18"/>
  <c r="BB7544" i="18"/>
  <c r="BC7544" i="18"/>
  <c r="BD7544" i="18"/>
  <c r="BB7545" i="18"/>
  <c r="BC7545" i="18"/>
  <c r="BD7545" i="18"/>
  <c r="BB7546" i="18"/>
  <c r="BC7546" i="18"/>
  <c r="BD7546" i="18"/>
  <c r="BB7547" i="18"/>
  <c r="BC7547" i="18"/>
  <c r="BD7547" i="18"/>
  <c r="BB7548" i="18"/>
  <c r="BC7548" i="18"/>
  <c r="BD7548" i="18"/>
  <c r="BB7549" i="18"/>
  <c r="BC7549" i="18"/>
  <c r="BD7549" i="18"/>
  <c r="BB7550" i="18"/>
  <c r="BC7550" i="18"/>
  <c r="BD7550" i="18"/>
  <c r="BB7551" i="18"/>
  <c r="BC7551" i="18"/>
  <c r="BD7551" i="18"/>
  <c r="BB7552" i="18"/>
  <c r="BC7552" i="18"/>
  <c r="BD7552" i="18"/>
  <c r="BB7553" i="18"/>
  <c r="BC7553" i="18"/>
  <c r="BD7553" i="18"/>
  <c r="BB7554" i="18"/>
  <c r="BC7554" i="18"/>
  <c r="BD7554" i="18"/>
  <c r="BB7555" i="18"/>
  <c r="BC7555" i="18"/>
  <c r="BD7555" i="18"/>
  <c r="BB7556" i="18"/>
  <c r="BC7556" i="18"/>
  <c r="BD7556" i="18"/>
  <c r="BB7557" i="18"/>
  <c r="BC7557" i="18"/>
  <c r="BD7557" i="18"/>
  <c r="BB7558" i="18"/>
  <c r="BC7558" i="18"/>
  <c r="BD7558" i="18"/>
  <c r="BB7559" i="18"/>
  <c r="BC7559" i="18"/>
  <c r="BD7559" i="18"/>
  <c r="BB7560" i="18"/>
  <c r="BC7560" i="18"/>
  <c r="BD7560" i="18"/>
  <c r="BB7561" i="18"/>
  <c r="BC7561" i="18"/>
  <c r="BD7561" i="18"/>
  <c r="BB7562" i="18"/>
  <c r="BC7562" i="18"/>
  <c r="BD7562" i="18"/>
  <c r="BB7563" i="18"/>
  <c r="BC7563" i="18"/>
  <c r="BD7563" i="18"/>
  <c r="BB7564" i="18"/>
  <c r="BC7564" i="18"/>
  <c r="BD7564" i="18"/>
  <c r="BB7565" i="18"/>
  <c r="BC7565" i="18"/>
  <c r="BD7565" i="18"/>
  <c r="BB7566" i="18"/>
  <c r="BC7566" i="18"/>
  <c r="BD7566" i="18"/>
  <c r="BB7567" i="18"/>
  <c r="BC7567" i="18"/>
  <c r="BD7567" i="18"/>
  <c r="BB7568" i="18"/>
  <c r="BC7568" i="18"/>
  <c r="BD7568" i="18"/>
  <c r="BB7569" i="18"/>
  <c r="BC7569" i="18"/>
  <c r="BD7569" i="18"/>
  <c r="BB7570" i="18"/>
  <c r="BC7570" i="18"/>
  <c r="BD7570" i="18"/>
  <c r="BB7571" i="18"/>
  <c r="BC7571" i="18"/>
  <c r="BD7571" i="18"/>
  <c r="BB7572" i="18"/>
  <c r="BC7572" i="18"/>
  <c r="BD7572" i="18"/>
  <c r="BB7573" i="18"/>
  <c r="BC7573" i="18"/>
  <c r="BD7573" i="18"/>
  <c r="BB7574" i="18"/>
  <c r="BC7574" i="18"/>
  <c r="BD7574" i="18"/>
  <c r="BB7575" i="18"/>
  <c r="BC7575" i="18"/>
  <c r="BD7575" i="18"/>
  <c r="BB7576" i="18"/>
  <c r="BC7576" i="18"/>
  <c r="BD7576" i="18"/>
  <c r="BB7577" i="18"/>
  <c r="BC7577" i="18"/>
  <c r="BD7577" i="18"/>
  <c r="BB7578" i="18"/>
  <c r="BC7578" i="18"/>
  <c r="BD7578" i="18"/>
  <c r="BB7579" i="18"/>
  <c r="BC7579" i="18"/>
  <c r="BD7579" i="18"/>
  <c r="BB7580" i="18"/>
  <c r="BC7580" i="18"/>
  <c r="BD7580" i="18"/>
  <c r="BB7581" i="18"/>
  <c r="BC7581" i="18"/>
  <c r="BD7581" i="18"/>
  <c r="BB7582" i="18"/>
  <c r="BC7582" i="18"/>
  <c r="BD7582" i="18"/>
  <c r="BB7583" i="18"/>
  <c r="BC7583" i="18"/>
  <c r="BD7583" i="18"/>
  <c r="BB7584" i="18"/>
  <c r="BC7584" i="18"/>
  <c r="BD7584" i="18"/>
  <c r="BB7585" i="18"/>
  <c r="BC7585" i="18"/>
  <c r="BD7585" i="18"/>
  <c r="BB7586" i="18"/>
  <c r="BC7586" i="18"/>
  <c r="BD7586" i="18"/>
  <c r="BB7587" i="18"/>
  <c r="BC7587" i="18"/>
  <c r="BD7587" i="18"/>
  <c r="BB7588" i="18"/>
  <c r="BC7588" i="18"/>
  <c r="BD7588" i="18"/>
  <c r="BB7589" i="18"/>
  <c r="BC7589" i="18"/>
  <c r="BD7589" i="18"/>
  <c r="BB7590" i="18"/>
  <c r="BC7590" i="18"/>
  <c r="BD7590" i="18"/>
  <c r="BB7591" i="18"/>
  <c r="BC7591" i="18"/>
  <c r="BD7591" i="18"/>
  <c r="BB7592" i="18"/>
  <c r="BC7592" i="18"/>
  <c r="BD7592" i="18"/>
  <c r="BB7593" i="18"/>
  <c r="BC7593" i="18"/>
  <c r="BD7593" i="18"/>
  <c r="BB7594" i="18"/>
  <c r="BC7594" i="18"/>
  <c r="BD7594" i="18"/>
  <c r="BB7595" i="18"/>
  <c r="BC7595" i="18"/>
  <c r="BD7595" i="18"/>
  <c r="BB7596" i="18"/>
  <c r="BC7596" i="18"/>
  <c r="BD7596" i="18"/>
  <c r="BB7597" i="18"/>
  <c r="BC7597" i="18"/>
  <c r="BD7597" i="18"/>
  <c r="BB7598" i="18"/>
  <c r="BC7598" i="18"/>
  <c r="BD7598" i="18"/>
  <c r="BB7599" i="18"/>
  <c r="BC7599" i="18"/>
  <c r="BD7599" i="18"/>
  <c r="BB7600" i="18"/>
  <c r="BC7600" i="18"/>
  <c r="BD7600" i="18"/>
  <c r="BB7601" i="18"/>
  <c r="BC7601" i="18"/>
  <c r="BD7601" i="18"/>
  <c r="BB7602" i="18"/>
  <c r="BC7602" i="18"/>
  <c r="BD7602" i="18"/>
  <c r="BB7603" i="18"/>
  <c r="BC7603" i="18"/>
  <c r="BD7603" i="18"/>
  <c r="BB7604" i="18"/>
  <c r="BC7604" i="18"/>
  <c r="BD7604" i="18"/>
  <c r="BB7605" i="18"/>
  <c r="BC7605" i="18"/>
  <c r="BD7605" i="18"/>
  <c r="BB7606" i="18"/>
  <c r="BC7606" i="18"/>
  <c r="BD7606" i="18"/>
  <c r="BB7607" i="18"/>
  <c r="BC7607" i="18"/>
  <c r="BD7607" i="18"/>
  <c r="BB7608" i="18"/>
  <c r="BC7608" i="18"/>
  <c r="BD7608" i="18"/>
  <c r="BB7609" i="18"/>
  <c r="BC7609" i="18"/>
  <c r="BD7609" i="18"/>
  <c r="BB7610" i="18"/>
  <c r="BC7610" i="18"/>
  <c r="BD7610" i="18"/>
  <c r="BB7611" i="18"/>
  <c r="BC7611" i="18"/>
  <c r="BD7611" i="18"/>
  <c r="BB7612" i="18"/>
  <c r="BC7612" i="18"/>
  <c r="BD7612" i="18"/>
  <c r="BB7613" i="18"/>
  <c r="BC7613" i="18"/>
  <c r="BD7613" i="18"/>
  <c r="BB7614" i="18"/>
  <c r="BC7614" i="18"/>
  <c r="BD7614" i="18"/>
  <c r="BB7615" i="18"/>
  <c r="BC7615" i="18"/>
  <c r="BD7615" i="18"/>
  <c r="BB7616" i="18"/>
  <c r="BC7616" i="18"/>
  <c r="BD7616" i="18"/>
  <c r="BB7617" i="18"/>
  <c r="BC7617" i="18"/>
  <c r="BD7617" i="18"/>
  <c r="BB7618" i="18"/>
  <c r="BC7618" i="18"/>
  <c r="BD7618" i="18"/>
  <c r="BB7619" i="18"/>
  <c r="BC7619" i="18"/>
  <c r="BD7619" i="18"/>
  <c r="BB7620" i="18"/>
  <c r="BC7620" i="18"/>
  <c r="BD7620" i="18"/>
  <c r="BB7621" i="18"/>
  <c r="BC7621" i="18"/>
  <c r="BD7621" i="18"/>
  <c r="BB7622" i="18"/>
  <c r="BC7622" i="18"/>
  <c r="BD7622" i="18"/>
  <c r="BB7623" i="18"/>
  <c r="BC7623" i="18"/>
  <c r="BD7623" i="18"/>
  <c r="BB7624" i="18"/>
  <c r="BC7624" i="18"/>
  <c r="BD7624" i="18"/>
  <c r="BB7625" i="18"/>
  <c r="BC7625" i="18"/>
  <c r="BD7625" i="18"/>
  <c r="BB7626" i="18"/>
  <c r="BC7626" i="18"/>
  <c r="BD7626" i="18"/>
  <c r="BB7627" i="18"/>
  <c r="BC7627" i="18"/>
  <c r="BD7627" i="18"/>
  <c r="BB7628" i="18"/>
  <c r="BC7628" i="18"/>
  <c r="BD7628" i="18"/>
  <c r="BB7629" i="18"/>
  <c r="BC7629" i="18"/>
  <c r="BD7629" i="18"/>
  <c r="BB7630" i="18"/>
  <c r="BC7630" i="18"/>
  <c r="BD7630" i="18"/>
  <c r="BB7631" i="18"/>
  <c r="BC7631" i="18"/>
  <c r="BD7631" i="18"/>
  <c r="BB7632" i="18"/>
  <c r="BC7632" i="18"/>
  <c r="BD7632" i="18"/>
  <c r="BB7633" i="18"/>
  <c r="BC7633" i="18"/>
  <c r="BD7633" i="18"/>
  <c r="BB7634" i="18"/>
  <c r="BC7634" i="18"/>
  <c r="BD7634" i="18"/>
  <c r="BB7635" i="18"/>
  <c r="BC7635" i="18"/>
  <c r="BD7635" i="18"/>
  <c r="BB7636" i="18"/>
  <c r="BC7636" i="18"/>
  <c r="BD7636" i="18"/>
  <c r="BB7637" i="18"/>
  <c r="BC7637" i="18"/>
  <c r="BD7637" i="18"/>
  <c r="BB7638" i="18"/>
  <c r="BC7638" i="18"/>
  <c r="BD7638" i="18"/>
  <c r="BB7639" i="18"/>
  <c r="BC7639" i="18"/>
  <c r="BD7639" i="18"/>
  <c r="BB7640" i="18"/>
  <c r="BC7640" i="18"/>
  <c r="BD7640" i="18"/>
  <c r="BB7641" i="18"/>
  <c r="BC7641" i="18"/>
  <c r="BD7641" i="18"/>
  <c r="BB7642" i="18"/>
  <c r="BC7642" i="18"/>
  <c r="BD7642" i="18"/>
  <c r="BB7643" i="18"/>
  <c r="BC7643" i="18"/>
  <c r="BD7643" i="18"/>
  <c r="BB7644" i="18"/>
  <c r="BC7644" i="18"/>
  <c r="BD7644" i="18"/>
  <c r="BB7645" i="18"/>
  <c r="BC7645" i="18"/>
  <c r="BD7645" i="18"/>
  <c r="BB7646" i="18"/>
  <c r="BC7646" i="18"/>
  <c r="BD7646" i="18"/>
  <c r="BB7647" i="18"/>
  <c r="BC7647" i="18"/>
  <c r="BD7647" i="18"/>
  <c r="BB7648" i="18"/>
  <c r="BC7648" i="18"/>
  <c r="BD7648" i="18"/>
  <c r="BB7649" i="18"/>
  <c r="BC7649" i="18"/>
  <c r="BD7649" i="18"/>
  <c r="BB7650" i="18"/>
  <c r="BC7650" i="18"/>
  <c r="BD7650" i="18"/>
  <c r="BB7651" i="18"/>
  <c r="BC7651" i="18"/>
  <c r="BD7651" i="18"/>
  <c r="BB7652" i="18"/>
  <c r="BC7652" i="18"/>
  <c r="BD7652" i="18"/>
  <c r="BB7653" i="18"/>
  <c r="BC7653" i="18"/>
  <c r="BD7653" i="18"/>
  <c r="BB7654" i="18"/>
  <c r="BC7654" i="18"/>
  <c r="BD7654" i="18"/>
  <c r="BB7655" i="18"/>
  <c r="BC7655" i="18"/>
  <c r="BD7655" i="18"/>
  <c r="BB7656" i="18"/>
  <c r="BC7656" i="18"/>
  <c r="BD7656" i="18"/>
  <c r="BB7657" i="18"/>
  <c r="BC7657" i="18"/>
  <c r="BD7657" i="18"/>
  <c r="BB7658" i="18"/>
  <c r="BC7658" i="18"/>
  <c r="BD7658" i="18"/>
  <c r="BB7659" i="18"/>
  <c r="BC7659" i="18"/>
  <c r="BD7659" i="18"/>
  <c r="BB7660" i="18"/>
  <c r="BC7660" i="18"/>
  <c r="BD7660" i="18"/>
  <c r="BB7661" i="18"/>
  <c r="BC7661" i="18"/>
  <c r="BD7661" i="18"/>
  <c r="BB7662" i="18"/>
  <c r="BC7662" i="18"/>
  <c r="BD7662" i="18"/>
  <c r="BB7663" i="18"/>
  <c r="BC7663" i="18"/>
  <c r="BD7663" i="18"/>
  <c r="BB7664" i="18"/>
  <c r="BC7664" i="18"/>
  <c r="BD7664" i="18"/>
  <c r="BB7665" i="18"/>
  <c r="BC7665" i="18"/>
  <c r="BD7665" i="18"/>
  <c r="BB7666" i="18"/>
  <c r="BC7666" i="18"/>
  <c r="BD7666" i="18"/>
  <c r="BB7667" i="18"/>
  <c r="BC7667" i="18"/>
  <c r="BD7667" i="18"/>
  <c r="BB7668" i="18"/>
  <c r="BC7668" i="18"/>
  <c r="BD7668" i="18"/>
  <c r="BB7669" i="18"/>
  <c r="BC7669" i="18"/>
  <c r="BD7669" i="18"/>
  <c r="BB7670" i="18"/>
  <c r="BC7670" i="18"/>
  <c r="BD7670" i="18"/>
  <c r="BB7671" i="18"/>
  <c r="BC7671" i="18"/>
  <c r="BD7671" i="18"/>
  <c r="BB7672" i="18"/>
  <c r="BC7672" i="18"/>
  <c r="BD7672" i="18"/>
  <c r="BB7673" i="18"/>
  <c r="BC7673" i="18"/>
  <c r="BD7673" i="18"/>
  <c r="BB7674" i="18"/>
  <c r="BC7674" i="18"/>
  <c r="BD7674" i="18"/>
  <c r="BB7675" i="18"/>
  <c r="BC7675" i="18"/>
  <c r="BD7675" i="18"/>
  <c r="BB7676" i="18"/>
  <c r="BC7676" i="18"/>
  <c r="BD7676" i="18"/>
  <c r="BB7677" i="18"/>
  <c r="BC7677" i="18"/>
  <c r="BD7677" i="18"/>
  <c r="BB7678" i="18"/>
  <c r="BC7678" i="18"/>
  <c r="BD7678" i="18"/>
  <c r="BB7679" i="18"/>
  <c r="BC7679" i="18"/>
  <c r="BD7679" i="18"/>
  <c r="BB7680" i="18"/>
  <c r="BC7680" i="18"/>
  <c r="BD7680" i="18"/>
  <c r="BB7681" i="18"/>
  <c r="BC7681" i="18"/>
  <c r="BD7681" i="18"/>
  <c r="BB7682" i="18"/>
  <c r="BC7682" i="18"/>
  <c r="BD7682" i="18"/>
  <c r="BB7683" i="18"/>
  <c r="BC7683" i="18"/>
  <c r="BD7683" i="18"/>
  <c r="BB7684" i="18"/>
  <c r="BC7684" i="18"/>
  <c r="BD7684" i="18"/>
  <c r="BB7685" i="18"/>
  <c r="BC7685" i="18"/>
  <c r="BD7685" i="18"/>
  <c r="BB7686" i="18"/>
  <c r="BC7686" i="18"/>
  <c r="BD7686" i="18"/>
  <c r="BB7687" i="18"/>
  <c r="BC7687" i="18"/>
  <c r="BD7687" i="18"/>
  <c r="BB7688" i="18"/>
  <c r="BC7688" i="18"/>
  <c r="BD7688" i="18"/>
  <c r="BB7689" i="18"/>
  <c r="BC7689" i="18"/>
  <c r="BD7689" i="18"/>
  <c r="BB7690" i="18"/>
  <c r="BC7690" i="18"/>
  <c r="BD7690" i="18"/>
  <c r="BB7691" i="18"/>
  <c r="BC7691" i="18"/>
  <c r="BD7691" i="18"/>
  <c r="BB7692" i="18"/>
  <c r="BC7692" i="18"/>
  <c r="BD7692" i="18"/>
  <c r="BB7693" i="18"/>
  <c r="BC7693" i="18"/>
  <c r="BD7693" i="18"/>
  <c r="BB7694" i="18"/>
  <c r="BC7694" i="18"/>
  <c r="BD7694" i="18"/>
  <c r="BB7695" i="18"/>
  <c r="BC7695" i="18"/>
  <c r="BD7695" i="18"/>
  <c r="BB7696" i="18"/>
  <c r="BC7696" i="18"/>
  <c r="BD7696" i="18"/>
  <c r="BB7697" i="18"/>
  <c r="BC7697" i="18"/>
  <c r="BD7697" i="18"/>
  <c r="BB7698" i="18"/>
  <c r="BC7698" i="18"/>
  <c r="BD7698" i="18"/>
  <c r="BB7699" i="18"/>
  <c r="BC7699" i="18"/>
  <c r="BD7699" i="18"/>
  <c r="BB7700" i="18"/>
  <c r="BC7700" i="18"/>
  <c r="BD7700" i="18"/>
  <c r="BB7701" i="18"/>
  <c r="BC7701" i="18"/>
  <c r="BD7701" i="18"/>
  <c r="BB7702" i="18"/>
  <c r="BC7702" i="18"/>
  <c r="BD7702" i="18"/>
  <c r="BB7703" i="18"/>
  <c r="BC7703" i="18"/>
  <c r="BD7703" i="18"/>
  <c r="BB7704" i="18"/>
  <c r="BC7704" i="18"/>
  <c r="BD7704" i="18"/>
  <c r="BB7705" i="18"/>
  <c r="BC7705" i="18"/>
  <c r="BD7705" i="18"/>
  <c r="BB7706" i="18"/>
  <c r="BC7706" i="18"/>
  <c r="BD7706" i="18"/>
  <c r="BB7707" i="18"/>
  <c r="BC7707" i="18"/>
  <c r="BD7707" i="18"/>
  <c r="BB7708" i="18"/>
  <c r="BC7708" i="18"/>
  <c r="BD7708" i="18"/>
  <c r="BB7709" i="18"/>
  <c r="BC7709" i="18"/>
  <c r="BD7709" i="18"/>
  <c r="BB7710" i="18"/>
  <c r="BC7710" i="18"/>
  <c r="BD7710" i="18"/>
  <c r="BB7711" i="18"/>
  <c r="BC7711" i="18"/>
  <c r="BD7711" i="18"/>
  <c r="BB7712" i="18"/>
  <c r="BC7712" i="18"/>
  <c r="BD7712" i="18"/>
  <c r="BB7713" i="18"/>
  <c r="BC7713" i="18"/>
  <c r="BD7713" i="18"/>
  <c r="BB7714" i="18"/>
  <c r="BC7714" i="18"/>
  <c r="BD7714" i="18"/>
  <c r="BB7715" i="18"/>
  <c r="BC7715" i="18"/>
  <c r="BD7715" i="18"/>
  <c r="BB7716" i="18"/>
  <c r="BC7716" i="18"/>
  <c r="BD7716" i="18"/>
  <c r="BB7717" i="18"/>
  <c r="BC7717" i="18"/>
  <c r="BD7717" i="18"/>
  <c r="BB7718" i="18"/>
  <c r="BC7718" i="18"/>
  <c r="BD7718" i="18"/>
  <c r="BB7719" i="18"/>
  <c r="BC7719" i="18"/>
  <c r="BD7719" i="18"/>
  <c r="BB7720" i="18"/>
  <c r="BC7720" i="18"/>
  <c r="BD7720" i="18"/>
  <c r="BB7721" i="18"/>
  <c r="BC7721" i="18"/>
  <c r="BD7721" i="18"/>
  <c r="BB7722" i="18"/>
  <c r="BC7722" i="18"/>
  <c r="BD7722" i="18"/>
  <c r="BB7723" i="18"/>
  <c r="BC7723" i="18"/>
  <c r="BD7723" i="18"/>
  <c r="BB7724" i="18"/>
  <c r="BC7724" i="18"/>
  <c r="BD7724" i="18"/>
  <c r="BB7725" i="18"/>
  <c r="BC7725" i="18"/>
  <c r="BD7725" i="18"/>
  <c r="BB7726" i="18"/>
  <c r="BC7726" i="18"/>
  <c r="BD7726" i="18"/>
  <c r="BB7727" i="18"/>
  <c r="BC7727" i="18"/>
  <c r="BD7727" i="18"/>
  <c r="BB7728" i="18"/>
  <c r="BC7728" i="18"/>
  <c r="BD7728" i="18"/>
  <c r="BB7729" i="18"/>
  <c r="BC7729" i="18"/>
  <c r="BD7729" i="18"/>
  <c r="BB7730" i="18"/>
  <c r="BC7730" i="18"/>
  <c r="BD7730" i="18"/>
  <c r="BB7731" i="18"/>
  <c r="BC7731" i="18"/>
  <c r="BD7731" i="18"/>
  <c r="BB7732" i="18"/>
  <c r="BC7732" i="18"/>
  <c r="BD7732" i="18"/>
  <c r="BB7733" i="18"/>
  <c r="BC7733" i="18"/>
  <c r="BD7733" i="18"/>
  <c r="BB7734" i="18"/>
  <c r="BC7734" i="18"/>
  <c r="BD7734" i="18"/>
  <c r="BB7735" i="18"/>
  <c r="BC7735" i="18"/>
  <c r="BD7735" i="18"/>
  <c r="BB7736" i="18"/>
  <c r="BC7736" i="18"/>
  <c r="BD7736" i="18"/>
  <c r="BB7737" i="18"/>
  <c r="BC7737" i="18"/>
  <c r="BD7737" i="18"/>
  <c r="BB7738" i="18"/>
  <c r="BC7738" i="18"/>
  <c r="BD7738" i="18"/>
  <c r="BB7739" i="18"/>
  <c r="BC7739" i="18"/>
  <c r="BD7739" i="18"/>
  <c r="BB7740" i="18"/>
  <c r="BC7740" i="18"/>
  <c r="BD7740" i="18"/>
  <c r="BB7741" i="18"/>
  <c r="BC7741" i="18"/>
  <c r="BD7741" i="18"/>
  <c r="BB7742" i="18"/>
  <c r="BC7742" i="18"/>
  <c r="BD7742" i="18"/>
  <c r="BB7743" i="18"/>
  <c r="BC7743" i="18"/>
  <c r="BD7743" i="18"/>
  <c r="BB7744" i="18"/>
  <c r="BC7744" i="18"/>
  <c r="BD7744" i="18"/>
  <c r="BB7745" i="18"/>
  <c r="BC7745" i="18"/>
  <c r="BD7745" i="18"/>
  <c r="BB7746" i="18"/>
  <c r="BC7746" i="18"/>
  <c r="BD7746" i="18"/>
  <c r="BB7747" i="18"/>
  <c r="BC7747" i="18"/>
  <c r="BD7747" i="18"/>
  <c r="BB7748" i="18"/>
  <c r="BC7748" i="18"/>
  <c r="BD7748" i="18"/>
  <c r="BB7749" i="18"/>
  <c r="BC7749" i="18"/>
  <c r="BD7749" i="18"/>
  <c r="BB7750" i="18"/>
  <c r="BC7750" i="18"/>
  <c r="BD7750" i="18"/>
  <c r="BB7751" i="18"/>
  <c r="BC7751" i="18"/>
  <c r="BD7751" i="18"/>
  <c r="BB7752" i="18"/>
  <c r="BC7752" i="18"/>
  <c r="BD7752" i="18"/>
  <c r="BB7753" i="18"/>
  <c r="BC7753" i="18"/>
  <c r="BD7753" i="18"/>
  <c r="BB7754" i="18"/>
  <c r="BC7754" i="18"/>
  <c r="BD7754" i="18"/>
  <c r="BB7755" i="18"/>
  <c r="BC7755" i="18"/>
  <c r="BD7755" i="18"/>
  <c r="BB7756" i="18"/>
  <c r="BC7756" i="18"/>
  <c r="BD7756" i="18"/>
  <c r="BB7757" i="18"/>
  <c r="BC7757" i="18"/>
  <c r="BD7757" i="18"/>
  <c r="BB7758" i="18"/>
  <c r="BC7758" i="18"/>
  <c r="BD7758" i="18"/>
  <c r="BB7759" i="18"/>
  <c r="BC7759" i="18"/>
  <c r="BD7759" i="18"/>
  <c r="BB7760" i="18"/>
  <c r="BC7760" i="18"/>
  <c r="BD7760" i="18"/>
  <c r="BB7761" i="18"/>
  <c r="BC7761" i="18"/>
  <c r="BD7761" i="18"/>
  <c r="BB7762" i="18"/>
  <c r="BC7762" i="18"/>
  <c r="BD7762" i="18"/>
  <c r="BB7763" i="18"/>
  <c r="BC7763" i="18"/>
  <c r="BD7763" i="18"/>
  <c r="BB7764" i="18"/>
  <c r="BC7764" i="18"/>
  <c r="BD7764" i="18"/>
  <c r="BB7765" i="18"/>
  <c r="BC7765" i="18"/>
  <c r="BD7765" i="18"/>
  <c r="BB7766" i="18"/>
  <c r="BC7766" i="18"/>
  <c r="BD7766" i="18"/>
  <c r="BB7767" i="18"/>
  <c r="BC7767" i="18"/>
  <c r="BD7767" i="18"/>
  <c r="BB7768" i="18"/>
  <c r="BC7768" i="18"/>
  <c r="BD7768" i="18"/>
  <c r="BB7769" i="18"/>
  <c r="BC7769" i="18"/>
  <c r="BD7769" i="18"/>
  <c r="BB7770" i="18"/>
  <c r="BC7770" i="18"/>
  <c r="BD7770" i="18"/>
  <c r="BB7771" i="18"/>
  <c r="BC7771" i="18"/>
  <c r="BD7771" i="18"/>
  <c r="BB7772" i="18"/>
  <c r="BC7772" i="18"/>
  <c r="BD7772" i="18"/>
  <c r="BB7773" i="18"/>
  <c r="BC7773" i="18"/>
  <c r="BD7773" i="18"/>
  <c r="BB7774" i="18"/>
  <c r="BC7774" i="18"/>
  <c r="BD7774" i="18"/>
  <c r="BB7775" i="18"/>
  <c r="BC7775" i="18"/>
  <c r="BD7775" i="18"/>
  <c r="BB7776" i="18"/>
  <c r="BC7776" i="18"/>
  <c r="BD7776" i="18"/>
  <c r="BB7777" i="18"/>
  <c r="BC7777" i="18"/>
  <c r="BD7777" i="18"/>
  <c r="BB7778" i="18"/>
  <c r="BC7778" i="18"/>
  <c r="BD7778" i="18"/>
  <c r="BB7779" i="18"/>
  <c r="BC7779" i="18"/>
  <c r="BD7779" i="18"/>
  <c r="BB7780" i="18"/>
  <c r="BC7780" i="18"/>
  <c r="BD7780" i="18"/>
  <c r="BB7781" i="18"/>
  <c r="BC7781" i="18"/>
  <c r="BD7781" i="18"/>
  <c r="BB7782" i="18"/>
  <c r="BC7782" i="18"/>
  <c r="BD7782" i="18"/>
  <c r="BB7783" i="18"/>
  <c r="BC7783" i="18"/>
  <c r="BD7783" i="18"/>
  <c r="BB7784" i="18"/>
  <c r="BC7784" i="18"/>
  <c r="BD7784" i="18"/>
  <c r="BB7785" i="18"/>
  <c r="BC7785" i="18"/>
  <c r="BD7785" i="18"/>
  <c r="BB7786" i="18"/>
  <c r="BC7786" i="18"/>
  <c r="BD7786" i="18"/>
  <c r="BB7787" i="18"/>
  <c r="BC7787" i="18"/>
  <c r="BD7787" i="18"/>
  <c r="BB7788" i="18"/>
  <c r="BC7788" i="18"/>
  <c r="BD7788" i="18"/>
  <c r="BB7789" i="18"/>
  <c r="BC7789" i="18"/>
  <c r="BD7789" i="18"/>
  <c r="BB7790" i="18"/>
  <c r="BC7790" i="18"/>
  <c r="BD7790" i="18"/>
  <c r="BB7791" i="18"/>
  <c r="BC7791" i="18"/>
  <c r="BD7791" i="18"/>
  <c r="BB7792" i="18"/>
  <c r="BC7792" i="18"/>
  <c r="BD7792" i="18"/>
  <c r="BB7793" i="18"/>
  <c r="BC7793" i="18"/>
  <c r="BD7793" i="18"/>
  <c r="BB7794" i="18"/>
  <c r="BC7794" i="18"/>
  <c r="BD7794" i="18"/>
  <c r="BB7795" i="18"/>
  <c r="BC7795" i="18"/>
  <c r="BD7795" i="18"/>
  <c r="BB7796" i="18"/>
  <c r="BC7796" i="18"/>
  <c r="BD7796" i="18"/>
  <c r="BB7797" i="18"/>
  <c r="BC7797" i="18"/>
  <c r="BD7797" i="18"/>
  <c r="BB7798" i="18"/>
  <c r="BC7798" i="18"/>
  <c r="BD7798" i="18"/>
  <c r="BB7799" i="18"/>
  <c r="BC7799" i="18"/>
  <c r="BD7799" i="18"/>
  <c r="BB7800" i="18"/>
  <c r="BC7800" i="18"/>
  <c r="BD7800" i="18"/>
  <c r="BB7801" i="18"/>
  <c r="BC7801" i="18"/>
  <c r="BD7801" i="18"/>
  <c r="BB7802" i="18"/>
  <c r="BC7802" i="18"/>
  <c r="BD7802" i="18"/>
  <c r="BB7803" i="18"/>
  <c r="BC7803" i="18"/>
  <c r="BD7803" i="18"/>
  <c r="BB7804" i="18"/>
  <c r="BC7804" i="18"/>
  <c r="BD7804" i="18"/>
  <c r="BB7805" i="18"/>
  <c r="BC7805" i="18"/>
  <c r="BD7805" i="18"/>
  <c r="BB7806" i="18"/>
  <c r="BC7806" i="18"/>
  <c r="BD7806" i="18"/>
  <c r="BB7807" i="18"/>
  <c r="BC7807" i="18"/>
  <c r="BD7807" i="18"/>
  <c r="BB7808" i="18"/>
  <c r="BC7808" i="18"/>
  <c r="BD7808" i="18"/>
  <c r="BB7809" i="18"/>
  <c r="BC7809" i="18"/>
  <c r="BD7809" i="18"/>
  <c r="BB7810" i="18"/>
  <c r="BC7810" i="18"/>
  <c r="BD7810" i="18"/>
  <c r="BB7811" i="18"/>
  <c r="BC7811" i="18"/>
  <c r="BD7811" i="18"/>
  <c r="BB7812" i="18"/>
  <c r="BC7812" i="18"/>
  <c r="BD7812" i="18"/>
  <c r="BB7813" i="18"/>
  <c r="BC7813" i="18"/>
  <c r="BD7813" i="18"/>
  <c r="BB7814" i="18"/>
  <c r="BC7814" i="18"/>
  <c r="BD7814" i="18"/>
  <c r="BB7815" i="18"/>
  <c r="BC7815" i="18"/>
  <c r="BD7815" i="18"/>
  <c r="BB7816" i="18"/>
  <c r="BC7816" i="18"/>
  <c r="BD7816" i="18"/>
  <c r="BB7817" i="18"/>
  <c r="BC7817" i="18"/>
  <c r="BD7817" i="18"/>
  <c r="BB7818" i="18"/>
  <c r="BC7818" i="18"/>
  <c r="BD7818" i="18"/>
  <c r="BB7819" i="18"/>
  <c r="BC7819" i="18"/>
  <c r="BD7819" i="18"/>
  <c r="BB7820" i="18"/>
  <c r="BC7820" i="18"/>
  <c r="BD7820" i="18"/>
  <c r="BB7821" i="18"/>
  <c r="BC7821" i="18"/>
  <c r="BD7821" i="18"/>
  <c r="BB7822" i="18"/>
  <c r="BC7822" i="18"/>
  <c r="BD7822" i="18"/>
  <c r="BB7823" i="18"/>
  <c r="BC7823" i="18"/>
  <c r="BD7823" i="18"/>
  <c r="BB7824" i="18"/>
  <c r="BC7824" i="18"/>
  <c r="BD7824" i="18"/>
  <c r="BB7825" i="18"/>
  <c r="BC7825" i="18"/>
  <c r="BD7825" i="18"/>
  <c r="BB7826" i="18"/>
  <c r="BC7826" i="18"/>
  <c r="BD7826" i="18"/>
  <c r="BB7827" i="18"/>
  <c r="BC7827" i="18"/>
  <c r="BD7827" i="18"/>
  <c r="BB7828" i="18"/>
  <c r="BC7828" i="18"/>
  <c r="BD7828" i="18"/>
  <c r="BB7829" i="18"/>
  <c r="BC7829" i="18"/>
  <c r="BD7829" i="18"/>
  <c r="BB7830" i="18"/>
  <c r="BC7830" i="18"/>
  <c r="BD7830" i="18"/>
  <c r="BB7831" i="18"/>
  <c r="BC7831" i="18"/>
  <c r="BD7831" i="18"/>
  <c r="BB7832" i="18"/>
  <c r="BC7832" i="18"/>
  <c r="BD7832" i="18"/>
  <c r="BB7833" i="18"/>
  <c r="BC7833" i="18"/>
  <c r="BD7833" i="18"/>
  <c r="BB7834" i="18"/>
  <c r="BC7834" i="18"/>
  <c r="BD7834" i="18"/>
  <c r="BB7835" i="18"/>
  <c r="BC7835" i="18"/>
  <c r="BD7835" i="18"/>
  <c r="BB7836" i="18"/>
  <c r="BC7836" i="18"/>
  <c r="BD7836" i="18"/>
  <c r="BB7837" i="18"/>
  <c r="BC7837" i="18"/>
  <c r="BD7837" i="18"/>
  <c r="BB7838" i="18"/>
  <c r="BC7838" i="18"/>
  <c r="BD7838" i="18"/>
  <c r="BB7839" i="18"/>
  <c r="BC7839" i="18"/>
  <c r="BD7839" i="18"/>
  <c r="BB7840" i="18"/>
  <c r="BC7840" i="18"/>
  <c r="BD7840" i="18"/>
  <c r="BB7841" i="18"/>
  <c r="BC7841" i="18"/>
  <c r="BD7841" i="18"/>
  <c r="BB7842" i="18"/>
  <c r="BC7842" i="18"/>
  <c r="BD7842" i="18"/>
  <c r="BB7843" i="18"/>
  <c r="BC7843" i="18"/>
  <c r="BD7843" i="18"/>
  <c r="BB7844" i="18"/>
  <c r="BC7844" i="18"/>
  <c r="BD7844" i="18"/>
  <c r="BB7845" i="18"/>
  <c r="BC7845" i="18"/>
  <c r="BD7845" i="18"/>
  <c r="BB7846" i="18"/>
  <c r="BC7846" i="18"/>
  <c r="BD7846" i="18"/>
  <c r="BB7847" i="18"/>
  <c r="BC7847" i="18"/>
  <c r="BD7847" i="18"/>
  <c r="BB7848" i="18"/>
  <c r="BC7848" i="18"/>
  <c r="BD7848" i="18"/>
  <c r="BB7849" i="18"/>
  <c r="BC7849" i="18"/>
  <c r="BD7849" i="18"/>
  <c r="BB7850" i="18"/>
  <c r="BC7850" i="18"/>
  <c r="BD7850" i="18"/>
  <c r="BB7851" i="18"/>
  <c r="BC7851" i="18"/>
  <c r="BD7851" i="18"/>
  <c r="BB7852" i="18"/>
  <c r="BC7852" i="18"/>
  <c r="BD7852" i="18"/>
  <c r="BB7853" i="18"/>
  <c r="BC7853" i="18"/>
  <c r="BD7853" i="18"/>
  <c r="BB7854" i="18"/>
  <c r="BC7854" i="18"/>
  <c r="BD7854" i="18"/>
  <c r="BB7855" i="18"/>
  <c r="BC7855" i="18"/>
  <c r="BD7855" i="18"/>
  <c r="BB7856" i="18"/>
  <c r="BC7856" i="18"/>
  <c r="BD7856" i="18"/>
  <c r="BB7857" i="18"/>
  <c r="BC7857" i="18"/>
  <c r="BD7857" i="18"/>
  <c r="BB7858" i="18"/>
  <c r="BC7858" i="18"/>
  <c r="BD7858" i="18"/>
  <c r="BB7859" i="18"/>
  <c r="BC7859" i="18"/>
  <c r="BD7859" i="18"/>
  <c r="BB7860" i="18"/>
  <c r="BC7860" i="18"/>
  <c r="BD7860" i="18"/>
  <c r="BB7861" i="18"/>
  <c r="BC7861" i="18"/>
  <c r="BD7861" i="18"/>
  <c r="BB7862" i="18"/>
  <c r="BC7862" i="18"/>
  <c r="BD7862" i="18"/>
  <c r="BB7863" i="18"/>
  <c r="BC7863" i="18"/>
  <c r="BD7863" i="18"/>
  <c r="BB7864" i="18"/>
  <c r="BC7864" i="18"/>
  <c r="BD7864" i="18"/>
  <c r="BB7865" i="18"/>
  <c r="BC7865" i="18"/>
  <c r="BD7865" i="18"/>
  <c r="BB7866" i="18"/>
  <c r="BC7866" i="18"/>
  <c r="BD7866" i="18"/>
  <c r="BB7867" i="18"/>
  <c r="BC7867" i="18"/>
  <c r="BD7867" i="18"/>
  <c r="BB7868" i="18"/>
  <c r="BC7868" i="18"/>
  <c r="BD7868" i="18"/>
  <c r="BB7869" i="18"/>
  <c r="BC7869" i="18"/>
  <c r="BD7869" i="18"/>
  <c r="BB7870" i="18"/>
  <c r="BC7870" i="18"/>
  <c r="BD7870" i="18"/>
  <c r="BB7871" i="18"/>
  <c r="BC7871" i="18"/>
  <c r="BD7871" i="18"/>
  <c r="BB7872" i="18"/>
  <c r="BC7872" i="18"/>
  <c r="BD7872" i="18"/>
  <c r="BB7873" i="18"/>
  <c r="BC7873" i="18"/>
  <c r="BD7873" i="18"/>
  <c r="BB7874" i="18"/>
  <c r="BC7874" i="18"/>
  <c r="BD7874" i="18"/>
  <c r="BB7875" i="18"/>
  <c r="BC7875" i="18"/>
  <c r="BD7875" i="18"/>
  <c r="BB7876" i="18"/>
  <c r="BC7876" i="18"/>
  <c r="BD7876" i="18"/>
  <c r="BB7877" i="18"/>
  <c r="BC7877" i="18"/>
  <c r="BD7877" i="18"/>
  <c r="BB7878" i="18"/>
  <c r="BC7878" i="18"/>
  <c r="BD7878" i="18"/>
  <c r="BB7879" i="18"/>
  <c r="BC7879" i="18"/>
  <c r="BD7879" i="18"/>
  <c r="BB7880" i="18"/>
  <c r="BC7880" i="18"/>
  <c r="BD7880" i="18"/>
  <c r="BB7881" i="18"/>
  <c r="BC7881" i="18"/>
  <c r="BD7881" i="18"/>
  <c r="BB7882" i="18"/>
  <c r="BC7882" i="18"/>
  <c r="BD7882" i="18"/>
  <c r="BB7883" i="18"/>
  <c r="BC7883" i="18"/>
  <c r="BD7883" i="18"/>
  <c r="BB7884" i="18"/>
  <c r="BC7884" i="18"/>
  <c r="BD7884" i="18"/>
  <c r="BB7885" i="18"/>
  <c r="BC7885" i="18"/>
  <c r="BD7885" i="18"/>
  <c r="BB7886" i="18"/>
  <c r="BC7886" i="18"/>
  <c r="BD7886" i="18"/>
  <c r="BB7887" i="18"/>
  <c r="BC7887" i="18"/>
  <c r="BD7887" i="18"/>
  <c r="BB7888" i="18"/>
  <c r="BC7888" i="18"/>
  <c r="BD7888" i="18"/>
  <c r="BB7889" i="18"/>
  <c r="BC7889" i="18"/>
  <c r="BD7889" i="18"/>
  <c r="BB7890" i="18"/>
  <c r="BC7890" i="18"/>
  <c r="BD7890" i="18"/>
  <c r="BB7891" i="18"/>
  <c r="BC7891" i="18"/>
  <c r="BD7891" i="18"/>
  <c r="BB7892" i="18"/>
  <c r="BC7892" i="18"/>
  <c r="BD7892" i="18"/>
  <c r="BB7893" i="18"/>
  <c r="BC7893" i="18"/>
  <c r="BD7893" i="18"/>
  <c r="BB7894" i="18"/>
  <c r="BC7894" i="18"/>
  <c r="BD7894" i="18"/>
  <c r="BB7895" i="18"/>
  <c r="BC7895" i="18"/>
  <c r="BD7895" i="18"/>
  <c r="BB7896" i="18"/>
  <c r="BC7896" i="18"/>
  <c r="BD7896" i="18"/>
  <c r="BB7897" i="18"/>
  <c r="BC7897" i="18"/>
  <c r="BD7897" i="18"/>
  <c r="BB7898" i="18"/>
  <c r="BC7898" i="18"/>
  <c r="BD7898" i="18"/>
  <c r="BB7899" i="18"/>
  <c r="BC7899" i="18"/>
  <c r="BD7899" i="18"/>
  <c r="BB7900" i="18"/>
  <c r="BC7900" i="18"/>
  <c r="BD7900" i="18"/>
  <c r="BB7901" i="18"/>
  <c r="BC7901" i="18"/>
  <c r="BD7901" i="18"/>
  <c r="BB7902" i="18"/>
  <c r="BC7902" i="18"/>
  <c r="BD7902" i="18"/>
  <c r="BB7903" i="18"/>
  <c r="BC7903" i="18"/>
  <c r="BD7903" i="18"/>
  <c r="BB7904" i="18"/>
  <c r="BC7904" i="18"/>
  <c r="BD7904" i="18"/>
  <c r="BB7905" i="18"/>
  <c r="BC7905" i="18"/>
  <c r="BD7905" i="18"/>
  <c r="BB7906" i="18"/>
  <c r="BC7906" i="18"/>
  <c r="BD7906" i="18"/>
  <c r="BB7907" i="18"/>
  <c r="BC7907" i="18"/>
  <c r="BD7907" i="18"/>
  <c r="BB7908" i="18"/>
  <c r="BC7908" i="18"/>
  <c r="BD7908" i="18"/>
  <c r="BB7909" i="18"/>
  <c r="BC7909" i="18"/>
  <c r="BD7909" i="18"/>
  <c r="BB7910" i="18"/>
  <c r="BC7910" i="18"/>
  <c r="BD7910" i="18"/>
  <c r="BB7911" i="18"/>
  <c r="BC7911" i="18"/>
  <c r="BD7911" i="18"/>
  <c r="BB7912" i="18"/>
  <c r="BC7912" i="18"/>
  <c r="BD7912" i="18"/>
  <c r="BB7913" i="18"/>
  <c r="BC7913" i="18"/>
  <c r="BD7913" i="18"/>
  <c r="BB7914" i="18"/>
  <c r="BC7914" i="18"/>
  <c r="BD7914" i="18"/>
  <c r="BB7915" i="18"/>
  <c r="BC7915" i="18"/>
  <c r="BD7915" i="18"/>
  <c r="BB7916" i="18"/>
  <c r="BC7916" i="18"/>
  <c r="BD7916" i="18"/>
  <c r="BB7917" i="18"/>
  <c r="BC7917" i="18"/>
  <c r="BD7917" i="18"/>
  <c r="BB7918" i="18"/>
  <c r="BC7918" i="18"/>
  <c r="BD7918" i="18"/>
  <c r="BB7919" i="18"/>
  <c r="BC7919" i="18"/>
  <c r="BD7919" i="18"/>
  <c r="BB7920" i="18"/>
  <c r="BC7920" i="18"/>
  <c r="BD7920" i="18"/>
  <c r="BB7921" i="18"/>
  <c r="BC7921" i="18"/>
  <c r="BD7921" i="18"/>
  <c r="BB7922" i="18"/>
  <c r="BC7922" i="18"/>
  <c r="BD7922" i="18"/>
  <c r="BB7923" i="18"/>
  <c r="BC7923" i="18"/>
  <c r="BD7923" i="18"/>
  <c r="BB7924" i="18"/>
  <c r="BC7924" i="18"/>
  <c r="BD7924" i="18"/>
  <c r="BB7925" i="18"/>
  <c r="BC7925" i="18"/>
  <c r="BD7925" i="18"/>
  <c r="BB7926" i="18"/>
  <c r="BC7926" i="18"/>
  <c r="BD7926" i="18"/>
  <c r="BB7927" i="18"/>
  <c r="BC7927" i="18"/>
  <c r="BD7927" i="18"/>
  <c r="BB7928" i="18"/>
  <c r="BC7928" i="18"/>
  <c r="BD7928" i="18"/>
  <c r="BB7929" i="18"/>
  <c r="BC7929" i="18"/>
  <c r="BD7929" i="18"/>
  <c r="BB7930" i="18"/>
  <c r="BC7930" i="18"/>
  <c r="BD7930" i="18"/>
  <c r="BB7931" i="18"/>
  <c r="BC7931" i="18"/>
  <c r="BD7931" i="18"/>
  <c r="BB7932" i="18"/>
  <c r="BC7932" i="18"/>
  <c r="BD7932" i="18"/>
  <c r="BB7933" i="18"/>
  <c r="BC7933" i="18"/>
  <c r="BD7933" i="18"/>
  <c r="BB7934" i="18"/>
  <c r="BC7934" i="18"/>
  <c r="BD7934" i="18"/>
  <c r="BB7935" i="18"/>
  <c r="BC7935" i="18"/>
  <c r="BD7935" i="18"/>
  <c r="BB7936" i="18"/>
  <c r="BC7936" i="18"/>
  <c r="BD7936" i="18"/>
  <c r="BB7937" i="18"/>
  <c r="BC7937" i="18"/>
  <c r="BD7937" i="18"/>
  <c r="BB7938" i="18"/>
  <c r="BC7938" i="18"/>
  <c r="BD7938" i="18"/>
  <c r="BB7939" i="18"/>
  <c r="BC7939" i="18"/>
  <c r="BD7939" i="18"/>
  <c r="BB7940" i="18"/>
  <c r="BC7940" i="18"/>
  <c r="BD7940" i="18"/>
  <c r="BB7941" i="18"/>
  <c r="BC7941" i="18"/>
  <c r="BD7941" i="18"/>
  <c r="BB7942" i="18"/>
  <c r="BC7942" i="18"/>
  <c r="BD7942" i="18"/>
  <c r="BB7943" i="18"/>
  <c r="BC7943" i="18"/>
  <c r="BD7943" i="18"/>
  <c r="BB7944" i="18"/>
  <c r="BC7944" i="18"/>
  <c r="BD7944" i="18"/>
  <c r="BB7945" i="18"/>
  <c r="BC7945" i="18"/>
  <c r="BD7945" i="18"/>
  <c r="BB7946" i="18"/>
  <c r="BC7946" i="18"/>
  <c r="BD7946" i="18"/>
  <c r="BB7947" i="18"/>
  <c r="BC7947" i="18"/>
  <c r="BD7947" i="18"/>
  <c r="BB7948" i="18"/>
  <c r="BC7948" i="18"/>
  <c r="BD7948" i="18"/>
  <c r="BB7949" i="18"/>
  <c r="BC7949" i="18"/>
  <c r="BD7949" i="18"/>
  <c r="BB7950" i="18"/>
  <c r="BC7950" i="18"/>
  <c r="BD7950" i="18"/>
  <c r="BB7951" i="18"/>
  <c r="BC7951" i="18"/>
  <c r="BD7951" i="18"/>
  <c r="BB7952" i="18"/>
  <c r="BC7952" i="18"/>
  <c r="BD7952" i="18"/>
  <c r="BB7953" i="18"/>
  <c r="BC7953" i="18"/>
  <c r="BD7953" i="18"/>
  <c r="BB7954" i="18"/>
  <c r="BC7954" i="18"/>
  <c r="BD7954" i="18"/>
  <c r="BB7955" i="18"/>
  <c r="BC7955" i="18"/>
  <c r="BD7955" i="18"/>
  <c r="BB7956" i="18"/>
  <c r="BC7956" i="18"/>
  <c r="BD7956" i="18"/>
  <c r="BB7957" i="18"/>
  <c r="BC7957" i="18"/>
  <c r="BD7957" i="18"/>
  <c r="BB7958" i="18"/>
  <c r="BC7958" i="18"/>
  <c r="BD7958" i="18"/>
  <c r="BB7959" i="18"/>
  <c r="BC7959" i="18"/>
  <c r="BD7959" i="18"/>
  <c r="BB7960" i="18"/>
  <c r="BC7960" i="18"/>
  <c r="BD7960" i="18"/>
  <c r="BB7961" i="18"/>
  <c r="BC7961" i="18"/>
  <c r="BD7961" i="18"/>
  <c r="BB7962" i="18"/>
  <c r="BC7962" i="18"/>
  <c r="BD7962" i="18"/>
  <c r="BB7963" i="18"/>
  <c r="BC7963" i="18"/>
  <c r="BD7963" i="18"/>
  <c r="BB7964" i="18"/>
  <c r="BC7964" i="18"/>
  <c r="BD7964" i="18"/>
  <c r="BB7965" i="18"/>
  <c r="BC7965" i="18"/>
  <c r="BD7965" i="18"/>
  <c r="BB7966" i="18"/>
  <c r="BC7966" i="18"/>
  <c r="BD7966" i="18"/>
  <c r="BB7967" i="18"/>
  <c r="BC7967" i="18"/>
  <c r="BD7967" i="18"/>
  <c r="BB7968" i="18"/>
  <c r="BC7968" i="18"/>
  <c r="BD7968" i="18"/>
  <c r="BB7969" i="18"/>
  <c r="BC7969" i="18"/>
  <c r="BD7969" i="18"/>
  <c r="BB7970" i="18"/>
  <c r="BC7970" i="18"/>
  <c r="BD7970" i="18"/>
  <c r="BB7971" i="18"/>
  <c r="BC7971" i="18"/>
  <c r="BD7971" i="18"/>
  <c r="BB7972" i="18"/>
  <c r="BC7972" i="18"/>
  <c r="BD7972" i="18"/>
  <c r="BB7973" i="18"/>
  <c r="BC7973" i="18"/>
  <c r="BD7973" i="18"/>
  <c r="BB7974" i="18"/>
  <c r="BC7974" i="18"/>
  <c r="BD7974" i="18"/>
  <c r="BB7975" i="18"/>
  <c r="BC7975" i="18"/>
  <c r="BD7975" i="18"/>
  <c r="BB7976" i="18"/>
  <c r="BC7976" i="18"/>
  <c r="BD7976" i="18"/>
  <c r="BB7977" i="18"/>
  <c r="BC7977" i="18"/>
  <c r="BD7977" i="18"/>
  <c r="BB7978" i="18"/>
  <c r="BC7978" i="18"/>
  <c r="BD7978" i="18"/>
  <c r="BB7979" i="18"/>
  <c r="BC7979" i="18"/>
  <c r="BD7979" i="18"/>
  <c r="BB7980" i="18"/>
  <c r="BC7980" i="18"/>
  <c r="BD7980" i="18"/>
  <c r="BB7981" i="18"/>
  <c r="BC7981" i="18"/>
  <c r="BD7981" i="18"/>
  <c r="BB7982" i="18"/>
  <c r="BC7982" i="18"/>
  <c r="BD7982" i="18"/>
  <c r="BB7983" i="18"/>
  <c r="BC7983" i="18"/>
  <c r="BD7983" i="18"/>
  <c r="BB7984" i="18"/>
  <c r="BC7984" i="18"/>
  <c r="BD7984" i="18"/>
  <c r="BB7985" i="18"/>
  <c r="BC7985" i="18"/>
  <c r="BD7985" i="18"/>
  <c r="BB7986" i="18"/>
  <c r="BC7986" i="18"/>
  <c r="BD7986" i="18"/>
  <c r="BB7987" i="18"/>
  <c r="BC7987" i="18"/>
  <c r="BD7987" i="18"/>
  <c r="BB7988" i="18"/>
  <c r="BC7988" i="18"/>
  <c r="BD7988" i="18"/>
  <c r="BB7989" i="18"/>
  <c r="BC7989" i="18"/>
  <c r="BD7989" i="18"/>
  <c r="BB7990" i="18"/>
  <c r="BC7990" i="18"/>
  <c r="BD7990" i="18"/>
  <c r="BB7991" i="18"/>
  <c r="BC7991" i="18"/>
  <c r="BD7991" i="18"/>
  <c r="BB7992" i="18"/>
  <c r="BC7992" i="18"/>
  <c r="BD7992" i="18"/>
  <c r="BB7993" i="18"/>
  <c r="BC7993" i="18"/>
  <c r="BD7993" i="18"/>
  <c r="BB7994" i="18"/>
  <c r="BC7994" i="18"/>
  <c r="BD7994" i="18"/>
  <c r="BB7995" i="18"/>
  <c r="BC7995" i="18"/>
  <c r="BD7995" i="18"/>
  <c r="BB7996" i="18"/>
  <c r="BC7996" i="18"/>
  <c r="BD7996" i="18"/>
  <c r="BB7997" i="18"/>
  <c r="BC7997" i="18"/>
  <c r="BD7997" i="18"/>
  <c r="BB7998" i="18"/>
  <c r="BC7998" i="18"/>
  <c r="BD7998" i="18"/>
  <c r="BB7999" i="18"/>
  <c r="BC7999" i="18"/>
  <c r="BD7999" i="18"/>
  <c r="BB8000" i="18"/>
  <c r="BC8000" i="18"/>
  <c r="BD8000" i="18"/>
  <c r="BB8001" i="18"/>
  <c r="BC8001" i="18"/>
  <c r="BD8001" i="18"/>
  <c r="BB8002" i="18"/>
  <c r="BC8002" i="18"/>
  <c r="BD8002" i="18"/>
  <c r="BB8003" i="18"/>
  <c r="BC8003" i="18"/>
  <c r="BD8003" i="18"/>
  <c r="BB8004" i="18"/>
  <c r="BC8004" i="18"/>
  <c r="BD8004" i="18"/>
  <c r="BB8005" i="18"/>
  <c r="BC8005" i="18"/>
  <c r="BD8005" i="18"/>
  <c r="BB8006" i="18"/>
  <c r="BC8006" i="18"/>
  <c r="BD8006" i="18"/>
  <c r="BB8007" i="18"/>
  <c r="BC8007" i="18"/>
  <c r="BD8007" i="18"/>
  <c r="BB8008" i="18"/>
  <c r="BC8008" i="18"/>
  <c r="BD8008" i="18"/>
  <c r="BB8009" i="18"/>
  <c r="BC8009" i="18"/>
  <c r="BD8009" i="18"/>
  <c r="BB8010" i="18"/>
  <c r="BC8010" i="18"/>
  <c r="BD8010" i="18"/>
  <c r="BB8011" i="18"/>
  <c r="BC8011" i="18"/>
  <c r="BD8011" i="18"/>
  <c r="BB8012" i="18"/>
  <c r="BC8012" i="18"/>
  <c r="BD8012" i="18"/>
  <c r="BB8013" i="18"/>
  <c r="BC8013" i="18"/>
  <c r="BD8013" i="18"/>
  <c r="BB8014" i="18"/>
  <c r="BC8014" i="18"/>
  <c r="BD8014" i="18"/>
  <c r="BB8015" i="18"/>
  <c r="BC8015" i="18"/>
  <c r="BD8015" i="18"/>
  <c r="BB8016" i="18"/>
  <c r="BC8016" i="18"/>
  <c r="BD8016" i="18"/>
  <c r="BB8017" i="18"/>
  <c r="BC8017" i="18"/>
  <c r="BD8017" i="18"/>
  <c r="BB8018" i="18"/>
  <c r="BC8018" i="18"/>
  <c r="BD8018" i="18"/>
  <c r="BB8019" i="18"/>
  <c r="BC8019" i="18"/>
  <c r="BD8019" i="18"/>
  <c r="BB8020" i="18"/>
  <c r="BC8020" i="18"/>
  <c r="BD8020" i="18"/>
  <c r="BB8021" i="18"/>
  <c r="BC8021" i="18"/>
  <c r="BD8021" i="18"/>
  <c r="BB8022" i="18"/>
  <c r="BC8022" i="18"/>
  <c r="BD8022" i="18"/>
  <c r="BB8023" i="18"/>
  <c r="BC8023" i="18"/>
  <c r="BD8023" i="18"/>
  <c r="BB8024" i="18"/>
  <c r="BC8024" i="18"/>
  <c r="BD8024" i="18"/>
  <c r="BB8025" i="18"/>
  <c r="BC8025" i="18"/>
  <c r="BD8025" i="18"/>
  <c r="BB8026" i="18"/>
  <c r="BC8026" i="18"/>
  <c r="BD8026" i="18"/>
  <c r="BB8027" i="18"/>
  <c r="BC8027" i="18"/>
  <c r="BD8027" i="18"/>
  <c r="BB8028" i="18"/>
  <c r="BC8028" i="18"/>
  <c r="BD8028" i="18"/>
  <c r="BB8029" i="18"/>
  <c r="BC8029" i="18"/>
  <c r="BD8029" i="18"/>
  <c r="BB8030" i="18"/>
  <c r="BC8030" i="18"/>
  <c r="BD8030" i="18"/>
  <c r="BB8031" i="18"/>
  <c r="BC8031" i="18"/>
  <c r="BD8031" i="18"/>
  <c r="BB8032" i="18"/>
  <c r="BC8032" i="18"/>
  <c r="BD8032" i="18"/>
  <c r="BB8033" i="18"/>
  <c r="BC8033" i="18"/>
  <c r="BD8033" i="18"/>
  <c r="BB8034" i="18"/>
  <c r="BC8034" i="18"/>
  <c r="BD8034" i="18"/>
  <c r="BB8035" i="18"/>
  <c r="BC8035" i="18"/>
  <c r="BD8035" i="18"/>
  <c r="BB8036" i="18"/>
  <c r="BC8036" i="18"/>
  <c r="BD8036" i="18"/>
  <c r="BB8037" i="18"/>
  <c r="BC8037" i="18"/>
  <c r="BD8037" i="18"/>
  <c r="BB8038" i="18"/>
  <c r="BC8038" i="18"/>
  <c r="BD8038" i="18"/>
  <c r="BB8039" i="18"/>
  <c r="BC8039" i="18"/>
  <c r="BD8039" i="18"/>
  <c r="BB8040" i="18"/>
  <c r="BC8040" i="18"/>
  <c r="BD8040" i="18"/>
  <c r="BB8041" i="18"/>
  <c r="BC8041" i="18"/>
  <c r="BD8041" i="18"/>
  <c r="BB8042" i="18"/>
  <c r="BC8042" i="18"/>
  <c r="BD8042" i="18"/>
  <c r="BB8043" i="18"/>
  <c r="BC8043" i="18"/>
  <c r="BD8043" i="18"/>
  <c r="BB8044" i="18"/>
  <c r="BC8044" i="18"/>
  <c r="BD8044" i="18"/>
  <c r="BB8045" i="18"/>
  <c r="BC8045" i="18"/>
  <c r="BD8045" i="18"/>
  <c r="BB8046" i="18"/>
  <c r="BC8046" i="18"/>
  <c r="BD8046" i="18"/>
  <c r="BB8047" i="18"/>
  <c r="BC8047" i="18"/>
  <c r="BD8047" i="18"/>
  <c r="BB8048" i="18"/>
  <c r="BC8048" i="18"/>
  <c r="BD8048" i="18"/>
  <c r="BB8049" i="18"/>
  <c r="BC8049" i="18"/>
  <c r="BD8049" i="18"/>
  <c r="BB8050" i="18"/>
  <c r="BC8050" i="18"/>
  <c r="BD8050" i="18"/>
  <c r="BB8051" i="18"/>
  <c r="BC8051" i="18"/>
  <c r="BD8051" i="18"/>
  <c r="BB8052" i="18"/>
  <c r="BC8052" i="18"/>
  <c r="BD8052" i="18"/>
  <c r="BB8053" i="18"/>
  <c r="BC8053" i="18"/>
  <c r="BD8053" i="18"/>
  <c r="BB8054" i="18"/>
  <c r="BC8054" i="18"/>
  <c r="BD8054" i="18"/>
  <c r="BB8055" i="18"/>
  <c r="BC8055" i="18"/>
  <c r="BD8055" i="18"/>
  <c r="BB8056" i="18"/>
  <c r="BC8056" i="18"/>
  <c r="BD8056" i="18"/>
  <c r="BB8057" i="18"/>
  <c r="BC8057" i="18"/>
  <c r="BD8057" i="18"/>
  <c r="BB8058" i="18"/>
  <c r="BC8058" i="18"/>
  <c r="BD8058" i="18"/>
  <c r="BB8059" i="18"/>
  <c r="BC8059" i="18"/>
  <c r="BD8059" i="18"/>
  <c r="BB8060" i="18"/>
  <c r="BC8060" i="18"/>
  <c r="BD8060" i="18"/>
  <c r="BB8061" i="18"/>
  <c r="BC8061" i="18"/>
  <c r="BD8061" i="18"/>
  <c r="BB8062" i="18"/>
  <c r="BC8062" i="18"/>
  <c r="BD8062" i="18"/>
  <c r="BB8063" i="18"/>
  <c r="BC8063" i="18"/>
  <c r="BD8063" i="18"/>
  <c r="BB8064" i="18"/>
  <c r="BC8064" i="18"/>
  <c r="BD8064" i="18"/>
  <c r="BB8065" i="18"/>
  <c r="BC8065" i="18"/>
  <c r="BD8065" i="18"/>
  <c r="BB8066" i="18"/>
  <c r="BC8066" i="18"/>
  <c r="BD8066" i="18"/>
  <c r="BB8067" i="18"/>
  <c r="BC8067" i="18"/>
  <c r="BD8067" i="18"/>
  <c r="BB8068" i="18"/>
  <c r="BC8068" i="18"/>
  <c r="BD8068" i="18"/>
  <c r="BB8069" i="18"/>
  <c r="BC8069" i="18"/>
  <c r="BD8069" i="18"/>
  <c r="BB8070" i="18"/>
  <c r="BC8070" i="18"/>
  <c r="BD8070" i="18"/>
  <c r="BB8071" i="18"/>
  <c r="BC8071" i="18"/>
  <c r="BD8071" i="18"/>
  <c r="BB8072" i="18"/>
  <c r="BC8072" i="18"/>
  <c r="BD8072" i="18"/>
  <c r="BB8073" i="18"/>
  <c r="BC8073" i="18"/>
  <c r="BD8073" i="18"/>
  <c r="BB8074" i="18"/>
  <c r="BC8074" i="18"/>
  <c r="BD8074" i="18"/>
  <c r="BB8075" i="18"/>
  <c r="BC8075" i="18"/>
  <c r="BD8075" i="18"/>
  <c r="BB8076" i="18"/>
  <c r="BC8076" i="18"/>
  <c r="BD8076" i="18"/>
  <c r="BB8077" i="18"/>
  <c r="BC8077" i="18"/>
  <c r="BD8077" i="18"/>
  <c r="BB8078" i="18"/>
  <c r="BC8078" i="18"/>
  <c r="BD8078" i="18"/>
  <c r="BB8079" i="18"/>
  <c r="BC8079" i="18"/>
  <c r="BD8079" i="18"/>
  <c r="BB8080" i="18"/>
  <c r="BC8080" i="18"/>
  <c r="BD8080" i="18"/>
  <c r="BB8081" i="18"/>
  <c r="BC8081" i="18"/>
  <c r="BD8081" i="18"/>
  <c r="BB8082" i="18"/>
  <c r="BC8082" i="18"/>
  <c r="BD8082" i="18"/>
  <c r="BB8083" i="18"/>
  <c r="BC8083" i="18"/>
  <c r="BD8083" i="18"/>
  <c r="BB8084" i="18"/>
  <c r="BC8084" i="18"/>
  <c r="BD8084" i="18"/>
  <c r="BB8085" i="18"/>
  <c r="BC8085" i="18"/>
  <c r="BD8085" i="18"/>
  <c r="BB8086" i="18"/>
  <c r="BC8086" i="18"/>
  <c r="BD8086" i="18"/>
  <c r="BB8087" i="18"/>
  <c r="BC8087" i="18"/>
  <c r="BD8087" i="18"/>
  <c r="BB8088" i="18"/>
  <c r="BC8088" i="18"/>
  <c r="BD8088" i="18"/>
  <c r="BB8089" i="18"/>
  <c r="BC8089" i="18"/>
  <c r="BD8089" i="18"/>
  <c r="BB8090" i="18"/>
  <c r="BC8090" i="18"/>
  <c r="BD8090" i="18"/>
  <c r="BB8091" i="18"/>
  <c r="BC8091" i="18"/>
  <c r="BD8091" i="18"/>
  <c r="BB8092" i="18"/>
  <c r="BC8092" i="18"/>
  <c r="BD8092" i="18"/>
  <c r="BB8093" i="18"/>
  <c r="BC8093" i="18"/>
  <c r="BD8093" i="18"/>
  <c r="BB8094" i="18"/>
  <c r="BC8094" i="18"/>
  <c r="BD8094" i="18"/>
  <c r="BB8095" i="18"/>
  <c r="BC8095" i="18"/>
  <c r="BD8095" i="18"/>
  <c r="BB8096" i="18"/>
  <c r="BC8096" i="18"/>
  <c r="BD8096" i="18"/>
  <c r="BB8097" i="18"/>
  <c r="BC8097" i="18"/>
  <c r="BD8097" i="18"/>
  <c r="BB8098" i="18"/>
  <c r="BC8098" i="18"/>
  <c r="BD8098" i="18"/>
  <c r="BB8099" i="18"/>
  <c r="BC8099" i="18"/>
  <c r="BD8099" i="18"/>
  <c r="BB8100" i="18"/>
  <c r="BC8100" i="18"/>
  <c r="BD8100" i="18"/>
  <c r="BB8101" i="18"/>
  <c r="BC8101" i="18"/>
  <c r="BD8101" i="18"/>
  <c r="BB8102" i="18"/>
  <c r="BC8102" i="18"/>
  <c r="BD8102" i="18"/>
  <c r="BB8103" i="18"/>
  <c r="BC8103" i="18"/>
  <c r="BD8103" i="18"/>
  <c r="BB8104" i="18"/>
  <c r="BC8104" i="18"/>
  <c r="BD8104" i="18"/>
  <c r="BB8105" i="18"/>
  <c r="BC8105" i="18"/>
  <c r="BD8105" i="18"/>
  <c r="BB8106" i="18"/>
  <c r="BC8106" i="18"/>
  <c r="BD8106" i="18"/>
  <c r="BB8107" i="18"/>
  <c r="BC8107" i="18"/>
  <c r="BD8107" i="18"/>
  <c r="BB8108" i="18"/>
  <c r="BC8108" i="18"/>
  <c r="BD8108" i="18"/>
  <c r="BB8109" i="18"/>
  <c r="BC8109" i="18"/>
  <c r="BD8109" i="18"/>
  <c r="BB8110" i="18"/>
  <c r="BC8110" i="18"/>
  <c r="BD8110" i="18"/>
  <c r="BB8111" i="18"/>
  <c r="BC8111" i="18"/>
  <c r="BD8111" i="18"/>
  <c r="BB8112" i="18"/>
  <c r="BC8112" i="18"/>
  <c r="BD8112" i="18"/>
  <c r="BB8113" i="18"/>
  <c r="BC8113" i="18"/>
  <c r="BD8113" i="18"/>
  <c r="BB8114" i="18"/>
  <c r="BC8114" i="18"/>
  <c r="BD8114" i="18"/>
  <c r="BB8115" i="18"/>
  <c r="BC8115" i="18"/>
  <c r="BD8115" i="18"/>
  <c r="BB8116" i="18"/>
  <c r="BC8116" i="18"/>
  <c r="BD8116" i="18"/>
  <c r="BB8117" i="18"/>
  <c r="BC8117" i="18"/>
  <c r="BD8117" i="18"/>
  <c r="BB8118" i="18"/>
  <c r="BC8118" i="18"/>
  <c r="BD8118" i="18"/>
  <c r="BB8119" i="18"/>
  <c r="BC8119" i="18"/>
  <c r="BD8119" i="18"/>
  <c r="BB8120" i="18"/>
  <c r="BC8120" i="18"/>
  <c r="BD8120" i="18"/>
  <c r="BB8121" i="18"/>
  <c r="BC8121" i="18"/>
  <c r="BD8121" i="18"/>
  <c r="BB8122" i="18"/>
  <c r="BC8122" i="18"/>
  <c r="BD8122" i="18"/>
  <c r="BB8123" i="18"/>
  <c r="BC8123" i="18"/>
  <c r="BD8123" i="18"/>
  <c r="BB8124" i="18"/>
  <c r="BC8124" i="18"/>
  <c r="BD8124" i="18"/>
  <c r="BB8125" i="18"/>
  <c r="BC8125" i="18"/>
  <c r="BD8125" i="18"/>
  <c r="BB8126" i="18"/>
  <c r="BC8126" i="18"/>
  <c r="BD8126" i="18"/>
  <c r="BB8127" i="18"/>
  <c r="BC8127" i="18"/>
  <c r="BD8127" i="18"/>
  <c r="BB8128" i="18"/>
  <c r="BC8128" i="18"/>
  <c r="BD8128" i="18"/>
  <c r="BB8129" i="18"/>
  <c r="BC8129" i="18"/>
  <c r="BD8129" i="18"/>
  <c r="BB8130" i="18"/>
  <c r="BC8130" i="18"/>
  <c r="BD8130" i="18"/>
  <c r="BB8131" i="18"/>
  <c r="BC8131" i="18"/>
  <c r="BD8131" i="18"/>
  <c r="BB8132" i="18"/>
  <c r="BC8132" i="18"/>
  <c r="BD8132" i="18"/>
  <c r="BB8133" i="18"/>
  <c r="BC8133" i="18"/>
  <c r="BD8133" i="18"/>
  <c r="BB8134" i="18"/>
  <c r="BC8134" i="18"/>
  <c r="BD8134" i="18"/>
  <c r="BB8135" i="18"/>
  <c r="BC8135" i="18"/>
  <c r="BD8135" i="18"/>
  <c r="BB8136" i="18"/>
  <c r="BC8136" i="18"/>
  <c r="BD8136" i="18"/>
  <c r="BB8137" i="18"/>
  <c r="BC8137" i="18"/>
  <c r="BD8137" i="18"/>
  <c r="BB8138" i="18"/>
  <c r="BC8138" i="18"/>
  <c r="BD8138" i="18"/>
  <c r="BB8139" i="18"/>
  <c r="BC8139" i="18"/>
  <c r="BD8139" i="18"/>
  <c r="BB8140" i="18"/>
  <c r="BC8140" i="18"/>
  <c r="BD8140" i="18"/>
  <c r="BB8141" i="18"/>
  <c r="BC8141" i="18"/>
  <c r="BD8141" i="18"/>
  <c r="BB8142" i="18"/>
  <c r="BC8142" i="18"/>
  <c r="BD8142" i="18"/>
  <c r="BB8143" i="18"/>
  <c r="BC8143" i="18"/>
  <c r="BD8143" i="18"/>
  <c r="BB8144" i="18"/>
  <c r="BC8144" i="18"/>
  <c r="BD8144" i="18"/>
  <c r="BB8145" i="18"/>
  <c r="BC8145" i="18"/>
  <c r="BD8145" i="18"/>
  <c r="BB8146" i="18"/>
  <c r="BC8146" i="18"/>
  <c r="BD8146" i="18"/>
  <c r="BB8147" i="18"/>
  <c r="BC8147" i="18"/>
  <c r="BD8147" i="18"/>
  <c r="BB8148" i="18"/>
  <c r="BC8148" i="18"/>
  <c r="BD8148" i="18"/>
  <c r="BB8149" i="18"/>
  <c r="BC8149" i="18"/>
  <c r="BD8149" i="18"/>
  <c r="BB8150" i="18"/>
  <c r="BC8150" i="18"/>
  <c r="BD8150" i="18"/>
  <c r="BB8151" i="18"/>
  <c r="BC8151" i="18"/>
  <c r="BD8151" i="18"/>
  <c r="BB8152" i="18"/>
  <c r="BC8152" i="18"/>
  <c r="BD8152" i="18"/>
  <c r="BB8153" i="18"/>
  <c r="BC8153" i="18"/>
  <c r="BD8153" i="18"/>
  <c r="BB8154" i="18"/>
  <c r="BC8154" i="18"/>
  <c r="BD8154" i="18"/>
  <c r="BB8155" i="18"/>
  <c r="BC8155" i="18"/>
  <c r="BD8155" i="18"/>
  <c r="BB8156" i="18"/>
  <c r="BC8156" i="18"/>
  <c r="BD8156" i="18"/>
  <c r="BB8157" i="18"/>
  <c r="BC8157" i="18"/>
  <c r="BD8157" i="18"/>
  <c r="BB8158" i="18"/>
  <c r="BC8158" i="18"/>
  <c r="BD8158" i="18"/>
  <c r="BB8159" i="18"/>
  <c r="BC8159" i="18"/>
  <c r="BD8159" i="18"/>
  <c r="BB8160" i="18"/>
  <c r="BC8160" i="18"/>
  <c r="BD8160" i="18"/>
  <c r="BB8161" i="18"/>
  <c r="BC8161" i="18"/>
  <c r="BD8161" i="18"/>
  <c r="BB8162" i="18"/>
  <c r="BC8162" i="18"/>
  <c r="BD8162" i="18"/>
  <c r="BB8163" i="18"/>
  <c r="BC8163" i="18"/>
  <c r="BD8163" i="18"/>
  <c r="BB8164" i="18"/>
  <c r="BC8164" i="18"/>
  <c r="BD8164" i="18"/>
  <c r="BB8165" i="18"/>
  <c r="BC8165" i="18"/>
  <c r="BD8165" i="18"/>
  <c r="BB8166" i="18"/>
  <c r="BC8166" i="18"/>
  <c r="BD8166" i="18"/>
  <c r="BB8167" i="18"/>
  <c r="BC8167" i="18"/>
  <c r="BD8167" i="18"/>
  <c r="BB8168" i="18"/>
  <c r="BC8168" i="18"/>
  <c r="BD8168" i="18"/>
  <c r="BB8169" i="18"/>
  <c r="BC8169" i="18"/>
  <c r="BD8169" i="18"/>
  <c r="BB8170" i="18"/>
  <c r="BC8170" i="18"/>
  <c r="BD8170" i="18"/>
  <c r="BB8171" i="18"/>
  <c r="BC8171" i="18"/>
  <c r="BD8171" i="18"/>
  <c r="BB8172" i="18"/>
  <c r="BC8172" i="18"/>
  <c r="BD8172" i="18"/>
  <c r="BB8173" i="18"/>
  <c r="BC8173" i="18"/>
  <c r="BD8173" i="18"/>
  <c r="BB8174" i="18"/>
  <c r="BC8174" i="18"/>
  <c r="BD8174" i="18"/>
  <c r="BB8175" i="18"/>
  <c r="BC8175" i="18"/>
  <c r="BD8175" i="18"/>
  <c r="BB8176" i="18"/>
  <c r="BC8176" i="18"/>
  <c r="BD8176" i="18"/>
  <c r="BB8177" i="18"/>
  <c r="BC8177" i="18"/>
  <c r="BD8177" i="18"/>
  <c r="BB8178" i="18"/>
  <c r="BC8178" i="18"/>
  <c r="BD8178" i="18"/>
  <c r="BB8179" i="18"/>
  <c r="BC8179" i="18"/>
  <c r="BD8179" i="18"/>
  <c r="BB8180" i="18"/>
  <c r="BC8180" i="18"/>
  <c r="BD8180" i="18"/>
  <c r="BB8181" i="18"/>
  <c r="BC8181" i="18"/>
  <c r="BD8181" i="18"/>
  <c r="BB8182" i="18"/>
  <c r="BC8182" i="18"/>
  <c r="BD8182" i="18"/>
  <c r="BB8183" i="18"/>
  <c r="BC8183" i="18"/>
  <c r="BD8183" i="18"/>
  <c r="BB8184" i="18"/>
  <c r="BC8184" i="18"/>
  <c r="BD8184" i="18"/>
  <c r="BB8185" i="18"/>
  <c r="BC8185" i="18"/>
  <c r="BD8185" i="18"/>
  <c r="BB8186" i="18"/>
  <c r="BC8186" i="18"/>
  <c r="BD8186" i="18"/>
  <c r="BB8187" i="18"/>
  <c r="BC8187" i="18"/>
  <c r="BD8187" i="18"/>
  <c r="BB8188" i="18"/>
  <c r="BC8188" i="18"/>
  <c r="BD8188" i="18"/>
  <c r="BB8189" i="18"/>
  <c r="BC8189" i="18"/>
  <c r="BD8189" i="18"/>
  <c r="BB8190" i="18"/>
  <c r="BC8190" i="18"/>
  <c r="BD8190" i="18"/>
  <c r="BB8191" i="18"/>
  <c r="BC8191" i="18"/>
  <c r="BD8191" i="18"/>
  <c r="BB8192" i="18"/>
  <c r="BC8192" i="18"/>
  <c r="BD8192" i="18"/>
  <c r="BB8193" i="18"/>
  <c r="BC8193" i="18"/>
  <c r="BD8193" i="18"/>
  <c r="BB8194" i="18"/>
  <c r="BC8194" i="18"/>
  <c r="BD8194" i="18"/>
  <c r="BB8195" i="18"/>
  <c r="BC8195" i="18"/>
  <c r="BD8195" i="18"/>
  <c r="BB8196" i="18"/>
  <c r="BC8196" i="18"/>
  <c r="BD8196" i="18"/>
  <c r="BB8197" i="18"/>
  <c r="BC8197" i="18"/>
  <c r="BD8197" i="18"/>
  <c r="BB8198" i="18"/>
  <c r="BC8198" i="18"/>
  <c r="BD8198" i="18"/>
  <c r="BB8199" i="18"/>
  <c r="BC8199" i="18"/>
  <c r="BD8199" i="18"/>
  <c r="BB8200" i="18"/>
  <c r="BC8200" i="18"/>
  <c r="BD8200" i="18"/>
  <c r="BB8201" i="18"/>
  <c r="BC8201" i="18"/>
  <c r="BD8201" i="18"/>
  <c r="BB8202" i="18"/>
  <c r="BC8202" i="18"/>
  <c r="BD8202" i="18"/>
  <c r="BB8203" i="18"/>
  <c r="BC8203" i="18"/>
  <c r="BD8203" i="18"/>
  <c r="BB8204" i="18"/>
  <c r="BC8204" i="18"/>
  <c r="BD8204" i="18"/>
  <c r="BB8205" i="18"/>
  <c r="BC8205" i="18"/>
  <c r="BD8205" i="18"/>
  <c r="BB8206" i="18"/>
  <c r="BC8206" i="18"/>
  <c r="BD8206" i="18"/>
  <c r="BB8207" i="18"/>
  <c r="BC8207" i="18"/>
  <c r="BD8207" i="18"/>
  <c r="BB8208" i="18"/>
  <c r="BC8208" i="18"/>
  <c r="BD8208" i="18"/>
  <c r="BB8209" i="18"/>
  <c r="BC8209" i="18"/>
  <c r="BD8209" i="18"/>
  <c r="BB8210" i="18"/>
  <c r="BC8210" i="18"/>
  <c r="BD8210" i="18"/>
  <c r="BB8211" i="18"/>
  <c r="BC8211" i="18"/>
  <c r="BD8211" i="18"/>
  <c r="BB8212" i="18"/>
  <c r="BC8212" i="18"/>
  <c r="BD8212" i="18"/>
  <c r="BB8213" i="18"/>
  <c r="BC8213" i="18"/>
  <c r="BD8213" i="18"/>
  <c r="BB8214" i="18"/>
  <c r="BC8214" i="18"/>
  <c r="BD8214" i="18"/>
  <c r="BB8215" i="18"/>
  <c r="BC8215" i="18"/>
  <c r="BD8215" i="18"/>
  <c r="BB8216" i="18"/>
  <c r="BC8216" i="18"/>
  <c r="BD8216" i="18"/>
  <c r="BB8217" i="18"/>
  <c r="BC8217" i="18"/>
  <c r="BD8217" i="18"/>
  <c r="BB8218" i="18"/>
  <c r="BC8218" i="18"/>
  <c r="BD8218" i="18"/>
  <c r="BB8219" i="18"/>
  <c r="BC8219" i="18"/>
  <c r="BD8219" i="18"/>
  <c r="BB8220" i="18"/>
  <c r="BC8220" i="18"/>
  <c r="BD8220" i="18"/>
  <c r="BB8221" i="18"/>
  <c r="BC8221" i="18"/>
  <c r="BD8221" i="18"/>
  <c r="BB8222" i="18"/>
  <c r="BC8222" i="18"/>
  <c r="BD8222" i="18"/>
  <c r="BB8223" i="18"/>
  <c r="BC8223" i="18"/>
  <c r="BD8223" i="18"/>
  <c r="BB8224" i="18"/>
  <c r="BC8224" i="18"/>
  <c r="BD8224" i="18"/>
  <c r="BB8225" i="18"/>
  <c r="BC8225" i="18"/>
  <c r="BD8225" i="18"/>
  <c r="BB8226" i="18"/>
  <c r="BC8226" i="18"/>
  <c r="BD8226" i="18"/>
  <c r="BB8227" i="18"/>
  <c r="BC8227" i="18"/>
  <c r="BD8227" i="18"/>
  <c r="BB8228" i="18"/>
  <c r="BC8228" i="18"/>
  <c r="BD8228" i="18"/>
  <c r="BB8229" i="18"/>
  <c r="BC8229" i="18"/>
  <c r="BD8229" i="18"/>
  <c r="BB8230" i="18"/>
  <c r="BC8230" i="18"/>
  <c r="BD8230" i="18"/>
  <c r="BB8231" i="18"/>
  <c r="BC8231" i="18"/>
  <c r="BD8231" i="18"/>
  <c r="BB8232" i="18"/>
  <c r="BC8232" i="18"/>
  <c r="BD8232" i="18"/>
  <c r="BB8233" i="18"/>
  <c r="BC8233" i="18"/>
  <c r="BD8233" i="18"/>
  <c r="BB8234" i="18"/>
  <c r="BC8234" i="18"/>
  <c r="BD8234" i="18"/>
  <c r="BB8235" i="18"/>
  <c r="BC8235" i="18"/>
  <c r="BD8235" i="18"/>
  <c r="BB8236" i="18"/>
  <c r="BC8236" i="18"/>
  <c r="BD8236" i="18"/>
  <c r="BB8237" i="18"/>
  <c r="BC8237" i="18"/>
  <c r="BD8237" i="18"/>
  <c r="BB8238" i="18"/>
  <c r="BC8238" i="18"/>
  <c r="BD8238" i="18"/>
  <c r="BB8239" i="18"/>
  <c r="BC8239" i="18"/>
  <c r="BD8239" i="18"/>
  <c r="BB8240" i="18"/>
  <c r="BC8240" i="18"/>
  <c r="BD8240" i="18"/>
  <c r="BB8241" i="18"/>
  <c r="BC8241" i="18"/>
  <c r="BD8241" i="18"/>
  <c r="BB8242" i="18"/>
  <c r="BC8242" i="18"/>
  <c r="BD8242" i="18"/>
  <c r="BB8243" i="18"/>
  <c r="BC8243" i="18"/>
  <c r="BD8243" i="18"/>
  <c r="BB8244" i="18"/>
  <c r="BC8244" i="18"/>
  <c r="BD8244" i="18"/>
  <c r="BB8245" i="18"/>
  <c r="BC8245" i="18"/>
  <c r="BD8245" i="18"/>
  <c r="BB8246" i="18"/>
  <c r="BC8246" i="18"/>
  <c r="BD8246" i="18"/>
  <c r="BB8247" i="18"/>
  <c r="BC8247" i="18"/>
  <c r="BD8247" i="18"/>
  <c r="BB8248" i="18"/>
  <c r="BC8248" i="18"/>
  <c r="BD8248" i="18"/>
  <c r="BB8249" i="18"/>
  <c r="BC8249" i="18"/>
  <c r="BD8249" i="18"/>
  <c r="BB8250" i="18"/>
  <c r="BC8250" i="18"/>
  <c r="BD8250" i="18"/>
  <c r="BB8251" i="18"/>
  <c r="BC8251" i="18"/>
  <c r="BD8251" i="18"/>
  <c r="BB8252" i="18"/>
  <c r="BC8252" i="18"/>
  <c r="BD8252" i="18"/>
  <c r="BB8253" i="18"/>
  <c r="BC8253" i="18"/>
  <c r="BD8253" i="18"/>
  <c r="BB8254" i="18"/>
  <c r="BC8254" i="18"/>
  <c r="BD8254" i="18"/>
  <c r="BB8255" i="18"/>
  <c r="BC8255" i="18"/>
  <c r="BD8255" i="18"/>
  <c r="BB8256" i="18"/>
  <c r="BC8256" i="18"/>
  <c r="BD8256" i="18"/>
  <c r="BB8257" i="18"/>
  <c r="BC8257" i="18"/>
  <c r="BD8257" i="18"/>
  <c r="BB8258" i="18"/>
  <c r="BC8258" i="18"/>
  <c r="BD8258" i="18"/>
  <c r="BB8259" i="18"/>
  <c r="BC8259" i="18"/>
  <c r="BD8259" i="18"/>
  <c r="BB8260" i="18"/>
  <c r="BC8260" i="18"/>
  <c r="BD8260" i="18"/>
  <c r="BB8261" i="18"/>
  <c r="BC8261" i="18"/>
  <c r="BD8261" i="18"/>
  <c r="BB8262" i="18"/>
  <c r="BC8262" i="18"/>
  <c r="BD8262" i="18"/>
  <c r="BB8263" i="18"/>
  <c r="BC8263" i="18"/>
  <c r="BD8263" i="18"/>
  <c r="BB8264" i="18"/>
  <c r="BC8264" i="18"/>
  <c r="BD8264" i="18"/>
  <c r="BB8265" i="18"/>
  <c r="BC8265" i="18"/>
  <c r="BD8265" i="18"/>
  <c r="BB8266" i="18"/>
  <c r="BC8266" i="18"/>
  <c r="BD8266" i="18"/>
  <c r="BB8267" i="18"/>
  <c r="BC8267" i="18"/>
  <c r="BD8267" i="18"/>
  <c r="BB8268" i="18"/>
  <c r="BC8268" i="18"/>
  <c r="BD8268" i="18"/>
  <c r="BB8269" i="18"/>
  <c r="BC8269" i="18"/>
  <c r="BD8269" i="18"/>
  <c r="BB8270" i="18"/>
  <c r="BC8270" i="18"/>
  <c r="BD8270" i="18"/>
  <c r="BB8271" i="18"/>
  <c r="BC8271" i="18"/>
  <c r="BD8271" i="18"/>
  <c r="BB8272" i="18"/>
  <c r="BC8272" i="18"/>
  <c r="BD8272" i="18"/>
  <c r="BB8273" i="18"/>
  <c r="BC8273" i="18"/>
  <c r="BD8273" i="18"/>
  <c r="BB8274" i="18"/>
  <c r="BC8274" i="18"/>
  <c r="BD8274" i="18"/>
  <c r="BB8275" i="18"/>
  <c r="BC8275" i="18"/>
  <c r="BD8275" i="18"/>
  <c r="BB8276" i="18"/>
  <c r="BC8276" i="18"/>
  <c r="BD8276" i="18"/>
  <c r="BB8277" i="18"/>
  <c r="BC8277" i="18"/>
  <c r="BD8277" i="18"/>
  <c r="BB8278" i="18"/>
  <c r="BC8278" i="18"/>
  <c r="BD8278" i="18"/>
  <c r="BB8279" i="18"/>
  <c r="BC8279" i="18"/>
  <c r="BD8279" i="18"/>
  <c r="BB8280" i="18"/>
  <c r="BC8280" i="18"/>
  <c r="BD8280" i="18"/>
  <c r="BB8281" i="18"/>
  <c r="BC8281" i="18"/>
  <c r="BD8281" i="18"/>
  <c r="BB8282" i="18"/>
  <c r="BC8282" i="18"/>
  <c r="BD8282" i="18"/>
  <c r="BB8283" i="18"/>
  <c r="BC8283" i="18"/>
  <c r="BD8283" i="18"/>
  <c r="BB8284" i="18"/>
  <c r="BC8284" i="18"/>
  <c r="BD8284" i="18"/>
  <c r="BB8285" i="18"/>
  <c r="BC8285" i="18"/>
  <c r="BD8285" i="18"/>
  <c r="BB8286" i="18"/>
  <c r="BC8286" i="18"/>
  <c r="BD8286" i="18"/>
  <c r="BB8287" i="18"/>
  <c r="BC8287" i="18"/>
  <c r="BD8287" i="18"/>
  <c r="BB8288" i="18"/>
  <c r="BC8288" i="18"/>
  <c r="BD8288" i="18"/>
  <c r="BB8289" i="18"/>
  <c r="BC8289" i="18"/>
  <c r="BD8289" i="18"/>
  <c r="BB8290" i="18"/>
  <c r="BC8290" i="18"/>
  <c r="BD8290" i="18"/>
  <c r="BB8291" i="18"/>
  <c r="BC8291" i="18"/>
  <c r="BD8291" i="18"/>
  <c r="BB8292" i="18"/>
  <c r="BC8292" i="18"/>
  <c r="BD8292" i="18"/>
  <c r="BB8293" i="18"/>
  <c r="BC8293" i="18"/>
  <c r="BD8293" i="18"/>
  <c r="BB8294" i="18"/>
  <c r="BC8294" i="18"/>
  <c r="BD8294" i="18"/>
  <c r="BB8295" i="18"/>
  <c r="BC8295" i="18"/>
  <c r="BD8295" i="18"/>
  <c r="BB8296" i="18"/>
  <c r="BC8296" i="18"/>
  <c r="BD8296" i="18"/>
  <c r="BB8297" i="18"/>
  <c r="BC8297" i="18"/>
  <c r="BD8297" i="18"/>
  <c r="BB8298" i="18"/>
  <c r="BC8298" i="18"/>
  <c r="BD8298" i="18"/>
  <c r="BB8299" i="18"/>
  <c r="BC8299" i="18"/>
  <c r="BD8299" i="18"/>
  <c r="BB8300" i="18"/>
  <c r="BC8300" i="18"/>
  <c r="BD8300" i="18"/>
  <c r="BB8301" i="18"/>
  <c r="BC8301" i="18"/>
  <c r="BD8301" i="18"/>
  <c r="BB8302" i="18"/>
  <c r="BC8302" i="18"/>
  <c r="BD8302" i="18"/>
  <c r="BB8303" i="18"/>
  <c r="BC8303" i="18"/>
  <c r="BD8303" i="18"/>
  <c r="BB8304" i="18"/>
  <c r="BC8304" i="18"/>
  <c r="BD8304" i="18"/>
  <c r="BB8305" i="18"/>
  <c r="BC8305" i="18"/>
  <c r="BD8305" i="18"/>
  <c r="BB8306" i="18"/>
  <c r="BC8306" i="18"/>
  <c r="BD8306" i="18"/>
  <c r="BB8307" i="18"/>
  <c r="BC8307" i="18"/>
  <c r="BD8307" i="18"/>
  <c r="BB8308" i="18"/>
  <c r="BC8308" i="18"/>
  <c r="BD8308" i="18"/>
  <c r="BB8309" i="18"/>
  <c r="BC8309" i="18"/>
  <c r="BD8309" i="18"/>
  <c r="BB8310" i="18"/>
  <c r="BC8310" i="18"/>
  <c r="BD8310" i="18"/>
  <c r="BB8311" i="18"/>
  <c r="BC8311" i="18"/>
  <c r="BD8311" i="18"/>
  <c r="BB8312" i="18"/>
  <c r="BC8312" i="18"/>
  <c r="BD8312" i="18"/>
  <c r="BB8313" i="18"/>
  <c r="BC8313" i="18"/>
  <c r="BD8313" i="18"/>
  <c r="BB8314" i="18"/>
  <c r="BC8314" i="18"/>
  <c r="BD8314" i="18"/>
  <c r="BB8315" i="18"/>
  <c r="BC8315" i="18"/>
  <c r="BD8315" i="18"/>
  <c r="BB8316" i="18"/>
  <c r="BC8316" i="18"/>
  <c r="BD8316" i="18"/>
  <c r="BB8317" i="18"/>
  <c r="BC8317" i="18"/>
  <c r="BD8317" i="18"/>
  <c r="BB8318" i="18"/>
  <c r="BC8318" i="18"/>
  <c r="BD8318" i="18"/>
  <c r="BB8319" i="18"/>
  <c r="BC8319" i="18"/>
  <c r="BD8319" i="18"/>
  <c r="BB8320" i="18"/>
  <c r="BC8320" i="18"/>
  <c r="BD8320" i="18"/>
  <c r="BB8321" i="18"/>
  <c r="BC8321" i="18"/>
  <c r="BD8321" i="18"/>
  <c r="BB8322" i="18"/>
  <c r="BC8322" i="18"/>
  <c r="BD8322" i="18"/>
  <c r="BB8323" i="18"/>
  <c r="BC8323" i="18"/>
  <c r="BD8323" i="18"/>
  <c r="BB8324" i="18"/>
  <c r="BC8324" i="18"/>
  <c r="BD8324" i="18"/>
  <c r="BB8325" i="18"/>
  <c r="BC8325" i="18"/>
  <c r="BD8325" i="18"/>
  <c r="BB8326" i="18"/>
  <c r="BC8326" i="18"/>
  <c r="BD8326" i="18"/>
  <c r="BB8327" i="18"/>
  <c r="BC8327" i="18"/>
  <c r="BD8327" i="18"/>
  <c r="BB8328" i="18"/>
  <c r="BC8328" i="18"/>
  <c r="BD8328" i="18"/>
  <c r="BB8329" i="18"/>
  <c r="BC8329" i="18"/>
  <c r="BD8329" i="18"/>
  <c r="BB8330" i="18"/>
  <c r="BC8330" i="18"/>
  <c r="BD8330" i="18"/>
  <c r="BB8331" i="18"/>
  <c r="BC8331" i="18"/>
  <c r="BD8331" i="18"/>
  <c r="BB8332" i="18"/>
  <c r="BC8332" i="18"/>
  <c r="BD8332" i="18"/>
  <c r="BB8333" i="18"/>
  <c r="BC8333" i="18"/>
  <c r="BD8333" i="18"/>
  <c r="BB8334" i="18"/>
  <c r="BC8334" i="18"/>
  <c r="BD8334" i="18"/>
  <c r="BB8335" i="18"/>
  <c r="BC8335" i="18"/>
  <c r="BD8335" i="18"/>
  <c r="BB8336" i="18"/>
  <c r="BC8336" i="18"/>
  <c r="BD8336" i="18"/>
  <c r="BB8337" i="18"/>
  <c r="BC8337" i="18"/>
  <c r="BD8337" i="18"/>
  <c r="BB8338" i="18"/>
  <c r="BC8338" i="18"/>
  <c r="BD8338" i="18"/>
  <c r="BB8339" i="18"/>
  <c r="BC8339" i="18"/>
  <c r="BD8339" i="18"/>
  <c r="BB8340" i="18"/>
  <c r="BC8340" i="18"/>
  <c r="BD8340" i="18"/>
  <c r="BB8341" i="18"/>
  <c r="BC8341" i="18"/>
  <c r="BD8341" i="18"/>
  <c r="BB8342" i="18"/>
  <c r="BC8342" i="18"/>
  <c r="BD8342" i="18"/>
  <c r="BB8343" i="18"/>
  <c r="BC8343" i="18"/>
  <c r="BD8343" i="18"/>
  <c r="BB8344" i="18"/>
  <c r="BC8344" i="18"/>
  <c r="BD8344" i="18"/>
  <c r="BB8345" i="18"/>
  <c r="BC8345" i="18"/>
  <c r="BD8345" i="18"/>
  <c r="BB8346" i="18"/>
  <c r="BC8346" i="18"/>
  <c r="BD8346" i="18"/>
  <c r="BB8347" i="18"/>
  <c r="BC8347" i="18"/>
  <c r="BD8347" i="18"/>
  <c r="BB8348" i="18"/>
  <c r="BC8348" i="18"/>
  <c r="BD8348" i="18"/>
  <c r="BB8349" i="18"/>
  <c r="BC8349" i="18"/>
  <c r="BD8349" i="18"/>
  <c r="BB8350" i="18"/>
  <c r="BC8350" i="18"/>
  <c r="BD8350" i="18"/>
  <c r="BB8351" i="18"/>
  <c r="BC8351" i="18"/>
  <c r="BD8351" i="18"/>
  <c r="BB8352" i="18"/>
  <c r="BC8352" i="18"/>
  <c r="BD8352" i="18"/>
  <c r="BB8353" i="18"/>
  <c r="BC8353" i="18"/>
  <c r="BD8353" i="18"/>
  <c r="BB8354" i="18"/>
  <c r="BC8354" i="18"/>
  <c r="BD8354" i="18"/>
  <c r="BB8355" i="18"/>
  <c r="BC8355" i="18"/>
  <c r="BD8355" i="18"/>
  <c r="BB8356" i="18"/>
  <c r="BC8356" i="18"/>
  <c r="BD8356" i="18"/>
  <c r="BB8357" i="18"/>
  <c r="BC8357" i="18"/>
  <c r="BD8357" i="18"/>
  <c r="BB8358" i="18"/>
  <c r="BC8358" i="18"/>
  <c r="BD8358" i="18"/>
  <c r="BB8359" i="18"/>
  <c r="BC8359" i="18"/>
  <c r="BD8359" i="18"/>
  <c r="BB8360" i="18"/>
  <c r="BC8360" i="18"/>
  <c r="BD8360" i="18"/>
  <c r="BB8361" i="18"/>
  <c r="BC8361" i="18"/>
  <c r="BD8361" i="18"/>
  <c r="BB8362" i="18"/>
  <c r="BC8362" i="18"/>
  <c r="BD8362" i="18"/>
  <c r="BB8363" i="18"/>
  <c r="BC8363" i="18"/>
  <c r="BD8363" i="18"/>
  <c r="BB8364" i="18"/>
  <c r="BC8364" i="18"/>
  <c r="BD8364" i="18"/>
  <c r="BB8365" i="18"/>
  <c r="BC8365" i="18"/>
  <c r="BD8365" i="18"/>
  <c r="BB8366" i="18"/>
  <c r="BC8366" i="18"/>
  <c r="BD8366" i="18"/>
  <c r="BB8367" i="18"/>
  <c r="BC8367" i="18"/>
  <c r="BD8367" i="18"/>
  <c r="BB8368" i="18"/>
  <c r="BC8368" i="18"/>
  <c r="BD8368" i="18"/>
  <c r="BB8369" i="18"/>
  <c r="BC8369" i="18"/>
  <c r="BD8369" i="18"/>
  <c r="BB8370" i="18"/>
  <c r="BC8370" i="18"/>
  <c r="BD8370" i="18"/>
  <c r="BB8371" i="18"/>
  <c r="BC8371" i="18"/>
  <c r="BD8371" i="18"/>
  <c r="BB8372" i="18"/>
  <c r="BC8372" i="18"/>
  <c r="BD8372" i="18"/>
  <c r="BB8373" i="18"/>
  <c r="BC8373" i="18"/>
  <c r="BD8373" i="18"/>
  <c r="BB8374" i="18"/>
  <c r="BC8374" i="18"/>
  <c r="BD8374" i="18"/>
  <c r="BB8375" i="18"/>
  <c r="BC8375" i="18"/>
  <c r="BD8375" i="18"/>
  <c r="BB8376" i="18"/>
  <c r="BC8376" i="18"/>
  <c r="BD8376" i="18"/>
  <c r="BB8377" i="18"/>
  <c r="BC8377" i="18"/>
  <c r="BD8377" i="18"/>
  <c r="BB8378" i="18"/>
  <c r="BC8378" i="18"/>
  <c r="BD8378" i="18"/>
  <c r="BB8379" i="18"/>
  <c r="BC8379" i="18"/>
  <c r="BD8379" i="18"/>
  <c r="BB8380" i="18"/>
  <c r="BC8380" i="18"/>
  <c r="BD8380" i="18"/>
  <c r="BB8381" i="18"/>
  <c r="BC8381" i="18"/>
  <c r="BD8381" i="18"/>
  <c r="BB8382" i="18"/>
  <c r="BC8382" i="18"/>
  <c r="BD8382" i="18"/>
  <c r="BB8383" i="18"/>
  <c r="BC8383" i="18"/>
  <c r="BD8383" i="18"/>
  <c r="BB8384" i="18"/>
  <c r="BC8384" i="18"/>
  <c r="BD8384" i="18"/>
  <c r="BB8385" i="18"/>
  <c r="BC8385" i="18"/>
  <c r="BD8385" i="18"/>
  <c r="BB8386" i="18"/>
  <c r="BC8386" i="18"/>
  <c r="BD8386" i="18"/>
  <c r="BB8387" i="18"/>
  <c r="BC8387" i="18"/>
  <c r="BD8387" i="18"/>
  <c r="BB8388" i="18"/>
  <c r="BC8388" i="18"/>
  <c r="BD8388" i="18"/>
  <c r="BB8389" i="18"/>
  <c r="BC8389" i="18"/>
  <c r="BD8389" i="18"/>
  <c r="BB8390" i="18"/>
  <c r="BC8390" i="18"/>
  <c r="BD8390" i="18"/>
  <c r="BB8391" i="18"/>
  <c r="BC8391" i="18"/>
  <c r="BD8391" i="18"/>
  <c r="BB8392" i="18"/>
  <c r="BC8392" i="18"/>
  <c r="BD8392" i="18"/>
  <c r="BB8393" i="18"/>
  <c r="BC8393" i="18"/>
  <c r="BD8393" i="18"/>
  <c r="BB8394" i="18"/>
  <c r="BC8394" i="18"/>
  <c r="BD8394" i="18"/>
  <c r="BB8395" i="18"/>
  <c r="BC8395" i="18"/>
  <c r="BD8395" i="18"/>
  <c r="BB8396" i="18"/>
  <c r="BC8396" i="18"/>
  <c r="BD8396" i="18"/>
  <c r="BB8397" i="18"/>
  <c r="BC8397" i="18"/>
  <c r="BD8397" i="18"/>
  <c r="BB8398" i="18"/>
  <c r="BC8398" i="18"/>
  <c r="BD8398" i="18"/>
  <c r="BB8399" i="18"/>
  <c r="BC8399" i="18"/>
  <c r="BD8399" i="18"/>
  <c r="BB8400" i="18"/>
  <c r="BC8400" i="18"/>
  <c r="BD8400" i="18"/>
  <c r="BB8401" i="18"/>
  <c r="BC8401" i="18"/>
  <c r="BD8401" i="18"/>
  <c r="BB8402" i="18"/>
  <c r="BC8402" i="18"/>
  <c r="BD8402" i="18"/>
  <c r="BB8403" i="18"/>
  <c r="BC8403" i="18"/>
  <c r="BD8403" i="18"/>
  <c r="BB8404" i="18"/>
  <c r="BC8404" i="18"/>
  <c r="BD8404" i="18"/>
  <c r="BB8405" i="18"/>
  <c r="BC8405" i="18"/>
  <c r="BD8405" i="18"/>
  <c r="BB8406" i="18"/>
  <c r="BC8406" i="18"/>
  <c r="BD8406" i="18"/>
  <c r="BB8407" i="18"/>
  <c r="BC8407" i="18"/>
  <c r="BD8407" i="18"/>
  <c r="BB8408" i="18"/>
  <c r="BC8408" i="18"/>
  <c r="BD8408" i="18"/>
  <c r="BB8409" i="18"/>
  <c r="BC8409" i="18"/>
  <c r="BD8409" i="18"/>
  <c r="BB8410" i="18"/>
  <c r="BC8410" i="18"/>
  <c r="BD8410" i="18"/>
  <c r="BB8411" i="18"/>
  <c r="BC8411" i="18"/>
  <c r="BD8411" i="18"/>
  <c r="BB8412" i="18"/>
  <c r="BC8412" i="18"/>
  <c r="BD8412" i="18"/>
  <c r="BB8413" i="18"/>
  <c r="BC8413" i="18"/>
  <c r="BD8413" i="18"/>
  <c r="BB8414" i="18"/>
  <c r="BC8414" i="18"/>
  <c r="BD8414" i="18"/>
  <c r="BB8415" i="18"/>
  <c r="BC8415" i="18"/>
  <c r="BD8415" i="18"/>
  <c r="BB8416" i="18"/>
  <c r="BC8416" i="18"/>
  <c r="BD8416" i="18"/>
  <c r="BB8417" i="18"/>
  <c r="BC8417" i="18"/>
  <c r="BD8417" i="18"/>
  <c r="BB8418" i="18"/>
  <c r="BC8418" i="18"/>
  <c r="BD8418" i="18"/>
  <c r="BB8419" i="18"/>
  <c r="BC8419" i="18"/>
  <c r="BD8419" i="18"/>
  <c r="BB8420" i="18"/>
  <c r="BC8420" i="18"/>
  <c r="BD8420" i="18"/>
  <c r="BB8421" i="18"/>
  <c r="BC8421" i="18"/>
  <c r="BD8421" i="18"/>
  <c r="BB8422" i="18"/>
  <c r="BC8422" i="18"/>
  <c r="BD8422" i="18"/>
  <c r="BB8423" i="18"/>
  <c r="BC8423" i="18"/>
  <c r="BD8423" i="18"/>
  <c r="BB8424" i="18"/>
  <c r="BC8424" i="18"/>
  <c r="BD8424" i="18"/>
  <c r="BB8425" i="18"/>
  <c r="BC8425" i="18"/>
  <c r="BD8425" i="18"/>
  <c r="BB8426" i="18"/>
  <c r="BC8426" i="18"/>
  <c r="BD8426" i="18"/>
  <c r="BB8427" i="18"/>
  <c r="BC8427" i="18"/>
  <c r="BD8427" i="18"/>
  <c r="BB8428" i="18"/>
  <c r="BC8428" i="18"/>
  <c r="BD8428" i="18"/>
  <c r="BB8429" i="18"/>
  <c r="BC8429" i="18"/>
  <c r="BD8429" i="18"/>
  <c r="BB8430" i="18"/>
  <c r="BC8430" i="18"/>
  <c r="BD8430" i="18"/>
  <c r="BB8431" i="18"/>
  <c r="BC8431" i="18"/>
  <c r="BD8431" i="18"/>
  <c r="BB8432" i="18"/>
  <c r="BC8432" i="18"/>
  <c r="BD8432" i="18"/>
  <c r="BB8433" i="18"/>
  <c r="BC8433" i="18"/>
  <c r="BD8433" i="18"/>
  <c r="BB8434" i="18"/>
  <c r="BC8434" i="18"/>
  <c r="BD8434" i="18"/>
  <c r="BB8435" i="18"/>
  <c r="BC8435" i="18"/>
  <c r="BD8435" i="18"/>
  <c r="BB8436" i="18"/>
  <c r="BC8436" i="18"/>
  <c r="BD8436" i="18"/>
  <c r="BB8437" i="18"/>
  <c r="BC8437" i="18"/>
  <c r="BD8437" i="18"/>
  <c r="BB8438" i="18"/>
  <c r="BC8438" i="18"/>
  <c r="BD8438" i="18"/>
  <c r="BB8439" i="18"/>
  <c r="BC8439" i="18"/>
  <c r="BD8439" i="18"/>
  <c r="BB8440" i="18"/>
  <c r="BC8440" i="18"/>
  <c r="BD8440" i="18"/>
  <c r="BB8441" i="18"/>
  <c r="BC8441" i="18"/>
  <c r="BD8441" i="18"/>
  <c r="BB8442" i="18"/>
  <c r="BC8442" i="18"/>
  <c r="BD8442" i="18"/>
  <c r="BB8443" i="18"/>
  <c r="BC8443" i="18"/>
  <c r="BD8443" i="18"/>
  <c r="BB8444" i="18"/>
  <c r="BC8444" i="18"/>
  <c r="BD8444" i="18"/>
  <c r="BB8445" i="18"/>
  <c r="BC8445" i="18"/>
  <c r="BD8445" i="18"/>
  <c r="BB8446" i="18"/>
  <c r="BC8446" i="18"/>
  <c r="BD8446" i="18"/>
  <c r="BB8447" i="18"/>
  <c r="BC8447" i="18"/>
  <c r="BD8447" i="18"/>
  <c r="BB8448" i="18"/>
  <c r="BC8448" i="18"/>
  <c r="BD8448" i="18"/>
  <c r="BB8449" i="18"/>
  <c r="BC8449" i="18"/>
  <c r="BD8449" i="18"/>
  <c r="BB8450" i="18"/>
  <c r="BC8450" i="18"/>
  <c r="BD8450" i="18"/>
  <c r="BB8451" i="18"/>
  <c r="BC8451" i="18"/>
  <c r="BD8451" i="18"/>
  <c r="BB8452" i="18"/>
  <c r="BC8452" i="18"/>
  <c r="BD8452" i="18"/>
  <c r="BB8453" i="18"/>
  <c r="BC8453" i="18"/>
  <c r="BD8453" i="18"/>
  <c r="BB8454" i="18"/>
  <c r="BC8454" i="18"/>
  <c r="BD8454" i="18"/>
  <c r="BB8455" i="18"/>
  <c r="BC8455" i="18"/>
  <c r="BD8455" i="18"/>
  <c r="BB8456" i="18"/>
  <c r="BC8456" i="18"/>
  <c r="BD8456" i="18"/>
  <c r="BB8457" i="18"/>
  <c r="BC8457" i="18"/>
  <c r="BD8457" i="18"/>
  <c r="BB8458" i="18"/>
  <c r="BC8458" i="18"/>
  <c r="BD8458" i="18"/>
  <c r="BB8459" i="18"/>
  <c r="BC8459" i="18"/>
  <c r="BD8459" i="18"/>
  <c r="BB8460" i="18"/>
  <c r="BC8460" i="18"/>
  <c r="BD8460" i="18"/>
  <c r="BB8461" i="18"/>
  <c r="BC8461" i="18"/>
  <c r="BD8461" i="18"/>
  <c r="BB8462" i="18"/>
  <c r="BC8462" i="18"/>
  <c r="BD8462" i="18"/>
  <c r="BB8463" i="18"/>
  <c r="BC8463" i="18"/>
  <c r="BD8463" i="18"/>
  <c r="BB8464" i="18"/>
  <c r="BC8464" i="18"/>
  <c r="BD8464" i="18"/>
  <c r="BB8465" i="18"/>
  <c r="BC8465" i="18"/>
  <c r="BD8465" i="18"/>
  <c r="BB8466" i="18"/>
  <c r="BC8466" i="18"/>
  <c r="BD8466" i="18"/>
  <c r="BB8467" i="18"/>
  <c r="BC8467" i="18"/>
  <c r="BD8467" i="18"/>
  <c r="BB8468" i="18"/>
  <c r="BC8468" i="18"/>
  <c r="BD8468" i="18"/>
  <c r="BB8469" i="18"/>
  <c r="BC8469" i="18"/>
  <c r="BD8469" i="18"/>
  <c r="BB8470" i="18"/>
  <c r="BC8470" i="18"/>
  <c r="BD8470" i="18"/>
  <c r="BB8471" i="18"/>
  <c r="BC8471" i="18"/>
  <c r="BD8471" i="18"/>
  <c r="BB8472" i="18"/>
  <c r="BC8472" i="18"/>
  <c r="BD8472" i="18"/>
  <c r="BB8473" i="18"/>
  <c r="BC8473" i="18"/>
  <c r="BD8473" i="18"/>
  <c r="BB8474" i="18"/>
  <c r="BC8474" i="18"/>
  <c r="BD8474" i="18"/>
  <c r="BB8475" i="18"/>
  <c r="BC8475" i="18"/>
  <c r="BD8475" i="18"/>
  <c r="BB8476" i="18"/>
  <c r="BC8476" i="18"/>
  <c r="BD8476" i="18"/>
  <c r="BB8477" i="18"/>
  <c r="BC8477" i="18"/>
  <c r="BD8477" i="18"/>
  <c r="BB8478" i="18"/>
  <c r="BC8478" i="18"/>
  <c r="BD8478" i="18"/>
  <c r="BB8479" i="18"/>
  <c r="BC8479" i="18"/>
  <c r="BD8479" i="18"/>
  <c r="BB8480" i="18"/>
  <c r="BC8480" i="18"/>
  <c r="BD8480" i="18"/>
  <c r="BB8481" i="18"/>
  <c r="BC8481" i="18"/>
  <c r="BD8481" i="18"/>
  <c r="BB8482" i="18"/>
  <c r="BC8482" i="18"/>
  <c r="BD8482" i="18"/>
  <c r="BB8483" i="18"/>
  <c r="BC8483" i="18"/>
  <c r="BD8483" i="18"/>
  <c r="BB8484" i="18"/>
  <c r="BC8484" i="18"/>
  <c r="BD8484" i="18"/>
  <c r="BB8485" i="18"/>
  <c r="BC8485" i="18"/>
  <c r="BD8485" i="18"/>
  <c r="BB8486" i="18"/>
  <c r="BC8486" i="18"/>
  <c r="BD8486" i="18"/>
  <c r="BB8487" i="18"/>
  <c r="BC8487" i="18"/>
  <c r="BD8487" i="18"/>
  <c r="BB8488" i="18"/>
  <c r="BC8488" i="18"/>
  <c r="BD8488" i="18"/>
  <c r="BB8489" i="18"/>
  <c r="BC8489" i="18"/>
  <c r="BD8489" i="18"/>
  <c r="BB8490" i="18"/>
  <c r="BC8490" i="18"/>
  <c r="BD8490" i="18"/>
  <c r="BB8491" i="18"/>
  <c r="BC8491" i="18"/>
  <c r="BD8491" i="18"/>
  <c r="BB8492" i="18"/>
  <c r="BC8492" i="18"/>
  <c r="BD8492" i="18"/>
  <c r="BB8493" i="18"/>
  <c r="BC8493" i="18"/>
  <c r="BD8493" i="18"/>
  <c r="BB8494" i="18"/>
  <c r="BC8494" i="18"/>
  <c r="BD8494" i="18"/>
  <c r="BB8495" i="18"/>
  <c r="BC8495" i="18"/>
  <c r="BD8495" i="18"/>
  <c r="BB8496" i="18"/>
  <c r="BC8496" i="18"/>
  <c r="BD8496" i="18"/>
  <c r="BB8497" i="18"/>
  <c r="BC8497" i="18"/>
  <c r="BD8497" i="18"/>
  <c r="BB8498" i="18"/>
  <c r="BC8498" i="18"/>
  <c r="BD8498" i="18"/>
  <c r="BB8499" i="18"/>
  <c r="BC8499" i="18"/>
  <c r="BD8499" i="18"/>
  <c r="BB8500" i="18"/>
  <c r="BC8500" i="18"/>
  <c r="BD8500" i="18"/>
  <c r="BB8501" i="18"/>
  <c r="BC8501" i="18"/>
  <c r="BD8501" i="18"/>
  <c r="BB8502" i="18"/>
  <c r="BC8502" i="18"/>
  <c r="BD8502" i="18"/>
  <c r="BB8503" i="18"/>
  <c r="BC8503" i="18"/>
  <c r="BD8503" i="18"/>
  <c r="BB8504" i="18"/>
  <c r="BC8504" i="18"/>
  <c r="BD8504" i="18"/>
  <c r="BB8505" i="18"/>
  <c r="BC8505" i="18"/>
  <c r="BD8505" i="18"/>
  <c r="BB8506" i="18"/>
  <c r="BC8506" i="18"/>
  <c r="BD8506" i="18"/>
  <c r="BB8507" i="18"/>
  <c r="BC8507" i="18"/>
  <c r="BD8507" i="18"/>
  <c r="BB8508" i="18"/>
  <c r="BC8508" i="18"/>
  <c r="BD8508" i="18"/>
  <c r="BB8509" i="18"/>
  <c r="BC8509" i="18"/>
  <c r="BD8509" i="18"/>
  <c r="BB8510" i="18"/>
  <c r="BC8510" i="18"/>
  <c r="BD8510" i="18"/>
  <c r="BB8511" i="18"/>
  <c r="BC8511" i="18"/>
  <c r="BD8511" i="18"/>
  <c r="BB8512" i="18"/>
  <c r="BC8512" i="18"/>
  <c r="BD8512" i="18"/>
  <c r="BB8513" i="18"/>
  <c r="BC8513" i="18"/>
  <c r="BD8513" i="18"/>
  <c r="BB8514" i="18"/>
  <c r="BC8514" i="18"/>
  <c r="BD8514" i="18"/>
  <c r="BB8515" i="18"/>
  <c r="BC8515" i="18"/>
  <c r="BD8515" i="18"/>
  <c r="BB8516" i="18"/>
  <c r="BC8516" i="18"/>
  <c r="BD8516" i="18"/>
  <c r="BB8517" i="18"/>
  <c r="BC8517" i="18"/>
  <c r="BD8517" i="18"/>
  <c r="BB8518" i="18"/>
  <c r="BC8518" i="18"/>
  <c r="BD8518" i="18"/>
  <c r="BB8519" i="18"/>
  <c r="BC8519" i="18"/>
  <c r="BD8519" i="18"/>
  <c r="BB8520" i="18"/>
  <c r="BC8520" i="18"/>
  <c r="BD8520" i="18"/>
  <c r="BB8521" i="18"/>
  <c r="BC8521" i="18"/>
  <c r="BD8521" i="18"/>
  <c r="BB8522" i="18"/>
  <c r="BC8522" i="18"/>
  <c r="BD8522" i="18"/>
  <c r="BB8523" i="18"/>
  <c r="BC8523" i="18"/>
  <c r="BD8523" i="18"/>
  <c r="BB8524" i="18"/>
  <c r="BC8524" i="18"/>
  <c r="BD8524" i="18"/>
  <c r="BB8525" i="18"/>
  <c r="BC8525" i="18"/>
  <c r="BD8525" i="18"/>
  <c r="BB8526" i="18"/>
  <c r="BC8526" i="18"/>
  <c r="BD8526" i="18"/>
  <c r="BB8527" i="18"/>
  <c r="BC8527" i="18"/>
  <c r="BD8527" i="18"/>
  <c r="BB8528" i="18"/>
  <c r="BC8528" i="18"/>
  <c r="BD8528" i="18"/>
  <c r="BB8529" i="18"/>
  <c r="BC8529" i="18"/>
  <c r="BD8529" i="18"/>
  <c r="BB8530" i="18"/>
  <c r="BC8530" i="18"/>
  <c r="BD8530" i="18"/>
  <c r="BB8531" i="18"/>
  <c r="BC8531" i="18"/>
  <c r="BD8531" i="18"/>
  <c r="BB8532" i="18"/>
  <c r="BC8532" i="18"/>
  <c r="BD8532" i="18"/>
  <c r="BB8533" i="18"/>
  <c r="BC8533" i="18"/>
  <c r="BD8533" i="18"/>
  <c r="BB8534" i="18"/>
  <c r="BC8534" i="18"/>
  <c r="BD8534" i="18"/>
  <c r="BB8535" i="18"/>
  <c r="BC8535" i="18"/>
  <c r="BD8535" i="18"/>
  <c r="BB8536" i="18"/>
  <c r="BC8536" i="18"/>
  <c r="BD8536" i="18"/>
  <c r="BB8537" i="18"/>
  <c r="BC8537" i="18"/>
  <c r="BD8537" i="18"/>
  <c r="BB8538" i="18"/>
  <c r="BC8538" i="18"/>
  <c r="BD8538" i="18"/>
  <c r="BB8539" i="18"/>
  <c r="BC8539" i="18"/>
  <c r="BD8539" i="18"/>
  <c r="BB8540" i="18"/>
  <c r="BC8540" i="18"/>
  <c r="BD8540" i="18"/>
  <c r="BB8541" i="18"/>
  <c r="BC8541" i="18"/>
  <c r="BD8541" i="18"/>
  <c r="BB8542" i="18"/>
  <c r="BC8542" i="18"/>
  <c r="BD8542" i="18"/>
  <c r="BB8543" i="18"/>
  <c r="BC8543" i="18"/>
  <c r="BD8543" i="18"/>
  <c r="BB8544" i="18"/>
  <c r="BC8544" i="18"/>
  <c r="BD8544" i="18"/>
  <c r="BB8545" i="18"/>
  <c r="BC8545" i="18"/>
  <c r="BD8545" i="18"/>
  <c r="BB8546" i="18"/>
  <c r="BC8546" i="18"/>
  <c r="BD8546" i="18"/>
  <c r="BB8547" i="18"/>
  <c r="BC8547" i="18"/>
  <c r="BD8547" i="18"/>
  <c r="BB8548" i="18"/>
  <c r="BC8548" i="18"/>
  <c r="BD8548" i="18"/>
  <c r="BB8549" i="18"/>
  <c r="BC8549" i="18"/>
  <c r="BD8549" i="18"/>
  <c r="BB8550" i="18"/>
  <c r="BC8550" i="18"/>
  <c r="BD8550" i="18"/>
  <c r="BB8551" i="18"/>
  <c r="BC8551" i="18"/>
  <c r="BD8551" i="18"/>
  <c r="BB8552" i="18"/>
  <c r="BC8552" i="18"/>
  <c r="BD8552" i="18"/>
  <c r="BB8553" i="18"/>
  <c r="BC8553" i="18"/>
  <c r="BD8553" i="18"/>
  <c r="BB8554" i="18"/>
  <c r="BC8554" i="18"/>
  <c r="BD8554" i="18"/>
  <c r="BB8555" i="18"/>
  <c r="BC8555" i="18"/>
  <c r="BD8555" i="18"/>
  <c r="BB8556" i="18"/>
  <c r="BC8556" i="18"/>
  <c r="BD8556" i="18"/>
  <c r="BB8557" i="18"/>
  <c r="BC8557" i="18"/>
  <c r="BD8557" i="18"/>
  <c r="BB8558" i="18"/>
  <c r="BC8558" i="18"/>
  <c r="BD8558" i="18"/>
  <c r="BB8559" i="18"/>
  <c r="BC8559" i="18"/>
  <c r="BD8559" i="18"/>
  <c r="BB8560" i="18"/>
  <c r="BC8560" i="18"/>
  <c r="BD8560" i="18"/>
  <c r="BB8561" i="18"/>
  <c r="BC8561" i="18"/>
  <c r="BD8561" i="18"/>
  <c r="BB8562" i="18"/>
  <c r="BC8562" i="18"/>
  <c r="BD8562" i="18"/>
  <c r="BB8563" i="18"/>
  <c r="BC8563" i="18"/>
  <c r="BD8563" i="18"/>
  <c r="BB8564" i="18"/>
  <c r="BC8564" i="18"/>
  <c r="BD8564" i="18"/>
  <c r="BB8565" i="18"/>
  <c r="BC8565" i="18"/>
  <c r="BD8565" i="18"/>
  <c r="BB8566" i="18"/>
  <c r="BC8566" i="18"/>
  <c r="BD8566" i="18"/>
  <c r="BB8567" i="18"/>
  <c r="BC8567" i="18"/>
  <c r="BD8567" i="18"/>
  <c r="BB8568" i="18"/>
  <c r="BC8568" i="18"/>
  <c r="BD8568" i="18"/>
  <c r="BB8569" i="18"/>
  <c r="BC8569" i="18"/>
  <c r="BD8569" i="18"/>
  <c r="BB8570" i="18"/>
  <c r="BC8570" i="18"/>
  <c r="BD8570" i="18"/>
  <c r="BB8571" i="18"/>
  <c r="BC8571" i="18"/>
  <c r="BD8571" i="18"/>
  <c r="BB8572" i="18"/>
  <c r="BC8572" i="18"/>
  <c r="BD8572" i="18"/>
  <c r="BB8573" i="18"/>
  <c r="BC8573" i="18"/>
  <c r="BD8573" i="18"/>
  <c r="BB8574" i="18"/>
  <c r="BC8574" i="18"/>
  <c r="BD8574" i="18"/>
  <c r="BB8575" i="18"/>
  <c r="BC8575" i="18"/>
  <c r="BD8575" i="18"/>
  <c r="BB8576" i="18"/>
  <c r="BC8576" i="18"/>
  <c r="BD8576" i="18"/>
  <c r="BB8577" i="18"/>
  <c r="BC8577" i="18"/>
  <c r="BD8577" i="18"/>
  <c r="BB8578" i="18"/>
  <c r="BC8578" i="18"/>
  <c r="BD8578" i="18"/>
  <c r="BB8579" i="18"/>
  <c r="BC8579" i="18"/>
  <c r="BD8579" i="18"/>
  <c r="BB8580" i="18"/>
  <c r="BC8580" i="18"/>
  <c r="BD8580" i="18"/>
  <c r="BB8581" i="18"/>
  <c r="BC8581" i="18"/>
  <c r="BD8581" i="18"/>
  <c r="BB8582" i="18"/>
  <c r="BC8582" i="18"/>
  <c r="BD8582" i="18"/>
  <c r="BB8583" i="18"/>
  <c r="BC8583" i="18"/>
  <c r="BD8583" i="18"/>
  <c r="BB8584" i="18"/>
  <c r="BC8584" i="18"/>
  <c r="BD8584" i="18"/>
  <c r="BB8585" i="18"/>
  <c r="BC8585" i="18"/>
  <c r="BD8585" i="18"/>
  <c r="BB8586" i="18"/>
  <c r="BC8586" i="18"/>
  <c r="BD8586" i="18"/>
  <c r="BB8587" i="18"/>
  <c r="BC8587" i="18"/>
  <c r="BD8587" i="18"/>
  <c r="BB8588" i="18"/>
  <c r="BC8588" i="18"/>
  <c r="BD8588" i="18"/>
  <c r="BB8589" i="18"/>
  <c r="BC8589" i="18"/>
  <c r="BD8589" i="18"/>
  <c r="BB8590" i="18"/>
  <c r="BC8590" i="18"/>
  <c r="BD8590" i="18"/>
  <c r="BB8591" i="18"/>
  <c r="BC8591" i="18"/>
  <c r="BD8591" i="18"/>
  <c r="BB8592" i="18"/>
  <c r="BC8592" i="18"/>
  <c r="BD8592" i="18"/>
  <c r="BB8593" i="18"/>
  <c r="BC8593" i="18"/>
  <c r="BD8593" i="18"/>
  <c r="BB8594" i="18"/>
  <c r="BC8594" i="18"/>
  <c r="BD8594" i="18"/>
  <c r="BB8595" i="18"/>
  <c r="BC8595" i="18"/>
  <c r="BD8595" i="18"/>
  <c r="BB8596" i="18"/>
  <c r="BC8596" i="18"/>
  <c r="BD8596" i="18"/>
  <c r="BB8597" i="18"/>
  <c r="BC8597" i="18"/>
  <c r="BD8597" i="18"/>
  <c r="BB8598" i="18"/>
  <c r="BC8598" i="18"/>
  <c r="BD8598" i="18"/>
  <c r="BB8599" i="18"/>
  <c r="BC8599" i="18"/>
  <c r="BD8599" i="18"/>
  <c r="BB8600" i="18"/>
  <c r="BC8600" i="18"/>
  <c r="BD8600" i="18"/>
  <c r="BB8601" i="18"/>
  <c r="BC8601" i="18"/>
  <c r="BD8601" i="18"/>
  <c r="BB8602" i="18"/>
  <c r="BC8602" i="18"/>
  <c r="BD8602" i="18"/>
  <c r="BB8603" i="18"/>
  <c r="BC8603" i="18"/>
  <c r="BD8603" i="18"/>
  <c r="BB8604" i="18"/>
  <c r="BC8604" i="18"/>
  <c r="BD8604" i="18"/>
  <c r="BB8605" i="18"/>
  <c r="BC8605" i="18"/>
  <c r="BD8605" i="18"/>
  <c r="BB8606" i="18"/>
  <c r="BC8606" i="18"/>
  <c r="BD8606" i="18"/>
  <c r="BB8607" i="18"/>
  <c r="BC8607" i="18"/>
  <c r="BD8607" i="18"/>
  <c r="BB8608" i="18"/>
  <c r="BC8608" i="18"/>
  <c r="BD8608" i="18"/>
  <c r="BB8609" i="18"/>
  <c r="BC8609" i="18"/>
  <c r="BD8609" i="18"/>
  <c r="BB8610" i="18"/>
  <c r="BC8610" i="18"/>
  <c r="BD8610" i="18"/>
  <c r="BB8611" i="18"/>
  <c r="BC8611" i="18"/>
  <c r="BD8611" i="18"/>
  <c r="BB8612" i="18"/>
  <c r="BC8612" i="18"/>
  <c r="BD8612" i="18"/>
  <c r="BB8613" i="18"/>
  <c r="BC8613" i="18"/>
  <c r="BD8613" i="18"/>
  <c r="BB8614" i="18"/>
  <c r="BC8614" i="18"/>
  <c r="BD8614" i="18"/>
  <c r="BB8615" i="18"/>
  <c r="BC8615" i="18"/>
  <c r="BD8615" i="18"/>
  <c r="BB8616" i="18"/>
  <c r="BC8616" i="18"/>
  <c r="BD8616" i="18"/>
  <c r="BB8617" i="18"/>
  <c r="BC8617" i="18"/>
  <c r="BD8617" i="18"/>
  <c r="BB8618" i="18"/>
  <c r="BC8618" i="18"/>
  <c r="BD8618" i="18"/>
  <c r="BB8619" i="18"/>
  <c r="BC8619" i="18"/>
  <c r="BD8619" i="18"/>
  <c r="BB8620" i="18"/>
  <c r="BC8620" i="18"/>
  <c r="BD8620" i="18"/>
  <c r="BB8621" i="18"/>
  <c r="BC8621" i="18"/>
  <c r="BD8621" i="18"/>
  <c r="BB8622" i="18"/>
  <c r="BC8622" i="18"/>
  <c r="BD8622" i="18"/>
  <c r="BB8623" i="18"/>
  <c r="BC8623" i="18"/>
  <c r="BD8623" i="18"/>
  <c r="BB8624" i="18"/>
  <c r="BC8624" i="18"/>
  <c r="BD8624" i="18"/>
  <c r="BB8625" i="18"/>
  <c r="BC8625" i="18"/>
  <c r="BD8625" i="18"/>
  <c r="BB8626" i="18"/>
  <c r="BC8626" i="18"/>
  <c r="BD8626" i="18"/>
  <c r="BB8627" i="18"/>
  <c r="BC8627" i="18"/>
  <c r="BD8627" i="18"/>
  <c r="BB8628" i="18"/>
  <c r="BC8628" i="18"/>
  <c r="BD8628" i="18"/>
  <c r="BB8629" i="18"/>
  <c r="BC8629" i="18"/>
  <c r="BD8629" i="18"/>
  <c r="BB8630" i="18"/>
  <c r="BC8630" i="18"/>
  <c r="BD8630" i="18"/>
  <c r="BB8631" i="18"/>
  <c r="BC8631" i="18"/>
  <c r="BD8631" i="18"/>
  <c r="BB8632" i="18"/>
  <c r="BC8632" i="18"/>
  <c r="BD8632" i="18"/>
  <c r="BB8633" i="18"/>
  <c r="BC8633" i="18"/>
  <c r="BD8633" i="18"/>
  <c r="BB8634" i="18"/>
  <c r="BC8634" i="18"/>
  <c r="BD8634" i="18"/>
  <c r="BB8635" i="18"/>
  <c r="BC8635" i="18"/>
  <c r="BD8635" i="18"/>
  <c r="BB8636" i="18"/>
  <c r="BC8636" i="18"/>
  <c r="BD8636" i="18"/>
  <c r="BB8637" i="18"/>
  <c r="BC8637" i="18"/>
  <c r="BD8637" i="18"/>
  <c r="BB8638" i="18"/>
  <c r="BC8638" i="18"/>
  <c r="BD8638" i="18"/>
  <c r="BB8639" i="18"/>
  <c r="BC8639" i="18"/>
  <c r="BD8639" i="18"/>
  <c r="BB8640" i="18"/>
  <c r="BC8640" i="18"/>
  <c r="BD8640" i="18"/>
  <c r="BB8641" i="18"/>
  <c r="BC8641" i="18"/>
  <c r="BD8641" i="18"/>
  <c r="BB8642" i="18"/>
  <c r="BC8642" i="18"/>
  <c r="BD8642" i="18"/>
  <c r="BB8643" i="18"/>
  <c r="BC8643" i="18"/>
  <c r="BD8643" i="18"/>
  <c r="BB8644" i="18"/>
  <c r="BC8644" i="18"/>
  <c r="BD8644" i="18"/>
  <c r="BB8645" i="18"/>
  <c r="BC8645" i="18"/>
  <c r="BD8645" i="18"/>
  <c r="BB8646" i="18"/>
  <c r="BC8646" i="18"/>
  <c r="BD8646" i="18"/>
  <c r="BB8647" i="18"/>
  <c r="BC8647" i="18"/>
  <c r="BD8647" i="18"/>
  <c r="BB8648" i="18"/>
  <c r="BC8648" i="18"/>
  <c r="BD8648" i="18"/>
  <c r="BB8649" i="18"/>
  <c r="BC8649" i="18"/>
  <c r="BD8649" i="18"/>
  <c r="BB8650" i="18"/>
  <c r="BC8650" i="18"/>
  <c r="BD8650" i="18"/>
  <c r="BB8651" i="18"/>
  <c r="BC8651" i="18"/>
  <c r="BD8651" i="18"/>
  <c r="BB8652" i="18"/>
  <c r="BC8652" i="18"/>
  <c r="BD8652" i="18"/>
  <c r="BB8653" i="18"/>
  <c r="BC8653" i="18"/>
  <c r="BD8653" i="18"/>
  <c r="BB8654" i="18"/>
  <c r="BC8654" i="18"/>
  <c r="BD8654" i="18"/>
  <c r="BB8655" i="18"/>
  <c r="BC8655" i="18"/>
  <c r="BD8655" i="18"/>
  <c r="BB8656" i="18"/>
  <c r="BC8656" i="18"/>
  <c r="BD8656" i="18"/>
  <c r="BB8657" i="18"/>
  <c r="BC8657" i="18"/>
  <c r="BD8657" i="18"/>
  <c r="BB8658" i="18"/>
  <c r="BC8658" i="18"/>
  <c r="BD8658" i="18"/>
  <c r="BB8659" i="18"/>
  <c r="BC8659" i="18"/>
  <c r="BD8659" i="18"/>
  <c r="BB8660" i="18"/>
  <c r="BC8660" i="18"/>
  <c r="BD8660" i="18"/>
  <c r="BB8661" i="18"/>
  <c r="BC8661" i="18"/>
  <c r="BD8661" i="18"/>
  <c r="BB8662" i="18"/>
  <c r="BC8662" i="18"/>
  <c r="BD8662" i="18"/>
  <c r="BB8663" i="18"/>
  <c r="BC8663" i="18"/>
  <c r="BD8663" i="18"/>
  <c r="BB8664" i="18"/>
  <c r="BC8664" i="18"/>
  <c r="BD8664" i="18"/>
  <c r="BB8665" i="18"/>
  <c r="BC8665" i="18"/>
  <c r="BD8665" i="18"/>
  <c r="BB8666" i="18"/>
  <c r="BC8666" i="18"/>
  <c r="BD8666" i="18"/>
  <c r="BB8667" i="18"/>
  <c r="BC8667" i="18"/>
  <c r="BD8667" i="18"/>
  <c r="BB8668" i="18"/>
  <c r="BC8668" i="18"/>
  <c r="BD8668" i="18"/>
  <c r="BB8669" i="18"/>
  <c r="BC8669" i="18"/>
  <c r="BD8669" i="18"/>
  <c r="BB8670" i="18"/>
  <c r="BC8670" i="18"/>
  <c r="BD8670" i="18"/>
  <c r="BB8671" i="18"/>
  <c r="BC8671" i="18"/>
  <c r="BD8671" i="18"/>
  <c r="BB8672" i="18"/>
  <c r="BC8672" i="18"/>
  <c r="BD8672" i="18"/>
  <c r="BB8673" i="18"/>
  <c r="BC8673" i="18"/>
  <c r="BD8673" i="18"/>
  <c r="BB8674" i="18"/>
  <c r="BC8674" i="18"/>
  <c r="BD8674" i="18"/>
  <c r="BB8675" i="18"/>
  <c r="BC8675" i="18"/>
  <c r="BD8675" i="18"/>
  <c r="BB8676" i="18"/>
  <c r="BC8676" i="18"/>
  <c r="BD8676" i="18"/>
  <c r="BB8677" i="18"/>
  <c r="BC8677" i="18"/>
  <c r="BD8677" i="18"/>
  <c r="BB8678" i="18"/>
  <c r="BC8678" i="18"/>
  <c r="BD8678" i="18"/>
  <c r="BB8679" i="18"/>
  <c r="BC8679" i="18"/>
  <c r="BD8679" i="18"/>
  <c r="BB8680" i="18"/>
  <c r="BC8680" i="18"/>
  <c r="BD8680" i="18"/>
  <c r="BB8681" i="18"/>
  <c r="BC8681" i="18"/>
  <c r="BD8681" i="18"/>
  <c r="BB8682" i="18"/>
  <c r="BC8682" i="18"/>
  <c r="BD8682" i="18"/>
  <c r="BB8683" i="18"/>
  <c r="BC8683" i="18"/>
  <c r="BD8683" i="18"/>
  <c r="BB8684" i="18"/>
  <c r="BC8684" i="18"/>
  <c r="BD8684" i="18"/>
  <c r="BB8685" i="18"/>
  <c r="BC8685" i="18"/>
  <c r="BD8685" i="18"/>
  <c r="BB8686" i="18"/>
  <c r="BC8686" i="18"/>
  <c r="BD8686" i="18"/>
  <c r="BB8687" i="18"/>
  <c r="BC8687" i="18"/>
  <c r="BD8687" i="18"/>
  <c r="BB8688" i="18"/>
  <c r="BC8688" i="18"/>
  <c r="BD8688" i="18"/>
  <c r="BB8689" i="18"/>
  <c r="BC8689" i="18"/>
  <c r="BD8689" i="18"/>
  <c r="BB8690" i="18"/>
  <c r="BC8690" i="18"/>
  <c r="BD8690" i="18"/>
  <c r="BB8691" i="18"/>
  <c r="BC8691" i="18"/>
  <c r="BD8691" i="18"/>
  <c r="BB8692" i="18"/>
  <c r="BC8692" i="18"/>
  <c r="BD8692" i="18"/>
  <c r="BB8693" i="18"/>
  <c r="BC8693" i="18"/>
  <c r="BD8693" i="18"/>
  <c r="BB8694" i="18"/>
  <c r="BC8694" i="18"/>
  <c r="BD8694" i="18"/>
  <c r="BB8695" i="18"/>
  <c r="BC8695" i="18"/>
  <c r="BD8695" i="18"/>
  <c r="BB8696" i="18"/>
  <c r="BC8696" i="18"/>
  <c r="BD8696" i="18"/>
  <c r="BB8697" i="18"/>
  <c r="BC8697" i="18"/>
  <c r="BD8697" i="18"/>
  <c r="BB8698" i="18"/>
  <c r="BC8698" i="18"/>
  <c r="BD8698" i="18"/>
  <c r="BB8699" i="18"/>
  <c r="BC8699" i="18"/>
  <c r="BD8699" i="18"/>
  <c r="BB8700" i="18"/>
  <c r="BC8700" i="18"/>
  <c r="BD8700" i="18"/>
  <c r="BB8701" i="18"/>
  <c r="BC8701" i="18"/>
  <c r="BD8701" i="18"/>
  <c r="BB8702" i="18"/>
  <c r="BC8702" i="18"/>
  <c r="BD8702" i="18"/>
  <c r="BB8703" i="18"/>
  <c r="BC8703" i="18"/>
  <c r="BD8703" i="18"/>
  <c r="BB8704" i="18"/>
  <c r="BC8704" i="18"/>
  <c r="BD8704" i="18"/>
  <c r="BB8705" i="18"/>
  <c r="BC8705" i="18"/>
  <c r="BD8705" i="18"/>
  <c r="BB8706" i="18"/>
  <c r="BC8706" i="18"/>
  <c r="BD8706" i="18"/>
  <c r="BB8707" i="18"/>
  <c r="BC8707" i="18"/>
  <c r="BD8707" i="18"/>
  <c r="BB8708" i="18"/>
  <c r="BC8708" i="18"/>
  <c r="BD8708" i="18"/>
  <c r="BB8709" i="18"/>
  <c r="BC8709" i="18"/>
  <c r="BD8709" i="18"/>
  <c r="BB8710" i="18"/>
  <c r="BC8710" i="18"/>
  <c r="BD8710" i="18"/>
  <c r="BB8711" i="18"/>
  <c r="BC8711" i="18"/>
  <c r="BD8711" i="18"/>
  <c r="BB8712" i="18"/>
  <c r="BC8712" i="18"/>
  <c r="BD8712" i="18"/>
  <c r="BB8713" i="18"/>
  <c r="BC8713" i="18"/>
  <c r="BD8713" i="18"/>
  <c r="BB8714" i="18"/>
  <c r="BC8714" i="18"/>
  <c r="BD8714" i="18"/>
  <c r="BB8715" i="18"/>
  <c r="BC8715" i="18"/>
  <c r="BD8715" i="18"/>
  <c r="BB8716" i="18"/>
  <c r="BC8716" i="18"/>
  <c r="BD8716" i="18"/>
  <c r="BB8717" i="18"/>
  <c r="BC8717" i="18"/>
  <c r="BD8717" i="18"/>
  <c r="BB8718" i="18"/>
  <c r="BC8718" i="18"/>
  <c r="BD8718" i="18"/>
  <c r="BB8719" i="18"/>
  <c r="BC8719" i="18"/>
  <c r="BD8719" i="18"/>
  <c r="BB8720" i="18"/>
  <c r="BC8720" i="18"/>
  <c r="BD8720" i="18"/>
  <c r="BB8721" i="18"/>
  <c r="BC8721" i="18"/>
  <c r="BD8721" i="18"/>
  <c r="BB8722" i="18"/>
  <c r="BC8722" i="18"/>
  <c r="BD8722" i="18"/>
  <c r="BB8723" i="18"/>
  <c r="BC8723" i="18"/>
  <c r="BD8723" i="18"/>
  <c r="BB8724" i="18"/>
  <c r="BC8724" i="18"/>
  <c r="BD8724" i="18"/>
  <c r="BB8725" i="18"/>
  <c r="BC8725" i="18"/>
  <c r="BD8725" i="18"/>
  <c r="BB8726" i="18"/>
  <c r="BC8726" i="18"/>
  <c r="BD8726" i="18"/>
  <c r="BB8727" i="18"/>
  <c r="BC8727" i="18"/>
  <c r="BD8727" i="18"/>
  <c r="BB8728" i="18"/>
  <c r="BC8728" i="18"/>
  <c r="BD8728" i="18"/>
  <c r="BB8729" i="18"/>
  <c r="BC8729" i="18"/>
  <c r="BD8729" i="18"/>
  <c r="BB8730" i="18"/>
  <c r="BC8730" i="18"/>
  <c r="BD8730" i="18"/>
  <c r="BB8731" i="18"/>
  <c r="BC8731" i="18"/>
  <c r="BD8731" i="18"/>
  <c r="BB8732" i="18"/>
  <c r="BC8732" i="18"/>
  <c r="BD8732" i="18"/>
  <c r="BB8733" i="18"/>
  <c r="BC8733" i="18"/>
  <c r="BD8733" i="18"/>
  <c r="BB8734" i="18"/>
  <c r="BC8734" i="18"/>
  <c r="BD8734" i="18"/>
  <c r="BB8735" i="18"/>
  <c r="BC8735" i="18"/>
  <c r="BD8735" i="18"/>
  <c r="BB8736" i="18"/>
  <c r="BC8736" i="18"/>
  <c r="BD8736" i="18"/>
  <c r="BB8737" i="18"/>
  <c r="BC8737" i="18"/>
  <c r="BD8737" i="18"/>
  <c r="BB8738" i="18"/>
  <c r="BC8738" i="18"/>
  <c r="BD8738" i="18"/>
  <c r="BB8739" i="18"/>
  <c r="BC8739" i="18"/>
  <c r="BD8739" i="18"/>
  <c r="BB8740" i="18"/>
  <c r="BC8740" i="18"/>
  <c r="BD8740" i="18"/>
  <c r="BB8741" i="18"/>
  <c r="BC8741" i="18"/>
  <c r="BD8741" i="18"/>
  <c r="BB8742" i="18"/>
  <c r="BC8742" i="18"/>
  <c r="BD8742" i="18"/>
  <c r="BB8743" i="18"/>
  <c r="BC8743" i="18"/>
  <c r="BD8743" i="18"/>
  <c r="BB8744" i="18"/>
  <c r="BC8744" i="18"/>
  <c r="BD8744" i="18"/>
  <c r="BB8745" i="18"/>
  <c r="BC8745" i="18"/>
  <c r="BD8745" i="18"/>
  <c r="BB8746" i="18"/>
  <c r="BC8746" i="18"/>
  <c r="BD8746" i="18"/>
  <c r="BB8747" i="18"/>
  <c r="BC8747" i="18"/>
  <c r="BD8747" i="18"/>
  <c r="BB8748" i="18"/>
  <c r="BC8748" i="18"/>
  <c r="BD8748" i="18"/>
  <c r="BB8749" i="18"/>
  <c r="BC8749" i="18"/>
  <c r="BD8749" i="18"/>
  <c r="BB8750" i="18"/>
  <c r="BC8750" i="18"/>
  <c r="BD8750" i="18"/>
  <c r="BB8751" i="18"/>
  <c r="BC8751" i="18"/>
  <c r="BD8751" i="18"/>
  <c r="BB8752" i="18"/>
  <c r="BC8752" i="18"/>
  <c r="BD8752" i="18"/>
  <c r="BB8753" i="18"/>
  <c r="BC8753" i="18"/>
  <c r="BD8753" i="18"/>
  <c r="BB8754" i="18"/>
  <c r="BC8754" i="18"/>
  <c r="BD8754" i="18"/>
  <c r="BB8755" i="18"/>
  <c r="BC8755" i="18"/>
  <c r="BD8755" i="18"/>
  <c r="BB8756" i="18"/>
  <c r="BC8756" i="18"/>
  <c r="BD8756" i="18"/>
  <c r="BB8757" i="18"/>
  <c r="BC8757" i="18"/>
  <c r="BD8757" i="18"/>
  <c r="BB8758" i="18"/>
  <c r="BC8758" i="18"/>
  <c r="BD8758" i="18"/>
  <c r="BB8759" i="18"/>
  <c r="BC8759" i="18"/>
  <c r="BD8759" i="18"/>
  <c r="BB8760" i="18"/>
  <c r="BC8760" i="18"/>
  <c r="BD8760" i="18"/>
  <c r="BB8761" i="18"/>
  <c r="BC8761" i="18"/>
  <c r="BD8761" i="18"/>
  <c r="BB8762" i="18"/>
  <c r="BC8762" i="18"/>
  <c r="BD8762" i="18"/>
  <c r="BB8763" i="18"/>
  <c r="BC8763" i="18"/>
  <c r="BD8763" i="18"/>
  <c r="BB8764" i="18"/>
  <c r="BC8764" i="18"/>
  <c r="BD8764" i="18"/>
  <c r="BB8765" i="18"/>
  <c r="BC8765" i="18"/>
  <c r="BD8765" i="18"/>
  <c r="BB8766" i="18"/>
  <c r="BC8766" i="18"/>
  <c r="BD8766" i="18"/>
  <c r="BB8767" i="18"/>
  <c r="BC8767" i="18"/>
  <c r="BD8767" i="18"/>
  <c r="BB8768" i="18"/>
  <c r="BC8768" i="18"/>
  <c r="BD8768" i="18"/>
  <c r="BB8769" i="18"/>
  <c r="BC8769" i="18"/>
  <c r="BD8769" i="18"/>
  <c r="BB8770" i="18"/>
  <c r="BC8770" i="18"/>
  <c r="BD8770" i="18"/>
  <c r="BB8771" i="18"/>
  <c r="BC8771" i="18"/>
  <c r="BD8771" i="18"/>
  <c r="BB8772" i="18"/>
  <c r="BC8772" i="18"/>
  <c r="BD8772" i="18"/>
  <c r="BB8773" i="18"/>
  <c r="BC8773" i="18"/>
  <c r="BD8773" i="18"/>
  <c r="BB8774" i="18"/>
  <c r="BC8774" i="18"/>
  <c r="BD8774" i="18"/>
  <c r="BB8775" i="18"/>
  <c r="BC8775" i="18"/>
  <c r="BD8775" i="18"/>
  <c r="BB8776" i="18"/>
  <c r="BC8776" i="18"/>
  <c r="BD8776" i="18"/>
  <c r="BB8777" i="18"/>
  <c r="BC8777" i="18"/>
  <c r="BD8777" i="18"/>
  <c r="BB8778" i="18"/>
  <c r="BC8778" i="18"/>
  <c r="BD8778" i="18"/>
  <c r="BB8779" i="18"/>
  <c r="BC8779" i="18"/>
  <c r="BD8779" i="18"/>
  <c r="BB8780" i="18"/>
  <c r="BC8780" i="18"/>
  <c r="BD8780" i="18"/>
  <c r="BB8781" i="18"/>
  <c r="BC8781" i="18"/>
  <c r="BD8781" i="18"/>
  <c r="BB8782" i="18"/>
  <c r="BC8782" i="18"/>
  <c r="BD8782" i="18"/>
  <c r="BB8783" i="18"/>
  <c r="BC8783" i="18"/>
  <c r="BD8783" i="18"/>
  <c r="BB8784" i="18"/>
  <c r="BC8784" i="18"/>
  <c r="BD8784" i="18"/>
  <c r="BB8785" i="18"/>
  <c r="BC8785" i="18"/>
  <c r="BD8785" i="18"/>
  <c r="BB8786" i="18"/>
  <c r="BC8786" i="18"/>
  <c r="BD8786" i="18"/>
  <c r="BB8787" i="18"/>
  <c r="BC8787" i="18"/>
  <c r="BD8787" i="18"/>
  <c r="BB8788" i="18"/>
  <c r="BC8788" i="18"/>
  <c r="BD8788" i="18"/>
  <c r="BB8789" i="18"/>
  <c r="BC8789" i="18"/>
  <c r="BD8789" i="18"/>
  <c r="BB8790" i="18"/>
  <c r="BC8790" i="18"/>
  <c r="BD8790" i="18"/>
  <c r="BB8791" i="18"/>
  <c r="BC8791" i="18"/>
  <c r="BD8791" i="18"/>
  <c r="BB8792" i="18"/>
  <c r="BC8792" i="18"/>
  <c r="BD8792" i="18"/>
  <c r="BB8793" i="18"/>
  <c r="BC8793" i="18"/>
  <c r="BD8793" i="18"/>
  <c r="BB8794" i="18"/>
  <c r="BC8794" i="18"/>
  <c r="BD8794" i="18"/>
  <c r="BB8795" i="18"/>
  <c r="BC8795" i="18"/>
  <c r="BD8795" i="18"/>
  <c r="BB8796" i="18"/>
  <c r="BC8796" i="18"/>
  <c r="BD8796" i="18"/>
  <c r="BB8797" i="18"/>
  <c r="BC8797" i="18"/>
  <c r="BD8797" i="18"/>
  <c r="BB8798" i="18"/>
  <c r="BC8798" i="18"/>
  <c r="BD8798" i="18"/>
  <c r="BB8799" i="18"/>
  <c r="BC8799" i="18"/>
  <c r="BD8799" i="18"/>
  <c r="BB8800" i="18"/>
  <c r="BC8800" i="18"/>
  <c r="BD8800" i="18"/>
  <c r="BB8801" i="18"/>
  <c r="BC8801" i="18"/>
  <c r="BD8801" i="18"/>
  <c r="BB8802" i="18"/>
  <c r="BC8802" i="18"/>
  <c r="BD8802" i="18"/>
  <c r="BB8803" i="18"/>
  <c r="BC8803" i="18"/>
  <c r="BD8803" i="18"/>
  <c r="BB8804" i="18"/>
  <c r="BC8804" i="18"/>
  <c r="BD8804" i="18"/>
  <c r="BB8805" i="18"/>
  <c r="BC8805" i="18"/>
  <c r="BD8805" i="18"/>
  <c r="BB8806" i="18"/>
  <c r="BC8806" i="18"/>
  <c r="BD8806" i="18"/>
  <c r="BB8807" i="18"/>
  <c r="BC8807" i="18"/>
  <c r="BD8807" i="18"/>
  <c r="BB8808" i="18"/>
  <c r="BC8808" i="18"/>
  <c r="BD8808" i="18"/>
  <c r="BB8809" i="18"/>
  <c r="BC8809" i="18"/>
  <c r="BD8809" i="18"/>
  <c r="BB8810" i="18"/>
  <c r="BC8810" i="18"/>
  <c r="BD8810" i="18"/>
  <c r="BB8811" i="18"/>
  <c r="BC8811" i="18"/>
  <c r="BD8811" i="18"/>
  <c r="BB8812" i="18"/>
  <c r="BC8812" i="18"/>
  <c r="BD8812" i="18"/>
  <c r="BB8813" i="18"/>
  <c r="BC8813" i="18"/>
  <c r="BD8813" i="18"/>
  <c r="BB8814" i="18"/>
  <c r="BC8814" i="18"/>
  <c r="BD8814" i="18"/>
  <c r="BB8815" i="18"/>
  <c r="BC8815" i="18"/>
  <c r="BD8815" i="18"/>
  <c r="BB8816" i="18"/>
  <c r="BC8816" i="18"/>
  <c r="BD8816" i="18"/>
  <c r="BB8817" i="18"/>
  <c r="BC8817" i="18"/>
  <c r="BD8817" i="18"/>
  <c r="BB8818" i="18"/>
  <c r="BC8818" i="18"/>
  <c r="BD8818" i="18"/>
  <c r="BB8819" i="18"/>
  <c r="BC8819" i="18"/>
  <c r="BD8819" i="18"/>
  <c r="BB8820" i="18"/>
  <c r="BC8820" i="18"/>
  <c r="BD8820" i="18"/>
  <c r="BB8821" i="18"/>
  <c r="BC8821" i="18"/>
  <c r="BD8821" i="18"/>
  <c r="BB8822" i="18"/>
  <c r="BC8822" i="18"/>
  <c r="BD8822" i="18"/>
  <c r="BB8823" i="18"/>
  <c r="BC8823" i="18"/>
  <c r="BD8823" i="18"/>
  <c r="BB8824" i="18"/>
  <c r="BC8824" i="18"/>
  <c r="BD8824" i="18"/>
  <c r="BB8825" i="18"/>
  <c r="BC8825" i="18"/>
  <c r="BD8825" i="18"/>
  <c r="BB8826" i="18"/>
  <c r="BC8826" i="18"/>
  <c r="BD8826" i="18"/>
  <c r="BB8827" i="18"/>
  <c r="BC8827" i="18"/>
  <c r="BD8827" i="18"/>
  <c r="BB8828" i="18"/>
  <c r="BC8828" i="18"/>
  <c r="BD8828" i="18"/>
  <c r="BB8829" i="18"/>
  <c r="BC8829" i="18"/>
  <c r="BD8829" i="18"/>
  <c r="BB8830" i="18"/>
  <c r="BC8830" i="18"/>
  <c r="BD8830" i="18"/>
  <c r="BB8831" i="18"/>
  <c r="BC8831" i="18"/>
  <c r="BD8831" i="18"/>
  <c r="BB8832" i="18"/>
  <c r="BC8832" i="18"/>
  <c r="BD8832" i="18"/>
  <c r="BB8833" i="18"/>
  <c r="BC8833" i="18"/>
  <c r="BD8833" i="18"/>
  <c r="BB8834" i="18"/>
  <c r="BC8834" i="18"/>
  <c r="BD8834" i="18"/>
  <c r="BB8835" i="18"/>
  <c r="BC8835" i="18"/>
  <c r="BD8835" i="18"/>
  <c r="BB8836" i="18"/>
  <c r="BC8836" i="18"/>
  <c r="BD8836" i="18"/>
  <c r="BB8837" i="18"/>
  <c r="BC8837" i="18"/>
  <c r="BD8837" i="18"/>
  <c r="BB8838" i="18"/>
  <c r="BC8838" i="18"/>
  <c r="BD8838" i="18"/>
  <c r="BB8839" i="18"/>
  <c r="BC8839" i="18"/>
  <c r="BD8839" i="18"/>
  <c r="BB8840" i="18"/>
  <c r="BC8840" i="18"/>
  <c r="BD8840" i="18"/>
  <c r="BB8841" i="18"/>
  <c r="BC8841" i="18"/>
  <c r="BD8841" i="18"/>
  <c r="BB8842" i="18"/>
  <c r="BC8842" i="18"/>
  <c r="BD8842" i="18"/>
  <c r="BB8843" i="18"/>
  <c r="BC8843" i="18"/>
  <c r="BD8843" i="18"/>
  <c r="BB8844" i="18"/>
  <c r="BC8844" i="18"/>
  <c r="BD8844" i="18"/>
  <c r="BB8845" i="18"/>
  <c r="BC8845" i="18"/>
  <c r="BD8845" i="18"/>
  <c r="BB8846" i="18"/>
  <c r="BC8846" i="18"/>
  <c r="BD8846" i="18"/>
  <c r="BB8847" i="18"/>
  <c r="BC8847" i="18"/>
  <c r="BD8847" i="18"/>
  <c r="BB8848" i="18"/>
  <c r="BC8848" i="18"/>
  <c r="BD8848" i="18"/>
  <c r="BB8849" i="18"/>
  <c r="BC8849" i="18"/>
  <c r="BD8849" i="18"/>
  <c r="BB8850" i="18"/>
  <c r="BC8850" i="18"/>
  <c r="BD8850" i="18"/>
  <c r="BB8851" i="18"/>
  <c r="BC8851" i="18"/>
  <c r="BD8851" i="18"/>
  <c r="BB8852" i="18"/>
  <c r="BC8852" i="18"/>
  <c r="BD8852" i="18"/>
  <c r="BB8853" i="18"/>
  <c r="BC8853" i="18"/>
  <c r="BD8853" i="18"/>
  <c r="BB8854" i="18"/>
  <c r="BC8854" i="18"/>
  <c r="BD8854" i="18"/>
  <c r="BB8855" i="18"/>
  <c r="BC8855" i="18"/>
  <c r="BD8855" i="18"/>
  <c r="BB8856" i="18"/>
  <c r="BC8856" i="18"/>
  <c r="BD8856" i="18"/>
  <c r="BB8857" i="18"/>
  <c r="BC8857" i="18"/>
  <c r="BD8857" i="18"/>
  <c r="BB8858" i="18"/>
  <c r="BC8858" i="18"/>
  <c r="BD8858" i="18"/>
  <c r="BB8859" i="18"/>
  <c r="BC8859" i="18"/>
  <c r="BD8859" i="18"/>
  <c r="BB8860" i="18"/>
  <c r="BC8860" i="18"/>
  <c r="BD8860" i="18"/>
  <c r="BB8861" i="18"/>
  <c r="BC8861" i="18"/>
  <c r="BD8861" i="18"/>
  <c r="BB8862" i="18"/>
  <c r="BC8862" i="18"/>
  <c r="BD8862" i="18"/>
  <c r="BB8863" i="18"/>
  <c r="BC8863" i="18"/>
  <c r="BD8863" i="18"/>
  <c r="BB8864" i="18"/>
  <c r="BC8864" i="18"/>
  <c r="BD8864" i="18"/>
  <c r="BB8865" i="18"/>
  <c r="BC8865" i="18"/>
  <c r="BD8865" i="18"/>
  <c r="BB8866" i="18"/>
  <c r="BC8866" i="18"/>
  <c r="BD8866" i="18"/>
  <c r="BB8867" i="18"/>
  <c r="BC8867" i="18"/>
  <c r="BD8867" i="18"/>
  <c r="BB8868" i="18"/>
  <c r="BC8868" i="18"/>
  <c r="BD8868" i="18"/>
  <c r="BB8869" i="18"/>
  <c r="BC8869" i="18"/>
  <c r="BD8869" i="18"/>
  <c r="BB8870" i="18"/>
  <c r="BC8870" i="18"/>
  <c r="BD8870" i="18"/>
  <c r="BB8871" i="18"/>
  <c r="BC8871" i="18"/>
  <c r="BD8871" i="18"/>
  <c r="BB8872" i="18"/>
  <c r="BC8872" i="18"/>
  <c r="BD8872" i="18"/>
  <c r="BB8873" i="18"/>
  <c r="BC8873" i="18"/>
  <c r="BD8873" i="18"/>
  <c r="BB8874" i="18"/>
  <c r="BC8874" i="18"/>
  <c r="BD8874" i="18"/>
  <c r="BB8875" i="18"/>
  <c r="BC8875" i="18"/>
  <c r="BD8875" i="18"/>
  <c r="BB8876" i="18"/>
  <c r="BC8876" i="18"/>
  <c r="BD8876" i="18"/>
  <c r="BB8877" i="18"/>
  <c r="BC8877" i="18"/>
  <c r="BD8877" i="18"/>
  <c r="BB8878" i="18"/>
  <c r="BC8878" i="18"/>
  <c r="BD8878" i="18"/>
  <c r="BB8879" i="18"/>
  <c r="BC8879" i="18"/>
  <c r="BD8879" i="18"/>
  <c r="BB8880" i="18"/>
  <c r="BC8880" i="18"/>
  <c r="BD8880" i="18"/>
  <c r="BB8881" i="18"/>
  <c r="BC8881" i="18"/>
  <c r="BD8881" i="18"/>
  <c r="BB8882" i="18"/>
  <c r="BC8882" i="18"/>
  <c r="BD8882" i="18"/>
  <c r="BB8883" i="18"/>
  <c r="BC8883" i="18"/>
  <c r="BD8883" i="18"/>
  <c r="BB8884" i="18"/>
  <c r="BC8884" i="18"/>
  <c r="BD8884" i="18"/>
  <c r="BB8885" i="18"/>
  <c r="BC8885" i="18"/>
  <c r="BD8885" i="18"/>
  <c r="BB8886" i="18"/>
  <c r="BC8886" i="18"/>
  <c r="BD8886" i="18"/>
  <c r="BB8887" i="18"/>
  <c r="BC8887" i="18"/>
  <c r="BD8887" i="18"/>
  <c r="BB8888" i="18"/>
  <c r="BC8888" i="18"/>
  <c r="BD8888" i="18"/>
  <c r="BB8889" i="18"/>
  <c r="BC8889" i="18"/>
  <c r="BD8889" i="18"/>
  <c r="BB8890" i="18"/>
  <c r="BC8890" i="18"/>
  <c r="BD8890" i="18"/>
  <c r="BB8891" i="18"/>
  <c r="BC8891" i="18"/>
  <c r="BD8891" i="18"/>
  <c r="BB8892" i="18"/>
  <c r="BC8892" i="18"/>
  <c r="BD8892" i="18"/>
  <c r="BB8893" i="18"/>
  <c r="BC8893" i="18"/>
  <c r="BD8893" i="18"/>
  <c r="BB8894" i="18"/>
  <c r="BC8894" i="18"/>
  <c r="BD8894" i="18"/>
  <c r="BB8895" i="18"/>
  <c r="BC8895" i="18"/>
  <c r="BD8895" i="18"/>
  <c r="BB8896" i="18"/>
  <c r="BC8896" i="18"/>
  <c r="BD8896" i="18"/>
  <c r="BB8897" i="18"/>
  <c r="BC8897" i="18"/>
  <c r="BD8897" i="18"/>
  <c r="BB8898" i="18"/>
  <c r="BC8898" i="18"/>
  <c r="BD8898" i="18"/>
  <c r="BB8899" i="18"/>
  <c r="BC8899" i="18"/>
  <c r="BD8899" i="18"/>
  <c r="BB8900" i="18"/>
  <c r="BC8900" i="18"/>
  <c r="BD8900" i="18"/>
  <c r="BB8901" i="18"/>
  <c r="BC8901" i="18"/>
  <c r="BD8901" i="18"/>
  <c r="BB8902" i="18"/>
  <c r="BC8902" i="18"/>
  <c r="BD8902" i="18"/>
  <c r="BB8903" i="18"/>
  <c r="BC8903" i="18"/>
  <c r="BD8903" i="18"/>
  <c r="BB8904" i="18"/>
  <c r="BC8904" i="18"/>
  <c r="BD8904" i="18"/>
  <c r="BB8905" i="18"/>
  <c r="BC8905" i="18"/>
  <c r="BD8905" i="18"/>
  <c r="BB8906" i="18"/>
  <c r="BC8906" i="18"/>
  <c r="BD8906" i="18"/>
  <c r="BB8907" i="18"/>
  <c r="BC8907" i="18"/>
  <c r="BD8907" i="18"/>
  <c r="BB8908" i="18"/>
  <c r="BC8908" i="18"/>
  <c r="BD8908" i="18"/>
  <c r="BB8909" i="18"/>
  <c r="BC8909" i="18"/>
  <c r="BD8909" i="18"/>
  <c r="BB8910" i="18"/>
  <c r="BC8910" i="18"/>
  <c r="BD8910" i="18"/>
  <c r="BB8911" i="18"/>
  <c r="BC8911" i="18"/>
  <c r="BD8911" i="18"/>
  <c r="BB8912" i="18"/>
  <c r="BC8912" i="18"/>
  <c r="BD8912" i="18"/>
  <c r="BB8913" i="18"/>
  <c r="BC8913" i="18"/>
  <c r="BD8913" i="18"/>
  <c r="BB8914" i="18"/>
  <c r="BC8914" i="18"/>
  <c r="BD8914" i="18"/>
  <c r="BB8915" i="18"/>
  <c r="BC8915" i="18"/>
  <c r="BD8915" i="18"/>
  <c r="BB8916" i="18"/>
  <c r="BC8916" i="18"/>
  <c r="BD8916" i="18"/>
  <c r="BB8917" i="18"/>
  <c r="BC8917" i="18"/>
  <c r="BD8917" i="18"/>
  <c r="BB8918" i="18"/>
  <c r="BC8918" i="18"/>
  <c r="BD8918" i="18"/>
  <c r="BB8919" i="18"/>
  <c r="BC8919" i="18"/>
  <c r="BD8919" i="18"/>
  <c r="BB8920" i="18"/>
  <c r="BC8920" i="18"/>
  <c r="BD8920" i="18"/>
  <c r="BB8921" i="18"/>
  <c r="BC8921" i="18"/>
  <c r="BD8921" i="18"/>
  <c r="BB8922" i="18"/>
  <c r="BC8922" i="18"/>
  <c r="BD8922" i="18"/>
  <c r="BB8923" i="18"/>
  <c r="BC8923" i="18"/>
  <c r="BD8923" i="18"/>
  <c r="BB8924" i="18"/>
  <c r="BC8924" i="18"/>
  <c r="BD8924" i="18"/>
  <c r="BB8925" i="18"/>
  <c r="BC8925" i="18"/>
  <c r="BD8925" i="18"/>
  <c r="BB8926" i="18"/>
  <c r="BC8926" i="18"/>
  <c r="BD8926" i="18"/>
  <c r="BB8927" i="18"/>
  <c r="BC8927" i="18"/>
  <c r="BD8927" i="18"/>
  <c r="BB8928" i="18"/>
  <c r="BC8928" i="18"/>
  <c r="BD8928" i="18"/>
  <c r="BB8929" i="18"/>
  <c r="BC8929" i="18"/>
  <c r="BD8929" i="18"/>
  <c r="BB8930" i="18"/>
  <c r="BC8930" i="18"/>
  <c r="BD8930" i="18"/>
  <c r="BB8931" i="18"/>
  <c r="BC8931" i="18"/>
  <c r="BD8931" i="18"/>
  <c r="BB8932" i="18"/>
  <c r="BC8932" i="18"/>
  <c r="BD8932" i="18"/>
  <c r="BB8933" i="18"/>
  <c r="BC8933" i="18"/>
  <c r="BD8933" i="18"/>
  <c r="BB8934" i="18"/>
  <c r="BC8934" i="18"/>
  <c r="BD8934" i="18"/>
  <c r="BB8935" i="18"/>
  <c r="BC8935" i="18"/>
  <c r="BD8935" i="18"/>
  <c r="BB8936" i="18"/>
  <c r="BC8936" i="18"/>
  <c r="BD8936" i="18"/>
  <c r="BB8937" i="18"/>
  <c r="BC8937" i="18"/>
  <c r="BD8937" i="18"/>
  <c r="BB8938" i="18"/>
  <c r="BC8938" i="18"/>
  <c r="BD8938" i="18"/>
  <c r="BB8939" i="18"/>
  <c r="BC8939" i="18"/>
  <c r="BD8939" i="18"/>
  <c r="BB8940" i="18"/>
  <c r="BC8940" i="18"/>
  <c r="BD8940" i="18"/>
  <c r="BB8941" i="18"/>
  <c r="BC8941" i="18"/>
  <c r="BD8941" i="18"/>
  <c r="BB8942" i="18"/>
  <c r="BC8942" i="18"/>
  <c r="BD8942" i="18"/>
  <c r="BB8943" i="18"/>
  <c r="BC8943" i="18"/>
  <c r="BD8943" i="18"/>
  <c r="BB8944" i="18"/>
  <c r="BC8944" i="18"/>
  <c r="BD8944" i="18"/>
  <c r="BB8945" i="18"/>
  <c r="BC8945" i="18"/>
  <c r="BD8945" i="18"/>
  <c r="BB8946" i="18"/>
  <c r="BC8946" i="18"/>
  <c r="BD8946" i="18"/>
  <c r="BB8947" i="18"/>
  <c r="BC8947" i="18"/>
  <c r="BD8947" i="18"/>
  <c r="BB8948" i="18"/>
  <c r="BC8948" i="18"/>
  <c r="BD8948" i="18"/>
  <c r="BB8949" i="18"/>
  <c r="BC8949" i="18"/>
  <c r="BD8949" i="18"/>
  <c r="BB8950" i="18"/>
  <c r="BC8950" i="18"/>
  <c r="BD8950" i="18"/>
  <c r="BB8951" i="18"/>
  <c r="BC8951" i="18"/>
  <c r="BD8951" i="18"/>
  <c r="BB8952" i="18"/>
  <c r="BC8952" i="18"/>
  <c r="BD8952" i="18"/>
  <c r="BB8953" i="18"/>
  <c r="BC8953" i="18"/>
  <c r="BD8953" i="18"/>
  <c r="BB8954" i="18"/>
  <c r="BC8954" i="18"/>
  <c r="BD8954" i="18"/>
  <c r="BB8955" i="18"/>
  <c r="BC8955" i="18"/>
  <c r="BD8955" i="18"/>
  <c r="BB8956" i="18"/>
  <c r="BC8956" i="18"/>
  <c r="BD8956" i="18"/>
  <c r="BB8957" i="18"/>
  <c r="BC8957" i="18"/>
  <c r="BD8957" i="18"/>
  <c r="BB8958" i="18"/>
  <c r="BC8958" i="18"/>
  <c r="BD8958" i="18"/>
  <c r="BB8959" i="18"/>
  <c r="BC8959" i="18"/>
  <c r="BD8959" i="18"/>
  <c r="BB8960" i="18"/>
  <c r="BC8960" i="18"/>
  <c r="BD8960" i="18"/>
  <c r="BB8961" i="18"/>
  <c r="BC8961" i="18"/>
  <c r="BD8961" i="18"/>
  <c r="BB8962" i="18"/>
  <c r="BC8962" i="18"/>
  <c r="BD8962" i="18"/>
  <c r="BB8963" i="18"/>
  <c r="BC8963" i="18"/>
  <c r="BD8963" i="18"/>
  <c r="BB8964" i="18"/>
  <c r="BC8964" i="18"/>
  <c r="BD8964" i="18"/>
  <c r="BB8965" i="18"/>
  <c r="BC8965" i="18"/>
  <c r="BD8965" i="18"/>
  <c r="BB8966" i="18"/>
  <c r="BC8966" i="18"/>
  <c r="BD8966" i="18"/>
  <c r="BB8967" i="18"/>
  <c r="BC8967" i="18"/>
  <c r="BD8967" i="18"/>
  <c r="BB8968" i="18"/>
  <c r="BC8968" i="18"/>
  <c r="BD8968" i="18"/>
  <c r="BB8969" i="18"/>
  <c r="BC8969" i="18"/>
  <c r="BD8969" i="18"/>
  <c r="BB8970" i="18"/>
  <c r="BC8970" i="18"/>
  <c r="BD8970" i="18"/>
  <c r="BB8971" i="18"/>
  <c r="BC8971" i="18"/>
  <c r="BD8971" i="18"/>
  <c r="BB8972" i="18"/>
  <c r="BC8972" i="18"/>
  <c r="BD8972" i="18"/>
  <c r="BB8973" i="18"/>
  <c r="BC8973" i="18"/>
  <c r="BD8973" i="18"/>
  <c r="BB8974" i="18"/>
  <c r="BC8974" i="18"/>
  <c r="BD8974" i="18"/>
  <c r="BB8975" i="18"/>
  <c r="BC8975" i="18"/>
  <c r="BD8975" i="18"/>
  <c r="BB8976" i="18"/>
  <c r="BC8976" i="18"/>
  <c r="BD8976" i="18"/>
  <c r="BB8977" i="18"/>
  <c r="BC8977" i="18"/>
  <c r="BD8977" i="18"/>
  <c r="BB8978" i="18"/>
  <c r="BC8978" i="18"/>
  <c r="BD8978" i="18"/>
  <c r="BB8979" i="18"/>
  <c r="BC8979" i="18"/>
  <c r="BD8979" i="18"/>
  <c r="BB8980" i="18"/>
  <c r="BC8980" i="18"/>
  <c r="BD8980" i="18"/>
  <c r="BB8981" i="18"/>
  <c r="BC8981" i="18"/>
  <c r="BD8981" i="18"/>
  <c r="BB8982" i="18"/>
  <c r="BC8982" i="18"/>
  <c r="BD8982" i="18"/>
  <c r="BB8983" i="18"/>
  <c r="BC8983" i="18"/>
  <c r="BD8983" i="18"/>
  <c r="BB8984" i="18"/>
  <c r="BC8984" i="18"/>
  <c r="BD8984" i="18"/>
  <c r="BB8985" i="18"/>
  <c r="BC8985" i="18"/>
  <c r="BD8985" i="18"/>
  <c r="BB8986" i="18"/>
  <c r="BC8986" i="18"/>
  <c r="BD8986" i="18"/>
  <c r="BB8987" i="18"/>
  <c r="BC8987" i="18"/>
  <c r="BD8987" i="18"/>
  <c r="BB8988" i="18"/>
  <c r="BC8988" i="18"/>
  <c r="BD8988" i="18"/>
  <c r="BB8989" i="18"/>
  <c r="BC8989" i="18"/>
  <c r="BD8989" i="18"/>
  <c r="BB8990" i="18"/>
  <c r="BC8990" i="18"/>
  <c r="BD8990" i="18"/>
  <c r="BB8991" i="18"/>
  <c r="BC8991" i="18"/>
  <c r="BD8991" i="18"/>
  <c r="BB8992" i="18"/>
  <c r="BC8992" i="18"/>
  <c r="BD8992" i="18"/>
  <c r="BB8993" i="18"/>
  <c r="BC8993" i="18"/>
  <c r="BD8993" i="18"/>
  <c r="BB8994" i="18"/>
  <c r="BC8994" i="18"/>
  <c r="BD8994" i="18"/>
  <c r="BB8995" i="18"/>
  <c r="BC8995" i="18"/>
  <c r="BD8995" i="18"/>
  <c r="BB8996" i="18"/>
  <c r="BC8996" i="18"/>
  <c r="BD8996" i="18"/>
  <c r="BB8997" i="18"/>
  <c r="BC8997" i="18"/>
  <c r="BD8997" i="18"/>
  <c r="BB8998" i="18"/>
  <c r="BC8998" i="18"/>
  <c r="BD8998" i="18"/>
  <c r="BB8999" i="18"/>
  <c r="BC8999" i="18"/>
  <c r="BD8999" i="18"/>
  <c r="BB9000" i="18"/>
  <c r="BC9000" i="18"/>
  <c r="BD9000" i="18"/>
  <c r="BB9001" i="18"/>
  <c r="BC9001" i="18"/>
  <c r="BD9001" i="18"/>
  <c r="BB9002" i="18"/>
  <c r="BC9002" i="18"/>
  <c r="BD9002" i="18"/>
  <c r="BB9003" i="18"/>
  <c r="BC9003" i="18"/>
  <c r="BD9003" i="18"/>
  <c r="BB9004" i="18"/>
  <c r="BC9004" i="18"/>
  <c r="BD9004" i="18"/>
  <c r="BB9005" i="18"/>
  <c r="BC9005" i="18"/>
  <c r="BD9005" i="18"/>
  <c r="BB9006" i="18"/>
  <c r="BC9006" i="18"/>
  <c r="BD9006" i="18"/>
  <c r="BB9007" i="18"/>
  <c r="BC9007" i="18"/>
  <c r="BD9007" i="18"/>
  <c r="BB9008" i="18"/>
  <c r="BC9008" i="18"/>
  <c r="BD9008" i="18"/>
  <c r="BB9009" i="18"/>
  <c r="BC9009" i="18"/>
  <c r="BD9009" i="18"/>
  <c r="BB9010" i="18"/>
  <c r="BC9010" i="18"/>
  <c r="BD9010" i="18"/>
  <c r="BB9011" i="18"/>
  <c r="BC9011" i="18"/>
  <c r="BD9011" i="18"/>
  <c r="BB9012" i="18"/>
  <c r="BC9012" i="18"/>
  <c r="BD9012" i="18"/>
  <c r="BB9013" i="18"/>
  <c r="BC9013" i="18"/>
  <c r="BD9013" i="18"/>
  <c r="BB9014" i="18"/>
  <c r="BC9014" i="18"/>
  <c r="BD9014" i="18"/>
  <c r="BB9015" i="18"/>
  <c r="BC9015" i="18"/>
  <c r="BD9015" i="18"/>
  <c r="BB9016" i="18"/>
  <c r="BC9016" i="18"/>
  <c r="BD9016" i="18"/>
  <c r="BB9017" i="18"/>
  <c r="BC9017" i="18"/>
  <c r="BD9017" i="18"/>
  <c r="BB9018" i="18"/>
  <c r="BC9018" i="18"/>
  <c r="BD9018" i="18"/>
  <c r="BB9019" i="18"/>
  <c r="BC9019" i="18"/>
  <c r="BD9019" i="18"/>
  <c r="BB9020" i="18"/>
  <c r="BC9020" i="18"/>
  <c r="BD9020" i="18"/>
  <c r="BB9021" i="18"/>
  <c r="BC9021" i="18"/>
  <c r="BD9021" i="18"/>
  <c r="BB9022" i="18"/>
  <c r="BC9022" i="18"/>
  <c r="BD9022" i="18"/>
  <c r="BB9023" i="18"/>
  <c r="BC9023" i="18"/>
  <c r="BD9023" i="18"/>
  <c r="BB9024" i="18"/>
  <c r="BC9024" i="18"/>
  <c r="BD9024" i="18"/>
  <c r="BB9025" i="18"/>
  <c r="BC9025" i="18"/>
  <c r="BD9025" i="18"/>
  <c r="BB9026" i="18"/>
  <c r="BC9026" i="18"/>
  <c r="BD9026" i="18"/>
  <c r="BB9027" i="18"/>
  <c r="BC9027" i="18"/>
  <c r="BD9027" i="18"/>
  <c r="BB9028" i="18"/>
  <c r="BC9028" i="18"/>
  <c r="BD9028" i="18"/>
  <c r="BB9029" i="18"/>
  <c r="BC9029" i="18"/>
  <c r="BD9029" i="18"/>
  <c r="BB9030" i="18"/>
  <c r="BC9030" i="18"/>
  <c r="BD9030" i="18"/>
  <c r="BB9031" i="18"/>
  <c r="BC9031" i="18"/>
  <c r="BD9031" i="18"/>
  <c r="BB9032" i="18"/>
  <c r="BC9032" i="18"/>
  <c r="BD9032" i="18"/>
  <c r="BB9033" i="18"/>
  <c r="BC9033" i="18"/>
  <c r="BD9033" i="18"/>
  <c r="BB9034" i="18"/>
  <c r="BC9034" i="18"/>
  <c r="BD9034" i="18"/>
  <c r="BB9035" i="18"/>
  <c r="BC9035" i="18"/>
  <c r="BD9035" i="18"/>
  <c r="BB9036" i="18"/>
  <c r="BC9036" i="18"/>
  <c r="BD9036" i="18"/>
  <c r="BB9037" i="18"/>
  <c r="BC9037" i="18"/>
  <c r="BD9037" i="18"/>
  <c r="BB9038" i="18"/>
  <c r="BC9038" i="18"/>
  <c r="BD9038" i="18"/>
  <c r="BB9039" i="18"/>
  <c r="BC9039" i="18"/>
  <c r="BD9039" i="18"/>
  <c r="BB9040" i="18"/>
  <c r="BC9040" i="18"/>
  <c r="BD9040" i="18"/>
  <c r="BB9041" i="18"/>
  <c r="BC9041" i="18"/>
  <c r="BD9041" i="18"/>
  <c r="BB9042" i="18"/>
  <c r="BC9042" i="18"/>
  <c r="BD9042" i="18"/>
  <c r="BB9043" i="18"/>
  <c r="BC9043" i="18"/>
  <c r="BD9043" i="18"/>
  <c r="BB9044" i="18"/>
  <c r="BC9044" i="18"/>
  <c r="BD9044" i="18"/>
  <c r="BB9045" i="18"/>
  <c r="BC9045" i="18"/>
  <c r="BD9045" i="18"/>
  <c r="BB9046" i="18"/>
  <c r="BC9046" i="18"/>
  <c r="BD9046" i="18"/>
  <c r="BB9047" i="18"/>
  <c r="BC9047" i="18"/>
  <c r="BD9047" i="18"/>
  <c r="BB9048" i="18"/>
  <c r="BC9048" i="18"/>
  <c r="BD9048" i="18"/>
  <c r="BB9049" i="18"/>
  <c r="BC9049" i="18"/>
  <c r="BD9049" i="18"/>
  <c r="BB9050" i="18"/>
  <c r="BC9050" i="18"/>
  <c r="BD9050" i="18"/>
  <c r="BB9051" i="18"/>
  <c r="BC9051" i="18"/>
  <c r="BD9051" i="18"/>
  <c r="BB9052" i="18"/>
  <c r="BC9052" i="18"/>
  <c r="BD9052" i="18"/>
  <c r="BB9053" i="18"/>
  <c r="BC9053" i="18"/>
  <c r="BD9053" i="18"/>
  <c r="BB9054" i="18"/>
  <c r="BC9054" i="18"/>
  <c r="BD9054" i="18"/>
  <c r="BB9055" i="18"/>
  <c r="BC9055" i="18"/>
  <c r="BD9055" i="18"/>
  <c r="BB9056" i="18"/>
  <c r="BC9056" i="18"/>
  <c r="BD9056" i="18"/>
  <c r="BB9057" i="18"/>
  <c r="BC9057" i="18"/>
  <c r="BD9057" i="18"/>
  <c r="BB9058" i="18"/>
  <c r="BC9058" i="18"/>
  <c r="BD9058" i="18"/>
  <c r="BB9059" i="18"/>
  <c r="BC9059" i="18"/>
  <c r="BD9059" i="18"/>
  <c r="BB9060" i="18"/>
  <c r="BC9060" i="18"/>
  <c r="BD9060" i="18"/>
  <c r="BB9061" i="18"/>
  <c r="BC9061" i="18"/>
  <c r="BD9061" i="18"/>
  <c r="BB9062" i="18"/>
  <c r="BC9062" i="18"/>
  <c r="BD9062" i="18"/>
  <c r="BB9063" i="18"/>
  <c r="BC9063" i="18"/>
  <c r="BD9063" i="18"/>
  <c r="BB9064" i="18"/>
  <c r="BC9064" i="18"/>
  <c r="BD9064" i="18"/>
  <c r="BB9065" i="18"/>
  <c r="BC9065" i="18"/>
  <c r="BD9065" i="18"/>
  <c r="BB9066" i="18"/>
  <c r="BC9066" i="18"/>
  <c r="BD9066" i="18"/>
  <c r="BB9067" i="18"/>
  <c r="BC9067" i="18"/>
  <c r="BD9067" i="18"/>
  <c r="BB9068" i="18"/>
  <c r="BC9068" i="18"/>
  <c r="BD9068" i="18"/>
  <c r="BB9069" i="18"/>
  <c r="BC9069" i="18"/>
  <c r="BD9069" i="18"/>
  <c r="BB9070" i="18"/>
  <c r="BC9070" i="18"/>
  <c r="BD9070" i="18"/>
  <c r="BB9071" i="18"/>
  <c r="BC9071" i="18"/>
  <c r="BD9071" i="18"/>
  <c r="BB9072" i="18"/>
  <c r="BC9072" i="18"/>
  <c r="BD9072" i="18"/>
  <c r="BB9073" i="18"/>
  <c r="BC9073" i="18"/>
  <c r="BD9073" i="18"/>
  <c r="BB9074" i="18"/>
  <c r="BC9074" i="18"/>
  <c r="BD9074" i="18"/>
  <c r="BB9075" i="18"/>
  <c r="BC9075" i="18"/>
  <c r="BD9075" i="18"/>
  <c r="BB9076" i="18"/>
  <c r="BC9076" i="18"/>
  <c r="BD9076" i="18"/>
  <c r="BB9077" i="18"/>
  <c r="BC9077" i="18"/>
  <c r="BD9077" i="18"/>
  <c r="BB9078" i="18"/>
  <c r="BC9078" i="18"/>
  <c r="BD9078" i="18"/>
  <c r="BB9079" i="18"/>
  <c r="BC9079" i="18"/>
  <c r="BD9079" i="18"/>
  <c r="BB9080" i="18"/>
  <c r="BC9080" i="18"/>
  <c r="BD9080" i="18"/>
  <c r="BB9081" i="18"/>
  <c r="BC9081" i="18"/>
  <c r="BD9081" i="18"/>
  <c r="BB9082" i="18"/>
  <c r="BC9082" i="18"/>
  <c r="BD9082" i="18"/>
  <c r="BB9083" i="18"/>
  <c r="BC9083" i="18"/>
  <c r="BD9083" i="18"/>
  <c r="BB9084" i="18"/>
  <c r="BC9084" i="18"/>
  <c r="BD9084" i="18"/>
  <c r="BB9085" i="18"/>
  <c r="BC9085" i="18"/>
  <c r="BD9085" i="18"/>
  <c r="BB9086" i="18"/>
  <c r="BC9086" i="18"/>
  <c r="BD9086" i="18"/>
  <c r="BB9087" i="18"/>
  <c r="BC9087" i="18"/>
  <c r="BD9087" i="18"/>
  <c r="BB9088" i="18"/>
  <c r="BC9088" i="18"/>
  <c r="BD9088" i="18"/>
  <c r="BB9089" i="18"/>
  <c r="BC9089" i="18"/>
  <c r="BD9089" i="18"/>
  <c r="BB9090" i="18"/>
  <c r="BC9090" i="18"/>
  <c r="BD9090" i="18"/>
  <c r="BB9091" i="18"/>
  <c r="BC9091" i="18"/>
  <c r="BD9091" i="18"/>
  <c r="BB9092" i="18"/>
  <c r="BC9092" i="18"/>
  <c r="BD9092" i="18"/>
  <c r="BB9093" i="18"/>
  <c r="BC9093" i="18"/>
  <c r="BD9093" i="18"/>
  <c r="BB9094" i="18"/>
  <c r="BC9094" i="18"/>
  <c r="BD9094" i="18"/>
  <c r="BB9095" i="18"/>
  <c r="BC9095" i="18"/>
  <c r="BD9095" i="18"/>
  <c r="BB9096" i="18"/>
  <c r="BC9096" i="18"/>
  <c r="BD9096" i="18"/>
  <c r="BB9097" i="18"/>
  <c r="BC9097" i="18"/>
  <c r="BD9097" i="18"/>
  <c r="BB9098" i="18"/>
  <c r="BC9098" i="18"/>
  <c r="BD9098" i="18"/>
  <c r="BB9099" i="18"/>
  <c r="BC9099" i="18"/>
  <c r="BD9099" i="18"/>
  <c r="BB9100" i="18"/>
  <c r="BC9100" i="18"/>
  <c r="BD9100" i="18"/>
  <c r="BB9101" i="18"/>
  <c r="BC9101" i="18"/>
  <c r="BD9101" i="18"/>
  <c r="BB9102" i="18"/>
  <c r="BC9102" i="18"/>
  <c r="BD9102" i="18"/>
  <c r="BB9103" i="18"/>
  <c r="BC9103" i="18"/>
  <c r="BD9103" i="18"/>
  <c r="BB9104" i="18"/>
  <c r="BC9104" i="18"/>
  <c r="BD9104" i="18"/>
  <c r="BB9105" i="18"/>
  <c r="BC9105" i="18"/>
  <c r="BD9105" i="18"/>
  <c r="BB9106" i="18"/>
  <c r="BC9106" i="18"/>
  <c r="BD9106" i="18"/>
  <c r="BB9107" i="18"/>
  <c r="BC9107" i="18"/>
  <c r="BD9107" i="18"/>
  <c r="BB9108" i="18"/>
  <c r="BC9108" i="18"/>
  <c r="BD9108" i="18"/>
  <c r="BB9109" i="18"/>
  <c r="BC9109" i="18"/>
  <c r="BD9109" i="18"/>
  <c r="BB9110" i="18"/>
  <c r="BC9110" i="18"/>
  <c r="BD9110" i="18"/>
  <c r="BB9111" i="18"/>
  <c r="BC9111" i="18"/>
  <c r="BD9111" i="18"/>
  <c r="BB9112" i="18"/>
  <c r="BC9112" i="18"/>
  <c r="BD9112" i="18"/>
  <c r="BB9113" i="18"/>
  <c r="BC9113" i="18"/>
  <c r="BD9113" i="18"/>
  <c r="BB9114" i="18"/>
  <c r="BC9114" i="18"/>
  <c r="BD9114" i="18"/>
  <c r="BB9115" i="18"/>
  <c r="BC9115" i="18"/>
  <c r="BD9115" i="18"/>
  <c r="BB9116" i="18"/>
  <c r="BC9116" i="18"/>
  <c r="BD9116" i="18"/>
  <c r="BB9117" i="18"/>
  <c r="BC9117" i="18"/>
  <c r="BD9117" i="18"/>
  <c r="BB9118" i="18"/>
  <c r="BC9118" i="18"/>
  <c r="BD9118" i="18"/>
  <c r="BB9119" i="18"/>
  <c r="BC9119" i="18"/>
  <c r="BD9119" i="18"/>
  <c r="BB9120" i="18"/>
  <c r="BC9120" i="18"/>
  <c r="BD9120" i="18"/>
  <c r="BB9121" i="18"/>
  <c r="BC9121" i="18"/>
  <c r="BD9121" i="18"/>
  <c r="BB9122" i="18"/>
  <c r="BC9122" i="18"/>
  <c r="BD9122" i="18"/>
  <c r="BB9123" i="18"/>
  <c r="BC9123" i="18"/>
  <c r="BD9123" i="18"/>
  <c r="BB9124" i="18"/>
  <c r="BC9124" i="18"/>
  <c r="BD9124" i="18"/>
  <c r="BB9125" i="18"/>
  <c r="BC9125" i="18"/>
  <c r="BD9125" i="18"/>
  <c r="BB9126" i="18"/>
  <c r="BC9126" i="18"/>
  <c r="BD9126" i="18"/>
  <c r="BB9127" i="18"/>
  <c r="BC9127" i="18"/>
  <c r="BD9127" i="18"/>
  <c r="BB9128" i="18"/>
  <c r="BC9128" i="18"/>
  <c r="BD9128" i="18"/>
  <c r="BB9129" i="18"/>
  <c r="BC9129" i="18"/>
  <c r="BD9129" i="18"/>
  <c r="BB9130" i="18"/>
  <c r="BC9130" i="18"/>
  <c r="BD9130" i="18"/>
  <c r="BB9131" i="18"/>
  <c r="BC9131" i="18"/>
  <c r="BD9131" i="18"/>
  <c r="BB9132" i="18"/>
  <c r="BC9132" i="18"/>
  <c r="BD9132" i="18"/>
  <c r="BB9133" i="18"/>
  <c r="BC9133" i="18"/>
  <c r="BD9133" i="18"/>
  <c r="BB9134" i="18"/>
  <c r="BC9134" i="18"/>
  <c r="BD9134" i="18"/>
  <c r="BB9135" i="18"/>
  <c r="BC9135" i="18"/>
  <c r="BD9135" i="18"/>
  <c r="BB9136" i="18"/>
  <c r="BC9136" i="18"/>
  <c r="BD9136" i="18"/>
  <c r="BB9137" i="18"/>
  <c r="BC9137" i="18"/>
  <c r="BD9137" i="18"/>
  <c r="BB9138" i="18"/>
  <c r="BC9138" i="18"/>
  <c r="BD9138" i="18"/>
  <c r="BB9139" i="18"/>
  <c r="BC9139" i="18"/>
  <c r="BD9139" i="18"/>
  <c r="BB9140" i="18"/>
  <c r="BC9140" i="18"/>
  <c r="BD9140" i="18"/>
  <c r="BB9141" i="18"/>
  <c r="BC9141" i="18"/>
  <c r="BD9141" i="18"/>
  <c r="BB9142" i="18"/>
  <c r="BC9142" i="18"/>
  <c r="BD9142" i="18"/>
  <c r="BB9143" i="18"/>
  <c r="BC9143" i="18"/>
  <c r="BD9143" i="18"/>
  <c r="BB9144" i="18"/>
  <c r="BC9144" i="18"/>
  <c r="BD9144" i="18"/>
  <c r="BB9145" i="18"/>
  <c r="BC9145" i="18"/>
  <c r="BD9145" i="18"/>
  <c r="BB9146" i="18"/>
  <c r="BC9146" i="18"/>
  <c r="BD9146" i="18"/>
  <c r="BB9147" i="18"/>
  <c r="BC9147" i="18"/>
  <c r="BD9147" i="18"/>
  <c r="BB9148" i="18"/>
  <c r="BC9148" i="18"/>
  <c r="BD9148" i="18"/>
  <c r="BB9149" i="18"/>
  <c r="BC9149" i="18"/>
  <c r="BD9149" i="18"/>
  <c r="BB9150" i="18"/>
  <c r="BC9150" i="18"/>
  <c r="BD9150" i="18"/>
  <c r="BB9151" i="18"/>
  <c r="BC9151" i="18"/>
  <c r="BD9151" i="18"/>
  <c r="BB9152" i="18"/>
  <c r="BC9152" i="18"/>
  <c r="BD9152" i="18"/>
  <c r="BB9153" i="18"/>
  <c r="BC9153" i="18"/>
  <c r="BD9153" i="18"/>
  <c r="BB9154" i="18"/>
  <c r="BC9154" i="18"/>
  <c r="BD9154" i="18"/>
  <c r="BB9155" i="18"/>
  <c r="BC9155" i="18"/>
  <c r="BD9155" i="18"/>
  <c r="BB9156" i="18"/>
  <c r="BC9156" i="18"/>
  <c r="BD9156" i="18"/>
  <c r="BB9157" i="18"/>
  <c r="BC9157" i="18"/>
  <c r="BD9157" i="18"/>
  <c r="BB9158" i="18"/>
  <c r="BC9158" i="18"/>
  <c r="BD9158" i="18"/>
  <c r="BB9159" i="18"/>
  <c r="BC9159" i="18"/>
  <c r="BD9159" i="18"/>
  <c r="BB9160" i="18"/>
  <c r="BC9160" i="18"/>
  <c r="BD9160" i="18"/>
  <c r="BB9161" i="18"/>
  <c r="BC9161" i="18"/>
  <c r="BD9161" i="18"/>
  <c r="BB9162" i="18"/>
  <c r="BC9162" i="18"/>
  <c r="BD9162" i="18"/>
  <c r="BB9163" i="18"/>
  <c r="BC9163" i="18"/>
  <c r="BD9163" i="18"/>
  <c r="BB9164" i="18"/>
  <c r="BC9164" i="18"/>
  <c r="BD9164" i="18"/>
  <c r="BB9165" i="18"/>
  <c r="BC9165" i="18"/>
  <c r="BD9165" i="18"/>
  <c r="BB9166" i="18"/>
  <c r="BC9166" i="18"/>
  <c r="BD9166" i="18"/>
  <c r="BB9167" i="18"/>
  <c r="BC9167" i="18"/>
  <c r="BD9167" i="18"/>
  <c r="BB9168" i="18"/>
  <c r="BC9168" i="18"/>
  <c r="BD9168" i="18"/>
  <c r="BB9169" i="18"/>
  <c r="BC9169" i="18"/>
  <c r="BD9169" i="18"/>
  <c r="BB9170" i="18"/>
  <c r="BC9170" i="18"/>
  <c r="BD9170" i="18"/>
  <c r="BB9171" i="18"/>
  <c r="BC9171" i="18"/>
  <c r="BD9171" i="18"/>
  <c r="BB9172" i="18"/>
  <c r="BC9172" i="18"/>
  <c r="BD9172" i="18"/>
  <c r="BB9173" i="18"/>
  <c r="BC9173" i="18"/>
  <c r="BD9173" i="18"/>
  <c r="BB9174" i="18"/>
  <c r="BC9174" i="18"/>
  <c r="BD9174" i="18"/>
  <c r="BB9175" i="18"/>
  <c r="BC9175" i="18"/>
  <c r="BD9175" i="18"/>
  <c r="BB9176" i="18"/>
  <c r="BC9176" i="18"/>
  <c r="BD9176" i="18"/>
  <c r="BB9177" i="18"/>
  <c r="BC9177" i="18"/>
  <c r="BD9177" i="18"/>
  <c r="BB9178" i="18"/>
  <c r="BC9178" i="18"/>
  <c r="BD9178" i="18"/>
  <c r="BB9179" i="18"/>
  <c r="BC9179" i="18"/>
  <c r="BD9179" i="18"/>
  <c r="BB9180" i="18"/>
  <c r="BC9180" i="18"/>
  <c r="BD9180" i="18"/>
  <c r="BB9181" i="18"/>
  <c r="BC9181" i="18"/>
  <c r="BD9181" i="18"/>
  <c r="BB9182" i="18"/>
  <c r="BC9182" i="18"/>
  <c r="BD9182" i="18"/>
  <c r="BB9183" i="18"/>
  <c r="BC9183" i="18"/>
  <c r="BD9183" i="18"/>
  <c r="BB9184" i="18"/>
  <c r="BC9184" i="18"/>
  <c r="BD9184" i="18"/>
  <c r="BB9185" i="18"/>
  <c r="BC9185" i="18"/>
  <c r="BD9185" i="18"/>
  <c r="BB9186" i="18"/>
  <c r="BC9186" i="18"/>
  <c r="BD9186" i="18"/>
  <c r="BB9187" i="18"/>
  <c r="BC9187" i="18"/>
  <c r="BD9187" i="18"/>
  <c r="BB9188" i="18"/>
  <c r="BC9188" i="18"/>
  <c r="BD9188" i="18"/>
  <c r="BB9189" i="18"/>
  <c r="BC9189" i="18"/>
  <c r="BD9189" i="18"/>
  <c r="BB9190" i="18"/>
  <c r="BC9190" i="18"/>
  <c r="BD9190" i="18"/>
  <c r="BB9191" i="18"/>
  <c r="BC9191" i="18"/>
  <c r="BD9191" i="18"/>
  <c r="BB9192" i="18"/>
  <c r="BC9192" i="18"/>
  <c r="BD9192" i="18"/>
  <c r="BB9193" i="18"/>
  <c r="BC9193" i="18"/>
  <c r="BD9193" i="18"/>
  <c r="BB9194" i="18"/>
  <c r="BC9194" i="18"/>
  <c r="BD9194" i="18"/>
  <c r="BB9195" i="18"/>
  <c r="BC9195" i="18"/>
  <c r="BD9195" i="18"/>
  <c r="BB9196" i="18"/>
  <c r="BC9196" i="18"/>
  <c r="BD9196" i="18"/>
  <c r="BB9197" i="18"/>
  <c r="BC9197" i="18"/>
  <c r="BD9197" i="18"/>
  <c r="BB9198" i="18"/>
  <c r="BC9198" i="18"/>
  <c r="BD9198" i="18"/>
  <c r="BB9199" i="18"/>
  <c r="BC9199" i="18"/>
  <c r="BD9199" i="18"/>
  <c r="BB9200" i="18"/>
  <c r="BC9200" i="18"/>
  <c r="BD9200" i="18"/>
  <c r="BB9201" i="18"/>
  <c r="BC9201" i="18"/>
  <c r="BD9201" i="18"/>
  <c r="BB9202" i="18"/>
  <c r="BC9202" i="18"/>
  <c r="BD9202" i="18"/>
  <c r="BB9203" i="18"/>
  <c r="BC9203" i="18"/>
  <c r="BD9203" i="18"/>
  <c r="BB9204" i="18"/>
  <c r="BC9204" i="18"/>
  <c r="BD9204" i="18"/>
  <c r="BB9205" i="18"/>
  <c r="BC9205" i="18"/>
  <c r="BD9205" i="18"/>
  <c r="BB9206" i="18"/>
  <c r="BC9206" i="18"/>
  <c r="BD9206" i="18"/>
  <c r="BB9207" i="18"/>
  <c r="BC9207" i="18"/>
  <c r="BD9207" i="18"/>
  <c r="BB9208" i="18"/>
  <c r="BC9208" i="18"/>
  <c r="BD9208" i="18"/>
  <c r="BB9209" i="18"/>
  <c r="BC9209" i="18"/>
  <c r="BD9209" i="18"/>
  <c r="BB9210" i="18"/>
  <c r="BC9210" i="18"/>
  <c r="BD9210" i="18"/>
  <c r="BB9211" i="18"/>
  <c r="BC9211" i="18"/>
  <c r="BD9211" i="18"/>
  <c r="BB9212" i="18"/>
  <c r="BC9212" i="18"/>
  <c r="BD9212" i="18"/>
  <c r="BB9213" i="18"/>
  <c r="BC9213" i="18"/>
  <c r="BD9213" i="18"/>
  <c r="BB9214" i="18"/>
  <c r="BC9214" i="18"/>
  <c r="BD9214" i="18"/>
  <c r="BB9215" i="18"/>
  <c r="BC9215" i="18"/>
  <c r="BD9215" i="18"/>
  <c r="BB9216" i="18"/>
  <c r="BC9216" i="18"/>
  <c r="BD9216" i="18"/>
  <c r="BB9217" i="18"/>
  <c r="BC9217" i="18"/>
  <c r="BD9217" i="18"/>
  <c r="BB9218" i="18"/>
  <c r="BC9218" i="18"/>
  <c r="BD9218" i="18"/>
  <c r="BB9219" i="18"/>
  <c r="BC9219" i="18"/>
  <c r="BD9219" i="18"/>
  <c r="BB9220" i="18"/>
  <c r="BC9220" i="18"/>
  <c r="BD9220" i="18"/>
  <c r="BB9221" i="18"/>
  <c r="BC9221" i="18"/>
  <c r="BD9221" i="18"/>
  <c r="BB9222" i="18"/>
  <c r="BC9222" i="18"/>
  <c r="BD9222" i="18"/>
  <c r="BB9223" i="18"/>
  <c r="BC9223" i="18"/>
  <c r="BD9223" i="18"/>
  <c r="BB9224" i="18"/>
  <c r="BC9224" i="18"/>
  <c r="BD9224" i="18"/>
  <c r="BB9225" i="18"/>
  <c r="BC9225" i="18"/>
  <c r="BD9225" i="18"/>
  <c r="BB9226" i="18"/>
  <c r="BC9226" i="18"/>
  <c r="BD9226" i="18"/>
  <c r="BB9227" i="18"/>
  <c r="BC9227" i="18"/>
  <c r="BD9227" i="18"/>
  <c r="BB9228" i="18"/>
  <c r="BC9228" i="18"/>
  <c r="BD9228" i="18"/>
  <c r="BB9229" i="18"/>
  <c r="BC9229" i="18"/>
  <c r="BD9229" i="18"/>
  <c r="BB9230" i="18"/>
  <c r="BC9230" i="18"/>
  <c r="BD9230" i="18"/>
  <c r="BB9231" i="18"/>
  <c r="BC9231" i="18"/>
  <c r="BD9231" i="18"/>
  <c r="BB9232" i="18"/>
  <c r="BC9232" i="18"/>
  <c r="BD9232" i="18"/>
  <c r="BB9233" i="18"/>
  <c r="BC9233" i="18"/>
  <c r="BD9233" i="18"/>
  <c r="BB9234" i="18"/>
  <c r="BC9234" i="18"/>
  <c r="BD9234" i="18"/>
  <c r="BB9235" i="18"/>
  <c r="BC9235" i="18"/>
  <c r="BD9235" i="18"/>
  <c r="BB9236" i="18"/>
  <c r="BC9236" i="18"/>
  <c r="BD9236" i="18"/>
  <c r="BB9237" i="18"/>
  <c r="BC9237" i="18"/>
  <c r="BD9237" i="18"/>
  <c r="BB9238" i="18"/>
  <c r="BC9238" i="18"/>
  <c r="BD9238" i="18"/>
  <c r="BB9239" i="18"/>
  <c r="BC9239" i="18"/>
  <c r="BD9239" i="18"/>
  <c r="BB9240" i="18"/>
  <c r="BC9240" i="18"/>
  <c r="BD9240" i="18"/>
  <c r="BB9241" i="18"/>
  <c r="BC9241" i="18"/>
  <c r="BD9241" i="18"/>
  <c r="BB9242" i="18"/>
  <c r="BC9242" i="18"/>
  <c r="BD9242" i="18"/>
  <c r="BB9243" i="18"/>
  <c r="BC9243" i="18"/>
  <c r="BD9243" i="18"/>
  <c r="BB9244" i="18"/>
  <c r="BC9244" i="18"/>
  <c r="BD9244" i="18"/>
  <c r="BB9245" i="18"/>
  <c r="BC9245" i="18"/>
  <c r="BD9245" i="18"/>
  <c r="BB9246" i="18"/>
  <c r="BC9246" i="18"/>
  <c r="BD9246" i="18"/>
  <c r="BB9247" i="18"/>
  <c r="BC9247" i="18"/>
  <c r="BD9247" i="18"/>
  <c r="BB9248" i="18"/>
  <c r="BC9248" i="18"/>
  <c r="BD9248" i="18"/>
  <c r="BB9249" i="18"/>
  <c r="BC9249" i="18"/>
  <c r="BD9249" i="18"/>
  <c r="BB9250" i="18"/>
  <c r="BC9250" i="18"/>
  <c r="BD9250" i="18"/>
  <c r="BB9251" i="18"/>
  <c r="BC9251" i="18"/>
  <c r="BD9251" i="18"/>
  <c r="BB9252" i="18"/>
  <c r="BC9252" i="18"/>
  <c r="BD9252" i="18"/>
  <c r="BB9253" i="18"/>
  <c r="BC9253" i="18"/>
  <c r="BD9253" i="18"/>
  <c r="BB9254" i="18"/>
  <c r="BC9254" i="18"/>
  <c r="BD9254" i="18"/>
  <c r="BB9255" i="18"/>
  <c r="BC9255" i="18"/>
  <c r="BD9255" i="18"/>
  <c r="BB9256" i="18"/>
  <c r="BC9256" i="18"/>
  <c r="BD9256" i="18"/>
  <c r="BB9257" i="18"/>
  <c r="BC9257" i="18"/>
  <c r="BD9257" i="18"/>
  <c r="BB9258" i="18"/>
  <c r="BC9258" i="18"/>
  <c r="BD9258" i="18"/>
  <c r="BB9259" i="18"/>
  <c r="BC9259" i="18"/>
  <c r="BD9259" i="18"/>
  <c r="BB9260" i="18"/>
  <c r="BC9260" i="18"/>
  <c r="BD9260" i="18"/>
  <c r="BB9261" i="18"/>
  <c r="BC9261" i="18"/>
  <c r="BD9261" i="18"/>
  <c r="BB9262" i="18"/>
  <c r="BC9262" i="18"/>
  <c r="BD9262" i="18"/>
  <c r="BB9263" i="18"/>
  <c r="BC9263" i="18"/>
  <c r="BD9263" i="18"/>
  <c r="BB9264" i="18"/>
  <c r="BC9264" i="18"/>
  <c r="BD9264" i="18"/>
  <c r="BB9265" i="18"/>
  <c r="BC9265" i="18"/>
  <c r="BD9265" i="18"/>
  <c r="BB9266" i="18"/>
  <c r="BC9266" i="18"/>
  <c r="BD9266" i="18"/>
  <c r="BB9267" i="18"/>
  <c r="BC9267" i="18"/>
  <c r="BD9267" i="18"/>
  <c r="BB9268" i="18"/>
  <c r="BC9268" i="18"/>
  <c r="BD9268" i="18"/>
  <c r="BB9269" i="18"/>
  <c r="BC9269" i="18"/>
  <c r="BD9269" i="18"/>
  <c r="BB9270" i="18"/>
  <c r="BC9270" i="18"/>
  <c r="BD9270" i="18"/>
  <c r="BB9271" i="18"/>
  <c r="BC9271" i="18"/>
  <c r="BD9271" i="18"/>
  <c r="BB9272" i="18"/>
  <c r="BC9272" i="18"/>
  <c r="BD9272" i="18"/>
  <c r="BB9273" i="18"/>
  <c r="BC9273" i="18"/>
  <c r="BD9273" i="18"/>
  <c r="BB9274" i="18"/>
  <c r="BC9274" i="18"/>
  <c r="BD9274" i="18"/>
  <c r="BB9275" i="18"/>
  <c r="BC9275" i="18"/>
  <c r="BD9275" i="18"/>
  <c r="BB9276" i="18"/>
  <c r="BC9276" i="18"/>
  <c r="BD9276" i="18"/>
  <c r="BB9277" i="18"/>
  <c r="BC9277" i="18"/>
  <c r="BD9277" i="18"/>
  <c r="BB9278" i="18"/>
  <c r="BC9278" i="18"/>
  <c r="BD9278" i="18"/>
  <c r="BB9279" i="18"/>
  <c r="BC9279" i="18"/>
  <c r="BD9279" i="18"/>
  <c r="BB9280" i="18"/>
  <c r="BC9280" i="18"/>
  <c r="BD9280" i="18"/>
  <c r="BB9281" i="18"/>
  <c r="BC9281" i="18"/>
  <c r="BD9281" i="18"/>
  <c r="BB9282" i="18"/>
  <c r="BC9282" i="18"/>
  <c r="BD9282" i="18"/>
  <c r="BB9283" i="18"/>
  <c r="BC9283" i="18"/>
  <c r="BD9283" i="18"/>
  <c r="BB9284" i="18"/>
  <c r="BC9284" i="18"/>
  <c r="BD9284" i="18"/>
  <c r="BB9285" i="18"/>
  <c r="BC9285" i="18"/>
  <c r="BD9285" i="18"/>
  <c r="BB9286" i="18"/>
  <c r="BC9286" i="18"/>
  <c r="BD9286" i="18"/>
  <c r="BB9287" i="18"/>
  <c r="BC9287" i="18"/>
  <c r="BD9287" i="18"/>
  <c r="BB9288" i="18"/>
  <c r="BC9288" i="18"/>
  <c r="BD9288" i="18"/>
  <c r="BB9289" i="18"/>
  <c r="BC9289" i="18"/>
  <c r="BD9289" i="18"/>
  <c r="BB9290" i="18"/>
  <c r="BC9290" i="18"/>
  <c r="BD9290" i="18"/>
  <c r="BB9291" i="18"/>
  <c r="BC9291" i="18"/>
  <c r="BD9291" i="18"/>
  <c r="BB9292" i="18"/>
  <c r="BC9292" i="18"/>
  <c r="BD9292" i="18"/>
  <c r="BB9293" i="18"/>
  <c r="BC9293" i="18"/>
  <c r="BD9293" i="18"/>
  <c r="BB9294" i="18"/>
  <c r="BC9294" i="18"/>
  <c r="BD9294" i="18"/>
  <c r="BB9295" i="18"/>
  <c r="BC9295" i="18"/>
  <c r="BD9295" i="18"/>
  <c r="BB9296" i="18"/>
  <c r="BC9296" i="18"/>
  <c r="BD9296" i="18"/>
  <c r="BB9297" i="18"/>
  <c r="BC9297" i="18"/>
  <c r="BD9297" i="18"/>
  <c r="BB9298" i="18"/>
  <c r="BC9298" i="18"/>
  <c r="BD9298" i="18"/>
  <c r="BB9299" i="18"/>
  <c r="BC9299" i="18"/>
  <c r="BD9299" i="18"/>
  <c r="BB9300" i="18"/>
  <c r="BC9300" i="18"/>
  <c r="BD9300" i="18"/>
  <c r="BB9301" i="18"/>
  <c r="BC9301" i="18"/>
  <c r="BD9301" i="18"/>
  <c r="BB9302" i="18"/>
  <c r="BC9302" i="18"/>
  <c r="BD9302" i="18"/>
  <c r="BB9303" i="18"/>
  <c r="BC9303" i="18"/>
  <c r="BD9303" i="18"/>
  <c r="BB9304" i="18"/>
  <c r="BC9304" i="18"/>
  <c r="BD9304" i="18"/>
  <c r="BB9305" i="18"/>
  <c r="BC9305" i="18"/>
  <c r="BD9305" i="18"/>
  <c r="BB9306" i="18"/>
  <c r="BC9306" i="18"/>
  <c r="BD9306" i="18"/>
  <c r="BB9307" i="18"/>
  <c r="BC9307" i="18"/>
  <c r="BD9307" i="18"/>
  <c r="BB9308" i="18"/>
  <c r="BC9308" i="18"/>
  <c r="BD9308" i="18"/>
  <c r="BB9309" i="18"/>
  <c r="BC9309" i="18"/>
  <c r="BD9309" i="18"/>
  <c r="BB9310" i="18"/>
  <c r="BC9310" i="18"/>
  <c r="BD9310" i="18"/>
  <c r="BB9311" i="18"/>
  <c r="BC9311" i="18"/>
  <c r="BD9311" i="18"/>
  <c r="BB9312" i="18"/>
  <c r="BC9312" i="18"/>
  <c r="BD9312" i="18"/>
  <c r="BB9313" i="18"/>
  <c r="BC9313" i="18"/>
  <c r="BD9313" i="18"/>
  <c r="BB9314" i="18"/>
  <c r="BC9314" i="18"/>
  <c r="BD9314" i="18"/>
  <c r="BB9315" i="18"/>
  <c r="BC9315" i="18"/>
  <c r="BD9315" i="18"/>
  <c r="BB9316" i="18"/>
  <c r="BC9316" i="18"/>
  <c r="BD9316" i="18"/>
  <c r="BB9317" i="18"/>
  <c r="BC9317" i="18"/>
  <c r="BD9317" i="18"/>
  <c r="BB9318" i="18"/>
  <c r="BC9318" i="18"/>
  <c r="BD9318" i="18"/>
  <c r="BB9319" i="18"/>
  <c r="BC9319" i="18"/>
  <c r="BD9319" i="18"/>
  <c r="BB9320" i="18"/>
  <c r="BC9320" i="18"/>
  <c r="BD9320" i="18"/>
  <c r="BB9321" i="18"/>
  <c r="BC9321" i="18"/>
  <c r="BD9321" i="18"/>
  <c r="BB9322" i="18"/>
  <c r="BC9322" i="18"/>
  <c r="BD9322" i="18"/>
  <c r="BB9323" i="18"/>
  <c r="BC9323" i="18"/>
  <c r="BD9323" i="18"/>
  <c r="BB9324" i="18"/>
  <c r="BC9324" i="18"/>
  <c r="BD9324" i="18"/>
  <c r="BB9325" i="18"/>
  <c r="BC9325" i="18"/>
  <c r="BD9325" i="18"/>
  <c r="BB9326" i="18"/>
  <c r="BC9326" i="18"/>
  <c r="BD9326" i="18"/>
  <c r="BB9327" i="18"/>
  <c r="BC9327" i="18"/>
  <c r="BD9327" i="18"/>
  <c r="BB9328" i="18"/>
  <c r="BC9328" i="18"/>
  <c r="BD9328" i="18"/>
  <c r="BB9329" i="18"/>
  <c r="BC9329" i="18"/>
  <c r="BD9329" i="18"/>
  <c r="BB9330" i="18"/>
  <c r="BC9330" i="18"/>
  <c r="BD9330" i="18"/>
  <c r="BB9331" i="18"/>
  <c r="BC9331" i="18"/>
  <c r="BD9331" i="18"/>
  <c r="BB9332" i="18"/>
  <c r="BC9332" i="18"/>
  <c r="BD9332" i="18"/>
  <c r="BB9333" i="18"/>
  <c r="BC9333" i="18"/>
  <c r="BD9333" i="18"/>
  <c r="BB9334" i="18"/>
  <c r="BC9334" i="18"/>
  <c r="BD9334" i="18"/>
  <c r="BB9335" i="18"/>
  <c r="BC9335" i="18"/>
  <c r="BD9335" i="18"/>
  <c r="BB9336" i="18"/>
  <c r="BC9336" i="18"/>
  <c r="BD9336" i="18"/>
  <c r="BB9337" i="18"/>
  <c r="BC9337" i="18"/>
  <c r="BD9337" i="18"/>
  <c r="BB9338" i="18"/>
  <c r="BC9338" i="18"/>
  <c r="BD9338" i="18"/>
  <c r="BB9339" i="18"/>
  <c r="BC9339" i="18"/>
  <c r="BD9339" i="18"/>
  <c r="BB9340" i="18"/>
  <c r="BC9340" i="18"/>
  <c r="BD9340" i="18"/>
  <c r="BB9341" i="18"/>
  <c r="BC9341" i="18"/>
  <c r="BD9341" i="18"/>
  <c r="BB9342" i="18"/>
  <c r="BC9342" i="18"/>
  <c r="BD9342" i="18"/>
  <c r="BB9343" i="18"/>
  <c r="BC9343" i="18"/>
  <c r="BD9343" i="18"/>
  <c r="BB9344" i="18"/>
  <c r="BC9344" i="18"/>
  <c r="BD9344" i="18"/>
  <c r="BB9345" i="18"/>
  <c r="BC9345" i="18"/>
  <c r="BD9345" i="18"/>
  <c r="BB9346" i="18"/>
  <c r="BC9346" i="18"/>
  <c r="BD9346" i="18"/>
  <c r="BB9347" i="18"/>
  <c r="BC9347" i="18"/>
  <c r="BD9347" i="18"/>
  <c r="BB9348" i="18"/>
  <c r="BC9348" i="18"/>
  <c r="BD9348" i="18"/>
  <c r="BB9349" i="18"/>
  <c r="BC9349" i="18"/>
  <c r="BD9349" i="18"/>
  <c r="BB9350" i="18"/>
  <c r="BC9350" i="18"/>
  <c r="BD9350" i="18"/>
  <c r="BB9351" i="18"/>
  <c r="BC9351" i="18"/>
  <c r="BD9351" i="18"/>
  <c r="BB9352" i="18"/>
  <c r="BC9352" i="18"/>
  <c r="BD9352" i="18"/>
  <c r="BB9353" i="18"/>
  <c r="BC9353" i="18"/>
  <c r="BD9353" i="18"/>
  <c r="BB9354" i="18"/>
  <c r="BC9354" i="18"/>
  <c r="BD9354" i="18"/>
  <c r="BB9355" i="18"/>
  <c r="BC9355" i="18"/>
  <c r="BD9355" i="18"/>
  <c r="BB9356" i="18"/>
  <c r="BC9356" i="18"/>
  <c r="BD9356" i="18"/>
  <c r="BB9357" i="18"/>
  <c r="BC9357" i="18"/>
  <c r="BD9357" i="18"/>
  <c r="BB9358" i="18"/>
  <c r="BC9358" i="18"/>
  <c r="BD9358" i="18"/>
  <c r="BB9359" i="18"/>
  <c r="BC9359" i="18"/>
  <c r="BD9359" i="18"/>
  <c r="BB9360" i="18"/>
  <c r="BC9360" i="18"/>
  <c r="BD9360" i="18"/>
  <c r="BB9361" i="18"/>
  <c r="BC9361" i="18"/>
  <c r="BD9361" i="18"/>
  <c r="BB9362" i="18"/>
  <c r="BC9362" i="18"/>
  <c r="BD9362" i="18"/>
  <c r="BB9363" i="18"/>
  <c r="BC9363" i="18"/>
  <c r="BD9363" i="18"/>
  <c r="BB9364" i="18"/>
  <c r="BC9364" i="18"/>
  <c r="BD9364" i="18"/>
  <c r="BB9365" i="18"/>
  <c r="BC9365" i="18"/>
  <c r="BD9365" i="18"/>
  <c r="BB9366" i="18"/>
  <c r="BC9366" i="18"/>
  <c r="BD9366" i="18"/>
  <c r="BB9367" i="18"/>
  <c r="BC9367" i="18"/>
  <c r="BD9367" i="18"/>
  <c r="BB9368" i="18"/>
  <c r="BC9368" i="18"/>
  <c r="BD9368" i="18"/>
  <c r="BB9369" i="18"/>
  <c r="BC9369" i="18"/>
  <c r="BD9369" i="18"/>
  <c r="BB9370" i="18"/>
  <c r="BC9370" i="18"/>
  <c r="BD9370" i="18"/>
  <c r="BB9371" i="18"/>
  <c r="BC9371" i="18"/>
  <c r="BD9371" i="18"/>
  <c r="BB9372" i="18"/>
  <c r="BC9372" i="18"/>
  <c r="BD9372" i="18"/>
  <c r="BB9373" i="18"/>
  <c r="BC9373" i="18"/>
  <c r="BD9373" i="18"/>
  <c r="BB9374" i="18"/>
  <c r="BC9374" i="18"/>
  <c r="BD9374" i="18"/>
  <c r="BB9375" i="18"/>
  <c r="BC9375" i="18"/>
  <c r="BD9375" i="18"/>
  <c r="BB9376" i="18"/>
  <c r="BC9376" i="18"/>
  <c r="BD9376" i="18"/>
  <c r="BB9377" i="18"/>
  <c r="BC9377" i="18"/>
  <c r="BD9377" i="18"/>
  <c r="BB9378" i="18"/>
  <c r="BC9378" i="18"/>
  <c r="BD9378" i="18"/>
  <c r="BB9379" i="18"/>
  <c r="BC9379" i="18"/>
  <c r="BD9379" i="18"/>
  <c r="BB9380" i="18"/>
  <c r="BC9380" i="18"/>
  <c r="BD9380" i="18"/>
  <c r="BB9381" i="18"/>
  <c r="BC9381" i="18"/>
  <c r="BD9381" i="18"/>
  <c r="BB9382" i="18"/>
  <c r="BC9382" i="18"/>
  <c r="BD9382" i="18"/>
  <c r="BB9383" i="18"/>
  <c r="BC9383" i="18"/>
  <c r="BD9383" i="18"/>
  <c r="BB9384" i="18"/>
  <c r="BC9384" i="18"/>
  <c r="BD9384" i="18"/>
  <c r="BB9385" i="18"/>
  <c r="BC9385" i="18"/>
  <c r="BD9385" i="18"/>
  <c r="BB9386" i="18"/>
  <c r="BC9386" i="18"/>
  <c r="BD9386" i="18"/>
  <c r="BB9387" i="18"/>
  <c r="BC9387" i="18"/>
  <c r="BD9387" i="18"/>
  <c r="BB9388" i="18"/>
  <c r="BC9388" i="18"/>
  <c r="BD9388" i="18"/>
  <c r="BB9389" i="18"/>
  <c r="BC9389" i="18"/>
  <c r="BD9389" i="18"/>
  <c r="BB9390" i="18"/>
  <c r="BC9390" i="18"/>
  <c r="BD9390" i="18"/>
  <c r="BB9391" i="18"/>
  <c r="BC9391" i="18"/>
  <c r="BD9391" i="18"/>
  <c r="BB9392" i="18"/>
  <c r="BC9392" i="18"/>
  <c r="BD9392" i="18"/>
  <c r="BB9393" i="18"/>
  <c r="BC9393" i="18"/>
  <c r="BD9393" i="18"/>
  <c r="BB9394" i="18"/>
  <c r="BC9394" i="18"/>
  <c r="BD9394" i="18"/>
  <c r="BB9395" i="18"/>
  <c r="BC9395" i="18"/>
  <c r="BD9395" i="18"/>
  <c r="BB9396" i="18"/>
  <c r="BC9396" i="18"/>
  <c r="BD9396" i="18"/>
  <c r="BB9397" i="18"/>
  <c r="BC9397" i="18"/>
  <c r="BD9397" i="18"/>
  <c r="BB9398" i="18"/>
  <c r="BC9398" i="18"/>
  <c r="BD9398" i="18"/>
  <c r="BB9399" i="18"/>
  <c r="BC9399" i="18"/>
  <c r="BD9399" i="18"/>
  <c r="BB9400" i="18"/>
  <c r="BC9400" i="18"/>
  <c r="BD9400" i="18"/>
  <c r="BB9401" i="18"/>
  <c r="BC9401" i="18"/>
  <c r="BD9401" i="18"/>
  <c r="BB9402" i="18"/>
  <c r="BC9402" i="18"/>
  <c r="BD9402" i="18"/>
  <c r="BB9403" i="18"/>
  <c r="BC9403" i="18"/>
  <c r="BD9403" i="18"/>
  <c r="BB9404" i="18"/>
  <c r="BC9404" i="18"/>
  <c r="BD9404" i="18"/>
  <c r="BB9405" i="18"/>
  <c r="BC9405" i="18"/>
  <c r="BD9405" i="18"/>
  <c r="BB9406" i="18"/>
  <c r="BC9406" i="18"/>
  <c r="BD9406" i="18"/>
  <c r="BB9407" i="18"/>
  <c r="BC9407" i="18"/>
  <c r="BD9407" i="18"/>
  <c r="BB9408" i="18"/>
  <c r="BC9408" i="18"/>
  <c r="BD9408" i="18"/>
  <c r="BB9409" i="18"/>
  <c r="BC9409" i="18"/>
  <c r="BD9409" i="18"/>
  <c r="BB9410" i="18"/>
  <c r="BC9410" i="18"/>
  <c r="BD9410" i="18"/>
  <c r="BB9411" i="18"/>
  <c r="BC9411" i="18"/>
  <c r="BD9411" i="18"/>
  <c r="BB9412" i="18"/>
  <c r="BC9412" i="18"/>
  <c r="BD9412" i="18"/>
  <c r="BB9413" i="18"/>
  <c r="BC9413" i="18"/>
  <c r="BD9413" i="18"/>
  <c r="BB9414" i="18"/>
  <c r="BC9414" i="18"/>
  <c r="BD9414" i="18"/>
  <c r="BB9415" i="18"/>
  <c r="BC9415" i="18"/>
  <c r="BD9415" i="18"/>
  <c r="BB9416" i="18"/>
  <c r="BC9416" i="18"/>
  <c r="BD9416" i="18"/>
  <c r="BB9417" i="18"/>
  <c r="BC9417" i="18"/>
  <c r="BD9417" i="18"/>
  <c r="BB9418" i="18"/>
  <c r="BC9418" i="18"/>
  <c r="BD9418" i="18"/>
  <c r="BB9419" i="18"/>
  <c r="BC9419" i="18"/>
  <c r="BD9419" i="18"/>
  <c r="BB9420" i="18"/>
  <c r="BC9420" i="18"/>
  <c r="BD9420" i="18"/>
  <c r="BB9421" i="18"/>
  <c r="BC9421" i="18"/>
  <c r="BD9421" i="18"/>
  <c r="BB9422" i="18"/>
  <c r="BC9422" i="18"/>
  <c r="BD9422" i="18"/>
  <c r="BB9423" i="18"/>
  <c r="BC9423" i="18"/>
  <c r="BD9423" i="18"/>
  <c r="BB9424" i="18"/>
  <c r="BC9424" i="18"/>
  <c r="BD9424" i="18"/>
  <c r="BB9425" i="18"/>
  <c r="BC9425" i="18"/>
  <c r="BD9425" i="18"/>
  <c r="BB9426" i="18"/>
  <c r="BC9426" i="18"/>
  <c r="BD9426" i="18"/>
  <c r="BB9427" i="18"/>
  <c r="BC9427" i="18"/>
  <c r="BD9427" i="18"/>
  <c r="BB9428" i="18"/>
  <c r="BC9428" i="18"/>
  <c r="BD9428" i="18"/>
  <c r="BB9429" i="18"/>
  <c r="BC9429" i="18"/>
  <c r="BD9429" i="18"/>
  <c r="BB9430" i="18"/>
  <c r="BC9430" i="18"/>
  <c r="BD9430" i="18"/>
  <c r="BB9431" i="18"/>
  <c r="BC9431" i="18"/>
  <c r="BD9431" i="18"/>
  <c r="BB9432" i="18"/>
  <c r="BC9432" i="18"/>
  <c r="BD9432" i="18"/>
  <c r="BB9433" i="18"/>
  <c r="BC9433" i="18"/>
  <c r="BD9433" i="18"/>
  <c r="BB9434" i="18"/>
  <c r="BC9434" i="18"/>
  <c r="BD9434" i="18"/>
  <c r="BB9435" i="18"/>
  <c r="BC9435" i="18"/>
  <c r="BD9435" i="18"/>
  <c r="BB9436" i="18"/>
  <c r="BC9436" i="18"/>
  <c r="BD9436" i="18"/>
  <c r="BB9437" i="18"/>
  <c r="BC9437" i="18"/>
  <c r="BD9437" i="18"/>
  <c r="BB9438" i="18"/>
  <c r="BC9438" i="18"/>
  <c r="BD9438" i="18"/>
  <c r="BB9439" i="18"/>
  <c r="BC9439" i="18"/>
  <c r="BD9439" i="18"/>
  <c r="BB9440" i="18"/>
  <c r="BC9440" i="18"/>
  <c r="BD9440" i="18"/>
  <c r="BB9441" i="18"/>
  <c r="BC9441" i="18"/>
  <c r="BD9441" i="18"/>
  <c r="BB9442" i="18"/>
  <c r="BC9442" i="18"/>
  <c r="BD9442" i="18"/>
  <c r="BB9443" i="18"/>
  <c r="BC9443" i="18"/>
  <c r="BD9443" i="18"/>
  <c r="BB9444" i="18"/>
  <c r="BC9444" i="18"/>
  <c r="BD9444" i="18"/>
  <c r="BB9445" i="18"/>
  <c r="BC9445" i="18"/>
  <c r="BD9445" i="18"/>
  <c r="BB9446" i="18"/>
  <c r="BC9446" i="18"/>
  <c r="BD9446" i="18"/>
  <c r="BB9447" i="18"/>
  <c r="BC9447" i="18"/>
  <c r="BD9447" i="18"/>
  <c r="BB9448" i="18"/>
  <c r="BC9448" i="18"/>
  <c r="BD9448" i="18"/>
  <c r="BB9449" i="18"/>
  <c r="BC9449" i="18"/>
  <c r="BD9449" i="18"/>
  <c r="BB9450" i="18"/>
  <c r="BC9450" i="18"/>
  <c r="BD9450" i="18"/>
  <c r="BB9451" i="18"/>
  <c r="BC9451" i="18"/>
  <c r="BD9451" i="18"/>
  <c r="BB9452" i="18"/>
  <c r="BC9452" i="18"/>
  <c r="BD9452" i="18"/>
  <c r="BB9453" i="18"/>
  <c r="BC9453" i="18"/>
  <c r="BD9453" i="18"/>
  <c r="BB9454" i="18"/>
  <c r="BC9454" i="18"/>
  <c r="BD9454" i="18"/>
  <c r="BB9455" i="18"/>
  <c r="BC9455" i="18"/>
  <c r="BD9455" i="18"/>
  <c r="BB9456" i="18"/>
  <c r="BC9456" i="18"/>
  <c r="BD9456" i="18"/>
  <c r="BB9457" i="18"/>
  <c r="BC9457" i="18"/>
  <c r="BD9457" i="18"/>
  <c r="BB9458" i="18"/>
  <c r="BC9458" i="18"/>
  <c r="BD9458" i="18"/>
  <c r="BB9459" i="18"/>
  <c r="BC9459" i="18"/>
  <c r="BD9459" i="18"/>
  <c r="BB9460" i="18"/>
  <c r="BC9460" i="18"/>
  <c r="BD9460" i="18"/>
  <c r="BB9461" i="18"/>
  <c r="BC9461" i="18"/>
  <c r="BD9461" i="18"/>
  <c r="BB9462" i="18"/>
  <c r="BC9462" i="18"/>
  <c r="BD9462" i="18"/>
  <c r="BB9463" i="18"/>
  <c r="BC9463" i="18"/>
  <c r="BD9463" i="18"/>
  <c r="BB9464" i="18"/>
  <c r="BC9464" i="18"/>
  <c r="BD9464" i="18"/>
  <c r="BB9465" i="18"/>
  <c r="BC9465" i="18"/>
  <c r="BD9465" i="18"/>
  <c r="BB9466" i="18"/>
  <c r="BC9466" i="18"/>
  <c r="BD9466" i="18"/>
  <c r="BB9467" i="18"/>
  <c r="BC9467" i="18"/>
  <c r="BD9467" i="18"/>
  <c r="BB9468" i="18"/>
  <c r="BC9468" i="18"/>
  <c r="BD9468" i="18"/>
  <c r="BB9469" i="18"/>
  <c r="BC9469" i="18"/>
  <c r="BD9469" i="18"/>
  <c r="BB9470" i="18"/>
  <c r="BC9470" i="18"/>
  <c r="BD9470" i="18"/>
  <c r="BB9471" i="18"/>
  <c r="BC9471" i="18"/>
  <c r="BD9471" i="18"/>
  <c r="BB9472" i="18"/>
  <c r="BC9472" i="18"/>
  <c r="BD9472" i="18"/>
  <c r="BB9473" i="18"/>
  <c r="BC9473" i="18"/>
  <c r="BD9473" i="18"/>
  <c r="BB9474" i="18"/>
  <c r="BC9474" i="18"/>
  <c r="BD9474" i="18"/>
  <c r="BB9475" i="18"/>
  <c r="BC9475" i="18"/>
  <c r="BD9475" i="18"/>
  <c r="BB9476" i="18"/>
  <c r="BC9476" i="18"/>
  <c r="BD9476" i="18"/>
  <c r="BB9477" i="18"/>
  <c r="BC9477" i="18"/>
  <c r="BD9477" i="18"/>
  <c r="BB9478" i="18"/>
  <c r="BC9478" i="18"/>
  <c r="BD9478" i="18"/>
  <c r="BB9479" i="18"/>
  <c r="BC9479" i="18"/>
  <c r="BD9479" i="18"/>
  <c r="BB9480" i="18"/>
  <c r="BC9480" i="18"/>
  <c r="BD9480" i="18"/>
  <c r="BB9481" i="18"/>
  <c r="BC9481" i="18"/>
  <c r="BD9481" i="18"/>
  <c r="BB9482" i="18"/>
  <c r="BC9482" i="18"/>
  <c r="BD9482" i="18"/>
  <c r="BB9483" i="18"/>
  <c r="BC9483" i="18"/>
  <c r="BD9483" i="18"/>
  <c r="BB9484" i="18"/>
  <c r="BC9484" i="18"/>
  <c r="BD9484" i="18"/>
  <c r="BB9485" i="18"/>
  <c r="BC9485" i="18"/>
  <c r="BD9485" i="18"/>
  <c r="BB9486" i="18"/>
  <c r="BC9486" i="18"/>
  <c r="BD9486" i="18"/>
  <c r="BB9487" i="18"/>
  <c r="BC9487" i="18"/>
  <c r="BD9487" i="18"/>
  <c r="BB9488" i="18"/>
  <c r="BC9488" i="18"/>
  <c r="BD9488" i="18"/>
  <c r="BB9489" i="18"/>
  <c r="BC9489" i="18"/>
  <c r="BD9489" i="18"/>
  <c r="BB9490" i="18"/>
  <c r="BC9490" i="18"/>
  <c r="BD9490" i="18"/>
  <c r="BB9491" i="18"/>
  <c r="BC9491" i="18"/>
  <c r="BD9491" i="18"/>
  <c r="BB9492" i="18"/>
  <c r="BC9492" i="18"/>
  <c r="BD9492" i="18"/>
  <c r="BB9493" i="18"/>
  <c r="BC9493" i="18"/>
  <c r="BD9493" i="18"/>
  <c r="BB9494" i="18"/>
  <c r="BC9494" i="18"/>
  <c r="BD9494" i="18"/>
  <c r="BB9495" i="18"/>
  <c r="BC9495" i="18"/>
  <c r="BD9495" i="18"/>
  <c r="BB9496" i="18"/>
  <c r="BC9496" i="18"/>
  <c r="BD9496" i="18"/>
  <c r="BB9497" i="18"/>
  <c r="BC9497" i="18"/>
  <c r="BD9497" i="18"/>
  <c r="BB9498" i="18"/>
  <c r="BC9498" i="18"/>
  <c r="BD9498" i="18"/>
  <c r="BB9499" i="18"/>
  <c r="BC9499" i="18"/>
  <c r="BD9499" i="18"/>
  <c r="BB9500" i="18"/>
  <c r="BC9500" i="18"/>
  <c r="BD9500" i="18"/>
  <c r="BB9501" i="18"/>
  <c r="BC9501" i="18"/>
  <c r="BD9501" i="18"/>
  <c r="BB9502" i="18"/>
  <c r="BC9502" i="18"/>
  <c r="BD9502" i="18"/>
  <c r="BB9503" i="18"/>
  <c r="BC9503" i="18"/>
  <c r="BD9503" i="18"/>
  <c r="BB9504" i="18"/>
  <c r="BC9504" i="18"/>
  <c r="BD9504" i="18"/>
  <c r="BB9505" i="18"/>
  <c r="BC9505" i="18"/>
  <c r="BD9505" i="18"/>
  <c r="BB9506" i="18"/>
  <c r="BC9506" i="18"/>
  <c r="BD9506" i="18"/>
  <c r="BB9507" i="18"/>
  <c r="BC9507" i="18"/>
  <c r="BD9507" i="18"/>
  <c r="BB9508" i="18"/>
  <c r="BC9508" i="18"/>
  <c r="BD9508" i="18"/>
  <c r="BB9509" i="18"/>
  <c r="BC9509" i="18"/>
  <c r="BD9509" i="18"/>
  <c r="BB9510" i="18"/>
  <c r="BC9510" i="18"/>
  <c r="BD9510" i="18"/>
  <c r="BB9511" i="18"/>
  <c r="BC9511" i="18"/>
  <c r="BD9511" i="18"/>
  <c r="BB9512" i="18"/>
  <c r="BC9512" i="18"/>
  <c r="BD9512" i="18"/>
  <c r="BB9513" i="18"/>
  <c r="BC9513" i="18"/>
  <c r="BD9513" i="18"/>
  <c r="BB9514" i="18"/>
  <c r="BC9514" i="18"/>
  <c r="BD9514" i="18"/>
  <c r="BB9515" i="18"/>
  <c r="BC9515" i="18"/>
  <c r="BD9515" i="18"/>
  <c r="BB9516" i="18"/>
  <c r="BC9516" i="18"/>
  <c r="BD9516" i="18"/>
  <c r="BB9517" i="18"/>
  <c r="BC9517" i="18"/>
  <c r="BD9517" i="18"/>
  <c r="BB9518" i="18"/>
  <c r="BC9518" i="18"/>
  <c r="BD9518" i="18"/>
  <c r="BB9519" i="18"/>
  <c r="BC9519" i="18"/>
  <c r="BD9519" i="18"/>
  <c r="BB9520" i="18"/>
  <c r="BC9520" i="18"/>
  <c r="BD9520" i="18"/>
  <c r="BB9521" i="18"/>
  <c r="BC9521" i="18"/>
  <c r="BD9521" i="18"/>
  <c r="BB9522" i="18"/>
  <c r="BC9522" i="18"/>
  <c r="BD9522" i="18"/>
  <c r="BB9523" i="18"/>
  <c r="BC9523" i="18"/>
  <c r="BD9523" i="18"/>
  <c r="BB9524" i="18"/>
  <c r="BC9524" i="18"/>
  <c r="BD9524" i="18"/>
  <c r="BB9525" i="18"/>
  <c r="BC9525" i="18"/>
  <c r="BD9525" i="18"/>
  <c r="BB9526" i="18"/>
  <c r="BC9526" i="18"/>
  <c r="BD9526" i="18"/>
  <c r="BB9527" i="18"/>
  <c r="BC9527" i="18"/>
  <c r="BD9527" i="18"/>
  <c r="BB9528" i="18"/>
  <c r="BC9528" i="18"/>
  <c r="BD9528" i="18"/>
  <c r="BB9529" i="18"/>
  <c r="BC9529" i="18"/>
  <c r="BD9529" i="18"/>
  <c r="BB9530" i="18"/>
  <c r="BC9530" i="18"/>
  <c r="BD9530" i="18"/>
  <c r="BB9531" i="18"/>
  <c r="BC9531" i="18"/>
  <c r="BD9531" i="18"/>
  <c r="BB9532" i="18"/>
  <c r="BC9532" i="18"/>
  <c r="BD9532" i="18"/>
  <c r="BB9533" i="18"/>
  <c r="BC9533" i="18"/>
  <c r="BD9533" i="18"/>
  <c r="BB9534" i="18"/>
  <c r="BC9534" i="18"/>
  <c r="BD9534" i="18"/>
  <c r="BB9535" i="18"/>
  <c r="BC9535" i="18"/>
  <c r="BD9535" i="18"/>
  <c r="BB9536" i="18"/>
  <c r="BC9536" i="18"/>
  <c r="BD9536" i="18"/>
  <c r="BB9537" i="18"/>
  <c r="BC9537" i="18"/>
  <c r="BD9537" i="18"/>
  <c r="BB9538" i="18"/>
  <c r="BC9538" i="18"/>
  <c r="BD9538" i="18"/>
  <c r="BB9539" i="18"/>
  <c r="BC9539" i="18"/>
  <c r="BD9539" i="18"/>
  <c r="BB9540" i="18"/>
  <c r="BC9540" i="18"/>
  <c r="BD9540" i="18"/>
  <c r="BB9541" i="18"/>
  <c r="BC9541" i="18"/>
  <c r="BD9541" i="18"/>
  <c r="BB9542" i="18"/>
  <c r="BC9542" i="18"/>
  <c r="BD9542" i="18"/>
  <c r="BB9543" i="18"/>
  <c r="BC9543" i="18"/>
  <c r="BD9543" i="18"/>
  <c r="BB9544" i="18"/>
  <c r="BC9544" i="18"/>
  <c r="BD9544" i="18"/>
  <c r="BB9545" i="18"/>
  <c r="BC9545" i="18"/>
  <c r="BD9545" i="18"/>
  <c r="BB9546" i="18"/>
  <c r="BC9546" i="18"/>
  <c r="BD9546" i="18"/>
  <c r="BB9547" i="18"/>
  <c r="BC9547" i="18"/>
  <c r="BD9547" i="18"/>
  <c r="BB9548" i="18"/>
  <c r="BC9548" i="18"/>
  <c r="BD9548" i="18"/>
  <c r="BB9549" i="18"/>
  <c r="BC9549" i="18"/>
  <c r="BD9549" i="18"/>
  <c r="BB9550" i="18"/>
  <c r="BC9550" i="18"/>
  <c r="BD9550" i="18"/>
  <c r="BB9551" i="18"/>
  <c r="BC9551" i="18"/>
  <c r="BD9551" i="18"/>
  <c r="BB9552" i="18"/>
  <c r="BC9552" i="18"/>
  <c r="BD9552" i="18"/>
  <c r="BB9553" i="18"/>
  <c r="BC9553" i="18"/>
  <c r="BD9553" i="18"/>
  <c r="BB9554" i="18"/>
  <c r="BC9554" i="18"/>
  <c r="BD9554" i="18"/>
  <c r="BB9555" i="18"/>
  <c r="BC9555" i="18"/>
  <c r="BD9555" i="18"/>
  <c r="BB9556" i="18"/>
  <c r="BC9556" i="18"/>
  <c r="BD9556" i="18"/>
  <c r="BB9557" i="18"/>
  <c r="BC9557" i="18"/>
  <c r="BD9557" i="18"/>
  <c r="BB9558" i="18"/>
  <c r="BC9558" i="18"/>
  <c r="BD9558" i="18"/>
  <c r="BB9559" i="18"/>
  <c r="BC9559" i="18"/>
  <c r="BD9559" i="18"/>
  <c r="BB9560" i="18"/>
  <c r="BC9560" i="18"/>
  <c r="BD9560" i="18"/>
  <c r="BB9561" i="18"/>
  <c r="BC9561" i="18"/>
  <c r="BD9561" i="18"/>
  <c r="BB9562" i="18"/>
  <c r="BC9562" i="18"/>
  <c r="BD9562" i="18"/>
  <c r="BB9563" i="18"/>
  <c r="BC9563" i="18"/>
  <c r="BD9563" i="18"/>
  <c r="BB9564" i="18"/>
  <c r="BC9564" i="18"/>
  <c r="BD9564" i="18"/>
  <c r="BB9565" i="18"/>
  <c r="BC9565" i="18"/>
  <c r="BD9565" i="18"/>
  <c r="BB9566" i="18"/>
  <c r="BC9566" i="18"/>
  <c r="BD9566" i="18"/>
  <c r="BB9567" i="18"/>
  <c r="BC9567" i="18"/>
  <c r="BD9567" i="18"/>
  <c r="BB9568" i="18"/>
  <c r="BC9568" i="18"/>
  <c r="BD9568" i="18"/>
  <c r="BB9569" i="18"/>
  <c r="BC9569" i="18"/>
  <c r="BD9569" i="18"/>
  <c r="BB9570" i="18"/>
  <c r="BC9570" i="18"/>
  <c r="BD9570" i="18"/>
  <c r="BB9571" i="18"/>
  <c r="BC9571" i="18"/>
  <c r="BD9571" i="18"/>
  <c r="BB9572" i="18"/>
  <c r="BC9572" i="18"/>
  <c r="BD9572" i="18"/>
  <c r="BB9573" i="18"/>
  <c r="BC9573" i="18"/>
  <c r="BD9573" i="18"/>
  <c r="BB9574" i="18"/>
  <c r="BC9574" i="18"/>
  <c r="BD9574" i="18"/>
  <c r="BB9575" i="18"/>
  <c r="BC9575" i="18"/>
  <c r="BD9575" i="18"/>
  <c r="BB9576" i="18"/>
  <c r="BC9576" i="18"/>
  <c r="BD9576" i="18"/>
  <c r="BB9577" i="18"/>
  <c r="BC9577" i="18"/>
  <c r="BD9577" i="18"/>
  <c r="BB9578" i="18"/>
  <c r="BC9578" i="18"/>
  <c r="BD9578" i="18"/>
  <c r="BB9579" i="18"/>
  <c r="BC9579" i="18"/>
  <c r="BD9579" i="18"/>
  <c r="BB9580" i="18"/>
  <c r="BC9580" i="18"/>
  <c r="BD9580" i="18"/>
  <c r="BB9581" i="18"/>
  <c r="BC9581" i="18"/>
  <c r="BD9581" i="18"/>
  <c r="BB9582" i="18"/>
  <c r="BC9582" i="18"/>
  <c r="BD9582" i="18"/>
  <c r="BB9583" i="18"/>
  <c r="BC9583" i="18"/>
  <c r="BD9583" i="18"/>
  <c r="BB9584" i="18"/>
  <c r="BC9584" i="18"/>
  <c r="BD9584" i="18"/>
  <c r="BB9585" i="18"/>
  <c r="BC9585" i="18"/>
  <c r="BD9585" i="18"/>
  <c r="BB9586" i="18"/>
  <c r="BC9586" i="18"/>
  <c r="BD9586" i="18"/>
  <c r="BB9587" i="18"/>
  <c r="BC9587" i="18"/>
  <c r="BD9587" i="18"/>
  <c r="BB9588" i="18"/>
  <c r="BC9588" i="18"/>
  <c r="BD9588" i="18"/>
  <c r="BB9589" i="18"/>
  <c r="BC9589" i="18"/>
  <c r="BD9589" i="18"/>
  <c r="BB9590" i="18"/>
  <c r="BC9590" i="18"/>
  <c r="BD9590" i="18"/>
  <c r="BB9591" i="18"/>
  <c r="BC9591" i="18"/>
  <c r="BD9591" i="18"/>
  <c r="BB9592" i="18"/>
  <c r="BC9592" i="18"/>
  <c r="BD9592" i="18"/>
  <c r="BB9593" i="18"/>
  <c r="BC9593" i="18"/>
  <c r="BD9593" i="18"/>
  <c r="BB9594" i="18"/>
  <c r="BC9594" i="18"/>
  <c r="BD9594" i="18"/>
  <c r="BB9595" i="18"/>
  <c r="BC9595" i="18"/>
  <c r="BD9595" i="18"/>
  <c r="BB9596" i="18"/>
  <c r="BC9596" i="18"/>
  <c r="BD9596" i="18"/>
  <c r="BB9597" i="18"/>
  <c r="BC9597" i="18"/>
  <c r="BD9597" i="18"/>
  <c r="BB9598" i="18"/>
  <c r="BC9598" i="18"/>
  <c r="BD9598" i="18"/>
  <c r="BB9599" i="18"/>
  <c r="BC9599" i="18"/>
  <c r="BD9599" i="18"/>
  <c r="BB9600" i="18"/>
  <c r="BC9600" i="18"/>
  <c r="BD9600" i="18"/>
  <c r="BB9601" i="18"/>
  <c r="BC9601" i="18"/>
  <c r="BD9601" i="18"/>
  <c r="BB9602" i="18"/>
  <c r="BC9602" i="18"/>
  <c r="BD9602" i="18"/>
  <c r="BB9603" i="18"/>
  <c r="BC9603" i="18"/>
  <c r="BD9603" i="18"/>
  <c r="BB9604" i="18"/>
  <c r="BC9604" i="18"/>
  <c r="BD9604" i="18"/>
  <c r="BB9605" i="18"/>
  <c r="BC9605" i="18"/>
  <c r="BD9605" i="18"/>
  <c r="BB9606" i="18"/>
  <c r="BC9606" i="18"/>
  <c r="BD9606" i="18"/>
  <c r="BB9607" i="18"/>
  <c r="BC9607" i="18"/>
  <c r="BD9607" i="18"/>
  <c r="BB9608" i="18"/>
  <c r="BC9608" i="18"/>
  <c r="BD9608" i="18"/>
  <c r="BB9609" i="18"/>
  <c r="BC9609" i="18"/>
  <c r="BD9609" i="18"/>
  <c r="BB9610" i="18"/>
  <c r="BC9610" i="18"/>
  <c r="BD9610" i="18"/>
  <c r="BB9611" i="18"/>
  <c r="BC9611" i="18"/>
  <c r="BD9611" i="18"/>
  <c r="BB9612" i="18"/>
  <c r="BC9612" i="18"/>
  <c r="BD9612" i="18"/>
  <c r="BB9613" i="18"/>
  <c r="BC9613" i="18"/>
  <c r="BD9613" i="18"/>
  <c r="BB9614" i="18"/>
  <c r="BC9614" i="18"/>
  <c r="BD9614" i="18"/>
  <c r="BB9615" i="18"/>
  <c r="BC9615" i="18"/>
  <c r="BD9615" i="18"/>
  <c r="BB9616" i="18"/>
  <c r="BC9616" i="18"/>
  <c r="BD9616" i="18"/>
  <c r="BB9617" i="18"/>
  <c r="BC9617" i="18"/>
  <c r="BD9617" i="18"/>
  <c r="BB9618" i="18"/>
  <c r="BC9618" i="18"/>
  <c r="BD9618" i="18"/>
  <c r="BB9619" i="18"/>
  <c r="BC9619" i="18"/>
  <c r="BD9619" i="18"/>
  <c r="BB9620" i="18"/>
  <c r="BC9620" i="18"/>
  <c r="BD9620" i="18"/>
  <c r="BB9621" i="18"/>
  <c r="BC9621" i="18"/>
  <c r="BD9621" i="18"/>
  <c r="BB9622" i="18"/>
  <c r="BC9622" i="18"/>
  <c r="BD9622" i="18"/>
  <c r="BB9623" i="18"/>
  <c r="BC9623" i="18"/>
  <c r="BD9623" i="18"/>
  <c r="BB9624" i="18"/>
  <c r="BC9624" i="18"/>
  <c r="BD9624" i="18"/>
  <c r="BB9625" i="18"/>
  <c r="BC9625" i="18"/>
  <c r="BD9625" i="18"/>
  <c r="BB9626" i="18"/>
  <c r="BC9626" i="18"/>
  <c r="BD9626" i="18"/>
  <c r="BB9627" i="18"/>
  <c r="BC9627" i="18"/>
  <c r="BD9627" i="18"/>
  <c r="BB9628" i="18"/>
  <c r="BC9628" i="18"/>
  <c r="BD9628" i="18"/>
  <c r="BB9629" i="18"/>
  <c r="BC9629" i="18"/>
  <c r="BD9629" i="18"/>
  <c r="BB9630" i="18"/>
  <c r="BC9630" i="18"/>
  <c r="BD9630" i="18"/>
  <c r="BB9631" i="18"/>
  <c r="BC9631" i="18"/>
  <c r="BD9631" i="18"/>
  <c r="BB9632" i="18"/>
  <c r="BC9632" i="18"/>
  <c r="BD9632" i="18"/>
  <c r="BB9633" i="18"/>
  <c r="BC9633" i="18"/>
  <c r="BD9633" i="18"/>
  <c r="BB9634" i="18"/>
  <c r="BC9634" i="18"/>
  <c r="BD9634" i="18"/>
  <c r="BB9635" i="18"/>
  <c r="BC9635" i="18"/>
  <c r="BD9635" i="18"/>
  <c r="BB9636" i="18"/>
  <c r="BC9636" i="18"/>
  <c r="BD9636" i="18"/>
  <c r="BB9637" i="18"/>
  <c r="BC9637" i="18"/>
  <c r="BD9637" i="18"/>
  <c r="BB9638" i="18"/>
  <c r="BC9638" i="18"/>
  <c r="BD9638" i="18"/>
  <c r="BB9639" i="18"/>
  <c r="BC9639" i="18"/>
  <c r="BD9639" i="18"/>
  <c r="BB9640" i="18"/>
  <c r="BC9640" i="18"/>
  <c r="BD9640" i="18"/>
  <c r="BB9641" i="18"/>
  <c r="BC9641" i="18"/>
  <c r="BD9641" i="18"/>
  <c r="BB9642" i="18"/>
  <c r="BC9642" i="18"/>
  <c r="BD9642" i="18"/>
  <c r="BB9643" i="18"/>
  <c r="BC9643" i="18"/>
  <c r="BD9643" i="18"/>
  <c r="BB9644" i="18"/>
  <c r="BC9644" i="18"/>
  <c r="BD9644" i="18"/>
  <c r="BB9645" i="18"/>
  <c r="BC9645" i="18"/>
  <c r="BD9645" i="18"/>
  <c r="BB9646" i="18"/>
  <c r="BC9646" i="18"/>
  <c r="BD9646" i="18"/>
  <c r="BB9647" i="18"/>
  <c r="BC9647" i="18"/>
  <c r="BD9647" i="18"/>
  <c r="BB9648" i="18"/>
  <c r="BC9648" i="18"/>
  <c r="BD9648" i="18"/>
  <c r="BB9649" i="18"/>
  <c r="BC9649" i="18"/>
  <c r="BD9649" i="18"/>
  <c r="BB9650" i="18"/>
  <c r="BC9650" i="18"/>
  <c r="BD9650" i="18"/>
  <c r="BB9651" i="18"/>
  <c r="BC9651" i="18"/>
  <c r="BD9651" i="18"/>
  <c r="BB9652" i="18"/>
  <c r="BC9652" i="18"/>
  <c r="BD9652" i="18"/>
  <c r="BB9653" i="18"/>
  <c r="BC9653" i="18"/>
  <c r="BD9653" i="18"/>
  <c r="BB9654" i="18"/>
  <c r="BC9654" i="18"/>
  <c r="BD9654" i="18"/>
  <c r="BB9655" i="18"/>
  <c r="BC9655" i="18"/>
  <c r="BD9655" i="18"/>
  <c r="BB9656" i="18"/>
  <c r="BC9656" i="18"/>
  <c r="BD9656" i="18"/>
  <c r="BB9657" i="18"/>
  <c r="BC9657" i="18"/>
  <c r="BD9657" i="18"/>
  <c r="BB9658" i="18"/>
  <c r="BC9658" i="18"/>
  <c r="BD9658" i="18"/>
  <c r="BB9659" i="18"/>
  <c r="BC9659" i="18"/>
  <c r="BD9659" i="18"/>
  <c r="BB9660" i="18"/>
  <c r="BC9660" i="18"/>
  <c r="BD9660" i="18"/>
  <c r="BB9661" i="18"/>
  <c r="BC9661" i="18"/>
  <c r="BD9661" i="18"/>
  <c r="BB9662" i="18"/>
  <c r="BC9662" i="18"/>
  <c r="BD9662" i="18"/>
  <c r="BB9663" i="18"/>
  <c r="BC9663" i="18"/>
  <c r="BD9663" i="18"/>
  <c r="BB9664" i="18"/>
  <c r="BC9664" i="18"/>
  <c r="BD9664" i="18"/>
  <c r="BB9665" i="18"/>
  <c r="BC9665" i="18"/>
  <c r="BD9665" i="18"/>
  <c r="BB9666" i="18"/>
  <c r="BC9666" i="18"/>
  <c r="BD9666" i="18"/>
  <c r="BB9667" i="18"/>
  <c r="BC9667" i="18"/>
  <c r="BD9667" i="18"/>
  <c r="BB9668" i="18"/>
  <c r="BC9668" i="18"/>
  <c r="BD9668" i="18"/>
  <c r="BB9669" i="18"/>
  <c r="BC9669" i="18"/>
  <c r="BD9669" i="18"/>
  <c r="BB9670" i="18"/>
  <c r="BC9670" i="18"/>
  <c r="BD9670" i="18"/>
  <c r="BB9671" i="18"/>
  <c r="BC9671" i="18"/>
  <c r="BD9671" i="18"/>
  <c r="BB9672" i="18"/>
  <c r="BC9672" i="18"/>
  <c r="BD9672" i="18"/>
  <c r="BB9673" i="18"/>
  <c r="BC9673" i="18"/>
  <c r="BD9673" i="18"/>
  <c r="BB9674" i="18"/>
  <c r="BC9674" i="18"/>
  <c r="BD9674" i="18"/>
  <c r="BB9675" i="18"/>
  <c r="BC9675" i="18"/>
  <c r="BD9675" i="18"/>
  <c r="BB9676" i="18"/>
  <c r="BC9676" i="18"/>
  <c r="BD9676" i="18"/>
  <c r="BB9677" i="18"/>
  <c r="BC9677" i="18"/>
  <c r="BD9677" i="18"/>
  <c r="BB9678" i="18"/>
  <c r="BC9678" i="18"/>
  <c r="BD9678" i="18"/>
  <c r="BB9679" i="18"/>
  <c r="BC9679" i="18"/>
  <c r="BD9679" i="18"/>
  <c r="BB9680" i="18"/>
  <c r="BC9680" i="18"/>
  <c r="BD9680" i="18"/>
  <c r="BB9681" i="18"/>
  <c r="BC9681" i="18"/>
  <c r="BD9681" i="18"/>
  <c r="BB9682" i="18"/>
  <c r="BC9682" i="18"/>
  <c r="BD9682" i="18"/>
  <c r="BB9683" i="18"/>
  <c r="BC9683" i="18"/>
  <c r="BD9683" i="18"/>
  <c r="BB9684" i="18"/>
  <c r="BC9684" i="18"/>
  <c r="BD9684" i="18"/>
  <c r="BB9685" i="18"/>
  <c r="BC9685" i="18"/>
  <c r="BD9685" i="18"/>
  <c r="BB9686" i="18"/>
  <c r="BC9686" i="18"/>
  <c r="BD9686" i="18"/>
  <c r="BB9687" i="18"/>
  <c r="BC9687" i="18"/>
  <c r="BD9687" i="18"/>
  <c r="BB9688" i="18"/>
  <c r="BC9688" i="18"/>
  <c r="BD9688" i="18"/>
  <c r="BB9689" i="18"/>
  <c r="BC9689" i="18"/>
  <c r="BD9689" i="18"/>
  <c r="BB9690" i="18"/>
  <c r="BC9690" i="18"/>
  <c r="BD9690" i="18"/>
  <c r="BB9691" i="18"/>
  <c r="BC9691" i="18"/>
  <c r="BD9691" i="18"/>
  <c r="BB9692" i="18"/>
  <c r="BC9692" i="18"/>
  <c r="BD9692" i="18"/>
  <c r="BB9693" i="18"/>
  <c r="BC9693" i="18"/>
  <c r="BD9693" i="18"/>
  <c r="BB9694" i="18"/>
  <c r="BC9694" i="18"/>
  <c r="BD9694" i="18"/>
  <c r="BB9695" i="18"/>
  <c r="BC9695" i="18"/>
  <c r="BD9695" i="18"/>
  <c r="BB9696" i="18"/>
  <c r="BC9696" i="18"/>
  <c r="BD9696" i="18"/>
  <c r="BB9697" i="18"/>
  <c r="BC9697" i="18"/>
  <c r="BD9697" i="18"/>
  <c r="BB9698" i="18"/>
  <c r="BC9698" i="18"/>
  <c r="BD9698" i="18"/>
  <c r="BB9699" i="18"/>
  <c r="BC9699" i="18"/>
  <c r="BD9699" i="18"/>
  <c r="BB9700" i="18"/>
  <c r="BC9700" i="18"/>
  <c r="BD9700" i="18"/>
  <c r="BB9701" i="18"/>
  <c r="BC9701" i="18"/>
  <c r="BD9701" i="18"/>
  <c r="BB9702" i="18"/>
  <c r="BC9702" i="18"/>
  <c r="BD9702" i="18"/>
  <c r="BB9703" i="18"/>
  <c r="BC9703" i="18"/>
  <c r="BD9703" i="18"/>
  <c r="BB9704" i="18"/>
  <c r="BC9704" i="18"/>
  <c r="BD9704" i="18"/>
  <c r="BB9705" i="18"/>
  <c r="BC9705" i="18"/>
  <c r="BD9705" i="18"/>
  <c r="BB9706" i="18"/>
  <c r="BC9706" i="18"/>
  <c r="BD9706" i="18"/>
  <c r="BB9707" i="18"/>
  <c r="BC9707" i="18"/>
  <c r="BD9707" i="18"/>
  <c r="BB9708" i="18"/>
  <c r="BC9708" i="18"/>
  <c r="BD9708" i="18"/>
  <c r="BB9709" i="18"/>
  <c r="BC9709" i="18"/>
  <c r="BD9709" i="18"/>
  <c r="BB9710" i="18"/>
  <c r="BC9710" i="18"/>
  <c r="BD9710" i="18"/>
  <c r="BB9711" i="18"/>
  <c r="BC9711" i="18"/>
  <c r="BD9711" i="18"/>
  <c r="BB9712" i="18"/>
  <c r="BC9712" i="18"/>
  <c r="BD9712" i="18"/>
  <c r="BB9713" i="18"/>
  <c r="BC9713" i="18"/>
  <c r="BD9713" i="18"/>
  <c r="BB9714" i="18"/>
  <c r="BC9714" i="18"/>
  <c r="BD9714" i="18"/>
  <c r="BB9715" i="18"/>
  <c r="BC9715" i="18"/>
  <c r="BD9715" i="18"/>
  <c r="BB9716" i="18"/>
  <c r="BC9716" i="18"/>
  <c r="BD9716" i="18"/>
  <c r="BB9717" i="18"/>
  <c r="BC9717" i="18"/>
  <c r="BD9717" i="18"/>
  <c r="BB9718" i="18"/>
  <c r="BC9718" i="18"/>
  <c r="BD9718" i="18"/>
  <c r="BB9719" i="18"/>
  <c r="BC9719" i="18"/>
  <c r="BD9719" i="18"/>
  <c r="BB9720" i="18"/>
  <c r="BC9720" i="18"/>
  <c r="BD9720" i="18"/>
  <c r="BB9721" i="18"/>
  <c r="BC9721" i="18"/>
  <c r="BD9721" i="18"/>
  <c r="BB9722" i="18"/>
  <c r="BC9722" i="18"/>
  <c r="BD9722" i="18"/>
  <c r="BB9723" i="18"/>
  <c r="BC9723" i="18"/>
  <c r="BD9723" i="18"/>
  <c r="BB9724" i="18"/>
  <c r="BC9724" i="18"/>
  <c r="BD9724" i="18"/>
  <c r="BB9725" i="18"/>
  <c r="BC9725" i="18"/>
  <c r="BD9725" i="18"/>
  <c r="BB9726" i="18"/>
  <c r="BC9726" i="18"/>
  <c r="BD9726" i="18"/>
  <c r="BB9727" i="18"/>
  <c r="BC9727" i="18"/>
  <c r="BD9727" i="18"/>
  <c r="BB9728" i="18"/>
  <c r="BC9728" i="18"/>
  <c r="BD9728" i="18"/>
  <c r="BB9729" i="18"/>
  <c r="BC9729" i="18"/>
  <c r="BD9729" i="18"/>
  <c r="BB9730" i="18"/>
  <c r="BC9730" i="18"/>
  <c r="BD9730" i="18"/>
  <c r="BB9731" i="18"/>
  <c r="BC9731" i="18"/>
  <c r="BD9731" i="18"/>
  <c r="BB9732" i="18"/>
  <c r="BC9732" i="18"/>
  <c r="BD9732" i="18"/>
  <c r="BB9733" i="18"/>
  <c r="BC9733" i="18"/>
  <c r="BD9733" i="18"/>
  <c r="BB9734" i="18"/>
  <c r="BC9734" i="18"/>
  <c r="BD9734" i="18"/>
  <c r="BB9735" i="18"/>
  <c r="BC9735" i="18"/>
  <c r="BD9735" i="18"/>
  <c r="BB9736" i="18"/>
  <c r="BC9736" i="18"/>
  <c r="BD9736" i="18"/>
  <c r="BB9737" i="18"/>
  <c r="BC9737" i="18"/>
  <c r="BD9737" i="18"/>
  <c r="BB9738" i="18"/>
  <c r="BC9738" i="18"/>
  <c r="BD9738" i="18"/>
  <c r="BB9739" i="18"/>
  <c r="BC9739" i="18"/>
  <c r="BD9739" i="18"/>
  <c r="BB9740" i="18"/>
  <c r="BC9740" i="18"/>
  <c r="BD9740" i="18"/>
  <c r="BB9741" i="18"/>
  <c r="BC9741" i="18"/>
  <c r="BD9741" i="18"/>
  <c r="BB9742" i="18"/>
  <c r="BC9742" i="18"/>
  <c r="BD9742" i="18"/>
  <c r="BB9743" i="18"/>
  <c r="BC9743" i="18"/>
  <c r="BD9743" i="18"/>
  <c r="BB9744" i="18"/>
  <c r="BC9744" i="18"/>
  <c r="BD9744" i="18"/>
  <c r="BB9745" i="18"/>
  <c r="BC9745" i="18"/>
  <c r="BD9745" i="18"/>
  <c r="BB9746" i="18"/>
  <c r="BC9746" i="18"/>
  <c r="BD9746" i="18"/>
  <c r="BB9747" i="18"/>
  <c r="BC9747" i="18"/>
  <c r="BD9747" i="18"/>
  <c r="BB9748" i="18"/>
  <c r="BC9748" i="18"/>
  <c r="BD9748" i="18"/>
  <c r="BB9749" i="18"/>
  <c r="BC9749" i="18"/>
  <c r="BD9749" i="18"/>
  <c r="BB9750" i="18"/>
  <c r="BC9750" i="18"/>
  <c r="BD9750" i="18"/>
  <c r="BB9751" i="18"/>
  <c r="BC9751" i="18"/>
  <c r="BD9751" i="18"/>
  <c r="BB9752" i="18"/>
  <c r="BC9752" i="18"/>
  <c r="BD9752" i="18"/>
  <c r="BB9753" i="18"/>
  <c r="BC9753" i="18"/>
  <c r="BD9753" i="18"/>
  <c r="BB9754" i="18"/>
  <c r="BC9754" i="18"/>
  <c r="BD9754" i="18"/>
  <c r="BB9755" i="18"/>
  <c r="BC9755" i="18"/>
  <c r="BD9755" i="18"/>
  <c r="BB9756" i="18"/>
  <c r="BC9756" i="18"/>
  <c r="BD9756" i="18"/>
  <c r="BB9757" i="18"/>
  <c r="BC9757" i="18"/>
  <c r="BD9757" i="18"/>
  <c r="BB9758" i="18"/>
  <c r="BC9758" i="18"/>
  <c r="BD9758" i="18"/>
  <c r="BB9759" i="18"/>
  <c r="BC9759" i="18"/>
  <c r="BD9759" i="18"/>
  <c r="BB9760" i="18"/>
  <c r="BC9760" i="18"/>
  <c r="BD9760" i="18"/>
  <c r="BB9761" i="18"/>
  <c r="BC9761" i="18"/>
  <c r="BD9761" i="18"/>
  <c r="BB9762" i="18"/>
  <c r="BC9762" i="18"/>
  <c r="BD9762" i="18"/>
  <c r="BB9763" i="18"/>
  <c r="BC9763" i="18"/>
  <c r="BD9763" i="18"/>
  <c r="BB9764" i="18"/>
  <c r="BC9764" i="18"/>
  <c r="BD9764" i="18"/>
  <c r="BB9765" i="18"/>
  <c r="BC9765" i="18"/>
  <c r="BD9765" i="18"/>
  <c r="BB9766" i="18"/>
  <c r="BC9766" i="18"/>
  <c r="BD9766" i="18"/>
  <c r="BB9767" i="18"/>
  <c r="BC9767" i="18"/>
  <c r="BD9767" i="18"/>
  <c r="BB9768" i="18"/>
  <c r="BC9768" i="18"/>
  <c r="BD9768" i="18"/>
  <c r="BB9769" i="18"/>
  <c r="BC9769" i="18"/>
  <c r="BD9769" i="18"/>
  <c r="BB9770" i="18"/>
  <c r="BC9770" i="18"/>
  <c r="BD9770" i="18"/>
  <c r="BB9771" i="18"/>
  <c r="BC9771" i="18"/>
  <c r="BD9771" i="18"/>
  <c r="BB9772" i="18"/>
  <c r="BC9772" i="18"/>
  <c r="BD9772" i="18"/>
  <c r="BB9773" i="18"/>
  <c r="BC9773" i="18"/>
  <c r="BD9773" i="18"/>
  <c r="BB9774" i="18"/>
  <c r="BC9774" i="18"/>
  <c r="BD9774" i="18"/>
  <c r="BB9775" i="18"/>
  <c r="BC9775" i="18"/>
  <c r="BD9775" i="18"/>
  <c r="BB9776" i="18"/>
  <c r="BC9776" i="18"/>
  <c r="BD9776" i="18"/>
  <c r="BB9777" i="18"/>
  <c r="BC9777" i="18"/>
  <c r="BD9777" i="18"/>
  <c r="BB9778" i="18"/>
  <c r="BC9778" i="18"/>
  <c r="BD9778" i="18"/>
  <c r="BB9779" i="18"/>
  <c r="BC9779" i="18"/>
  <c r="BD9779" i="18"/>
  <c r="BB9780" i="18"/>
  <c r="BC9780" i="18"/>
  <c r="BD9780" i="18"/>
  <c r="BB9781" i="18"/>
  <c r="BC9781" i="18"/>
  <c r="BD9781" i="18"/>
  <c r="BB9782" i="18"/>
  <c r="BC9782" i="18"/>
  <c r="BD9782" i="18"/>
  <c r="BB9783" i="18"/>
  <c r="BC9783" i="18"/>
  <c r="BD9783" i="18"/>
  <c r="BB9784" i="18"/>
  <c r="BC9784" i="18"/>
  <c r="BD9784" i="18"/>
  <c r="BB9785" i="18"/>
  <c r="BC9785" i="18"/>
  <c r="BD9785" i="18"/>
  <c r="BB9786" i="18"/>
  <c r="BC9786" i="18"/>
  <c r="BD9786" i="18"/>
  <c r="BB9787" i="18"/>
  <c r="BC9787" i="18"/>
  <c r="BD9787" i="18"/>
  <c r="BB9788" i="18"/>
  <c r="BC9788" i="18"/>
  <c r="BD9788" i="18"/>
  <c r="BB9789" i="18"/>
  <c r="BC9789" i="18"/>
  <c r="BD9789" i="18"/>
  <c r="BB9790" i="18"/>
  <c r="BC9790" i="18"/>
  <c r="BD9790" i="18"/>
  <c r="BB9791" i="18"/>
  <c r="BC9791" i="18"/>
  <c r="BD9791" i="18"/>
  <c r="BB9792" i="18"/>
  <c r="BC9792" i="18"/>
  <c r="BD9792" i="18"/>
  <c r="BB9793" i="18"/>
  <c r="BC9793" i="18"/>
  <c r="BD9793" i="18"/>
  <c r="BB9794" i="18"/>
  <c r="BC9794" i="18"/>
  <c r="BD9794" i="18"/>
  <c r="BB9795" i="18"/>
  <c r="BC9795" i="18"/>
  <c r="BD9795" i="18"/>
  <c r="BB9796" i="18"/>
  <c r="BC9796" i="18"/>
  <c r="BD9796" i="18"/>
  <c r="BB9797" i="18"/>
  <c r="BC9797" i="18"/>
  <c r="BD9797" i="18"/>
  <c r="BB9798" i="18"/>
  <c r="BC9798" i="18"/>
  <c r="BD9798" i="18"/>
  <c r="BB9799" i="18"/>
  <c r="BC9799" i="18"/>
  <c r="BD9799" i="18"/>
  <c r="BB9800" i="18"/>
  <c r="BC9800" i="18"/>
  <c r="BD9800" i="18"/>
  <c r="BB9801" i="18"/>
  <c r="BC9801" i="18"/>
  <c r="BD9801" i="18"/>
  <c r="BB9802" i="18"/>
  <c r="BC9802" i="18"/>
  <c r="BD9802" i="18"/>
  <c r="BB9803" i="18"/>
  <c r="BC9803" i="18"/>
  <c r="BD9803" i="18"/>
  <c r="BB9804" i="18"/>
  <c r="BC9804" i="18"/>
  <c r="BD9804" i="18"/>
  <c r="BB9805" i="18"/>
  <c r="BC9805" i="18"/>
  <c r="BD9805" i="18"/>
  <c r="BB9806" i="18"/>
  <c r="BC9806" i="18"/>
  <c r="BD9806" i="18"/>
  <c r="BB9807" i="18"/>
  <c r="BC9807" i="18"/>
  <c r="BD9807" i="18"/>
  <c r="BB9808" i="18"/>
  <c r="BC9808" i="18"/>
  <c r="BD9808" i="18"/>
  <c r="BB9809" i="18"/>
  <c r="BC9809" i="18"/>
  <c r="BD9809" i="18"/>
  <c r="BB9810" i="18"/>
  <c r="BC9810" i="18"/>
  <c r="BD9810" i="18"/>
  <c r="BB9811" i="18"/>
  <c r="BC9811" i="18"/>
  <c r="BD9811" i="18"/>
  <c r="BB9812" i="18"/>
  <c r="BC9812" i="18"/>
  <c r="BD9812" i="18"/>
  <c r="BB9813" i="18"/>
  <c r="BC9813" i="18"/>
  <c r="BD9813" i="18"/>
  <c r="BB9814" i="18"/>
  <c r="BC9814" i="18"/>
  <c r="BD9814" i="18"/>
  <c r="BB9815" i="18"/>
  <c r="BC9815" i="18"/>
  <c r="BD9815" i="18"/>
  <c r="BB9816" i="18"/>
  <c r="BC9816" i="18"/>
  <c r="BD9816" i="18"/>
  <c r="BB9817" i="18"/>
  <c r="BC9817" i="18"/>
  <c r="BD9817" i="18"/>
  <c r="BB9818" i="18"/>
  <c r="BC9818" i="18"/>
  <c r="BD9818" i="18"/>
  <c r="BB9819" i="18"/>
  <c r="BC9819" i="18"/>
  <c r="BD9819" i="18"/>
  <c r="BB9820" i="18"/>
  <c r="BC9820" i="18"/>
  <c r="BD9820" i="18"/>
  <c r="BB9821" i="18"/>
  <c r="BC9821" i="18"/>
  <c r="BD9821" i="18"/>
  <c r="BB9822" i="18"/>
  <c r="BC9822" i="18"/>
  <c r="BD9822" i="18"/>
  <c r="BB9823" i="18"/>
  <c r="BC9823" i="18"/>
  <c r="BD9823" i="18"/>
  <c r="BB9824" i="18"/>
  <c r="BC9824" i="18"/>
  <c r="BD9824" i="18"/>
  <c r="BB9825" i="18"/>
  <c r="BC9825" i="18"/>
  <c r="BD9825" i="18"/>
  <c r="BB9826" i="18"/>
  <c r="BC9826" i="18"/>
  <c r="BD9826" i="18"/>
  <c r="BB9827" i="18"/>
  <c r="BC9827" i="18"/>
  <c r="BD9827" i="18"/>
  <c r="BB9828" i="18"/>
  <c r="BC9828" i="18"/>
  <c r="BD9828" i="18"/>
  <c r="BB9829" i="18"/>
  <c r="BC9829" i="18"/>
  <c r="BD9829" i="18"/>
  <c r="BB9830" i="18"/>
  <c r="BC9830" i="18"/>
  <c r="BD9830" i="18"/>
  <c r="BB9831" i="18"/>
  <c r="BC9831" i="18"/>
  <c r="BD9831" i="18"/>
  <c r="BB9832" i="18"/>
  <c r="BC9832" i="18"/>
  <c r="BD9832" i="18"/>
  <c r="BB9833" i="18"/>
  <c r="BC9833" i="18"/>
  <c r="BD9833" i="18"/>
  <c r="BB9834" i="18"/>
  <c r="BC9834" i="18"/>
  <c r="BD9834" i="18"/>
  <c r="BB9835" i="18"/>
  <c r="BC9835" i="18"/>
  <c r="BD9835" i="18"/>
  <c r="BB9836" i="18"/>
  <c r="BC9836" i="18"/>
  <c r="BD9836" i="18"/>
  <c r="BB9837" i="18"/>
  <c r="BC9837" i="18"/>
  <c r="BD9837" i="18"/>
  <c r="BB9838" i="18"/>
  <c r="BC9838" i="18"/>
  <c r="BD9838" i="18"/>
  <c r="BB9839" i="18"/>
  <c r="BC9839" i="18"/>
  <c r="BD9839" i="18"/>
  <c r="BB9840" i="18"/>
  <c r="BC9840" i="18"/>
  <c r="BD9840" i="18"/>
  <c r="BB9841" i="18"/>
  <c r="BC9841" i="18"/>
  <c r="BD9841" i="18"/>
  <c r="BB9842" i="18"/>
  <c r="BC9842" i="18"/>
  <c r="BD9842" i="18"/>
  <c r="BB9843" i="18"/>
  <c r="BC9843" i="18"/>
  <c r="BD9843" i="18"/>
  <c r="BB9844" i="18"/>
  <c r="BC9844" i="18"/>
  <c r="BD9844" i="18"/>
  <c r="BB9845" i="18"/>
  <c r="BC9845" i="18"/>
  <c r="BD9845" i="18"/>
  <c r="BB9846" i="18"/>
  <c r="BC9846" i="18"/>
  <c r="BD9846" i="18"/>
  <c r="BB9847" i="18"/>
  <c r="BC9847" i="18"/>
  <c r="BD9847" i="18"/>
  <c r="BB9848" i="18"/>
  <c r="BC9848" i="18"/>
  <c r="BD9848" i="18"/>
  <c r="BB9849" i="18"/>
  <c r="BC9849" i="18"/>
  <c r="BD9849" i="18"/>
  <c r="BB9850" i="18"/>
  <c r="BC9850" i="18"/>
  <c r="BD9850" i="18"/>
  <c r="BB9851" i="18"/>
  <c r="BC9851" i="18"/>
  <c r="BD9851" i="18"/>
  <c r="BB9852" i="18"/>
  <c r="BC9852" i="18"/>
  <c r="BD9852" i="18"/>
  <c r="BB9853" i="18"/>
  <c r="BC9853" i="18"/>
  <c r="BD9853" i="18"/>
  <c r="BB9854" i="18"/>
  <c r="BC9854" i="18"/>
  <c r="BD9854" i="18"/>
  <c r="BB9855" i="18"/>
  <c r="BC9855" i="18"/>
  <c r="BD9855" i="18"/>
  <c r="BB9856" i="18"/>
  <c r="BC9856" i="18"/>
  <c r="BD9856" i="18"/>
  <c r="BB9857" i="18"/>
  <c r="BC9857" i="18"/>
  <c r="BD9857" i="18"/>
  <c r="BB9858" i="18"/>
  <c r="BC9858" i="18"/>
  <c r="BD9858" i="18"/>
  <c r="BB9859" i="18"/>
  <c r="BC9859" i="18"/>
  <c r="BD9859" i="18"/>
  <c r="BB9860" i="18"/>
  <c r="BC9860" i="18"/>
  <c r="BD9860" i="18"/>
  <c r="BB9861" i="18"/>
  <c r="BC9861" i="18"/>
  <c r="BD9861" i="18"/>
  <c r="BB9862" i="18"/>
  <c r="BC9862" i="18"/>
  <c r="BD9862" i="18"/>
  <c r="BB9863" i="18"/>
  <c r="BC9863" i="18"/>
  <c r="BD9863" i="18"/>
  <c r="BB9864" i="18"/>
  <c r="BC9864" i="18"/>
  <c r="BD9864" i="18"/>
  <c r="BB9865" i="18"/>
  <c r="BC9865" i="18"/>
  <c r="BD9865" i="18"/>
  <c r="BB9866" i="18"/>
  <c r="BC9866" i="18"/>
  <c r="BD9866" i="18"/>
  <c r="BB9867" i="18"/>
  <c r="BC9867" i="18"/>
  <c r="BD9867" i="18"/>
  <c r="BB9868" i="18"/>
  <c r="BC9868" i="18"/>
  <c r="BD9868" i="18"/>
  <c r="BB9869" i="18"/>
  <c r="BC9869" i="18"/>
  <c r="BD9869" i="18"/>
  <c r="BB9870" i="18"/>
  <c r="BC9870" i="18"/>
  <c r="BD9870" i="18"/>
  <c r="BB9871" i="18"/>
  <c r="BC9871" i="18"/>
  <c r="BD9871" i="18"/>
  <c r="BB9872" i="18"/>
  <c r="BC9872" i="18"/>
  <c r="BD9872" i="18"/>
  <c r="BB9873" i="18"/>
  <c r="BC9873" i="18"/>
  <c r="BD9873" i="18"/>
  <c r="BB9874" i="18"/>
  <c r="BC9874" i="18"/>
  <c r="BD9874" i="18"/>
  <c r="BB9875" i="18"/>
  <c r="BC9875" i="18"/>
  <c r="BD9875" i="18"/>
  <c r="BB9876" i="18"/>
  <c r="BC9876" i="18"/>
  <c r="BD9876" i="18"/>
  <c r="BB9877" i="18"/>
  <c r="BC9877" i="18"/>
  <c r="BD9877" i="18"/>
  <c r="BB9878" i="18"/>
  <c r="BC9878" i="18"/>
  <c r="BD9878" i="18"/>
  <c r="BB9879" i="18"/>
  <c r="BC9879" i="18"/>
  <c r="BD9879" i="18"/>
  <c r="BB9880" i="18"/>
  <c r="BC9880" i="18"/>
  <c r="BD9880" i="18"/>
  <c r="BB9881" i="18"/>
  <c r="BC9881" i="18"/>
  <c r="BD9881" i="18"/>
  <c r="BB9882" i="18"/>
  <c r="BC9882" i="18"/>
  <c r="BD9882" i="18"/>
  <c r="BB9883" i="18"/>
  <c r="BC9883" i="18"/>
  <c r="BD9883" i="18"/>
  <c r="BB9884" i="18"/>
  <c r="BC9884" i="18"/>
  <c r="BD9884" i="18"/>
  <c r="BB9885" i="18"/>
  <c r="BC9885" i="18"/>
  <c r="BD9885" i="18"/>
  <c r="BB9886" i="18"/>
  <c r="BC9886" i="18"/>
  <c r="BD9886" i="18"/>
  <c r="BB9887" i="18"/>
  <c r="BC9887" i="18"/>
  <c r="BD9887" i="18"/>
  <c r="BB9888" i="18"/>
  <c r="BC9888" i="18"/>
  <c r="BD9888" i="18"/>
  <c r="BB9889" i="18"/>
  <c r="BC9889" i="18"/>
  <c r="BD9889" i="18"/>
  <c r="BB9890" i="18"/>
  <c r="BC9890" i="18"/>
  <c r="BD9890" i="18"/>
  <c r="BB9891" i="18"/>
  <c r="BC9891" i="18"/>
  <c r="BD9891" i="18"/>
  <c r="BB9892" i="18"/>
  <c r="BC9892" i="18"/>
  <c r="BD9892" i="18"/>
  <c r="BB9893" i="18"/>
  <c r="BC9893" i="18"/>
  <c r="BD9893" i="18"/>
  <c r="BB9894" i="18"/>
  <c r="BC9894" i="18"/>
  <c r="BD9894" i="18"/>
  <c r="BB9895" i="18"/>
  <c r="BC9895" i="18"/>
  <c r="BD9895" i="18"/>
  <c r="BB9896" i="18"/>
  <c r="BC9896" i="18"/>
  <c r="BD9896" i="18"/>
  <c r="BB9897" i="18"/>
  <c r="BC9897" i="18"/>
  <c r="BD9897" i="18"/>
  <c r="BB9898" i="18"/>
  <c r="BC9898" i="18"/>
  <c r="BD9898" i="18"/>
  <c r="BB9899" i="18"/>
  <c r="BC9899" i="18"/>
  <c r="BD9899" i="18"/>
  <c r="BB9900" i="18"/>
  <c r="BC9900" i="18"/>
  <c r="BD9900" i="18"/>
  <c r="BB9901" i="18"/>
  <c r="BC9901" i="18"/>
  <c r="BD9901" i="18"/>
  <c r="BB9902" i="18"/>
  <c r="BC9902" i="18"/>
  <c r="BD9902" i="18"/>
  <c r="BB9903" i="18"/>
  <c r="BC9903" i="18"/>
  <c r="BD9903" i="18"/>
  <c r="BB9904" i="18"/>
  <c r="BC9904" i="18"/>
  <c r="BD9904" i="18"/>
  <c r="BB9905" i="18"/>
  <c r="BC9905" i="18"/>
  <c r="BD9905" i="18"/>
  <c r="BB9906" i="18"/>
  <c r="BC9906" i="18"/>
  <c r="BD9906" i="18"/>
  <c r="BB9907" i="18"/>
  <c r="BC9907" i="18"/>
  <c r="BD9907" i="18"/>
  <c r="BB9908" i="18"/>
  <c r="BC9908" i="18"/>
  <c r="BD9908" i="18"/>
  <c r="BB9909" i="18"/>
  <c r="BC9909" i="18"/>
  <c r="BD9909" i="18"/>
  <c r="BB9910" i="18"/>
  <c r="BC9910" i="18"/>
  <c r="BD9910" i="18"/>
  <c r="BB9911" i="18"/>
  <c r="BC9911" i="18"/>
  <c r="BD9911" i="18"/>
  <c r="BB9912" i="18"/>
  <c r="BC9912" i="18"/>
  <c r="BD9912" i="18"/>
  <c r="BB9913" i="18"/>
  <c r="BC9913" i="18"/>
  <c r="BD9913" i="18"/>
  <c r="BB9914" i="18"/>
  <c r="BC9914" i="18"/>
  <c r="BD9914" i="18"/>
  <c r="BB9915" i="18"/>
  <c r="BC9915" i="18"/>
  <c r="BD9915" i="18"/>
  <c r="BB9916" i="18"/>
  <c r="BC9916" i="18"/>
  <c r="BD9916" i="18"/>
  <c r="BB9917" i="18"/>
  <c r="BC9917" i="18"/>
  <c r="BD9917" i="18"/>
  <c r="BB9918" i="18"/>
  <c r="BC9918" i="18"/>
  <c r="BD9918" i="18"/>
  <c r="BB9919" i="18"/>
  <c r="BC9919" i="18"/>
  <c r="BD9919" i="18"/>
  <c r="BB9920" i="18"/>
  <c r="BC9920" i="18"/>
  <c r="BD9920" i="18"/>
  <c r="BB9921" i="18"/>
  <c r="BC9921" i="18"/>
  <c r="BD9921" i="18"/>
  <c r="BB9922" i="18"/>
  <c r="BC9922" i="18"/>
  <c r="BD9922" i="18"/>
  <c r="BB9923" i="18"/>
  <c r="BC9923" i="18"/>
  <c r="BD9923" i="18"/>
  <c r="BB9924" i="18"/>
  <c r="BC9924" i="18"/>
  <c r="BD9924" i="18"/>
  <c r="BB9925" i="18"/>
  <c r="BC9925" i="18"/>
  <c r="BD9925" i="18"/>
  <c r="BB9926" i="18"/>
  <c r="BC9926" i="18"/>
  <c r="BD9926" i="18"/>
  <c r="BB9927" i="18"/>
  <c r="BC9927" i="18"/>
  <c r="BD9927" i="18"/>
  <c r="BB9928" i="18"/>
  <c r="BC9928" i="18"/>
  <c r="BD9928" i="18"/>
  <c r="BB9929" i="18"/>
  <c r="BC9929" i="18"/>
  <c r="BD9929" i="18"/>
  <c r="BB9930" i="18"/>
  <c r="BC9930" i="18"/>
  <c r="BD9930" i="18"/>
  <c r="BB9931" i="18"/>
  <c r="BC9931" i="18"/>
  <c r="BD9931" i="18"/>
  <c r="R55" i="18" l="1"/>
  <c r="R54" i="18"/>
  <c r="R57" i="18"/>
  <c r="R24" i="18"/>
  <c r="R25" i="18"/>
  <c r="R29" i="18"/>
  <c r="R40" i="18"/>
  <c r="R39" i="18"/>
  <c r="R26" i="18"/>
  <c r="R46" i="18"/>
  <c r="R50" i="18"/>
  <c r="R49" i="18"/>
  <c r="R56" i="18"/>
  <c r="R59" i="18"/>
  <c r="R60" i="18"/>
  <c r="R66" i="18"/>
  <c r="R65" i="18"/>
  <c r="R70" i="18"/>
  <c r="R100" i="18" l="1"/>
  <c r="R99" i="18"/>
  <c r="R96" i="18"/>
  <c r="R95" i="18"/>
  <c r="N103" i="2" l="1"/>
  <c r="M103" i="2"/>
  <c r="K103" i="2"/>
  <c r="J103" i="2"/>
  <c r="N102" i="2"/>
  <c r="M102" i="2"/>
  <c r="K102" i="2"/>
  <c r="J102" i="2"/>
  <c r="I102" i="2"/>
  <c r="N100" i="2"/>
  <c r="M100" i="2"/>
  <c r="K100" i="2"/>
  <c r="J100" i="2"/>
  <c r="I100" i="2"/>
  <c r="N99" i="2"/>
  <c r="M99" i="2"/>
  <c r="K99" i="2"/>
  <c r="J99" i="2"/>
  <c r="I99" i="2"/>
  <c r="N98" i="2"/>
  <c r="M98" i="2"/>
  <c r="K98" i="2"/>
  <c r="J98" i="2"/>
  <c r="I98" i="2"/>
  <c r="N97" i="2"/>
  <c r="M97" i="2"/>
  <c r="K97" i="2"/>
  <c r="J97" i="2"/>
  <c r="I97" i="2"/>
  <c r="N96" i="2"/>
  <c r="M96" i="2"/>
  <c r="K96" i="2"/>
  <c r="J96" i="2"/>
  <c r="I96" i="2"/>
  <c r="N95" i="2"/>
  <c r="M95" i="2"/>
  <c r="K95" i="2"/>
  <c r="J95" i="2"/>
  <c r="I95" i="2"/>
  <c r="N94" i="2"/>
  <c r="M94" i="2"/>
  <c r="K94" i="2"/>
  <c r="J94" i="2"/>
  <c r="I94" i="2"/>
  <c r="AA20" i="3" l="1"/>
  <c r="R94" i="18"/>
  <c r="R93" i="18"/>
  <c r="R92" i="18"/>
  <c r="C93" i="18" l="1"/>
  <c r="C94" i="18"/>
  <c r="C95" i="18"/>
  <c r="C96" i="18"/>
  <c r="C97" i="18"/>
  <c r="C98" i="18"/>
  <c r="C99" i="18"/>
  <c r="C100" i="18"/>
  <c r="C101" i="18"/>
  <c r="C102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D93" i="18"/>
  <c r="G93" i="18" s="1"/>
  <c r="D94" i="18"/>
  <c r="G94" i="18" s="1"/>
  <c r="D95" i="18"/>
  <c r="G95" i="18" s="1"/>
  <c r="D96" i="18"/>
  <c r="G96" i="18" s="1"/>
  <c r="D97" i="18"/>
  <c r="G97" i="18" s="1"/>
  <c r="D98" i="18"/>
  <c r="G98" i="18" s="1"/>
  <c r="D99" i="18"/>
  <c r="G99" i="18" s="1"/>
  <c r="D100" i="18"/>
  <c r="G100" i="18" s="1"/>
  <c r="D101" i="18"/>
  <c r="G101" i="18" s="1"/>
  <c r="D102" i="18"/>
  <c r="G102" i="18" s="1"/>
  <c r="D104" i="18"/>
  <c r="G104" i="18" s="1"/>
  <c r="D105" i="18"/>
  <c r="G105" i="18" s="1"/>
  <c r="D106" i="18"/>
  <c r="G106" i="18" s="1"/>
  <c r="D107" i="18"/>
  <c r="G107" i="18" s="1"/>
  <c r="D108" i="18"/>
  <c r="G108" i="18" s="1"/>
  <c r="D109" i="18"/>
  <c r="G109" i="18" s="1"/>
  <c r="D110" i="18"/>
  <c r="G110" i="18" s="1"/>
  <c r="D111" i="18"/>
  <c r="G111" i="18" s="1"/>
  <c r="D112" i="18"/>
  <c r="G112" i="18" s="1"/>
  <c r="D113" i="18"/>
  <c r="G113" i="18" s="1"/>
  <c r="D114" i="18"/>
  <c r="G114" i="18" s="1"/>
  <c r="D115" i="18"/>
  <c r="G115" i="18" s="1"/>
  <c r="D116" i="18"/>
  <c r="G116" i="18" s="1"/>
  <c r="D117" i="18"/>
  <c r="G117" i="18" s="1"/>
  <c r="F102" i="18"/>
  <c r="H106" i="18"/>
  <c r="I106" i="18"/>
  <c r="H107" i="18"/>
  <c r="I107" i="18"/>
  <c r="H108" i="18"/>
  <c r="I108" i="18"/>
  <c r="H109" i="18"/>
  <c r="I109" i="18"/>
  <c r="H110" i="18"/>
  <c r="I110" i="18"/>
  <c r="H111" i="18"/>
  <c r="I111" i="18"/>
  <c r="H112" i="18"/>
  <c r="I112" i="18"/>
  <c r="H113" i="18"/>
  <c r="I113" i="18"/>
  <c r="H114" i="18"/>
  <c r="I114" i="18"/>
  <c r="H115" i="18"/>
  <c r="I115" i="18"/>
  <c r="H116" i="18"/>
  <c r="I116" i="18"/>
  <c r="H117" i="18"/>
  <c r="I117" i="18"/>
  <c r="H104" i="18"/>
  <c r="I104" i="18"/>
  <c r="H105" i="18"/>
  <c r="I105" i="18"/>
  <c r="H102" i="18"/>
  <c r="I102" i="18"/>
  <c r="H101" i="18"/>
  <c r="I101" i="18"/>
  <c r="H100" i="18"/>
  <c r="I100" i="18"/>
  <c r="H99" i="18"/>
  <c r="I99" i="18"/>
  <c r="H98" i="18"/>
  <c r="I98" i="18"/>
  <c r="H97" i="18"/>
  <c r="I97" i="18"/>
  <c r="H96" i="18"/>
  <c r="I96" i="18"/>
  <c r="H94" i="18"/>
  <c r="I94" i="18"/>
  <c r="H95" i="18"/>
  <c r="I95" i="18"/>
  <c r="H93" i="18"/>
  <c r="I93" i="18"/>
  <c r="I92" i="18"/>
  <c r="H92" i="18"/>
  <c r="D92" i="18"/>
  <c r="G92" i="18" s="1"/>
  <c r="C92" i="18"/>
  <c r="N106" i="18"/>
  <c r="E99" i="4"/>
  <c r="E107" i="18" s="1"/>
  <c r="F107" i="18" s="1"/>
  <c r="C32" i="11"/>
  <c r="AA95" i="4" l="1"/>
  <c r="C18" i="11"/>
  <c r="C17" i="11"/>
  <c r="C16" i="11"/>
  <c r="C15" i="11"/>
  <c r="C14" i="11"/>
  <c r="C13" i="11"/>
  <c r="C12" i="11"/>
  <c r="C11" i="11"/>
  <c r="C10" i="11"/>
  <c r="C9" i="11"/>
  <c r="Y98" i="4"/>
  <c r="N109" i="4"/>
  <c r="C26" i="11"/>
  <c r="C25" i="11"/>
  <c r="C24" i="11"/>
  <c r="C23" i="11"/>
  <c r="C22" i="11"/>
  <c r="C21" i="11"/>
  <c r="C20" i="11"/>
  <c r="C37" i="11" l="1"/>
  <c r="C34" i="11"/>
  <c r="E88" i="4" l="1"/>
  <c r="E95" i="18" s="1"/>
  <c r="F95" i="18" s="1"/>
  <c r="E92" i="4" l="1"/>
  <c r="E99" i="18" s="1"/>
  <c r="F99" i="18" s="1"/>
  <c r="R91" i="18" l="1"/>
  <c r="R97" i="18"/>
  <c r="AA10" i="18"/>
  <c r="AG10" i="18" l="1"/>
  <c r="K3" i="4" l="1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2" i="4"/>
  <c r="C35" i="11"/>
  <c r="L3" i="4"/>
  <c r="M3" i="4"/>
  <c r="L4" i="4"/>
  <c r="M4" i="4"/>
  <c r="L5" i="4"/>
  <c r="M5" i="4"/>
  <c r="L6" i="4"/>
  <c r="M6" i="4"/>
  <c r="L7" i="4"/>
  <c r="M7" i="4"/>
  <c r="L8" i="4"/>
  <c r="M8" i="4"/>
  <c r="L9" i="4"/>
  <c r="M9" i="4"/>
  <c r="L10" i="4"/>
  <c r="M10" i="4"/>
  <c r="L11" i="4"/>
  <c r="M11" i="4"/>
  <c r="L12" i="4"/>
  <c r="M12" i="4"/>
  <c r="L13" i="4"/>
  <c r="M13" i="4"/>
  <c r="L14" i="4"/>
  <c r="M14" i="4"/>
  <c r="L15" i="4"/>
  <c r="M15" i="4"/>
  <c r="L16" i="4"/>
  <c r="M16" i="4"/>
  <c r="L17" i="4"/>
  <c r="M17" i="4"/>
  <c r="L18" i="4"/>
  <c r="M18" i="4"/>
  <c r="L19" i="4"/>
  <c r="M19" i="4"/>
  <c r="L20" i="4"/>
  <c r="M20" i="4"/>
  <c r="L21" i="4"/>
  <c r="M21" i="4"/>
  <c r="L22" i="4"/>
  <c r="M22" i="4"/>
  <c r="L23" i="4"/>
  <c r="M23" i="4"/>
  <c r="L24" i="4"/>
  <c r="M24" i="4"/>
  <c r="L25" i="4"/>
  <c r="M25" i="4"/>
  <c r="L26" i="4"/>
  <c r="M26" i="4"/>
  <c r="L27" i="4"/>
  <c r="M27" i="4"/>
  <c r="L28" i="4"/>
  <c r="M28" i="4"/>
  <c r="L29" i="4"/>
  <c r="M29" i="4"/>
  <c r="L30" i="4"/>
  <c r="M30" i="4"/>
  <c r="L31" i="4"/>
  <c r="M31" i="4"/>
  <c r="L32" i="4"/>
  <c r="M32" i="4"/>
  <c r="L33" i="4"/>
  <c r="M33" i="4"/>
  <c r="L34" i="4"/>
  <c r="M34" i="4"/>
  <c r="L35" i="4"/>
  <c r="M35" i="4"/>
  <c r="L36" i="4"/>
  <c r="M36" i="4"/>
  <c r="L37" i="4"/>
  <c r="M37" i="4"/>
  <c r="L38" i="4"/>
  <c r="M38" i="4"/>
  <c r="L39" i="4"/>
  <c r="M39" i="4"/>
  <c r="L40" i="4"/>
  <c r="M40" i="4"/>
  <c r="L41" i="4"/>
  <c r="M41" i="4"/>
  <c r="L42" i="4"/>
  <c r="M42" i="4"/>
  <c r="L43" i="4"/>
  <c r="M43" i="4"/>
  <c r="L44" i="4"/>
  <c r="M44" i="4"/>
  <c r="L45" i="4"/>
  <c r="M45" i="4"/>
  <c r="L46" i="4"/>
  <c r="M46" i="4"/>
  <c r="L47" i="4"/>
  <c r="M47" i="4"/>
  <c r="L48" i="4"/>
  <c r="M48" i="4"/>
  <c r="L49" i="4"/>
  <c r="M49" i="4"/>
  <c r="L50" i="4"/>
  <c r="M50" i="4"/>
  <c r="L51" i="4"/>
  <c r="M51" i="4"/>
  <c r="L52" i="4"/>
  <c r="M52" i="4"/>
  <c r="L53" i="4"/>
  <c r="M53" i="4"/>
  <c r="L54" i="4"/>
  <c r="M54" i="4"/>
  <c r="L55" i="4"/>
  <c r="M55" i="4"/>
  <c r="L56" i="4"/>
  <c r="M56" i="4"/>
  <c r="L57" i="4"/>
  <c r="M57" i="4"/>
  <c r="L58" i="4"/>
  <c r="M58" i="4"/>
  <c r="L59" i="4"/>
  <c r="M59" i="4"/>
  <c r="L60" i="4"/>
  <c r="M60" i="4"/>
  <c r="L61" i="4"/>
  <c r="M61" i="4"/>
  <c r="L62" i="4"/>
  <c r="M62" i="4"/>
  <c r="L63" i="4"/>
  <c r="M63" i="4"/>
  <c r="L64" i="4"/>
  <c r="M64" i="4"/>
  <c r="L65" i="4"/>
  <c r="M65" i="4"/>
  <c r="L66" i="4"/>
  <c r="M66" i="4"/>
  <c r="L67" i="4"/>
  <c r="M67" i="4"/>
  <c r="L68" i="4"/>
  <c r="M68" i="4"/>
  <c r="L70" i="4"/>
  <c r="M70" i="4"/>
  <c r="L73" i="4"/>
  <c r="M73" i="4"/>
  <c r="L74" i="4"/>
  <c r="M74" i="4"/>
  <c r="L75" i="4"/>
  <c r="M75" i="4"/>
  <c r="L76" i="4"/>
  <c r="M76" i="4"/>
  <c r="L77" i="4"/>
  <c r="M77" i="4"/>
  <c r="L78" i="4"/>
  <c r="M78" i="4"/>
  <c r="L79" i="4"/>
  <c r="M79" i="4"/>
  <c r="L80" i="4"/>
  <c r="M80" i="4"/>
  <c r="L81" i="4"/>
  <c r="M81" i="4"/>
  <c r="L82" i="4"/>
  <c r="M82" i="4"/>
  <c r="L83" i="4"/>
  <c r="M83" i="4"/>
  <c r="L84" i="4"/>
  <c r="M84" i="4"/>
  <c r="L85" i="4"/>
  <c r="J92" i="18" s="1"/>
  <c r="M85" i="4"/>
  <c r="L86" i="4"/>
  <c r="J93" i="18" s="1"/>
  <c r="M86" i="4"/>
  <c r="L87" i="4"/>
  <c r="J94" i="18" s="1"/>
  <c r="M87" i="4"/>
  <c r="L93" i="4"/>
  <c r="J100" i="18" s="1"/>
  <c r="M93" i="4"/>
  <c r="L98" i="4"/>
  <c r="J106" i="18" s="1"/>
  <c r="M98" i="4"/>
  <c r="L99" i="4"/>
  <c r="J107" i="18" s="1"/>
  <c r="M99" i="4"/>
  <c r="L103" i="4"/>
  <c r="J111" i="18" s="1"/>
  <c r="M103" i="4"/>
  <c r="L105" i="4"/>
  <c r="J113" i="18" s="1"/>
  <c r="M105" i="4"/>
  <c r="L2" i="4"/>
  <c r="M2" i="4"/>
  <c r="C7" i="11" l="1"/>
  <c r="T31" i="17"/>
  <c r="V20" i="17" l="1"/>
  <c r="N32" i="17"/>
  <c r="S32" i="17" s="1"/>
  <c r="U32" i="17" s="1"/>
  <c r="N31" i="17"/>
  <c r="S31" i="17" s="1"/>
  <c r="U31" i="17" s="1"/>
  <c r="N20" i="17"/>
  <c r="S20" i="17" s="1"/>
  <c r="U20" i="17" s="1"/>
  <c r="T199" i="18" l="1"/>
  <c r="T182" i="18"/>
  <c r="T177" i="18"/>
  <c r="T187" i="18"/>
  <c r="T183" i="18"/>
  <c r="T172" i="18"/>
  <c r="T171" i="18"/>
  <c r="T166" i="18"/>
  <c r="T157" i="18"/>
  <c r="T153" i="18"/>
  <c r="T154" i="18"/>
  <c r="T137" i="18"/>
  <c r="T119" i="18"/>
  <c r="T132" i="18"/>
  <c r="T121" i="18"/>
  <c r="U121" i="18" s="1"/>
  <c r="T126" i="18"/>
  <c r="T123" i="18"/>
  <c r="T118" i="18"/>
  <c r="T116" i="18"/>
  <c r="U116" i="18" s="1"/>
  <c r="T117" i="18"/>
  <c r="U117" i="18" s="1"/>
  <c r="T32" i="17"/>
  <c r="V199" i="18" l="1"/>
  <c r="AG199" i="18" s="1"/>
  <c r="U199" i="18"/>
  <c r="V172" i="18"/>
  <c r="AA172" i="18" s="1"/>
  <c r="U172" i="18"/>
  <c r="U183" i="18"/>
  <c r="V183" i="18"/>
  <c r="AG183" i="18" s="1"/>
  <c r="V187" i="18"/>
  <c r="AG187" i="18" s="1"/>
  <c r="U187" i="18"/>
  <c r="U177" i="18"/>
  <c r="V177" i="18"/>
  <c r="AA177" i="18" s="1"/>
  <c r="U182" i="18"/>
  <c r="V182" i="18"/>
  <c r="AG182" i="18" s="1"/>
  <c r="V171" i="18"/>
  <c r="AA171" i="18" s="1"/>
  <c r="U171" i="18"/>
  <c r="U166" i="18"/>
  <c r="V166" i="18"/>
  <c r="AA166" i="18" s="1"/>
  <c r="V154" i="18"/>
  <c r="AG154" i="18" s="1"/>
  <c r="U154" i="18"/>
  <c r="V153" i="18"/>
  <c r="AA153" i="18" s="1"/>
  <c r="U153" i="18"/>
  <c r="U157" i="18"/>
  <c r="V157" i="18"/>
  <c r="AG157" i="18" s="1"/>
  <c r="V137" i="18"/>
  <c r="AG137" i="18" s="1"/>
  <c r="U137" i="18"/>
  <c r="U119" i="18"/>
  <c r="V119" i="18"/>
  <c r="AG119" i="18" s="1"/>
  <c r="U132" i="18"/>
  <c r="V132" i="18"/>
  <c r="AG132" i="18" s="1"/>
  <c r="V121" i="18"/>
  <c r="AA121" i="18" s="1"/>
  <c r="V126" i="18"/>
  <c r="AG126" i="18" s="1"/>
  <c r="U126" i="18"/>
  <c r="U123" i="18"/>
  <c r="V123" i="18"/>
  <c r="AG123" i="18" s="1"/>
  <c r="U118" i="18"/>
  <c r="V118" i="18"/>
  <c r="AG118" i="18" s="1"/>
  <c r="AR89" i="4"/>
  <c r="AA199" i="18" l="1"/>
  <c r="AG172" i="18"/>
  <c r="AA182" i="18"/>
  <c r="AA183" i="18"/>
  <c r="AA187" i="18"/>
  <c r="AG177" i="18"/>
  <c r="AG171" i="18"/>
  <c r="AG166" i="18"/>
  <c r="AG153" i="18"/>
  <c r="AA157" i="18"/>
  <c r="AA154" i="18"/>
  <c r="AA137" i="18"/>
  <c r="AA132" i="18"/>
  <c r="AG121" i="18"/>
  <c r="AA123" i="18"/>
  <c r="AA126" i="18"/>
  <c r="AA119" i="18"/>
  <c r="AA118" i="18"/>
  <c r="R87" i="18"/>
  <c r="C117" i="7" l="1"/>
  <c r="AI24" i="18" l="1"/>
  <c r="AI25" i="18"/>
  <c r="AI18" i="18"/>
  <c r="AI19" i="18"/>
  <c r="AI20" i="18"/>
  <c r="AI7" i="18"/>
  <c r="AI8" i="18"/>
  <c r="AI9" i="18"/>
  <c r="AI10" i="18"/>
  <c r="AI11" i="18"/>
  <c r="AI4" i="18"/>
  <c r="AI5" i="18"/>
  <c r="AI3" i="18"/>
  <c r="X88" i="18"/>
  <c r="H34" i="18"/>
  <c r="H35" i="18"/>
  <c r="H36" i="18"/>
  <c r="AC11" i="18"/>
  <c r="Z117" i="18"/>
  <c r="Y117" i="18"/>
  <c r="X117" i="18"/>
  <c r="Z116" i="18"/>
  <c r="Y116" i="18"/>
  <c r="X116" i="18"/>
  <c r="Z115" i="18"/>
  <c r="Y115" i="18"/>
  <c r="X115" i="18"/>
  <c r="Z114" i="18"/>
  <c r="Y114" i="18"/>
  <c r="X114" i="18"/>
  <c r="Z113" i="18"/>
  <c r="Y113" i="18"/>
  <c r="X113" i="18"/>
  <c r="Z112" i="18"/>
  <c r="Y112" i="18"/>
  <c r="X112" i="18"/>
  <c r="Z111" i="18"/>
  <c r="Y111" i="18"/>
  <c r="X111" i="18"/>
  <c r="Z110" i="18"/>
  <c r="Y110" i="18"/>
  <c r="X110" i="18"/>
  <c r="Z109" i="18"/>
  <c r="Y109" i="18"/>
  <c r="X109" i="18"/>
  <c r="Z108" i="18"/>
  <c r="Y108" i="18"/>
  <c r="X108" i="18"/>
  <c r="Z107" i="18"/>
  <c r="Y107" i="18"/>
  <c r="X107" i="18"/>
  <c r="W107" i="18"/>
  <c r="Z106" i="18"/>
  <c r="Y106" i="18"/>
  <c r="X106" i="18"/>
  <c r="Z105" i="18"/>
  <c r="Y105" i="18"/>
  <c r="X105" i="18"/>
  <c r="W105" i="18"/>
  <c r="Z104" i="18"/>
  <c r="Y104" i="18"/>
  <c r="X104" i="18"/>
  <c r="W104" i="18"/>
  <c r="T104" i="18"/>
  <c r="Z102" i="18"/>
  <c r="Y102" i="18"/>
  <c r="W102" i="18"/>
  <c r="Z101" i="18"/>
  <c r="Y101" i="18"/>
  <c r="X101" i="18"/>
  <c r="W101" i="18"/>
  <c r="T101" i="18"/>
  <c r="Z100" i="18"/>
  <c r="Y100" i="18"/>
  <c r="X100" i="18"/>
  <c r="W100" i="18"/>
  <c r="Z99" i="18"/>
  <c r="Y99" i="18"/>
  <c r="X99" i="18"/>
  <c r="W99" i="18"/>
  <c r="T99" i="18"/>
  <c r="Z98" i="18"/>
  <c r="Y98" i="18"/>
  <c r="X98" i="18"/>
  <c r="W98" i="18"/>
  <c r="Z97" i="18"/>
  <c r="Y97" i="18"/>
  <c r="X97" i="18"/>
  <c r="W97" i="18"/>
  <c r="Z96" i="18"/>
  <c r="Y96" i="18"/>
  <c r="X96" i="18"/>
  <c r="W96" i="18"/>
  <c r="Z95" i="18"/>
  <c r="Y95" i="18"/>
  <c r="X95" i="18"/>
  <c r="W95" i="18"/>
  <c r="Z94" i="18"/>
  <c r="Y94" i="18"/>
  <c r="X94" i="18"/>
  <c r="W94" i="18"/>
  <c r="Z93" i="18"/>
  <c r="Y93" i="18"/>
  <c r="X93" i="18"/>
  <c r="W93" i="18"/>
  <c r="Z92" i="18"/>
  <c r="Y92" i="18"/>
  <c r="X92" i="18"/>
  <c r="W92" i="18"/>
  <c r="Z91" i="18"/>
  <c r="Y91" i="18"/>
  <c r="X91" i="18"/>
  <c r="W91" i="18"/>
  <c r="J91" i="18"/>
  <c r="E91" i="18"/>
  <c r="F91" i="18" s="1"/>
  <c r="Z89" i="18"/>
  <c r="Y89" i="18"/>
  <c r="X89" i="18"/>
  <c r="W89" i="18"/>
  <c r="J89" i="18"/>
  <c r="E89" i="18"/>
  <c r="F89" i="18" s="1"/>
  <c r="Z88" i="18"/>
  <c r="Y88" i="18"/>
  <c r="W88" i="18"/>
  <c r="J88" i="18"/>
  <c r="F88" i="18"/>
  <c r="Z87" i="18"/>
  <c r="Y87" i="18"/>
  <c r="W87" i="18"/>
  <c r="J87" i="18"/>
  <c r="E87" i="18"/>
  <c r="F87" i="18" s="1"/>
  <c r="Z86" i="18"/>
  <c r="Y86" i="18"/>
  <c r="W86" i="18"/>
  <c r="J86" i="18"/>
  <c r="E86" i="18"/>
  <c r="F86" i="18" s="1"/>
  <c r="Z85" i="18"/>
  <c r="Y85" i="18"/>
  <c r="W85" i="18"/>
  <c r="J85" i="18"/>
  <c r="E85" i="18"/>
  <c r="F85" i="18" s="1"/>
  <c r="Z84" i="18"/>
  <c r="Y84" i="18"/>
  <c r="W84" i="18"/>
  <c r="J84" i="18"/>
  <c r="E84" i="18"/>
  <c r="F84" i="18" s="1"/>
  <c r="AC83" i="18"/>
  <c r="Z83" i="18"/>
  <c r="Y83" i="18"/>
  <c r="W83" i="18"/>
  <c r="J83" i="18"/>
  <c r="E83" i="18"/>
  <c r="F83" i="18" s="1"/>
  <c r="AC82" i="18"/>
  <c r="Z82" i="18"/>
  <c r="Y82" i="18"/>
  <c r="W82" i="18"/>
  <c r="J82" i="18"/>
  <c r="E82" i="18"/>
  <c r="F82" i="18" s="1"/>
  <c r="AC81" i="18"/>
  <c r="Z81" i="18"/>
  <c r="Y81" i="18"/>
  <c r="W81" i="18"/>
  <c r="J81" i="18"/>
  <c r="E81" i="18"/>
  <c r="F81" i="18" s="1"/>
  <c r="AC80" i="18"/>
  <c r="Z80" i="18"/>
  <c r="Y80" i="18"/>
  <c r="W80" i="18"/>
  <c r="J80" i="18"/>
  <c r="E80" i="18"/>
  <c r="F80" i="18" s="1"/>
  <c r="AC78" i="18"/>
  <c r="Z78" i="18"/>
  <c r="Y78" i="18"/>
  <c r="W78" i="18"/>
  <c r="J78" i="18"/>
  <c r="AC76" i="18"/>
  <c r="Z76" i="18"/>
  <c r="Y76" i="18"/>
  <c r="W76" i="18"/>
  <c r="Z72" i="18"/>
  <c r="Y72" i="18"/>
  <c r="W72" i="18"/>
  <c r="AC71" i="18"/>
  <c r="AD71" i="18" s="1"/>
  <c r="AI71" i="18" s="1"/>
  <c r="Z71" i="18"/>
  <c r="Y71" i="18"/>
  <c r="W71" i="18"/>
  <c r="J71" i="18"/>
  <c r="E71" i="18"/>
  <c r="F71" i="18" s="1"/>
  <c r="Z70" i="18"/>
  <c r="Y70" i="18"/>
  <c r="W70" i="18"/>
  <c r="E70" i="18"/>
  <c r="F70" i="18" s="1"/>
  <c r="Z69" i="18"/>
  <c r="Y69" i="18"/>
  <c r="W69" i="18"/>
  <c r="J69" i="18"/>
  <c r="E69" i="18"/>
  <c r="F69" i="18" s="1"/>
  <c r="Z68" i="18"/>
  <c r="Y68" i="18"/>
  <c r="W68" i="18"/>
  <c r="J68" i="18"/>
  <c r="E68" i="18"/>
  <c r="F68" i="18" s="1"/>
  <c r="Z67" i="18"/>
  <c r="Y67" i="18"/>
  <c r="W67" i="18"/>
  <c r="J67" i="18"/>
  <c r="E67" i="18"/>
  <c r="F67" i="18" s="1"/>
  <c r="Z66" i="18"/>
  <c r="Y66" i="18"/>
  <c r="W66" i="18"/>
  <c r="J66" i="18"/>
  <c r="E66" i="18"/>
  <c r="F66" i="18" s="1"/>
  <c r="Z65" i="18"/>
  <c r="Y65" i="18"/>
  <c r="W65" i="18"/>
  <c r="J65" i="18"/>
  <c r="E65" i="18"/>
  <c r="F65" i="18" s="1"/>
  <c r="Z64" i="18"/>
  <c r="Y64" i="18"/>
  <c r="W64" i="18"/>
  <c r="J64" i="18"/>
  <c r="F64" i="18"/>
  <c r="Z63" i="18"/>
  <c r="Y63" i="18"/>
  <c r="W63" i="18"/>
  <c r="J63" i="18"/>
  <c r="E63" i="18"/>
  <c r="F63" i="18" s="1"/>
  <c r="Z62" i="18"/>
  <c r="Y62" i="18"/>
  <c r="W62" i="18"/>
  <c r="J62" i="18"/>
  <c r="E62" i="18"/>
  <c r="F62" i="18" s="1"/>
  <c r="Z61" i="18"/>
  <c r="Y61" i="18"/>
  <c r="W61" i="18"/>
  <c r="J61" i="18"/>
  <c r="E61" i="18"/>
  <c r="F61" i="18" s="1"/>
  <c r="Z60" i="18"/>
  <c r="Y60" i="18"/>
  <c r="W60" i="18"/>
  <c r="J60" i="18"/>
  <c r="E60" i="18"/>
  <c r="F60" i="18" s="1"/>
  <c r="Z59" i="18"/>
  <c r="Y59" i="18"/>
  <c r="W59" i="18"/>
  <c r="J59" i="18"/>
  <c r="E59" i="18"/>
  <c r="F59" i="18" s="1"/>
  <c r="Z58" i="18"/>
  <c r="Y58" i="18"/>
  <c r="W58" i="18"/>
  <c r="J58" i="18"/>
  <c r="E58" i="18"/>
  <c r="F58" i="18" s="1"/>
  <c r="Z57" i="18"/>
  <c r="Y57" i="18"/>
  <c r="W57" i="18"/>
  <c r="J57" i="18"/>
  <c r="E57" i="18"/>
  <c r="F57" i="18" s="1"/>
  <c r="Z56" i="18"/>
  <c r="Y56" i="18"/>
  <c r="W56" i="18"/>
  <c r="J56" i="18"/>
  <c r="E56" i="18"/>
  <c r="F56" i="18" s="1"/>
  <c r="Z55" i="18"/>
  <c r="Y55" i="18"/>
  <c r="W55" i="18"/>
  <c r="J55" i="18"/>
  <c r="E55" i="18"/>
  <c r="F55" i="18" s="1"/>
  <c r="Z54" i="18"/>
  <c r="Y54" i="18"/>
  <c r="W54" i="18"/>
  <c r="J54" i="18"/>
  <c r="E54" i="18"/>
  <c r="F54" i="18" s="1"/>
  <c r="Z53" i="18"/>
  <c r="Y53" i="18"/>
  <c r="W53" i="18"/>
  <c r="J53" i="18"/>
  <c r="E53" i="18"/>
  <c r="F53" i="18" s="1"/>
  <c r="Z52" i="18"/>
  <c r="Y52" i="18"/>
  <c r="W52" i="18"/>
  <c r="J52" i="18"/>
  <c r="E52" i="18"/>
  <c r="F52" i="18" s="1"/>
  <c r="AC51" i="18"/>
  <c r="Z51" i="18"/>
  <c r="Y51" i="18"/>
  <c r="W51" i="18"/>
  <c r="J51" i="18"/>
  <c r="E51" i="18"/>
  <c r="F51" i="18" s="1"/>
  <c r="Z50" i="18"/>
  <c r="Y50" i="18"/>
  <c r="K50" i="18"/>
  <c r="J50" i="18"/>
  <c r="E50" i="18"/>
  <c r="F50" i="18" s="1"/>
  <c r="Z49" i="18"/>
  <c r="Y49" i="18"/>
  <c r="M49" i="18"/>
  <c r="L49" i="18"/>
  <c r="K49" i="18"/>
  <c r="J49" i="18"/>
  <c r="E49" i="18"/>
  <c r="F49" i="18" s="1"/>
  <c r="AC48" i="18"/>
  <c r="Z48" i="18"/>
  <c r="Y48" i="18"/>
  <c r="K48" i="18"/>
  <c r="W48" i="18" s="1"/>
  <c r="J48" i="18"/>
  <c r="E48" i="18"/>
  <c r="F48" i="18" s="1"/>
  <c r="Z47" i="18"/>
  <c r="Y47" i="18"/>
  <c r="K47" i="18"/>
  <c r="W47" i="18" s="1"/>
  <c r="J47" i="18"/>
  <c r="E47" i="18"/>
  <c r="F47" i="18" s="1"/>
  <c r="AD46" i="18"/>
  <c r="AI46" i="18" s="1"/>
  <c r="AC46" i="18"/>
  <c r="Z46" i="18"/>
  <c r="Y46" i="18"/>
  <c r="W46" i="18"/>
  <c r="J46" i="18"/>
  <c r="E46" i="18"/>
  <c r="F46" i="18" s="1"/>
  <c r="Z45" i="18"/>
  <c r="Y45" i="18"/>
  <c r="L45" i="18"/>
  <c r="K45" i="18"/>
  <c r="J45" i="18"/>
  <c r="E45" i="18"/>
  <c r="F45" i="18" s="1"/>
  <c r="Z44" i="18"/>
  <c r="Y44" i="18"/>
  <c r="K44" i="18"/>
  <c r="J44" i="18"/>
  <c r="E44" i="18"/>
  <c r="F44" i="18" s="1"/>
  <c r="Z43" i="18"/>
  <c r="Y43" i="18"/>
  <c r="L43" i="18"/>
  <c r="K43" i="18"/>
  <c r="J43" i="18"/>
  <c r="E43" i="18"/>
  <c r="F43" i="18" s="1"/>
  <c r="Z42" i="18"/>
  <c r="Y42" i="18"/>
  <c r="L42" i="18"/>
  <c r="K42" i="18"/>
  <c r="J42" i="18"/>
  <c r="E42" i="18"/>
  <c r="F42" i="18" s="1"/>
  <c r="Z41" i="18"/>
  <c r="Y41" i="18"/>
  <c r="K41" i="18"/>
  <c r="W41" i="18" s="1"/>
  <c r="J41" i="18"/>
  <c r="E41" i="18"/>
  <c r="F41" i="18" s="1"/>
  <c r="Z40" i="18"/>
  <c r="Y40" i="18"/>
  <c r="K40" i="18"/>
  <c r="W40" i="18" s="1"/>
  <c r="J40" i="18"/>
  <c r="E40" i="18"/>
  <c r="F40" i="18" s="1"/>
  <c r="Z39" i="18"/>
  <c r="Y39" i="18"/>
  <c r="M39" i="18"/>
  <c r="L39" i="18"/>
  <c r="K39" i="18"/>
  <c r="J39" i="18"/>
  <c r="E39" i="18"/>
  <c r="F39" i="18" s="1"/>
  <c r="Z38" i="18"/>
  <c r="M38" i="18"/>
  <c r="L38" i="18"/>
  <c r="K38" i="18"/>
  <c r="J38" i="18"/>
  <c r="E38" i="18"/>
  <c r="F38" i="18" s="1"/>
  <c r="Z37" i="18"/>
  <c r="M37" i="18"/>
  <c r="L37" i="18"/>
  <c r="K37" i="18"/>
  <c r="J37" i="18"/>
  <c r="E37" i="18"/>
  <c r="F37" i="18" s="1"/>
  <c r="Z36" i="18"/>
  <c r="Y36" i="18"/>
  <c r="M36" i="18"/>
  <c r="K36" i="18"/>
  <c r="J36" i="18"/>
  <c r="E36" i="18"/>
  <c r="F36" i="18" s="1"/>
  <c r="Z35" i="18"/>
  <c r="Y35" i="18"/>
  <c r="L35" i="18"/>
  <c r="K35" i="18"/>
  <c r="J35" i="18"/>
  <c r="E35" i="18"/>
  <c r="F35" i="18" s="1"/>
  <c r="Z34" i="18"/>
  <c r="Y34" i="18"/>
  <c r="K34" i="18"/>
  <c r="W34" i="18" s="1"/>
  <c r="J34" i="18"/>
  <c r="E34" i="18"/>
  <c r="F34" i="18" s="1"/>
  <c r="Z33" i="18"/>
  <c r="Y33" i="18"/>
  <c r="K33" i="18"/>
  <c r="W33" i="18" s="1"/>
  <c r="J33" i="18"/>
  <c r="E33" i="18"/>
  <c r="F33" i="18" s="1"/>
  <c r="AD32" i="18"/>
  <c r="AI32" i="18" s="1"/>
  <c r="AC32" i="18"/>
  <c r="Z32" i="18"/>
  <c r="Y32" i="18"/>
  <c r="W32" i="18"/>
  <c r="J32" i="18"/>
  <c r="E32" i="18"/>
  <c r="F32" i="18" s="1"/>
  <c r="AC31" i="18"/>
  <c r="AD31" i="18" s="1"/>
  <c r="AI31" i="18" s="1"/>
  <c r="Q31" i="18"/>
  <c r="Z31" i="18" s="1"/>
  <c r="Y31" i="18"/>
  <c r="K31" i="18"/>
  <c r="W31" i="18" s="1"/>
  <c r="J31" i="18"/>
  <c r="E31" i="18"/>
  <c r="F31" i="18" s="1"/>
  <c r="Z30" i="18"/>
  <c r="Y30" i="18"/>
  <c r="K30" i="18"/>
  <c r="J30" i="18"/>
  <c r="E30" i="18"/>
  <c r="F30" i="18" s="1"/>
  <c r="AC29" i="18"/>
  <c r="AD29" i="18" s="1"/>
  <c r="AI29" i="18" s="1"/>
  <c r="Z29" i="18"/>
  <c r="K29" i="18"/>
  <c r="W29" i="18" s="1"/>
  <c r="J29" i="18"/>
  <c r="E29" i="18"/>
  <c r="F29" i="18" s="1"/>
  <c r="AC28" i="18"/>
  <c r="AD28" i="18" s="1"/>
  <c r="AI28" i="18" s="1"/>
  <c r="Z28" i="18"/>
  <c r="Y28" i="18"/>
  <c r="K28" i="18"/>
  <c r="W28" i="18" s="1"/>
  <c r="J28" i="18"/>
  <c r="E28" i="18"/>
  <c r="F28" i="18" s="1"/>
  <c r="AC27" i="18"/>
  <c r="Z27" i="18"/>
  <c r="Y27" i="18"/>
  <c r="M27" i="18"/>
  <c r="K27" i="18"/>
  <c r="J27" i="18"/>
  <c r="E27" i="18"/>
  <c r="F27" i="18" s="1"/>
  <c r="AC26" i="18"/>
  <c r="AD26" i="18" s="1"/>
  <c r="AI26" i="18" s="1"/>
  <c r="Q26" i="18"/>
  <c r="Z26" i="18" s="1"/>
  <c r="Y26" i="18"/>
  <c r="K26" i="18"/>
  <c r="W26" i="18" s="1"/>
  <c r="J26" i="18"/>
  <c r="AC25" i="18"/>
  <c r="Z25" i="18"/>
  <c r="K25" i="18"/>
  <c r="W25" i="18" s="1"/>
  <c r="J25" i="18"/>
  <c r="E25" i="18"/>
  <c r="F25" i="18" s="1"/>
  <c r="AC24" i="18"/>
  <c r="Z24" i="18"/>
  <c r="M24" i="18"/>
  <c r="L24" i="18"/>
  <c r="K24" i="18"/>
  <c r="J24" i="18"/>
  <c r="E24" i="18"/>
  <c r="F24" i="18" s="1"/>
  <c r="AC23" i="18"/>
  <c r="AD23" i="18" s="1"/>
  <c r="AI23" i="18" s="1"/>
  <c r="Z23" i="18"/>
  <c r="K23" i="18"/>
  <c r="W23" i="18" s="1"/>
  <c r="J23" i="18"/>
  <c r="E23" i="18"/>
  <c r="F23" i="18" s="1"/>
  <c r="AC22" i="18"/>
  <c r="AD22" i="18" s="1"/>
  <c r="AI22" i="18" s="1"/>
  <c r="Z22" i="18"/>
  <c r="Y22" i="18"/>
  <c r="W22" i="18"/>
  <c r="J22" i="18"/>
  <c r="E22" i="18"/>
  <c r="F22" i="18" s="1"/>
  <c r="AC21" i="18"/>
  <c r="AD21" i="18" s="1"/>
  <c r="AI21" i="18" s="1"/>
  <c r="Z21" i="18"/>
  <c r="Y21" i="18"/>
  <c r="K21" i="18"/>
  <c r="J21" i="18"/>
  <c r="E21" i="18"/>
  <c r="F21" i="18" s="1"/>
  <c r="AC20" i="18"/>
  <c r="Z20" i="18"/>
  <c r="Y20" i="18"/>
  <c r="L20" i="18"/>
  <c r="K20" i="18"/>
  <c r="J20" i="18"/>
  <c r="E20" i="18"/>
  <c r="F20" i="18" s="1"/>
  <c r="AC19" i="18"/>
  <c r="Z19" i="18"/>
  <c r="Y19" i="18"/>
  <c r="K19" i="18"/>
  <c r="W19" i="18" s="1"/>
  <c r="J19" i="18"/>
  <c r="E19" i="18"/>
  <c r="F19" i="18" s="1"/>
  <c r="AC18" i="18"/>
  <c r="Z18" i="18"/>
  <c r="Y18" i="18"/>
  <c r="K18" i="18"/>
  <c r="W18" i="18" s="1"/>
  <c r="J18" i="18"/>
  <c r="E18" i="18"/>
  <c r="F18" i="18" s="1"/>
  <c r="AC17" i="18"/>
  <c r="AD17" i="18" s="1"/>
  <c r="AI17" i="18" s="1"/>
  <c r="Z17" i="18"/>
  <c r="Y17" i="18"/>
  <c r="K17" i="18"/>
  <c r="J17" i="18"/>
  <c r="E17" i="18"/>
  <c r="F17" i="18" s="1"/>
  <c r="AC16" i="18"/>
  <c r="Z16" i="18"/>
  <c r="Y16" i="18"/>
  <c r="N16" i="18"/>
  <c r="M16" i="18"/>
  <c r="L16" i="18"/>
  <c r="K16" i="18"/>
  <c r="J16" i="18"/>
  <c r="E16" i="18"/>
  <c r="F16" i="18" s="1"/>
  <c r="AC15" i="18"/>
  <c r="Z15" i="18"/>
  <c r="M15" i="18"/>
  <c r="L15" i="18"/>
  <c r="K15" i="18"/>
  <c r="J15" i="18"/>
  <c r="E15" i="18"/>
  <c r="F15" i="18" s="1"/>
  <c r="AC13" i="18"/>
  <c r="J13" i="18"/>
  <c r="E13" i="18"/>
  <c r="F13" i="18" s="1"/>
  <c r="AC12" i="18"/>
  <c r="Z12" i="18"/>
  <c r="M12" i="18"/>
  <c r="L12" i="18"/>
  <c r="K12" i="18"/>
  <c r="J12" i="18"/>
  <c r="E12" i="18"/>
  <c r="F12" i="18" s="1"/>
  <c r="Z11" i="18"/>
  <c r="M11" i="18"/>
  <c r="L11" i="18"/>
  <c r="K11" i="18"/>
  <c r="J11" i="18"/>
  <c r="E11" i="18"/>
  <c r="F11" i="18" s="1"/>
  <c r="AE10" i="18"/>
  <c r="W10" i="18"/>
  <c r="J10" i="18"/>
  <c r="Z9" i="18"/>
  <c r="L9" i="18"/>
  <c r="K9" i="18"/>
  <c r="J9" i="18"/>
  <c r="Z8" i="18"/>
  <c r="Y8" i="18"/>
  <c r="M8" i="18"/>
  <c r="L8" i="18"/>
  <c r="K8" i="18"/>
  <c r="J8" i="18"/>
  <c r="F8" i="18"/>
  <c r="Z7" i="18"/>
  <c r="Y7" i="18"/>
  <c r="M7" i="18"/>
  <c r="L7" i="18"/>
  <c r="K7" i="18"/>
  <c r="J7" i="18"/>
  <c r="F7" i="18"/>
  <c r="AD6" i="18"/>
  <c r="AI6" i="18" s="1"/>
  <c r="Z6" i="18"/>
  <c r="Y6" i="18"/>
  <c r="M6" i="18"/>
  <c r="K6" i="18"/>
  <c r="J6" i="18"/>
  <c r="F6" i="18"/>
  <c r="AE5" i="18"/>
  <c r="J5" i="18"/>
  <c r="F5" i="18"/>
  <c r="AE4" i="18"/>
  <c r="J4" i="18"/>
  <c r="F4" i="18"/>
  <c r="AE3" i="18"/>
  <c r="J3" i="18"/>
  <c r="F3" i="18"/>
  <c r="V99" i="18" l="1"/>
  <c r="AA99" i="18" s="1"/>
  <c r="V104" i="18"/>
  <c r="AG104" i="18" s="1"/>
  <c r="AD16" i="18"/>
  <c r="AD12" i="18"/>
  <c r="AI12" i="18" s="1"/>
  <c r="U99" i="18"/>
  <c r="W39" i="18"/>
  <c r="W16" i="18"/>
  <c r="W37" i="18"/>
  <c r="W20" i="18"/>
  <c r="W24" i="18"/>
  <c r="W49" i="18"/>
  <c r="W6" i="18"/>
  <c r="W9" i="18"/>
  <c r="V116" i="18"/>
  <c r="AA116" i="18" s="1"/>
  <c r="W44" i="18"/>
  <c r="U104" i="18"/>
  <c r="V117" i="18"/>
  <c r="AA117" i="18" s="1"/>
  <c r="W11" i="18"/>
  <c r="W45" i="18"/>
  <c r="W12" i="18"/>
  <c r="W38" i="18"/>
  <c r="AD15" i="18"/>
  <c r="AI15" i="18" s="1"/>
  <c r="W35" i="18"/>
  <c r="W27" i="18"/>
  <c r="W43" i="18"/>
  <c r="W13" i="18"/>
  <c r="W8" i="18"/>
  <c r="W17" i="18"/>
  <c r="W30" i="18"/>
  <c r="W7" i="18"/>
  <c r="V101" i="18"/>
  <c r="AA101" i="18" s="1"/>
  <c r="U101" i="18"/>
  <c r="W15" i="18"/>
  <c r="AC35" i="18"/>
  <c r="AD35" i="18" s="1"/>
  <c r="AI35" i="18" s="1"/>
  <c r="W50" i="18"/>
  <c r="AD27" i="18"/>
  <c r="AI27" i="18" s="1"/>
  <c r="W42" i="18"/>
  <c r="W21" i="18"/>
  <c r="W36" i="18"/>
  <c r="AA104" i="18" l="1"/>
  <c r="AG116" i="18"/>
  <c r="AG99" i="18"/>
  <c r="AG117" i="18"/>
  <c r="AG101" i="18"/>
  <c r="AI16" i="18"/>
  <c r="U6" i="17" l="1"/>
  <c r="S8" i="17"/>
  <c r="S9" i="17"/>
  <c r="S10" i="17"/>
  <c r="S11" i="17"/>
  <c r="S12" i="17"/>
  <c r="S13" i="17"/>
  <c r="S14" i="17"/>
  <c r="S15" i="17"/>
  <c r="S16" i="17"/>
  <c r="W24" i="17" l="1"/>
  <c r="W23" i="17"/>
  <c r="W22" i="17"/>
  <c r="W21" i="17"/>
  <c r="W20" i="17"/>
  <c r="W19" i="17"/>
  <c r="W18" i="17"/>
  <c r="W17" i="17"/>
  <c r="V24" i="17"/>
  <c r="V23" i="17"/>
  <c r="V22" i="17"/>
  <c r="V21" i="17"/>
  <c r="V19" i="17"/>
  <c r="V18" i="17"/>
  <c r="V17" i="17"/>
  <c r="N23" i="17" l="1"/>
  <c r="S23" i="17" s="1"/>
  <c r="U23" i="17" s="1"/>
  <c r="N22" i="17"/>
  <c r="S22" i="17" s="1"/>
  <c r="U22" i="17" s="1"/>
  <c r="N6" i="17"/>
  <c r="N7" i="17"/>
  <c r="N8" i="17"/>
  <c r="N9" i="17"/>
  <c r="N10" i="17"/>
  <c r="N11" i="17"/>
  <c r="N12" i="17"/>
  <c r="N13" i="17"/>
  <c r="N14" i="17"/>
  <c r="N15" i="17"/>
  <c r="N16" i="17"/>
  <c r="N17" i="17"/>
  <c r="S17" i="17" s="1"/>
  <c r="U17" i="17" s="1"/>
  <c r="N18" i="17"/>
  <c r="S18" i="17" s="1"/>
  <c r="U18" i="17" s="1"/>
  <c r="N19" i="17"/>
  <c r="S19" i="17" s="1"/>
  <c r="U19" i="17" s="1"/>
  <c r="N21" i="17"/>
  <c r="S21" i="17" s="1"/>
  <c r="U21" i="17" s="1"/>
  <c r="N24" i="17"/>
  <c r="S24" i="17" s="1"/>
  <c r="U24" i="17" s="1"/>
  <c r="N28" i="17"/>
  <c r="N33" i="17"/>
  <c r="S33" i="17" s="1"/>
  <c r="U33" i="17" s="1"/>
  <c r="N34" i="17"/>
  <c r="S34" i="17" s="1"/>
  <c r="U34" i="17" s="1"/>
  <c r="N35" i="17"/>
  <c r="S35" i="17" s="1"/>
  <c r="U35" i="17" s="1"/>
  <c r="N36" i="17"/>
  <c r="S36" i="17" s="1"/>
  <c r="U36" i="17" s="1"/>
  <c r="N37" i="17"/>
  <c r="S37" i="17" s="1"/>
  <c r="U37" i="17" s="1"/>
  <c r="N39" i="17"/>
  <c r="S39" i="17" s="1"/>
  <c r="U39" i="17" s="1"/>
  <c r="T39" i="17" s="1"/>
  <c r="N40" i="17"/>
  <c r="S40" i="17" s="1"/>
  <c r="U40" i="17" s="1"/>
  <c r="T40" i="17" s="1"/>
  <c r="N41" i="17"/>
  <c r="N42" i="17"/>
  <c r="S42" i="17" s="1"/>
  <c r="U42" i="17" s="1"/>
  <c r="N43" i="17"/>
  <c r="S43" i="17" s="1"/>
  <c r="U43" i="17" s="1"/>
  <c r="N44" i="17"/>
  <c r="S44" i="17" s="1"/>
  <c r="U44" i="17" s="1"/>
  <c r="N45" i="17"/>
  <c r="S45" i="17" s="1"/>
  <c r="U45" i="17" s="1"/>
  <c r="N46" i="17"/>
  <c r="S46" i="17" s="1"/>
  <c r="U46" i="17" s="1"/>
  <c r="T46" i="17" s="1"/>
  <c r="N47" i="17"/>
  <c r="S47" i="17" s="1"/>
  <c r="U47" i="17" s="1"/>
  <c r="N50" i="17"/>
  <c r="S50" i="17" s="1"/>
  <c r="U50" i="17" s="1"/>
  <c r="T50" i="17" s="1"/>
  <c r="T200" i="18" l="1"/>
  <c r="T197" i="18"/>
  <c r="T191" i="18"/>
  <c r="T193" i="18"/>
  <c r="T192" i="18"/>
  <c r="T196" i="18"/>
  <c r="T195" i="18"/>
  <c r="T185" i="18"/>
  <c r="T173" i="18"/>
  <c r="T175" i="18"/>
  <c r="T174" i="18"/>
  <c r="T181" i="18"/>
  <c r="T186" i="18"/>
  <c r="T189" i="18"/>
  <c r="T180" i="18"/>
  <c r="T176" i="18"/>
  <c r="T44" i="17"/>
  <c r="T43" i="17"/>
  <c r="T42" i="17"/>
  <c r="T45" i="17"/>
  <c r="T170" i="18"/>
  <c r="T47" i="17"/>
  <c r="T169" i="18"/>
  <c r="T168" i="18"/>
  <c r="T167" i="18"/>
  <c r="T158" i="18"/>
  <c r="T160" i="18"/>
  <c r="T159" i="18"/>
  <c r="T161" i="18"/>
  <c r="T150" i="18"/>
  <c r="T146" i="18"/>
  <c r="T152" i="18"/>
  <c r="T151" i="18"/>
  <c r="T156" i="18"/>
  <c r="T155" i="18"/>
  <c r="T149" i="18"/>
  <c r="T148" i="18"/>
  <c r="T139" i="18"/>
  <c r="T141" i="18"/>
  <c r="T138" i="18"/>
  <c r="T140" i="18"/>
  <c r="T144" i="18"/>
  <c r="T145" i="18"/>
  <c r="T142" i="18"/>
  <c r="T143" i="18"/>
  <c r="T136" i="18"/>
  <c r="U136" i="18" s="1"/>
  <c r="T135" i="18"/>
  <c r="V135" i="18" s="1"/>
  <c r="AG135" i="18" s="1"/>
  <c r="T133" i="18"/>
  <c r="T130" i="18"/>
  <c r="T131" i="18"/>
  <c r="T128" i="18"/>
  <c r="T129" i="18"/>
  <c r="T37" i="17"/>
  <c r="T122" i="18"/>
  <c r="U122" i="18" s="1"/>
  <c r="T127" i="18"/>
  <c r="V127" i="18" s="1"/>
  <c r="AA127" i="18" s="1"/>
  <c r="T115" i="18"/>
  <c r="T111" i="18"/>
  <c r="T79" i="18"/>
  <c r="V79" i="18" s="1"/>
  <c r="AA79" i="18" s="1"/>
  <c r="T92" i="18"/>
  <c r="U92" i="18" s="1"/>
  <c r="T100" i="18"/>
  <c r="T54" i="18"/>
  <c r="T37" i="18"/>
  <c r="T29" i="18"/>
  <c r="T55" i="18"/>
  <c r="T18" i="18"/>
  <c r="T19" i="18"/>
  <c r="T61" i="18"/>
  <c r="T59" i="18"/>
  <c r="T48" i="18"/>
  <c r="T91" i="18"/>
  <c r="T78" i="18"/>
  <c r="T39" i="18"/>
  <c r="V200" i="18" l="1"/>
  <c r="AA200" i="18" s="1"/>
  <c r="AG200" i="18"/>
  <c r="U200" i="18"/>
  <c r="U197" i="18"/>
  <c r="V197" i="18"/>
  <c r="AA197" i="18" s="1"/>
  <c r="V195" i="18"/>
  <c r="AG195" i="18" s="1"/>
  <c r="U195" i="18"/>
  <c r="V194" i="18"/>
  <c r="AG194" i="18" s="1"/>
  <c r="U194" i="18"/>
  <c r="V193" i="18"/>
  <c r="AG193" i="18" s="1"/>
  <c r="U193" i="18"/>
  <c r="V191" i="18"/>
  <c r="AG191" i="18" s="1"/>
  <c r="U191" i="18"/>
  <c r="V192" i="18"/>
  <c r="AG192" i="18" s="1"/>
  <c r="U192" i="18"/>
  <c r="V196" i="18"/>
  <c r="AA196" i="18" s="1"/>
  <c r="U196" i="18"/>
  <c r="U180" i="18"/>
  <c r="V180" i="18"/>
  <c r="AG180" i="18" s="1"/>
  <c r="V189" i="18"/>
  <c r="AA189" i="18" s="1"/>
  <c r="U189" i="18"/>
  <c r="U174" i="18"/>
  <c r="V174" i="18"/>
  <c r="AA174" i="18" s="1"/>
  <c r="V186" i="18"/>
  <c r="AA186" i="18" s="1"/>
  <c r="U186" i="18"/>
  <c r="U175" i="18"/>
  <c r="V175" i="18"/>
  <c r="AA175" i="18" s="1"/>
  <c r="U181" i="18"/>
  <c r="V181" i="18"/>
  <c r="AG181" i="18" s="1"/>
  <c r="U173" i="18"/>
  <c r="V173" i="18"/>
  <c r="AG173" i="18" s="1"/>
  <c r="U185" i="18"/>
  <c r="V185" i="18"/>
  <c r="AA185" i="18" s="1"/>
  <c r="U176" i="18"/>
  <c r="V176" i="18"/>
  <c r="AG176" i="18" s="1"/>
  <c r="AH176" i="18" s="1"/>
  <c r="V170" i="18"/>
  <c r="AG170" i="18" s="1"/>
  <c r="U170" i="18"/>
  <c r="V167" i="18"/>
  <c r="AG167" i="18" s="1"/>
  <c r="U167" i="18"/>
  <c r="U168" i="18"/>
  <c r="V168" i="18"/>
  <c r="AA168" i="18" s="1"/>
  <c r="U169" i="18"/>
  <c r="V169" i="18"/>
  <c r="AG169" i="18" s="1"/>
  <c r="U161" i="18"/>
  <c r="V161" i="18"/>
  <c r="AG161" i="18" s="1"/>
  <c r="U159" i="18"/>
  <c r="V159" i="18"/>
  <c r="AG159" i="18" s="1"/>
  <c r="V160" i="18"/>
  <c r="AA160" i="18" s="1"/>
  <c r="U160" i="18"/>
  <c r="V158" i="18"/>
  <c r="AG158" i="18" s="1"/>
  <c r="U158" i="18"/>
  <c r="V150" i="18"/>
  <c r="AG150" i="18" s="1"/>
  <c r="U150" i="18"/>
  <c r="U155" i="18"/>
  <c r="V155" i="18"/>
  <c r="AG155" i="18" s="1"/>
  <c r="V151" i="18"/>
  <c r="AG151" i="18" s="1"/>
  <c r="AH151" i="18" s="1"/>
  <c r="U151" i="18"/>
  <c r="V152" i="18"/>
  <c r="AG152" i="18" s="1"/>
  <c r="U152" i="18"/>
  <c r="V156" i="18"/>
  <c r="AG156" i="18" s="1"/>
  <c r="U156" i="18"/>
  <c r="U146" i="18"/>
  <c r="V146" i="18"/>
  <c r="AG146" i="18" s="1"/>
  <c r="U148" i="18"/>
  <c r="V148" i="18"/>
  <c r="AG148" i="18" s="1"/>
  <c r="V149" i="18"/>
  <c r="AA149" i="18" s="1"/>
  <c r="U149" i="18"/>
  <c r="U145" i="18"/>
  <c r="V145" i="18"/>
  <c r="AA145" i="18" s="1"/>
  <c r="V144" i="18"/>
  <c r="AA144" i="18" s="1"/>
  <c r="U144" i="18"/>
  <c r="V140" i="18"/>
  <c r="AA140" i="18" s="1"/>
  <c r="U140" i="18"/>
  <c r="V138" i="18"/>
  <c r="AA138" i="18" s="1"/>
  <c r="U138" i="18"/>
  <c r="V139" i="18"/>
  <c r="AA139" i="18" s="1"/>
  <c r="U139" i="18"/>
  <c r="U142" i="18"/>
  <c r="V142" i="18"/>
  <c r="AG142" i="18" s="1"/>
  <c r="V143" i="18"/>
  <c r="AG143" i="18" s="1"/>
  <c r="AH143" i="18" s="1"/>
  <c r="U143" i="18"/>
  <c r="U141" i="18"/>
  <c r="V141" i="18"/>
  <c r="AG141" i="18" s="1"/>
  <c r="V136" i="18"/>
  <c r="AA136" i="18" s="1"/>
  <c r="U135" i="18"/>
  <c r="AA135" i="18"/>
  <c r="V133" i="18"/>
  <c r="AA133" i="18" s="1"/>
  <c r="U133" i="18"/>
  <c r="U131" i="18"/>
  <c r="V131" i="18"/>
  <c r="AG131" i="18" s="1"/>
  <c r="V130" i="18"/>
  <c r="AA130" i="18" s="1"/>
  <c r="U130" i="18"/>
  <c r="V129" i="18"/>
  <c r="AG129" i="18" s="1"/>
  <c r="U129" i="18"/>
  <c r="V128" i="18"/>
  <c r="AG128" i="18" s="1"/>
  <c r="U128" i="18"/>
  <c r="U127" i="18"/>
  <c r="V122" i="18"/>
  <c r="AG122" i="18" s="1"/>
  <c r="AG127" i="18"/>
  <c r="U115" i="18"/>
  <c r="V115" i="18"/>
  <c r="AG115" i="18" s="1"/>
  <c r="U111" i="18"/>
  <c r="V111" i="18"/>
  <c r="AG111" i="18" s="1"/>
  <c r="U79" i="18"/>
  <c r="AG79" i="18"/>
  <c r="V100" i="18"/>
  <c r="AA100" i="18" s="1"/>
  <c r="U100" i="18"/>
  <c r="U18" i="18"/>
  <c r="U59" i="18"/>
  <c r="V59" i="18"/>
  <c r="AA59" i="18" s="1"/>
  <c r="V92" i="18"/>
  <c r="AA92" i="18" s="1"/>
  <c r="V55" i="18"/>
  <c r="AA55" i="18" s="1"/>
  <c r="U55" i="18"/>
  <c r="V18" i="18"/>
  <c r="U29" i="18"/>
  <c r="V29" i="18"/>
  <c r="AA29" i="18" s="1"/>
  <c r="U61" i="18"/>
  <c r="V61" i="18"/>
  <c r="AA61" i="18" s="1"/>
  <c r="U39" i="18"/>
  <c r="V39" i="18"/>
  <c r="AA39" i="18" s="1"/>
  <c r="U91" i="18"/>
  <c r="V91" i="18"/>
  <c r="AA91" i="18" s="1"/>
  <c r="U37" i="18"/>
  <c r="V37" i="18"/>
  <c r="AA37" i="18" s="1"/>
  <c r="U19" i="18"/>
  <c r="V19" i="18"/>
  <c r="AA19" i="18" s="1"/>
  <c r="U78" i="18"/>
  <c r="V78" i="18"/>
  <c r="AA78" i="18" s="1"/>
  <c r="U48" i="18"/>
  <c r="V48" i="18"/>
  <c r="AA48" i="18" s="1"/>
  <c r="U54" i="18"/>
  <c r="V54" i="18"/>
  <c r="AA54" i="18" s="1"/>
  <c r="AA193" i="18" l="1"/>
  <c r="AG196" i="18"/>
  <c r="AA195" i="18"/>
  <c r="AA194" i="18"/>
  <c r="AG197" i="18"/>
  <c r="AA192" i="18"/>
  <c r="AA191" i="18"/>
  <c r="AA180" i="18"/>
  <c r="AG175" i="18"/>
  <c r="AA181" i="18"/>
  <c r="AG185" i="18"/>
  <c r="AG174" i="18"/>
  <c r="AA176" i="18"/>
  <c r="AA173" i="18"/>
  <c r="AG189" i="18"/>
  <c r="AG186" i="18"/>
  <c r="AA167" i="18"/>
  <c r="AA170" i="18"/>
  <c r="AG168" i="18"/>
  <c r="AA169" i="18"/>
  <c r="AG160" i="18"/>
  <c r="AA161" i="18"/>
  <c r="AA159" i="18"/>
  <c r="AA158" i="18"/>
  <c r="AA155" i="18"/>
  <c r="AG149" i="18"/>
  <c r="AA156" i="18"/>
  <c r="AA150" i="18"/>
  <c r="AA152" i="18"/>
  <c r="AA146" i="18"/>
  <c r="AA151" i="18"/>
  <c r="AG144" i="18"/>
  <c r="AG139" i="18"/>
  <c r="AG138" i="18"/>
  <c r="AA143" i="18"/>
  <c r="AF143" i="18" s="1"/>
  <c r="AA141" i="18"/>
  <c r="AA148" i="18"/>
  <c r="AG136" i="18"/>
  <c r="AA142" i="18"/>
  <c r="AG145" i="18"/>
  <c r="AG140" i="18"/>
  <c r="AG133" i="18"/>
  <c r="AA131" i="18"/>
  <c r="AG130" i="18"/>
  <c r="AA129" i="18"/>
  <c r="AA128" i="18"/>
  <c r="AA122" i="18"/>
  <c r="AA115" i="18"/>
  <c r="AA111" i="18"/>
  <c r="AG100" i="18"/>
  <c r="AG61" i="18"/>
  <c r="AA18" i="18"/>
  <c r="AE18" i="18" s="1"/>
  <c r="AE19" i="18"/>
  <c r="AG39" i="18"/>
  <c r="AG48" i="18"/>
  <c r="AG37" i="18"/>
  <c r="AG91" i="18"/>
  <c r="AG55" i="18"/>
  <c r="AG78" i="18"/>
  <c r="AG29" i="18"/>
  <c r="AH29" i="18" s="1"/>
  <c r="AG59" i="18"/>
  <c r="AG92" i="18"/>
  <c r="AG18" i="18"/>
  <c r="AG54" i="18"/>
  <c r="AG19" i="18"/>
  <c r="AF29" i="18"/>
  <c r="AE29" i="18"/>
  <c r="W31" i="17"/>
  <c r="W32" i="17"/>
  <c r="W33" i="17"/>
  <c r="W34" i="17"/>
  <c r="W35" i="17"/>
  <c r="W36" i="17"/>
  <c r="W37" i="17"/>
  <c r="V31" i="17"/>
  <c r="V32" i="17"/>
  <c r="V33" i="17"/>
  <c r="V34" i="17"/>
  <c r="V35" i="17"/>
  <c r="V36" i="17"/>
  <c r="V37" i="17"/>
  <c r="AF176" i="18" l="1"/>
  <c r="AE176" i="18"/>
  <c r="AE151" i="18"/>
  <c r="AF151" i="18"/>
  <c r="AE143" i="18"/>
  <c r="M30" i="17"/>
  <c r="N30" i="17" s="1"/>
  <c r="S30" i="17" s="1"/>
  <c r="U30" i="17" s="1"/>
  <c r="M29" i="17"/>
  <c r="N29" i="17" s="1"/>
  <c r="S29" i="17" s="1"/>
  <c r="U29" i="17" s="1"/>
  <c r="M25" i="17"/>
  <c r="T147" i="18" l="1"/>
  <c r="U147" i="18" s="1"/>
  <c r="T134" i="18"/>
  <c r="T35" i="17"/>
  <c r="T34" i="17"/>
  <c r="T77" i="18"/>
  <c r="V77" i="18" s="1"/>
  <c r="AA77" i="18" s="1"/>
  <c r="T36" i="17"/>
  <c r="T112" i="18"/>
  <c r="T110" i="18"/>
  <c r="T114" i="18"/>
  <c r="T103" i="18"/>
  <c r="T73" i="18"/>
  <c r="T74" i="18"/>
  <c r="T75" i="18"/>
  <c r="T33" i="17"/>
  <c r="T108" i="18"/>
  <c r="U108" i="18" s="1"/>
  <c r="T98" i="18"/>
  <c r="T102" i="18"/>
  <c r="T29" i="17"/>
  <c r="V25" i="17"/>
  <c r="N25" i="17"/>
  <c r="S25" i="17" s="1"/>
  <c r="U25" i="17" s="1"/>
  <c r="T24" i="17"/>
  <c r="V29" i="17"/>
  <c r="W29" i="17"/>
  <c r="V30" i="17"/>
  <c r="W30" i="17"/>
  <c r="W25" i="17"/>
  <c r="V134" i="18" l="1"/>
  <c r="AG134" i="18" s="1"/>
  <c r="V147" i="18"/>
  <c r="AG147" i="18" s="1"/>
  <c r="U134" i="18"/>
  <c r="T125" i="18"/>
  <c r="U125" i="18" s="1"/>
  <c r="T124" i="18"/>
  <c r="V124" i="18" s="1"/>
  <c r="AG124" i="18" s="1"/>
  <c r="T25" i="17"/>
  <c r="U77" i="18"/>
  <c r="T113" i="18"/>
  <c r="V113" i="18" s="1"/>
  <c r="AG113" i="18" s="1"/>
  <c r="T14" i="18"/>
  <c r="U14" i="18" s="1"/>
  <c r="U112" i="18"/>
  <c r="V112" i="18"/>
  <c r="AA112" i="18" s="1"/>
  <c r="U114" i="18"/>
  <c r="V114" i="18"/>
  <c r="AA114" i="18" s="1"/>
  <c r="AG77" i="18"/>
  <c r="U110" i="18"/>
  <c r="V110" i="18"/>
  <c r="AA110" i="18" s="1"/>
  <c r="T109" i="18"/>
  <c r="U75" i="18"/>
  <c r="V75" i="18"/>
  <c r="AG75" i="18" s="1"/>
  <c r="V74" i="18"/>
  <c r="AA74" i="18" s="1"/>
  <c r="U74" i="18"/>
  <c r="U73" i="18"/>
  <c r="V73" i="18"/>
  <c r="AA73" i="18" s="1"/>
  <c r="V103" i="18"/>
  <c r="AG103" i="18" s="1"/>
  <c r="U103" i="18"/>
  <c r="V108" i="18"/>
  <c r="AA108" i="18" s="1"/>
  <c r="T105" i="18"/>
  <c r="V102" i="18"/>
  <c r="AG102" i="18" s="1"/>
  <c r="U102" i="18"/>
  <c r="U98" i="18"/>
  <c r="V98" i="18"/>
  <c r="AA98" i="18" s="1"/>
  <c r="T96" i="18"/>
  <c r="T97" i="18"/>
  <c r="T70" i="18"/>
  <c r="T15" i="18"/>
  <c r="T62" i="18"/>
  <c r="T33" i="18"/>
  <c r="T69" i="18"/>
  <c r="T53" i="18"/>
  <c r="T50" i="18"/>
  <c r="T36" i="18"/>
  <c r="T43" i="18"/>
  <c r="T66" i="18"/>
  <c r="T13" i="18"/>
  <c r="T60" i="18"/>
  <c r="T57" i="18"/>
  <c r="T21" i="18"/>
  <c r="T67" i="18"/>
  <c r="T42" i="18"/>
  <c r="T25" i="18"/>
  <c r="T82" i="18"/>
  <c r="T23" i="17"/>
  <c r="T35" i="18"/>
  <c r="T23" i="18"/>
  <c r="T81" i="18"/>
  <c r="T86" i="18"/>
  <c r="T94" i="18"/>
  <c r="T22" i="17"/>
  <c r="T26" i="17"/>
  <c r="AA134" i="18" l="1"/>
  <c r="AA147" i="18"/>
  <c r="V125" i="18"/>
  <c r="AG125" i="18" s="1"/>
  <c r="AA124" i="18"/>
  <c r="U124" i="18"/>
  <c r="V14" i="18"/>
  <c r="AA14" i="18" s="1"/>
  <c r="AE14" i="18" s="1"/>
  <c r="U113" i="18"/>
  <c r="AG112" i="18"/>
  <c r="AA103" i="18"/>
  <c r="AA113" i="18"/>
  <c r="AA75" i="18"/>
  <c r="AG110" i="18"/>
  <c r="AG114" i="18"/>
  <c r="AG73" i="18"/>
  <c r="AG74" i="18"/>
  <c r="U109" i="18"/>
  <c r="V109" i="18"/>
  <c r="AG109" i="18" s="1"/>
  <c r="AG108" i="18"/>
  <c r="V13" i="18"/>
  <c r="AA13" i="18" s="1"/>
  <c r="U13" i="18"/>
  <c r="AA102" i="18"/>
  <c r="AG98" i="18"/>
  <c r="V105" i="18"/>
  <c r="AG105" i="18" s="1"/>
  <c r="U105" i="18"/>
  <c r="U94" i="18"/>
  <c r="V94" i="18"/>
  <c r="AA94" i="18" s="1"/>
  <c r="U42" i="18"/>
  <c r="V42" i="18"/>
  <c r="AA42" i="18" s="1"/>
  <c r="U36" i="18"/>
  <c r="V36" i="18"/>
  <c r="AA36" i="18" s="1"/>
  <c r="U82" i="18"/>
  <c r="V82" i="18"/>
  <c r="AA82" i="18" s="1"/>
  <c r="U25" i="18"/>
  <c r="V25" i="18"/>
  <c r="AA25" i="18" s="1"/>
  <c r="U86" i="18"/>
  <c r="V86" i="18"/>
  <c r="AA86" i="18" s="1"/>
  <c r="V67" i="18"/>
  <c r="AG67" i="18" s="1"/>
  <c r="U67" i="18"/>
  <c r="U50" i="18"/>
  <c r="V50" i="18"/>
  <c r="AG50" i="18" s="1"/>
  <c r="U43" i="18"/>
  <c r="V43" i="18"/>
  <c r="AA43" i="18" s="1"/>
  <c r="V81" i="18"/>
  <c r="AA81" i="18" s="1"/>
  <c r="U81" i="18"/>
  <c r="U21" i="18"/>
  <c r="V21" i="18"/>
  <c r="AA21" i="18" s="1"/>
  <c r="V53" i="18"/>
  <c r="AA53" i="18" s="1"/>
  <c r="U53" i="18"/>
  <c r="U70" i="18"/>
  <c r="V70" i="18"/>
  <c r="AA70" i="18" s="1"/>
  <c r="V23" i="18"/>
  <c r="AA23" i="18" s="1"/>
  <c r="U23" i="18"/>
  <c r="V57" i="18"/>
  <c r="AA57" i="18" s="1"/>
  <c r="U57" i="18"/>
  <c r="V69" i="18"/>
  <c r="AG69" i="18" s="1"/>
  <c r="U69" i="18"/>
  <c r="V97" i="18"/>
  <c r="AA97" i="18" s="1"/>
  <c r="U97" i="18"/>
  <c r="V15" i="18"/>
  <c r="AA15" i="18" s="1"/>
  <c r="U15" i="18"/>
  <c r="U35" i="18"/>
  <c r="V35" i="18"/>
  <c r="AA35" i="18" s="1"/>
  <c r="U60" i="18"/>
  <c r="V60" i="18"/>
  <c r="AA60" i="18" s="1"/>
  <c r="U33" i="18"/>
  <c r="V33" i="18"/>
  <c r="AA33" i="18" s="1"/>
  <c r="U96" i="18"/>
  <c r="V96" i="18"/>
  <c r="AA96" i="18" s="1"/>
  <c r="V66" i="18"/>
  <c r="AA66" i="18" s="1"/>
  <c r="U66" i="18"/>
  <c r="U62" i="18"/>
  <c r="V62" i="18"/>
  <c r="AA62" i="18" s="1"/>
  <c r="T30" i="17"/>
  <c r="T76" i="18"/>
  <c r="T72" i="18"/>
  <c r="T95" i="18"/>
  <c r="X3" i="7"/>
  <c r="AA125" i="18" l="1"/>
  <c r="AG14" i="18"/>
  <c r="AH14" i="18" s="1"/>
  <c r="AF14" i="18"/>
  <c r="AA109" i="18"/>
  <c r="U72" i="18"/>
  <c r="V72" i="18"/>
  <c r="AA72" i="18" s="1"/>
  <c r="AG81" i="18"/>
  <c r="AA67" i="18"/>
  <c r="AA105" i="18"/>
  <c r="AA50" i="18"/>
  <c r="AG57" i="18"/>
  <c r="AG62" i="18"/>
  <c r="AA69" i="18"/>
  <c r="AE25" i="18"/>
  <c r="AG86" i="18"/>
  <c r="AG97" i="18"/>
  <c r="AG60" i="18"/>
  <c r="AG94" i="18"/>
  <c r="AG70" i="18"/>
  <c r="AG42" i="18"/>
  <c r="AG96" i="18"/>
  <c r="AG53" i="18"/>
  <c r="AG33" i="18"/>
  <c r="AG43" i="18"/>
  <c r="AG21" i="18"/>
  <c r="AH21" i="18" s="1"/>
  <c r="AG13" i="18"/>
  <c r="AG25" i="18"/>
  <c r="AG36" i="18"/>
  <c r="AG15" i="18"/>
  <c r="AH15" i="18" s="1"/>
  <c r="AG82" i="18"/>
  <c r="AG66" i="18"/>
  <c r="AG35" i="18"/>
  <c r="AH35" i="18" s="1"/>
  <c r="AG23" i="18"/>
  <c r="AH23" i="18" s="1"/>
  <c r="AF15" i="18"/>
  <c r="AE15" i="18"/>
  <c r="AF35" i="18"/>
  <c r="AE35" i="18"/>
  <c r="AF23" i="18"/>
  <c r="AE23" i="18"/>
  <c r="AE13" i="18"/>
  <c r="AF21" i="18"/>
  <c r="AE21" i="18"/>
  <c r="U76" i="18"/>
  <c r="V76" i="18"/>
  <c r="AA76" i="18" s="1"/>
  <c r="V95" i="18"/>
  <c r="AA95" i="18" s="1"/>
  <c r="U95" i="18"/>
  <c r="AG76" i="18" l="1"/>
  <c r="AG72" i="18"/>
  <c r="AG95" i="18"/>
  <c r="I75" i="2" l="1"/>
  <c r="J74" i="2"/>
  <c r="K74" i="2"/>
  <c r="M74" i="2"/>
  <c r="N74" i="2"/>
  <c r="J75" i="2"/>
  <c r="K75" i="2"/>
  <c r="M75" i="2"/>
  <c r="N75" i="2"/>
  <c r="I76" i="2"/>
  <c r="J76" i="2"/>
  <c r="K76" i="2"/>
  <c r="M76" i="2"/>
  <c r="N76" i="2"/>
  <c r="I77" i="2"/>
  <c r="J77" i="2"/>
  <c r="K77" i="2"/>
  <c r="M77" i="2"/>
  <c r="N77" i="2"/>
  <c r="I78" i="2"/>
  <c r="J78" i="2"/>
  <c r="K78" i="2"/>
  <c r="M78" i="2"/>
  <c r="N78" i="2"/>
  <c r="I79" i="2"/>
  <c r="J79" i="2"/>
  <c r="K79" i="2"/>
  <c r="M79" i="2"/>
  <c r="N79" i="2"/>
  <c r="I80" i="2"/>
  <c r="J80" i="2"/>
  <c r="K80" i="2"/>
  <c r="M80" i="2"/>
  <c r="N80" i="2"/>
  <c r="I81" i="2"/>
  <c r="J81" i="2"/>
  <c r="K81" i="2"/>
  <c r="M81" i="2"/>
  <c r="N81" i="2"/>
  <c r="I82" i="2"/>
  <c r="J82" i="2"/>
  <c r="K82" i="2"/>
  <c r="M82" i="2"/>
  <c r="N82" i="2"/>
  <c r="I83" i="2"/>
  <c r="J83" i="2"/>
  <c r="K83" i="2"/>
  <c r="M83" i="2"/>
  <c r="N83" i="2"/>
  <c r="I84" i="2"/>
  <c r="J84" i="2"/>
  <c r="K84" i="2"/>
  <c r="M84" i="2"/>
  <c r="N84" i="2"/>
  <c r="I85" i="2"/>
  <c r="J85" i="2"/>
  <c r="K85" i="2"/>
  <c r="M85" i="2"/>
  <c r="N85" i="2"/>
  <c r="I86" i="2"/>
  <c r="J86" i="2"/>
  <c r="K86" i="2"/>
  <c r="M86" i="2"/>
  <c r="N86" i="2"/>
  <c r="I87" i="2"/>
  <c r="J87" i="2"/>
  <c r="K87" i="2"/>
  <c r="M87" i="2"/>
  <c r="N87" i="2"/>
  <c r="I88" i="2"/>
  <c r="J88" i="2"/>
  <c r="K88" i="2"/>
  <c r="M88" i="2"/>
  <c r="N88" i="2"/>
  <c r="I89" i="2"/>
  <c r="J89" i="2"/>
  <c r="K89" i="2"/>
  <c r="M89" i="2"/>
  <c r="N89" i="2"/>
  <c r="I90" i="2"/>
  <c r="J90" i="2"/>
  <c r="K90" i="2"/>
  <c r="M90" i="2"/>
  <c r="N90" i="2"/>
  <c r="I91" i="2"/>
  <c r="J91" i="2"/>
  <c r="K91" i="2"/>
  <c r="M91" i="2"/>
  <c r="N91" i="2"/>
  <c r="I92" i="2"/>
  <c r="J92" i="2"/>
  <c r="K92" i="2"/>
  <c r="M92" i="2"/>
  <c r="N92" i="2"/>
  <c r="I93" i="2"/>
  <c r="J93" i="2"/>
  <c r="K93" i="2"/>
  <c r="M93" i="2"/>
  <c r="N93" i="2"/>
  <c r="F3" i="7"/>
  <c r="F4" i="7"/>
  <c r="L4" i="7" s="1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L29" i="7" s="1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L49" i="7" s="1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L62" i="7" s="1"/>
  <c r="F63" i="7"/>
  <c r="F64" i="7"/>
  <c r="F65" i="7"/>
  <c r="F66" i="7"/>
  <c r="F67" i="7"/>
  <c r="F68" i="7"/>
  <c r="F69" i="7"/>
  <c r="F70" i="7"/>
  <c r="F71" i="7"/>
  <c r="L71" i="7" s="1"/>
  <c r="F72" i="7"/>
  <c r="L72" i="7" s="1"/>
  <c r="F73" i="7"/>
  <c r="L73" i="7" s="1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L92" i="7" s="1"/>
  <c r="F93" i="7"/>
  <c r="F94" i="7"/>
  <c r="F95" i="7"/>
  <c r="F96" i="7"/>
  <c r="F97" i="7"/>
  <c r="F98" i="7"/>
  <c r="L98" i="7" s="1"/>
  <c r="F99" i="7"/>
  <c r="F100" i="7"/>
  <c r="L100" i="7" s="1"/>
  <c r="F101" i="7"/>
  <c r="L101" i="7" s="1"/>
  <c r="F102" i="7"/>
  <c r="L102" i="7" s="1"/>
  <c r="F103" i="7"/>
  <c r="L103" i="7" s="1"/>
  <c r="F104" i="7"/>
  <c r="L104" i="7" s="1"/>
  <c r="F105" i="7"/>
  <c r="L105" i="7" s="1"/>
  <c r="F106" i="7"/>
  <c r="L106" i="7" s="1"/>
  <c r="F107" i="7"/>
  <c r="L107" i="7" s="1"/>
  <c r="F108" i="7"/>
  <c r="F109" i="7"/>
  <c r="F110" i="7"/>
  <c r="L110" i="7" s="1"/>
  <c r="F111" i="7"/>
  <c r="L111" i="7" s="1"/>
  <c r="F112" i="7"/>
  <c r="F113" i="7"/>
  <c r="L113" i="7" s="1"/>
  <c r="F114" i="7"/>
  <c r="F115" i="7"/>
  <c r="L115" i="7" s="1"/>
  <c r="F116" i="7"/>
  <c r="F117" i="7"/>
  <c r="F118" i="7"/>
  <c r="L118" i="7" s="1"/>
  <c r="F119" i="7"/>
  <c r="L119" i="7" s="1"/>
  <c r="F120" i="7"/>
  <c r="F121" i="7"/>
  <c r="F122" i="7"/>
  <c r="L122" i="7" s="1"/>
  <c r="F123" i="7"/>
  <c r="L123" i="7" s="1"/>
  <c r="F124" i="7"/>
  <c r="L124" i="7" s="1"/>
  <c r="F125" i="7"/>
  <c r="L125" i="7" s="1"/>
  <c r="F126" i="7"/>
  <c r="L126" i="7" s="1"/>
  <c r="F127" i="7"/>
  <c r="L127" i="7" s="1"/>
  <c r="F128" i="7"/>
  <c r="L128" i="7" s="1"/>
  <c r="F129" i="7"/>
  <c r="F130" i="7"/>
  <c r="L130" i="7" s="1"/>
  <c r="F131" i="7"/>
  <c r="F132" i="7"/>
  <c r="F133" i="7"/>
  <c r="L133" i="7" s="1"/>
  <c r="F134" i="7"/>
  <c r="L134" i="7" s="1"/>
  <c r="F135" i="7"/>
  <c r="L135" i="7" s="1"/>
  <c r="F136" i="7"/>
  <c r="L136" i="7" s="1"/>
  <c r="F137" i="7"/>
  <c r="L137" i="7" s="1"/>
  <c r="F138" i="7"/>
  <c r="L138" i="7" s="1"/>
  <c r="F139" i="7"/>
  <c r="L139" i="7" s="1"/>
  <c r="F140" i="7"/>
  <c r="F141" i="7"/>
  <c r="F142" i="7"/>
  <c r="F143" i="7"/>
  <c r="L143" i="7" s="1"/>
  <c r="F144" i="7"/>
  <c r="F145" i="7"/>
  <c r="F146" i="7"/>
  <c r="F147" i="7"/>
  <c r="F148" i="7"/>
  <c r="F149" i="7"/>
  <c r="F150" i="7"/>
  <c r="L150" i="7" s="1"/>
  <c r="F151" i="7"/>
  <c r="L151" i="7" s="1"/>
  <c r="F152" i="7"/>
  <c r="F153" i="7"/>
  <c r="F154" i="7"/>
  <c r="L154" i="7" s="1"/>
  <c r="F155" i="7"/>
  <c r="L155" i="7" s="1"/>
  <c r="F157" i="7"/>
  <c r="L157" i="7" s="1"/>
  <c r="F158" i="7"/>
  <c r="L158" i="7" s="1"/>
  <c r="F159" i="7"/>
  <c r="L159" i="7" s="1"/>
  <c r="F160" i="7"/>
  <c r="L160" i="7" s="1"/>
  <c r="F161" i="7"/>
  <c r="F162" i="7"/>
  <c r="F163" i="7"/>
  <c r="F164" i="7"/>
  <c r="F165" i="7"/>
  <c r="L165" i="7" s="1"/>
  <c r="F166" i="7"/>
  <c r="L166" i="7" s="1"/>
  <c r="F167" i="7"/>
  <c r="L167" i="7" s="1"/>
  <c r="F168" i="7"/>
  <c r="L168" i="7" s="1"/>
  <c r="F169" i="7"/>
  <c r="L169" i="7" s="1"/>
  <c r="F170" i="7"/>
  <c r="F171" i="7"/>
  <c r="F172" i="7"/>
  <c r="F173" i="7"/>
  <c r="F174" i="7"/>
  <c r="L174" i="7" s="1"/>
  <c r="F175" i="7"/>
  <c r="L175" i="7" s="1"/>
  <c r="F176" i="7"/>
  <c r="F177" i="7"/>
  <c r="L177" i="7" s="1"/>
  <c r="F178" i="7"/>
  <c r="L178" i="7" s="1"/>
  <c r="F179" i="7"/>
  <c r="F180" i="7"/>
  <c r="F181" i="7"/>
  <c r="F182" i="7"/>
  <c r="L182" i="7" s="1"/>
  <c r="F183" i="7"/>
  <c r="L183" i="7" s="1"/>
  <c r="F184" i="7"/>
  <c r="F185" i="7"/>
  <c r="F186" i="7"/>
  <c r="F187" i="7"/>
  <c r="L187" i="7" s="1"/>
  <c r="F188" i="7"/>
  <c r="L188" i="7" s="1"/>
  <c r="F189" i="7"/>
  <c r="L189" i="7" s="1"/>
  <c r="F190" i="7"/>
  <c r="F191" i="7"/>
  <c r="L191" i="7" s="1"/>
  <c r="F192" i="7"/>
  <c r="L192" i="7" s="1"/>
  <c r="F193" i="7"/>
  <c r="F194" i="7"/>
  <c r="L194" i="7" s="1"/>
  <c r="F195" i="7"/>
  <c r="L195" i="7" s="1"/>
  <c r="F196" i="7"/>
  <c r="F197" i="7"/>
  <c r="L197" i="7" s="1"/>
  <c r="F198" i="7"/>
  <c r="L198" i="7" s="1"/>
  <c r="F199" i="7"/>
  <c r="L199" i="7" s="1"/>
  <c r="F200" i="7"/>
  <c r="L200" i="7" s="1"/>
  <c r="F201" i="7"/>
  <c r="L201" i="7" s="1"/>
  <c r="F202" i="7"/>
  <c r="F203" i="7"/>
  <c r="F204" i="7"/>
  <c r="F205" i="7"/>
  <c r="F208" i="7"/>
  <c r="L208" i="7" s="1"/>
  <c r="F209" i="7"/>
  <c r="L209" i="7" s="1"/>
  <c r="F210" i="7"/>
  <c r="L210" i="7" s="1"/>
  <c r="F211" i="7"/>
  <c r="L211" i="7" s="1"/>
  <c r="F212" i="7"/>
  <c r="F213" i="7"/>
  <c r="F214" i="7"/>
  <c r="L214" i="7" s="1"/>
  <c r="F215" i="7"/>
  <c r="L215" i="7" s="1"/>
  <c r="F216" i="7"/>
  <c r="F217" i="7"/>
  <c r="F218" i="7"/>
  <c r="F219" i="7"/>
  <c r="L219" i="7" s="1"/>
  <c r="F220" i="7"/>
  <c r="F221" i="7"/>
  <c r="L221" i="7" s="1"/>
  <c r="F222" i="7"/>
  <c r="L222" i="7" s="1"/>
  <c r="F223" i="7"/>
  <c r="L223" i="7" s="1"/>
  <c r="L224" i="7"/>
  <c r="F225" i="7"/>
  <c r="F226" i="7"/>
  <c r="F227" i="7"/>
  <c r="F228" i="7"/>
  <c r="L228" i="7" s="1"/>
  <c r="F229" i="7"/>
  <c r="L229" i="7" s="1"/>
  <c r="F230" i="7"/>
  <c r="L230" i="7" s="1"/>
  <c r="F231" i="7"/>
  <c r="L231" i="7" s="1"/>
  <c r="F232" i="7"/>
  <c r="L232" i="7" s="1"/>
  <c r="F233" i="7"/>
  <c r="L233" i="7" s="1"/>
  <c r="F234" i="7"/>
  <c r="F235" i="7"/>
  <c r="L235" i="7" s="1"/>
  <c r="F236" i="7"/>
  <c r="F237" i="7"/>
  <c r="F238" i="7"/>
  <c r="L238" i="7" s="1"/>
  <c r="F239" i="7"/>
  <c r="L239" i="7" s="1"/>
  <c r="F240" i="7"/>
  <c r="L240" i="7" s="1"/>
  <c r="F241" i="7"/>
  <c r="L241" i="7" s="1"/>
  <c r="F242" i="7"/>
  <c r="L242" i="7" s="1"/>
  <c r="F243" i="7"/>
  <c r="L243" i="7" s="1"/>
  <c r="F244" i="7"/>
  <c r="I99" i="7"/>
  <c r="AB244" i="7"/>
  <c r="AA244" i="7"/>
  <c r="Z244" i="7"/>
  <c r="Y244" i="7"/>
  <c r="V244" i="7"/>
  <c r="T244" i="7"/>
  <c r="S244" i="7"/>
  <c r="R244" i="7"/>
  <c r="K244" i="7"/>
  <c r="J244" i="7"/>
  <c r="I244" i="7"/>
  <c r="D244" i="7"/>
  <c r="C244" i="7"/>
  <c r="AB243" i="7"/>
  <c r="AA243" i="7"/>
  <c r="Z243" i="7"/>
  <c r="Y243" i="7"/>
  <c r="V243" i="7"/>
  <c r="T243" i="7"/>
  <c r="S243" i="7"/>
  <c r="R243" i="7"/>
  <c r="K243" i="7"/>
  <c r="J243" i="7"/>
  <c r="I243" i="7"/>
  <c r="D243" i="7"/>
  <c r="C243" i="7"/>
  <c r="AB242" i="7"/>
  <c r="AA242" i="7"/>
  <c r="Z242" i="7"/>
  <c r="Y242" i="7"/>
  <c r="V242" i="7"/>
  <c r="T242" i="7"/>
  <c r="S242" i="7"/>
  <c r="R242" i="7"/>
  <c r="K242" i="7"/>
  <c r="J242" i="7"/>
  <c r="I242" i="7"/>
  <c r="D242" i="7"/>
  <c r="C242" i="7"/>
  <c r="AB241" i="7"/>
  <c r="AA241" i="7"/>
  <c r="Z241" i="7"/>
  <c r="Y241" i="7"/>
  <c r="V241" i="7"/>
  <c r="T241" i="7"/>
  <c r="S241" i="7"/>
  <c r="R241" i="7"/>
  <c r="K241" i="7"/>
  <c r="J241" i="7"/>
  <c r="I241" i="7"/>
  <c r="D241" i="7"/>
  <c r="C241" i="7"/>
  <c r="AB240" i="7"/>
  <c r="AA240" i="7"/>
  <c r="Z240" i="7"/>
  <c r="Y240" i="7"/>
  <c r="V240" i="7"/>
  <c r="T240" i="7"/>
  <c r="S240" i="7"/>
  <c r="R240" i="7"/>
  <c r="Z170" i="2" s="1"/>
  <c r="K240" i="7"/>
  <c r="J240" i="7"/>
  <c r="I240" i="7"/>
  <c r="D240" i="7"/>
  <c r="C240" i="7"/>
  <c r="AB239" i="7"/>
  <c r="AA239" i="7"/>
  <c r="Z239" i="7"/>
  <c r="AC203" i="18" s="1"/>
  <c r="Y239" i="7"/>
  <c r="V239" i="7"/>
  <c r="T239" i="7"/>
  <c r="S239" i="7"/>
  <c r="R239" i="7"/>
  <c r="R170" i="2" s="1"/>
  <c r="K239" i="7"/>
  <c r="J239" i="7"/>
  <c r="N195" i="4" s="1"/>
  <c r="I239" i="7"/>
  <c r="D239" i="7"/>
  <c r="C239" i="7"/>
  <c r="AB238" i="7"/>
  <c r="AA238" i="7"/>
  <c r="Z238" i="7"/>
  <c r="Y238" i="7"/>
  <c r="V238" i="7"/>
  <c r="T238" i="7"/>
  <c r="S238" i="7"/>
  <c r="R238" i="7"/>
  <c r="V168" i="2" s="1"/>
  <c r="K238" i="7"/>
  <c r="J238" i="7"/>
  <c r="D238" i="7"/>
  <c r="C238" i="7"/>
  <c r="AB237" i="7"/>
  <c r="AA237" i="7"/>
  <c r="Z237" i="7"/>
  <c r="AC201" i="18" s="1"/>
  <c r="Y237" i="7"/>
  <c r="V237" i="7"/>
  <c r="T237" i="7"/>
  <c r="AC46" i="3" s="1"/>
  <c r="AG45" i="3" s="1"/>
  <c r="S237" i="7"/>
  <c r="R237" i="7"/>
  <c r="AT166" i="2" s="1"/>
  <c r="V45" i="3" s="1"/>
  <c r="K237" i="7"/>
  <c r="J237" i="7"/>
  <c r="N193" i="4" s="1"/>
  <c r="I237" i="7"/>
  <c r="D237" i="7"/>
  <c r="C237" i="7"/>
  <c r="AB236" i="7"/>
  <c r="AA236" i="7"/>
  <c r="Z236" i="7"/>
  <c r="Y236" i="7"/>
  <c r="V236" i="7"/>
  <c r="T236" i="7"/>
  <c r="S236" i="7"/>
  <c r="R236" i="7"/>
  <c r="AP166" i="2" s="1"/>
  <c r="K236" i="7"/>
  <c r="J236" i="7"/>
  <c r="I236" i="7"/>
  <c r="D236" i="7"/>
  <c r="C236" i="7"/>
  <c r="AB235" i="7"/>
  <c r="AA235" i="7"/>
  <c r="Z235" i="7"/>
  <c r="Y235" i="7"/>
  <c r="V235" i="7"/>
  <c r="T235" i="7"/>
  <c r="S235" i="7"/>
  <c r="R235" i="7"/>
  <c r="AL166" i="2" s="1"/>
  <c r="K235" i="7"/>
  <c r="J235" i="7"/>
  <c r="I235" i="7"/>
  <c r="D235" i="7"/>
  <c r="C235" i="7"/>
  <c r="AB234" i="7"/>
  <c r="AA234" i="7"/>
  <c r="Z234" i="7"/>
  <c r="Y234" i="7"/>
  <c r="V234" i="7"/>
  <c r="T234" i="7"/>
  <c r="S234" i="7"/>
  <c r="R234" i="7"/>
  <c r="AH166" i="2" s="1"/>
  <c r="K234" i="7"/>
  <c r="J234" i="7"/>
  <c r="I234" i="7"/>
  <c r="D234" i="7"/>
  <c r="C234" i="7"/>
  <c r="AB233" i="7"/>
  <c r="AA233" i="7"/>
  <c r="Z233" i="7"/>
  <c r="Y233" i="7"/>
  <c r="V233" i="7"/>
  <c r="T233" i="7"/>
  <c r="S233" i="7"/>
  <c r="R233" i="7"/>
  <c r="Z166" i="2" s="1"/>
  <c r="K233" i="7"/>
  <c r="J233" i="7"/>
  <c r="I233" i="7"/>
  <c r="D233" i="7"/>
  <c r="C233" i="7"/>
  <c r="AB232" i="7"/>
  <c r="AA232" i="7"/>
  <c r="Z232" i="7"/>
  <c r="Y232" i="7"/>
  <c r="V232" i="7"/>
  <c r="T232" i="7"/>
  <c r="S232" i="7"/>
  <c r="R232" i="7"/>
  <c r="K232" i="7"/>
  <c r="J232" i="7"/>
  <c r="I232" i="7"/>
  <c r="D232" i="7"/>
  <c r="C232" i="7"/>
  <c r="AB231" i="7"/>
  <c r="AA231" i="7"/>
  <c r="Z231" i="7"/>
  <c r="AC198" i="18" s="1"/>
  <c r="Y231" i="7"/>
  <c r="V231" i="7"/>
  <c r="T231" i="7"/>
  <c r="S231" i="7"/>
  <c r="R231" i="7"/>
  <c r="R166" i="2" s="1"/>
  <c r="K231" i="7"/>
  <c r="J231" i="7"/>
  <c r="N190" i="4" s="1"/>
  <c r="I231" i="7"/>
  <c r="D231" i="7"/>
  <c r="C231" i="7"/>
  <c r="AB230" i="7"/>
  <c r="AA230" i="7"/>
  <c r="Z230" i="7"/>
  <c r="Y230" i="7"/>
  <c r="V230" i="7"/>
  <c r="T230" i="7"/>
  <c r="S230" i="7"/>
  <c r="R230" i="7"/>
  <c r="AH165" i="2" s="1"/>
  <c r="K230" i="7"/>
  <c r="J230" i="7"/>
  <c r="I230" i="7"/>
  <c r="D230" i="7"/>
  <c r="C230" i="7"/>
  <c r="AB229" i="7"/>
  <c r="AA229" i="7"/>
  <c r="Z229" i="7"/>
  <c r="Y229" i="7"/>
  <c r="V229" i="7"/>
  <c r="T229" i="7"/>
  <c r="S229" i="7"/>
  <c r="R229" i="7"/>
  <c r="AD165" i="2" s="1"/>
  <c r="K229" i="7"/>
  <c r="J229" i="7"/>
  <c r="I229" i="7"/>
  <c r="D229" i="7"/>
  <c r="C229" i="7"/>
  <c r="AB228" i="7"/>
  <c r="AA228" i="7"/>
  <c r="Z228" i="7"/>
  <c r="Y228" i="7"/>
  <c r="V228" i="7"/>
  <c r="T228" i="7"/>
  <c r="S228" i="7"/>
  <c r="R228" i="7"/>
  <c r="K228" i="7"/>
  <c r="J228" i="7"/>
  <c r="I228" i="7"/>
  <c r="D228" i="7"/>
  <c r="C228" i="7"/>
  <c r="AB227" i="7"/>
  <c r="AA227" i="7"/>
  <c r="Z227" i="7"/>
  <c r="AC197" i="18" s="1"/>
  <c r="Y227" i="7"/>
  <c r="V227" i="7"/>
  <c r="T227" i="7"/>
  <c r="S227" i="7"/>
  <c r="R227" i="7"/>
  <c r="R165" i="2" s="1"/>
  <c r="K227" i="7"/>
  <c r="J227" i="7"/>
  <c r="N189" i="4" s="1"/>
  <c r="I227" i="7"/>
  <c r="D227" i="7"/>
  <c r="C227" i="7"/>
  <c r="AB226" i="7"/>
  <c r="AA226" i="7"/>
  <c r="Z226" i="7"/>
  <c r="AC196" i="18" s="1"/>
  <c r="Y226" i="7"/>
  <c r="V226" i="7"/>
  <c r="T226" i="7"/>
  <c r="S226" i="7"/>
  <c r="R226" i="7"/>
  <c r="V164" i="2" s="1"/>
  <c r="K226" i="7"/>
  <c r="J226" i="7"/>
  <c r="N188" i="4" s="1"/>
  <c r="I226" i="7"/>
  <c r="D226" i="7"/>
  <c r="C226" i="7"/>
  <c r="AB225" i="7"/>
  <c r="AA225" i="7"/>
  <c r="Z225" i="7"/>
  <c r="AC195" i="18" s="1"/>
  <c r="Y225" i="7"/>
  <c r="V225" i="7"/>
  <c r="T225" i="7"/>
  <c r="S225" i="7"/>
  <c r="R225" i="7"/>
  <c r="R164" i="2" s="1"/>
  <c r="K225" i="7"/>
  <c r="J225" i="7"/>
  <c r="N187" i="4" s="1"/>
  <c r="I225" i="7"/>
  <c r="D225" i="7"/>
  <c r="C225" i="7"/>
  <c r="AB224" i="7"/>
  <c r="AA224" i="7"/>
  <c r="Z224" i="7"/>
  <c r="Y224" i="7"/>
  <c r="V224" i="7"/>
  <c r="T224" i="7"/>
  <c r="S224" i="7"/>
  <c r="R224" i="7"/>
  <c r="K224" i="7"/>
  <c r="J224" i="7"/>
  <c r="I224" i="7"/>
  <c r="AB223" i="7"/>
  <c r="AA223" i="7"/>
  <c r="Z223" i="7"/>
  <c r="AC194" i="18" s="1"/>
  <c r="Y223" i="7"/>
  <c r="V223" i="7"/>
  <c r="T223" i="7"/>
  <c r="S223" i="7"/>
  <c r="R223" i="7"/>
  <c r="R163" i="2" s="1"/>
  <c r="K223" i="7"/>
  <c r="J223" i="7"/>
  <c r="N186" i="4" s="1"/>
  <c r="I223" i="7"/>
  <c r="D223" i="7"/>
  <c r="C223" i="7"/>
  <c r="AB222" i="7"/>
  <c r="AA222" i="7"/>
  <c r="Z222" i="7"/>
  <c r="Y222" i="7"/>
  <c r="V222" i="7"/>
  <c r="T222" i="7"/>
  <c r="S222" i="7"/>
  <c r="R222" i="7"/>
  <c r="V160" i="2" s="1"/>
  <c r="K222" i="7"/>
  <c r="J222" i="7"/>
  <c r="I222" i="7"/>
  <c r="D222" i="7"/>
  <c r="C222" i="7"/>
  <c r="AB221" i="7"/>
  <c r="AA221" i="7"/>
  <c r="Z221" i="7"/>
  <c r="AC191" i="18" s="1"/>
  <c r="Y221" i="7"/>
  <c r="V221" i="7"/>
  <c r="T221" i="7"/>
  <c r="S221" i="7"/>
  <c r="R221" i="7"/>
  <c r="R160" i="2" s="1"/>
  <c r="K221" i="7"/>
  <c r="J221" i="7"/>
  <c r="N183" i="4" s="1"/>
  <c r="I221" i="7"/>
  <c r="D221" i="7"/>
  <c r="C221" i="7"/>
  <c r="AB220" i="7"/>
  <c r="AA220" i="7"/>
  <c r="Z220" i="7"/>
  <c r="Y220" i="7"/>
  <c r="V220" i="7"/>
  <c r="T220" i="7"/>
  <c r="S220" i="7"/>
  <c r="R220" i="7"/>
  <c r="R159" i="2" s="1"/>
  <c r="I220" i="7"/>
  <c r="D220" i="7"/>
  <c r="C220" i="7"/>
  <c r="AB219" i="7"/>
  <c r="AA219" i="7"/>
  <c r="Z219" i="7"/>
  <c r="Y219" i="7"/>
  <c r="V219" i="7"/>
  <c r="T219" i="7"/>
  <c r="S219" i="7"/>
  <c r="R219" i="7"/>
  <c r="AH157" i="2" s="1"/>
  <c r="K219" i="7"/>
  <c r="J219" i="7"/>
  <c r="I219" i="7"/>
  <c r="D219" i="7"/>
  <c r="C219" i="7"/>
  <c r="AB218" i="7"/>
  <c r="AA218" i="7"/>
  <c r="Z218" i="7"/>
  <c r="Y218" i="7"/>
  <c r="V218" i="7"/>
  <c r="T218" i="7"/>
  <c r="S218" i="7"/>
  <c r="R218" i="7"/>
  <c r="AD157" i="2" s="1"/>
  <c r="K218" i="7"/>
  <c r="J218" i="7"/>
  <c r="I218" i="7"/>
  <c r="D218" i="7"/>
  <c r="C218" i="7"/>
  <c r="AB217" i="7"/>
  <c r="AA217" i="7"/>
  <c r="Z217" i="7"/>
  <c r="Y217" i="7"/>
  <c r="V217" i="7"/>
  <c r="T217" i="7"/>
  <c r="S217" i="7"/>
  <c r="R217" i="7"/>
  <c r="Z157" i="2" s="1"/>
  <c r="K217" i="7"/>
  <c r="J217" i="7"/>
  <c r="I217" i="7"/>
  <c r="D217" i="7"/>
  <c r="C217" i="7"/>
  <c r="AB216" i="7"/>
  <c r="AA216" i="7"/>
  <c r="Z216" i="7"/>
  <c r="Y216" i="7"/>
  <c r="V216" i="7"/>
  <c r="T216" i="7"/>
  <c r="S216" i="7"/>
  <c r="R216" i="7"/>
  <c r="V157" i="2" s="1"/>
  <c r="K216" i="7"/>
  <c r="J216" i="7"/>
  <c r="I216" i="7"/>
  <c r="D216" i="7"/>
  <c r="C216" i="7"/>
  <c r="AB215" i="7"/>
  <c r="AA215" i="7"/>
  <c r="Z215" i="7"/>
  <c r="AC188" i="18" s="1"/>
  <c r="Y215" i="7"/>
  <c r="V215" i="7"/>
  <c r="T215" i="7"/>
  <c r="S215" i="7"/>
  <c r="R215" i="7"/>
  <c r="R157" i="2" s="1"/>
  <c r="K215" i="7"/>
  <c r="J215" i="7"/>
  <c r="N180" i="4" s="1"/>
  <c r="I215" i="7"/>
  <c r="D215" i="7"/>
  <c r="C215" i="7"/>
  <c r="AB214" i="7"/>
  <c r="AA214" i="7"/>
  <c r="Z214" i="7"/>
  <c r="Y214" i="7"/>
  <c r="V214" i="7"/>
  <c r="T214" i="7"/>
  <c r="S214" i="7"/>
  <c r="R214" i="7"/>
  <c r="Z156" i="2" s="1"/>
  <c r="K214" i="7"/>
  <c r="J214" i="7"/>
  <c r="I214" i="7"/>
  <c r="D214" i="7"/>
  <c r="C214" i="7"/>
  <c r="AB213" i="7"/>
  <c r="AA213" i="7"/>
  <c r="Z213" i="7"/>
  <c r="Y213" i="7"/>
  <c r="V213" i="7"/>
  <c r="T213" i="7"/>
  <c r="S213" i="7"/>
  <c r="R213" i="7"/>
  <c r="V156" i="2" s="1"/>
  <c r="K213" i="7"/>
  <c r="J213" i="7"/>
  <c r="I213" i="7"/>
  <c r="D213" i="7"/>
  <c r="C213" i="7"/>
  <c r="AB212" i="7"/>
  <c r="AA212" i="7"/>
  <c r="Z212" i="7"/>
  <c r="AC184" i="18" s="1"/>
  <c r="Y212" i="7"/>
  <c r="V212" i="7"/>
  <c r="T212" i="7"/>
  <c r="S212" i="7"/>
  <c r="R212" i="7"/>
  <c r="R153" i="2" s="1"/>
  <c r="K212" i="7"/>
  <c r="J212" i="7"/>
  <c r="N176" i="4" s="1"/>
  <c r="I212" i="7"/>
  <c r="D212" i="7"/>
  <c r="C212" i="7"/>
  <c r="AB211" i="7"/>
  <c r="AA211" i="7"/>
  <c r="Z211" i="7"/>
  <c r="Y211" i="7"/>
  <c r="V211" i="7"/>
  <c r="T211" i="7"/>
  <c r="S211" i="7"/>
  <c r="R211" i="7"/>
  <c r="R151" i="2" s="1"/>
  <c r="K211" i="7"/>
  <c r="J211" i="7"/>
  <c r="N174" i="4" s="1"/>
  <c r="I211" i="7"/>
  <c r="D211" i="7"/>
  <c r="C211" i="7"/>
  <c r="AB210" i="7"/>
  <c r="AA210" i="7"/>
  <c r="Z210" i="7"/>
  <c r="Y210" i="7"/>
  <c r="V210" i="7"/>
  <c r="T210" i="7"/>
  <c r="S210" i="7"/>
  <c r="R210" i="7"/>
  <c r="V152" i="2" s="1"/>
  <c r="K210" i="7"/>
  <c r="J210" i="7"/>
  <c r="I210" i="7"/>
  <c r="D210" i="7"/>
  <c r="C210" i="7"/>
  <c r="AB209" i="7"/>
  <c r="AA209" i="7"/>
  <c r="Z209" i="7"/>
  <c r="Y209" i="7"/>
  <c r="V209" i="7"/>
  <c r="T209" i="7"/>
  <c r="S209" i="7"/>
  <c r="R209" i="7"/>
  <c r="R152" i="2" s="1"/>
  <c r="K209" i="7"/>
  <c r="J209" i="7"/>
  <c r="N175" i="4" s="1"/>
  <c r="I209" i="7"/>
  <c r="D209" i="7"/>
  <c r="C209" i="7"/>
  <c r="AB208" i="7"/>
  <c r="AA208" i="7"/>
  <c r="Z208" i="7"/>
  <c r="Y208" i="7"/>
  <c r="V208" i="7"/>
  <c r="T208" i="7"/>
  <c r="S208" i="7"/>
  <c r="R208" i="7"/>
  <c r="R150" i="2" s="1"/>
  <c r="K208" i="7"/>
  <c r="J208" i="7"/>
  <c r="I208" i="7"/>
  <c r="D208" i="7"/>
  <c r="C208" i="7"/>
  <c r="AB207" i="7"/>
  <c r="AA207" i="7"/>
  <c r="Z207" i="7"/>
  <c r="Y207" i="7"/>
  <c r="V207" i="7"/>
  <c r="T207" i="7"/>
  <c r="S207" i="7"/>
  <c r="R207" i="7"/>
  <c r="Z148" i="2" s="1"/>
  <c r="K207" i="7"/>
  <c r="J207" i="7"/>
  <c r="I207" i="7"/>
  <c r="AB206" i="7"/>
  <c r="AA206" i="7"/>
  <c r="Z206" i="7"/>
  <c r="Y206" i="7"/>
  <c r="V206" i="7"/>
  <c r="T206" i="7"/>
  <c r="S206" i="7"/>
  <c r="R206" i="7"/>
  <c r="V148" i="2" s="1"/>
  <c r="K206" i="7"/>
  <c r="J206" i="7"/>
  <c r="I206" i="7"/>
  <c r="D206" i="7"/>
  <c r="C206" i="7"/>
  <c r="AB205" i="7"/>
  <c r="AA205" i="7"/>
  <c r="Z205" i="7"/>
  <c r="AC179" i="18" s="1"/>
  <c r="Y205" i="7"/>
  <c r="V205" i="7"/>
  <c r="T205" i="7"/>
  <c r="S205" i="7"/>
  <c r="R205" i="7"/>
  <c r="K205" i="7"/>
  <c r="J205" i="7"/>
  <c r="N171" i="4" s="1"/>
  <c r="I205" i="7"/>
  <c r="D205" i="7"/>
  <c r="C205" i="7"/>
  <c r="AB204" i="7"/>
  <c r="AA204" i="7"/>
  <c r="Z204" i="7"/>
  <c r="Y204" i="7"/>
  <c r="V204" i="7"/>
  <c r="T204" i="7"/>
  <c r="S204" i="7"/>
  <c r="R204" i="7"/>
  <c r="R147" i="2" s="1"/>
  <c r="K204" i="7"/>
  <c r="J204" i="7"/>
  <c r="I204" i="7"/>
  <c r="D204" i="7"/>
  <c r="C204" i="7"/>
  <c r="AB203" i="7"/>
  <c r="AA203" i="7"/>
  <c r="Z203" i="7"/>
  <c r="Y203" i="7"/>
  <c r="V203" i="7"/>
  <c r="T203" i="7"/>
  <c r="S203" i="7"/>
  <c r="R203" i="7"/>
  <c r="V144" i="2" s="1"/>
  <c r="K203" i="7"/>
  <c r="J203" i="7"/>
  <c r="I203" i="7"/>
  <c r="D203" i="7"/>
  <c r="C203" i="7"/>
  <c r="AB202" i="7"/>
  <c r="AA202" i="7"/>
  <c r="Z202" i="7"/>
  <c r="Y202" i="7"/>
  <c r="V202" i="7"/>
  <c r="T202" i="7"/>
  <c r="S202" i="7"/>
  <c r="R202" i="7"/>
  <c r="R144" i="2" s="1"/>
  <c r="K202" i="7"/>
  <c r="J202" i="7"/>
  <c r="I202" i="7"/>
  <c r="D202" i="7"/>
  <c r="C202" i="7"/>
  <c r="AB201" i="7"/>
  <c r="AA201" i="7"/>
  <c r="Z201" i="7"/>
  <c r="AC172" i="18" s="1"/>
  <c r="Y201" i="7"/>
  <c r="V201" i="7"/>
  <c r="T201" i="7"/>
  <c r="S201" i="7"/>
  <c r="R201" i="7"/>
  <c r="R143" i="2" s="1"/>
  <c r="K201" i="7"/>
  <c r="J201" i="7"/>
  <c r="N164" i="4" s="1"/>
  <c r="I201" i="7"/>
  <c r="D201" i="7"/>
  <c r="C201" i="7"/>
  <c r="AB200" i="7"/>
  <c r="AA200" i="7"/>
  <c r="Z200" i="7"/>
  <c r="Y200" i="7"/>
  <c r="V200" i="7"/>
  <c r="T200" i="7"/>
  <c r="S200" i="7"/>
  <c r="R200" i="7"/>
  <c r="Z142" i="2" s="1"/>
  <c r="K200" i="7"/>
  <c r="J200" i="7"/>
  <c r="I200" i="7"/>
  <c r="D200" i="7"/>
  <c r="C200" i="7"/>
  <c r="AB199" i="7"/>
  <c r="AA199" i="7"/>
  <c r="Z199" i="7"/>
  <c r="Y199" i="7"/>
  <c r="V199" i="7"/>
  <c r="T199" i="7"/>
  <c r="S199" i="7"/>
  <c r="R199" i="7"/>
  <c r="V142" i="2" s="1"/>
  <c r="K199" i="7"/>
  <c r="J199" i="7"/>
  <c r="I199" i="7"/>
  <c r="D199" i="7"/>
  <c r="C199" i="7"/>
  <c r="AB198" i="7"/>
  <c r="AA198" i="7"/>
  <c r="Z198" i="7"/>
  <c r="AC171" i="18" s="1"/>
  <c r="Y198" i="7"/>
  <c r="V198" i="7"/>
  <c r="T198" i="7"/>
  <c r="S198" i="7"/>
  <c r="R198" i="7"/>
  <c r="R142" i="2" s="1"/>
  <c r="K198" i="7"/>
  <c r="J198" i="7"/>
  <c r="N163" i="4" s="1"/>
  <c r="I198" i="7"/>
  <c r="D198" i="7"/>
  <c r="C198" i="7"/>
  <c r="AB197" i="7"/>
  <c r="AA197" i="7"/>
  <c r="Z197" i="7"/>
  <c r="Y197" i="7"/>
  <c r="V197" i="7"/>
  <c r="T197" i="7"/>
  <c r="S197" i="7"/>
  <c r="R197" i="7"/>
  <c r="Z140" i="2" s="1"/>
  <c r="K197" i="7"/>
  <c r="J197" i="7"/>
  <c r="I197" i="7"/>
  <c r="D197" i="7"/>
  <c r="C197" i="7"/>
  <c r="AB196" i="7"/>
  <c r="AA196" i="7"/>
  <c r="Z196" i="7"/>
  <c r="Y196" i="7"/>
  <c r="V196" i="7"/>
  <c r="T196" i="7"/>
  <c r="S196" i="7"/>
  <c r="R196" i="7"/>
  <c r="V140" i="2" s="1"/>
  <c r="K196" i="7"/>
  <c r="J196" i="7"/>
  <c r="I196" i="7"/>
  <c r="D196" i="7"/>
  <c r="C196" i="7"/>
  <c r="AB195" i="7"/>
  <c r="AA195" i="7"/>
  <c r="Z195" i="7"/>
  <c r="AC169" i="18" s="1"/>
  <c r="Y195" i="7"/>
  <c r="V195" i="7"/>
  <c r="T195" i="7"/>
  <c r="S195" i="7"/>
  <c r="R195" i="7"/>
  <c r="R140" i="2" s="1"/>
  <c r="K195" i="7"/>
  <c r="J195" i="7"/>
  <c r="N161" i="4" s="1"/>
  <c r="I195" i="7"/>
  <c r="D195" i="7"/>
  <c r="C195" i="7"/>
  <c r="AB194" i="7"/>
  <c r="AA194" i="7"/>
  <c r="Z194" i="7"/>
  <c r="Y194" i="7"/>
  <c r="V194" i="7"/>
  <c r="T194" i="7"/>
  <c r="S194" i="7"/>
  <c r="R194" i="7"/>
  <c r="Z139" i="2" s="1"/>
  <c r="K194" i="7"/>
  <c r="J194" i="7"/>
  <c r="I194" i="7"/>
  <c r="D194" i="7"/>
  <c r="C194" i="7"/>
  <c r="AB193" i="7"/>
  <c r="AA193" i="7"/>
  <c r="Z193" i="7"/>
  <c r="AC175" i="18" s="1"/>
  <c r="Y193" i="7"/>
  <c r="V193" i="7"/>
  <c r="T193" i="7"/>
  <c r="S193" i="7"/>
  <c r="R193" i="7"/>
  <c r="R139" i="2" s="1"/>
  <c r="K193" i="7"/>
  <c r="J193" i="7"/>
  <c r="N167" i="4" s="1"/>
  <c r="I193" i="7"/>
  <c r="D193" i="7"/>
  <c r="C193" i="7"/>
  <c r="AB192" i="7"/>
  <c r="AA192" i="7"/>
  <c r="Z192" i="7"/>
  <c r="Y192" i="7"/>
  <c r="V192" i="7"/>
  <c r="T192" i="7"/>
  <c r="S192" i="7"/>
  <c r="R192" i="7"/>
  <c r="K192" i="7"/>
  <c r="J192" i="7"/>
  <c r="D192" i="7"/>
  <c r="C192" i="7"/>
  <c r="AB191" i="7"/>
  <c r="AA191" i="7"/>
  <c r="Z191" i="7"/>
  <c r="Y191" i="7"/>
  <c r="V191" i="7"/>
  <c r="T191" i="7"/>
  <c r="S191" i="7"/>
  <c r="R191" i="7"/>
  <c r="V138" i="2" s="1"/>
  <c r="K191" i="7"/>
  <c r="J191" i="7"/>
  <c r="D191" i="7"/>
  <c r="C191" i="7"/>
  <c r="AB190" i="7"/>
  <c r="AA190" i="7"/>
  <c r="Z190" i="7"/>
  <c r="Y190" i="7"/>
  <c r="V190" i="7"/>
  <c r="T190" i="7"/>
  <c r="S190" i="7"/>
  <c r="R190" i="7"/>
  <c r="D190" i="7"/>
  <c r="C190" i="7"/>
  <c r="AB189" i="7"/>
  <c r="AA189" i="7"/>
  <c r="Z189" i="7"/>
  <c r="Y189" i="7"/>
  <c r="V189" i="7"/>
  <c r="T189" i="7"/>
  <c r="S189" i="7"/>
  <c r="R189" i="7"/>
  <c r="Z136" i="2" s="1"/>
  <c r="K189" i="7"/>
  <c r="J189" i="7"/>
  <c r="I189" i="7"/>
  <c r="D189" i="7"/>
  <c r="C189" i="7"/>
  <c r="AB188" i="7"/>
  <c r="AA188" i="7"/>
  <c r="Z188" i="7"/>
  <c r="Y188" i="7"/>
  <c r="V188" i="7"/>
  <c r="T188" i="7"/>
  <c r="S188" i="7"/>
  <c r="R188" i="7"/>
  <c r="V136" i="2" s="1"/>
  <c r="K188" i="7"/>
  <c r="J188" i="7"/>
  <c r="I188" i="7"/>
  <c r="D188" i="7"/>
  <c r="C188" i="7"/>
  <c r="AB187" i="7"/>
  <c r="AA187" i="7"/>
  <c r="Z187" i="7"/>
  <c r="AC161" i="18" s="1"/>
  <c r="Y187" i="7"/>
  <c r="V187" i="7"/>
  <c r="T187" i="7"/>
  <c r="S187" i="7"/>
  <c r="R187" i="7"/>
  <c r="R136" i="2" s="1"/>
  <c r="K187" i="7"/>
  <c r="J187" i="7"/>
  <c r="N153" i="4" s="1"/>
  <c r="I187" i="7"/>
  <c r="D187" i="7"/>
  <c r="C187" i="7"/>
  <c r="AB186" i="7"/>
  <c r="AA186" i="7"/>
  <c r="Z186" i="7"/>
  <c r="Y186" i="7"/>
  <c r="V186" i="7"/>
  <c r="T186" i="7"/>
  <c r="S186" i="7"/>
  <c r="R186" i="7"/>
  <c r="Z133" i="2" s="1"/>
  <c r="K186" i="7"/>
  <c r="J186" i="7"/>
  <c r="I186" i="7"/>
  <c r="D186" i="7"/>
  <c r="C186" i="7"/>
  <c r="AB185" i="7"/>
  <c r="AA185" i="7"/>
  <c r="Z185" i="7"/>
  <c r="Y185" i="7"/>
  <c r="V185" i="7"/>
  <c r="T185" i="7"/>
  <c r="S185" i="7"/>
  <c r="R185" i="7"/>
  <c r="Z131" i="2" s="1"/>
  <c r="K185" i="7"/>
  <c r="J185" i="7"/>
  <c r="I185" i="7"/>
  <c r="D185" i="7"/>
  <c r="C185" i="7"/>
  <c r="AB184" i="7"/>
  <c r="AA184" i="7"/>
  <c r="Z184" i="7"/>
  <c r="Y184" i="7"/>
  <c r="V184" i="7"/>
  <c r="T184" i="7"/>
  <c r="S184" i="7"/>
  <c r="R184" i="7"/>
  <c r="Z130" i="2" s="1"/>
  <c r="K184" i="7"/>
  <c r="J184" i="7"/>
  <c r="I184" i="7"/>
  <c r="D184" i="7"/>
  <c r="C184" i="7"/>
  <c r="AB183" i="7"/>
  <c r="AA183" i="7"/>
  <c r="Z183" i="7"/>
  <c r="AC155" i="18" s="1"/>
  <c r="Y183" i="7"/>
  <c r="V183" i="7"/>
  <c r="T183" i="7"/>
  <c r="S183" i="7"/>
  <c r="R183" i="7"/>
  <c r="R129" i="2" s="1"/>
  <c r="K183" i="7"/>
  <c r="J183" i="7"/>
  <c r="N147" i="4" s="1"/>
  <c r="I183" i="7"/>
  <c r="D183" i="7"/>
  <c r="C183" i="7"/>
  <c r="AB182" i="7"/>
  <c r="AA182" i="7"/>
  <c r="Z182" i="7"/>
  <c r="Y182" i="7"/>
  <c r="V182" i="7"/>
  <c r="T182" i="7"/>
  <c r="S182" i="7"/>
  <c r="R182" i="7"/>
  <c r="J182" i="7"/>
  <c r="I182" i="7"/>
  <c r="D182" i="7"/>
  <c r="C182" i="7"/>
  <c r="AB181" i="7"/>
  <c r="AA181" i="7"/>
  <c r="Z181" i="7"/>
  <c r="Y181" i="7"/>
  <c r="V181" i="7"/>
  <c r="S181" i="7"/>
  <c r="R181" i="7"/>
  <c r="D181" i="7"/>
  <c r="C181" i="7"/>
  <c r="AB180" i="7"/>
  <c r="AA180" i="7"/>
  <c r="Z180" i="7"/>
  <c r="AC150" i="18" s="1"/>
  <c r="Y180" i="7"/>
  <c r="V180" i="7"/>
  <c r="T180" i="7"/>
  <c r="S180" i="7"/>
  <c r="R180" i="7"/>
  <c r="R124" i="2" s="1"/>
  <c r="K180" i="7"/>
  <c r="J180" i="7"/>
  <c r="N142" i="4" s="1"/>
  <c r="D180" i="7"/>
  <c r="C180" i="7"/>
  <c r="AB179" i="7"/>
  <c r="AA179" i="7"/>
  <c r="Z179" i="7"/>
  <c r="Y179" i="7"/>
  <c r="V179" i="7"/>
  <c r="T179" i="7"/>
  <c r="S179" i="7"/>
  <c r="R179" i="7"/>
  <c r="V123" i="2" s="1"/>
  <c r="K179" i="7"/>
  <c r="J179" i="7"/>
  <c r="I179" i="7"/>
  <c r="D179" i="7"/>
  <c r="C179" i="7"/>
  <c r="AB178" i="7"/>
  <c r="AA178" i="7"/>
  <c r="Z178" i="7"/>
  <c r="AC148" i="18" s="1"/>
  <c r="Y178" i="7"/>
  <c r="V178" i="7"/>
  <c r="T178" i="7"/>
  <c r="S178" i="7"/>
  <c r="R178" i="7"/>
  <c r="Z122" i="2" s="1"/>
  <c r="K178" i="7"/>
  <c r="J178" i="7"/>
  <c r="N140" i="4" s="1"/>
  <c r="I178" i="7"/>
  <c r="D178" i="7"/>
  <c r="C178" i="7"/>
  <c r="AB177" i="7"/>
  <c r="AA177" i="7"/>
  <c r="Z177" i="7"/>
  <c r="AC147" i="18" s="1"/>
  <c r="Y177" i="7"/>
  <c r="V177" i="7"/>
  <c r="T177" i="7"/>
  <c r="S177" i="7"/>
  <c r="R177" i="7"/>
  <c r="V122" i="2" s="1"/>
  <c r="K177" i="7"/>
  <c r="J177" i="7"/>
  <c r="N139" i="4" s="1"/>
  <c r="I177" i="7"/>
  <c r="D177" i="7"/>
  <c r="C177" i="7"/>
  <c r="AB176" i="7"/>
  <c r="AA176" i="7"/>
  <c r="Z176" i="7"/>
  <c r="AC146" i="18" s="1"/>
  <c r="Y176" i="7"/>
  <c r="V176" i="7"/>
  <c r="T176" i="7"/>
  <c r="S176" i="7"/>
  <c r="R176" i="7"/>
  <c r="R122" i="2" s="1"/>
  <c r="K176" i="7"/>
  <c r="N138" i="4"/>
  <c r="I176" i="7"/>
  <c r="D176" i="7"/>
  <c r="C176" i="7"/>
  <c r="AB175" i="7"/>
  <c r="AA175" i="7"/>
  <c r="Z175" i="7"/>
  <c r="Y175" i="7"/>
  <c r="V175" i="7"/>
  <c r="T175" i="7"/>
  <c r="S175" i="7"/>
  <c r="R175" i="7"/>
  <c r="AT119" i="2" s="1"/>
  <c r="K175" i="7"/>
  <c r="J175" i="7"/>
  <c r="I175" i="7"/>
  <c r="D175" i="7"/>
  <c r="C175" i="7"/>
  <c r="AB174" i="7"/>
  <c r="AA174" i="7"/>
  <c r="Z174" i="7"/>
  <c r="AC144" i="18" s="1"/>
  <c r="Y174" i="7"/>
  <c r="V174" i="7"/>
  <c r="T174" i="7"/>
  <c r="S174" i="7"/>
  <c r="R174" i="7"/>
  <c r="K174" i="7"/>
  <c r="J174" i="7"/>
  <c r="N136" i="4" s="1"/>
  <c r="I174" i="7"/>
  <c r="D174" i="7"/>
  <c r="C174" i="7"/>
  <c r="AB173" i="7"/>
  <c r="AA173" i="7"/>
  <c r="Z173" i="7"/>
  <c r="Y173" i="7"/>
  <c r="V173" i="7"/>
  <c r="T173" i="7"/>
  <c r="S173" i="7"/>
  <c r="R173" i="7"/>
  <c r="AP119" i="2" s="1"/>
  <c r="K173" i="7"/>
  <c r="J173" i="7"/>
  <c r="I173" i="7"/>
  <c r="D173" i="7"/>
  <c r="C173" i="7"/>
  <c r="AB172" i="7"/>
  <c r="AA172" i="7"/>
  <c r="Z172" i="7"/>
  <c r="Y172" i="7"/>
  <c r="V172" i="7"/>
  <c r="T172" i="7"/>
  <c r="S172" i="7"/>
  <c r="R172" i="7"/>
  <c r="AL119" i="2" s="1"/>
  <c r="K172" i="7"/>
  <c r="J172" i="7"/>
  <c r="I172" i="7"/>
  <c r="D172" i="7"/>
  <c r="C172" i="7"/>
  <c r="AB171" i="7"/>
  <c r="AA171" i="7"/>
  <c r="Z171" i="7"/>
  <c r="Y171" i="7"/>
  <c r="V171" i="7"/>
  <c r="T171" i="7"/>
  <c r="AC37" i="3" s="1"/>
  <c r="AG36" i="3" s="1"/>
  <c r="S171" i="7"/>
  <c r="R171" i="7"/>
  <c r="AH119" i="2" s="1"/>
  <c r="K171" i="7"/>
  <c r="J171" i="7"/>
  <c r="I171" i="7"/>
  <c r="D171" i="7"/>
  <c r="C171" i="7"/>
  <c r="AB170" i="7"/>
  <c r="AA170" i="7"/>
  <c r="Z170" i="7"/>
  <c r="Y170" i="7"/>
  <c r="V170" i="7"/>
  <c r="T170" i="7"/>
  <c r="S170" i="7"/>
  <c r="R170" i="7"/>
  <c r="AD119" i="2" s="1"/>
  <c r="K170" i="7"/>
  <c r="J170" i="7"/>
  <c r="I170" i="7"/>
  <c r="D170" i="7"/>
  <c r="C170" i="7"/>
  <c r="AB169" i="7"/>
  <c r="AA169" i="7"/>
  <c r="Z169" i="7"/>
  <c r="Y169" i="7"/>
  <c r="V169" i="7"/>
  <c r="T169" i="7"/>
  <c r="S169" i="7"/>
  <c r="R169" i="7"/>
  <c r="Z119" i="2" s="1"/>
  <c r="K169" i="7"/>
  <c r="J169" i="7"/>
  <c r="I169" i="7"/>
  <c r="D169" i="7"/>
  <c r="C169" i="7"/>
  <c r="AB168" i="7"/>
  <c r="AA168" i="7"/>
  <c r="Z168" i="7"/>
  <c r="Y168" i="7"/>
  <c r="V168" i="7"/>
  <c r="T168" i="7"/>
  <c r="S168" i="7"/>
  <c r="R168" i="7"/>
  <c r="V119" i="2" s="1"/>
  <c r="K168" i="7"/>
  <c r="J168" i="7"/>
  <c r="I168" i="7"/>
  <c r="D168" i="7"/>
  <c r="C168" i="7"/>
  <c r="AB167" i="7"/>
  <c r="AA167" i="7"/>
  <c r="Z167" i="7"/>
  <c r="AC140" i="18" s="1"/>
  <c r="Y167" i="7"/>
  <c r="V167" i="7"/>
  <c r="T167" i="7"/>
  <c r="S167" i="7"/>
  <c r="R167" i="7"/>
  <c r="R119" i="2" s="1"/>
  <c r="K167" i="7"/>
  <c r="J167" i="7"/>
  <c r="N132" i="4" s="1"/>
  <c r="I167" i="7"/>
  <c r="D167" i="7"/>
  <c r="C167" i="7"/>
  <c r="AB166" i="7"/>
  <c r="AA166" i="7"/>
  <c r="Z166" i="7"/>
  <c r="Y166" i="7"/>
  <c r="V166" i="7"/>
  <c r="T166" i="7"/>
  <c r="S166" i="7"/>
  <c r="R166" i="7"/>
  <c r="Z118" i="2" s="1"/>
  <c r="K166" i="7"/>
  <c r="J166" i="7"/>
  <c r="I166" i="7"/>
  <c r="D166" i="7"/>
  <c r="C166" i="7"/>
  <c r="AB165" i="7"/>
  <c r="AA165" i="7"/>
  <c r="Z165" i="7"/>
  <c r="Y165" i="7"/>
  <c r="V165" i="7"/>
  <c r="T165" i="7"/>
  <c r="S165" i="7"/>
  <c r="R165" i="7"/>
  <c r="K165" i="7"/>
  <c r="J165" i="7"/>
  <c r="I165" i="7"/>
  <c r="D165" i="7"/>
  <c r="C165" i="7"/>
  <c r="AB164" i="7"/>
  <c r="AA164" i="7"/>
  <c r="Z164" i="7"/>
  <c r="AC139" i="18" s="1"/>
  <c r="Y164" i="7"/>
  <c r="V164" i="7"/>
  <c r="T164" i="7"/>
  <c r="S164" i="7"/>
  <c r="R164" i="7"/>
  <c r="R118" i="2" s="1"/>
  <c r="K164" i="7"/>
  <c r="J164" i="7"/>
  <c r="N131" i="4" s="1"/>
  <c r="I164" i="7"/>
  <c r="D164" i="7"/>
  <c r="C164" i="7"/>
  <c r="AB163" i="7"/>
  <c r="AA163" i="7"/>
  <c r="Z163" i="7"/>
  <c r="Y163" i="7"/>
  <c r="V163" i="7"/>
  <c r="T163" i="7"/>
  <c r="S163" i="7"/>
  <c r="R163" i="7"/>
  <c r="V116" i="2" s="1"/>
  <c r="K163" i="7"/>
  <c r="J163" i="7"/>
  <c r="I163" i="7"/>
  <c r="D163" i="7"/>
  <c r="C163" i="7"/>
  <c r="AB162" i="7"/>
  <c r="AA162" i="7"/>
  <c r="Z162" i="7"/>
  <c r="AC167" i="18" s="1"/>
  <c r="Y162" i="7"/>
  <c r="V162" i="7"/>
  <c r="T162" i="7"/>
  <c r="S162" i="7"/>
  <c r="R162" i="7"/>
  <c r="R116" i="2" s="1"/>
  <c r="K162" i="7"/>
  <c r="J162" i="7"/>
  <c r="N159" i="4" s="1"/>
  <c r="I162" i="7"/>
  <c r="D162" i="7"/>
  <c r="C162" i="7"/>
  <c r="AB161" i="7"/>
  <c r="AA161" i="7"/>
  <c r="Z161" i="7"/>
  <c r="AC137" i="18" s="1"/>
  <c r="Y161" i="7"/>
  <c r="V161" i="7"/>
  <c r="T161" i="7"/>
  <c r="S161" i="7"/>
  <c r="R161" i="7"/>
  <c r="R115" i="2" s="1"/>
  <c r="K161" i="7"/>
  <c r="J161" i="7"/>
  <c r="N129" i="4" s="1"/>
  <c r="I161" i="7"/>
  <c r="D161" i="7"/>
  <c r="C161" i="7"/>
  <c r="AB160" i="7"/>
  <c r="AA160" i="7"/>
  <c r="Z160" i="7"/>
  <c r="AC136" i="18" s="1"/>
  <c r="Y160" i="7"/>
  <c r="V160" i="7"/>
  <c r="T160" i="7"/>
  <c r="S160" i="7"/>
  <c r="R160" i="7"/>
  <c r="R114" i="2" s="1"/>
  <c r="K160" i="7"/>
  <c r="J160" i="7"/>
  <c r="N128" i="4" s="1"/>
  <c r="I160" i="7"/>
  <c r="D160" i="7"/>
  <c r="C160" i="7"/>
  <c r="AB159" i="7"/>
  <c r="AA159" i="7"/>
  <c r="Z159" i="7"/>
  <c r="Y159" i="7"/>
  <c r="V159" i="7"/>
  <c r="T159" i="7"/>
  <c r="S159" i="7"/>
  <c r="R159" i="7"/>
  <c r="K159" i="7"/>
  <c r="J159" i="7"/>
  <c r="I159" i="7"/>
  <c r="D159" i="7"/>
  <c r="C159" i="7"/>
  <c r="AB158" i="7"/>
  <c r="AA158" i="7"/>
  <c r="Z158" i="7"/>
  <c r="Y158" i="7"/>
  <c r="V158" i="7"/>
  <c r="T158" i="7"/>
  <c r="S158" i="7"/>
  <c r="R158" i="7"/>
  <c r="K158" i="7"/>
  <c r="J158" i="7"/>
  <c r="I158" i="7"/>
  <c r="D158" i="7"/>
  <c r="C158" i="7"/>
  <c r="AB157" i="7"/>
  <c r="AA157" i="7"/>
  <c r="Z157" i="7"/>
  <c r="AC134" i="18" s="1"/>
  <c r="Y157" i="7"/>
  <c r="V157" i="7"/>
  <c r="T157" i="7"/>
  <c r="S157" i="7"/>
  <c r="R157" i="7"/>
  <c r="V100" i="2" s="1"/>
  <c r="K157" i="7"/>
  <c r="J157" i="7"/>
  <c r="N126" i="4" s="1"/>
  <c r="I157" i="7"/>
  <c r="D157" i="7"/>
  <c r="C157" i="7"/>
  <c r="AB156" i="7"/>
  <c r="AA156" i="7"/>
  <c r="Z156" i="7"/>
  <c r="Y156" i="7"/>
  <c r="V156" i="7"/>
  <c r="T156" i="7"/>
  <c r="S156" i="7"/>
  <c r="R156" i="7"/>
  <c r="K156" i="7"/>
  <c r="I156" i="7"/>
  <c r="D156" i="7"/>
  <c r="C156" i="7"/>
  <c r="AB155" i="7"/>
  <c r="AA155" i="7"/>
  <c r="Z155" i="7"/>
  <c r="Y155" i="7"/>
  <c r="V155" i="7"/>
  <c r="T155" i="7"/>
  <c r="S155" i="7"/>
  <c r="R155" i="7"/>
  <c r="V111" i="2" s="1"/>
  <c r="K155" i="7"/>
  <c r="J155" i="7"/>
  <c r="I155" i="7"/>
  <c r="D155" i="7"/>
  <c r="C155" i="7"/>
  <c r="AB154" i="7"/>
  <c r="AA154" i="7"/>
  <c r="Z154" i="7"/>
  <c r="AC173" i="18" s="1"/>
  <c r="Y154" i="7"/>
  <c r="V154" i="7"/>
  <c r="T154" i="7"/>
  <c r="S154" i="7"/>
  <c r="R154" i="7"/>
  <c r="K154" i="7"/>
  <c r="J154" i="7"/>
  <c r="N165" i="4" s="1"/>
  <c r="I154" i="7"/>
  <c r="D154" i="7"/>
  <c r="C154" i="7"/>
  <c r="AB153" i="7"/>
  <c r="AA153" i="7"/>
  <c r="Z153" i="7"/>
  <c r="AC128" i="18" s="1"/>
  <c r="Y153" i="7"/>
  <c r="V153" i="7"/>
  <c r="T153" i="7"/>
  <c r="S153" i="7"/>
  <c r="R153" i="7"/>
  <c r="R107" i="2" s="1"/>
  <c r="K153" i="7"/>
  <c r="J153" i="7"/>
  <c r="N120" i="4" s="1"/>
  <c r="I153" i="7"/>
  <c r="D153" i="7"/>
  <c r="C153" i="7"/>
  <c r="AB152" i="7"/>
  <c r="AA152" i="7"/>
  <c r="Z152" i="7"/>
  <c r="AC159" i="18" s="1"/>
  <c r="Y152" i="7"/>
  <c r="V152" i="7"/>
  <c r="T152" i="7"/>
  <c r="S152" i="7"/>
  <c r="R152" i="7"/>
  <c r="R134" i="2" s="1"/>
  <c r="K152" i="7"/>
  <c r="J152" i="7"/>
  <c r="N151" i="4" s="1"/>
  <c r="I152" i="7"/>
  <c r="D152" i="7"/>
  <c r="C152" i="7"/>
  <c r="AB151" i="7"/>
  <c r="AA151" i="7"/>
  <c r="Z151" i="7"/>
  <c r="Y151" i="7"/>
  <c r="V151" i="7"/>
  <c r="T151" i="7"/>
  <c r="S151" i="7"/>
  <c r="R151" i="7"/>
  <c r="K151" i="7"/>
  <c r="D151" i="7"/>
  <c r="C151" i="7"/>
  <c r="AB150" i="7"/>
  <c r="AA150" i="7"/>
  <c r="Z150" i="7"/>
  <c r="AC126" i="18" s="1"/>
  <c r="Y150" i="7"/>
  <c r="V150" i="7"/>
  <c r="T150" i="7"/>
  <c r="S150" i="7"/>
  <c r="R150" i="7"/>
  <c r="R105" i="2" s="1"/>
  <c r="K150" i="7"/>
  <c r="D150" i="7"/>
  <c r="C150" i="7"/>
  <c r="AB149" i="7"/>
  <c r="AA149" i="7"/>
  <c r="Z149" i="7"/>
  <c r="AC123" i="18" s="1"/>
  <c r="Y149" i="7"/>
  <c r="V149" i="7"/>
  <c r="T149" i="7"/>
  <c r="S149" i="7"/>
  <c r="R149" i="7"/>
  <c r="R104" i="2" s="1"/>
  <c r="K149" i="7"/>
  <c r="J149" i="7"/>
  <c r="N115" i="4" s="1"/>
  <c r="I149" i="7"/>
  <c r="D149" i="7"/>
  <c r="C149" i="7"/>
  <c r="AB148" i="7"/>
  <c r="AA148" i="7"/>
  <c r="Z148" i="7"/>
  <c r="AC122" i="18" s="1"/>
  <c r="Y148" i="7"/>
  <c r="V148" i="7"/>
  <c r="T148" i="7"/>
  <c r="S148" i="7"/>
  <c r="R148" i="7"/>
  <c r="K148" i="7"/>
  <c r="J148" i="7"/>
  <c r="N114" i="4" s="1"/>
  <c r="I148" i="7"/>
  <c r="D148" i="7"/>
  <c r="C148" i="7"/>
  <c r="AB147" i="7"/>
  <c r="AA147" i="7"/>
  <c r="Z147" i="7"/>
  <c r="AC121" i="18" s="1"/>
  <c r="Y147" i="7"/>
  <c r="V147" i="7"/>
  <c r="T147" i="7"/>
  <c r="S147" i="7"/>
  <c r="R147" i="7"/>
  <c r="K147" i="7"/>
  <c r="J147" i="7"/>
  <c r="N113" i="4" s="1"/>
  <c r="I147" i="7"/>
  <c r="D147" i="7"/>
  <c r="C147" i="7"/>
  <c r="AB146" i="7"/>
  <c r="AA146" i="7"/>
  <c r="Z146" i="7"/>
  <c r="Y146" i="7"/>
  <c r="V146" i="7"/>
  <c r="S146" i="7"/>
  <c r="R146" i="7"/>
  <c r="J146" i="7"/>
  <c r="I146" i="7"/>
  <c r="D146" i="7"/>
  <c r="C146" i="7"/>
  <c r="AB145" i="7"/>
  <c r="AA145" i="7"/>
  <c r="Z145" i="7"/>
  <c r="Y145" i="7"/>
  <c r="V145" i="7"/>
  <c r="S145" i="7"/>
  <c r="R145" i="7"/>
  <c r="K145" i="7"/>
  <c r="I145" i="7"/>
  <c r="D145" i="7"/>
  <c r="C145" i="7"/>
  <c r="AB144" i="7"/>
  <c r="AA144" i="7"/>
  <c r="Z144" i="7"/>
  <c r="Y144" i="7"/>
  <c r="V144" i="7"/>
  <c r="S144" i="7"/>
  <c r="R144" i="7"/>
  <c r="K144" i="7"/>
  <c r="I144" i="7"/>
  <c r="D144" i="7"/>
  <c r="C144" i="7"/>
  <c r="AB143" i="7"/>
  <c r="AA143" i="7"/>
  <c r="Z143" i="7"/>
  <c r="Y143" i="7"/>
  <c r="V143" i="7"/>
  <c r="T143" i="7"/>
  <c r="S143" i="7"/>
  <c r="R143" i="7"/>
  <c r="R101" i="2" s="1"/>
  <c r="K143" i="7"/>
  <c r="I143" i="7"/>
  <c r="D143" i="7"/>
  <c r="C143" i="7"/>
  <c r="AB142" i="7"/>
  <c r="AA142" i="7"/>
  <c r="Z142" i="7"/>
  <c r="Y142" i="7"/>
  <c r="V142" i="7"/>
  <c r="S142" i="7"/>
  <c r="R142" i="7"/>
  <c r="I142" i="7"/>
  <c r="D142" i="7"/>
  <c r="C142" i="7"/>
  <c r="AB141" i="7"/>
  <c r="AA141" i="7"/>
  <c r="Z141" i="7"/>
  <c r="AC119" i="18" s="1"/>
  <c r="Y141" i="7"/>
  <c r="V141" i="7"/>
  <c r="T141" i="7"/>
  <c r="S141" i="7"/>
  <c r="R141" i="7"/>
  <c r="R100" i="2" s="1"/>
  <c r="I141" i="7"/>
  <c r="D141" i="7"/>
  <c r="C141" i="7"/>
  <c r="AB140" i="7"/>
  <c r="AA140" i="7"/>
  <c r="Z140" i="7"/>
  <c r="Y140" i="7"/>
  <c r="V140" i="7"/>
  <c r="T140" i="7"/>
  <c r="S140" i="7"/>
  <c r="R140" i="7"/>
  <c r="Z99" i="2" s="1"/>
  <c r="I140" i="7"/>
  <c r="D140" i="7"/>
  <c r="C140" i="7"/>
  <c r="AB139" i="7"/>
  <c r="AA139" i="7"/>
  <c r="Z139" i="7"/>
  <c r="Y139" i="7"/>
  <c r="V139" i="7"/>
  <c r="T139" i="7"/>
  <c r="S139" i="7"/>
  <c r="R139" i="7"/>
  <c r="V99" i="2" s="1"/>
  <c r="I139" i="7"/>
  <c r="D139" i="7"/>
  <c r="C139" i="7"/>
  <c r="AB138" i="7"/>
  <c r="AA138" i="7"/>
  <c r="Z138" i="7"/>
  <c r="AC118" i="18" s="1"/>
  <c r="Y138" i="7"/>
  <c r="V138" i="7"/>
  <c r="T138" i="7"/>
  <c r="S138" i="7"/>
  <c r="R138" i="7"/>
  <c r="R99" i="2" s="1"/>
  <c r="I138" i="7"/>
  <c r="D138" i="7"/>
  <c r="C138" i="7"/>
  <c r="AB137" i="7"/>
  <c r="AA137" i="7"/>
  <c r="Z137" i="7"/>
  <c r="Y137" i="7"/>
  <c r="V137" i="7"/>
  <c r="T137" i="7"/>
  <c r="S137" i="7"/>
  <c r="R137" i="7"/>
  <c r="I137" i="7"/>
  <c r="D137" i="7"/>
  <c r="C137" i="7"/>
  <c r="AB136" i="7"/>
  <c r="AA136" i="7"/>
  <c r="Z136" i="7"/>
  <c r="Y136" i="7"/>
  <c r="V136" i="7"/>
  <c r="T136" i="7"/>
  <c r="S136" i="7"/>
  <c r="R136" i="7"/>
  <c r="K136" i="7"/>
  <c r="J136" i="7"/>
  <c r="I136" i="7"/>
  <c r="D136" i="7"/>
  <c r="C136" i="7"/>
  <c r="AB135" i="7"/>
  <c r="AA135" i="7"/>
  <c r="Z135" i="7"/>
  <c r="AC114" i="18" s="1"/>
  <c r="Y135" i="7"/>
  <c r="V135" i="7"/>
  <c r="T135" i="7"/>
  <c r="S135" i="7"/>
  <c r="R135" i="7"/>
  <c r="AD95" i="2" s="1"/>
  <c r="K135" i="7"/>
  <c r="J135" i="7"/>
  <c r="N106" i="4" s="1"/>
  <c r="I135" i="7"/>
  <c r="D135" i="7"/>
  <c r="C135" i="7"/>
  <c r="AB134" i="7"/>
  <c r="AA134" i="7"/>
  <c r="Z134" i="7"/>
  <c r="AC113" i="18" s="1"/>
  <c r="Y134" i="7"/>
  <c r="V134" i="7"/>
  <c r="T134" i="7"/>
  <c r="S134" i="7"/>
  <c r="R134" i="7"/>
  <c r="Z95" i="2" s="1"/>
  <c r="K134" i="7"/>
  <c r="J134" i="7"/>
  <c r="N105" i="4" s="1"/>
  <c r="I134" i="7"/>
  <c r="D134" i="7"/>
  <c r="C134" i="7"/>
  <c r="AB133" i="7"/>
  <c r="AA133" i="7"/>
  <c r="Z133" i="7"/>
  <c r="AC112" i="18" s="1"/>
  <c r="Y133" i="7"/>
  <c r="V133" i="7"/>
  <c r="T133" i="7"/>
  <c r="S133" i="7"/>
  <c r="R133" i="7"/>
  <c r="V95" i="2" s="1"/>
  <c r="K133" i="7"/>
  <c r="J133" i="7"/>
  <c r="N104" i="4" s="1"/>
  <c r="I133" i="7"/>
  <c r="D133" i="7"/>
  <c r="C133" i="7"/>
  <c r="AB132" i="7"/>
  <c r="AA132" i="7"/>
  <c r="Z132" i="7"/>
  <c r="AC111" i="18" s="1"/>
  <c r="Y132" i="7"/>
  <c r="V132" i="7"/>
  <c r="T132" i="7"/>
  <c r="S132" i="7"/>
  <c r="R132" i="7"/>
  <c r="R95" i="2" s="1"/>
  <c r="K132" i="7"/>
  <c r="J132" i="7"/>
  <c r="N103" i="4" s="1"/>
  <c r="I132" i="7"/>
  <c r="D132" i="7"/>
  <c r="C132" i="7"/>
  <c r="AB131" i="7"/>
  <c r="AA131" i="7"/>
  <c r="Z131" i="7"/>
  <c r="Y131" i="7"/>
  <c r="V131" i="7"/>
  <c r="T131" i="7"/>
  <c r="S131" i="7"/>
  <c r="R131" i="7"/>
  <c r="R96" i="2" s="1"/>
  <c r="K131" i="7"/>
  <c r="J131" i="7"/>
  <c r="I131" i="7"/>
  <c r="D131" i="7"/>
  <c r="C131" i="7"/>
  <c r="AB130" i="7"/>
  <c r="AA130" i="7"/>
  <c r="Z130" i="7"/>
  <c r="AC106" i="18" s="1"/>
  <c r="Y130" i="7"/>
  <c r="V130" i="7"/>
  <c r="T130" i="7"/>
  <c r="S130" i="7"/>
  <c r="R130" i="7"/>
  <c r="R91" i="2" s="1"/>
  <c r="K130" i="7"/>
  <c r="J130" i="7"/>
  <c r="I130" i="7"/>
  <c r="D130" i="7"/>
  <c r="C130" i="7"/>
  <c r="AB129" i="7"/>
  <c r="AA129" i="7"/>
  <c r="Z129" i="7"/>
  <c r="Y129" i="7"/>
  <c r="V129" i="7"/>
  <c r="T129" i="7"/>
  <c r="S129" i="7"/>
  <c r="R129" i="7"/>
  <c r="V89" i="2" s="1"/>
  <c r="K129" i="7"/>
  <c r="J129" i="7"/>
  <c r="I129" i="7"/>
  <c r="D129" i="7"/>
  <c r="C129" i="7"/>
  <c r="AB128" i="7"/>
  <c r="AA128" i="7"/>
  <c r="Z128" i="7"/>
  <c r="AC168" i="18" s="1"/>
  <c r="Y128" i="7"/>
  <c r="V128" i="7"/>
  <c r="T128" i="7"/>
  <c r="S128" i="7"/>
  <c r="R128" i="7"/>
  <c r="R89" i="2" s="1"/>
  <c r="K128" i="7"/>
  <c r="J128" i="7"/>
  <c r="N160" i="4" s="1"/>
  <c r="I128" i="7"/>
  <c r="D128" i="7"/>
  <c r="C128" i="7"/>
  <c r="AB127" i="7"/>
  <c r="AA127" i="7"/>
  <c r="Z127" i="7"/>
  <c r="Y127" i="7"/>
  <c r="V127" i="7"/>
  <c r="T127" i="7"/>
  <c r="S127" i="7"/>
  <c r="R127" i="7"/>
  <c r="Z88" i="2" s="1"/>
  <c r="K127" i="7"/>
  <c r="J127" i="7"/>
  <c r="I127" i="7"/>
  <c r="D127" i="7"/>
  <c r="C127" i="7"/>
  <c r="AB126" i="7"/>
  <c r="AA126" i="7"/>
  <c r="Z126" i="7"/>
  <c r="AC187" i="18" s="1"/>
  <c r="Y126" i="7"/>
  <c r="V126" i="7"/>
  <c r="T126" i="7"/>
  <c r="S126" i="7"/>
  <c r="R126" i="7"/>
  <c r="R156" i="2" s="1"/>
  <c r="K126" i="7"/>
  <c r="J126" i="7"/>
  <c r="N179" i="4" s="1"/>
  <c r="I126" i="7"/>
  <c r="D126" i="7"/>
  <c r="C126" i="7"/>
  <c r="AB125" i="7"/>
  <c r="AA125" i="7"/>
  <c r="Z125" i="7"/>
  <c r="Y125" i="7"/>
  <c r="V125" i="7"/>
  <c r="T125" i="7"/>
  <c r="S125" i="7"/>
  <c r="R125" i="7"/>
  <c r="K125" i="7"/>
  <c r="J125" i="7"/>
  <c r="N149" i="4" s="1"/>
  <c r="I125" i="7"/>
  <c r="D125" i="7"/>
  <c r="C125" i="7"/>
  <c r="AB124" i="7"/>
  <c r="AA124" i="7"/>
  <c r="Z124" i="7"/>
  <c r="Y124" i="7"/>
  <c r="V124" i="7"/>
  <c r="T124" i="7"/>
  <c r="S124" i="7"/>
  <c r="R124" i="7"/>
  <c r="R87" i="2" s="1"/>
  <c r="K124" i="7"/>
  <c r="J124" i="7"/>
  <c r="I124" i="7"/>
  <c r="D124" i="7"/>
  <c r="C124" i="7"/>
  <c r="AB123" i="7"/>
  <c r="AA123" i="7"/>
  <c r="Z123" i="7"/>
  <c r="Y123" i="7"/>
  <c r="V123" i="7"/>
  <c r="T123" i="7"/>
  <c r="S123" i="7"/>
  <c r="R123" i="7"/>
  <c r="R86" i="2" s="1"/>
  <c r="K123" i="7"/>
  <c r="J123" i="7"/>
  <c r="I123" i="7"/>
  <c r="D123" i="7"/>
  <c r="C123" i="7"/>
  <c r="AB122" i="7"/>
  <c r="AA122" i="7"/>
  <c r="Z122" i="7"/>
  <c r="AC101" i="18" s="1"/>
  <c r="Y122" i="7"/>
  <c r="V122" i="7"/>
  <c r="T122" i="7"/>
  <c r="S122" i="7"/>
  <c r="R122" i="7"/>
  <c r="V86" i="2" s="1"/>
  <c r="K122" i="7"/>
  <c r="J122" i="7"/>
  <c r="I122" i="7"/>
  <c r="D122" i="7"/>
  <c r="C122" i="7"/>
  <c r="AB121" i="7"/>
  <c r="AA121" i="7"/>
  <c r="Z121" i="7"/>
  <c r="AC100" i="18" s="1"/>
  <c r="Y121" i="7"/>
  <c r="V121" i="7"/>
  <c r="T121" i="7"/>
  <c r="S121" i="7"/>
  <c r="R121" i="7"/>
  <c r="Z85" i="2" s="1"/>
  <c r="K121" i="7"/>
  <c r="J121" i="7"/>
  <c r="I121" i="7"/>
  <c r="D121" i="7"/>
  <c r="C121" i="7"/>
  <c r="AB120" i="7"/>
  <c r="AA120" i="7"/>
  <c r="Z120" i="7"/>
  <c r="AC99" i="18" s="1"/>
  <c r="Y120" i="7"/>
  <c r="V120" i="7"/>
  <c r="T120" i="7"/>
  <c r="S120" i="7"/>
  <c r="R120" i="7"/>
  <c r="K120" i="7"/>
  <c r="J120" i="7"/>
  <c r="I120" i="7"/>
  <c r="D120" i="7"/>
  <c r="C120" i="7"/>
  <c r="AB119" i="7"/>
  <c r="AA119" i="7"/>
  <c r="Z119" i="7"/>
  <c r="Y119" i="7"/>
  <c r="V119" i="7"/>
  <c r="T119" i="7"/>
  <c r="S119" i="7"/>
  <c r="R119" i="7"/>
  <c r="V85" i="2" s="1"/>
  <c r="K119" i="7"/>
  <c r="J119" i="7"/>
  <c r="I119" i="7"/>
  <c r="D119" i="7"/>
  <c r="C119" i="7"/>
  <c r="AB118" i="7"/>
  <c r="AA118" i="7"/>
  <c r="Z118" i="7"/>
  <c r="AC98" i="18" s="1"/>
  <c r="Y118" i="7"/>
  <c r="V118" i="7"/>
  <c r="T118" i="7"/>
  <c r="S118" i="7"/>
  <c r="R118" i="7"/>
  <c r="K118" i="7"/>
  <c r="J118" i="7"/>
  <c r="I118" i="7"/>
  <c r="D118" i="7"/>
  <c r="C118" i="7"/>
  <c r="AB117" i="7"/>
  <c r="AA117" i="7"/>
  <c r="Z117" i="7"/>
  <c r="AC116" i="18" s="1"/>
  <c r="Y117" i="7"/>
  <c r="V117" i="7"/>
  <c r="S117" i="7"/>
  <c r="R117" i="7"/>
  <c r="K117" i="7"/>
  <c r="J117" i="7"/>
  <c r="N108" i="4" s="1"/>
  <c r="I117" i="7"/>
  <c r="D117" i="7"/>
  <c r="AB116" i="7"/>
  <c r="AA116" i="7"/>
  <c r="Z116" i="7"/>
  <c r="Y116" i="7"/>
  <c r="V116" i="7"/>
  <c r="T116" i="7"/>
  <c r="S116" i="7"/>
  <c r="R116" i="7"/>
  <c r="K116" i="7"/>
  <c r="J116" i="7"/>
  <c r="I116" i="7"/>
  <c r="D116" i="7"/>
  <c r="C116" i="7"/>
  <c r="AB115" i="7"/>
  <c r="AA115" i="7"/>
  <c r="Z115" i="7"/>
  <c r="AC96" i="18" s="1"/>
  <c r="Y115" i="7"/>
  <c r="V115" i="7"/>
  <c r="T115" i="7"/>
  <c r="S115" i="7"/>
  <c r="R115" i="7"/>
  <c r="K115" i="7"/>
  <c r="J115" i="7"/>
  <c r="I115" i="7"/>
  <c r="D115" i="7"/>
  <c r="C115" i="7"/>
  <c r="AB114" i="7"/>
  <c r="AA114" i="7"/>
  <c r="Z114" i="7"/>
  <c r="Y114" i="7"/>
  <c r="V114" i="7"/>
  <c r="T114" i="7"/>
  <c r="S114" i="7"/>
  <c r="R114" i="7"/>
  <c r="K114" i="7"/>
  <c r="J114" i="7"/>
  <c r="I114" i="7"/>
  <c r="D114" i="7"/>
  <c r="C114" i="7"/>
  <c r="AB113" i="7"/>
  <c r="AA113" i="7"/>
  <c r="Z113" i="7"/>
  <c r="AC95" i="18" s="1"/>
  <c r="Y113" i="7"/>
  <c r="V113" i="7"/>
  <c r="T113" i="7"/>
  <c r="S113" i="7"/>
  <c r="R113" i="7"/>
  <c r="K113" i="7"/>
  <c r="J113" i="7"/>
  <c r="I113" i="7"/>
  <c r="D113" i="7"/>
  <c r="C113" i="7"/>
  <c r="AB112" i="7"/>
  <c r="AA112" i="7"/>
  <c r="Z112" i="7"/>
  <c r="Y112" i="7"/>
  <c r="V112" i="7"/>
  <c r="T112" i="7"/>
  <c r="S112" i="7"/>
  <c r="R112" i="7"/>
  <c r="K112" i="7"/>
  <c r="J112" i="7"/>
  <c r="I112" i="7"/>
  <c r="D112" i="7"/>
  <c r="C112" i="7"/>
  <c r="AB111" i="7"/>
  <c r="AA111" i="7"/>
  <c r="Z111" i="7"/>
  <c r="AC94" i="18" s="1"/>
  <c r="Y111" i="7"/>
  <c r="V111" i="7"/>
  <c r="T111" i="7"/>
  <c r="S111" i="7"/>
  <c r="R111" i="7"/>
  <c r="Z80" i="2" s="1"/>
  <c r="K111" i="7"/>
  <c r="J111" i="7"/>
  <c r="I111" i="7"/>
  <c r="D111" i="7"/>
  <c r="C111" i="7"/>
  <c r="AB110" i="7"/>
  <c r="AA110" i="7"/>
  <c r="Z110" i="7"/>
  <c r="AC93" i="18" s="1"/>
  <c r="Y110" i="7"/>
  <c r="V110" i="7"/>
  <c r="T110" i="7"/>
  <c r="S110" i="7"/>
  <c r="R110" i="7"/>
  <c r="V80" i="2" s="1"/>
  <c r="K110" i="7"/>
  <c r="J110" i="7"/>
  <c r="I110" i="7"/>
  <c r="D110" i="7"/>
  <c r="C110" i="7"/>
  <c r="AB109" i="7"/>
  <c r="AA109" i="7"/>
  <c r="Z109" i="7"/>
  <c r="AC92" i="18" s="1"/>
  <c r="Y109" i="7"/>
  <c r="V109" i="7"/>
  <c r="T109" i="7"/>
  <c r="S109" i="7"/>
  <c r="R109" i="7"/>
  <c r="R80" i="2" s="1"/>
  <c r="K109" i="7"/>
  <c r="J109" i="7"/>
  <c r="I109" i="7"/>
  <c r="D109" i="7"/>
  <c r="C109" i="7"/>
  <c r="AB108" i="7"/>
  <c r="AA108" i="7"/>
  <c r="Z108" i="7"/>
  <c r="AC91" i="18" s="1"/>
  <c r="Y108" i="7"/>
  <c r="V108" i="7"/>
  <c r="T108" i="7"/>
  <c r="S108" i="7"/>
  <c r="R108" i="7"/>
  <c r="R79" i="2" s="1"/>
  <c r="K108" i="7"/>
  <c r="J108" i="7"/>
  <c r="I108" i="7"/>
  <c r="D108" i="7"/>
  <c r="C108" i="7"/>
  <c r="AB107" i="7"/>
  <c r="AA107" i="7"/>
  <c r="Z107" i="7"/>
  <c r="AC186" i="18" s="1"/>
  <c r="Y107" i="7"/>
  <c r="V107" i="7"/>
  <c r="T107" i="7"/>
  <c r="S107" i="7"/>
  <c r="R107" i="7"/>
  <c r="K107" i="7"/>
  <c r="J107" i="7"/>
  <c r="N178" i="4" s="1"/>
  <c r="I107" i="7"/>
  <c r="D107" i="7"/>
  <c r="C107" i="7"/>
  <c r="AC40" i="3" l="1"/>
  <c r="AG39" i="3" s="1"/>
  <c r="V113" i="2"/>
  <c r="Z169" i="2"/>
  <c r="R113" i="2"/>
  <c r="V169" i="2"/>
  <c r="AC43" i="3"/>
  <c r="AG42" i="3" s="1"/>
  <c r="V105" i="2"/>
  <c r="Z168" i="2"/>
  <c r="AD166" i="2"/>
  <c r="V166" i="2"/>
  <c r="V165" i="2"/>
  <c r="Z165" i="2"/>
  <c r="V163" i="2"/>
  <c r="R120" i="2"/>
  <c r="U234" i="7"/>
  <c r="L234" i="7"/>
  <c r="U226" i="7"/>
  <c r="L226" i="7"/>
  <c r="U218" i="7"/>
  <c r="L218" i="7"/>
  <c r="U184" i="7"/>
  <c r="L184" i="7"/>
  <c r="U176" i="7"/>
  <c r="L176" i="7"/>
  <c r="U225" i="7"/>
  <c r="L225" i="7"/>
  <c r="U217" i="7"/>
  <c r="L217" i="7"/>
  <c r="U216" i="7"/>
  <c r="L216" i="7"/>
  <c r="U149" i="7"/>
  <c r="L149" i="7"/>
  <c r="U141" i="7"/>
  <c r="L141" i="7"/>
  <c r="U109" i="7"/>
  <c r="L109" i="7"/>
  <c r="U205" i="7"/>
  <c r="L205" i="7"/>
  <c r="U173" i="7"/>
  <c r="L173" i="7"/>
  <c r="U148" i="7"/>
  <c r="L148" i="7"/>
  <c r="U140" i="7"/>
  <c r="L140" i="7"/>
  <c r="U132" i="7"/>
  <c r="L132" i="7"/>
  <c r="U116" i="7"/>
  <c r="L116" i="7"/>
  <c r="U108" i="7"/>
  <c r="L108" i="7"/>
  <c r="U204" i="7"/>
  <c r="L204" i="7"/>
  <c r="U196" i="7"/>
  <c r="L196" i="7"/>
  <c r="U180" i="7"/>
  <c r="L180" i="7"/>
  <c r="U172" i="7"/>
  <c r="L172" i="7"/>
  <c r="U164" i="7"/>
  <c r="L164" i="7"/>
  <c r="U147" i="7"/>
  <c r="L147" i="7"/>
  <c r="U131" i="7"/>
  <c r="L131" i="7"/>
  <c r="U99" i="7"/>
  <c r="L99" i="7"/>
  <c r="U237" i="7"/>
  <c r="L237" i="7"/>
  <c r="U203" i="7"/>
  <c r="L203" i="7"/>
  <c r="U171" i="7"/>
  <c r="L171" i="7"/>
  <c r="U163" i="7"/>
  <c r="L163" i="7"/>
  <c r="U114" i="7"/>
  <c r="L114" i="7"/>
  <c r="U244" i="7"/>
  <c r="L244" i="7"/>
  <c r="U236" i="7"/>
  <c r="L236" i="7"/>
  <c r="U212" i="7"/>
  <c r="L212" i="7"/>
  <c r="U202" i="7"/>
  <c r="L202" i="7"/>
  <c r="U186" i="7"/>
  <c r="L186" i="7"/>
  <c r="U170" i="7"/>
  <c r="L170" i="7"/>
  <c r="L162" i="7"/>
  <c r="U153" i="7"/>
  <c r="L153" i="7"/>
  <c r="U129" i="7"/>
  <c r="L129" i="7"/>
  <c r="U121" i="7"/>
  <c r="L121" i="7"/>
  <c r="U227" i="7"/>
  <c r="L227" i="7"/>
  <c r="U193" i="7"/>
  <c r="L193" i="7"/>
  <c r="U185" i="7"/>
  <c r="L185" i="7"/>
  <c r="U161" i="7"/>
  <c r="L161" i="7"/>
  <c r="U120" i="7"/>
  <c r="L120" i="7"/>
  <c r="U112" i="7"/>
  <c r="L112" i="7"/>
  <c r="U213" i="7"/>
  <c r="L213" i="7"/>
  <c r="U179" i="7"/>
  <c r="L179" i="7"/>
  <c r="R78" i="2"/>
  <c r="R155" i="2"/>
  <c r="U152" i="7"/>
  <c r="L152" i="7"/>
  <c r="AC182" i="18"/>
  <c r="AC183" i="18"/>
  <c r="AC178" i="18"/>
  <c r="AC181" i="18"/>
  <c r="N170" i="4"/>
  <c r="N173" i="4"/>
  <c r="R148" i="2"/>
  <c r="V147" i="2"/>
  <c r="V108" i="2"/>
  <c r="Z144" i="2"/>
  <c r="Z138" i="2"/>
  <c r="V118" i="2"/>
  <c r="V139" i="2"/>
  <c r="R84" i="2"/>
  <c r="R132" i="2"/>
  <c r="AC104" i="18"/>
  <c r="AC157" i="18"/>
  <c r="V88" i="2"/>
  <c r="V131" i="2"/>
  <c r="R88" i="2"/>
  <c r="R131" i="2"/>
  <c r="R98" i="2"/>
  <c r="R128" i="2"/>
  <c r="AC117" i="18"/>
  <c r="AC154" i="18"/>
  <c r="AC127" i="18"/>
  <c r="AC149" i="18"/>
  <c r="N119" i="4"/>
  <c r="N141" i="4"/>
  <c r="R106" i="2"/>
  <c r="R123" i="2"/>
  <c r="G45" i="3" a="1"/>
  <c r="G45" i="3" s="1"/>
  <c r="G46" i="3"/>
  <c r="G39" i="3" a="1"/>
  <c r="G39" i="3" s="1"/>
  <c r="V39" i="3"/>
  <c r="Z43" i="3"/>
  <c r="G36" i="3" a="1"/>
  <c r="G36" i="3" s="1"/>
  <c r="V36" i="3"/>
  <c r="G42" i="3" a="1"/>
  <c r="G42" i="3" s="1"/>
  <c r="V42" i="3"/>
  <c r="N134" i="4"/>
  <c r="N133" i="4"/>
  <c r="AC141" i="18"/>
  <c r="AC142" i="18"/>
  <c r="AC108" i="18"/>
  <c r="AC115" i="18"/>
  <c r="N100" i="4"/>
  <c r="N107" i="4"/>
  <c r="AC89" i="18"/>
  <c r="AC90" i="18"/>
  <c r="AD90" i="18" s="1"/>
  <c r="AC102" i="18"/>
  <c r="AC103" i="18"/>
  <c r="Z81" i="2"/>
  <c r="V78" i="2"/>
  <c r="R81" i="2"/>
  <c r="V81" i="2"/>
  <c r="R85" i="2"/>
  <c r="AD85" i="2"/>
  <c r="U220" i="7"/>
  <c r="U123" i="7"/>
  <c r="U219" i="7"/>
  <c r="Z37" i="3" s="1"/>
  <c r="U115" i="7"/>
  <c r="U155" i="7"/>
  <c r="U139" i="7"/>
  <c r="U195" i="7"/>
  <c r="U107" i="7"/>
  <c r="U156" i="7"/>
  <c r="U235" i="7"/>
  <c r="Z40" i="3" s="1"/>
  <c r="U130" i="7"/>
  <c r="U162" i="7"/>
  <c r="U233" i="7"/>
  <c r="U194" i="7"/>
  <c r="U178" i="7"/>
  <c r="U177" i="7"/>
  <c r="U106" i="7"/>
  <c r="U211" i="7"/>
  <c r="U138" i="7"/>
  <c r="U105" i="7"/>
  <c r="U122" i="7"/>
  <c r="U210" i="7"/>
  <c r="U137" i="7"/>
  <c r="U240" i="7"/>
  <c r="U124" i="7"/>
  <c r="U228" i="7"/>
  <c r="U209" i="7"/>
  <c r="U187" i="7"/>
  <c r="U154" i="7"/>
  <c r="U136" i="7"/>
  <c r="U232" i="7"/>
  <c r="U188" i="7"/>
  <c r="U243" i="7"/>
  <c r="U208" i="7"/>
  <c r="U169" i="7"/>
  <c r="U113" i="7"/>
  <c r="U104" i="7"/>
  <c r="U242" i="7"/>
  <c r="U168" i="7"/>
  <c r="U215" i="7"/>
  <c r="U183" i="7"/>
  <c r="U151" i="7"/>
  <c r="U119" i="7"/>
  <c r="U238" i="7"/>
  <c r="U222" i="7"/>
  <c r="U206" i="7"/>
  <c r="U174" i="7"/>
  <c r="U158" i="7"/>
  <c r="U126" i="7"/>
  <c r="U118" i="7"/>
  <c r="U110" i="7"/>
  <c r="U102" i="7"/>
  <c r="U221" i="7"/>
  <c r="U223" i="7"/>
  <c r="U103" i="7"/>
  <c r="U207" i="7"/>
  <c r="U143" i="7"/>
  <c r="U111" i="7"/>
  <c r="U199" i="7"/>
  <c r="U230" i="7"/>
  <c r="U214" i="7"/>
  <c r="U198" i="7"/>
  <c r="U182" i="7"/>
  <c r="U166" i="7"/>
  <c r="U150" i="7"/>
  <c r="U134" i="7"/>
  <c r="U239" i="7"/>
  <c r="U229" i="7"/>
  <c r="U197" i="7"/>
  <c r="U189" i="7"/>
  <c r="U165" i="7"/>
  <c r="U157" i="7"/>
  <c r="U133" i="7"/>
  <c r="U125" i="7"/>
  <c r="U101" i="7"/>
  <c r="U167" i="7"/>
  <c r="U135" i="7"/>
  <c r="U191" i="7"/>
  <c r="U175" i="7"/>
  <c r="U231" i="7"/>
  <c r="U201" i="7"/>
  <c r="U159" i="7"/>
  <c r="U127" i="7"/>
  <c r="U224" i="7"/>
  <c r="U192" i="7"/>
  <c r="U160" i="7"/>
  <c r="U128" i="7"/>
  <c r="U241" i="7"/>
  <c r="U200" i="7"/>
  <c r="U100" i="7"/>
  <c r="X109" i="7"/>
  <c r="AB92" i="18" s="1"/>
  <c r="AD92" i="18" s="1"/>
  <c r="X119" i="7"/>
  <c r="X132" i="7"/>
  <c r="X137" i="7"/>
  <c r="X138" i="7"/>
  <c r="AB118" i="18" s="1"/>
  <c r="AD118" i="18" s="1"/>
  <c r="X147" i="7"/>
  <c r="AB121" i="18" s="1"/>
  <c r="AD121" i="18" s="1"/>
  <c r="X148" i="7"/>
  <c r="AB122" i="18" s="1"/>
  <c r="AD122" i="18" s="1"/>
  <c r="X157" i="7"/>
  <c r="AB134" i="18" s="1"/>
  <c r="AD134" i="18" s="1"/>
  <c r="X158" i="7"/>
  <c r="X168" i="7"/>
  <c r="X181" i="7"/>
  <c r="X182" i="7"/>
  <c r="X186" i="7"/>
  <c r="X187" i="7"/>
  <c r="X191" i="7"/>
  <c r="X196" i="7"/>
  <c r="X201" i="7"/>
  <c r="AB172" i="18" s="1"/>
  <c r="AD172" i="18" s="1"/>
  <c r="X206" i="7"/>
  <c r="X207" i="7"/>
  <c r="X208" i="7"/>
  <c r="X218" i="7"/>
  <c r="X231" i="7"/>
  <c r="AB198" i="18" s="1"/>
  <c r="AD198" i="18" s="1"/>
  <c r="X236" i="7"/>
  <c r="X237" i="7"/>
  <c r="AB201" i="18" s="1"/>
  <c r="AD201" i="18" s="1"/>
  <c r="X238" i="7"/>
  <c r="X112" i="7"/>
  <c r="X117" i="7"/>
  <c r="AD116" i="18" s="1"/>
  <c r="X125" i="7"/>
  <c r="AB157" i="18" s="1"/>
  <c r="X126" i="7"/>
  <c r="AB187" i="18" s="1"/>
  <c r="AD187" i="18" s="1"/>
  <c r="X135" i="7"/>
  <c r="X136" i="7"/>
  <c r="X145" i="7"/>
  <c r="X146" i="7"/>
  <c r="X155" i="7"/>
  <c r="X156" i="7"/>
  <c r="X169" i="7"/>
  <c r="X170" i="7"/>
  <c r="X179" i="7"/>
  <c r="X180" i="7"/>
  <c r="X189" i="7"/>
  <c r="X190" i="7"/>
  <c r="X199" i="7"/>
  <c r="X200" i="7"/>
  <c r="X209" i="7"/>
  <c r="X210" i="7"/>
  <c r="X219" i="7"/>
  <c r="X220" i="7"/>
  <c r="X225" i="7"/>
  <c r="AB195" i="18" s="1"/>
  <c r="AD195" i="18" s="1"/>
  <c r="X241" i="7"/>
  <c r="X242" i="7"/>
  <c r="X114" i="7"/>
  <c r="X127" i="7"/>
  <c r="X128" i="7"/>
  <c r="AB168" i="18" s="1"/>
  <c r="AD168" i="18" s="1"/>
  <c r="X129" i="7"/>
  <c r="X142" i="7"/>
  <c r="X143" i="7"/>
  <c r="X152" i="7"/>
  <c r="AB159" i="18" s="1"/>
  <c r="AD159" i="18" s="1"/>
  <c r="X153" i="7"/>
  <c r="X162" i="7"/>
  <c r="X163" i="7"/>
  <c r="X176" i="7"/>
  <c r="X177" i="7"/>
  <c r="X178" i="7"/>
  <c r="X188" i="7"/>
  <c r="X192" i="7"/>
  <c r="X193" i="7"/>
  <c r="X211" i="7"/>
  <c r="X212" i="7"/>
  <c r="AB184" i="18" s="1"/>
  <c r="AD184" i="18" s="1"/>
  <c r="X216" i="7"/>
  <c r="X217" i="7"/>
  <c r="X221" i="7"/>
  <c r="AB191" i="18" s="1"/>
  <c r="AD191" i="18" s="1"/>
  <c r="X222" i="7"/>
  <c r="X223" i="7"/>
  <c r="AB194" i="18" s="1"/>
  <c r="AD194" i="18" s="1"/>
  <c r="X224" i="7"/>
  <c r="X239" i="7"/>
  <c r="AB203" i="18" s="1"/>
  <c r="AD203" i="18" s="1"/>
  <c r="X107" i="7"/>
  <c r="AB186" i="18" s="1"/>
  <c r="AD186" i="18" s="1"/>
  <c r="X108" i="7"/>
  <c r="AB91" i="18" s="1"/>
  <c r="AD91" i="18" s="1"/>
  <c r="AH91" i="18" s="1"/>
  <c r="X113" i="7"/>
  <c r="X118" i="7"/>
  <c r="AB98" i="18" s="1"/>
  <c r="AD98" i="18" s="1"/>
  <c r="X122" i="7"/>
  <c r="AB101" i="18" s="1"/>
  <c r="AD101" i="18" s="1"/>
  <c r="X123" i="7"/>
  <c r="X124" i="7"/>
  <c r="X133" i="7"/>
  <c r="X134" i="7"/>
  <c r="X139" i="7"/>
  <c r="X144" i="7"/>
  <c r="X149" i="7"/>
  <c r="AB123" i="18" s="1"/>
  <c r="AD123" i="18" s="1"/>
  <c r="X154" i="7"/>
  <c r="AB173" i="18" s="1"/>
  <c r="AD173" i="18" s="1"/>
  <c r="X159" i="7"/>
  <c r="X160" i="7"/>
  <c r="AB136" i="18" s="1"/>
  <c r="AD136" i="18" s="1"/>
  <c r="X164" i="7"/>
  <c r="AB139" i="18" s="1"/>
  <c r="AD139" i="18" s="1"/>
  <c r="X165" i="7"/>
  <c r="X166" i="7"/>
  <c r="X167" i="7"/>
  <c r="X171" i="7"/>
  <c r="X172" i="7"/>
  <c r="X173" i="7"/>
  <c r="X183" i="7"/>
  <c r="AB155" i="18" s="1"/>
  <c r="AD155" i="18" s="1"/>
  <c r="X197" i="7"/>
  <c r="X198" i="7"/>
  <c r="X202" i="7"/>
  <c r="X203" i="7"/>
  <c r="X213" i="7"/>
  <c r="X226" i="7"/>
  <c r="AB196" i="18" s="1"/>
  <c r="AD196" i="18" s="1"/>
  <c r="X227" i="7"/>
  <c r="AB197" i="18" s="1"/>
  <c r="AD197" i="18" s="1"/>
  <c r="X228" i="7"/>
  <c r="X229" i="7"/>
  <c r="X230" i="7"/>
  <c r="X244" i="7"/>
  <c r="X110" i="7"/>
  <c r="AB93" i="18" s="1"/>
  <c r="AD93" i="18" s="1"/>
  <c r="X111" i="7"/>
  <c r="AB94" i="18" s="1"/>
  <c r="AD94" i="18" s="1"/>
  <c r="X115" i="7"/>
  <c r="X116" i="7"/>
  <c r="X120" i="7"/>
  <c r="X121" i="7"/>
  <c r="X130" i="7"/>
  <c r="AB106" i="18" s="1"/>
  <c r="AD106" i="18" s="1"/>
  <c r="X131" i="7"/>
  <c r="X140" i="7"/>
  <c r="X141" i="7"/>
  <c r="AB119" i="18" s="1"/>
  <c r="AD119" i="18" s="1"/>
  <c r="X150" i="7"/>
  <c r="AB126" i="18" s="1"/>
  <c r="AD126" i="18" s="1"/>
  <c r="X151" i="7"/>
  <c r="X161" i="7"/>
  <c r="AB137" i="18" s="1"/>
  <c r="AD137" i="18" s="1"/>
  <c r="X174" i="7"/>
  <c r="X175" i="7"/>
  <c r="X184" i="7"/>
  <c r="X185" i="7"/>
  <c r="X194" i="7"/>
  <c r="X195" i="7"/>
  <c r="X204" i="7"/>
  <c r="X205" i="7"/>
  <c r="AB179" i="18" s="1"/>
  <c r="AD179" i="18" s="1"/>
  <c r="X214" i="7"/>
  <c r="X215" i="7"/>
  <c r="AB188" i="18" s="1"/>
  <c r="AD188" i="18" s="1"/>
  <c r="X232" i="7"/>
  <c r="X233" i="7"/>
  <c r="X234" i="7"/>
  <c r="X235" i="7"/>
  <c r="X240" i="7"/>
  <c r="X243" i="7"/>
  <c r="AI201" i="18" l="1"/>
  <c r="AF201" i="18"/>
  <c r="AE201" i="18"/>
  <c r="AH201" i="18"/>
  <c r="AI198" i="18"/>
  <c r="AH198" i="18"/>
  <c r="AE198" i="18"/>
  <c r="AF198" i="18"/>
  <c r="AI203" i="18"/>
  <c r="AH203" i="18"/>
  <c r="AF203" i="18"/>
  <c r="AE203" i="18"/>
  <c r="AI197" i="18"/>
  <c r="AE197" i="18"/>
  <c r="AF197" i="18"/>
  <c r="AH197" i="18"/>
  <c r="AI195" i="18"/>
  <c r="AH195" i="18"/>
  <c r="AF195" i="18"/>
  <c r="AE195" i="18"/>
  <c r="AI196" i="18"/>
  <c r="AH196" i="18"/>
  <c r="AF196" i="18"/>
  <c r="AE196" i="18"/>
  <c r="AI194" i="18"/>
  <c r="AH194" i="18"/>
  <c r="AF194" i="18"/>
  <c r="AE194" i="18"/>
  <c r="AB169" i="18"/>
  <c r="AD169" i="18" s="1"/>
  <c r="AF169" i="18" s="1"/>
  <c r="AF191" i="18"/>
  <c r="AI191" i="18"/>
  <c r="AH191" i="18"/>
  <c r="AE191" i="18"/>
  <c r="AF187" i="18"/>
  <c r="AE187" i="18"/>
  <c r="AI187" i="18"/>
  <c r="AH187" i="18"/>
  <c r="AE188" i="18"/>
  <c r="AH188" i="18"/>
  <c r="AI188" i="18"/>
  <c r="AF188" i="18"/>
  <c r="AI186" i="18"/>
  <c r="AF186" i="18"/>
  <c r="AH186" i="18"/>
  <c r="AE186" i="18"/>
  <c r="AH184" i="18"/>
  <c r="AI184" i="18"/>
  <c r="AF184" i="18"/>
  <c r="AE184" i="18"/>
  <c r="AB167" i="18"/>
  <c r="AD167" i="18" s="1"/>
  <c r="AI167" i="18" s="1"/>
  <c r="AB182" i="18"/>
  <c r="AD182" i="18" s="1"/>
  <c r="AF182" i="18" s="1"/>
  <c r="AB183" i="18"/>
  <c r="AD183" i="18" s="1"/>
  <c r="AB178" i="18"/>
  <c r="AD178" i="18" s="1"/>
  <c r="AI178" i="18" s="1"/>
  <c r="AB181" i="18"/>
  <c r="AD181" i="18" s="1"/>
  <c r="AI179" i="18"/>
  <c r="AF179" i="18"/>
  <c r="AE179" i="18"/>
  <c r="AH179" i="18"/>
  <c r="AH173" i="18"/>
  <c r="AI173" i="18"/>
  <c r="AF173" i="18"/>
  <c r="AE173" i="18"/>
  <c r="AB175" i="18"/>
  <c r="AD175" i="18" s="1"/>
  <c r="AF172" i="18"/>
  <c r="AH172" i="18"/>
  <c r="AI172" i="18"/>
  <c r="AE172" i="18"/>
  <c r="AB171" i="18"/>
  <c r="AD171" i="18" s="1"/>
  <c r="AE168" i="18"/>
  <c r="AF168" i="18"/>
  <c r="AI168" i="18"/>
  <c r="AH168" i="18"/>
  <c r="AB161" i="18"/>
  <c r="AD161" i="18" s="1"/>
  <c r="AH161" i="18" s="1"/>
  <c r="AD150" i="18"/>
  <c r="AI159" i="18"/>
  <c r="AH159" i="18"/>
  <c r="AE159" i="18"/>
  <c r="AF159" i="18"/>
  <c r="AB147" i="18"/>
  <c r="AD147" i="18" s="1"/>
  <c r="AE147" i="18" s="1"/>
  <c r="AB146" i="18"/>
  <c r="AD146" i="18" s="1"/>
  <c r="AF146" i="18" s="1"/>
  <c r="AD157" i="18"/>
  <c r="AI157" i="18" s="1"/>
  <c r="AB148" i="18"/>
  <c r="AD148" i="18" s="1"/>
  <c r="AF148" i="18" s="1"/>
  <c r="AI155" i="18"/>
  <c r="AH155" i="18"/>
  <c r="AE155" i="18"/>
  <c r="AF155" i="18"/>
  <c r="AB117" i="18"/>
  <c r="AD117" i="18" s="1"/>
  <c r="AF117" i="18" s="1"/>
  <c r="AB154" i="18"/>
  <c r="AD154" i="18" s="1"/>
  <c r="AB127" i="18"/>
  <c r="AD127" i="18" s="1"/>
  <c r="AI127" i="18" s="1"/>
  <c r="AB149" i="18"/>
  <c r="AD149" i="18" s="1"/>
  <c r="Z46" i="3"/>
  <c r="G43" i="3"/>
  <c r="G40" i="3"/>
  <c r="AB140" i="18"/>
  <c r="AD140" i="18" s="1"/>
  <c r="AF140" i="18" s="1"/>
  <c r="G37" i="3"/>
  <c r="AB144" i="18"/>
  <c r="AD144" i="18" s="1"/>
  <c r="AE139" i="18"/>
  <c r="AF139" i="18"/>
  <c r="AI139" i="18"/>
  <c r="AH139" i="18"/>
  <c r="AB142" i="18"/>
  <c r="AD142" i="18" s="1"/>
  <c r="AB141" i="18"/>
  <c r="AD141" i="18" s="1"/>
  <c r="AI137" i="18"/>
  <c r="AH137" i="18"/>
  <c r="AF137" i="18"/>
  <c r="AE137" i="18"/>
  <c r="AI136" i="18"/>
  <c r="AH136" i="18"/>
  <c r="AF136" i="18"/>
  <c r="AE136" i="18"/>
  <c r="AH134" i="18"/>
  <c r="AF134" i="18"/>
  <c r="AI134" i="18"/>
  <c r="AE134" i="18"/>
  <c r="AB128" i="18"/>
  <c r="AD128" i="18" s="1"/>
  <c r="AH128" i="18" s="1"/>
  <c r="AH126" i="18"/>
  <c r="AF126" i="18"/>
  <c r="AE126" i="18"/>
  <c r="AI126" i="18"/>
  <c r="AI123" i="18"/>
  <c r="AH123" i="18"/>
  <c r="AE123" i="18"/>
  <c r="AF123" i="18"/>
  <c r="AI122" i="18"/>
  <c r="AH122" i="18"/>
  <c r="AE122" i="18"/>
  <c r="AF122" i="18"/>
  <c r="AI121" i="18"/>
  <c r="AH121" i="18"/>
  <c r="AE121" i="18"/>
  <c r="AF121" i="18"/>
  <c r="AB113" i="18"/>
  <c r="AD113" i="18" s="1"/>
  <c r="AI113" i="18" s="1"/>
  <c r="AB112" i="18"/>
  <c r="AD112" i="18" s="1"/>
  <c r="AH112" i="18" s="1"/>
  <c r="AB114" i="18"/>
  <c r="AD114" i="18" s="1"/>
  <c r="AE114" i="18" s="1"/>
  <c r="AH118" i="18"/>
  <c r="AF118" i="18"/>
  <c r="AI118" i="18"/>
  <c r="AE118" i="18"/>
  <c r="AB111" i="18"/>
  <c r="AD111" i="18" s="1"/>
  <c r="AE111" i="18" s="1"/>
  <c r="AH119" i="18"/>
  <c r="AF119" i="18"/>
  <c r="AE119" i="18"/>
  <c r="AI119" i="18"/>
  <c r="AI116" i="18"/>
  <c r="AF116" i="18"/>
  <c r="AE116" i="18"/>
  <c r="AH116" i="18"/>
  <c r="AB108" i="18"/>
  <c r="AD108" i="18" s="1"/>
  <c r="AI108" i="18" s="1"/>
  <c r="AB115" i="18"/>
  <c r="AD115" i="18" s="1"/>
  <c r="AI90" i="18"/>
  <c r="AB102" i="18"/>
  <c r="AD102" i="18" s="1"/>
  <c r="AE102" i="18" s="1"/>
  <c r="AB103" i="18"/>
  <c r="AD103" i="18" s="1"/>
  <c r="AB104" i="18"/>
  <c r="AD104" i="18" s="1"/>
  <c r="AE104" i="18" s="1"/>
  <c r="AB100" i="18"/>
  <c r="AB96" i="18"/>
  <c r="AB95" i="18"/>
  <c r="AI106" i="18"/>
  <c r="AB99" i="18"/>
  <c r="AI101" i="18"/>
  <c r="AE101" i="18"/>
  <c r="AB89" i="18"/>
  <c r="AE98" i="18"/>
  <c r="AF98" i="18"/>
  <c r="AI98" i="18"/>
  <c r="AH98" i="18"/>
  <c r="AI92" i="18"/>
  <c r="AE92" i="18"/>
  <c r="AI94" i="18"/>
  <c r="AE94" i="18"/>
  <c r="AI91" i="18"/>
  <c r="AE91" i="18"/>
  <c r="AF91" i="18"/>
  <c r="AI93" i="18"/>
  <c r="G77" i="4"/>
  <c r="AE150" i="18" l="1"/>
  <c r="AF150" i="18"/>
  <c r="AE169" i="18"/>
  <c r="AH169" i="18"/>
  <c r="AI169" i="18"/>
  <c r="AF167" i="18"/>
  <c r="AH167" i="18"/>
  <c r="AE167" i="18"/>
  <c r="AE183" i="18"/>
  <c r="AF183" i="18"/>
  <c r="AI183" i="18"/>
  <c r="AH183" i="18"/>
  <c r="AH182" i="18"/>
  <c r="AI182" i="18"/>
  <c r="AE182" i="18"/>
  <c r="AF178" i="18"/>
  <c r="AE178" i="18"/>
  <c r="AH178" i="18"/>
  <c r="AI181" i="18"/>
  <c r="AH181" i="18"/>
  <c r="AE181" i="18"/>
  <c r="AF181" i="18"/>
  <c r="AF175" i="18"/>
  <c r="AI175" i="18"/>
  <c r="AE175" i="18"/>
  <c r="AH175" i="18"/>
  <c r="AI171" i="18"/>
  <c r="AE171" i="18"/>
  <c r="AF171" i="18"/>
  <c r="AH171" i="18"/>
  <c r="AI161" i="18"/>
  <c r="AE161" i="18"/>
  <c r="AF161" i="18"/>
  <c r="AH150" i="18"/>
  <c r="AH147" i="18"/>
  <c r="AF157" i="18"/>
  <c r="AI147" i="18"/>
  <c r="AH157" i="18"/>
  <c r="AF147" i="18"/>
  <c r="AE146" i="18"/>
  <c r="AI146" i="18"/>
  <c r="AH146" i="18"/>
  <c r="AE157" i="18"/>
  <c r="AI148" i="18"/>
  <c r="AH148" i="18"/>
  <c r="AE148" i="18"/>
  <c r="AI117" i="18"/>
  <c r="AH117" i="18"/>
  <c r="AE117" i="18"/>
  <c r="AH154" i="18"/>
  <c r="AF154" i="18"/>
  <c r="AE154" i="18"/>
  <c r="AI154" i="18"/>
  <c r="AF127" i="18"/>
  <c r="AH127" i="18"/>
  <c r="AE127" i="18"/>
  <c r="AI149" i="18"/>
  <c r="AE149" i="18"/>
  <c r="AF149" i="18"/>
  <c r="AH149" i="18"/>
  <c r="AH140" i="18"/>
  <c r="AI140" i="18"/>
  <c r="AE140" i="18"/>
  <c r="AI144" i="18"/>
  <c r="AF144" i="18"/>
  <c r="AE144" i="18"/>
  <c r="AH144" i="18"/>
  <c r="AH142" i="18"/>
  <c r="AI142" i="18"/>
  <c r="AE142" i="18"/>
  <c r="AF142" i="18"/>
  <c r="AI141" i="18"/>
  <c r="AH141" i="18"/>
  <c r="AE141" i="18"/>
  <c r="AF141" i="18"/>
  <c r="AF128" i="18"/>
  <c r="AI128" i="18"/>
  <c r="AE128" i="18"/>
  <c r="AE113" i="18"/>
  <c r="AF113" i="18"/>
  <c r="AH113" i="18"/>
  <c r="AH111" i="18"/>
  <c r="AI111" i="18"/>
  <c r="AF114" i="18"/>
  <c r="AE112" i="18"/>
  <c r="AI112" i="18"/>
  <c r="AI114" i="18"/>
  <c r="AH114" i="18"/>
  <c r="AF111" i="18"/>
  <c r="AF112" i="18"/>
  <c r="AE108" i="18"/>
  <c r="AI115" i="18"/>
  <c r="AH115" i="18"/>
  <c r="AF115" i="18"/>
  <c r="AE115" i="18"/>
  <c r="AD89" i="18"/>
  <c r="AI89" i="18" s="1"/>
  <c r="AI102" i="18"/>
  <c r="AI103" i="18"/>
  <c r="AE103" i="18"/>
  <c r="AF104" i="18"/>
  <c r="AH104" i="18"/>
  <c r="AI104" i="18"/>
  <c r="AE100" i="18"/>
  <c r="AE96" i="18"/>
  <c r="AE95" i="18"/>
  <c r="AE99" i="18"/>
  <c r="E77" i="4"/>
  <c r="R50" i="17" l="1"/>
  <c r="Q50" i="17"/>
  <c r="H50" i="17"/>
  <c r="G50" i="17"/>
  <c r="F50" i="17"/>
  <c r="E50" i="17"/>
  <c r="D50" i="17"/>
  <c r="R47" i="17"/>
  <c r="Q47" i="17"/>
  <c r="H47" i="17"/>
  <c r="G47" i="17"/>
  <c r="F47" i="17"/>
  <c r="E47" i="17"/>
  <c r="D47" i="17"/>
  <c r="R46" i="17"/>
  <c r="Q46" i="17"/>
  <c r="H46" i="17"/>
  <c r="G46" i="17"/>
  <c r="F46" i="17"/>
  <c r="E46" i="17"/>
  <c r="D46" i="17"/>
  <c r="R45" i="17"/>
  <c r="Q45" i="17"/>
  <c r="H45" i="17"/>
  <c r="G45" i="17"/>
  <c r="F45" i="17"/>
  <c r="L185" i="4" s="1"/>
  <c r="J193" i="18" s="1"/>
  <c r="E45" i="17"/>
  <c r="D45" i="17"/>
  <c r="M185" i="4" s="1"/>
  <c r="R44" i="17"/>
  <c r="Q44" i="17"/>
  <c r="H44" i="17"/>
  <c r="G44" i="17"/>
  <c r="F44" i="17"/>
  <c r="E44" i="17"/>
  <c r="D44" i="17"/>
  <c r="R43" i="17"/>
  <c r="Q43" i="17"/>
  <c r="H43" i="17"/>
  <c r="G43" i="17"/>
  <c r="F43" i="17"/>
  <c r="E43" i="17"/>
  <c r="D43" i="17"/>
  <c r="R42" i="17"/>
  <c r="Q42" i="17"/>
  <c r="H42" i="17"/>
  <c r="G42" i="17"/>
  <c r="F42" i="17"/>
  <c r="L187" i="4" s="1"/>
  <c r="J195" i="18" s="1"/>
  <c r="E42" i="17"/>
  <c r="D42" i="17"/>
  <c r="M187" i="4" s="1"/>
  <c r="Q41" i="17"/>
  <c r="H41" i="17"/>
  <c r="G41" i="17"/>
  <c r="F41" i="17"/>
  <c r="E41" i="17"/>
  <c r="D41" i="17"/>
  <c r="R40" i="17"/>
  <c r="Q40" i="17"/>
  <c r="H40" i="17"/>
  <c r="G40" i="17"/>
  <c r="F40" i="17"/>
  <c r="E40" i="17"/>
  <c r="D40" i="17"/>
  <c r="R39" i="17"/>
  <c r="Q39" i="17"/>
  <c r="H39" i="17"/>
  <c r="G39" i="17"/>
  <c r="F39" i="17"/>
  <c r="E39" i="17"/>
  <c r="D39" i="17"/>
  <c r="R38" i="17"/>
  <c r="Q38" i="17"/>
  <c r="H38" i="17"/>
  <c r="G38" i="17"/>
  <c r="F38" i="17"/>
  <c r="E38" i="17"/>
  <c r="D38" i="17"/>
  <c r="R37" i="17"/>
  <c r="Q37" i="17"/>
  <c r="H37" i="17"/>
  <c r="G37" i="17"/>
  <c r="F37" i="17"/>
  <c r="E37" i="17"/>
  <c r="D37" i="17"/>
  <c r="R36" i="17"/>
  <c r="H36" i="17"/>
  <c r="G36" i="17"/>
  <c r="F36" i="17"/>
  <c r="L104" i="4" s="1"/>
  <c r="J112" i="18" s="1"/>
  <c r="E36" i="17"/>
  <c r="D36" i="17"/>
  <c r="M104" i="4" s="1"/>
  <c r="R35" i="17"/>
  <c r="H35" i="17"/>
  <c r="G35" i="17"/>
  <c r="F35" i="17"/>
  <c r="E35" i="17"/>
  <c r="D35" i="17"/>
  <c r="R34" i="17"/>
  <c r="H34" i="17"/>
  <c r="G34" i="17"/>
  <c r="F34" i="17"/>
  <c r="L134" i="4" s="1"/>
  <c r="J142" i="18" s="1"/>
  <c r="E34" i="17"/>
  <c r="D34" i="17"/>
  <c r="M134" i="4" s="1"/>
  <c r="R33" i="17"/>
  <c r="Q33" i="17"/>
  <c r="H33" i="17"/>
  <c r="G33" i="17"/>
  <c r="F33" i="17"/>
  <c r="E33" i="17"/>
  <c r="D33" i="17"/>
  <c r="R32" i="17"/>
  <c r="Q32" i="17"/>
  <c r="H32" i="17"/>
  <c r="G32" i="17"/>
  <c r="F32" i="17"/>
  <c r="L191" i="4" s="1"/>
  <c r="J199" i="18" s="1"/>
  <c r="E32" i="17"/>
  <c r="D32" i="17"/>
  <c r="M191" i="4" s="1"/>
  <c r="M142" i="4" l="1"/>
  <c r="M192" i="4"/>
  <c r="L142" i="4"/>
  <c r="J150" i="18" s="1"/>
  <c r="L192" i="4"/>
  <c r="J200" i="18" s="1"/>
  <c r="M188" i="4"/>
  <c r="M184" i="4"/>
  <c r="L188" i="4"/>
  <c r="J196" i="18" s="1"/>
  <c r="L184" i="4"/>
  <c r="J192" i="18" s="1"/>
  <c r="M178" i="4"/>
  <c r="M173" i="4"/>
  <c r="M181" i="4"/>
  <c r="M172" i="4"/>
  <c r="L178" i="4"/>
  <c r="J186" i="18" s="1"/>
  <c r="L173" i="4"/>
  <c r="J181" i="18" s="1"/>
  <c r="L181" i="4"/>
  <c r="J189" i="18" s="1"/>
  <c r="L172" i="4"/>
  <c r="J180" i="18" s="1"/>
  <c r="M141" i="4"/>
  <c r="M166" i="4"/>
  <c r="L141" i="4"/>
  <c r="J149" i="18" s="1"/>
  <c r="L166" i="4"/>
  <c r="J174" i="18" s="1"/>
  <c r="M161" i="4"/>
  <c r="M160" i="4"/>
  <c r="M159" i="4"/>
  <c r="M152" i="4"/>
  <c r="M162" i="4"/>
  <c r="L161" i="4"/>
  <c r="J169" i="18" s="1"/>
  <c r="L160" i="4"/>
  <c r="J168" i="18" s="1"/>
  <c r="L159" i="4"/>
  <c r="J167" i="18" s="1"/>
  <c r="M146" i="4"/>
  <c r="M163" i="4"/>
  <c r="L152" i="4"/>
  <c r="J160" i="18" s="1"/>
  <c r="L162" i="4"/>
  <c r="J170" i="18" s="1"/>
  <c r="L146" i="4"/>
  <c r="J154" i="18" s="1"/>
  <c r="L163" i="4"/>
  <c r="J171" i="18" s="1"/>
  <c r="M113" i="4"/>
  <c r="M138" i="4"/>
  <c r="L113" i="4"/>
  <c r="J121" i="18" s="1"/>
  <c r="L138" i="4"/>
  <c r="J146" i="18" s="1"/>
  <c r="L107" i="4"/>
  <c r="J115" i="18" s="1"/>
  <c r="L132" i="4"/>
  <c r="J140" i="18" s="1"/>
  <c r="L130" i="4"/>
  <c r="J138" i="18" s="1"/>
  <c r="L137" i="4"/>
  <c r="J145" i="18" s="1"/>
  <c r="L136" i="4"/>
  <c r="J144" i="18" s="1"/>
  <c r="M107" i="4"/>
  <c r="M130" i="4"/>
  <c r="M132" i="4"/>
  <c r="M137" i="4"/>
  <c r="M136" i="4"/>
  <c r="M111" i="4"/>
  <c r="M110" i="4"/>
  <c r="M108" i="4"/>
  <c r="M109" i="4"/>
  <c r="L111" i="4"/>
  <c r="J119" i="18" s="1"/>
  <c r="L110" i="4"/>
  <c r="J118" i="18" s="1"/>
  <c r="L108" i="4"/>
  <c r="J116" i="18" s="1"/>
  <c r="L109" i="4"/>
  <c r="J117" i="18" s="1"/>
  <c r="M100" i="4"/>
  <c r="M106" i="4"/>
  <c r="M102" i="4"/>
  <c r="L100" i="4"/>
  <c r="J108" i="18" s="1"/>
  <c r="L102" i="4"/>
  <c r="J110" i="18" s="1"/>
  <c r="L106" i="4"/>
  <c r="J114" i="18" s="1"/>
  <c r="AR109" i="4"/>
  <c r="AK109" i="4"/>
  <c r="AJ109" i="4"/>
  <c r="H109" i="4"/>
  <c r="G109" i="4"/>
  <c r="E109" i="4"/>
  <c r="AR108" i="4"/>
  <c r="H108" i="4"/>
  <c r="G108" i="4"/>
  <c r="AR107" i="4"/>
  <c r="AK107" i="4"/>
  <c r="AJ107" i="4"/>
  <c r="H107" i="4"/>
  <c r="G107" i="4"/>
  <c r="E107" i="4"/>
  <c r="AR106" i="4"/>
  <c r="AK106" i="4"/>
  <c r="AJ106" i="4"/>
  <c r="H106" i="4"/>
  <c r="G106" i="4"/>
  <c r="E106" i="4"/>
  <c r="AR105" i="4"/>
  <c r="AK105" i="4"/>
  <c r="H105" i="4"/>
  <c r="G105" i="4"/>
  <c r="E105" i="4"/>
  <c r="AR104" i="4"/>
  <c r="AK104" i="4"/>
  <c r="AJ104" i="4"/>
  <c r="H104" i="4"/>
  <c r="G104" i="4"/>
  <c r="E104" i="4"/>
  <c r="AR103" i="4"/>
  <c r="AK103" i="4"/>
  <c r="H103" i="4"/>
  <c r="G103" i="4"/>
  <c r="E103" i="4"/>
  <c r="AR102" i="4"/>
  <c r="AK102" i="4"/>
  <c r="H102" i="4"/>
  <c r="G102" i="4"/>
  <c r="E102" i="4"/>
  <c r="AR101" i="4"/>
  <c r="AK101" i="4"/>
  <c r="AJ101" i="4"/>
  <c r="H101" i="4"/>
  <c r="G101" i="4"/>
  <c r="E101" i="4"/>
  <c r="AR100" i="4"/>
  <c r="AK100" i="4"/>
  <c r="AJ100" i="4"/>
  <c r="H100" i="4"/>
  <c r="G100" i="4"/>
  <c r="E100" i="4"/>
  <c r="AR99" i="4"/>
  <c r="AK99" i="4"/>
  <c r="AJ99" i="4"/>
  <c r="H99" i="4"/>
  <c r="G99" i="4"/>
  <c r="AR98" i="4"/>
  <c r="AK98" i="4"/>
  <c r="AJ98" i="4"/>
  <c r="N98" i="4"/>
  <c r="H98" i="4"/>
  <c r="G98" i="4"/>
  <c r="E98" i="4"/>
  <c r="E106" i="18" s="1"/>
  <c r="F106" i="18" s="1"/>
  <c r="AR97" i="4"/>
  <c r="AK97" i="4"/>
  <c r="AJ97" i="4"/>
  <c r="Y97" i="4"/>
  <c r="H97" i="4"/>
  <c r="G97" i="4"/>
  <c r="E97" i="4"/>
  <c r="E105" i="18" s="1"/>
  <c r="F105" i="18" s="1"/>
  <c r="AR96" i="4"/>
  <c r="AK96" i="4"/>
  <c r="AJ96" i="4"/>
  <c r="N96" i="4"/>
  <c r="H96" i="4"/>
  <c r="G96" i="4"/>
  <c r="E96" i="4"/>
  <c r="E104" i="18" s="1"/>
  <c r="F104" i="18" s="1"/>
  <c r="AR95" i="4"/>
  <c r="AK95" i="4"/>
  <c r="AJ95" i="4"/>
  <c r="C30" i="11" s="1"/>
  <c r="N95" i="4"/>
  <c r="H95" i="4"/>
  <c r="AR94" i="4"/>
  <c r="AK94" i="4"/>
  <c r="AJ94" i="4"/>
  <c r="AI94" i="4"/>
  <c r="Y94" i="4"/>
  <c r="N94" i="4"/>
  <c r="H94" i="4"/>
  <c r="E94" i="4"/>
  <c r="E101" i="18" s="1"/>
  <c r="F101" i="18" s="1"/>
  <c r="AR93" i="4"/>
  <c r="AK93" i="4"/>
  <c r="AJ93" i="4"/>
  <c r="AI93" i="4"/>
  <c r="Y93" i="4"/>
  <c r="N93" i="4"/>
  <c r="H93" i="4"/>
  <c r="E93" i="4"/>
  <c r="E100" i="18" s="1"/>
  <c r="F100" i="18" s="1"/>
  <c r="AR92" i="4"/>
  <c r="AK92" i="4"/>
  <c r="AJ92" i="4"/>
  <c r="AI92" i="4"/>
  <c r="N92" i="4"/>
  <c r="H92" i="4"/>
  <c r="AR91" i="4"/>
  <c r="AK91" i="4"/>
  <c r="AJ91" i="4"/>
  <c r="AI91" i="4"/>
  <c r="Y91" i="4"/>
  <c r="N91" i="4"/>
  <c r="H91" i="4"/>
  <c r="G91" i="4"/>
  <c r="E91" i="4"/>
  <c r="E98" i="18" s="1"/>
  <c r="F98" i="18" s="1"/>
  <c r="AR90" i="4"/>
  <c r="AK90" i="4"/>
  <c r="AJ90" i="4"/>
  <c r="AI90" i="4"/>
  <c r="Y90" i="4"/>
  <c r="H90" i="4"/>
  <c r="G90" i="4"/>
  <c r="E90" i="4"/>
  <c r="E97" i="18" s="1"/>
  <c r="F97" i="18" s="1"/>
  <c r="AK89" i="4"/>
  <c r="AJ89" i="4"/>
  <c r="AI89" i="4"/>
  <c r="N89" i="4"/>
  <c r="H89" i="4"/>
  <c r="E89" i="4"/>
  <c r="E96" i="18" s="1"/>
  <c r="F96" i="18" s="1"/>
  <c r="AR88" i="4"/>
  <c r="AK88" i="4"/>
  <c r="AI88" i="4"/>
  <c r="N88" i="4"/>
  <c r="H88" i="4"/>
  <c r="AR87" i="4"/>
  <c r="AK87" i="4"/>
  <c r="AI87" i="4"/>
  <c r="Y87" i="4"/>
  <c r="N87" i="4"/>
  <c r="H87" i="4"/>
  <c r="E87" i="4"/>
  <c r="E94" i="18" s="1"/>
  <c r="F94" i="18" s="1"/>
  <c r="AR86" i="4"/>
  <c r="AK86" i="4"/>
  <c r="AI86" i="4"/>
  <c r="Y86" i="4"/>
  <c r="N86" i="4"/>
  <c r="H86" i="4"/>
  <c r="E86" i="4"/>
  <c r="E93" i="18" s="1"/>
  <c r="F93" i="18" s="1"/>
  <c r="AR85" i="4"/>
  <c r="AK85" i="4"/>
  <c r="AI85" i="4"/>
  <c r="Y85" i="4"/>
  <c r="N85" i="4"/>
  <c r="H85" i="4"/>
  <c r="E85" i="4"/>
  <c r="E92" i="18" s="1"/>
  <c r="F92" i="18" s="1"/>
  <c r="AR84" i="4"/>
  <c r="AK84" i="4"/>
  <c r="AJ84" i="4"/>
  <c r="AI84" i="4"/>
  <c r="N84" i="4"/>
  <c r="H84" i="4"/>
  <c r="G84" i="4"/>
  <c r="E84" i="4"/>
  <c r="AR83" i="4"/>
  <c r="AK83" i="4"/>
  <c r="AJ83" i="4"/>
  <c r="AI83" i="4"/>
  <c r="Y83" i="4"/>
  <c r="N83" i="4"/>
  <c r="H83" i="4"/>
  <c r="G83" i="4"/>
  <c r="E83" i="4"/>
  <c r="AR82" i="4"/>
  <c r="AK82" i="4"/>
  <c r="AJ82" i="4"/>
  <c r="AI82" i="4"/>
  <c r="Y82" i="4"/>
  <c r="H82" i="4"/>
  <c r="G82" i="4"/>
  <c r="E82" i="4"/>
  <c r="AQ82" i="4" s="1"/>
  <c r="AR81" i="4"/>
  <c r="AK81" i="4"/>
  <c r="AJ81" i="4"/>
  <c r="AI81" i="4"/>
  <c r="H81" i="4"/>
  <c r="G81" i="4"/>
  <c r="E81" i="4"/>
  <c r="AR80" i="4"/>
  <c r="AK80" i="4"/>
  <c r="AJ80" i="4"/>
  <c r="AI80" i="4"/>
  <c r="Y80" i="4"/>
  <c r="H80" i="4"/>
  <c r="E80" i="4"/>
  <c r="AR79" i="4"/>
  <c r="AK79" i="4"/>
  <c r="AJ79" i="4"/>
  <c r="AI79" i="4"/>
  <c r="Y79" i="4"/>
  <c r="H79" i="4"/>
  <c r="G79" i="4"/>
  <c r="E79" i="4"/>
  <c r="AR78" i="4"/>
  <c r="AK78" i="4"/>
  <c r="AJ78" i="4"/>
  <c r="AI78" i="4"/>
  <c r="H78" i="4"/>
  <c r="G78" i="4"/>
  <c r="E78" i="4"/>
  <c r="AR77" i="4"/>
  <c r="AK77" i="4"/>
  <c r="AJ77" i="4"/>
  <c r="AI77" i="4"/>
  <c r="Y77" i="4"/>
  <c r="H77" i="4"/>
  <c r="AR76" i="4"/>
  <c r="AK76" i="4"/>
  <c r="AJ76" i="4"/>
  <c r="AI76" i="4"/>
  <c r="Y76" i="4"/>
  <c r="H76" i="4"/>
  <c r="E76" i="4"/>
  <c r="AR75" i="4"/>
  <c r="AK75" i="4"/>
  <c r="AJ75" i="4"/>
  <c r="AI75" i="4"/>
  <c r="Y75" i="4"/>
  <c r="H75" i="4"/>
  <c r="E75" i="4"/>
  <c r="AR74" i="4"/>
  <c r="AK74" i="4"/>
  <c r="AJ74" i="4"/>
  <c r="AI74" i="4"/>
  <c r="Y74" i="4"/>
  <c r="H74" i="4"/>
  <c r="E74" i="4"/>
  <c r="AQ102" i="4" l="1"/>
  <c r="E110" i="18"/>
  <c r="F110" i="18" s="1"/>
  <c r="AQ104" i="4"/>
  <c r="E112" i="18"/>
  <c r="F112" i="18" s="1"/>
  <c r="E108" i="18"/>
  <c r="F108" i="18" s="1"/>
  <c r="E116" i="18"/>
  <c r="F116" i="18" s="1"/>
  <c r="AQ106" i="4"/>
  <c r="C38" i="11" s="1"/>
  <c r="E114" i="18"/>
  <c r="F114" i="18" s="1"/>
  <c r="AQ101" i="4"/>
  <c r="E109" i="18"/>
  <c r="F109" i="18" s="1"/>
  <c r="E111" i="18"/>
  <c r="F111" i="18" s="1"/>
  <c r="E113" i="18"/>
  <c r="F113" i="18" s="1"/>
  <c r="E115" i="18"/>
  <c r="F115" i="18" s="1"/>
  <c r="E117" i="18"/>
  <c r="F117" i="18" s="1"/>
  <c r="C29" i="11"/>
  <c r="C31" i="11"/>
  <c r="AB106" i="7" l="1"/>
  <c r="AA106" i="7"/>
  <c r="Z106" i="7"/>
  <c r="Y106" i="7"/>
  <c r="V106" i="7"/>
  <c r="T106" i="7"/>
  <c r="S106" i="7"/>
  <c r="R106" i="7"/>
  <c r="AD77" i="2" s="1"/>
  <c r="K106" i="7"/>
  <c r="J106" i="7"/>
  <c r="I106" i="7"/>
  <c r="D106" i="7"/>
  <c r="C106" i="7"/>
  <c r="AB105" i="7"/>
  <c r="AA105" i="7"/>
  <c r="Z105" i="7"/>
  <c r="Y105" i="7"/>
  <c r="V105" i="7"/>
  <c r="T105" i="7"/>
  <c r="S105" i="7"/>
  <c r="R105" i="7"/>
  <c r="AD76" i="2" s="1"/>
  <c r="K105" i="7"/>
  <c r="J105" i="7"/>
  <c r="I105" i="7"/>
  <c r="D105" i="7"/>
  <c r="C105" i="7"/>
  <c r="AB104" i="7"/>
  <c r="AA104" i="7"/>
  <c r="Z104" i="7"/>
  <c r="Y104" i="7"/>
  <c r="V104" i="7"/>
  <c r="T104" i="7"/>
  <c r="S104" i="7"/>
  <c r="R104" i="7"/>
  <c r="Z76" i="2" s="1"/>
  <c r="K104" i="7"/>
  <c r="J104" i="7"/>
  <c r="I104" i="7"/>
  <c r="D104" i="7"/>
  <c r="C104" i="7"/>
  <c r="AB103" i="7"/>
  <c r="AA103" i="7"/>
  <c r="Z103" i="7"/>
  <c r="Y103" i="7"/>
  <c r="V103" i="7"/>
  <c r="T103" i="7"/>
  <c r="S103" i="7"/>
  <c r="R103" i="7"/>
  <c r="V76" i="2" s="1"/>
  <c r="K103" i="7"/>
  <c r="J103" i="7"/>
  <c r="I103" i="7"/>
  <c r="D103" i="7"/>
  <c r="C103" i="7"/>
  <c r="AB102" i="7"/>
  <c r="AA102" i="7"/>
  <c r="Z102" i="7"/>
  <c r="Y102" i="7"/>
  <c r="V102" i="7"/>
  <c r="T102" i="7"/>
  <c r="S102" i="7"/>
  <c r="R102" i="7"/>
  <c r="R76" i="2" s="1"/>
  <c r="K102" i="7"/>
  <c r="J102" i="7"/>
  <c r="N80" i="4" s="1"/>
  <c r="I102" i="7"/>
  <c r="D102" i="7"/>
  <c r="C102" i="7"/>
  <c r="AB101" i="7"/>
  <c r="AA101" i="7"/>
  <c r="Z101" i="7"/>
  <c r="Y101" i="7"/>
  <c r="V101" i="7"/>
  <c r="T101" i="7"/>
  <c r="S101" i="7"/>
  <c r="R101" i="7"/>
  <c r="R75" i="2" s="1"/>
  <c r="K101" i="7"/>
  <c r="J101" i="7"/>
  <c r="N79" i="4" s="1"/>
  <c r="I101" i="7"/>
  <c r="D101" i="7"/>
  <c r="C101" i="7"/>
  <c r="AB100" i="7"/>
  <c r="AA100" i="7"/>
  <c r="Z100" i="7"/>
  <c r="Y100" i="7"/>
  <c r="V100" i="7"/>
  <c r="T100" i="7"/>
  <c r="S100" i="7"/>
  <c r="R100" i="7"/>
  <c r="K100" i="7"/>
  <c r="J100" i="7"/>
  <c r="I100" i="7"/>
  <c r="D100" i="7"/>
  <c r="C100" i="7"/>
  <c r="AB99" i="7"/>
  <c r="AA99" i="7"/>
  <c r="Z99" i="7"/>
  <c r="Y99" i="7"/>
  <c r="V99" i="7"/>
  <c r="T99" i="7"/>
  <c r="S99" i="7"/>
  <c r="R99" i="7"/>
  <c r="K99" i="7"/>
  <c r="J99" i="7"/>
  <c r="D99" i="7"/>
  <c r="C99" i="7"/>
  <c r="AB98" i="7"/>
  <c r="AA98" i="7"/>
  <c r="Z98" i="7"/>
  <c r="AC202" i="18" s="1"/>
  <c r="Y98" i="7"/>
  <c r="V98" i="7"/>
  <c r="T98" i="7"/>
  <c r="S98" i="7"/>
  <c r="R98" i="7"/>
  <c r="K98" i="7"/>
  <c r="J98" i="7"/>
  <c r="I98" i="7"/>
  <c r="D98" i="7"/>
  <c r="C98" i="7"/>
  <c r="AB97" i="7"/>
  <c r="AA97" i="7"/>
  <c r="Y97" i="7"/>
  <c r="V97" i="7"/>
  <c r="T97" i="7"/>
  <c r="S97" i="7"/>
  <c r="R97" i="7"/>
  <c r="K97" i="7"/>
  <c r="J97" i="7"/>
  <c r="I97" i="7"/>
  <c r="D97" i="7"/>
  <c r="C97" i="7"/>
  <c r="AB96" i="7"/>
  <c r="AA96" i="7"/>
  <c r="Y96" i="7"/>
  <c r="V96" i="7"/>
  <c r="T96" i="7"/>
  <c r="S96" i="7"/>
  <c r="R96" i="7"/>
  <c r="K96" i="7"/>
  <c r="J96" i="7"/>
  <c r="I96" i="7"/>
  <c r="D96" i="7"/>
  <c r="C96" i="7"/>
  <c r="AB95" i="7"/>
  <c r="AA95" i="7"/>
  <c r="Y95" i="7"/>
  <c r="V95" i="7"/>
  <c r="T95" i="7"/>
  <c r="S95" i="7"/>
  <c r="R95" i="7"/>
  <c r="K95" i="7"/>
  <c r="J95" i="7"/>
  <c r="N77" i="4" s="1"/>
  <c r="I95" i="7"/>
  <c r="D95" i="7"/>
  <c r="C95" i="7"/>
  <c r="AB94" i="7"/>
  <c r="AA94" i="7"/>
  <c r="Y94" i="7"/>
  <c r="V94" i="7"/>
  <c r="T94" i="7"/>
  <c r="S94" i="7"/>
  <c r="R94" i="7"/>
  <c r="K94" i="7"/>
  <c r="J94" i="7"/>
  <c r="I94" i="7"/>
  <c r="D94" i="7"/>
  <c r="C94" i="7"/>
  <c r="AB93" i="7"/>
  <c r="AA93" i="7"/>
  <c r="Y93" i="7"/>
  <c r="V93" i="7"/>
  <c r="T93" i="7"/>
  <c r="S93" i="7"/>
  <c r="R93" i="7"/>
  <c r="K93" i="7"/>
  <c r="J93" i="7"/>
  <c r="I93" i="7"/>
  <c r="D93" i="7"/>
  <c r="C93" i="7"/>
  <c r="AB92" i="7"/>
  <c r="AA92" i="7"/>
  <c r="Z92" i="7"/>
  <c r="Y92" i="7"/>
  <c r="V92" i="7"/>
  <c r="T92" i="7"/>
  <c r="S92" i="7"/>
  <c r="R92" i="7"/>
  <c r="K92" i="7"/>
  <c r="J92" i="7"/>
  <c r="I92" i="7"/>
  <c r="D92" i="7"/>
  <c r="C92" i="7"/>
  <c r="AB91" i="7"/>
  <c r="AA91" i="7"/>
  <c r="Y91" i="7"/>
  <c r="V91" i="7"/>
  <c r="T91" i="7"/>
  <c r="S91" i="7"/>
  <c r="R91" i="7"/>
  <c r="K91" i="7"/>
  <c r="J91" i="7"/>
  <c r="N76" i="4" s="1"/>
  <c r="I91" i="7"/>
  <c r="D91" i="7"/>
  <c r="C91" i="7"/>
  <c r="AB90" i="7"/>
  <c r="AA90" i="7"/>
  <c r="Y90" i="7"/>
  <c r="V90" i="7"/>
  <c r="T90" i="7"/>
  <c r="S90" i="7"/>
  <c r="R90" i="7"/>
  <c r="K90" i="7"/>
  <c r="J90" i="7"/>
  <c r="N75" i="4" s="1"/>
  <c r="I90" i="7"/>
  <c r="D90" i="7"/>
  <c r="C90" i="7"/>
  <c r="AB89" i="7"/>
  <c r="AA89" i="7"/>
  <c r="Y89" i="7"/>
  <c r="V89" i="7"/>
  <c r="T89" i="7"/>
  <c r="S89" i="7"/>
  <c r="R89" i="7"/>
  <c r="K89" i="7"/>
  <c r="J89" i="7"/>
  <c r="N74" i="4" s="1"/>
  <c r="I89" i="7"/>
  <c r="D89" i="7"/>
  <c r="C89" i="7"/>
  <c r="N172" i="4" l="1"/>
  <c r="N194" i="4"/>
  <c r="Z158" i="2"/>
  <c r="R169" i="2"/>
  <c r="V30" i="3"/>
  <c r="R130" i="2"/>
  <c r="R149" i="2"/>
  <c r="AC156" i="18"/>
  <c r="AC180" i="18"/>
  <c r="N127" i="4"/>
  <c r="N148" i="4"/>
  <c r="AC133" i="18"/>
  <c r="AC135" i="18"/>
  <c r="N123" i="4"/>
  <c r="N125" i="4"/>
  <c r="R109" i="2"/>
  <c r="R112" i="2"/>
  <c r="AC130" i="18"/>
  <c r="AC131" i="18"/>
  <c r="N99" i="4"/>
  <c r="N122" i="4"/>
  <c r="AC107" i="18"/>
  <c r="V77" i="2"/>
  <c r="R92" i="2"/>
  <c r="R77" i="2"/>
  <c r="Z92" i="2"/>
  <c r="AC86" i="18"/>
  <c r="AC85" i="18"/>
  <c r="X98" i="7"/>
  <c r="AB202" i="18" s="1"/>
  <c r="AD202" i="18" s="1"/>
  <c r="X101" i="7"/>
  <c r="X95" i="7"/>
  <c r="X106" i="7"/>
  <c r="X99" i="7"/>
  <c r="X89" i="7"/>
  <c r="X92" i="7"/>
  <c r="X93" i="7"/>
  <c r="X94" i="7"/>
  <c r="X100" i="7"/>
  <c r="X102" i="7"/>
  <c r="AB86" i="18" s="1"/>
  <c r="X90" i="7"/>
  <c r="X91" i="7"/>
  <c r="X96" i="7"/>
  <c r="X97" i="7"/>
  <c r="X103" i="7"/>
  <c r="X104" i="7"/>
  <c r="X105" i="7"/>
  <c r="AH202" i="18" l="1"/>
  <c r="AI202" i="18"/>
  <c r="AF202" i="18"/>
  <c r="AE202" i="18"/>
  <c r="AB156" i="18"/>
  <c r="AD156" i="18" s="1"/>
  <c r="AI156" i="18" s="1"/>
  <c r="AB180" i="18"/>
  <c r="AD180" i="18" s="1"/>
  <c r="AB133" i="18"/>
  <c r="AD133" i="18" s="1"/>
  <c r="AI133" i="18" s="1"/>
  <c r="AB135" i="18"/>
  <c r="AD135" i="18" s="1"/>
  <c r="AB130" i="18"/>
  <c r="AD130" i="18" s="1"/>
  <c r="AH130" i="18" s="1"/>
  <c r="AB131" i="18"/>
  <c r="AD131" i="18" s="1"/>
  <c r="AB107" i="18"/>
  <c r="AD107" i="18" s="1"/>
  <c r="AB82" i="18"/>
  <c r="AD82" i="18" s="1"/>
  <c r="AB81" i="18"/>
  <c r="AD81" i="18" s="1"/>
  <c r="AD86" i="18"/>
  <c r="AH86" i="18" s="1"/>
  <c r="AB83" i="18"/>
  <c r="AD83" i="18" s="1"/>
  <c r="AB80" i="18"/>
  <c r="AD80" i="18" s="1"/>
  <c r="AB85" i="18"/>
  <c r="AD85" i="18" s="1"/>
  <c r="F29" i="17"/>
  <c r="G29" i="17"/>
  <c r="H29" i="17"/>
  <c r="F30" i="17"/>
  <c r="G30" i="17"/>
  <c r="H30" i="17"/>
  <c r="AE156" i="18" l="1"/>
  <c r="AF156" i="18"/>
  <c r="AH156" i="18"/>
  <c r="AI180" i="18"/>
  <c r="AH180" i="18"/>
  <c r="AE180" i="18"/>
  <c r="AF180" i="18"/>
  <c r="L126" i="4"/>
  <c r="J134" i="18" s="1"/>
  <c r="L139" i="4"/>
  <c r="J147" i="18" s="1"/>
  <c r="AH133" i="18"/>
  <c r="AE133" i="18"/>
  <c r="AF133" i="18"/>
  <c r="AI135" i="18"/>
  <c r="AH135" i="18"/>
  <c r="AE135" i="18"/>
  <c r="AF135" i="18"/>
  <c r="AE130" i="18"/>
  <c r="AF130" i="18"/>
  <c r="AI130" i="18"/>
  <c r="AI131" i="18"/>
  <c r="AH131" i="18"/>
  <c r="AF131" i="18"/>
  <c r="AE131" i="18"/>
  <c r="L72" i="4"/>
  <c r="J77" i="18"/>
  <c r="L95" i="4"/>
  <c r="J102" i="18" s="1"/>
  <c r="J73" i="18"/>
  <c r="J75" i="18"/>
  <c r="J74" i="18"/>
  <c r="AI107" i="18"/>
  <c r="L71" i="4"/>
  <c r="L91" i="4"/>
  <c r="L88" i="4"/>
  <c r="J95" i="18" s="1"/>
  <c r="J76" i="18"/>
  <c r="J72" i="18"/>
  <c r="AI85" i="18"/>
  <c r="AI82" i="18"/>
  <c r="AE82" i="18"/>
  <c r="AI81" i="18"/>
  <c r="AE81" i="18"/>
  <c r="AI80" i="18"/>
  <c r="AI83" i="18"/>
  <c r="AI86" i="18"/>
  <c r="AF86" i="18"/>
  <c r="AE86" i="18"/>
  <c r="N26" i="6"/>
  <c r="I27" i="6"/>
  <c r="N27" i="6" s="1"/>
  <c r="I31" i="6"/>
  <c r="I34" i="6"/>
  <c r="N34" i="6" s="1"/>
  <c r="I35" i="6"/>
  <c r="N35" i="6" s="1"/>
  <c r="I36" i="6"/>
  <c r="N36" i="6" s="1"/>
  <c r="N37" i="6"/>
  <c r="N25" i="6"/>
  <c r="J98" i="18" l="1"/>
  <c r="I24" i="6"/>
  <c r="N24" i="6" s="1"/>
  <c r="Z84" i="7" l="1"/>
  <c r="AC177" i="18" s="1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J65" i="2"/>
  <c r="J66" i="2"/>
  <c r="J67" i="2"/>
  <c r="J68" i="2"/>
  <c r="J69" i="2"/>
  <c r="J70" i="2"/>
  <c r="J71" i="2"/>
  <c r="J72" i="2"/>
  <c r="J73" i="2"/>
  <c r="K65" i="2"/>
  <c r="K66" i="2"/>
  <c r="K67" i="2"/>
  <c r="K68" i="2"/>
  <c r="K69" i="2"/>
  <c r="K70" i="2"/>
  <c r="K71" i="2"/>
  <c r="K72" i="2"/>
  <c r="K73" i="2"/>
  <c r="M65" i="2"/>
  <c r="N65" i="2"/>
  <c r="M66" i="2"/>
  <c r="N66" i="2"/>
  <c r="M67" i="2"/>
  <c r="N67" i="2"/>
  <c r="M68" i="2"/>
  <c r="N68" i="2"/>
  <c r="M69" i="2"/>
  <c r="N69" i="2"/>
  <c r="M70" i="2"/>
  <c r="N70" i="2"/>
  <c r="M71" i="2"/>
  <c r="N71" i="2"/>
  <c r="M72" i="2"/>
  <c r="N72" i="2"/>
  <c r="M73" i="2"/>
  <c r="N73" i="2"/>
  <c r="AD69" i="2"/>
  <c r="Z69" i="2"/>
  <c r="Z73" i="2"/>
  <c r="V69" i="2"/>
  <c r="R70" i="2"/>
  <c r="R71" i="2"/>
  <c r="R72" i="2"/>
  <c r="R73" i="2"/>
  <c r="AC132" i="18" l="1"/>
  <c r="AC166" i="18"/>
  <c r="AC125" i="18"/>
  <c r="AC124" i="18"/>
  <c r="AC109" i="18"/>
  <c r="AC105" i="18"/>
  <c r="AC70" i="18"/>
  <c r="AC97" i="18"/>
  <c r="AR64" i="4" l="1"/>
  <c r="AB88" i="7" l="1"/>
  <c r="AA88" i="7"/>
  <c r="Y88" i="7"/>
  <c r="V88" i="7"/>
  <c r="T88" i="7"/>
  <c r="S88" i="7"/>
  <c r="R88" i="7"/>
  <c r="R69" i="2" s="1"/>
  <c r="K88" i="7"/>
  <c r="J88" i="7"/>
  <c r="N73" i="4" s="1"/>
  <c r="I88" i="7"/>
  <c r="D88" i="7"/>
  <c r="C88" i="7"/>
  <c r="AB87" i="7"/>
  <c r="AA87" i="7"/>
  <c r="Y87" i="7"/>
  <c r="V87" i="7"/>
  <c r="T87" i="7"/>
  <c r="S87" i="7"/>
  <c r="R87" i="7"/>
  <c r="R68" i="2" s="1"/>
  <c r="K87" i="7"/>
  <c r="J87" i="7"/>
  <c r="N72" i="4" s="1"/>
  <c r="I87" i="7"/>
  <c r="D87" i="7"/>
  <c r="C87" i="7"/>
  <c r="AB86" i="7"/>
  <c r="AA86" i="7"/>
  <c r="Z86" i="7"/>
  <c r="Y86" i="7"/>
  <c r="V86" i="7"/>
  <c r="T86" i="7"/>
  <c r="S86" i="7"/>
  <c r="R86" i="7"/>
  <c r="R67" i="2" s="1"/>
  <c r="K86" i="7"/>
  <c r="J86" i="7"/>
  <c r="I86" i="7"/>
  <c r="D86" i="7"/>
  <c r="C86" i="7"/>
  <c r="AB85" i="7"/>
  <c r="AA85" i="7"/>
  <c r="Y85" i="7"/>
  <c r="V85" i="7"/>
  <c r="X85" i="7" s="1"/>
  <c r="T85" i="7"/>
  <c r="S85" i="7"/>
  <c r="R85" i="7"/>
  <c r="R66" i="2" s="1"/>
  <c r="K85" i="7"/>
  <c r="J85" i="7"/>
  <c r="I85" i="7"/>
  <c r="D85" i="7"/>
  <c r="C85" i="7"/>
  <c r="AB84" i="7"/>
  <c r="AA84" i="7"/>
  <c r="Y84" i="7"/>
  <c r="V84" i="7"/>
  <c r="T84" i="7"/>
  <c r="S84" i="7"/>
  <c r="R84" i="7"/>
  <c r="R146" i="2" s="1"/>
  <c r="K84" i="7"/>
  <c r="J84" i="7"/>
  <c r="N169" i="4" s="1"/>
  <c r="D84" i="7"/>
  <c r="C84" i="7"/>
  <c r="AB83" i="7"/>
  <c r="AA83" i="7"/>
  <c r="Z83" i="7"/>
  <c r="Y83" i="7"/>
  <c r="V83" i="7"/>
  <c r="T83" i="7"/>
  <c r="S83" i="7"/>
  <c r="R83" i="7"/>
  <c r="K83" i="7"/>
  <c r="J83" i="7"/>
  <c r="I83" i="7"/>
  <c r="D83" i="7"/>
  <c r="C83" i="7"/>
  <c r="AB82" i="7"/>
  <c r="AA82" i="7"/>
  <c r="Z82" i="7"/>
  <c r="Y82" i="7"/>
  <c r="V82" i="7"/>
  <c r="T82" i="7"/>
  <c r="S82" i="7"/>
  <c r="R82" i="7"/>
  <c r="K82" i="7"/>
  <c r="J82" i="7"/>
  <c r="N102" i="4" s="1"/>
  <c r="I82" i="7"/>
  <c r="D82" i="7"/>
  <c r="C82" i="7"/>
  <c r="AB81" i="7"/>
  <c r="AA81" i="7"/>
  <c r="Z81" i="7"/>
  <c r="AC68" i="18" s="1"/>
  <c r="Y81" i="7"/>
  <c r="V81" i="7"/>
  <c r="T81" i="7"/>
  <c r="S81" i="7"/>
  <c r="R81" i="7"/>
  <c r="K81" i="7"/>
  <c r="J81" i="7"/>
  <c r="I81" i="7"/>
  <c r="D81" i="7"/>
  <c r="C81" i="7"/>
  <c r="AB80" i="7"/>
  <c r="AA80" i="7"/>
  <c r="Z80" i="7"/>
  <c r="Y80" i="7"/>
  <c r="V80" i="7"/>
  <c r="T80" i="7"/>
  <c r="S80" i="7"/>
  <c r="R80" i="7"/>
  <c r="K80" i="7"/>
  <c r="J80" i="7"/>
  <c r="I80" i="7"/>
  <c r="D80" i="7"/>
  <c r="C80" i="7"/>
  <c r="AB79" i="7"/>
  <c r="AA79" i="7"/>
  <c r="Z79" i="7"/>
  <c r="AC67" i="18" s="1"/>
  <c r="Y79" i="7"/>
  <c r="V79" i="7"/>
  <c r="T79" i="7"/>
  <c r="S79" i="7"/>
  <c r="R79" i="7"/>
  <c r="K79" i="7"/>
  <c r="J79" i="7"/>
  <c r="I79" i="7"/>
  <c r="D79" i="7"/>
  <c r="C79" i="7"/>
  <c r="R127" i="2" l="1"/>
  <c r="R138" i="2"/>
  <c r="N124" i="4"/>
  <c r="N158" i="4"/>
  <c r="R103" i="2"/>
  <c r="R110" i="2"/>
  <c r="N101" i="4"/>
  <c r="N117" i="4"/>
  <c r="N116" i="4"/>
  <c r="R64" i="2"/>
  <c r="R94" i="2"/>
  <c r="AC69" i="18"/>
  <c r="AC110" i="18"/>
  <c r="R90" i="2"/>
  <c r="R93" i="2"/>
  <c r="AC72" i="18"/>
  <c r="AC75" i="18"/>
  <c r="AC74" i="18"/>
  <c r="AC73" i="18"/>
  <c r="N90" i="4"/>
  <c r="N97" i="4"/>
  <c r="R65" i="2"/>
  <c r="R82" i="2"/>
  <c r="X80" i="7"/>
  <c r="X83" i="7"/>
  <c r="X86" i="7"/>
  <c r="X79" i="7"/>
  <c r="AB67" i="18" s="1"/>
  <c r="AD67" i="18" s="1"/>
  <c r="AH67" i="18" s="1"/>
  <c r="X84" i="7"/>
  <c r="AB177" i="18" s="1"/>
  <c r="AD177" i="18" s="1"/>
  <c r="X81" i="7"/>
  <c r="AB68" i="18" s="1"/>
  <c r="AD68" i="18" s="1"/>
  <c r="X82" i="7"/>
  <c r="X87" i="7"/>
  <c r="X88" i="7"/>
  <c r="AI177" i="18" l="1"/>
  <c r="AE177" i="18"/>
  <c r="AF177" i="18"/>
  <c r="AH177" i="18"/>
  <c r="AB166" i="18"/>
  <c r="AD166" i="18" s="1"/>
  <c r="AF166" i="18" s="1"/>
  <c r="AB132" i="18"/>
  <c r="AD132" i="18" s="1"/>
  <c r="AI132" i="18" s="1"/>
  <c r="AB124" i="18"/>
  <c r="AD124" i="18" s="1"/>
  <c r="AI124" i="18" s="1"/>
  <c r="AB125" i="18"/>
  <c r="AD125" i="18" s="1"/>
  <c r="AB69" i="18"/>
  <c r="AD69" i="18" s="1"/>
  <c r="AH69" i="18" s="1"/>
  <c r="AB110" i="18"/>
  <c r="AD110" i="18" s="1"/>
  <c r="AB78" i="18"/>
  <c r="AD78" i="18" s="1"/>
  <c r="AE78" i="18" s="1"/>
  <c r="AB79" i="18"/>
  <c r="AD79" i="18" s="1"/>
  <c r="AB76" i="18"/>
  <c r="AD76" i="18" s="1"/>
  <c r="AI76" i="18" s="1"/>
  <c r="AB77" i="18"/>
  <c r="AD77" i="18" s="1"/>
  <c r="AB72" i="18"/>
  <c r="AD72" i="18" s="1"/>
  <c r="AE72" i="18" s="1"/>
  <c r="AB75" i="18"/>
  <c r="AD75" i="18" s="1"/>
  <c r="AB74" i="18"/>
  <c r="AD74" i="18" s="1"/>
  <c r="AB73" i="18"/>
  <c r="AD73" i="18" s="1"/>
  <c r="AB109" i="18"/>
  <c r="AD109" i="18" s="1"/>
  <c r="AB105" i="18"/>
  <c r="AD105" i="18" s="1"/>
  <c r="AI67" i="18"/>
  <c r="AF67" i="18"/>
  <c r="AE67" i="18"/>
  <c r="AI68" i="18"/>
  <c r="AB97" i="18"/>
  <c r="AB70" i="18"/>
  <c r="AD70" i="18" s="1"/>
  <c r="AH70" i="18" s="1"/>
  <c r="AH166" i="18" l="1"/>
  <c r="AI166" i="18"/>
  <c r="AE166" i="18"/>
  <c r="AE132" i="18"/>
  <c r="AH132" i="18"/>
  <c r="AF132" i="18"/>
  <c r="AF124" i="18"/>
  <c r="AH124" i="18"/>
  <c r="AE124" i="18"/>
  <c r="AI125" i="18"/>
  <c r="AH125" i="18"/>
  <c r="AF125" i="18"/>
  <c r="AE125" i="18"/>
  <c r="AI69" i="18"/>
  <c r="AF69" i="18"/>
  <c r="AE69" i="18"/>
  <c r="AI110" i="18"/>
  <c r="AF110" i="18"/>
  <c r="AE110" i="18"/>
  <c r="AH110" i="18"/>
  <c r="AE76" i="18"/>
  <c r="AI78" i="18"/>
  <c r="AI77" i="18"/>
  <c r="AE77" i="18"/>
  <c r="AI79" i="18"/>
  <c r="AE79" i="18"/>
  <c r="AI75" i="18"/>
  <c r="AE75" i="18"/>
  <c r="AI73" i="18"/>
  <c r="AE73" i="18"/>
  <c r="AI72" i="18"/>
  <c r="AI74" i="18"/>
  <c r="AE74" i="18"/>
  <c r="AI109" i="18"/>
  <c r="AE109" i="18"/>
  <c r="AI105" i="18"/>
  <c r="AH105" i="18"/>
  <c r="AF105" i="18"/>
  <c r="AE105" i="18"/>
  <c r="AD97" i="18"/>
  <c r="AF97" i="18" s="1"/>
  <c r="AI70" i="18"/>
  <c r="AE70" i="18"/>
  <c r="AF70" i="18"/>
  <c r="AE97" i="18" l="1"/>
  <c r="AI97" i="18"/>
  <c r="AH97" i="18"/>
  <c r="J60" i="2"/>
  <c r="K60" i="2"/>
  <c r="M60" i="2"/>
  <c r="N60" i="2"/>
  <c r="J61" i="2"/>
  <c r="K61" i="2"/>
  <c r="M61" i="2"/>
  <c r="N61" i="2"/>
  <c r="J62" i="2"/>
  <c r="K62" i="2"/>
  <c r="M62" i="2"/>
  <c r="N62" i="2"/>
  <c r="R62" i="2"/>
  <c r="V62" i="2"/>
  <c r="J63" i="2"/>
  <c r="K63" i="2"/>
  <c r="M63" i="2"/>
  <c r="N63" i="2"/>
  <c r="R63" i="2"/>
  <c r="J64" i="2"/>
  <c r="K64" i="2"/>
  <c r="M64" i="2"/>
  <c r="N64" i="2"/>
  <c r="V64" i="2"/>
  <c r="J59" i="2"/>
  <c r="I58" i="2" l="1"/>
  <c r="AB42" i="7" l="1"/>
  <c r="AB41" i="7"/>
  <c r="AB38" i="7"/>
  <c r="AB37" i="7"/>
  <c r="AB36" i="7"/>
  <c r="AB30" i="7"/>
  <c r="C41" i="11" l="1"/>
  <c r="I23" i="6" l="1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AB78" i="7" l="1"/>
  <c r="AA78" i="7"/>
  <c r="Z78" i="7"/>
  <c r="Y78" i="7"/>
  <c r="V78" i="7"/>
  <c r="T78" i="7"/>
  <c r="S78" i="7"/>
  <c r="R78" i="7"/>
  <c r="K78" i="7"/>
  <c r="J78" i="7"/>
  <c r="I78" i="7"/>
  <c r="D78" i="7"/>
  <c r="C78" i="7"/>
  <c r="AB77" i="7"/>
  <c r="AA77" i="7"/>
  <c r="Z77" i="7"/>
  <c r="AC193" i="18" s="1"/>
  <c r="Y77" i="7"/>
  <c r="V77" i="7"/>
  <c r="T77" i="7"/>
  <c r="S77" i="7"/>
  <c r="R77" i="7"/>
  <c r="R162" i="2" s="1"/>
  <c r="K77" i="7"/>
  <c r="J77" i="7"/>
  <c r="I77" i="7"/>
  <c r="D77" i="7"/>
  <c r="C77" i="7"/>
  <c r="AB76" i="7"/>
  <c r="AA76" i="7"/>
  <c r="Z76" i="7"/>
  <c r="Y76" i="7"/>
  <c r="V76" i="7"/>
  <c r="T76" i="7"/>
  <c r="S76" i="7"/>
  <c r="R76" i="7"/>
  <c r="V61" i="2" s="1"/>
  <c r="K76" i="7"/>
  <c r="J76" i="7"/>
  <c r="I76" i="7"/>
  <c r="D76" i="7"/>
  <c r="C76" i="7"/>
  <c r="AB75" i="7"/>
  <c r="AA75" i="7"/>
  <c r="Z75" i="7"/>
  <c r="AC65" i="18" s="1"/>
  <c r="Y75" i="7"/>
  <c r="V75" i="7"/>
  <c r="T75" i="7"/>
  <c r="S75" i="7"/>
  <c r="R75" i="7"/>
  <c r="R61" i="2" s="1"/>
  <c r="K75" i="7"/>
  <c r="J75" i="7"/>
  <c r="I75" i="7"/>
  <c r="D75" i="7"/>
  <c r="C75" i="7"/>
  <c r="AB74" i="7"/>
  <c r="AA74" i="7"/>
  <c r="Z74" i="7"/>
  <c r="Y74" i="7"/>
  <c r="V74" i="7"/>
  <c r="T74" i="7"/>
  <c r="S74" i="7"/>
  <c r="R74" i="7"/>
  <c r="R60" i="2" s="1"/>
  <c r="K74" i="7"/>
  <c r="J74" i="7"/>
  <c r="N82" i="4" s="1"/>
  <c r="I74" i="7"/>
  <c r="D74" i="7"/>
  <c r="C74" i="7"/>
  <c r="AB73" i="7"/>
  <c r="AA73" i="7"/>
  <c r="Z73" i="7"/>
  <c r="Y73" i="7"/>
  <c r="V73" i="7"/>
  <c r="T73" i="7"/>
  <c r="S73" i="7"/>
  <c r="R73" i="7"/>
  <c r="Z59" i="2" s="1"/>
  <c r="K73" i="7"/>
  <c r="J73" i="7"/>
  <c r="I73" i="7"/>
  <c r="D73" i="7"/>
  <c r="C73" i="7"/>
  <c r="AB72" i="7"/>
  <c r="AA72" i="7"/>
  <c r="Z72" i="7"/>
  <c r="Y72" i="7"/>
  <c r="V72" i="7"/>
  <c r="T72" i="7"/>
  <c r="S72" i="7"/>
  <c r="R72" i="7"/>
  <c r="V59" i="2" s="1"/>
  <c r="K72" i="7"/>
  <c r="J72" i="7"/>
  <c r="I72" i="7"/>
  <c r="D72" i="7"/>
  <c r="C72" i="7"/>
  <c r="AB71" i="7"/>
  <c r="AA71" i="7"/>
  <c r="Z71" i="7"/>
  <c r="AC63" i="18" s="1"/>
  <c r="Y71" i="7"/>
  <c r="V71" i="7"/>
  <c r="T71" i="7"/>
  <c r="S71" i="7"/>
  <c r="R71" i="7"/>
  <c r="R59" i="2" s="1"/>
  <c r="K71" i="7"/>
  <c r="J71" i="7"/>
  <c r="I71" i="7"/>
  <c r="D71" i="7"/>
  <c r="C71" i="7"/>
  <c r="AB70" i="7"/>
  <c r="AA70" i="7"/>
  <c r="Z70" i="7"/>
  <c r="AC192" i="18" s="1"/>
  <c r="Y70" i="7"/>
  <c r="V70" i="7"/>
  <c r="T70" i="7"/>
  <c r="S70" i="7"/>
  <c r="R70" i="7"/>
  <c r="R161" i="2" s="1"/>
  <c r="K70" i="7"/>
  <c r="J70" i="7"/>
  <c r="I70" i="7"/>
  <c r="D70" i="7"/>
  <c r="C70" i="7"/>
  <c r="AB69" i="7"/>
  <c r="AA69" i="7"/>
  <c r="Z69" i="7"/>
  <c r="AC61" i="18" s="1"/>
  <c r="Y69" i="7"/>
  <c r="V69" i="7"/>
  <c r="T69" i="7"/>
  <c r="S69" i="7"/>
  <c r="R69" i="7"/>
  <c r="R57" i="2" s="1"/>
  <c r="K69" i="7"/>
  <c r="J69" i="7"/>
  <c r="I69" i="7"/>
  <c r="D69" i="7"/>
  <c r="C69" i="7"/>
  <c r="AB68" i="7"/>
  <c r="AA68" i="7"/>
  <c r="Z68" i="7"/>
  <c r="AC60" i="18" s="1"/>
  <c r="Y68" i="7"/>
  <c r="V68" i="7"/>
  <c r="T68" i="7"/>
  <c r="S68" i="7"/>
  <c r="R68" i="7"/>
  <c r="V56" i="2" s="1"/>
  <c r="K68" i="7"/>
  <c r="J68" i="7"/>
  <c r="I68" i="7"/>
  <c r="D68" i="7"/>
  <c r="C68" i="7"/>
  <c r="AB67" i="7"/>
  <c r="AA67" i="7"/>
  <c r="Z67" i="7"/>
  <c r="AC59" i="18" s="1"/>
  <c r="Y67" i="7"/>
  <c r="V67" i="7"/>
  <c r="T67" i="7"/>
  <c r="S67" i="7"/>
  <c r="R67" i="7"/>
  <c r="K67" i="7"/>
  <c r="J67" i="7"/>
  <c r="I67" i="7"/>
  <c r="D67" i="7"/>
  <c r="C67" i="7"/>
  <c r="V117" i="2" l="1"/>
  <c r="V162" i="2"/>
  <c r="N130" i="4"/>
  <c r="N185" i="4"/>
  <c r="N162" i="4"/>
  <c r="N184" i="4"/>
  <c r="AC62" i="18"/>
  <c r="AC170" i="18"/>
  <c r="R58" i="2"/>
  <c r="R141" i="2"/>
  <c r="Z61" i="2"/>
  <c r="R117" i="2"/>
  <c r="AC66" i="18"/>
  <c r="AC138" i="18"/>
  <c r="R56" i="2"/>
  <c r="V107" i="2"/>
  <c r="AC64" i="18"/>
  <c r="AC88" i="18"/>
  <c r="AD61" i="2"/>
  <c r="X71" i="7"/>
  <c r="AB63" i="18" s="1"/>
  <c r="AD63" i="18" s="1"/>
  <c r="X68" i="7"/>
  <c r="AB60" i="18" s="1"/>
  <c r="AD60" i="18" s="1"/>
  <c r="X76" i="7"/>
  <c r="X75" i="7"/>
  <c r="AB65" i="18" s="1"/>
  <c r="AD65" i="18" s="1"/>
  <c r="X77" i="7"/>
  <c r="X73" i="7"/>
  <c r="X74" i="7"/>
  <c r="X72" i="7"/>
  <c r="X67" i="7"/>
  <c r="X69" i="7"/>
  <c r="AB61" i="18" s="1"/>
  <c r="AD61" i="18" s="1"/>
  <c r="AH61" i="18" s="1"/>
  <c r="X70" i="7"/>
  <c r="X78" i="7"/>
  <c r="AB193" i="18" l="1"/>
  <c r="AD193" i="18" s="1"/>
  <c r="AH193" i="18" s="1"/>
  <c r="AB192" i="18"/>
  <c r="AD192" i="18" s="1"/>
  <c r="AH192" i="18" s="1"/>
  <c r="AB62" i="18"/>
  <c r="AD62" i="18" s="1"/>
  <c r="AH62" i="18" s="1"/>
  <c r="AB170" i="18"/>
  <c r="AD170" i="18" s="1"/>
  <c r="AB66" i="18"/>
  <c r="AD66" i="18" s="1"/>
  <c r="AH66" i="18" s="1"/>
  <c r="AB138" i="18"/>
  <c r="AD138" i="18" s="1"/>
  <c r="AB59" i="18"/>
  <c r="AD59" i="18" s="1"/>
  <c r="AI59" i="18" s="1"/>
  <c r="AI61" i="18"/>
  <c r="AF61" i="18"/>
  <c r="AE61" i="18"/>
  <c r="AI65" i="18"/>
  <c r="AI63" i="18"/>
  <c r="AB88" i="18"/>
  <c r="AD88" i="18" s="1"/>
  <c r="AB64" i="18"/>
  <c r="AD64" i="18" s="1"/>
  <c r="AI60" i="18"/>
  <c r="AE60" i="18"/>
  <c r="AR73" i="4"/>
  <c r="AK73" i="4"/>
  <c r="AJ73" i="4"/>
  <c r="AI73" i="4"/>
  <c r="H73" i="4"/>
  <c r="AR72" i="4"/>
  <c r="AK72" i="4"/>
  <c r="AI72" i="4"/>
  <c r="H72" i="4"/>
  <c r="G72" i="4"/>
  <c r="AR71" i="4"/>
  <c r="AK71" i="4"/>
  <c r="AJ71" i="4"/>
  <c r="AI71" i="4"/>
  <c r="N71" i="4"/>
  <c r="H71" i="4"/>
  <c r="G71" i="4"/>
  <c r="AR70" i="4"/>
  <c r="AK70" i="4"/>
  <c r="AJ70" i="4"/>
  <c r="AI70" i="4"/>
  <c r="Y70" i="4"/>
  <c r="N70" i="4"/>
  <c r="H70" i="4"/>
  <c r="G70" i="4"/>
  <c r="E70" i="4"/>
  <c r="AR69" i="4"/>
  <c r="AK69" i="4"/>
  <c r="AJ69" i="4"/>
  <c r="AI69" i="4"/>
  <c r="Y69" i="4"/>
  <c r="N69" i="4"/>
  <c r="H69" i="4"/>
  <c r="G69" i="4"/>
  <c r="E69" i="4"/>
  <c r="AR68" i="4"/>
  <c r="AK68" i="4"/>
  <c r="AJ68" i="4"/>
  <c r="AI68" i="4"/>
  <c r="Y68" i="4"/>
  <c r="N68" i="4"/>
  <c r="H68" i="4"/>
  <c r="G68" i="4"/>
  <c r="E68" i="4"/>
  <c r="AR67" i="4"/>
  <c r="AK67" i="4"/>
  <c r="AJ67" i="4"/>
  <c r="AI67" i="4"/>
  <c r="Y67" i="4"/>
  <c r="N67" i="4"/>
  <c r="H67" i="4"/>
  <c r="G67" i="4"/>
  <c r="E67" i="4"/>
  <c r="AQ67" i="4" s="1"/>
  <c r="AR66" i="4"/>
  <c r="AK66" i="4"/>
  <c r="AI66" i="4"/>
  <c r="Y66" i="4"/>
  <c r="N66" i="4"/>
  <c r="H66" i="4"/>
  <c r="G66" i="4"/>
  <c r="E66" i="4"/>
  <c r="AR65" i="4"/>
  <c r="AK65" i="4"/>
  <c r="AJ65" i="4"/>
  <c r="AI65" i="4"/>
  <c r="N65" i="4"/>
  <c r="H65" i="4"/>
  <c r="E65" i="4"/>
  <c r="AK64" i="4"/>
  <c r="AJ64" i="4"/>
  <c r="AI64" i="4"/>
  <c r="N64" i="4"/>
  <c r="H64" i="4"/>
  <c r="E64" i="4"/>
  <c r="AR63" i="4"/>
  <c r="AK63" i="4"/>
  <c r="AJ63" i="4"/>
  <c r="AI63" i="4"/>
  <c r="Y63" i="4"/>
  <c r="N63" i="4"/>
  <c r="H63" i="4"/>
  <c r="G63" i="4"/>
  <c r="E63" i="4"/>
  <c r="AR62" i="4"/>
  <c r="AK62" i="4"/>
  <c r="AJ62" i="4"/>
  <c r="AI62" i="4"/>
  <c r="N62" i="4"/>
  <c r="H62" i="4"/>
  <c r="G62" i="4"/>
  <c r="E62" i="4"/>
  <c r="AR61" i="4"/>
  <c r="AK61" i="4"/>
  <c r="AJ61" i="4"/>
  <c r="AI61" i="4"/>
  <c r="Y61" i="4"/>
  <c r="N61" i="4"/>
  <c r="H61" i="4"/>
  <c r="G61" i="4"/>
  <c r="E61" i="4"/>
  <c r="AR60" i="4"/>
  <c r="AK60" i="4"/>
  <c r="AJ60" i="4"/>
  <c r="AI60" i="4"/>
  <c r="Y60" i="4"/>
  <c r="N60" i="4"/>
  <c r="H60" i="4"/>
  <c r="G60" i="4"/>
  <c r="E60" i="4"/>
  <c r="AR59" i="4"/>
  <c r="AK59" i="4"/>
  <c r="AJ59" i="4"/>
  <c r="AI59" i="4"/>
  <c r="Y59" i="4"/>
  <c r="N59" i="4"/>
  <c r="H59" i="4"/>
  <c r="G59" i="4"/>
  <c r="E59" i="4"/>
  <c r="AR58" i="4"/>
  <c r="AK58" i="4"/>
  <c r="AJ58" i="4"/>
  <c r="AI58" i="4"/>
  <c r="Y58" i="4"/>
  <c r="N58" i="4"/>
  <c r="H58" i="4"/>
  <c r="G58" i="4"/>
  <c r="E58" i="4"/>
  <c r="AR57" i="4"/>
  <c r="AK57" i="4"/>
  <c r="AJ57" i="4"/>
  <c r="AI57" i="4"/>
  <c r="H57" i="4"/>
  <c r="G57" i="4"/>
  <c r="E57" i="4"/>
  <c r="AR56" i="4"/>
  <c r="AK56" i="4"/>
  <c r="AJ56" i="4"/>
  <c r="AI56" i="4"/>
  <c r="Y56" i="4"/>
  <c r="H56" i="4"/>
  <c r="G56" i="4"/>
  <c r="E56" i="4"/>
  <c r="AR55" i="4"/>
  <c r="AK55" i="4"/>
  <c r="AJ55" i="4"/>
  <c r="AI55" i="4"/>
  <c r="Y55" i="4"/>
  <c r="H55" i="4"/>
  <c r="G55" i="4"/>
  <c r="E55" i="4"/>
  <c r="AQ55" i="4" s="1"/>
  <c r="AI193" i="18" l="1"/>
  <c r="AF193" i="18"/>
  <c r="AE193" i="18"/>
  <c r="AI192" i="18"/>
  <c r="AE192" i="18"/>
  <c r="AF192" i="18"/>
  <c r="AF62" i="18"/>
  <c r="AE62" i="18"/>
  <c r="AI62" i="18"/>
  <c r="AI170" i="18"/>
  <c r="AH170" i="18"/>
  <c r="AE170" i="18"/>
  <c r="AF170" i="18"/>
  <c r="AE66" i="18"/>
  <c r="AF66" i="18"/>
  <c r="AI66" i="18"/>
  <c r="AF138" i="18"/>
  <c r="AE138" i="18"/>
  <c r="AI138" i="18"/>
  <c r="AH138" i="18"/>
  <c r="AE59" i="18"/>
  <c r="AI64" i="18"/>
  <c r="AI88" i="18"/>
  <c r="AR45" i="4" l="1"/>
  <c r="R60" i="7" l="1"/>
  <c r="S60" i="7"/>
  <c r="T60" i="7"/>
  <c r="V60" i="7"/>
  <c r="Y60" i="7"/>
  <c r="Z60" i="7"/>
  <c r="R61" i="7"/>
  <c r="S61" i="7"/>
  <c r="T61" i="7"/>
  <c r="V61" i="7"/>
  <c r="Y61" i="7"/>
  <c r="Z61" i="7"/>
  <c r="AC53" i="18" s="1"/>
  <c r="AA61" i="7"/>
  <c r="AB61" i="7"/>
  <c r="R62" i="7"/>
  <c r="S62" i="7"/>
  <c r="T62" i="7"/>
  <c r="V62" i="7"/>
  <c r="Y62" i="7"/>
  <c r="Z62" i="7"/>
  <c r="AC185" i="18" s="1"/>
  <c r="AA62" i="7"/>
  <c r="AB62" i="7"/>
  <c r="R63" i="7"/>
  <c r="V170" i="2" s="1"/>
  <c r="S63" i="7"/>
  <c r="T63" i="7"/>
  <c r="V63" i="7"/>
  <c r="Y63" i="7"/>
  <c r="Z63" i="7"/>
  <c r="AC55" i="18" s="1"/>
  <c r="AA63" i="7"/>
  <c r="AB63" i="7"/>
  <c r="R64" i="7"/>
  <c r="Z52" i="2" s="1"/>
  <c r="S64" i="7"/>
  <c r="T64" i="7"/>
  <c r="V64" i="7"/>
  <c r="Y64" i="7"/>
  <c r="Z64" i="7"/>
  <c r="AA64" i="7"/>
  <c r="AB64" i="7"/>
  <c r="R65" i="7"/>
  <c r="R135" i="2" s="1"/>
  <c r="S65" i="7"/>
  <c r="T65" i="7"/>
  <c r="V65" i="7"/>
  <c r="Y65" i="7"/>
  <c r="Z65" i="7"/>
  <c r="AA65" i="7"/>
  <c r="AB65" i="7"/>
  <c r="R66" i="7"/>
  <c r="R55" i="2" s="1"/>
  <c r="S66" i="7"/>
  <c r="T66" i="7"/>
  <c r="V66" i="7"/>
  <c r="Y66" i="7"/>
  <c r="Z66" i="7"/>
  <c r="AA66" i="7"/>
  <c r="AB66" i="7"/>
  <c r="I61" i="7"/>
  <c r="J61" i="7"/>
  <c r="K61" i="7"/>
  <c r="I62" i="7"/>
  <c r="J62" i="7"/>
  <c r="K62" i="7"/>
  <c r="I63" i="7"/>
  <c r="J63" i="7"/>
  <c r="K63" i="7"/>
  <c r="I64" i="7"/>
  <c r="J64" i="7"/>
  <c r="K64" i="7"/>
  <c r="I65" i="7"/>
  <c r="J65" i="7"/>
  <c r="K65" i="7"/>
  <c r="I66" i="7"/>
  <c r="J66" i="7"/>
  <c r="K66" i="7"/>
  <c r="C60" i="7"/>
  <c r="D60" i="7"/>
  <c r="C61" i="7"/>
  <c r="D61" i="7"/>
  <c r="C62" i="7"/>
  <c r="D62" i="7"/>
  <c r="C63" i="7"/>
  <c r="D63" i="7"/>
  <c r="C64" i="7"/>
  <c r="D64" i="7"/>
  <c r="C65" i="7"/>
  <c r="D65" i="7"/>
  <c r="C66" i="7"/>
  <c r="D66" i="7"/>
  <c r="R133" i="2" l="1"/>
  <c r="R154" i="2"/>
  <c r="N150" i="4"/>
  <c r="N177" i="4"/>
  <c r="N137" i="4"/>
  <c r="N152" i="4"/>
  <c r="AC145" i="18"/>
  <c r="AC160" i="18"/>
  <c r="V52" i="2"/>
  <c r="V133" i="2"/>
  <c r="AC54" i="18"/>
  <c r="AC158" i="18"/>
  <c r="V74" i="2"/>
  <c r="R121" i="2"/>
  <c r="R54" i="2"/>
  <c r="R74" i="2"/>
  <c r="AC57" i="18"/>
  <c r="R52" i="2"/>
  <c r="V79" i="2"/>
  <c r="X60" i="7"/>
  <c r="N56" i="4"/>
  <c r="X63" i="7"/>
  <c r="X65" i="7"/>
  <c r="X61" i="7"/>
  <c r="AB53" i="18" s="1"/>
  <c r="AD53" i="18" s="1"/>
  <c r="AH53" i="18" s="1"/>
  <c r="X66" i="7"/>
  <c r="X64" i="7"/>
  <c r="X62" i="7"/>
  <c r="AB185" i="18" l="1"/>
  <c r="AD185" i="18" s="1"/>
  <c r="AF185" i="18" s="1"/>
  <c r="AB145" i="18"/>
  <c r="AD145" i="18" s="1"/>
  <c r="AE145" i="18" s="1"/>
  <c r="AB160" i="18"/>
  <c r="AD160" i="18" s="1"/>
  <c r="AB55" i="18"/>
  <c r="AD55" i="18" s="1"/>
  <c r="AH55" i="18" s="1"/>
  <c r="AB54" i="18"/>
  <c r="AD54" i="18" s="1"/>
  <c r="AH54" i="18" s="1"/>
  <c r="AB158" i="18"/>
  <c r="AD158" i="18" s="1"/>
  <c r="AI53" i="18"/>
  <c r="AF53" i="18"/>
  <c r="AE53" i="18"/>
  <c r="AB57" i="18"/>
  <c r="AD57" i="18" s="1"/>
  <c r="AH57" i="18" s="1"/>
  <c r="AI185" i="18" l="1"/>
  <c r="AE185" i="18"/>
  <c r="AH185" i="18"/>
  <c r="AF145" i="18"/>
  <c r="AI55" i="18"/>
  <c r="AI145" i="18"/>
  <c r="AH145" i="18"/>
  <c r="AI160" i="18"/>
  <c r="AH160" i="18"/>
  <c r="AF160" i="18"/>
  <c r="AE160" i="18"/>
  <c r="AE55" i="18"/>
  <c r="AF55" i="18"/>
  <c r="AI54" i="18"/>
  <c r="AF54" i="18"/>
  <c r="AE54" i="18"/>
  <c r="AI158" i="18"/>
  <c r="AH158" i="18"/>
  <c r="AE158" i="18"/>
  <c r="AF158" i="18"/>
  <c r="AI57" i="18"/>
  <c r="AE57" i="18"/>
  <c r="K41" i="2" l="1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V55" i="7" l="1"/>
  <c r="R51" i="2" l="1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68" i="2" s="1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158" i="2" s="1"/>
  <c r="R34" i="7"/>
  <c r="R35" i="7"/>
  <c r="V167" i="2" s="1"/>
  <c r="R36" i="7"/>
  <c r="R37" i="7"/>
  <c r="R38" i="7"/>
  <c r="R39" i="7"/>
  <c r="R40" i="7"/>
  <c r="R41" i="7"/>
  <c r="R42" i="7"/>
  <c r="V46" i="2" s="1"/>
  <c r="R43" i="7"/>
  <c r="R44" i="7"/>
  <c r="R45" i="7"/>
  <c r="R46" i="7"/>
  <c r="R47" i="7"/>
  <c r="R48" i="7"/>
  <c r="R49" i="7"/>
  <c r="R50" i="7"/>
  <c r="R51" i="7"/>
  <c r="R52" i="7"/>
  <c r="R53" i="7"/>
  <c r="R41" i="2" s="1"/>
  <c r="R54" i="7"/>
  <c r="R42" i="2" s="1"/>
  <c r="R55" i="7"/>
  <c r="R43" i="2" s="1"/>
  <c r="R56" i="7"/>
  <c r="R44" i="2" s="1"/>
  <c r="R57" i="7"/>
  <c r="V44" i="2" s="1"/>
  <c r="R58" i="7"/>
  <c r="R48" i="2" s="1"/>
  <c r="R59" i="7"/>
  <c r="V48" i="2" s="1"/>
  <c r="R49" i="2" l="1"/>
  <c r="R167" i="2"/>
  <c r="R145" i="2"/>
  <c r="V158" i="2"/>
  <c r="AD144" i="2"/>
  <c r="V33" i="3" s="1"/>
  <c r="V154" i="2"/>
  <c r="R111" i="2"/>
  <c r="V130" i="2"/>
  <c r="R45" i="2"/>
  <c r="V127" i="2"/>
  <c r="R108" i="2"/>
  <c r="R126" i="2"/>
  <c r="Z77" i="2"/>
  <c r="V92" i="2"/>
  <c r="R47" i="2"/>
  <c r="Z79" i="2"/>
  <c r="R53" i="2"/>
  <c r="V73" i="2"/>
  <c r="R46" i="2"/>
  <c r="V55" i="2"/>
  <c r="V50" i="2"/>
  <c r="R50" i="2"/>
  <c r="R40" i="2"/>
  <c r="R39" i="2" l="1"/>
  <c r="M41" i="2" l="1"/>
  <c r="N41" i="2"/>
  <c r="M42" i="2"/>
  <c r="N42" i="2"/>
  <c r="M43" i="2"/>
  <c r="N43" i="2"/>
  <c r="M44" i="2"/>
  <c r="N44" i="2"/>
  <c r="M45" i="2"/>
  <c r="N45" i="2"/>
  <c r="M46" i="2"/>
  <c r="N46" i="2"/>
  <c r="M47" i="2"/>
  <c r="N47" i="2"/>
  <c r="M48" i="2"/>
  <c r="N48" i="2"/>
  <c r="M49" i="2"/>
  <c r="N49" i="2"/>
  <c r="M50" i="2"/>
  <c r="N50" i="2"/>
  <c r="M51" i="2"/>
  <c r="N51" i="2"/>
  <c r="M52" i="2"/>
  <c r="N52" i="2"/>
  <c r="M53" i="2"/>
  <c r="N53" i="2"/>
  <c r="M54" i="2"/>
  <c r="N54" i="2"/>
  <c r="M55" i="2"/>
  <c r="N55" i="2"/>
  <c r="M56" i="2"/>
  <c r="N56" i="2"/>
  <c r="M57" i="2"/>
  <c r="N57" i="2"/>
  <c r="M58" i="2"/>
  <c r="N58" i="2"/>
  <c r="M59" i="2"/>
  <c r="N59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I55" i="7"/>
  <c r="J55" i="7"/>
  <c r="K55" i="7"/>
  <c r="I56" i="7"/>
  <c r="J56" i="7"/>
  <c r="K56" i="7"/>
  <c r="I57" i="7"/>
  <c r="J57" i="7"/>
  <c r="K57" i="7"/>
  <c r="I58" i="7"/>
  <c r="J58" i="7"/>
  <c r="K58" i="7"/>
  <c r="I59" i="7"/>
  <c r="J59" i="7"/>
  <c r="K59" i="7"/>
  <c r="S55" i="7" l="1"/>
  <c r="T55" i="7"/>
  <c r="Y55" i="7"/>
  <c r="Z55" i="7"/>
  <c r="AC44" i="18" s="1"/>
  <c r="AA55" i="7"/>
  <c r="AB55" i="7"/>
  <c r="S56" i="7"/>
  <c r="T56" i="7"/>
  <c r="V56" i="7"/>
  <c r="Y56" i="7"/>
  <c r="Z56" i="7"/>
  <c r="AC45" i="18" s="1"/>
  <c r="AA56" i="7"/>
  <c r="AB56" i="7"/>
  <c r="S57" i="7"/>
  <c r="T57" i="7"/>
  <c r="V57" i="7"/>
  <c r="Y57" i="7"/>
  <c r="Z57" i="7"/>
  <c r="AA57" i="7"/>
  <c r="AB57" i="7"/>
  <c r="S58" i="7"/>
  <c r="T58" i="7"/>
  <c r="V58" i="7"/>
  <c r="Y58" i="7"/>
  <c r="Z58" i="7"/>
  <c r="AC49" i="18" s="1"/>
  <c r="AA58" i="7"/>
  <c r="AB58" i="7"/>
  <c r="S59" i="7"/>
  <c r="T59" i="7"/>
  <c r="V59" i="7"/>
  <c r="Y59" i="7"/>
  <c r="Z59" i="7"/>
  <c r="AC50" i="18" s="1"/>
  <c r="AA59" i="7"/>
  <c r="AB59" i="7"/>
  <c r="C55" i="7"/>
  <c r="D55" i="7"/>
  <c r="C56" i="7"/>
  <c r="D56" i="7"/>
  <c r="C57" i="7"/>
  <c r="D57" i="7"/>
  <c r="C58" i="7"/>
  <c r="D58" i="7"/>
  <c r="C59" i="7"/>
  <c r="D59" i="7"/>
  <c r="X56" i="7" l="1"/>
  <c r="AB45" i="18" s="1"/>
  <c r="AD45" i="18" s="1"/>
  <c r="X57" i="7"/>
  <c r="X55" i="7"/>
  <c r="AB44" i="18" s="1"/>
  <c r="AD44" i="18" s="1"/>
  <c r="X58" i="7"/>
  <c r="AB49" i="18" s="1"/>
  <c r="AD49" i="18" s="1"/>
  <c r="X59" i="7"/>
  <c r="AB50" i="18" s="1"/>
  <c r="AD50" i="18" s="1"/>
  <c r="AI44" i="18" l="1"/>
  <c r="AI49" i="18"/>
  <c r="AI50" i="18"/>
  <c r="AE50" i="18"/>
  <c r="AI45" i="18"/>
  <c r="R38" i="2"/>
  <c r="R37" i="2" l="1"/>
  <c r="V37" i="2"/>
  <c r="AD35" i="2" l="1"/>
  <c r="V35" i="2"/>
  <c r="Z35" i="2"/>
  <c r="R35" i="2"/>
  <c r="R34" i="2" l="1"/>
  <c r="G3" i="5"/>
  <c r="V49" i="7"/>
  <c r="I49" i="7"/>
  <c r="J49" i="7"/>
  <c r="K49" i="7"/>
  <c r="I50" i="7"/>
  <c r="J50" i="7"/>
  <c r="K50" i="7"/>
  <c r="C49" i="7"/>
  <c r="D49" i="7"/>
  <c r="Y49" i="7"/>
  <c r="Z49" i="7"/>
  <c r="AC38" i="18" s="1"/>
  <c r="AD38" i="18" s="1"/>
  <c r="AA49" i="7"/>
  <c r="AB49" i="7"/>
  <c r="S3" i="5" l="1"/>
  <c r="AB9" i="5"/>
  <c r="AB10" i="5"/>
  <c r="AK4" i="5"/>
  <c r="J15" i="5"/>
  <c r="AF11" i="5"/>
  <c r="AF10" i="5"/>
  <c r="AF9" i="5"/>
  <c r="Q9" i="5"/>
  <c r="J9" i="5"/>
  <c r="U9" i="5"/>
  <c r="J11" i="5"/>
  <c r="AI38" i="18"/>
  <c r="X49" i="7"/>
  <c r="I34" i="4" l="1"/>
  <c r="K34" i="4" s="1"/>
  <c r="I35" i="4"/>
  <c r="K35" i="4" s="1"/>
  <c r="I33" i="4"/>
  <c r="Q29" i="17"/>
  <c r="R29" i="17"/>
  <c r="R30" i="17"/>
  <c r="Q31" i="17"/>
  <c r="R31" i="17"/>
  <c r="D29" i="17"/>
  <c r="M139" i="4" s="1"/>
  <c r="M95" i="4" l="1"/>
  <c r="M126" i="4"/>
  <c r="M88" i="4"/>
  <c r="M71" i="4"/>
  <c r="M91" i="4"/>
  <c r="Y33" i="4"/>
  <c r="K33" i="4"/>
  <c r="H31" i="17"/>
  <c r="G31" i="17"/>
  <c r="F31" i="17"/>
  <c r="E31" i="17"/>
  <c r="D31" i="17"/>
  <c r="E30" i="17"/>
  <c r="D30" i="17"/>
  <c r="M72" i="4" s="1"/>
  <c r="E29" i="17"/>
  <c r="E24" i="17"/>
  <c r="D24" i="17"/>
  <c r="H28" i="17"/>
  <c r="F28" i="17"/>
  <c r="E28" i="17"/>
  <c r="H27" i="17"/>
  <c r="F27" i="17"/>
  <c r="E27" i="17"/>
  <c r="H26" i="17"/>
  <c r="F26" i="17"/>
  <c r="E26" i="17"/>
  <c r="H25" i="17"/>
  <c r="F25" i="17"/>
  <c r="L116" i="4" s="1"/>
  <c r="J124" i="18" s="1"/>
  <c r="E25" i="17"/>
  <c r="D25" i="17"/>
  <c r="M116" i="4" s="1"/>
  <c r="T20" i="17"/>
  <c r="U16" i="17"/>
  <c r="U15" i="17"/>
  <c r="U14" i="17"/>
  <c r="U13" i="17"/>
  <c r="U12" i="17"/>
  <c r="U11" i="17"/>
  <c r="U10" i="17"/>
  <c r="U9" i="17"/>
  <c r="U8" i="17"/>
  <c r="U7" i="17"/>
  <c r="M175" i="4" l="1"/>
  <c r="M179" i="4"/>
  <c r="M174" i="4"/>
  <c r="L174" i="4"/>
  <c r="J182" i="18" s="1"/>
  <c r="L175" i="4"/>
  <c r="J183" i="18" s="1"/>
  <c r="L179" i="4"/>
  <c r="J187" i="18" s="1"/>
  <c r="M158" i="4"/>
  <c r="M164" i="4"/>
  <c r="M169" i="4"/>
  <c r="L158" i="4"/>
  <c r="J166" i="18" s="1"/>
  <c r="L164" i="4"/>
  <c r="J172" i="18" s="1"/>
  <c r="L169" i="4"/>
  <c r="J177" i="18" s="1"/>
  <c r="M145" i="4"/>
  <c r="M149" i="4"/>
  <c r="L145" i="4"/>
  <c r="J153" i="18" s="1"/>
  <c r="L149" i="4"/>
  <c r="J157" i="18" s="1"/>
  <c r="M124" i="4"/>
  <c r="M129" i="4"/>
  <c r="L124" i="4"/>
  <c r="J132" i="18" s="1"/>
  <c r="L129" i="4"/>
  <c r="J137" i="18" s="1"/>
  <c r="C36" i="11"/>
  <c r="L118" i="4"/>
  <c r="J126" i="18" s="1"/>
  <c r="L115" i="4"/>
  <c r="J123" i="18" s="1"/>
  <c r="L117" i="4"/>
  <c r="J125" i="18" s="1"/>
  <c r="M118" i="4"/>
  <c r="M117" i="4"/>
  <c r="M115" i="4"/>
  <c r="T90" i="18"/>
  <c r="T107" i="18"/>
  <c r="V107" i="18" s="1"/>
  <c r="AA107" i="18" s="1"/>
  <c r="AE107" i="18" s="1"/>
  <c r="M97" i="4"/>
  <c r="M101" i="4"/>
  <c r="L97" i="4"/>
  <c r="J105" i="18" s="1"/>
  <c r="L101" i="4"/>
  <c r="J109" i="18" s="1"/>
  <c r="T106" i="18"/>
  <c r="L89" i="4"/>
  <c r="J96" i="18" s="1"/>
  <c r="L94" i="4"/>
  <c r="J101" i="18" s="1"/>
  <c r="L92" i="4"/>
  <c r="J99" i="18" s="1"/>
  <c r="L96" i="4"/>
  <c r="J104" i="18" s="1"/>
  <c r="M89" i="4"/>
  <c r="M94" i="4"/>
  <c r="M92" i="4"/>
  <c r="M96" i="4"/>
  <c r="M90" i="4"/>
  <c r="M69" i="4"/>
  <c r="L90" i="4"/>
  <c r="J97" i="18" s="1"/>
  <c r="L69" i="4"/>
  <c r="T49" i="18"/>
  <c r="T34" i="18"/>
  <c r="T87" i="18"/>
  <c r="T65" i="18"/>
  <c r="T40" i="18"/>
  <c r="T84" i="18"/>
  <c r="T56" i="18"/>
  <c r="T45" i="18"/>
  <c r="T93" i="18"/>
  <c r="T24" i="18"/>
  <c r="T8" i="18"/>
  <c r="T11" i="18"/>
  <c r="T80" i="18"/>
  <c r="T89" i="18"/>
  <c r="T21" i="17"/>
  <c r="T7" i="18"/>
  <c r="J70" i="18"/>
  <c r="T51" i="18"/>
  <c r="T46" i="18"/>
  <c r="U46" i="18" s="1"/>
  <c r="T83" i="18"/>
  <c r="T6" i="18"/>
  <c r="T26" i="18"/>
  <c r="T32" i="18"/>
  <c r="U32" i="18" s="1"/>
  <c r="T16" i="18"/>
  <c r="U16" i="18" s="1"/>
  <c r="T9" i="18"/>
  <c r="T22" i="18"/>
  <c r="T88" i="18"/>
  <c r="T52" i="18"/>
  <c r="T47" i="18"/>
  <c r="T31" i="18"/>
  <c r="T44" i="18"/>
  <c r="T27" i="18"/>
  <c r="T17" i="18"/>
  <c r="T85" i="18"/>
  <c r="T41" i="18"/>
  <c r="T71" i="18"/>
  <c r="T63" i="18"/>
  <c r="T30" i="18"/>
  <c r="T38" i="18"/>
  <c r="T20" i="18"/>
  <c r="T68" i="18"/>
  <c r="T12" i="18"/>
  <c r="T64" i="18"/>
  <c r="T58" i="18"/>
  <c r="T28" i="18"/>
  <c r="D27" i="7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K33" i="4"/>
  <c r="AI33" i="4"/>
  <c r="C50" i="7"/>
  <c r="AJ34" i="4"/>
  <c r="AJ37" i="4"/>
  <c r="AJ38" i="4"/>
  <c r="AJ39" i="4"/>
  <c r="AJ40" i="4"/>
  <c r="AJ41" i="4"/>
  <c r="AJ42" i="4"/>
  <c r="AJ43" i="4"/>
  <c r="AJ44" i="4"/>
  <c r="AJ45" i="4"/>
  <c r="AJ46" i="4"/>
  <c r="AJ47" i="4"/>
  <c r="AJ48" i="4"/>
  <c r="AJ49" i="4"/>
  <c r="AJ50" i="4"/>
  <c r="AJ51" i="4"/>
  <c r="AJ52" i="4"/>
  <c r="AJ53" i="4"/>
  <c r="AJ54" i="4"/>
  <c r="Y34" i="4"/>
  <c r="Y39" i="4"/>
  <c r="Y40" i="4"/>
  <c r="Y41" i="4"/>
  <c r="Y42" i="4"/>
  <c r="Y43" i="4"/>
  <c r="Y45" i="4"/>
  <c r="Y46" i="4"/>
  <c r="Y47" i="4"/>
  <c r="Y48" i="4"/>
  <c r="Y49" i="4"/>
  <c r="Y50" i="4"/>
  <c r="Y51" i="4"/>
  <c r="Y52" i="4"/>
  <c r="Y53" i="4"/>
  <c r="AJ33" i="4"/>
  <c r="E35" i="4"/>
  <c r="G35" i="4"/>
  <c r="E36" i="4"/>
  <c r="G36" i="4"/>
  <c r="E37" i="4"/>
  <c r="G37" i="4"/>
  <c r="E38" i="4"/>
  <c r="G38" i="4"/>
  <c r="E39" i="4"/>
  <c r="G39" i="4"/>
  <c r="E40" i="4"/>
  <c r="AQ40" i="4" s="1"/>
  <c r="G40" i="4"/>
  <c r="E41" i="4"/>
  <c r="G41" i="4"/>
  <c r="E42" i="4"/>
  <c r="G42" i="4"/>
  <c r="E43" i="4"/>
  <c r="G43" i="4"/>
  <c r="E44" i="4"/>
  <c r="G44" i="4"/>
  <c r="E45" i="4"/>
  <c r="G45" i="4"/>
  <c r="E46" i="4"/>
  <c r="G46" i="4"/>
  <c r="E47" i="4"/>
  <c r="G47" i="4"/>
  <c r="E48" i="4"/>
  <c r="G48" i="4"/>
  <c r="E49" i="4"/>
  <c r="G49" i="4"/>
  <c r="E50" i="4"/>
  <c r="G50" i="4"/>
  <c r="E51" i="4"/>
  <c r="G51" i="4"/>
  <c r="E52" i="4"/>
  <c r="G52" i="4"/>
  <c r="E53" i="4"/>
  <c r="G53" i="4"/>
  <c r="E54" i="4"/>
  <c r="G54" i="4"/>
  <c r="G34" i="4"/>
  <c r="E34" i="4"/>
  <c r="AR34" i="4"/>
  <c r="AR35" i="4"/>
  <c r="AR36" i="4"/>
  <c r="AR37" i="4"/>
  <c r="AR38" i="4"/>
  <c r="AR39" i="4"/>
  <c r="AR40" i="4"/>
  <c r="AR41" i="4"/>
  <c r="AR42" i="4"/>
  <c r="AR43" i="4"/>
  <c r="AR44" i="4"/>
  <c r="AR46" i="4"/>
  <c r="AR47" i="4"/>
  <c r="AR48" i="4"/>
  <c r="AR49" i="4"/>
  <c r="AR50" i="4"/>
  <c r="AR51" i="4"/>
  <c r="AR52" i="4"/>
  <c r="AR53" i="4"/>
  <c r="AR54" i="4"/>
  <c r="AR29" i="4"/>
  <c r="AR30" i="4"/>
  <c r="AR31" i="4"/>
  <c r="AR32" i="4"/>
  <c r="AR33" i="4"/>
  <c r="K48" i="7"/>
  <c r="J48" i="7"/>
  <c r="I48" i="7"/>
  <c r="D48" i="7"/>
  <c r="C48" i="7"/>
  <c r="C35" i="7"/>
  <c r="S49" i="7"/>
  <c r="N81" i="4" l="1"/>
  <c r="N166" i="4"/>
  <c r="V90" i="18"/>
  <c r="AA90" i="18" s="1"/>
  <c r="AE90" i="18" s="1"/>
  <c r="U90" i="18"/>
  <c r="AG107" i="18"/>
  <c r="U107" i="18"/>
  <c r="U106" i="18"/>
  <c r="V106" i="18"/>
  <c r="AA106" i="18" s="1"/>
  <c r="V6" i="18"/>
  <c r="AG6" i="18" s="1"/>
  <c r="U6" i="18"/>
  <c r="V11" i="18"/>
  <c r="U11" i="18"/>
  <c r="V24" i="18"/>
  <c r="U24" i="18"/>
  <c r="U34" i="18"/>
  <c r="V34" i="18"/>
  <c r="AG34" i="18" s="1"/>
  <c r="U65" i="18"/>
  <c r="V65" i="18"/>
  <c r="AG65" i="18" s="1"/>
  <c r="AH65" i="18" s="1"/>
  <c r="U93" i="18"/>
  <c r="V93" i="18"/>
  <c r="AA93" i="18" s="1"/>
  <c r="U49" i="18"/>
  <c r="V49" i="18"/>
  <c r="U45" i="18"/>
  <c r="V45" i="18"/>
  <c r="AA45" i="18" s="1"/>
  <c r="V8" i="18"/>
  <c r="U8" i="18"/>
  <c r="V56" i="18"/>
  <c r="AA56" i="18" s="1"/>
  <c r="U56" i="18"/>
  <c r="U89" i="18"/>
  <c r="V89" i="18"/>
  <c r="AA89" i="18" s="1"/>
  <c r="V84" i="18"/>
  <c r="AA84" i="18" s="1"/>
  <c r="U84" i="18"/>
  <c r="U87" i="18"/>
  <c r="V87" i="18"/>
  <c r="AA87" i="18" s="1"/>
  <c r="U80" i="18"/>
  <c r="V80" i="18"/>
  <c r="AA80" i="18" s="1"/>
  <c r="V40" i="18"/>
  <c r="AA40" i="18" s="1"/>
  <c r="U40" i="18"/>
  <c r="V7" i="18"/>
  <c r="U7" i="18"/>
  <c r="V16" i="18"/>
  <c r="AA16" i="18" s="1"/>
  <c r="U83" i="18"/>
  <c r="V83" i="18"/>
  <c r="AA83" i="18" s="1"/>
  <c r="V46" i="18"/>
  <c r="AA46" i="18" s="1"/>
  <c r="U9" i="18"/>
  <c r="V9" i="18"/>
  <c r="AA9" i="18" s="1"/>
  <c r="V32" i="18"/>
  <c r="AA32" i="18" s="1"/>
  <c r="U26" i="18"/>
  <c r="V26" i="18"/>
  <c r="AA26" i="18" s="1"/>
  <c r="U22" i="18"/>
  <c r="V22" i="18"/>
  <c r="AA22" i="18" s="1"/>
  <c r="U51" i="18"/>
  <c r="V51" i="18"/>
  <c r="AA51" i="18" s="1"/>
  <c r="U17" i="18"/>
  <c r="V17" i="18"/>
  <c r="AA17" i="18" s="1"/>
  <c r="U44" i="18"/>
  <c r="V44" i="18"/>
  <c r="U30" i="18"/>
  <c r="V30" i="18"/>
  <c r="AA30" i="18" s="1"/>
  <c r="U31" i="18"/>
  <c r="V31" i="18"/>
  <c r="AA31" i="18" s="1"/>
  <c r="U28" i="18"/>
  <c r="V28" i="18"/>
  <c r="AA28" i="18" s="1"/>
  <c r="V63" i="18"/>
  <c r="AG63" i="18" s="1"/>
  <c r="AH63" i="18" s="1"/>
  <c r="U63" i="18"/>
  <c r="V47" i="18"/>
  <c r="AA47" i="18" s="1"/>
  <c r="U47" i="18"/>
  <c r="U12" i="18"/>
  <c r="V12" i="18"/>
  <c r="AA12" i="18" s="1"/>
  <c r="U68" i="18"/>
  <c r="V68" i="18"/>
  <c r="AA68" i="18" s="1"/>
  <c r="U20" i="18"/>
  <c r="V20" i="18"/>
  <c r="AA20" i="18" s="1"/>
  <c r="V58" i="18"/>
  <c r="AA58" i="18" s="1"/>
  <c r="U58" i="18"/>
  <c r="V71" i="18"/>
  <c r="U71" i="18"/>
  <c r="V52" i="18"/>
  <c r="AA52" i="18" s="1"/>
  <c r="U52" i="18"/>
  <c r="U85" i="18"/>
  <c r="V85" i="18"/>
  <c r="AA85" i="18" s="1"/>
  <c r="U27" i="18"/>
  <c r="V27" i="18"/>
  <c r="AA27" i="18" s="1"/>
  <c r="U38" i="18"/>
  <c r="V38" i="18"/>
  <c r="AA38" i="18" s="1"/>
  <c r="U64" i="18"/>
  <c r="V64" i="18"/>
  <c r="AA64" i="18" s="1"/>
  <c r="U41" i="18"/>
  <c r="V41" i="18"/>
  <c r="AA41" i="18" s="1"/>
  <c r="U88" i="18"/>
  <c r="V88" i="18"/>
  <c r="AA88" i="18" s="1"/>
  <c r="N55" i="4"/>
  <c r="N78" i="4"/>
  <c r="AA51" i="7"/>
  <c r="AA52" i="7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50" i="7"/>
  <c r="Y51" i="7"/>
  <c r="Y52" i="7"/>
  <c r="Y53" i="7"/>
  <c r="Y54" i="7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50" i="7"/>
  <c r="S51" i="7"/>
  <c r="S52" i="7"/>
  <c r="S53" i="7"/>
  <c r="S54" i="7"/>
  <c r="T54" i="7"/>
  <c r="T53" i="7"/>
  <c r="T52" i="7"/>
  <c r="T51" i="7"/>
  <c r="T50" i="7"/>
  <c r="T48" i="7"/>
  <c r="T43" i="7"/>
  <c r="X39" i="7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K35" i="2"/>
  <c r="M35" i="2"/>
  <c r="N35" i="2"/>
  <c r="K36" i="2"/>
  <c r="M36" i="2"/>
  <c r="N36" i="2"/>
  <c r="K37" i="2"/>
  <c r="M37" i="2"/>
  <c r="N37" i="2"/>
  <c r="K38" i="2"/>
  <c r="M38" i="2"/>
  <c r="N38" i="2"/>
  <c r="K39" i="2"/>
  <c r="M39" i="2"/>
  <c r="N39" i="2"/>
  <c r="K40" i="2"/>
  <c r="M40" i="2"/>
  <c r="N40" i="2"/>
  <c r="I35" i="2"/>
  <c r="I36" i="2"/>
  <c r="I37" i="2"/>
  <c r="I38" i="2"/>
  <c r="I39" i="2"/>
  <c r="I40" i="2"/>
  <c r="AG90" i="18" l="1"/>
  <c r="AH6" i="18"/>
  <c r="AG106" i="18"/>
  <c r="AA34" i="18"/>
  <c r="AA6" i="18"/>
  <c r="AG32" i="18"/>
  <c r="AH32" i="18" s="1"/>
  <c r="AE106" i="18"/>
  <c r="AG89" i="18"/>
  <c r="AH89" i="18" s="1"/>
  <c r="AG46" i="18"/>
  <c r="AH46" i="18" s="1"/>
  <c r="AA63" i="18"/>
  <c r="AE63" i="18" s="1"/>
  <c r="AA24" i="18"/>
  <c r="AE24" i="18" s="1"/>
  <c r="AE20" i="18"/>
  <c r="AE83" i="18"/>
  <c r="AG28" i="18"/>
  <c r="AH28" i="18" s="1"/>
  <c r="AA65" i="18"/>
  <c r="AE65" i="18" s="1"/>
  <c r="AA71" i="18"/>
  <c r="AE71" i="18" s="1"/>
  <c r="AA49" i="18"/>
  <c r="AE49" i="18" s="1"/>
  <c r="AA44" i="18"/>
  <c r="AE44" i="18" s="1"/>
  <c r="AA11" i="18"/>
  <c r="AE11" i="18" s="1"/>
  <c r="AE64" i="18"/>
  <c r="AE80" i="18"/>
  <c r="AE38" i="18"/>
  <c r="AE9" i="18"/>
  <c r="AE45" i="18"/>
  <c r="AA7" i="18"/>
  <c r="AE7" i="18" s="1"/>
  <c r="AA8" i="18"/>
  <c r="AE8" i="18" s="1"/>
  <c r="AG20" i="18"/>
  <c r="AG58" i="18"/>
  <c r="AG7" i="18"/>
  <c r="AG8" i="18"/>
  <c r="AG26" i="18"/>
  <c r="AH26" i="18" s="1"/>
  <c r="AG31" i="18"/>
  <c r="AH31" i="18" s="1"/>
  <c r="AG17" i="18"/>
  <c r="AH17" i="18" s="1"/>
  <c r="AG84" i="18"/>
  <c r="AG9" i="18"/>
  <c r="AG45" i="18"/>
  <c r="AG80" i="18"/>
  <c r="AG47" i="18"/>
  <c r="AG38" i="18"/>
  <c r="AG41" i="18"/>
  <c r="AG44" i="18"/>
  <c r="AG93" i="18"/>
  <c r="AG68" i="18"/>
  <c r="AH68" i="18" s="1"/>
  <c r="AG24" i="18"/>
  <c r="AG11" i="18"/>
  <c r="AG88" i="18"/>
  <c r="AG85" i="18"/>
  <c r="AH85" i="18" s="1"/>
  <c r="AG12" i="18"/>
  <c r="AH12" i="18" s="1"/>
  <c r="AG52" i="18"/>
  <c r="AG87" i="18"/>
  <c r="AG40" i="18"/>
  <c r="AG83" i="18"/>
  <c r="AG49" i="18"/>
  <c r="AG51" i="18"/>
  <c r="AG16" i="18"/>
  <c r="AH16" i="18" s="1"/>
  <c r="AG22" i="18"/>
  <c r="AH22" i="18" s="1"/>
  <c r="AG56" i="18"/>
  <c r="AG64" i="18"/>
  <c r="AG71" i="18"/>
  <c r="AG30" i="18"/>
  <c r="AG27" i="18"/>
  <c r="AH27" i="18" s="1"/>
  <c r="AF89" i="18"/>
  <c r="AE89" i="18"/>
  <c r="AE93" i="18"/>
  <c r="AF46" i="18"/>
  <c r="AE46" i="18"/>
  <c r="AF26" i="18"/>
  <c r="AE26" i="18"/>
  <c r="AF32" i="18"/>
  <c r="AE32" i="18"/>
  <c r="AF16" i="18"/>
  <c r="AE16" i="18"/>
  <c r="AF22" i="18"/>
  <c r="AE22" i="18"/>
  <c r="AF68" i="18"/>
  <c r="AE68" i="18"/>
  <c r="AF31" i="18"/>
  <c r="AE31" i="18"/>
  <c r="AF85" i="18"/>
  <c r="AE85" i="18"/>
  <c r="AF28" i="18"/>
  <c r="AE28" i="18"/>
  <c r="AF17" i="18"/>
  <c r="AE17" i="18"/>
  <c r="AE88" i="18"/>
  <c r="AF27" i="18"/>
  <c r="AE27" i="18"/>
  <c r="AF12" i="18"/>
  <c r="AE12" i="18"/>
  <c r="AG1" i="18" l="1"/>
  <c r="AO9946" i="18" s="1"/>
  <c r="AF6" i="18"/>
  <c r="AA1" i="18"/>
  <c r="AF65" i="18"/>
  <c r="AF63" i="18"/>
  <c r="AE6" i="18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J40" i="2"/>
  <c r="AB51" i="18" l="1"/>
  <c r="AD51" i="18" s="1"/>
  <c r="AH51" i="18" s="1"/>
  <c r="AB199" i="18"/>
  <c r="AD199" i="18" s="1"/>
  <c r="AB200" i="18"/>
  <c r="AD200" i="18" s="1"/>
  <c r="AB189" i="18"/>
  <c r="AD189" i="18" s="1"/>
  <c r="AF189" i="18" s="1"/>
  <c r="AB153" i="18"/>
  <c r="AD153" i="18" s="1"/>
  <c r="AI153" i="18" s="1"/>
  <c r="AB129" i="18"/>
  <c r="AD129" i="18" s="1"/>
  <c r="AI129" i="18" s="1"/>
  <c r="AB152" i="18"/>
  <c r="AD152" i="18" s="1"/>
  <c r="AO9942" i="18"/>
  <c r="AO9941" i="18"/>
  <c r="AO9948" i="18"/>
  <c r="AO9944" i="18"/>
  <c r="AO9949" i="18"/>
  <c r="AO9943" i="18"/>
  <c r="AO9945" i="18"/>
  <c r="AO9947" i="18"/>
  <c r="AO9950" i="18"/>
  <c r="BD9943" i="18"/>
  <c r="BD9942" i="18"/>
  <c r="BD9950" i="18"/>
  <c r="BD9948" i="18"/>
  <c r="BD9949" i="18"/>
  <c r="BD9941" i="18"/>
  <c r="BD9940" i="18"/>
  <c r="BD9947" i="18"/>
  <c r="BD9939" i="18"/>
  <c r="BD9946" i="18"/>
  <c r="BD9938" i="18"/>
  <c r="BD9945" i="18"/>
  <c r="BD9944" i="18"/>
  <c r="BD9934" i="18"/>
  <c r="BD9933" i="18"/>
  <c r="BD9936" i="18"/>
  <c r="BD9932" i="18"/>
  <c r="BD9935" i="18"/>
  <c r="BD9937" i="18"/>
  <c r="AB46" i="18"/>
  <c r="AB48" i="18"/>
  <c r="AD48" i="18" s="1"/>
  <c r="AH48" i="18" s="1"/>
  <c r="AF51" i="18" l="1"/>
  <c r="AE51" i="18"/>
  <c r="AI51" i="18"/>
  <c r="AI200" i="18"/>
  <c r="AH200" i="18"/>
  <c r="AE200" i="18"/>
  <c r="AF200" i="18"/>
  <c r="AI199" i="18"/>
  <c r="AH199" i="18"/>
  <c r="AE199" i="18"/>
  <c r="AF199" i="18"/>
  <c r="AI189" i="18"/>
  <c r="AH189" i="18"/>
  <c r="AE189" i="18"/>
  <c r="AF153" i="18"/>
  <c r="AH153" i="18"/>
  <c r="AE153" i="18"/>
  <c r="AE129" i="18"/>
  <c r="AF129" i="18"/>
  <c r="AH129" i="18"/>
  <c r="AE152" i="18"/>
  <c r="AI152" i="18"/>
  <c r="AH152" i="18"/>
  <c r="AF152" i="18"/>
  <c r="AI48" i="18"/>
  <c r="AE48" i="18"/>
  <c r="AF48" i="18"/>
  <c r="K51" i="7"/>
  <c r="K52" i="7"/>
  <c r="K53" i="7"/>
  <c r="K54" i="7"/>
  <c r="T10" i="7"/>
  <c r="T9" i="7"/>
  <c r="I51" i="7" l="1"/>
  <c r="J51" i="7"/>
  <c r="I52" i="7"/>
  <c r="J52" i="7"/>
  <c r="N40" i="4" s="1"/>
  <c r="I53" i="7"/>
  <c r="J53" i="7"/>
  <c r="N41" i="4" s="1"/>
  <c r="I54" i="7"/>
  <c r="J54" i="7"/>
  <c r="N42" i="4" s="1"/>
  <c r="C51" i="7"/>
  <c r="C52" i="7"/>
  <c r="C53" i="7"/>
  <c r="C54" i="7"/>
  <c r="D50" i="7"/>
  <c r="D51" i="7"/>
  <c r="D52" i="7"/>
  <c r="D53" i="7"/>
  <c r="D54" i="7"/>
  <c r="N54" i="4"/>
  <c r="N53" i="4"/>
  <c r="N52" i="4"/>
  <c r="N50" i="4"/>
  <c r="N49" i="4"/>
  <c r="N48" i="4"/>
  <c r="N45" i="4"/>
  <c r="N44" i="4"/>
  <c r="N43" i="4"/>
  <c r="N39" i="4"/>
  <c r="N38" i="4"/>
  <c r="N37" i="4"/>
  <c r="N31" i="4"/>
  <c r="N25" i="4"/>
  <c r="N20" i="4"/>
  <c r="N15" i="4"/>
  <c r="N33" i="4"/>
  <c r="J35" i="2"/>
  <c r="J36" i="2"/>
  <c r="J37" i="2"/>
  <c r="J38" i="2"/>
  <c r="J39" i="2"/>
  <c r="R33" i="2" l="1"/>
  <c r="T44" i="7"/>
  <c r="T45" i="7"/>
  <c r="T46" i="7"/>
  <c r="T47" i="7"/>
  <c r="C45" i="7"/>
  <c r="D45" i="7"/>
  <c r="C46" i="7"/>
  <c r="D46" i="7"/>
  <c r="C47" i="7"/>
  <c r="D47" i="7"/>
  <c r="D44" i="7"/>
  <c r="C44" i="7"/>
  <c r="Z44" i="7" l="1"/>
  <c r="Z45" i="7"/>
  <c r="Z46" i="7"/>
  <c r="Z47" i="7"/>
  <c r="Z48" i="7"/>
  <c r="AC174" i="18" s="1"/>
  <c r="Z50" i="7"/>
  <c r="Z51" i="7"/>
  <c r="Z52" i="7"/>
  <c r="Z53" i="7"/>
  <c r="Z54" i="7"/>
  <c r="V44" i="7"/>
  <c r="V45" i="7"/>
  <c r="V46" i="7"/>
  <c r="V47" i="7"/>
  <c r="V48" i="7"/>
  <c r="V50" i="7"/>
  <c r="V51" i="7"/>
  <c r="V52" i="7"/>
  <c r="V53" i="7"/>
  <c r="V54" i="7"/>
  <c r="V41" i="7"/>
  <c r="V42" i="7"/>
  <c r="V43" i="7"/>
  <c r="Z41" i="7"/>
  <c r="Z42" i="7"/>
  <c r="Z43" i="7"/>
  <c r="Z40" i="7"/>
  <c r="V40" i="7"/>
  <c r="AA44" i="7"/>
  <c r="AB44" i="7"/>
  <c r="AA45" i="7"/>
  <c r="AB45" i="7"/>
  <c r="AA46" i="7"/>
  <c r="AB46" i="7"/>
  <c r="AA47" i="7"/>
  <c r="AB47" i="7"/>
  <c r="AA48" i="7"/>
  <c r="AB48" i="7"/>
  <c r="AA50" i="7"/>
  <c r="AB50" i="7"/>
  <c r="AB51" i="7"/>
  <c r="AB52" i="7"/>
  <c r="AA53" i="7"/>
  <c r="AB53" i="7"/>
  <c r="AA54" i="7"/>
  <c r="AB54" i="7"/>
  <c r="AB43" i="7"/>
  <c r="AA43" i="7"/>
  <c r="AC33" i="18" l="1"/>
  <c r="AD33" i="18" s="1"/>
  <c r="AH33" i="18" s="1"/>
  <c r="AC30" i="18"/>
  <c r="AD30" i="18" s="1"/>
  <c r="AH30" i="18" s="1"/>
  <c r="AC58" i="18"/>
  <c r="AC52" i="18"/>
  <c r="AC47" i="18"/>
  <c r="AC43" i="18"/>
  <c r="AC42" i="18"/>
  <c r="AC41" i="18"/>
  <c r="AD41" i="18" s="1"/>
  <c r="AC39" i="18"/>
  <c r="AD39" i="18" s="1"/>
  <c r="AH39" i="18" s="1"/>
  <c r="AC40" i="18"/>
  <c r="AD40" i="18" s="1"/>
  <c r="AH40" i="18" s="1"/>
  <c r="AC87" i="18"/>
  <c r="AC56" i="18"/>
  <c r="AC84" i="18"/>
  <c r="AC34" i="18"/>
  <c r="AD34" i="18" s="1"/>
  <c r="AH34" i="18" s="1"/>
  <c r="AC37" i="18"/>
  <c r="AD37" i="18" s="1"/>
  <c r="AC36" i="18"/>
  <c r="AD36" i="18" s="1"/>
  <c r="X50" i="7"/>
  <c r="X51" i="7"/>
  <c r="X40" i="7"/>
  <c r="X47" i="7"/>
  <c r="X43" i="7"/>
  <c r="X42" i="7"/>
  <c r="X54" i="7"/>
  <c r="X46" i="7"/>
  <c r="X48" i="7"/>
  <c r="X41" i="7"/>
  <c r="X53" i="7"/>
  <c r="AB42" i="18" s="1"/>
  <c r="X52" i="7"/>
  <c r="X44" i="7"/>
  <c r="X45" i="7"/>
  <c r="AB174" i="18" l="1"/>
  <c r="AD174" i="18" s="1"/>
  <c r="AE174" i="18" s="1"/>
  <c r="AD42" i="18"/>
  <c r="AB58" i="18"/>
  <c r="AD58" i="18" s="1"/>
  <c r="AH58" i="18" s="1"/>
  <c r="AB52" i="18"/>
  <c r="AD52" i="18" s="1"/>
  <c r="AH52" i="18" s="1"/>
  <c r="AB47" i="18"/>
  <c r="AD47" i="18" s="1"/>
  <c r="AH47" i="18" s="1"/>
  <c r="AB87" i="18"/>
  <c r="AD87" i="18" s="1"/>
  <c r="AH87" i="18" s="1"/>
  <c r="AB84" i="18"/>
  <c r="AD84" i="18" s="1"/>
  <c r="AH84" i="18" s="1"/>
  <c r="AB56" i="18"/>
  <c r="AD56" i="18" s="1"/>
  <c r="AH56" i="18" s="1"/>
  <c r="AB43" i="18"/>
  <c r="AD43" i="18" s="1"/>
  <c r="AI36" i="18"/>
  <c r="AE36" i="18"/>
  <c r="AI37" i="18"/>
  <c r="AE37" i="18"/>
  <c r="AI34" i="18"/>
  <c r="AE34" i="18"/>
  <c r="AF34" i="18"/>
  <c r="AI40" i="18"/>
  <c r="AE40" i="18"/>
  <c r="AF40" i="18"/>
  <c r="AI39" i="18"/>
  <c r="AE39" i="18"/>
  <c r="AF39" i="18"/>
  <c r="AI41" i="18"/>
  <c r="AE41" i="18"/>
  <c r="AI30" i="18"/>
  <c r="AE30" i="18"/>
  <c r="AF30" i="18"/>
  <c r="AI33" i="18"/>
  <c r="AF33" i="18"/>
  <c r="AE33" i="18"/>
  <c r="AH174" i="18" l="1"/>
  <c r="AF174" i="18"/>
  <c r="AI174" i="18"/>
  <c r="AI42" i="18"/>
  <c r="AD1" i="18"/>
  <c r="AE87" i="18"/>
  <c r="AF87" i="18"/>
  <c r="AI47" i="18"/>
  <c r="AE47" i="18"/>
  <c r="AF47" i="18"/>
  <c r="AI84" i="18"/>
  <c r="AF84" i="18"/>
  <c r="AE84" i="18"/>
  <c r="AF58" i="18"/>
  <c r="AI58" i="18"/>
  <c r="AE58" i="18"/>
  <c r="AI43" i="18"/>
  <c r="AE43" i="18"/>
  <c r="AI52" i="18"/>
  <c r="AE52" i="18"/>
  <c r="AF52" i="18"/>
  <c r="AE56" i="18"/>
  <c r="AF56" i="18"/>
  <c r="AI56" i="18"/>
  <c r="AE42" i="18"/>
  <c r="AI87" i="18"/>
  <c r="AL24" i="3"/>
  <c r="V24" i="3"/>
  <c r="K43" i="7"/>
  <c r="J43" i="7"/>
  <c r="N32" i="4" s="1"/>
  <c r="I43" i="7"/>
  <c r="D43" i="7"/>
  <c r="C43" i="7"/>
  <c r="BA3" i="18" l="1" a="1"/>
  <c r="BA3" i="18" s="1"/>
  <c r="BD166" i="18"/>
  <c r="BB165" i="18"/>
  <c r="BC166" i="18"/>
  <c r="BE164" i="18"/>
  <c r="BE167" i="18"/>
  <c r="BB166" i="18"/>
  <c r="BD164" i="18"/>
  <c r="BD167" i="18"/>
  <c r="BC164" i="18"/>
  <c r="BC167" i="18"/>
  <c r="BE165" i="18"/>
  <c r="BB164" i="18"/>
  <c r="BB167" i="18"/>
  <c r="BD165" i="18"/>
  <c r="BC165" i="18"/>
  <c r="BE166" i="18"/>
  <c r="AC25" i="3"/>
  <c r="AE1" i="18"/>
  <c r="AK3" i="18" a="1"/>
  <c r="AN9948" i="18"/>
  <c r="AN9941" i="18"/>
  <c r="AN9949" i="18"/>
  <c r="AN9943" i="18"/>
  <c r="AN9945" i="18"/>
  <c r="AN9942" i="18"/>
  <c r="AN9946" i="18"/>
  <c r="AN9947" i="18"/>
  <c r="AN9950" i="18"/>
  <c r="AN9944" i="18"/>
  <c r="C24" i="3"/>
  <c r="C25" i="3"/>
  <c r="G25" i="3"/>
  <c r="I32" i="2"/>
  <c r="I33" i="2"/>
  <c r="I34" i="2"/>
  <c r="I30" i="2"/>
  <c r="I31" i="2"/>
  <c r="M32" i="2"/>
  <c r="N32" i="2"/>
  <c r="M33" i="2"/>
  <c r="N33" i="2"/>
  <c r="M34" i="2"/>
  <c r="N34" i="2"/>
  <c r="N31" i="2"/>
  <c r="M31" i="2"/>
  <c r="J32" i="2"/>
  <c r="K32" i="2"/>
  <c r="J33" i="2"/>
  <c r="K33" i="2"/>
  <c r="J34" i="2"/>
  <c r="K34" i="2"/>
  <c r="J28" i="2"/>
  <c r="K28" i="2"/>
  <c r="J29" i="2"/>
  <c r="K29" i="2"/>
  <c r="J30" i="2"/>
  <c r="K30" i="2"/>
  <c r="K31" i="2"/>
  <c r="J31" i="2"/>
  <c r="BE82" i="18" l="1"/>
  <c r="BE132" i="18"/>
  <c r="BE71" i="18"/>
  <c r="BB92" i="18"/>
  <c r="BD92" i="18"/>
  <c r="BD127" i="18"/>
  <c r="BE156" i="18"/>
  <c r="BD147" i="18"/>
  <c r="BC75" i="18"/>
  <c r="BE110" i="18"/>
  <c r="BE111" i="18"/>
  <c r="BC104" i="18"/>
  <c r="BD122" i="18"/>
  <c r="BB163" i="18"/>
  <c r="BE149" i="18"/>
  <c r="BD74" i="18"/>
  <c r="BD104" i="18"/>
  <c r="BE95" i="18"/>
  <c r="BB102" i="18"/>
  <c r="BE129" i="18"/>
  <c r="BD138" i="18"/>
  <c r="BE66" i="18"/>
  <c r="BC91" i="18"/>
  <c r="BE72" i="18"/>
  <c r="BD102" i="18"/>
  <c r="BE79" i="18"/>
  <c r="BD115" i="18"/>
  <c r="BD146" i="18"/>
  <c r="BC162" i="18"/>
  <c r="BC155" i="18"/>
  <c r="BC121" i="18"/>
  <c r="BB96" i="18"/>
  <c r="BB72" i="18"/>
  <c r="BC110" i="18"/>
  <c r="BB103" i="18"/>
  <c r="BD99" i="18"/>
  <c r="BD162" i="18"/>
  <c r="BC134" i="18"/>
  <c r="BC137" i="18"/>
  <c r="BB140" i="18"/>
  <c r="BB73" i="18"/>
  <c r="BC82" i="18"/>
  <c r="BB87" i="18"/>
  <c r="BD83" i="18"/>
  <c r="BB149" i="18"/>
  <c r="BC118" i="18"/>
  <c r="BB154" i="18"/>
  <c r="BE77" i="18"/>
  <c r="BC80" i="18"/>
  <c r="BE104" i="18"/>
  <c r="BC97" i="18"/>
  <c r="BB124" i="18"/>
  <c r="BE163" i="18"/>
  <c r="BB133" i="18"/>
  <c r="BC74" i="18"/>
  <c r="BE76" i="18"/>
  <c r="BE69" i="18"/>
  <c r="BB77" i="18"/>
  <c r="BE102" i="18"/>
  <c r="BD100" i="18"/>
  <c r="BC102" i="18"/>
  <c r="BC78" i="18"/>
  <c r="BB88" i="18"/>
  <c r="BE107" i="18"/>
  <c r="BE91" i="18"/>
  <c r="BB115" i="18"/>
  <c r="BB99" i="18"/>
  <c r="BB83" i="18"/>
  <c r="BE96" i="18"/>
  <c r="BE78" i="18"/>
  <c r="BD84" i="18"/>
  <c r="BC94" i="18"/>
  <c r="BB94" i="18"/>
  <c r="BD111" i="18"/>
  <c r="BD95" i="18"/>
  <c r="BD79" i="18"/>
  <c r="BC87" i="18"/>
  <c r="BC89" i="18"/>
  <c r="BE133" i="18"/>
  <c r="BD150" i="18"/>
  <c r="BD121" i="18"/>
  <c r="BB128" i="18"/>
  <c r="BE144" i="18"/>
  <c r="BE160" i="18"/>
  <c r="BC122" i="18"/>
  <c r="BC138" i="18"/>
  <c r="BB153" i="18"/>
  <c r="BD125" i="18"/>
  <c r="BD126" i="18"/>
  <c r="BC143" i="18"/>
  <c r="BC159" i="18"/>
  <c r="BE120" i="18"/>
  <c r="BE136" i="18"/>
  <c r="BD151" i="18"/>
  <c r="BB121" i="18"/>
  <c r="BB137" i="18"/>
  <c r="BE153" i="18"/>
  <c r="BE141" i="18"/>
  <c r="BC125" i="18"/>
  <c r="BD141" i="18"/>
  <c r="BB158" i="18"/>
  <c r="BD77" i="18"/>
  <c r="BE68" i="18"/>
  <c r="BB71" i="18"/>
  <c r="BE73" i="18"/>
  <c r="BE98" i="18"/>
  <c r="BD96" i="18"/>
  <c r="BC98" i="18"/>
  <c r="BB116" i="18"/>
  <c r="BB84" i="18"/>
  <c r="BE105" i="18"/>
  <c r="BE89" i="18"/>
  <c r="BB113" i="18"/>
  <c r="BB97" i="18"/>
  <c r="BB81" i="18"/>
  <c r="BE94" i="18"/>
  <c r="BD116" i="18"/>
  <c r="BD82" i="18"/>
  <c r="BC90" i="18"/>
  <c r="BB90" i="18"/>
  <c r="BD109" i="18"/>
  <c r="BD93" i="18"/>
  <c r="BC113" i="18"/>
  <c r="BC85" i="18"/>
  <c r="BC111" i="18"/>
  <c r="BE119" i="18"/>
  <c r="BE135" i="18"/>
  <c r="BD152" i="18"/>
  <c r="BD139" i="18"/>
  <c r="BB130" i="18"/>
  <c r="BE146" i="18"/>
  <c r="BE162" i="18"/>
  <c r="BC124" i="18"/>
  <c r="BC140" i="18"/>
  <c r="BB155" i="18"/>
  <c r="BD133" i="18"/>
  <c r="BD128" i="18"/>
  <c r="BC145" i="18"/>
  <c r="BC161" i="18"/>
  <c r="BE122" i="18"/>
  <c r="BE138" i="18"/>
  <c r="BD153" i="18"/>
  <c r="BB123" i="18"/>
  <c r="BB139" i="18"/>
  <c r="BE155" i="18"/>
  <c r="BC152" i="18"/>
  <c r="BC127" i="18"/>
  <c r="BB144" i="18"/>
  <c r="BB160" i="18"/>
  <c r="BE109" i="18"/>
  <c r="BB85" i="18"/>
  <c r="BD88" i="18"/>
  <c r="BD97" i="18"/>
  <c r="BC117" i="18"/>
  <c r="BD148" i="18"/>
  <c r="BD142" i="18"/>
  <c r="BC120" i="18"/>
  <c r="BB151" i="18"/>
  <c r="BC157" i="18"/>
  <c r="BE134" i="18"/>
  <c r="BB119" i="18"/>
  <c r="BE151" i="18"/>
  <c r="BC123" i="18"/>
  <c r="BC139" i="18"/>
  <c r="BD73" i="18"/>
  <c r="BE92" i="18"/>
  <c r="BE103" i="18"/>
  <c r="BE90" i="18"/>
  <c r="BE121" i="18"/>
  <c r="BC129" i="18"/>
  <c r="BD76" i="18"/>
  <c r="BC77" i="18"/>
  <c r="BB75" i="18"/>
  <c r="BE67" i="18"/>
  <c r="BB68" i="18"/>
  <c r="BD114" i="18"/>
  <c r="BD86" i="18"/>
  <c r="BC92" i="18"/>
  <c r="BB108" i="18"/>
  <c r="BE117" i="18"/>
  <c r="BE101" i="18"/>
  <c r="BE85" i="18"/>
  <c r="BB109" i="18"/>
  <c r="BB93" i="18"/>
  <c r="BE116" i="18"/>
  <c r="BE88" i="18"/>
  <c r="BD108" i="18"/>
  <c r="BC116" i="18"/>
  <c r="BB114" i="18"/>
  <c r="BB82" i="18"/>
  <c r="BD105" i="18"/>
  <c r="BD89" i="18"/>
  <c r="BC105" i="18"/>
  <c r="BC81" i="18"/>
  <c r="BC103" i="18"/>
  <c r="BE123" i="18"/>
  <c r="BE139" i="18"/>
  <c r="BD156" i="18"/>
  <c r="BC160" i="18"/>
  <c r="BB134" i="18"/>
  <c r="BE150" i="18"/>
  <c r="BC128" i="18"/>
  <c r="BB143" i="18"/>
  <c r="BB159" i="18"/>
  <c r="BC148" i="18"/>
  <c r="BD132" i="18"/>
  <c r="BC149" i="18"/>
  <c r="BE126" i="18"/>
  <c r="BB141" i="18"/>
  <c r="BD157" i="18"/>
  <c r="BC144" i="18"/>
  <c r="BB127" i="18"/>
  <c r="BE143" i="18"/>
  <c r="BE159" i="18"/>
  <c r="BC131" i="18"/>
  <c r="BB148" i="18"/>
  <c r="BD163" i="18"/>
  <c r="BE106" i="18"/>
  <c r="BC106" i="18"/>
  <c r="BE93" i="18"/>
  <c r="BB101" i="18"/>
  <c r="BE80" i="18"/>
  <c r="BB98" i="18"/>
  <c r="BD81" i="18"/>
  <c r="BD131" i="18"/>
  <c r="BD140" i="18"/>
  <c r="BB66" i="18"/>
  <c r="BC96" i="18"/>
  <c r="BB78" i="18"/>
  <c r="BB111" i="18"/>
  <c r="BB79" i="18"/>
  <c r="BD78" i="18"/>
  <c r="BB86" i="18"/>
  <c r="BD91" i="18"/>
  <c r="BC83" i="18"/>
  <c r="BE137" i="18"/>
  <c r="BC146" i="18"/>
  <c r="BE148" i="18"/>
  <c r="BE142" i="18"/>
  <c r="BB142" i="18"/>
  <c r="BC147" i="18"/>
  <c r="BE140" i="18"/>
  <c r="BD137" i="18"/>
  <c r="BE157" i="18"/>
  <c r="BB162" i="18"/>
  <c r="BC76" i="18"/>
  <c r="BC73" i="18"/>
  <c r="BB67" i="18"/>
  <c r="BB70" i="18"/>
  <c r="BE70" i="18"/>
  <c r="BD110" i="18"/>
  <c r="BD80" i="18"/>
  <c r="BC88" i="18"/>
  <c r="BB104" i="18"/>
  <c r="BE115" i="18"/>
  <c r="BE99" i="18"/>
  <c r="BE83" i="18"/>
  <c r="BB107" i="18"/>
  <c r="BB91" i="18"/>
  <c r="BE112" i="18"/>
  <c r="BE86" i="18"/>
  <c r="BD98" i="18"/>
  <c r="BC112" i="18"/>
  <c r="BB110" i="18"/>
  <c r="BB80" i="18"/>
  <c r="BD103" i="18"/>
  <c r="BD87" i="18"/>
  <c r="BC101" i="18"/>
  <c r="BC79" i="18"/>
  <c r="BC93" i="18"/>
  <c r="BE125" i="18"/>
  <c r="BC142" i="18"/>
  <c r="BD158" i="18"/>
  <c r="BB120" i="18"/>
  <c r="BB136" i="18"/>
  <c r="BE152" i="18"/>
  <c r="BD123" i="18"/>
  <c r="BC130" i="18"/>
  <c r="BB145" i="18"/>
  <c r="BB161" i="18"/>
  <c r="BC156" i="18"/>
  <c r="BD134" i="18"/>
  <c r="BC151" i="18"/>
  <c r="BE118" i="18"/>
  <c r="BE128" i="18"/>
  <c r="BD143" i="18"/>
  <c r="BD159" i="18"/>
  <c r="BC150" i="18"/>
  <c r="BB129" i="18"/>
  <c r="BE145" i="18"/>
  <c r="BE161" i="18"/>
  <c r="BD118" i="18"/>
  <c r="BC133" i="18"/>
  <c r="BB150" i="18"/>
  <c r="BB117" i="18"/>
  <c r="BE100" i="18"/>
  <c r="BC100" i="18"/>
  <c r="BD113" i="18"/>
  <c r="BC95" i="18"/>
  <c r="BE131" i="18"/>
  <c r="BB126" i="18"/>
  <c r="BE158" i="18"/>
  <c r="BC136" i="18"/>
  <c r="BD124" i="18"/>
  <c r="BB118" i="18"/>
  <c r="BD149" i="18"/>
  <c r="BB135" i="18"/>
  <c r="BB156" i="18"/>
  <c r="BB69" i="18"/>
  <c r="BE75" i="18"/>
  <c r="BD90" i="18"/>
  <c r="BB112" i="18"/>
  <c r="BE87" i="18"/>
  <c r="BB95" i="18"/>
  <c r="BD112" i="18"/>
  <c r="BC86" i="18"/>
  <c r="BD107" i="18"/>
  <c r="BC109" i="18"/>
  <c r="BC107" i="18"/>
  <c r="BD154" i="18"/>
  <c r="BB132" i="18"/>
  <c r="BC126" i="18"/>
  <c r="BB157" i="18"/>
  <c r="BD130" i="18"/>
  <c r="BE124" i="18"/>
  <c r="BD155" i="18"/>
  <c r="BB125" i="18"/>
  <c r="BC141" i="18"/>
  <c r="BC158" i="18"/>
  <c r="BB146" i="18"/>
  <c r="BD75" i="18"/>
  <c r="BB76" i="18"/>
  <c r="BB74" i="18"/>
  <c r="BE74" i="18"/>
  <c r="BE114" i="18"/>
  <c r="BD106" i="18"/>
  <c r="BC114" i="18"/>
  <c r="BC84" i="18"/>
  <c r="BB100" i="18"/>
  <c r="BE113" i="18"/>
  <c r="BE97" i="18"/>
  <c r="BE81" i="18"/>
  <c r="BB105" i="18"/>
  <c r="BB89" i="18"/>
  <c r="BE108" i="18"/>
  <c r="BE84" i="18"/>
  <c r="BD94" i="18"/>
  <c r="BC108" i="18"/>
  <c r="BB106" i="18"/>
  <c r="BD117" i="18"/>
  <c r="BD101" i="18"/>
  <c r="BD85" i="18"/>
  <c r="BC99" i="18"/>
  <c r="BC115" i="18"/>
  <c r="BD119" i="18"/>
  <c r="BE127" i="18"/>
  <c r="BD144" i="18"/>
  <c r="BD160" i="18"/>
  <c r="BB122" i="18"/>
  <c r="BB138" i="18"/>
  <c r="BE154" i="18"/>
  <c r="BD135" i="18"/>
  <c r="BC132" i="18"/>
  <c r="BB147" i="18"/>
  <c r="BD120" i="18"/>
  <c r="BD136" i="18"/>
  <c r="BC153" i="18"/>
  <c r="BD129" i="18"/>
  <c r="BE130" i="18"/>
  <c r="BD145" i="18"/>
  <c r="BD161" i="18"/>
  <c r="BC154" i="18"/>
  <c r="BB131" i="18"/>
  <c r="BE147" i="18"/>
  <c r="BC163" i="18"/>
  <c r="BC119" i="18"/>
  <c r="BC135" i="18"/>
  <c r="BB152" i="18"/>
  <c r="AM261" i="18"/>
  <c r="AQ259" i="18"/>
  <c r="AO258" i="18"/>
  <c r="AL257" i="18"/>
  <c r="AP256" i="18"/>
  <c r="AO255" i="18"/>
  <c r="AO254" i="18"/>
  <c r="AQ251" i="18"/>
  <c r="AP250" i="18"/>
  <c r="AO249" i="18"/>
  <c r="AQ247" i="18"/>
  <c r="AP246" i="18"/>
  <c r="AO245" i="18"/>
  <c r="AO244" i="18"/>
  <c r="AN243" i="18"/>
  <c r="AL242" i="18"/>
  <c r="AQ241" i="18"/>
  <c r="AP240" i="18"/>
  <c r="AO239" i="18"/>
  <c r="AN238" i="18"/>
  <c r="AL237" i="18"/>
  <c r="AL236" i="18"/>
  <c r="AP235" i="18"/>
  <c r="AM234" i="18"/>
  <c r="AL233" i="18"/>
  <c r="AO231" i="18"/>
  <c r="AM230" i="18"/>
  <c r="AL229" i="18"/>
  <c r="AM228" i="18"/>
  <c r="AO227" i="18"/>
  <c r="AO226" i="18"/>
  <c r="AN225" i="18"/>
  <c r="AM224" i="18"/>
  <c r="AL223" i="18"/>
  <c r="AO221" i="18"/>
  <c r="AQ220" i="18"/>
  <c r="AP219" i="18"/>
  <c r="AL218" i="18"/>
  <c r="AN216" i="18"/>
  <c r="AL215" i="18"/>
  <c r="AP213" i="18"/>
  <c r="AP212" i="18"/>
  <c r="AP209" i="18"/>
  <c r="AN208" i="18"/>
  <c r="AL207" i="18"/>
  <c r="AN206" i="18"/>
  <c r="AM205" i="18"/>
  <c r="AP204" i="18"/>
  <c r="AO203" i="18"/>
  <c r="AN202" i="18"/>
  <c r="AL200" i="18"/>
  <c r="AQ199" i="18"/>
  <c r="AQ198" i="18"/>
  <c r="AQ197" i="18"/>
  <c r="AL261" i="18"/>
  <c r="AQ260" i="18"/>
  <c r="AP259" i="18"/>
  <c r="AN258" i="18"/>
  <c r="AO256" i="18"/>
  <c r="AN255" i="18"/>
  <c r="AN254" i="18"/>
  <c r="AQ252" i="18"/>
  <c r="AP251" i="18"/>
  <c r="AO250" i="18"/>
  <c r="AN249" i="18"/>
  <c r="AP247" i="18"/>
  <c r="AO246" i="18"/>
  <c r="AN245" i="18"/>
  <c r="AN244" i="18"/>
  <c r="AM243" i="18"/>
  <c r="AP241" i="18"/>
  <c r="AO240" i="18"/>
  <c r="AN239" i="18"/>
  <c r="AM238" i="18"/>
  <c r="AO235" i="18"/>
  <c r="AL234" i="18"/>
  <c r="AN231" i="18"/>
  <c r="AL230" i="18"/>
  <c r="AL228" i="18"/>
  <c r="AN227" i="18"/>
  <c r="AN226" i="18"/>
  <c r="AM225" i="18"/>
  <c r="AL224" i="18"/>
  <c r="AQ222" i="18"/>
  <c r="AN221" i="18"/>
  <c r="AP220" i="18"/>
  <c r="AO219" i="18"/>
  <c r="AQ217" i="18"/>
  <c r="AM216" i="18"/>
  <c r="AQ214" i="18"/>
  <c r="AO213" i="18"/>
  <c r="AO212" i="18"/>
  <c r="AO209" i="18"/>
  <c r="AM208" i="18"/>
  <c r="AM206" i="18"/>
  <c r="AL205" i="18"/>
  <c r="AO204" i="18"/>
  <c r="AN203" i="18"/>
  <c r="AM202" i="18"/>
  <c r="AQ201" i="18"/>
  <c r="AP199" i="18"/>
  <c r="AP198" i="18"/>
  <c r="AP197" i="18"/>
  <c r="AQ196" i="18"/>
  <c r="AQ195" i="18"/>
  <c r="AP192" i="18"/>
  <c r="AQ190" i="18"/>
  <c r="AO189" i="18"/>
  <c r="AM188" i="18"/>
  <c r="AQ187" i="18"/>
  <c r="AP260" i="18"/>
  <c r="AO259" i="18"/>
  <c r="AM258" i="18"/>
  <c r="AN256" i="18"/>
  <c r="AM255" i="18"/>
  <c r="AM254" i="18"/>
  <c r="AQ253" i="18"/>
  <c r="AP252" i="18"/>
  <c r="AO251" i="18"/>
  <c r="AN250" i="18"/>
  <c r="AM249" i="18"/>
  <c r="AQ248" i="18"/>
  <c r="AO247" i="18"/>
  <c r="AN246" i="18"/>
  <c r="AM245" i="18"/>
  <c r="AM244" i="18"/>
  <c r="AL243" i="18"/>
  <c r="AO241" i="18"/>
  <c r="AN240" i="18"/>
  <c r="AM239" i="18"/>
  <c r="AL238" i="18"/>
  <c r="AN235" i="18"/>
  <c r="AQ232" i="18"/>
  <c r="AM231" i="18"/>
  <c r="AO260" i="18"/>
  <c r="AN259" i="18"/>
  <c r="AL258" i="18"/>
  <c r="AQ257" i="18"/>
  <c r="AM256" i="18"/>
  <c r="AL255" i="18"/>
  <c r="AL254" i="18"/>
  <c r="AP253" i="18"/>
  <c r="AO252" i="18"/>
  <c r="AN251" i="18"/>
  <c r="AM250" i="18"/>
  <c r="AL249" i="18"/>
  <c r="AP248" i="18"/>
  <c r="AN247" i="18"/>
  <c r="AM246" i="18"/>
  <c r="AL245" i="18"/>
  <c r="AL244" i="18"/>
  <c r="AQ242" i="18"/>
  <c r="AN241" i="18"/>
  <c r="AM240" i="18"/>
  <c r="AL239" i="18"/>
  <c r="AQ237" i="18"/>
  <c r="AQ236" i="18"/>
  <c r="AM235" i="18"/>
  <c r="AQ233" i="18"/>
  <c r="AP232" i="18"/>
  <c r="AL231" i="18"/>
  <c r="AQ229" i="18"/>
  <c r="AQ261" i="18"/>
  <c r="AN260" i="18"/>
  <c r="AM259" i="18"/>
  <c r="AP257" i="18"/>
  <c r="AL256" i="18"/>
  <c r="AO253" i="18"/>
  <c r="AN252" i="18"/>
  <c r="AM251" i="18"/>
  <c r="AL250" i="18"/>
  <c r="AO248" i="18"/>
  <c r="AM247" i="18"/>
  <c r="AL246" i="18"/>
  <c r="AP242" i="18"/>
  <c r="AM241" i="18"/>
  <c r="AL240" i="18"/>
  <c r="AP237" i="18"/>
  <c r="AP236" i="18"/>
  <c r="AL235" i="18"/>
  <c r="AQ234" i="18"/>
  <c r="AP233" i="18"/>
  <c r="AO232" i="18"/>
  <c r="AQ230" i="18"/>
  <c r="AP229" i="18"/>
  <c r="AQ228" i="18"/>
  <c r="AQ224" i="18"/>
  <c r="AP223" i="18"/>
  <c r="AN222" i="18"/>
  <c r="AM220" i="18"/>
  <c r="AL219" i="18"/>
  <c r="AP218" i="18"/>
  <c r="AN217" i="18"/>
  <c r="AP215" i="18"/>
  <c r="AN214" i="18"/>
  <c r="AL213" i="18"/>
  <c r="AL212" i="18"/>
  <c r="AO211" i="18"/>
  <c r="AO210" i="18"/>
  <c r="AL209" i="18"/>
  <c r="AP207" i="18"/>
  <c r="AQ205" i="18"/>
  <c r="AL204" i="18"/>
  <c r="AN201" i="18"/>
  <c r="AP200" i="18"/>
  <c r="AM199" i="18"/>
  <c r="AM198" i="18"/>
  <c r="AM197" i="18"/>
  <c r="AN196" i="18"/>
  <c r="AN195" i="18"/>
  <c r="AP194" i="18"/>
  <c r="AO193" i="18"/>
  <c r="AM192" i="18"/>
  <c r="AO191" i="18"/>
  <c r="AN190" i="18"/>
  <c r="AL189" i="18"/>
  <c r="AN187" i="18"/>
  <c r="AP261" i="18"/>
  <c r="AM260" i="18"/>
  <c r="AL259" i="18"/>
  <c r="AO257" i="18"/>
  <c r="AN253" i="18"/>
  <c r="AM252" i="18"/>
  <c r="AL251" i="18"/>
  <c r="AN248" i="18"/>
  <c r="AL247" i="18"/>
  <c r="AQ243" i="18"/>
  <c r="AO242" i="18"/>
  <c r="AL241" i="18"/>
  <c r="AQ238" i="18"/>
  <c r="AO237" i="18"/>
  <c r="AO236" i="18"/>
  <c r="AP234" i="18"/>
  <c r="AO233" i="18"/>
  <c r="AN232" i="18"/>
  <c r="AP230" i="18"/>
  <c r="AO229" i="18"/>
  <c r="AP228" i="18"/>
  <c r="AQ225" i="18"/>
  <c r="AP224" i="18"/>
  <c r="AO223" i="18"/>
  <c r="AM222" i="18"/>
  <c r="AL220" i="18"/>
  <c r="AO218" i="18"/>
  <c r="AM217" i="18"/>
  <c r="AQ216" i="18"/>
  <c r="AO215" i="18"/>
  <c r="AM214" i="18"/>
  <c r="AN211" i="18"/>
  <c r="AN210" i="18"/>
  <c r="AQ208" i="18"/>
  <c r="AO207" i="18"/>
  <c r="AQ206" i="18"/>
  <c r="AP205" i="18"/>
  <c r="AO261" i="18"/>
  <c r="AL260" i="18"/>
  <c r="AQ258" i="18"/>
  <c r="AN257" i="18"/>
  <c r="AQ255" i="18"/>
  <c r="AQ254" i="18"/>
  <c r="AM253" i="18"/>
  <c r="AL252" i="18"/>
  <c r="AQ249" i="18"/>
  <c r="AM248" i="18"/>
  <c r="AQ245" i="18"/>
  <c r="AQ244" i="18"/>
  <c r="AP243" i="18"/>
  <c r="AN242" i="18"/>
  <c r="AQ239" i="18"/>
  <c r="AP238" i="18"/>
  <c r="AN237" i="18"/>
  <c r="AN236" i="18"/>
  <c r="AO234" i="18"/>
  <c r="AN233" i="18"/>
  <c r="AM232" i="18"/>
  <c r="AQ231" i="18"/>
  <c r="AO230" i="18"/>
  <c r="AN229" i="18"/>
  <c r="AO228" i="18"/>
  <c r="AN261" i="18"/>
  <c r="AP258" i="18"/>
  <c r="AM257" i="18"/>
  <c r="AQ256" i="18"/>
  <c r="AP255" i="18"/>
  <c r="AP254" i="18"/>
  <c r="AL253" i="18"/>
  <c r="AQ250" i="18"/>
  <c r="AP249" i="18"/>
  <c r="AL248" i="18"/>
  <c r="AQ246" i="18"/>
  <c r="AL227" i="18"/>
  <c r="AN224" i="18"/>
  <c r="AO220" i="18"/>
  <c r="AQ215" i="18"/>
  <c r="AN212" i="18"/>
  <c r="AQ210" i="18"/>
  <c r="AM207" i="18"/>
  <c r="AQ204" i="18"/>
  <c r="AO202" i="18"/>
  <c r="AP201" i="18"/>
  <c r="AN200" i="18"/>
  <c r="AO199" i="18"/>
  <c r="AO197" i="18"/>
  <c r="AM196" i="18"/>
  <c r="AP193" i="18"/>
  <c r="AO190" i="18"/>
  <c r="AP188" i="18"/>
  <c r="AN186" i="18"/>
  <c r="AM184" i="18"/>
  <c r="AM183" i="18"/>
  <c r="AO182" i="18"/>
  <c r="AO181" i="18"/>
  <c r="AM180" i="18"/>
  <c r="AL179" i="18"/>
  <c r="AO177" i="18"/>
  <c r="AM176" i="18"/>
  <c r="AP174" i="18"/>
  <c r="AN173" i="18"/>
  <c r="AQ168" i="18"/>
  <c r="AP167" i="18"/>
  <c r="AM166" i="18"/>
  <c r="AN164" i="18"/>
  <c r="AQ162" i="18"/>
  <c r="AN161" i="18"/>
  <c r="AL160" i="18"/>
  <c r="AL159" i="18"/>
  <c r="AL158" i="18"/>
  <c r="AL157" i="18"/>
  <c r="AO155" i="18"/>
  <c r="AL154" i="18"/>
  <c r="AP153" i="18"/>
  <c r="AO152" i="18"/>
  <c r="AM151" i="18"/>
  <c r="AP149" i="18"/>
  <c r="AM148" i="18"/>
  <c r="AL146" i="18"/>
  <c r="AL145" i="18"/>
  <c r="AP141" i="18"/>
  <c r="AN140" i="18"/>
  <c r="AN234" i="18"/>
  <c r="AN230" i="18"/>
  <c r="AM229" i="18"/>
  <c r="AQ226" i="18"/>
  <c r="AQ223" i="18"/>
  <c r="AN220" i="18"/>
  <c r="AN215" i="18"/>
  <c r="AP214" i="18"/>
  <c r="AM212" i="18"/>
  <c r="AP210" i="18"/>
  <c r="AN204" i="18"/>
  <c r="AL202" i="18"/>
  <c r="AO201" i="18"/>
  <c r="AM200" i="18"/>
  <c r="AN199" i="18"/>
  <c r="AN197" i="18"/>
  <c r="AL196" i="18"/>
  <c r="AN193" i="18"/>
  <c r="AM190" i="18"/>
  <c r="AO188" i="18"/>
  <c r="AM186" i="18"/>
  <c r="AQ235" i="18"/>
  <c r="AP231" i="18"/>
  <c r="AN228" i="18"/>
  <c r="AP226" i="18"/>
  <c r="AN223" i="18"/>
  <c r="AP222" i="18"/>
  <c r="AQ219" i="18"/>
  <c r="AM215" i="18"/>
  <c r="AO214" i="18"/>
  <c r="AM210" i="18"/>
  <c r="AM236" i="18"/>
  <c r="AM233" i="18"/>
  <c r="AL232" i="18"/>
  <c r="AM226" i="18"/>
  <c r="AM223" i="18"/>
  <c r="AO222" i="18"/>
  <c r="AN219" i="18"/>
  <c r="AQ218" i="18"/>
  <c r="AL214" i="18"/>
  <c r="AQ213" i="18"/>
  <c r="AL210" i="18"/>
  <c r="AQ209" i="18"/>
  <c r="AO206" i="18"/>
  <c r="AQ203" i="18"/>
  <c r="AL201" i="18"/>
  <c r="AP195" i="18"/>
  <c r="AO194" i="18"/>
  <c r="AL193" i="18"/>
  <c r="AQ192" i="18"/>
  <c r="AQ191" i="18"/>
  <c r="AM237" i="18"/>
  <c r="AL226" i="18"/>
  <c r="AL222" i="18"/>
  <c r="AQ221" i="18"/>
  <c r="AM219" i="18"/>
  <c r="AN218" i="18"/>
  <c r="AP217" i="18"/>
  <c r="AN213" i="18"/>
  <c r="AQ211" i="18"/>
  <c r="AN209" i="18"/>
  <c r="AP208" i="18"/>
  <c r="AL206" i="18"/>
  <c r="AO205" i="18"/>
  <c r="AP203" i="18"/>
  <c r="AO198" i="18"/>
  <c r="AO195" i="18"/>
  <c r="AN194" i="18"/>
  <c r="AO192" i="18"/>
  <c r="AP191" i="18"/>
  <c r="AP189" i="18"/>
  <c r="AM187" i="18"/>
  <c r="AN185" i="18"/>
  <c r="AQ184" i="18"/>
  <c r="AQ183" i="18"/>
  <c r="AQ180" i="18"/>
  <c r="AP179" i="18"/>
  <c r="AN178" i="18"/>
  <c r="AQ176" i="18"/>
  <c r="AO175" i="18"/>
  <c r="AL174" i="18"/>
  <c r="AO172" i="18"/>
  <c r="AO171" i="18"/>
  <c r="AO170" i="18"/>
  <c r="AN169" i="18"/>
  <c r="AM168" i="18"/>
  <c r="AL167" i="18"/>
  <c r="AQ166" i="18"/>
  <c r="AN165" i="18"/>
  <c r="AN163" i="18"/>
  <c r="AM162" i="18"/>
  <c r="AO238" i="18"/>
  <c r="AQ227" i="18"/>
  <c r="AP225" i="18"/>
  <c r="AP221" i="18"/>
  <c r="AM218" i="18"/>
  <c r="AO217" i="18"/>
  <c r="AP216" i="18"/>
  <c r="AM213" i="18"/>
  <c r="AP211" i="18"/>
  <c r="AM209" i="18"/>
  <c r="AO208" i="18"/>
  <c r="AN205" i="18"/>
  <c r="AM203" i="18"/>
  <c r="AN198" i="18"/>
  <c r="AM195" i="18"/>
  <c r="AM194" i="18"/>
  <c r="AN192" i="18"/>
  <c r="AN191" i="18"/>
  <c r="AN189" i="18"/>
  <c r="AL187" i="18"/>
  <c r="AQ186" i="18"/>
  <c r="AM185" i="18"/>
  <c r="AP184" i="18"/>
  <c r="AP183" i="18"/>
  <c r="AP180" i="18"/>
  <c r="AO179" i="18"/>
  <c r="AM178" i="18"/>
  <c r="AP176" i="18"/>
  <c r="AN175" i="18"/>
  <c r="AQ173" i="18"/>
  <c r="AN172" i="18"/>
  <c r="AN171" i="18"/>
  <c r="AN170" i="18"/>
  <c r="AM169" i="18"/>
  <c r="AL168" i="18"/>
  <c r="AP166" i="18"/>
  <c r="AM165" i="18"/>
  <c r="AQ164" i="18"/>
  <c r="AM163" i="18"/>
  <c r="AL162" i="18"/>
  <c r="AQ161" i="18"/>
  <c r="AO160" i="18"/>
  <c r="AO159" i="18"/>
  <c r="AO158" i="18"/>
  <c r="AO157" i="18"/>
  <c r="AN156" i="18"/>
  <c r="AO154" i="18"/>
  <c r="AP151" i="18"/>
  <c r="AM150" i="18"/>
  <c r="AP148" i="18"/>
  <c r="AN147" i="18"/>
  <c r="AO146" i="18"/>
  <c r="AO145" i="18"/>
  <c r="AN144" i="18"/>
  <c r="AN143" i="18"/>
  <c r="AN142" i="18"/>
  <c r="AQ140" i="18"/>
  <c r="AM139" i="18"/>
  <c r="AN137" i="18"/>
  <c r="AN136" i="18"/>
  <c r="AN135" i="18"/>
  <c r="AQ133" i="18"/>
  <c r="AO132" i="18"/>
  <c r="AM131" i="18"/>
  <c r="AM130" i="18"/>
  <c r="AN129" i="18"/>
  <c r="AL128" i="18"/>
  <c r="AP126" i="18"/>
  <c r="AN125" i="18"/>
  <c r="AM242" i="18"/>
  <c r="AQ240" i="18"/>
  <c r="AP239" i="18"/>
  <c r="AP227" i="18"/>
  <c r="AO225" i="18"/>
  <c r="AM221" i="18"/>
  <c r="AL217" i="18"/>
  <c r="AO216" i="18"/>
  <c r="AM211" i="18"/>
  <c r="AL208" i="18"/>
  <c r="AQ207" i="18"/>
  <c r="AL203" i="18"/>
  <c r="AP245" i="18"/>
  <c r="AP244" i="18"/>
  <c r="AO243" i="18"/>
  <c r="AM227" i="18"/>
  <c r="AL225" i="18"/>
  <c r="AO224" i="18"/>
  <c r="AL221" i="18"/>
  <c r="AL216" i="18"/>
  <c r="AQ212" i="18"/>
  <c r="AL211" i="18"/>
  <c r="AN207" i="18"/>
  <c r="AP202" i="18"/>
  <c r="AO200" i="18"/>
  <c r="AO196" i="18"/>
  <c r="AQ193" i="18"/>
  <c r="AL191" i="18"/>
  <c r="AP190" i="18"/>
  <c r="AM204" i="18"/>
  <c r="AP196" i="18"/>
  <c r="AL188" i="18"/>
  <c r="AO187" i="18"/>
  <c r="AO186" i="18"/>
  <c r="AQ185" i="18"/>
  <c r="AN184" i="18"/>
  <c r="AN181" i="18"/>
  <c r="AM179" i="18"/>
  <c r="AL177" i="18"/>
  <c r="AN176" i="18"/>
  <c r="AM174" i="18"/>
  <c r="AP173" i="18"/>
  <c r="AQ171" i="18"/>
  <c r="AL170" i="18"/>
  <c r="AO167" i="18"/>
  <c r="AL164" i="18"/>
  <c r="AP163" i="18"/>
  <c r="AP160" i="18"/>
  <c r="AN157" i="18"/>
  <c r="AN155" i="18"/>
  <c r="AL153" i="18"/>
  <c r="AL151" i="18"/>
  <c r="AQ150" i="18"/>
  <c r="AM149" i="18"/>
  <c r="AM147" i="18"/>
  <c r="AO144" i="18"/>
  <c r="AL143" i="18"/>
  <c r="AN141" i="18"/>
  <c r="AL139" i="18"/>
  <c r="AQ138" i="18"/>
  <c r="AL137" i="18"/>
  <c r="AM134" i="18"/>
  <c r="AP132" i="18"/>
  <c r="AL131" i="18"/>
  <c r="AQ128" i="18"/>
  <c r="AN127" i="18"/>
  <c r="AQ125" i="18"/>
  <c r="AM124" i="18"/>
  <c r="AP120" i="18"/>
  <c r="AL119" i="18"/>
  <c r="AP118" i="18"/>
  <c r="AQ178" i="18"/>
  <c r="AL176" i="18"/>
  <c r="AO173" i="18"/>
  <c r="AP171" i="18"/>
  <c r="AO163" i="18"/>
  <c r="AN160" i="18"/>
  <c r="AQ152" i="18"/>
  <c r="AP150" i="18"/>
  <c r="AL149" i="18"/>
  <c r="AQ148" i="18"/>
  <c r="AL147" i="18"/>
  <c r="AQ145" i="18"/>
  <c r="AM144" i="18"/>
  <c r="AL195" i="18"/>
  <c r="AL186" i="18"/>
  <c r="AP185" i="18"/>
  <c r="AL184" i="18"/>
  <c r="AQ182" i="18"/>
  <c r="AM181" i="18"/>
  <c r="AQ169" i="18"/>
  <c r="AN167" i="18"/>
  <c r="AO166" i="18"/>
  <c r="AQ158" i="18"/>
  <c r="AM157" i="18"/>
  <c r="AM155" i="18"/>
  <c r="AP206" i="18"/>
  <c r="AQ194" i="18"/>
  <c r="AL192" i="18"/>
  <c r="AO185" i="18"/>
  <c r="AP182" i="18"/>
  <c r="AL181" i="18"/>
  <c r="AO180" i="18"/>
  <c r="AP178" i="18"/>
  <c r="AQ175" i="18"/>
  <c r="AM173" i="18"/>
  <c r="AM171" i="18"/>
  <c r="AP169" i="18"/>
  <c r="AM167" i="18"/>
  <c r="AN166" i="18"/>
  <c r="AL163" i="18"/>
  <c r="AP162" i="18"/>
  <c r="AM160" i="18"/>
  <c r="AP158" i="18"/>
  <c r="AL155" i="18"/>
  <c r="AQ154" i="18"/>
  <c r="AP152" i="18"/>
  <c r="AO150" i="18"/>
  <c r="AO148" i="18"/>
  <c r="AP145" i="18"/>
  <c r="AL144" i="18"/>
  <c r="AQ142" i="18"/>
  <c r="AL141" i="18"/>
  <c r="AL194" i="18"/>
  <c r="AM193" i="18"/>
  <c r="AL190" i="18"/>
  <c r="AL185" i="18"/>
  <c r="AO183" i="18"/>
  <c r="AN182" i="18"/>
  <c r="AN180" i="18"/>
  <c r="AO178" i="18"/>
  <c r="AP175" i="18"/>
  <c r="AL173" i="18"/>
  <c r="AQ172" i="18"/>
  <c r="AL171" i="18"/>
  <c r="AO169" i="18"/>
  <c r="AL166" i="18"/>
  <c r="AQ165" i="18"/>
  <c r="AO162" i="18"/>
  <c r="AN158" i="18"/>
  <c r="AQ156" i="18"/>
  <c r="AP154" i="18"/>
  <c r="AN152" i="18"/>
  <c r="AN150" i="18"/>
  <c r="AN148" i="18"/>
  <c r="AN145" i="18"/>
  <c r="AP142" i="18"/>
  <c r="AO140" i="18"/>
  <c r="AN138" i="18"/>
  <c r="AQ136" i="18"/>
  <c r="AO135" i="18"/>
  <c r="AM191" i="18"/>
  <c r="AQ189" i="18"/>
  <c r="AN183" i="18"/>
  <c r="AM182" i="18"/>
  <c r="AL180" i="18"/>
  <c r="AL178" i="18"/>
  <c r="AQ177" i="18"/>
  <c r="AM175" i="18"/>
  <c r="AP172" i="18"/>
  <c r="AL169" i="18"/>
  <c r="AP168" i="18"/>
  <c r="AP165" i="18"/>
  <c r="AN162" i="18"/>
  <c r="AP161" i="18"/>
  <c r="AQ159" i="18"/>
  <c r="AM158" i="18"/>
  <c r="AP156" i="18"/>
  <c r="AN154" i="18"/>
  <c r="AQ153" i="18"/>
  <c r="AM152" i="18"/>
  <c r="AL150" i="18"/>
  <c r="AL148" i="18"/>
  <c r="AQ146" i="18"/>
  <c r="AM145" i="18"/>
  <c r="AQ143" i="18"/>
  <c r="AO142" i="18"/>
  <c r="AM140" i="18"/>
  <c r="AQ139" i="18"/>
  <c r="AM138" i="18"/>
  <c r="AQ137" i="18"/>
  <c r="AP136" i="18"/>
  <c r="AM135" i="18"/>
  <c r="AQ134" i="18"/>
  <c r="AN133" i="18"/>
  <c r="AQ131" i="18"/>
  <c r="AP130" i="18"/>
  <c r="AP129" i="18"/>
  <c r="AM128" i="18"/>
  <c r="AO126" i="18"/>
  <c r="AL125" i="18"/>
  <c r="AQ124" i="18"/>
  <c r="AO123" i="18"/>
  <c r="AN122" i="18"/>
  <c r="AN121" i="18"/>
  <c r="AL120" i="18"/>
  <c r="AP119" i="18"/>
  <c r="AL118" i="18"/>
  <c r="AP159" i="18"/>
  <c r="AQ147" i="18"/>
  <c r="AP146" i="18"/>
  <c r="AP143" i="18"/>
  <c r="AM142" i="18"/>
  <c r="AL140" i="18"/>
  <c r="AP139" i="18"/>
  <c r="AL138" i="18"/>
  <c r="AP137" i="18"/>
  <c r="AO136" i="18"/>
  <c r="AL135" i="18"/>
  <c r="AP134" i="18"/>
  <c r="AM133" i="18"/>
  <c r="AP131" i="18"/>
  <c r="AO130" i="18"/>
  <c r="AO129" i="18"/>
  <c r="AQ127" i="18"/>
  <c r="AN126" i="18"/>
  <c r="AP124" i="18"/>
  <c r="AN123" i="18"/>
  <c r="AM122" i="18"/>
  <c r="AL197" i="18"/>
  <c r="AM189" i="18"/>
  <c r="AL183" i="18"/>
  <c r="AL182" i="18"/>
  <c r="AP177" i="18"/>
  <c r="AL175" i="18"/>
  <c r="AQ174" i="18"/>
  <c r="AM172" i="18"/>
  <c r="AQ170" i="18"/>
  <c r="AO168" i="18"/>
  <c r="AO165" i="18"/>
  <c r="AP164" i="18"/>
  <c r="AO161" i="18"/>
  <c r="AO156" i="18"/>
  <c r="AM154" i="18"/>
  <c r="AO153" i="18"/>
  <c r="AL152" i="18"/>
  <c r="AQ151" i="18"/>
  <c r="AQ149" i="18"/>
  <c r="AM201" i="18"/>
  <c r="AL199" i="18"/>
  <c r="AL198" i="18"/>
  <c r="AQ188" i="18"/>
  <c r="AQ181" i="18"/>
  <c r="AQ179" i="18"/>
  <c r="AN177" i="18"/>
  <c r="AO174" i="18"/>
  <c r="AL172" i="18"/>
  <c r="AP170" i="18"/>
  <c r="AN168" i="18"/>
  <c r="AL165" i="18"/>
  <c r="AO164" i="18"/>
  <c r="AM161" i="18"/>
  <c r="AN159" i="18"/>
  <c r="AQ157" i="18"/>
  <c r="AM156" i="18"/>
  <c r="AQ155" i="18"/>
  <c r="AN153" i="18"/>
  <c r="AO151" i="18"/>
  <c r="AO149" i="18"/>
  <c r="AQ202" i="18"/>
  <c r="AQ200" i="18"/>
  <c r="AN188" i="18"/>
  <c r="AP187" i="18"/>
  <c r="AP186" i="18"/>
  <c r="AO184" i="18"/>
  <c r="AP181" i="18"/>
  <c r="AN179" i="18"/>
  <c r="AM177" i="18"/>
  <c r="AO176" i="18"/>
  <c r="AN174" i="18"/>
  <c r="AM170" i="18"/>
  <c r="AQ167" i="18"/>
  <c r="AM164" i="18"/>
  <c r="AQ163" i="18"/>
  <c r="AL161" i="18"/>
  <c r="AQ160" i="18"/>
  <c r="AM159" i="18"/>
  <c r="AP157" i="18"/>
  <c r="AL156" i="18"/>
  <c r="AP155" i="18"/>
  <c r="AM153" i="18"/>
  <c r="AN151" i="18"/>
  <c r="AN149" i="18"/>
  <c r="AP147" i="18"/>
  <c r="AM141" i="18"/>
  <c r="AP140" i="18"/>
  <c r="AN139" i="18"/>
  <c r="AO138" i="18"/>
  <c r="AM137" i="18"/>
  <c r="AN132" i="18"/>
  <c r="AL130" i="18"/>
  <c r="AM127" i="18"/>
  <c r="AQ123" i="18"/>
  <c r="AO147" i="18"/>
  <c r="AM146" i="18"/>
  <c r="AP144" i="18"/>
  <c r="AM143" i="18"/>
  <c r="AL134" i="18"/>
  <c r="AL129" i="18"/>
  <c r="AP128" i="18"/>
  <c r="AL126" i="18"/>
  <c r="AO125" i="18"/>
  <c r="AQ122" i="18"/>
  <c r="AM121" i="18"/>
  <c r="AM118" i="18"/>
  <c r="AO128" i="18"/>
  <c r="AM125" i="18"/>
  <c r="AO124" i="18"/>
  <c r="AP122" i="18"/>
  <c r="AL121" i="18"/>
  <c r="AQ120" i="18"/>
  <c r="AQ141" i="18"/>
  <c r="AO133" i="18"/>
  <c r="AQ130" i="18"/>
  <c r="AN128" i="18"/>
  <c r="AP127" i="18"/>
  <c r="AN124" i="18"/>
  <c r="AO122" i="18"/>
  <c r="AO120" i="18"/>
  <c r="AO141" i="18"/>
  <c r="AO139" i="18"/>
  <c r="AP138" i="18"/>
  <c r="AO137" i="18"/>
  <c r="AL133" i="18"/>
  <c r="AQ132" i="18"/>
  <c r="AN130" i="18"/>
  <c r="AO127" i="18"/>
  <c r="AL124" i="18"/>
  <c r="AL122" i="18"/>
  <c r="AN120" i="18"/>
  <c r="AQ119" i="18"/>
  <c r="AM120" i="18"/>
  <c r="AO119" i="18"/>
  <c r="AM136" i="18"/>
  <c r="AM132" i="18"/>
  <c r="AL127" i="18"/>
  <c r="AP123" i="18"/>
  <c r="AQ121" i="18"/>
  <c r="AN119" i="18"/>
  <c r="AQ118" i="18"/>
  <c r="AN146" i="18"/>
  <c r="AQ144" i="18"/>
  <c r="AL136" i="18"/>
  <c r="AQ135" i="18"/>
  <c r="AO134" i="18"/>
  <c r="AL132" i="18"/>
  <c r="AO131" i="18"/>
  <c r="AQ129" i="18"/>
  <c r="AQ126" i="18"/>
  <c r="AM123" i="18"/>
  <c r="AP121" i="18"/>
  <c r="AM119" i="18"/>
  <c r="AO118" i="18"/>
  <c r="AO143" i="18"/>
  <c r="AP135" i="18"/>
  <c r="AN134" i="18"/>
  <c r="AN131" i="18"/>
  <c r="AM129" i="18"/>
  <c r="AM126" i="18"/>
  <c r="AP125" i="18"/>
  <c r="AL123" i="18"/>
  <c r="AO121" i="18"/>
  <c r="AN118" i="18"/>
  <c r="AP133" i="18"/>
  <c r="AL142" i="18"/>
  <c r="BB65" i="18"/>
  <c r="BE65" i="18"/>
  <c r="BB9" i="18"/>
  <c r="BE10" i="18"/>
  <c r="BE18" i="18"/>
  <c r="BE26" i="18"/>
  <c r="BE34" i="18"/>
  <c r="BE42" i="18"/>
  <c r="BE50" i="18"/>
  <c r="BE58" i="18"/>
  <c r="BE23" i="18"/>
  <c r="BE16" i="18"/>
  <c r="BE33" i="18"/>
  <c r="BE11" i="18"/>
  <c r="BE19" i="18"/>
  <c r="BE27" i="18"/>
  <c r="BE35" i="18"/>
  <c r="BE43" i="18"/>
  <c r="BE51" i="18"/>
  <c r="BE59" i="18"/>
  <c r="BE31" i="18"/>
  <c r="BE32" i="18"/>
  <c r="BE25" i="18"/>
  <c r="BE4" i="18"/>
  <c r="BE12" i="18"/>
  <c r="BE20" i="18"/>
  <c r="BE28" i="18"/>
  <c r="BE36" i="18"/>
  <c r="BE44" i="18"/>
  <c r="BE52" i="18"/>
  <c r="BE60" i="18"/>
  <c r="BE7" i="18"/>
  <c r="BE55" i="18"/>
  <c r="BE24" i="18"/>
  <c r="BE56" i="18"/>
  <c r="BE17" i="18"/>
  <c r="BE5" i="18"/>
  <c r="BE13" i="18"/>
  <c r="BE21" i="18"/>
  <c r="BE29" i="18"/>
  <c r="BE37" i="18"/>
  <c r="BE45" i="18"/>
  <c r="BE53" i="18"/>
  <c r="BE61" i="18"/>
  <c r="BE39" i="18"/>
  <c r="BE40" i="18"/>
  <c r="BE64" i="18"/>
  <c r="BE9" i="18"/>
  <c r="BE41" i="18"/>
  <c r="BE57" i="18"/>
  <c r="BE6" i="18"/>
  <c r="BE14" i="18"/>
  <c r="BE22" i="18"/>
  <c r="BE30" i="18"/>
  <c r="BE38" i="18"/>
  <c r="BE46" i="18"/>
  <c r="BE54" i="18"/>
  <c r="BE62" i="18"/>
  <c r="BE15" i="18"/>
  <c r="BE47" i="18"/>
  <c r="BE63" i="18"/>
  <c r="BE8" i="18"/>
  <c r="BE48" i="18"/>
  <c r="BE49" i="18"/>
  <c r="BB64" i="18"/>
  <c r="BB27" i="18"/>
  <c r="BB26" i="18"/>
  <c r="BE3" i="18"/>
  <c r="BB61" i="18"/>
  <c r="BB46" i="18"/>
  <c r="BB42" i="18"/>
  <c r="BB13" i="18"/>
  <c r="BB18" i="18"/>
  <c r="BB23" i="18"/>
  <c r="BB32" i="18"/>
  <c r="BB19" i="18"/>
  <c r="BB62" i="18"/>
  <c r="BB58" i="18"/>
  <c r="BB47" i="18"/>
  <c r="BB29" i="18"/>
  <c r="BB6" i="18"/>
  <c r="BB15" i="18"/>
  <c r="BB50" i="18"/>
  <c r="BB8" i="18"/>
  <c r="BC63" i="18"/>
  <c r="BB22" i="18"/>
  <c r="BB36" i="18"/>
  <c r="BB57" i="18"/>
  <c r="BB63" i="18"/>
  <c r="BB4" i="18"/>
  <c r="BB5" i="18"/>
  <c r="BB24" i="18"/>
  <c r="BB31" i="18"/>
  <c r="BB48" i="18"/>
  <c r="BB39" i="18"/>
  <c r="BB59" i="18"/>
  <c r="BB51" i="18"/>
  <c r="BB44" i="18"/>
  <c r="BB20" i="18"/>
  <c r="BB16" i="18"/>
  <c r="BB28" i="18"/>
  <c r="BB53" i="18"/>
  <c r="BB35" i="18"/>
  <c r="BB49" i="18"/>
  <c r="BB45" i="18"/>
  <c r="BB40" i="18"/>
  <c r="BB30" i="18"/>
  <c r="BB43" i="18"/>
  <c r="BB17" i="18"/>
  <c r="BB54" i="18"/>
  <c r="BB34" i="18"/>
  <c r="BB60" i="18"/>
  <c r="BB55" i="18"/>
  <c r="BB7" i="18"/>
  <c r="BB21" i="18"/>
  <c r="BB41" i="18"/>
  <c r="BB11" i="18"/>
  <c r="BB37" i="18"/>
  <c r="BB33" i="18"/>
  <c r="BB56" i="18"/>
  <c r="BB52" i="18"/>
  <c r="BB25" i="18"/>
  <c r="BB12" i="18"/>
  <c r="BB10" i="18"/>
  <c r="BB14" i="18"/>
  <c r="BB38" i="18"/>
  <c r="AL4" i="18"/>
  <c r="AL12" i="18"/>
  <c r="AL20" i="18"/>
  <c r="AL28" i="18"/>
  <c r="AL36" i="18"/>
  <c r="AL44" i="18"/>
  <c r="AL52" i="18"/>
  <c r="AL60" i="18"/>
  <c r="AL68" i="18"/>
  <c r="AL76" i="18"/>
  <c r="AL84" i="18"/>
  <c r="AL92" i="18"/>
  <c r="AL100" i="18"/>
  <c r="AL108" i="18"/>
  <c r="AL116" i="18"/>
  <c r="AL266" i="18"/>
  <c r="AL274" i="18"/>
  <c r="AL282" i="18"/>
  <c r="AL290" i="18"/>
  <c r="AL298" i="18"/>
  <c r="AL306" i="18"/>
  <c r="AL314" i="18"/>
  <c r="AL322" i="18"/>
  <c r="AL330" i="18"/>
  <c r="AL338" i="18"/>
  <c r="AL346" i="18"/>
  <c r="AL354" i="18"/>
  <c r="AL362" i="18"/>
  <c r="AL370" i="18"/>
  <c r="AL378" i="18"/>
  <c r="AL386" i="18"/>
  <c r="AL394" i="18"/>
  <c r="AL402" i="18"/>
  <c r="AL410" i="18"/>
  <c r="AL418" i="18"/>
  <c r="AL426" i="18"/>
  <c r="AL434" i="18"/>
  <c r="AL442" i="18"/>
  <c r="AL450" i="18"/>
  <c r="AL458" i="18"/>
  <c r="AL466" i="18"/>
  <c r="AL474" i="18"/>
  <c r="AL482" i="18"/>
  <c r="AL490" i="18"/>
  <c r="AL498" i="18"/>
  <c r="AL506" i="18"/>
  <c r="AL514" i="18"/>
  <c r="AL522" i="18"/>
  <c r="AL530" i="18"/>
  <c r="AL538" i="18"/>
  <c r="AL546" i="18"/>
  <c r="AL554" i="18"/>
  <c r="AL562" i="18"/>
  <c r="AL570" i="18"/>
  <c r="AL578" i="18"/>
  <c r="AL586" i="18"/>
  <c r="AL594" i="18"/>
  <c r="AL602" i="18"/>
  <c r="AL610" i="18"/>
  <c r="AL618" i="18"/>
  <c r="AL626" i="18"/>
  <c r="AL634" i="18"/>
  <c r="AL642" i="18"/>
  <c r="AL650" i="18"/>
  <c r="AL658" i="18"/>
  <c r="AL666" i="18"/>
  <c r="AL5" i="18"/>
  <c r="AL13" i="18"/>
  <c r="AL21" i="18"/>
  <c r="AL29" i="18"/>
  <c r="AL37" i="18"/>
  <c r="AL45" i="18"/>
  <c r="AL53" i="18"/>
  <c r="AL61" i="18"/>
  <c r="AL69" i="18"/>
  <c r="AL77" i="18"/>
  <c r="AL85" i="18"/>
  <c r="AL93" i="18"/>
  <c r="AL101" i="18"/>
  <c r="AL109" i="18"/>
  <c r="AL117" i="18"/>
  <c r="AL267" i="18"/>
  <c r="AL275" i="18"/>
  <c r="AL283" i="18"/>
  <c r="AL291" i="18"/>
  <c r="AL299" i="18"/>
  <c r="AL307" i="18"/>
  <c r="AL315" i="18"/>
  <c r="AL323" i="18"/>
  <c r="AL331" i="18"/>
  <c r="AL339" i="18"/>
  <c r="AL347" i="18"/>
  <c r="AL355" i="18"/>
  <c r="AL363" i="18"/>
  <c r="AL371" i="18"/>
  <c r="AL379" i="18"/>
  <c r="AL387" i="18"/>
  <c r="AL395" i="18"/>
  <c r="AL6" i="18"/>
  <c r="AL14" i="18"/>
  <c r="AL22" i="18"/>
  <c r="AL30" i="18"/>
  <c r="AL38" i="18"/>
  <c r="AL46" i="18"/>
  <c r="AL54" i="18"/>
  <c r="AL62" i="18"/>
  <c r="AL70" i="18"/>
  <c r="AL78" i="18"/>
  <c r="AL86" i="18"/>
  <c r="AL94" i="18"/>
  <c r="AL102" i="18"/>
  <c r="AL110" i="18"/>
  <c r="AL268" i="18"/>
  <c r="AL276" i="18"/>
  <c r="AL284" i="18"/>
  <c r="AL292" i="18"/>
  <c r="AL300" i="18"/>
  <c r="AL308" i="18"/>
  <c r="AL316" i="18"/>
  <c r="AL324" i="18"/>
  <c r="AL332" i="18"/>
  <c r="AL340" i="18"/>
  <c r="AL348" i="18"/>
  <c r="AL356" i="18"/>
  <c r="AL364" i="18"/>
  <c r="AL372" i="18"/>
  <c r="AL380" i="18"/>
  <c r="AL388" i="18"/>
  <c r="AL396" i="18"/>
  <c r="AL404" i="18"/>
  <c r="AL412" i="18"/>
  <c r="AL420" i="18"/>
  <c r="AL428" i="18"/>
  <c r="AL436" i="18"/>
  <c r="AL444" i="18"/>
  <c r="AL452" i="18"/>
  <c r="AL460" i="18"/>
  <c r="AL468" i="18"/>
  <c r="AL476" i="18"/>
  <c r="AL484" i="18"/>
  <c r="AL492" i="18"/>
  <c r="AL500" i="18"/>
  <c r="AL508" i="18"/>
  <c r="AL516" i="18"/>
  <c r="AL524" i="18"/>
  <c r="AL532" i="18"/>
  <c r="AL540" i="18"/>
  <c r="AL548" i="18"/>
  <c r="AL556" i="18"/>
  <c r="AL564" i="18"/>
  <c r="AL572" i="18"/>
  <c r="AL580" i="18"/>
  <c r="AL588" i="18"/>
  <c r="AL596" i="18"/>
  <c r="AL604" i="18"/>
  <c r="AL612" i="18"/>
  <c r="AL620" i="18"/>
  <c r="AL628" i="18"/>
  <c r="AL636" i="18"/>
  <c r="AL644" i="18"/>
  <c r="AL652" i="18"/>
  <c r="AL660" i="18"/>
  <c r="AL668" i="18"/>
  <c r="AL7" i="18"/>
  <c r="AL15" i="18"/>
  <c r="AL23" i="18"/>
  <c r="AL31" i="18"/>
  <c r="AL39" i="18"/>
  <c r="AL47" i="18"/>
  <c r="AL55" i="18"/>
  <c r="AL63" i="18"/>
  <c r="AL71" i="18"/>
  <c r="AL79" i="18"/>
  <c r="AL87" i="18"/>
  <c r="AL95" i="18"/>
  <c r="AL103" i="18"/>
  <c r="AL111" i="18"/>
  <c r="AL269" i="18"/>
  <c r="AL277" i="18"/>
  <c r="AL285" i="18"/>
  <c r="AL293" i="18"/>
  <c r="AL301" i="18"/>
  <c r="AL309" i="18"/>
  <c r="AL317" i="18"/>
  <c r="AL325" i="18"/>
  <c r="AL333" i="18"/>
  <c r="AL341" i="18"/>
  <c r="AL349" i="18"/>
  <c r="AL357" i="18"/>
  <c r="AL365" i="18"/>
  <c r="AL373" i="18"/>
  <c r="AL381" i="18"/>
  <c r="AL389" i="18"/>
  <c r="AL397" i="18"/>
  <c r="AL405" i="18"/>
  <c r="AL413" i="18"/>
  <c r="AL421" i="18"/>
  <c r="AL429" i="18"/>
  <c r="AL437" i="18"/>
  <c r="AL445" i="18"/>
  <c r="AL453" i="18"/>
  <c r="AL461" i="18"/>
  <c r="AL469" i="18"/>
  <c r="AL477" i="18"/>
  <c r="AL485" i="18"/>
  <c r="AL493" i="18"/>
  <c r="AL501" i="18"/>
  <c r="AL509" i="18"/>
  <c r="AL517" i="18"/>
  <c r="AL525" i="18"/>
  <c r="AL533" i="18"/>
  <c r="AL541" i="18"/>
  <c r="AL549" i="18"/>
  <c r="AL557" i="18"/>
  <c r="AL565" i="18"/>
  <c r="AL573" i="18"/>
  <c r="AL581" i="18"/>
  <c r="AL589" i="18"/>
  <c r="AL597" i="18"/>
  <c r="AL605" i="18"/>
  <c r="AL613" i="18"/>
  <c r="AL621" i="18"/>
  <c r="AL629" i="18"/>
  <c r="AL637" i="18"/>
  <c r="AL645" i="18"/>
  <c r="AL653" i="18"/>
  <c r="AL661" i="18"/>
  <c r="AL669" i="18"/>
  <c r="AL8" i="18"/>
  <c r="AL16" i="18"/>
  <c r="AL24" i="18"/>
  <c r="AL32" i="18"/>
  <c r="AL40" i="18"/>
  <c r="AL48" i="18"/>
  <c r="AL56" i="18"/>
  <c r="AL64" i="18"/>
  <c r="AL72" i="18"/>
  <c r="AL80" i="18"/>
  <c r="AL88" i="18"/>
  <c r="AL96" i="18"/>
  <c r="AL104" i="18"/>
  <c r="AL112" i="18"/>
  <c r="AL262" i="18"/>
  <c r="AL270" i="18"/>
  <c r="AL278" i="18"/>
  <c r="AL286" i="18"/>
  <c r="AL294" i="18"/>
  <c r="AL302" i="18"/>
  <c r="AL310" i="18"/>
  <c r="AL318" i="18"/>
  <c r="AL326" i="18"/>
  <c r="AL334" i="18"/>
  <c r="AL342" i="18"/>
  <c r="AL350" i="18"/>
  <c r="AL358" i="18"/>
  <c r="AL366" i="18"/>
  <c r="AL374" i="18"/>
  <c r="AL382" i="18"/>
  <c r="AL390" i="18"/>
  <c r="AL398" i="18"/>
  <c r="AL406" i="18"/>
  <c r="AL414" i="18"/>
  <c r="AL422" i="18"/>
  <c r="AL430" i="18"/>
  <c r="AL438" i="18"/>
  <c r="AL446" i="18"/>
  <c r="AL454" i="18"/>
  <c r="AL462" i="18"/>
  <c r="AL470" i="18"/>
  <c r="AL478" i="18"/>
  <c r="AL486" i="18"/>
  <c r="AL494" i="18"/>
  <c r="AL502" i="18"/>
  <c r="AL510" i="18"/>
  <c r="AL518" i="18"/>
  <c r="AL526" i="18"/>
  <c r="AL534" i="18"/>
  <c r="AL542" i="18"/>
  <c r="AL550" i="18"/>
  <c r="AL558" i="18"/>
  <c r="AL566" i="18"/>
  <c r="AL574" i="18"/>
  <c r="AL582" i="18"/>
  <c r="AL590" i="18"/>
  <c r="AL598" i="18"/>
  <c r="AL606" i="18"/>
  <c r="AL614" i="18"/>
  <c r="AL622" i="18"/>
  <c r="AL630" i="18"/>
  <c r="AL638" i="18"/>
  <c r="AL646" i="18"/>
  <c r="AL654" i="18"/>
  <c r="AL662" i="18"/>
  <c r="AL670" i="18"/>
  <c r="AL9" i="18"/>
  <c r="AL17" i="18"/>
  <c r="AL25" i="18"/>
  <c r="AL33" i="18"/>
  <c r="AL41" i="18"/>
  <c r="AL49" i="18"/>
  <c r="AL57" i="18"/>
  <c r="AL65" i="18"/>
  <c r="AL73" i="18"/>
  <c r="AL81" i="18"/>
  <c r="AL89" i="18"/>
  <c r="AL97" i="18"/>
  <c r="AL105" i="18"/>
  <c r="AL113" i="18"/>
  <c r="AL263" i="18"/>
  <c r="AL271" i="18"/>
  <c r="AL279" i="18"/>
  <c r="AL287" i="18"/>
  <c r="AL295" i="18"/>
  <c r="AL303" i="18"/>
  <c r="AL311" i="18"/>
  <c r="AL319" i="18"/>
  <c r="AL10" i="18"/>
  <c r="AL42" i="18"/>
  <c r="AL74" i="18"/>
  <c r="AL106" i="18"/>
  <c r="AL288" i="18"/>
  <c r="AL320" i="18"/>
  <c r="AL343" i="18"/>
  <c r="AL361" i="18"/>
  <c r="AL384" i="18"/>
  <c r="AL403" i="18"/>
  <c r="AL419" i="18"/>
  <c r="AL435" i="18"/>
  <c r="AL451" i="18"/>
  <c r="AL467" i="18"/>
  <c r="AL483" i="18"/>
  <c r="AL499" i="18"/>
  <c r="AL515" i="18"/>
  <c r="AL531" i="18"/>
  <c r="AL547" i="18"/>
  <c r="AL563" i="18"/>
  <c r="AL579" i="18"/>
  <c r="AL595" i="18"/>
  <c r="AL611" i="18"/>
  <c r="AL627" i="18"/>
  <c r="AL643" i="18"/>
  <c r="AL659" i="18"/>
  <c r="AL674" i="18"/>
  <c r="AL682" i="18"/>
  <c r="AL690" i="18"/>
  <c r="AL698" i="18"/>
  <c r="AL706" i="18"/>
  <c r="AL714" i="18"/>
  <c r="AL722" i="18"/>
  <c r="AL730" i="18"/>
  <c r="AL738" i="18"/>
  <c r="AL746" i="18"/>
  <c r="AL754" i="18"/>
  <c r="AL762" i="18"/>
  <c r="AL770" i="18"/>
  <c r="AL778" i="18"/>
  <c r="AL786" i="18"/>
  <c r="AL794" i="18"/>
  <c r="AL802" i="18"/>
  <c r="AL810" i="18"/>
  <c r="AL818" i="18"/>
  <c r="AL826" i="18"/>
  <c r="AL834" i="18"/>
  <c r="AL842" i="18"/>
  <c r="AL850" i="18"/>
  <c r="AL858" i="18"/>
  <c r="AL866" i="18"/>
  <c r="AL874" i="18"/>
  <c r="AL882" i="18"/>
  <c r="AL890" i="18"/>
  <c r="AL898" i="18"/>
  <c r="AL906" i="18"/>
  <c r="AL914" i="18"/>
  <c r="AL922" i="18"/>
  <c r="AL930" i="18"/>
  <c r="AL938" i="18"/>
  <c r="AL946" i="18"/>
  <c r="AL954" i="18"/>
  <c r="AL962" i="18"/>
  <c r="AL970" i="18"/>
  <c r="AL978" i="18"/>
  <c r="AL986" i="18"/>
  <c r="AL994" i="18"/>
  <c r="AL1002" i="18"/>
  <c r="AL1010" i="18"/>
  <c r="AL1018" i="18"/>
  <c r="AL1026" i="18"/>
  <c r="AL1034" i="18"/>
  <c r="AL1042" i="18"/>
  <c r="AL1050" i="18"/>
  <c r="AL1058" i="18"/>
  <c r="AL1066" i="18"/>
  <c r="AL1074" i="18"/>
  <c r="AL1082" i="18"/>
  <c r="AL1090" i="18"/>
  <c r="AL1098" i="18"/>
  <c r="AL1106" i="18"/>
  <c r="AL11" i="18"/>
  <c r="AL43" i="18"/>
  <c r="AL75" i="18"/>
  <c r="AL107" i="18"/>
  <c r="AL289" i="18"/>
  <c r="AL321" i="18"/>
  <c r="AL344" i="18"/>
  <c r="AL367" i="18"/>
  <c r="AL385" i="18"/>
  <c r="AL407" i="18"/>
  <c r="AL423" i="18"/>
  <c r="AL439" i="18"/>
  <c r="AL455" i="18"/>
  <c r="AL471" i="18"/>
  <c r="AL487" i="18"/>
  <c r="AL503" i="18"/>
  <c r="AL519" i="18"/>
  <c r="AL535" i="18"/>
  <c r="AL551" i="18"/>
  <c r="AL567" i="18"/>
  <c r="AL583" i="18"/>
  <c r="AL599" i="18"/>
  <c r="AL615" i="18"/>
  <c r="AL631" i="18"/>
  <c r="AL647" i="18"/>
  <c r="AL663" i="18"/>
  <c r="AL675" i="18"/>
  <c r="AL683" i="18"/>
  <c r="AL691" i="18"/>
  <c r="AL699" i="18"/>
  <c r="AL707" i="18"/>
  <c r="AL715" i="18"/>
  <c r="AL723" i="18"/>
  <c r="AL731" i="18"/>
  <c r="AL739" i="18"/>
  <c r="AL747" i="18"/>
  <c r="AL755" i="18"/>
  <c r="AL763" i="18"/>
  <c r="AL771" i="18"/>
  <c r="AL779" i="18"/>
  <c r="AL787" i="18"/>
  <c r="AL795" i="18"/>
  <c r="AL803" i="18"/>
  <c r="AL811" i="18"/>
  <c r="AL819" i="18"/>
  <c r="AL827" i="18"/>
  <c r="AL835" i="18"/>
  <c r="AL843" i="18"/>
  <c r="AL851" i="18"/>
  <c r="AL859" i="18"/>
  <c r="AL867" i="18"/>
  <c r="AL875" i="18"/>
  <c r="AL883" i="18"/>
  <c r="AL891" i="18"/>
  <c r="AL899" i="18"/>
  <c r="AL907" i="18"/>
  <c r="AL915" i="18"/>
  <c r="AL923" i="18"/>
  <c r="AL931" i="18"/>
  <c r="AL939" i="18"/>
  <c r="AL947" i="18"/>
  <c r="AL955" i="18"/>
  <c r="AL963" i="18"/>
  <c r="AL971" i="18"/>
  <c r="AL979" i="18"/>
  <c r="AL987" i="18"/>
  <c r="AL995" i="18"/>
  <c r="AL1003" i="18"/>
  <c r="AL1011" i="18"/>
  <c r="AL1019" i="18"/>
  <c r="AL1027" i="18"/>
  <c r="AL1035" i="18"/>
  <c r="AL1043" i="18"/>
  <c r="AL1051" i="18"/>
  <c r="AL1059" i="18"/>
  <c r="AL1067" i="18"/>
  <c r="AL1075" i="18"/>
  <c r="AL1083" i="18"/>
  <c r="AL1091" i="18"/>
  <c r="AL1099" i="18"/>
  <c r="AL18" i="18"/>
  <c r="AL58" i="18"/>
  <c r="AL98" i="18"/>
  <c r="AL264" i="18"/>
  <c r="AL304" i="18"/>
  <c r="AL336" i="18"/>
  <c r="AL368" i="18"/>
  <c r="AL393" i="18"/>
  <c r="AL416" i="18"/>
  <c r="AL440" i="18"/>
  <c r="AL459" i="18"/>
  <c r="AL480" i="18"/>
  <c r="AL504" i="18"/>
  <c r="AL523" i="18"/>
  <c r="AL544" i="18"/>
  <c r="AL568" i="18"/>
  <c r="AL587" i="18"/>
  <c r="AL608" i="18"/>
  <c r="AL632" i="18"/>
  <c r="AL651" i="18"/>
  <c r="AL672" i="18"/>
  <c r="AL684" i="18"/>
  <c r="AL694" i="18"/>
  <c r="AL704" i="18"/>
  <c r="AL716" i="18"/>
  <c r="AL726" i="18"/>
  <c r="AL736" i="18"/>
  <c r="AL748" i="18"/>
  <c r="AL758" i="18"/>
  <c r="AL768" i="18"/>
  <c r="AL780" i="18"/>
  <c r="AL790" i="18"/>
  <c r="AL800" i="18"/>
  <c r="AL812" i="18"/>
  <c r="AL822" i="18"/>
  <c r="AL832" i="18"/>
  <c r="AL844" i="18"/>
  <c r="AL854" i="18"/>
  <c r="AL864" i="18"/>
  <c r="AL876" i="18"/>
  <c r="AL886" i="18"/>
  <c r="AL896" i="18"/>
  <c r="AL908" i="18"/>
  <c r="AL918" i="18"/>
  <c r="AL928" i="18"/>
  <c r="AL940" i="18"/>
  <c r="AL950" i="18"/>
  <c r="AL960" i="18"/>
  <c r="AL972" i="18"/>
  <c r="AL982" i="18"/>
  <c r="AL992" i="18"/>
  <c r="AL1004" i="18"/>
  <c r="AL1014" i="18"/>
  <c r="AL1024" i="18"/>
  <c r="AL1036" i="18"/>
  <c r="AL1046" i="18"/>
  <c r="AL1056" i="18"/>
  <c r="AL1068" i="18"/>
  <c r="AL1078" i="18"/>
  <c r="AL1088" i="18"/>
  <c r="AL1100" i="18"/>
  <c r="AL1109" i="18"/>
  <c r="AL1117" i="18"/>
  <c r="AL1125" i="18"/>
  <c r="AL1133" i="18"/>
  <c r="AL1141" i="18"/>
  <c r="AL1149" i="18"/>
  <c r="AL1157" i="18"/>
  <c r="AL1165" i="18"/>
  <c r="AL1173" i="18"/>
  <c r="AL1181" i="18"/>
  <c r="AL1189" i="18"/>
  <c r="AL1197" i="18"/>
  <c r="AL1205" i="18"/>
  <c r="AL1213" i="18"/>
  <c r="AL1221" i="18"/>
  <c r="AL1229" i="18"/>
  <c r="AL1237" i="18"/>
  <c r="AL1245" i="18"/>
  <c r="AL1253" i="18"/>
  <c r="AL1261" i="18"/>
  <c r="AL1269" i="18"/>
  <c r="AL1277" i="18"/>
  <c r="AL1285" i="18"/>
  <c r="AL1293" i="18"/>
  <c r="AL1301" i="18"/>
  <c r="AL1309" i="18"/>
  <c r="AL1317" i="18"/>
  <c r="AL1325" i="18"/>
  <c r="AL1333" i="18"/>
  <c r="AL1341" i="18"/>
  <c r="AL1349" i="18"/>
  <c r="AL1357" i="18"/>
  <c r="AL1365" i="18"/>
  <c r="AL1373" i="18"/>
  <c r="AL1381" i="18"/>
  <c r="AL1389" i="18"/>
  <c r="AL1397" i="18"/>
  <c r="AL1405" i="18"/>
  <c r="AL1413" i="18"/>
  <c r="AL1421" i="18"/>
  <c r="AL1429" i="18"/>
  <c r="AL1437" i="18"/>
  <c r="AL1445" i="18"/>
  <c r="AL1453" i="18"/>
  <c r="AL1461" i="18"/>
  <c r="AL1469" i="18"/>
  <c r="AL1477" i="18"/>
  <c r="AL1485" i="18"/>
  <c r="AL1493" i="18"/>
  <c r="AL1501" i="18"/>
  <c r="AL1509" i="18"/>
  <c r="AL1517" i="18"/>
  <c r="AL1525" i="18"/>
  <c r="AL1533" i="18"/>
  <c r="AL1541" i="18"/>
  <c r="AL1549" i="18"/>
  <c r="AL1557" i="18"/>
  <c r="AL1565" i="18"/>
  <c r="AL1573" i="18"/>
  <c r="AL1581" i="18"/>
  <c r="AL1589" i="18"/>
  <c r="AL1597" i="18"/>
  <c r="AL1605" i="18"/>
  <c r="AL1613" i="18"/>
  <c r="AL1621" i="18"/>
  <c r="AL1629" i="18"/>
  <c r="AL1637" i="18"/>
  <c r="AL1645" i="18"/>
  <c r="AL1653" i="18"/>
  <c r="AL1661" i="18"/>
  <c r="AL1669" i="18"/>
  <c r="AL1677" i="18"/>
  <c r="AL1685" i="18"/>
  <c r="AL1693" i="18"/>
  <c r="AL1701" i="18"/>
  <c r="AL1709" i="18"/>
  <c r="AL1717" i="18"/>
  <c r="AL1725" i="18"/>
  <c r="AL1733" i="18"/>
  <c r="AL1741" i="18"/>
  <c r="AL1749" i="18"/>
  <c r="AL1757" i="18"/>
  <c r="AL1765" i="18"/>
  <c r="AL1773" i="18"/>
  <c r="AL1781" i="18"/>
  <c r="AL1789" i="18"/>
  <c r="AL1797" i="18"/>
  <c r="AL1805" i="18"/>
  <c r="AL1813" i="18"/>
  <c r="AL1821" i="18"/>
  <c r="AL1829" i="18"/>
  <c r="AL1837" i="18"/>
  <c r="AL1845" i="18"/>
  <c r="AL1853" i="18"/>
  <c r="AL1861" i="18"/>
  <c r="AL1869" i="18"/>
  <c r="AL1877" i="18"/>
  <c r="AL1885" i="18"/>
  <c r="AL1893" i="18"/>
  <c r="AL1901" i="18"/>
  <c r="AL1909" i="18"/>
  <c r="AL1917" i="18"/>
  <c r="AL1925" i="18"/>
  <c r="AL1933" i="18"/>
  <c r="AL1941" i="18"/>
  <c r="AL1949" i="18"/>
  <c r="AL19" i="18"/>
  <c r="AL59" i="18"/>
  <c r="AL99" i="18"/>
  <c r="AL265" i="18"/>
  <c r="AL305" i="18"/>
  <c r="AL337" i="18"/>
  <c r="AL369" i="18"/>
  <c r="AL399" i="18"/>
  <c r="AL417" i="18"/>
  <c r="AL441" i="18"/>
  <c r="AL463" i="18"/>
  <c r="AL481" i="18"/>
  <c r="AL505" i="18"/>
  <c r="AL527" i="18"/>
  <c r="AL545" i="18"/>
  <c r="AL569" i="18"/>
  <c r="AL591" i="18"/>
  <c r="AL609" i="18"/>
  <c r="AL633" i="18"/>
  <c r="AL655" i="18"/>
  <c r="AL673" i="18"/>
  <c r="AL685" i="18"/>
  <c r="AL695" i="18"/>
  <c r="AL705" i="18"/>
  <c r="AL717" i="18"/>
  <c r="AL727" i="18"/>
  <c r="AL737" i="18"/>
  <c r="AL749" i="18"/>
  <c r="AL759" i="18"/>
  <c r="AL769" i="18"/>
  <c r="AL781" i="18"/>
  <c r="AL791" i="18"/>
  <c r="AL801" i="18"/>
  <c r="AL813" i="18"/>
  <c r="AL823" i="18"/>
  <c r="AL833" i="18"/>
  <c r="AL845" i="18"/>
  <c r="AL855" i="18"/>
  <c r="AL865" i="18"/>
  <c r="AL877" i="18"/>
  <c r="AL887" i="18"/>
  <c r="AL897" i="18"/>
  <c r="AL909" i="18"/>
  <c r="AL919" i="18"/>
  <c r="AL929" i="18"/>
  <c r="AL941" i="18"/>
  <c r="AL951" i="18"/>
  <c r="AL961" i="18"/>
  <c r="AL973" i="18"/>
  <c r="AL983" i="18"/>
  <c r="AL993" i="18"/>
  <c r="AL1005" i="18"/>
  <c r="AL1015" i="18"/>
  <c r="AL1025" i="18"/>
  <c r="AL1037" i="18"/>
  <c r="AL1047" i="18"/>
  <c r="AL1057" i="18"/>
  <c r="AL1069" i="18"/>
  <c r="AL1079" i="18"/>
  <c r="AL1089" i="18"/>
  <c r="AL1101" i="18"/>
  <c r="AL1110" i="18"/>
  <c r="AL1118" i="18"/>
  <c r="AL1126" i="18"/>
  <c r="AL1134" i="18"/>
  <c r="AL1142" i="18"/>
  <c r="AL1150" i="18"/>
  <c r="AL1158" i="18"/>
  <c r="AL1166" i="18"/>
  <c r="AL1174" i="18"/>
  <c r="AL1182" i="18"/>
  <c r="AL1190" i="18"/>
  <c r="AL1198" i="18"/>
  <c r="AL1206" i="18"/>
  <c r="AL1214" i="18"/>
  <c r="AL1222" i="18"/>
  <c r="AL1230" i="18"/>
  <c r="AL1238" i="18"/>
  <c r="AL1246" i="18"/>
  <c r="AL1254" i="18"/>
  <c r="AL1262" i="18"/>
  <c r="AL1270" i="18"/>
  <c r="AL1278" i="18"/>
  <c r="AL1286" i="18"/>
  <c r="AL1294" i="18"/>
  <c r="AL1302" i="18"/>
  <c r="AL1310" i="18"/>
  <c r="AL1318" i="18"/>
  <c r="AL1326" i="18"/>
  <c r="AL1334" i="18"/>
  <c r="AL1342" i="18"/>
  <c r="AL1350" i="18"/>
  <c r="AL1358" i="18"/>
  <c r="AL1366" i="18"/>
  <c r="AL1374" i="18"/>
  <c r="AL1382" i="18"/>
  <c r="AL1390" i="18"/>
  <c r="AL1398" i="18"/>
  <c r="AL1406" i="18"/>
  <c r="AL1414" i="18"/>
  <c r="AL1422" i="18"/>
  <c r="AL1430" i="18"/>
  <c r="AL1438" i="18"/>
  <c r="AL1446" i="18"/>
  <c r="AL1454" i="18"/>
  <c r="AL1462" i="18"/>
  <c r="AL1470" i="18"/>
  <c r="AL1478" i="18"/>
  <c r="AL1486" i="18"/>
  <c r="AL1494" i="18"/>
  <c r="AL1502" i="18"/>
  <c r="AL1510" i="18"/>
  <c r="AL1518" i="18"/>
  <c r="AL1526" i="18"/>
  <c r="AL1534" i="18"/>
  <c r="AL1542" i="18"/>
  <c r="AL1550" i="18"/>
  <c r="AL1558" i="18"/>
  <c r="AL1566" i="18"/>
  <c r="AL1574" i="18"/>
  <c r="AL1582" i="18"/>
  <c r="AL1590" i="18"/>
  <c r="AL1598" i="18"/>
  <c r="AL1606" i="18"/>
  <c r="AL1614" i="18"/>
  <c r="AL1622" i="18"/>
  <c r="AL1630" i="18"/>
  <c r="AL1638" i="18"/>
  <c r="AL1646" i="18"/>
  <c r="AL1654" i="18"/>
  <c r="AL1662" i="18"/>
  <c r="AL1670" i="18"/>
  <c r="AL1678" i="18"/>
  <c r="AL1686" i="18"/>
  <c r="AL1694" i="18"/>
  <c r="AL1702" i="18"/>
  <c r="AL1710" i="18"/>
  <c r="AL1718" i="18"/>
  <c r="AL1726" i="18"/>
  <c r="AL1734" i="18"/>
  <c r="AL1742" i="18"/>
  <c r="AL1750" i="18"/>
  <c r="AL1758" i="18"/>
  <c r="AL1766" i="18"/>
  <c r="AL1774" i="18"/>
  <c r="AL1782" i="18"/>
  <c r="AL34" i="18"/>
  <c r="AL82" i="18"/>
  <c r="AL280" i="18"/>
  <c r="AL327" i="18"/>
  <c r="AL352" i="18"/>
  <c r="AL377" i="18"/>
  <c r="AL408" i="18"/>
  <c r="AL427" i="18"/>
  <c r="AL448" i="18"/>
  <c r="AL472" i="18"/>
  <c r="AL491" i="18"/>
  <c r="AL512" i="18"/>
  <c r="AL536" i="18"/>
  <c r="AL555" i="18"/>
  <c r="AL576" i="18"/>
  <c r="AL600" i="18"/>
  <c r="AL619" i="18"/>
  <c r="AL640" i="18"/>
  <c r="AL664" i="18"/>
  <c r="AL678" i="18"/>
  <c r="AL688" i="18"/>
  <c r="AL700" i="18"/>
  <c r="AL710" i="18"/>
  <c r="AL720" i="18"/>
  <c r="AL732" i="18"/>
  <c r="AL742" i="18"/>
  <c r="AL752" i="18"/>
  <c r="AL764" i="18"/>
  <c r="AL774" i="18"/>
  <c r="AL784" i="18"/>
  <c r="AL796" i="18"/>
  <c r="AL806" i="18"/>
  <c r="AL816" i="18"/>
  <c r="AL828" i="18"/>
  <c r="AL838" i="18"/>
  <c r="AL848" i="18"/>
  <c r="AL860" i="18"/>
  <c r="AL870" i="18"/>
  <c r="AL880" i="18"/>
  <c r="AL892" i="18"/>
  <c r="AL902" i="18"/>
  <c r="AL912" i="18"/>
  <c r="AL924" i="18"/>
  <c r="AL934" i="18"/>
  <c r="AL944" i="18"/>
  <c r="AL956" i="18"/>
  <c r="AL966" i="18"/>
  <c r="AL976" i="18"/>
  <c r="AL988" i="18"/>
  <c r="AL998" i="18"/>
  <c r="AL1008" i="18"/>
  <c r="AL1020" i="18"/>
  <c r="AL1030" i="18"/>
  <c r="AL1040" i="18"/>
  <c r="AL1052" i="18"/>
  <c r="AL1062" i="18"/>
  <c r="AL1072" i="18"/>
  <c r="AL1084" i="18"/>
  <c r="AL1094" i="18"/>
  <c r="AL1104" i="18"/>
  <c r="AL1113" i="18"/>
  <c r="AL1121" i="18"/>
  <c r="AL1129" i="18"/>
  <c r="AL1137" i="18"/>
  <c r="AL1145" i="18"/>
  <c r="AL1153" i="18"/>
  <c r="AL1161" i="18"/>
  <c r="AL1169" i="18"/>
  <c r="AL1177" i="18"/>
  <c r="AL1185" i="18"/>
  <c r="AL1193" i="18"/>
  <c r="AL1201" i="18"/>
  <c r="AL1209" i="18"/>
  <c r="AL1217" i="18"/>
  <c r="AL1225" i="18"/>
  <c r="AL1233" i="18"/>
  <c r="AL1241" i="18"/>
  <c r="AL1249" i="18"/>
  <c r="AL1257" i="18"/>
  <c r="AL1265" i="18"/>
  <c r="AL1273" i="18"/>
  <c r="AL1281" i="18"/>
  <c r="AL1289" i="18"/>
  <c r="AL1297" i="18"/>
  <c r="AL1305" i="18"/>
  <c r="AL1313" i="18"/>
  <c r="AL1321" i="18"/>
  <c r="AL1329" i="18"/>
  <c r="AL1337" i="18"/>
  <c r="AL1345" i="18"/>
  <c r="AL1353" i="18"/>
  <c r="AL1361" i="18"/>
  <c r="AL1369" i="18"/>
  <c r="AL1377" i="18"/>
  <c r="AL1385" i="18"/>
  <c r="AL1393" i="18"/>
  <c r="AL1401" i="18"/>
  <c r="AL1409" i="18"/>
  <c r="AL1417" i="18"/>
  <c r="AL1425" i="18"/>
  <c r="AL1433" i="18"/>
  <c r="AL1441" i="18"/>
  <c r="AL1449" i="18"/>
  <c r="AL1457" i="18"/>
  <c r="AL1465" i="18"/>
  <c r="AL1473" i="18"/>
  <c r="AL1481" i="18"/>
  <c r="AL1489" i="18"/>
  <c r="AL1497" i="18"/>
  <c r="AL1505" i="18"/>
  <c r="AL1513" i="18"/>
  <c r="AL1521" i="18"/>
  <c r="AL1529" i="18"/>
  <c r="AL1537" i="18"/>
  <c r="AL1545" i="18"/>
  <c r="AL1553" i="18"/>
  <c r="AL1561" i="18"/>
  <c r="AL1569" i="18"/>
  <c r="AL1577" i="18"/>
  <c r="AL1585" i="18"/>
  <c r="AL1593" i="18"/>
  <c r="AL1601" i="18"/>
  <c r="AL1609" i="18"/>
  <c r="AL1617" i="18"/>
  <c r="AL1625" i="18"/>
  <c r="AL1633" i="18"/>
  <c r="AL1641" i="18"/>
  <c r="AL1649" i="18"/>
  <c r="AL1657" i="18"/>
  <c r="AL1665" i="18"/>
  <c r="AL1673" i="18"/>
  <c r="AL1681" i="18"/>
  <c r="AL1689" i="18"/>
  <c r="AL1697" i="18"/>
  <c r="AL1705" i="18"/>
  <c r="AL1713" i="18"/>
  <c r="AL1721" i="18"/>
  <c r="AL1729" i="18"/>
  <c r="AL1737" i="18"/>
  <c r="AL1745" i="18"/>
  <c r="AL1753" i="18"/>
  <c r="AL1761" i="18"/>
  <c r="AL1769" i="18"/>
  <c r="AL1777" i="18"/>
  <c r="AL1785" i="18"/>
  <c r="AL1793" i="18"/>
  <c r="AL1801" i="18"/>
  <c r="AL1809" i="18"/>
  <c r="AL1817" i="18"/>
  <c r="AL1825" i="18"/>
  <c r="AL1833" i="18"/>
  <c r="AL1841" i="18"/>
  <c r="AL1849" i="18"/>
  <c r="AL1857" i="18"/>
  <c r="AL1865" i="18"/>
  <c r="AL1873" i="18"/>
  <c r="AL1881" i="18"/>
  <c r="AL1889" i="18"/>
  <c r="AL1897" i="18"/>
  <c r="AL26" i="18"/>
  <c r="AL90" i="18"/>
  <c r="AL281" i="18"/>
  <c r="AL345" i="18"/>
  <c r="AL391" i="18"/>
  <c r="AL425" i="18"/>
  <c r="AL457" i="18"/>
  <c r="AL495" i="18"/>
  <c r="AL528" i="18"/>
  <c r="AL560" i="18"/>
  <c r="AL593" i="18"/>
  <c r="AL625" i="18"/>
  <c r="AL665" i="18"/>
  <c r="AL686" i="18"/>
  <c r="AL702" i="18"/>
  <c r="AL719" i="18"/>
  <c r="AL735" i="18"/>
  <c r="AL753" i="18"/>
  <c r="AL772" i="18"/>
  <c r="AL788" i="18"/>
  <c r="AL805" i="18"/>
  <c r="AL821" i="18"/>
  <c r="AL839" i="18"/>
  <c r="AL856" i="18"/>
  <c r="AL872" i="18"/>
  <c r="AL889" i="18"/>
  <c r="AL905" i="18"/>
  <c r="AL925" i="18"/>
  <c r="AL942" i="18"/>
  <c r="AL958" i="18"/>
  <c r="AL975" i="18"/>
  <c r="AL991" i="18"/>
  <c r="AL1009" i="18"/>
  <c r="AL1028" i="18"/>
  <c r="AL1044" i="18"/>
  <c r="AL1061" i="18"/>
  <c r="AL1077" i="18"/>
  <c r="AL1095" i="18"/>
  <c r="AL1111" i="18"/>
  <c r="AL1123" i="18"/>
  <c r="AL1136" i="18"/>
  <c r="AL1148" i="18"/>
  <c r="AL1162" i="18"/>
  <c r="AL1175" i="18"/>
  <c r="AL1187" i="18"/>
  <c r="AL1200" i="18"/>
  <c r="AL1212" i="18"/>
  <c r="AL1226" i="18"/>
  <c r="AL1239" i="18"/>
  <c r="AL1251" i="18"/>
  <c r="AL1264" i="18"/>
  <c r="AL1276" i="18"/>
  <c r="AL1290" i="18"/>
  <c r="AL1303" i="18"/>
  <c r="AL1315" i="18"/>
  <c r="AL1328" i="18"/>
  <c r="AL1340" i="18"/>
  <c r="AL1354" i="18"/>
  <c r="AL1367" i="18"/>
  <c r="AL1379" i="18"/>
  <c r="AL1392" i="18"/>
  <c r="AL1404" i="18"/>
  <c r="AL1418" i="18"/>
  <c r="AL1431" i="18"/>
  <c r="AL1443" i="18"/>
  <c r="AL1456" i="18"/>
  <c r="AL1468" i="18"/>
  <c r="AL1482" i="18"/>
  <c r="AL1495" i="18"/>
  <c r="AL1507" i="18"/>
  <c r="AL1520" i="18"/>
  <c r="AL1532" i="18"/>
  <c r="AL1546" i="18"/>
  <c r="AL1559" i="18"/>
  <c r="AL1571" i="18"/>
  <c r="AL1584" i="18"/>
  <c r="AL1596" i="18"/>
  <c r="AL1610" i="18"/>
  <c r="AL27" i="18"/>
  <c r="AL91" i="18"/>
  <c r="AL296" i="18"/>
  <c r="AL351" i="18"/>
  <c r="AL392" i="18"/>
  <c r="AL431" i="18"/>
  <c r="AL464" i="18"/>
  <c r="AL496" i="18"/>
  <c r="AL529" i="18"/>
  <c r="AL561" i="18"/>
  <c r="AL601" i="18"/>
  <c r="AL635" i="18"/>
  <c r="AL667" i="18"/>
  <c r="AL687" i="18"/>
  <c r="AL703" i="18"/>
  <c r="AL721" i="18"/>
  <c r="AL740" i="18"/>
  <c r="AL756" i="18"/>
  <c r="AL773" i="18"/>
  <c r="AL789" i="18"/>
  <c r="AL807" i="18"/>
  <c r="AL824" i="18"/>
  <c r="AL840" i="18"/>
  <c r="AL857" i="18"/>
  <c r="AL873" i="18"/>
  <c r="AL893" i="18"/>
  <c r="AL910" i="18"/>
  <c r="AL926" i="18"/>
  <c r="AL943" i="18"/>
  <c r="AL959" i="18"/>
  <c r="AL977" i="18"/>
  <c r="AL996" i="18"/>
  <c r="AL1012" i="18"/>
  <c r="AL1029" i="18"/>
  <c r="AL1045" i="18"/>
  <c r="AL1063" i="18"/>
  <c r="AL1080" i="18"/>
  <c r="AL1096" i="18"/>
  <c r="AL1112" i="18"/>
  <c r="AL1124" i="18"/>
  <c r="AL1138" i="18"/>
  <c r="AL1151" i="18"/>
  <c r="AL1163" i="18"/>
  <c r="AL1176" i="18"/>
  <c r="AL1188" i="18"/>
  <c r="AL1202" i="18"/>
  <c r="AL1215" i="18"/>
  <c r="AL1227" i="18"/>
  <c r="AL1240" i="18"/>
  <c r="AL1252" i="18"/>
  <c r="AL1266" i="18"/>
  <c r="AL1279" i="18"/>
  <c r="AL1291" i="18"/>
  <c r="AL1304" i="18"/>
  <c r="AL1316" i="18"/>
  <c r="AL1330" i="18"/>
  <c r="AL1343" i="18"/>
  <c r="AL1355" i="18"/>
  <c r="AL1368" i="18"/>
  <c r="AL1380" i="18"/>
  <c r="AL1394" i="18"/>
  <c r="AL1407" i="18"/>
  <c r="AL1419" i="18"/>
  <c r="AL1432" i="18"/>
  <c r="AL1444" i="18"/>
  <c r="AL1458" i="18"/>
  <c r="AL1471" i="18"/>
  <c r="AL1483" i="18"/>
  <c r="AL1496" i="18"/>
  <c r="AL1508" i="18"/>
  <c r="AL1522" i="18"/>
  <c r="AL1535" i="18"/>
  <c r="AL1547" i="18"/>
  <c r="AL1560" i="18"/>
  <c r="AL1572" i="18"/>
  <c r="AL1586" i="18"/>
  <c r="AL1599" i="18"/>
  <c r="AL1611" i="18"/>
  <c r="AL1624" i="18"/>
  <c r="AL1636" i="18"/>
  <c r="AL1650" i="18"/>
  <c r="AL1663" i="18"/>
  <c r="AL1675" i="18"/>
  <c r="AL1688" i="18"/>
  <c r="AL1700" i="18"/>
  <c r="AL1714" i="18"/>
  <c r="AL1727" i="18"/>
  <c r="AL1739" i="18"/>
  <c r="AL1752" i="18"/>
  <c r="AL1764" i="18"/>
  <c r="AL1778" i="18"/>
  <c r="AL1790" i="18"/>
  <c r="AL1800" i="18"/>
  <c r="AL1811" i="18"/>
  <c r="AL1822" i="18"/>
  <c r="AL1832" i="18"/>
  <c r="AL1843" i="18"/>
  <c r="AL1854" i="18"/>
  <c r="AL1864" i="18"/>
  <c r="AL1875" i="18"/>
  <c r="AL1886" i="18"/>
  <c r="AL1896" i="18"/>
  <c r="AL1906" i="18"/>
  <c r="AL1915" i="18"/>
  <c r="AL1924" i="18"/>
  <c r="AL1934" i="18"/>
  <c r="AL1943" i="18"/>
  <c r="AL1952" i="18"/>
  <c r="AL1960" i="18"/>
  <c r="AL1968" i="18"/>
  <c r="AL1976" i="18"/>
  <c r="AL1984" i="18"/>
  <c r="AL1992" i="18"/>
  <c r="AL2000" i="18"/>
  <c r="AL2008" i="18"/>
  <c r="AL2016" i="18"/>
  <c r="AL2024" i="18"/>
  <c r="AL2032" i="18"/>
  <c r="AL2040" i="18"/>
  <c r="AL2048" i="18"/>
  <c r="AL2056" i="18"/>
  <c r="AL2064" i="18"/>
  <c r="AL2072" i="18"/>
  <c r="AL2080" i="18"/>
  <c r="AL2088" i="18"/>
  <c r="AL2096" i="18"/>
  <c r="AL2104" i="18"/>
  <c r="AL2112" i="18"/>
  <c r="AL2120" i="18"/>
  <c r="AL2128" i="18"/>
  <c r="AL2136" i="18"/>
  <c r="AL2144" i="18"/>
  <c r="AL2152" i="18"/>
  <c r="AL2160" i="18"/>
  <c r="AL2168" i="18"/>
  <c r="AL2176" i="18"/>
  <c r="AL2184" i="18"/>
  <c r="AL2192" i="18"/>
  <c r="AL2200" i="18"/>
  <c r="AL2208" i="18"/>
  <c r="AL2216" i="18"/>
  <c r="AL2224" i="18"/>
  <c r="AL2232" i="18"/>
  <c r="AL2240" i="18"/>
  <c r="AL2248" i="18"/>
  <c r="AL2256" i="18"/>
  <c r="AL2264" i="18"/>
  <c r="AL2272" i="18"/>
  <c r="AL2280" i="18"/>
  <c r="AL2288" i="18"/>
  <c r="AL2296" i="18"/>
  <c r="AL2304" i="18"/>
  <c r="AL2312" i="18"/>
  <c r="AL2320" i="18"/>
  <c r="AL2328" i="18"/>
  <c r="AL2336" i="18"/>
  <c r="AL2344" i="18"/>
  <c r="AL2352" i="18"/>
  <c r="AL2360" i="18"/>
  <c r="AL2368" i="18"/>
  <c r="AL2376" i="18"/>
  <c r="AL2384" i="18"/>
  <c r="AL2392" i="18"/>
  <c r="AL2400" i="18"/>
  <c r="AL2408" i="18"/>
  <c r="AL2416" i="18"/>
  <c r="AL2424" i="18"/>
  <c r="AL2432" i="18"/>
  <c r="AL35" i="18"/>
  <c r="AL114" i="18"/>
  <c r="AL297" i="18"/>
  <c r="AL353" i="18"/>
  <c r="AL400" i="18"/>
  <c r="AL432" i="18"/>
  <c r="AL465" i="18"/>
  <c r="AL497" i="18"/>
  <c r="AL537" i="18"/>
  <c r="AL571" i="18"/>
  <c r="AL603" i="18"/>
  <c r="AL639" i="18"/>
  <c r="AL671" i="18"/>
  <c r="AL689" i="18"/>
  <c r="AL708" i="18"/>
  <c r="AL724" i="18"/>
  <c r="AL741" i="18"/>
  <c r="AL757" i="18"/>
  <c r="AL775" i="18"/>
  <c r="AL792" i="18"/>
  <c r="AL808" i="18"/>
  <c r="AL825" i="18"/>
  <c r="AL841" i="18"/>
  <c r="AL861" i="18"/>
  <c r="AL878" i="18"/>
  <c r="AL894" i="18"/>
  <c r="AL911" i="18"/>
  <c r="AL927" i="18"/>
  <c r="AL945" i="18"/>
  <c r="AL964" i="18"/>
  <c r="AL980" i="18"/>
  <c r="AL997" i="18"/>
  <c r="AL1013" i="18"/>
  <c r="AL1031" i="18"/>
  <c r="AL1048" i="18"/>
  <c r="AL1064" i="18"/>
  <c r="AL1081" i="18"/>
  <c r="AL1097" i="18"/>
  <c r="AL1114" i="18"/>
  <c r="AL1127" i="18"/>
  <c r="AL1139" i="18"/>
  <c r="AL1152" i="18"/>
  <c r="AL1164" i="18"/>
  <c r="AL1178" i="18"/>
  <c r="AL1191" i="18"/>
  <c r="AL1203" i="18"/>
  <c r="AL1216" i="18"/>
  <c r="AL1228" i="18"/>
  <c r="AL1242" i="18"/>
  <c r="AL1255" i="18"/>
  <c r="AL1267" i="18"/>
  <c r="AL1280" i="18"/>
  <c r="AL1292" i="18"/>
  <c r="AL1306" i="18"/>
  <c r="AL1319" i="18"/>
  <c r="AL1331" i="18"/>
  <c r="AL1344" i="18"/>
  <c r="AL1356" i="18"/>
  <c r="AL1370" i="18"/>
  <c r="AL1383" i="18"/>
  <c r="AL1395" i="18"/>
  <c r="AL1408" i="18"/>
  <c r="AL1420" i="18"/>
  <c r="AL1434" i="18"/>
  <c r="AL1447" i="18"/>
  <c r="AL1459" i="18"/>
  <c r="AL1472" i="18"/>
  <c r="AL1484" i="18"/>
  <c r="AL1498" i="18"/>
  <c r="AL1511" i="18"/>
  <c r="AL1523" i="18"/>
  <c r="AL1536" i="18"/>
  <c r="AL1548" i="18"/>
  <c r="AL1562" i="18"/>
  <c r="AL1575" i="18"/>
  <c r="AL1587" i="18"/>
  <c r="AL1600" i="18"/>
  <c r="AL1612" i="18"/>
  <c r="AL1626" i="18"/>
  <c r="AL1639" i="18"/>
  <c r="AL50" i="18"/>
  <c r="AL335" i="18"/>
  <c r="AL411" i="18"/>
  <c r="AL473" i="18"/>
  <c r="AL520" i="18"/>
  <c r="AL577" i="18"/>
  <c r="AL624" i="18"/>
  <c r="AL679" i="18"/>
  <c r="AL709" i="18"/>
  <c r="AL733" i="18"/>
  <c r="AL761" i="18"/>
  <c r="AL785" i="18"/>
  <c r="AL815" i="18"/>
  <c r="AL846" i="18"/>
  <c r="AL869" i="18"/>
  <c r="AL900" i="18"/>
  <c r="AL921" i="18"/>
  <c r="AL952" i="18"/>
  <c r="AL981" i="18"/>
  <c r="AL1006" i="18"/>
  <c r="AL1033" i="18"/>
  <c r="AL1060" i="18"/>
  <c r="AL1087" i="18"/>
  <c r="AL1115" i="18"/>
  <c r="AL51" i="18"/>
  <c r="AL359" i="18"/>
  <c r="AL415" i="18"/>
  <c r="AL475" i="18"/>
  <c r="AL521" i="18"/>
  <c r="AL584" i="18"/>
  <c r="AL641" i="18"/>
  <c r="AL680" i="18"/>
  <c r="AL711" i="18"/>
  <c r="AL734" i="18"/>
  <c r="AL765" i="18"/>
  <c r="AL793" i="18"/>
  <c r="AL817" i="18"/>
  <c r="AL847" i="18"/>
  <c r="AL871" i="18"/>
  <c r="AL901" i="18"/>
  <c r="AL932" i="18"/>
  <c r="AL953" i="18"/>
  <c r="AL984" i="18"/>
  <c r="AL1007" i="18"/>
  <c r="AL1038" i="18"/>
  <c r="AL1065" i="18"/>
  <c r="AL1092" i="18"/>
  <c r="AL1116" i="18"/>
  <c r="AL1135" i="18"/>
  <c r="AL1156" i="18"/>
  <c r="AL1179" i="18"/>
  <c r="AL1196" i="18"/>
  <c r="AL1219" i="18"/>
  <c r="AL1236" i="18"/>
  <c r="AL1259" i="18"/>
  <c r="AL1282" i="18"/>
  <c r="AL1299" i="18"/>
  <c r="AL1322" i="18"/>
  <c r="AL1339" i="18"/>
  <c r="AL1362" i="18"/>
  <c r="AL1384" i="18"/>
  <c r="AL1402" i="18"/>
  <c r="AL1424" i="18"/>
  <c r="AL1442" i="18"/>
  <c r="AL1464" i="18"/>
  <c r="AL1487" i="18"/>
  <c r="AL1504" i="18"/>
  <c r="AL1527" i="18"/>
  <c r="AL1544" i="18"/>
  <c r="AL1567" i="18"/>
  <c r="AL1588" i="18"/>
  <c r="AL1607" i="18"/>
  <c r="AL1627" i="18"/>
  <c r="AL1643" i="18"/>
  <c r="AL1658" i="18"/>
  <c r="AL1672" i="18"/>
  <c r="AL1687" i="18"/>
  <c r="AL1703" i="18"/>
  <c r="AL1716" i="18"/>
  <c r="AL1731" i="18"/>
  <c r="AL1746" i="18"/>
  <c r="AL1760" i="18"/>
  <c r="AL1775" i="18"/>
  <c r="AL1788" i="18"/>
  <c r="AL1802" i="18"/>
  <c r="AL1814" i="18"/>
  <c r="AL1826" i="18"/>
  <c r="AL1838" i="18"/>
  <c r="AL1850" i="18"/>
  <c r="AL1862" i="18"/>
  <c r="AL1874" i="18"/>
  <c r="AL1887" i="18"/>
  <c r="AL1899" i="18"/>
  <c r="AL1910" i="18"/>
  <c r="AL1920" i="18"/>
  <c r="AL1930" i="18"/>
  <c r="AL1940" i="18"/>
  <c r="AL1951" i="18"/>
  <c r="AL1961" i="18"/>
  <c r="AL1970" i="18"/>
  <c r="AL1979" i="18"/>
  <c r="AL1988" i="18"/>
  <c r="AL1997" i="18"/>
  <c r="AL2006" i="18"/>
  <c r="AL2015" i="18"/>
  <c r="AL2025" i="18"/>
  <c r="AL2034" i="18"/>
  <c r="AL2043" i="18"/>
  <c r="AL2052" i="18"/>
  <c r="AL2061" i="18"/>
  <c r="AL2070" i="18"/>
  <c r="AL2079" i="18"/>
  <c r="AL2089" i="18"/>
  <c r="AL2098" i="18"/>
  <c r="AL2107" i="18"/>
  <c r="AL2116" i="18"/>
  <c r="AL2125" i="18"/>
  <c r="AL2134" i="18"/>
  <c r="AL2143" i="18"/>
  <c r="AL2153" i="18"/>
  <c r="AL2162" i="18"/>
  <c r="AL2171" i="18"/>
  <c r="AL2180" i="18"/>
  <c r="AL2189" i="18"/>
  <c r="AL2198" i="18"/>
  <c r="AL2207" i="18"/>
  <c r="AL2217" i="18"/>
  <c r="AL2226" i="18"/>
  <c r="AL2235" i="18"/>
  <c r="AL2244" i="18"/>
  <c r="AL2253" i="18"/>
  <c r="AL2262" i="18"/>
  <c r="AL2271" i="18"/>
  <c r="AL2281" i="18"/>
  <c r="AL2290" i="18"/>
  <c r="AL2299" i="18"/>
  <c r="AL2308" i="18"/>
  <c r="AL2317" i="18"/>
  <c r="AL2326" i="18"/>
  <c r="AL2335" i="18"/>
  <c r="AL2345" i="18"/>
  <c r="AL2354" i="18"/>
  <c r="AL2363" i="18"/>
  <c r="AL2372" i="18"/>
  <c r="AL2381" i="18"/>
  <c r="AL2390" i="18"/>
  <c r="AL2399" i="18"/>
  <c r="AL2409" i="18"/>
  <c r="AL2418" i="18"/>
  <c r="AL2427" i="18"/>
  <c r="AL2436" i="18"/>
  <c r="AL2444" i="18"/>
  <c r="AL2452" i="18"/>
  <c r="AL2460" i="18"/>
  <c r="AL2468" i="18"/>
  <c r="AL2476" i="18"/>
  <c r="AL2484" i="18"/>
  <c r="AL2492" i="18"/>
  <c r="AL2500" i="18"/>
  <c r="AL2508" i="18"/>
  <c r="AL2516" i="18"/>
  <c r="AL2524" i="18"/>
  <c r="AL2532" i="18"/>
  <c r="AL2540" i="18"/>
  <c r="AL2548" i="18"/>
  <c r="AL2556" i="18"/>
  <c r="AL2564" i="18"/>
  <c r="AL2572" i="18"/>
  <c r="AL2580" i="18"/>
  <c r="AL2588" i="18"/>
  <c r="AL2596" i="18"/>
  <c r="AL2604" i="18"/>
  <c r="AL2612" i="18"/>
  <c r="AL2620" i="18"/>
  <c r="AL2628" i="18"/>
  <c r="AL2636" i="18"/>
  <c r="AL2644" i="18"/>
  <c r="AL2652" i="18"/>
  <c r="AL2660" i="18"/>
  <c r="AL2668" i="18"/>
  <c r="AL2676" i="18"/>
  <c r="AL2684" i="18"/>
  <c r="AL2692" i="18"/>
  <c r="AL2700" i="18"/>
  <c r="AL2708" i="18"/>
  <c r="AL2716" i="18"/>
  <c r="AL2724" i="18"/>
  <c r="AL2732" i="18"/>
  <c r="AL2740" i="18"/>
  <c r="AL2748" i="18"/>
  <c r="AL2756" i="18"/>
  <c r="AL66" i="18"/>
  <c r="AL272" i="18"/>
  <c r="AL360" i="18"/>
  <c r="AL424" i="18"/>
  <c r="AL479" i="18"/>
  <c r="AL539" i="18"/>
  <c r="AL585" i="18"/>
  <c r="AL648" i="18"/>
  <c r="AL681" i="18"/>
  <c r="AL712" i="18"/>
  <c r="AL743" i="18"/>
  <c r="AL766" i="18"/>
  <c r="AL797" i="18"/>
  <c r="AL820" i="18"/>
  <c r="AL849" i="18"/>
  <c r="AL879" i="18"/>
  <c r="AL903" i="18"/>
  <c r="AL933" i="18"/>
  <c r="AL957" i="18"/>
  <c r="AL985" i="18"/>
  <c r="AL1016" i="18"/>
  <c r="AL1039" i="18"/>
  <c r="AL1070" i="18"/>
  <c r="AL1093" i="18"/>
  <c r="AL1119" i="18"/>
  <c r="AL1140" i="18"/>
  <c r="AL1159" i="18"/>
  <c r="AL1180" i="18"/>
  <c r="AL1199" i="18"/>
  <c r="AL1220" i="18"/>
  <c r="AL1243" i="18"/>
  <c r="AL1260" i="18"/>
  <c r="AL1283" i="18"/>
  <c r="AL1300" i="18"/>
  <c r="AL1323" i="18"/>
  <c r="AL1346" i="18"/>
  <c r="AL1363" i="18"/>
  <c r="AL1386" i="18"/>
  <c r="AL1403" i="18"/>
  <c r="AL1426" i="18"/>
  <c r="AL1448" i="18"/>
  <c r="AL1466" i="18"/>
  <c r="AL1488" i="18"/>
  <c r="AL1506" i="18"/>
  <c r="AL1528" i="18"/>
  <c r="AL1551" i="18"/>
  <c r="AL1568" i="18"/>
  <c r="AL1591" i="18"/>
  <c r="AL1608" i="18"/>
  <c r="AL1628" i="18"/>
  <c r="AL1644" i="18"/>
  <c r="AL1659" i="18"/>
  <c r="AL1674" i="18"/>
  <c r="AL1690" i="18"/>
  <c r="AL1704" i="18"/>
  <c r="AL1719" i="18"/>
  <c r="AL1732" i="18"/>
  <c r="AL1747" i="18"/>
  <c r="AL1762" i="18"/>
  <c r="AL1776" i="18"/>
  <c r="AL1791" i="18"/>
  <c r="AL1803" i="18"/>
  <c r="AL1815" i="18"/>
  <c r="AL1827" i="18"/>
  <c r="AL1839" i="18"/>
  <c r="AL1851" i="18"/>
  <c r="AL1863" i="18"/>
  <c r="AL1876" i="18"/>
  <c r="AL1888" i="18"/>
  <c r="AL1900" i="18"/>
  <c r="AL1911" i="18"/>
  <c r="AL1921" i="18"/>
  <c r="AL1931" i="18"/>
  <c r="AL1942" i="18"/>
  <c r="AL1953" i="18"/>
  <c r="AL1962" i="18"/>
  <c r="AL1971" i="18"/>
  <c r="AL1980" i="18"/>
  <c r="AL1989" i="18"/>
  <c r="AL1998" i="18"/>
  <c r="AL2007" i="18"/>
  <c r="AL2017" i="18"/>
  <c r="AL2026" i="18"/>
  <c r="AL2035" i="18"/>
  <c r="AL2044" i="18"/>
  <c r="AL2053" i="18"/>
  <c r="AL2062" i="18"/>
  <c r="AL2071" i="18"/>
  <c r="AL2081" i="18"/>
  <c r="AL2090" i="18"/>
  <c r="AL2099" i="18"/>
  <c r="AL2108" i="18"/>
  <c r="AL2117" i="18"/>
  <c r="AL2126" i="18"/>
  <c r="AL2135" i="18"/>
  <c r="AL2145" i="18"/>
  <c r="AL2154" i="18"/>
  <c r="AL2163" i="18"/>
  <c r="AL2172" i="18"/>
  <c r="AL2181" i="18"/>
  <c r="AL2190" i="18"/>
  <c r="AL2199" i="18"/>
  <c r="AL2209" i="18"/>
  <c r="AL2218" i="18"/>
  <c r="AL2227" i="18"/>
  <c r="AL2236" i="18"/>
  <c r="AL2245" i="18"/>
  <c r="AL2254" i="18"/>
  <c r="AL2263" i="18"/>
  <c r="AL2273" i="18"/>
  <c r="AL2282" i="18"/>
  <c r="AL2291" i="18"/>
  <c r="AL2300" i="18"/>
  <c r="AL2309" i="18"/>
  <c r="AL2318" i="18"/>
  <c r="AL2327" i="18"/>
  <c r="AL2337" i="18"/>
  <c r="AL2346" i="18"/>
  <c r="AL2355" i="18"/>
  <c r="AL2364" i="18"/>
  <c r="AL2373" i="18"/>
  <c r="AL2382" i="18"/>
  <c r="AL2391" i="18"/>
  <c r="AL2401" i="18"/>
  <c r="AL2410" i="18"/>
  <c r="AL2419" i="18"/>
  <c r="AL2428" i="18"/>
  <c r="AL2437" i="18"/>
  <c r="AL2445" i="18"/>
  <c r="AL2453" i="18"/>
  <c r="AL2461" i="18"/>
  <c r="AL2469" i="18"/>
  <c r="AL2477" i="18"/>
  <c r="AL2485" i="18"/>
  <c r="AL2493" i="18"/>
  <c r="AL2501" i="18"/>
  <c r="AL2509" i="18"/>
  <c r="AL2517" i="18"/>
  <c r="AL2525" i="18"/>
  <c r="AL2533" i="18"/>
  <c r="AL2541" i="18"/>
  <c r="AL2549" i="18"/>
  <c r="AL2557" i="18"/>
  <c r="AL2565" i="18"/>
  <c r="AL2573" i="18"/>
  <c r="AL2581" i="18"/>
  <c r="AL2589" i="18"/>
  <c r="AL2597" i="18"/>
  <c r="AL2605" i="18"/>
  <c r="AL2613" i="18"/>
  <c r="AL2621" i="18"/>
  <c r="AL2629" i="18"/>
  <c r="AL2637" i="18"/>
  <c r="AL2645" i="18"/>
  <c r="AL2653" i="18"/>
  <c r="AL2661" i="18"/>
  <c r="AL2669" i="18"/>
  <c r="AL2677" i="18"/>
  <c r="AL2685" i="18"/>
  <c r="AL2693" i="18"/>
  <c r="AL2701" i="18"/>
  <c r="AL2709" i="18"/>
  <c r="AL2717" i="18"/>
  <c r="AL2725" i="18"/>
  <c r="AL2733" i="18"/>
  <c r="AL2741" i="18"/>
  <c r="AL2749" i="18"/>
  <c r="AL2757" i="18"/>
  <c r="AL2765" i="18"/>
  <c r="AL67" i="18"/>
  <c r="AL273" i="18"/>
  <c r="AL375" i="18"/>
  <c r="AL433" i="18"/>
  <c r="AL488" i="18"/>
  <c r="AL543" i="18"/>
  <c r="AL592" i="18"/>
  <c r="AL649" i="18"/>
  <c r="AL692" i="18"/>
  <c r="AL713" i="18"/>
  <c r="AL744" i="18"/>
  <c r="AL767" i="18"/>
  <c r="AL798" i="18"/>
  <c r="AL829" i="18"/>
  <c r="AL852" i="18"/>
  <c r="AL881" i="18"/>
  <c r="AL904" i="18"/>
  <c r="AL935" i="18"/>
  <c r="AL965" i="18"/>
  <c r="AL989" i="18"/>
  <c r="AL1017" i="18"/>
  <c r="AL1041" i="18"/>
  <c r="AL1071" i="18"/>
  <c r="AL1102" i="18"/>
  <c r="AL1120" i="18"/>
  <c r="AL1143" i="18"/>
  <c r="AL1160" i="18"/>
  <c r="AL1183" i="18"/>
  <c r="AL1204" i="18"/>
  <c r="AL1223" i="18"/>
  <c r="AL1244" i="18"/>
  <c r="AL1263" i="18"/>
  <c r="AL1284" i="18"/>
  <c r="AL1307" i="18"/>
  <c r="AL1324" i="18"/>
  <c r="AL1347" i="18"/>
  <c r="AL1364" i="18"/>
  <c r="AL1387" i="18"/>
  <c r="AL1410" i="18"/>
  <c r="AL1427" i="18"/>
  <c r="AL1450" i="18"/>
  <c r="AL1467" i="18"/>
  <c r="AL1490" i="18"/>
  <c r="AL1512" i="18"/>
  <c r="AL1530" i="18"/>
  <c r="AL1552" i="18"/>
  <c r="AL1570" i="18"/>
  <c r="AL1592" i="18"/>
  <c r="AL1615" i="18"/>
  <c r="AL1631" i="18"/>
  <c r="AL1647" i="18"/>
  <c r="AL1660" i="18"/>
  <c r="AL1676" i="18"/>
  <c r="AL1691" i="18"/>
  <c r="AL1706" i="18"/>
  <c r="AL1720" i="18"/>
  <c r="AL1735" i="18"/>
  <c r="AL1748" i="18"/>
  <c r="AL83" i="18"/>
  <c r="AL312" i="18"/>
  <c r="AL443" i="18"/>
  <c r="AL552" i="18"/>
  <c r="AL656" i="18"/>
  <c r="AL718" i="18"/>
  <c r="AL776" i="18"/>
  <c r="AL830" i="18"/>
  <c r="AL884" i="18"/>
  <c r="AL936" i="18"/>
  <c r="AL990" i="18"/>
  <c r="AL1049" i="18"/>
  <c r="AL1103" i="18"/>
  <c r="AL1132" i="18"/>
  <c r="AL1170" i="18"/>
  <c r="AL1207" i="18"/>
  <c r="AL1234" i="18"/>
  <c r="AL1271" i="18"/>
  <c r="AL1298" i="18"/>
  <c r="AL1335" i="18"/>
  <c r="AL1371" i="18"/>
  <c r="AL1399" i="18"/>
  <c r="AL1435" i="18"/>
  <c r="AL1463" i="18"/>
  <c r="AL1499" i="18"/>
  <c r="AL1531" i="18"/>
  <c r="AL1563" i="18"/>
  <c r="AL1595" i="18"/>
  <c r="AL1623" i="18"/>
  <c r="AL1652" i="18"/>
  <c r="AL1679" i="18"/>
  <c r="AL1698" i="18"/>
  <c r="AL1723" i="18"/>
  <c r="AL1744" i="18"/>
  <c r="AL1768" i="18"/>
  <c r="AL1786" i="18"/>
  <c r="AL1804" i="18"/>
  <c r="AL1819" i="18"/>
  <c r="AL1835" i="18"/>
  <c r="AL1852" i="18"/>
  <c r="AL1868" i="18"/>
  <c r="AL1883" i="18"/>
  <c r="AL1902" i="18"/>
  <c r="AL1914" i="18"/>
  <c r="AL1928" i="18"/>
  <c r="AL1944" i="18"/>
  <c r="AL1956" i="18"/>
  <c r="AL1967" i="18"/>
  <c r="AL1981" i="18"/>
  <c r="AL1993" i="18"/>
  <c r="AL2004" i="18"/>
  <c r="AL2018" i="18"/>
  <c r="AL2029" i="18"/>
  <c r="AL2041" i="18"/>
  <c r="AL2054" i="18"/>
  <c r="AL2066" i="18"/>
  <c r="AL2077" i="18"/>
  <c r="AL2091" i="18"/>
  <c r="AL2102" i="18"/>
  <c r="AL2114" i="18"/>
  <c r="AL115" i="18"/>
  <c r="AL313" i="18"/>
  <c r="AL447" i="18"/>
  <c r="AL553" i="18"/>
  <c r="AL657" i="18"/>
  <c r="AL725" i="18"/>
  <c r="AL777" i="18"/>
  <c r="AL831" i="18"/>
  <c r="AL885" i="18"/>
  <c r="AL937" i="18"/>
  <c r="AL999" i="18"/>
  <c r="AL1053" i="18"/>
  <c r="AL1105" i="18"/>
  <c r="AL1144" i="18"/>
  <c r="AL1171" i="18"/>
  <c r="AL1208" i="18"/>
  <c r="AL1235" i="18"/>
  <c r="AL1272" i="18"/>
  <c r="AL1308" i="18"/>
  <c r="AL1336" i="18"/>
  <c r="AL1372" i="18"/>
  <c r="AL1400" i="18"/>
  <c r="AL1436" i="18"/>
  <c r="AL1474" i="18"/>
  <c r="AL1500" i="18"/>
  <c r="AL1538" i="18"/>
  <c r="AL1564" i="18"/>
  <c r="AL1602" i="18"/>
  <c r="AL1632" i="18"/>
  <c r="AL1655" i="18"/>
  <c r="AL1680" i="18"/>
  <c r="AL1699" i="18"/>
  <c r="AL1724" i="18"/>
  <c r="AL1751" i="18"/>
  <c r="AL1770" i="18"/>
  <c r="AL1787" i="18"/>
  <c r="AL1806" i="18"/>
  <c r="AL1820" i="18"/>
  <c r="AL1836" i="18"/>
  <c r="AL1855" i="18"/>
  <c r="AL1870" i="18"/>
  <c r="AL1884" i="18"/>
  <c r="AL1903" i="18"/>
  <c r="AL1916" i="18"/>
  <c r="AL328" i="18"/>
  <c r="AL449" i="18"/>
  <c r="AL559" i="18"/>
  <c r="AL676" i="18"/>
  <c r="AL728" i="18"/>
  <c r="AL782" i="18"/>
  <c r="AL836" i="18"/>
  <c r="AL888" i="18"/>
  <c r="AL948" i="18"/>
  <c r="AL1000" i="18"/>
  <c r="AL1054" i="18"/>
  <c r="AL1107" i="18"/>
  <c r="AL1146" i="18"/>
  <c r="AL1172" i="18"/>
  <c r="AL1210" i="18"/>
  <c r="AL1247" i="18"/>
  <c r="AL1274" i="18"/>
  <c r="AL1311" i="18"/>
  <c r="AL1338" i="18"/>
  <c r="AL1375" i="18"/>
  <c r="AL1411" i="18"/>
  <c r="AL1439" i="18"/>
  <c r="AL1475" i="18"/>
  <c r="AL1503" i="18"/>
  <c r="AL1539" i="18"/>
  <c r="AL1576" i="18"/>
  <c r="AL1603" i="18"/>
  <c r="AL1634" i="18"/>
  <c r="AL1656" i="18"/>
  <c r="AL1682" i="18"/>
  <c r="AL1707" i="18"/>
  <c r="AL1728" i="18"/>
  <c r="AL1754" i="18"/>
  <c r="AL1771" i="18"/>
  <c r="AL1792" i="18"/>
  <c r="AL1807" i="18"/>
  <c r="AL1823" i="18"/>
  <c r="AL1840" i="18"/>
  <c r="AL1856" i="18"/>
  <c r="AL1871" i="18"/>
  <c r="AL1890" i="18"/>
  <c r="AL1904" i="18"/>
  <c r="AL1918" i="18"/>
  <c r="AL1932" i="18"/>
  <c r="AL1946" i="18"/>
  <c r="AL1958" i="18"/>
  <c r="AL1972" i="18"/>
  <c r="AL1983" i="18"/>
  <c r="AL1995" i="18"/>
  <c r="AL2009" i="18"/>
  <c r="AL2020" i="18"/>
  <c r="AL2031" i="18"/>
  <c r="AL2045" i="18"/>
  <c r="AL2057" i="18"/>
  <c r="AL2068" i="18"/>
  <c r="AL2082" i="18"/>
  <c r="AL2093" i="18"/>
  <c r="AL2105" i="18"/>
  <c r="AL2118" i="18"/>
  <c r="AL2130" i="18"/>
  <c r="AL2141" i="18"/>
  <c r="AL2155" i="18"/>
  <c r="AL2166" i="18"/>
  <c r="AL2178" i="18"/>
  <c r="AL2191" i="18"/>
  <c r="AL2203" i="18"/>
  <c r="AL2214" i="18"/>
  <c r="AL2228" i="18"/>
  <c r="AL2239" i="18"/>
  <c r="AL2251" i="18"/>
  <c r="AL2265" i="18"/>
  <c r="AL2276" i="18"/>
  <c r="AL2287" i="18"/>
  <c r="AL2301" i="18"/>
  <c r="AL2313" i="18"/>
  <c r="AL2324" i="18"/>
  <c r="AL2338" i="18"/>
  <c r="AL2349" i="18"/>
  <c r="AL2361" i="18"/>
  <c r="AL2374" i="18"/>
  <c r="AL2386" i="18"/>
  <c r="AL2397" i="18"/>
  <c r="AL2411" i="18"/>
  <c r="AL2422" i="18"/>
  <c r="AL2434" i="18"/>
  <c r="AL2446" i="18"/>
  <c r="AL2456" i="18"/>
  <c r="AL2466" i="18"/>
  <c r="AL2478" i="18"/>
  <c r="AL2488" i="18"/>
  <c r="AL2498" i="18"/>
  <c r="AL2510" i="18"/>
  <c r="AL2520" i="18"/>
  <c r="AL2530" i="18"/>
  <c r="AL2542" i="18"/>
  <c r="AL2552" i="18"/>
  <c r="AL2562" i="18"/>
  <c r="AL2574" i="18"/>
  <c r="AL2584" i="18"/>
  <c r="AL2594" i="18"/>
  <c r="AL2606" i="18"/>
  <c r="AL2616" i="18"/>
  <c r="AL2626" i="18"/>
  <c r="AL2638" i="18"/>
  <c r="AL2648" i="18"/>
  <c r="AL2658" i="18"/>
  <c r="AL2670" i="18"/>
  <c r="AL2680" i="18"/>
  <c r="AL2690" i="18"/>
  <c r="AL2702" i="18"/>
  <c r="AL2712" i="18"/>
  <c r="AL2722" i="18"/>
  <c r="AL2734" i="18"/>
  <c r="AL2744" i="18"/>
  <c r="AL2754" i="18"/>
  <c r="AL2764" i="18"/>
  <c r="AL2773" i="18"/>
  <c r="AL2781" i="18"/>
  <c r="AL2789" i="18"/>
  <c r="AL2797" i="18"/>
  <c r="AL2805" i="18"/>
  <c r="AL2813" i="18"/>
  <c r="AL2821" i="18"/>
  <c r="AL2829" i="18"/>
  <c r="AL2837" i="18"/>
  <c r="AL2845" i="18"/>
  <c r="AL2853" i="18"/>
  <c r="AL2861" i="18"/>
  <c r="AL2869" i="18"/>
  <c r="AL2877" i="18"/>
  <c r="AL2885" i="18"/>
  <c r="AL2893" i="18"/>
  <c r="AL2901" i="18"/>
  <c r="AL2909" i="18"/>
  <c r="AL2917" i="18"/>
  <c r="AL2925" i="18"/>
  <c r="AL2933" i="18"/>
  <c r="AL2941" i="18"/>
  <c r="AL2949" i="18"/>
  <c r="AL2957" i="18"/>
  <c r="AL2965" i="18"/>
  <c r="AL2973" i="18"/>
  <c r="AL2981" i="18"/>
  <c r="AL2989" i="18"/>
  <c r="AL2997" i="18"/>
  <c r="AL3005" i="18"/>
  <c r="AL3013" i="18"/>
  <c r="AL3021" i="18"/>
  <c r="AL3029" i="18"/>
  <c r="AL3037" i="18"/>
  <c r="AL3045" i="18"/>
  <c r="AL3053" i="18"/>
  <c r="AL3061" i="18"/>
  <c r="AL3069" i="18"/>
  <c r="AL3077" i="18"/>
  <c r="AL3085" i="18"/>
  <c r="AL3093" i="18"/>
  <c r="AL3101" i="18"/>
  <c r="AL3109" i="18"/>
  <c r="AL3117" i="18"/>
  <c r="AL3125" i="18"/>
  <c r="AL3133" i="18"/>
  <c r="AL3141" i="18"/>
  <c r="AL3149" i="18"/>
  <c r="AL3157" i="18"/>
  <c r="AL3165" i="18"/>
  <c r="AL329" i="18"/>
  <c r="AL456" i="18"/>
  <c r="AL575" i="18"/>
  <c r="AL677" i="18"/>
  <c r="AL729" i="18"/>
  <c r="AL783" i="18"/>
  <c r="AL837" i="18"/>
  <c r="AL895" i="18"/>
  <c r="AL949" i="18"/>
  <c r="AL1001" i="18"/>
  <c r="AL1055" i="18"/>
  <c r="AL1108" i="18"/>
  <c r="AL1147" i="18"/>
  <c r="AL1184" i="18"/>
  <c r="AL1211" i="18"/>
  <c r="AL1248" i="18"/>
  <c r="AL1275" i="18"/>
  <c r="AL1312" i="18"/>
  <c r="AL1348" i="18"/>
  <c r="AL1376" i="18"/>
  <c r="AL1412" i="18"/>
  <c r="AL1440" i="18"/>
  <c r="AL1476" i="18"/>
  <c r="AL1514" i="18"/>
  <c r="AL1540" i="18"/>
  <c r="AL1578" i="18"/>
  <c r="AL1604" i="18"/>
  <c r="AL1635" i="18"/>
  <c r="AL1664" i="18"/>
  <c r="AL1683" i="18"/>
  <c r="AL1708" i="18"/>
  <c r="AL1730" i="18"/>
  <c r="AL1755" i="18"/>
  <c r="AL1772" i="18"/>
  <c r="AL1794" i="18"/>
  <c r="AL1808" i="18"/>
  <c r="AL1824" i="18"/>
  <c r="AL1842" i="18"/>
  <c r="AL1858" i="18"/>
  <c r="AL1872" i="18"/>
  <c r="AL1891" i="18"/>
  <c r="AL1905" i="18"/>
  <c r="AL1919" i="18"/>
  <c r="AL1935" i="18"/>
  <c r="AL1947" i="18"/>
  <c r="AL1959" i="18"/>
  <c r="AL1973" i="18"/>
  <c r="AL1985" i="18"/>
  <c r="AL1996" i="18"/>
  <c r="AL2010" i="18"/>
  <c r="AL2021" i="18"/>
  <c r="AL2033" i="18"/>
  <c r="AL2046" i="18"/>
  <c r="AL2058" i="18"/>
  <c r="AL2069" i="18"/>
  <c r="AL2083" i="18"/>
  <c r="AL2094" i="18"/>
  <c r="AL2106" i="18"/>
  <c r="AL2119" i="18"/>
  <c r="AL2131" i="18"/>
  <c r="AL2142" i="18"/>
  <c r="AL2156" i="18"/>
  <c r="AL2167" i="18"/>
  <c r="AL2179" i="18"/>
  <c r="AL2193" i="18"/>
  <c r="AL2204" i="18"/>
  <c r="AL2215" i="18"/>
  <c r="AL2229" i="18"/>
  <c r="AL2241" i="18"/>
  <c r="AL2252" i="18"/>
  <c r="AL2266" i="18"/>
  <c r="AL2277" i="18"/>
  <c r="AL2289" i="18"/>
  <c r="AL2302" i="18"/>
  <c r="AL2314" i="18"/>
  <c r="AL2325" i="18"/>
  <c r="AL2339" i="18"/>
  <c r="AL2350" i="18"/>
  <c r="AL2362" i="18"/>
  <c r="AL2375" i="18"/>
  <c r="AL2387" i="18"/>
  <c r="AL2398" i="18"/>
  <c r="AL2412" i="18"/>
  <c r="AL2423" i="18"/>
  <c r="AL2435" i="18"/>
  <c r="AL2447" i="18"/>
  <c r="AL2457" i="18"/>
  <c r="AL2467" i="18"/>
  <c r="AL2479" i="18"/>
  <c r="AL2489" i="18"/>
  <c r="AL2499" i="18"/>
  <c r="AL2511" i="18"/>
  <c r="AL2521" i="18"/>
  <c r="AL2531" i="18"/>
  <c r="AL2543" i="18"/>
  <c r="AL2553" i="18"/>
  <c r="AL2563" i="18"/>
  <c r="AL2575" i="18"/>
  <c r="AL2585" i="18"/>
  <c r="AL2595" i="18"/>
  <c r="AL2607" i="18"/>
  <c r="AL2617" i="18"/>
  <c r="AL2627" i="18"/>
  <c r="AL2639" i="18"/>
  <c r="AL2649" i="18"/>
  <c r="AL2659" i="18"/>
  <c r="AL2671" i="18"/>
  <c r="AL2681" i="18"/>
  <c r="AL2691" i="18"/>
  <c r="AL2703" i="18"/>
  <c r="AL2713" i="18"/>
  <c r="AL2723" i="18"/>
  <c r="AL2735" i="18"/>
  <c r="AL2745" i="18"/>
  <c r="AL2755" i="18"/>
  <c r="AL2766" i="18"/>
  <c r="AL2774" i="18"/>
  <c r="AL2782" i="18"/>
  <c r="AL2790" i="18"/>
  <c r="AL2798" i="18"/>
  <c r="AL2806" i="18"/>
  <c r="AL2814" i="18"/>
  <c r="AL2822" i="18"/>
  <c r="AL2830" i="18"/>
  <c r="AL2838" i="18"/>
  <c r="AL2846" i="18"/>
  <c r="AL2854" i="18"/>
  <c r="AL2862" i="18"/>
  <c r="AL2870" i="18"/>
  <c r="AL2878" i="18"/>
  <c r="AL2886" i="18"/>
  <c r="AL2894" i="18"/>
  <c r="AL2902" i="18"/>
  <c r="AL2910" i="18"/>
  <c r="AL2918" i="18"/>
  <c r="AL2926" i="18"/>
  <c r="AL2934" i="18"/>
  <c r="AL2942" i="18"/>
  <c r="AL401" i="18"/>
  <c r="AL511" i="18"/>
  <c r="AL617" i="18"/>
  <c r="AL697" i="18"/>
  <c r="AL751" i="18"/>
  <c r="AL809" i="18"/>
  <c r="AL863" i="18"/>
  <c r="AL917" i="18"/>
  <c r="AL969" i="18"/>
  <c r="AL1023" i="18"/>
  <c r="AL1085" i="18"/>
  <c r="AL1130" i="18"/>
  <c r="AL1167" i="18"/>
  <c r="AL1194" i="18"/>
  <c r="AL1231" i="18"/>
  <c r="AL1258" i="18"/>
  <c r="AL1295" i="18"/>
  <c r="AL1327" i="18"/>
  <c r="AL1359" i="18"/>
  <c r="AL1391" i="18"/>
  <c r="AL1423" i="18"/>
  <c r="AL1455" i="18"/>
  <c r="AL1491" i="18"/>
  <c r="AL1519" i="18"/>
  <c r="AL1555" i="18"/>
  <c r="AL1583" i="18"/>
  <c r="AL1619" i="18"/>
  <c r="AL1648" i="18"/>
  <c r="AL1668" i="18"/>
  <c r="AL1695" i="18"/>
  <c r="AL1715" i="18"/>
  <c r="AL1740" i="18"/>
  <c r="AL1763" i="18"/>
  <c r="AL1783" i="18"/>
  <c r="AL1798" i="18"/>
  <c r="AL1816" i="18"/>
  <c r="AL1831" i="18"/>
  <c r="AL1847" i="18"/>
  <c r="AL1866" i="18"/>
  <c r="AL1880" i="18"/>
  <c r="AL1895" i="18"/>
  <c r="AL1912" i="18"/>
  <c r="AL1926" i="18"/>
  <c r="AL1938" i="18"/>
  <c r="AL1954" i="18"/>
  <c r="AL1965" i="18"/>
  <c r="AL1977" i="18"/>
  <c r="AL1990" i="18"/>
  <c r="AL2002" i="18"/>
  <c r="AL2013" i="18"/>
  <c r="AL2027" i="18"/>
  <c r="AL2038" i="18"/>
  <c r="AL2050" i="18"/>
  <c r="AL2063" i="18"/>
  <c r="AL2075" i="18"/>
  <c r="AL2086" i="18"/>
  <c r="AL2100" i="18"/>
  <c r="AL2111" i="18"/>
  <c r="AL2123" i="18"/>
  <c r="AL2137" i="18"/>
  <c r="AL2148" i="18"/>
  <c r="AL2159" i="18"/>
  <c r="AL2173" i="18"/>
  <c r="AL2185" i="18"/>
  <c r="AL2196" i="18"/>
  <c r="AL2210" i="18"/>
  <c r="AL2221" i="18"/>
  <c r="AL2233" i="18"/>
  <c r="AL2246" i="18"/>
  <c r="AL2258" i="18"/>
  <c r="AL2269" i="18"/>
  <c r="AL2283" i="18"/>
  <c r="AL2294" i="18"/>
  <c r="AL2306" i="18"/>
  <c r="AL2319" i="18"/>
  <c r="AL2331" i="18"/>
  <c r="AL2342" i="18"/>
  <c r="AL2356" i="18"/>
  <c r="AL2367" i="18"/>
  <c r="AL2379" i="18"/>
  <c r="AL2393" i="18"/>
  <c r="AL2404" i="18"/>
  <c r="AL2415" i="18"/>
  <c r="AL2429" i="18"/>
  <c r="AL513" i="18"/>
  <c r="AL750" i="18"/>
  <c r="AL913" i="18"/>
  <c r="AL1032" i="18"/>
  <c r="AL1155" i="18"/>
  <c r="AL1250" i="18"/>
  <c r="AL1332" i="18"/>
  <c r="AL1416" i="18"/>
  <c r="AL1515" i="18"/>
  <c r="AL1594" i="18"/>
  <c r="AL1667" i="18"/>
  <c r="AL1736" i="18"/>
  <c r="AL1784" i="18"/>
  <c r="AL1830" i="18"/>
  <c r="AL1878" i="18"/>
  <c r="AL1913" i="18"/>
  <c r="AL1945" i="18"/>
  <c r="AL1969" i="18"/>
  <c r="AL1994" i="18"/>
  <c r="AL2019" i="18"/>
  <c r="AL2042" i="18"/>
  <c r="AL2067" i="18"/>
  <c r="AL2092" i="18"/>
  <c r="AL2115" i="18"/>
  <c r="AL2138" i="18"/>
  <c r="AL2157" i="18"/>
  <c r="AL2175" i="18"/>
  <c r="AL2195" i="18"/>
  <c r="AL2213" i="18"/>
  <c r="AL2234" i="18"/>
  <c r="AL2255" i="18"/>
  <c r="AL2274" i="18"/>
  <c r="AL2293" i="18"/>
  <c r="AL2311" i="18"/>
  <c r="AL2332" i="18"/>
  <c r="AL2351" i="18"/>
  <c r="AL2370" i="18"/>
  <c r="AL2389" i="18"/>
  <c r="AL2407" i="18"/>
  <c r="AL2430" i="18"/>
  <c r="AL2443" i="18"/>
  <c r="AL2459" i="18"/>
  <c r="AL2473" i="18"/>
  <c r="AL2487" i="18"/>
  <c r="AL2503" i="18"/>
  <c r="AL2515" i="18"/>
  <c r="AL2529" i="18"/>
  <c r="AL2545" i="18"/>
  <c r="AL2559" i="18"/>
  <c r="AL2571" i="18"/>
  <c r="AL2587" i="18"/>
  <c r="AL2601" i="18"/>
  <c r="AL2615" i="18"/>
  <c r="AL2631" i="18"/>
  <c r="AL2643" i="18"/>
  <c r="AL2657" i="18"/>
  <c r="AL2673" i="18"/>
  <c r="AL2687" i="18"/>
  <c r="AL2699" i="18"/>
  <c r="AL2715" i="18"/>
  <c r="AL2729" i="18"/>
  <c r="AL2743" i="18"/>
  <c r="AL2759" i="18"/>
  <c r="AL2770" i="18"/>
  <c r="AL2780" i="18"/>
  <c r="AL2792" i="18"/>
  <c r="AL2802" i="18"/>
  <c r="AL2812" i="18"/>
  <c r="AL2824" i="18"/>
  <c r="AL2834" i="18"/>
  <c r="AL2844" i="18"/>
  <c r="AL2856" i="18"/>
  <c r="AL2866" i="18"/>
  <c r="AL2876" i="18"/>
  <c r="AL2888" i="18"/>
  <c r="AL2898" i="18"/>
  <c r="AL2908" i="18"/>
  <c r="AL2920" i="18"/>
  <c r="AL2930" i="18"/>
  <c r="AL2940" i="18"/>
  <c r="AL2951" i="18"/>
  <c r="AL2960" i="18"/>
  <c r="AL2969" i="18"/>
  <c r="AL2978" i="18"/>
  <c r="AL2987" i="18"/>
  <c r="AL2996" i="18"/>
  <c r="AL3006" i="18"/>
  <c r="AL3015" i="18"/>
  <c r="AL3024" i="18"/>
  <c r="AL3033" i="18"/>
  <c r="AL3042" i="18"/>
  <c r="AL3051" i="18"/>
  <c r="AL3060" i="18"/>
  <c r="AL3070" i="18"/>
  <c r="AL3079" i="18"/>
  <c r="AL3088" i="18"/>
  <c r="AL3097" i="18"/>
  <c r="AL3106" i="18"/>
  <c r="AL3115" i="18"/>
  <c r="AL3124" i="18"/>
  <c r="AL3134" i="18"/>
  <c r="AL3143" i="18"/>
  <c r="AL3152" i="18"/>
  <c r="AL3161" i="18"/>
  <c r="AL3170" i="18"/>
  <c r="AL3178" i="18"/>
  <c r="AL3186" i="18"/>
  <c r="AL3194" i="18"/>
  <c r="AL3202" i="18"/>
  <c r="AL3210" i="18"/>
  <c r="AL3218" i="18"/>
  <c r="AL3226" i="18"/>
  <c r="AL3234" i="18"/>
  <c r="AL616" i="18"/>
  <c r="AL799" i="18"/>
  <c r="AL920" i="18"/>
  <c r="AL1076" i="18"/>
  <c r="AL1186" i="18"/>
  <c r="AL1268" i="18"/>
  <c r="AL1352" i="18"/>
  <c r="AL1451" i="18"/>
  <c r="AL1524" i="18"/>
  <c r="AL1618" i="18"/>
  <c r="AL1684" i="18"/>
  <c r="AL1743" i="18"/>
  <c r="AL1796" i="18"/>
  <c r="AL1844" i="18"/>
  <c r="AL1882" i="18"/>
  <c r="AL1923" i="18"/>
  <c r="AL1950" i="18"/>
  <c r="AL1975" i="18"/>
  <c r="AL2001" i="18"/>
  <c r="AL2023" i="18"/>
  <c r="AL2049" i="18"/>
  <c r="AL2074" i="18"/>
  <c r="AL2097" i="18"/>
  <c r="AL2122" i="18"/>
  <c r="AL2140" i="18"/>
  <c r="AL2161" i="18"/>
  <c r="AL2182" i="18"/>
  <c r="AL2201" i="18"/>
  <c r="AL2220" i="18"/>
  <c r="AL2238" i="18"/>
  <c r="AL2259" i="18"/>
  <c r="AL2278" i="18"/>
  <c r="AL2297" i="18"/>
  <c r="AL2316" i="18"/>
  <c r="AL2334" i="18"/>
  <c r="AL2357" i="18"/>
  <c r="AL2377" i="18"/>
  <c r="AL2395" i="18"/>
  <c r="AL2414" i="18"/>
  <c r="AL2433" i="18"/>
  <c r="AL2449" i="18"/>
  <c r="AL2463" i="18"/>
  <c r="AL2475" i="18"/>
  <c r="AL2491" i="18"/>
  <c r="AL2505" i="18"/>
  <c r="AL2519" i="18"/>
  <c r="AL2535" i="18"/>
  <c r="AL2547" i="18"/>
  <c r="AL2561" i="18"/>
  <c r="AL2577" i="18"/>
  <c r="AL2591" i="18"/>
  <c r="AL2603" i="18"/>
  <c r="AL2619" i="18"/>
  <c r="AL2633" i="18"/>
  <c r="AL2647" i="18"/>
  <c r="AL2663" i="18"/>
  <c r="AL2675" i="18"/>
  <c r="AL2689" i="18"/>
  <c r="AL2705" i="18"/>
  <c r="AL2719" i="18"/>
  <c r="AL2731" i="18"/>
  <c r="AL2747" i="18"/>
  <c r="AL2761" i="18"/>
  <c r="AL2772" i="18"/>
  <c r="AL2784" i="18"/>
  <c r="AL2794" i="18"/>
  <c r="AL2804" i="18"/>
  <c r="AL2816" i="18"/>
  <c r="AL2826" i="18"/>
  <c r="AL2836" i="18"/>
  <c r="AL2848" i="18"/>
  <c r="AL2858" i="18"/>
  <c r="AL2868" i="18"/>
  <c r="AL2880" i="18"/>
  <c r="AL2890" i="18"/>
  <c r="AL2900" i="18"/>
  <c r="AL2912" i="18"/>
  <c r="AL2922" i="18"/>
  <c r="AL2932" i="18"/>
  <c r="AL2944" i="18"/>
  <c r="AL2953" i="18"/>
  <c r="AL2962" i="18"/>
  <c r="AL2971" i="18"/>
  <c r="AL2980" i="18"/>
  <c r="AL2990" i="18"/>
  <c r="AL2999" i="18"/>
  <c r="AL3008" i="18"/>
  <c r="AL3017" i="18"/>
  <c r="AL3026" i="18"/>
  <c r="AL3035" i="18"/>
  <c r="AL3044" i="18"/>
  <c r="AL3054" i="18"/>
  <c r="AL3063" i="18"/>
  <c r="AL3072" i="18"/>
  <c r="AL3081" i="18"/>
  <c r="AL3090" i="18"/>
  <c r="AL3099" i="18"/>
  <c r="AL3108" i="18"/>
  <c r="AL3118" i="18"/>
  <c r="AL3127" i="18"/>
  <c r="AL3136" i="18"/>
  <c r="AL3145" i="18"/>
  <c r="AL3154" i="18"/>
  <c r="AL3163" i="18"/>
  <c r="AL3172" i="18"/>
  <c r="AL3180" i="18"/>
  <c r="AL3188" i="18"/>
  <c r="AL3196" i="18"/>
  <c r="AL3204" i="18"/>
  <c r="AL3212" i="18"/>
  <c r="AL3220" i="18"/>
  <c r="AL3228" i="18"/>
  <c r="AL3236" i="18"/>
  <c r="AL3244" i="18"/>
  <c r="AL3252" i="18"/>
  <c r="AL3260" i="18"/>
  <c r="AL3268" i="18"/>
  <c r="AL3276" i="18"/>
  <c r="AL3284" i="18"/>
  <c r="AL3292" i="18"/>
  <c r="AL3300" i="18"/>
  <c r="AL3308" i="18"/>
  <c r="AL3316" i="18"/>
  <c r="AL3324" i="18"/>
  <c r="AL3332" i="18"/>
  <c r="AL3340" i="18"/>
  <c r="AL3348" i="18"/>
  <c r="AL3356" i="18"/>
  <c r="AL3364" i="18"/>
  <c r="AL3372" i="18"/>
  <c r="AL3380" i="18"/>
  <c r="AL3388" i="18"/>
  <c r="AL3396" i="18"/>
  <c r="AL3404" i="18"/>
  <c r="AL3412" i="18"/>
  <c r="AL3420" i="18"/>
  <c r="AL3428" i="18"/>
  <c r="AL3436" i="18"/>
  <c r="AL3444" i="18"/>
  <c r="AL3452" i="18"/>
  <c r="AL376" i="18"/>
  <c r="AL623" i="18"/>
  <c r="AL804" i="18"/>
  <c r="AL967" i="18"/>
  <c r="AL1086" i="18"/>
  <c r="AL1192" i="18"/>
  <c r="AL1287" i="18"/>
  <c r="AL1360" i="18"/>
  <c r="AL1452" i="18"/>
  <c r="AL1543" i="18"/>
  <c r="AL1620" i="18"/>
  <c r="AL1692" i="18"/>
  <c r="AL1756" i="18"/>
  <c r="AL1799" i="18"/>
  <c r="AL1846" i="18"/>
  <c r="AL1892" i="18"/>
  <c r="AL1927" i="18"/>
  <c r="AL1955" i="18"/>
  <c r="AL1978" i="18"/>
  <c r="AL2003" i="18"/>
  <c r="AL2028" i="18"/>
  <c r="AL2051" i="18"/>
  <c r="AL2076" i="18"/>
  <c r="AL2101" i="18"/>
  <c r="AL2124" i="18"/>
  <c r="AL2146" i="18"/>
  <c r="AL2164" i="18"/>
  <c r="AL2183" i="18"/>
  <c r="AL2202" i="18"/>
  <c r="AL2222" i="18"/>
  <c r="AL2242" i="18"/>
  <c r="AL2260" i="18"/>
  <c r="AL2279" i="18"/>
  <c r="AL2298" i="18"/>
  <c r="AL2321" i="18"/>
  <c r="AL2340" i="18"/>
  <c r="AL2358" i="18"/>
  <c r="AL2378" i="18"/>
  <c r="AL2396" i="18"/>
  <c r="AL2417" i="18"/>
  <c r="AL2438" i="18"/>
  <c r="AL2450" i="18"/>
  <c r="AL2464" i="18"/>
  <c r="AL2480" i="18"/>
  <c r="AL2494" i="18"/>
  <c r="AL2506" i="18"/>
  <c r="AL2522" i="18"/>
  <c r="AL2536" i="18"/>
  <c r="AL2550" i="18"/>
  <c r="AL2566" i="18"/>
  <c r="AL2578" i="18"/>
  <c r="AL2592" i="18"/>
  <c r="AL2608" i="18"/>
  <c r="AL2622" i="18"/>
  <c r="AL2634" i="18"/>
  <c r="AL2650" i="18"/>
  <c r="AL2664" i="18"/>
  <c r="AL2678" i="18"/>
  <c r="AL2694" i="18"/>
  <c r="AL2706" i="18"/>
  <c r="AL2720" i="18"/>
  <c r="AL2736" i="18"/>
  <c r="AL2750" i="18"/>
  <c r="AL2762" i="18"/>
  <c r="AL2775" i="18"/>
  <c r="AL2785" i="18"/>
  <c r="AL2795" i="18"/>
  <c r="AL2807" i="18"/>
  <c r="AL2817" i="18"/>
  <c r="AL2827" i="18"/>
  <c r="AL2839" i="18"/>
  <c r="AL2849" i="18"/>
  <c r="AL2859" i="18"/>
  <c r="AL2871" i="18"/>
  <c r="AL2881" i="18"/>
  <c r="AL2891" i="18"/>
  <c r="AL2903" i="18"/>
  <c r="AL2913" i="18"/>
  <c r="AL2923" i="18"/>
  <c r="AL2935" i="18"/>
  <c r="AL2945" i="18"/>
  <c r="AL2954" i="18"/>
  <c r="AL2963" i="18"/>
  <c r="AL2972" i="18"/>
  <c r="AL2982" i="18"/>
  <c r="AL2991" i="18"/>
  <c r="AL3000" i="18"/>
  <c r="AL3009" i="18"/>
  <c r="AL3018" i="18"/>
  <c r="AL3027" i="18"/>
  <c r="AL3036" i="18"/>
  <c r="AL3046" i="18"/>
  <c r="AL3055" i="18"/>
  <c r="AL3064" i="18"/>
  <c r="AL3073" i="18"/>
  <c r="AL3082" i="18"/>
  <c r="AL3091" i="18"/>
  <c r="AL3100" i="18"/>
  <c r="AL3110" i="18"/>
  <c r="AL3119" i="18"/>
  <c r="AL3128" i="18"/>
  <c r="AL3137" i="18"/>
  <c r="AL3146" i="18"/>
  <c r="AL3155" i="18"/>
  <c r="AL3164" i="18"/>
  <c r="AL3173" i="18"/>
  <c r="AL3181" i="18"/>
  <c r="AL3189" i="18"/>
  <c r="AL3197" i="18"/>
  <c r="AL3205" i="18"/>
  <c r="AL3213" i="18"/>
  <c r="AL3221" i="18"/>
  <c r="AL3229" i="18"/>
  <c r="AL3237" i="18"/>
  <c r="AL3245" i="18"/>
  <c r="AL3253" i="18"/>
  <c r="AL3261" i="18"/>
  <c r="AL3269" i="18"/>
  <c r="AL3277" i="18"/>
  <c r="AL3285" i="18"/>
  <c r="AL3293" i="18"/>
  <c r="AL3301" i="18"/>
  <c r="AL3309" i="18"/>
  <c r="AL3317" i="18"/>
  <c r="AL3325" i="18"/>
  <c r="AL3333" i="18"/>
  <c r="AL3341" i="18"/>
  <c r="AL3349" i="18"/>
  <c r="AL3357" i="18"/>
  <c r="AL3365" i="18"/>
  <c r="AL3373" i="18"/>
  <c r="AL3381" i="18"/>
  <c r="AL3389" i="18"/>
  <c r="AL3397" i="18"/>
  <c r="AL3405" i="18"/>
  <c r="AL3413" i="18"/>
  <c r="AL3421" i="18"/>
  <c r="AL3429" i="18"/>
  <c r="AL3437" i="18"/>
  <c r="AL3445" i="18"/>
  <c r="AL3453" i="18"/>
  <c r="AL3461" i="18"/>
  <c r="AL3469" i="18"/>
  <c r="AL3477" i="18"/>
  <c r="AL3485" i="18"/>
  <c r="AL3493" i="18"/>
  <c r="AL3501" i="18"/>
  <c r="AL3509" i="18"/>
  <c r="AL3517" i="18"/>
  <c r="AL3525" i="18"/>
  <c r="AL3533" i="18"/>
  <c r="AL3541" i="18"/>
  <c r="AL3549" i="18"/>
  <c r="AL3557" i="18"/>
  <c r="AL3565" i="18"/>
  <c r="AL3573" i="18"/>
  <c r="AL3581" i="18"/>
  <c r="AL3589" i="18"/>
  <c r="AL3597" i="18"/>
  <c r="AL3605" i="18"/>
  <c r="AL3613" i="18"/>
  <c r="AL3621" i="18"/>
  <c r="AL3629" i="18"/>
  <c r="AL3637" i="18"/>
  <c r="AL3645" i="18"/>
  <c r="AL3653" i="18"/>
  <c r="AL3661" i="18"/>
  <c r="AL3669" i="18"/>
  <c r="AL3677" i="18"/>
  <c r="AL3685" i="18"/>
  <c r="AL489" i="18"/>
  <c r="AL701" i="18"/>
  <c r="AL862" i="18"/>
  <c r="AL1021" i="18"/>
  <c r="AL1131" i="18"/>
  <c r="AL1224" i="18"/>
  <c r="AL1314" i="18"/>
  <c r="AL1396" i="18"/>
  <c r="AL1480" i="18"/>
  <c r="AL1579" i="18"/>
  <c r="AL1651" i="18"/>
  <c r="AL1712" i="18"/>
  <c r="AL1779" i="18"/>
  <c r="AL1818" i="18"/>
  <c r="AL1860" i="18"/>
  <c r="AL1907" i="18"/>
  <c r="AL1937" i="18"/>
  <c r="AL1964" i="18"/>
  <c r="AL1987" i="18"/>
  <c r="AL2012" i="18"/>
  <c r="AL2037" i="18"/>
  <c r="AL2060" i="18"/>
  <c r="AL2085" i="18"/>
  <c r="AL2110" i="18"/>
  <c r="AL2132" i="18"/>
  <c r="AL2150" i="18"/>
  <c r="AL2170" i="18"/>
  <c r="AL2188" i="18"/>
  <c r="AL2211" i="18"/>
  <c r="AL2230" i="18"/>
  <c r="AL2249" i="18"/>
  <c r="AL2268" i="18"/>
  <c r="AL2286" i="18"/>
  <c r="AL2307" i="18"/>
  <c r="AL2329" i="18"/>
  <c r="AL2347" i="18"/>
  <c r="AL2366" i="18"/>
  <c r="AL2385" i="18"/>
  <c r="AL2405" i="18"/>
  <c r="AL2425" i="18"/>
  <c r="AL2441" i="18"/>
  <c r="AL2455" i="18"/>
  <c r="AL2471" i="18"/>
  <c r="AL2483" i="18"/>
  <c r="AL2497" i="18"/>
  <c r="AL2513" i="18"/>
  <c r="AL2527" i="18"/>
  <c r="AL2539" i="18"/>
  <c r="AL2555" i="18"/>
  <c r="AL2569" i="18"/>
  <c r="AL2583" i="18"/>
  <c r="AL2599" i="18"/>
  <c r="AL2611" i="18"/>
  <c r="AL2625" i="18"/>
  <c r="AL2641" i="18"/>
  <c r="AL2655" i="18"/>
  <c r="AL2667" i="18"/>
  <c r="AL2683" i="18"/>
  <c r="AL2697" i="18"/>
  <c r="AL2711" i="18"/>
  <c r="AL2727" i="18"/>
  <c r="AL2739" i="18"/>
  <c r="AL2753" i="18"/>
  <c r="AL2768" i="18"/>
  <c r="AL2778" i="18"/>
  <c r="AL2788" i="18"/>
  <c r="AL2800" i="18"/>
  <c r="AL2810" i="18"/>
  <c r="AL2820" i="18"/>
  <c r="AL2832" i="18"/>
  <c r="AL2842" i="18"/>
  <c r="AL2852" i="18"/>
  <c r="AL2864" i="18"/>
  <c r="AL2874" i="18"/>
  <c r="AL2884" i="18"/>
  <c r="AL2896" i="18"/>
  <c r="AL2906" i="18"/>
  <c r="AL2916" i="18"/>
  <c r="AL2928" i="18"/>
  <c r="AL2938" i="18"/>
  <c r="AL2948" i="18"/>
  <c r="AL2958" i="18"/>
  <c r="AL2967" i="18"/>
  <c r="AL2976" i="18"/>
  <c r="AL2985" i="18"/>
  <c r="AL2994" i="18"/>
  <c r="AL3003" i="18"/>
  <c r="AL3012" i="18"/>
  <c r="AL3022" i="18"/>
  <c r="AL3031" i="18"/>
  <c r="AL3040" i="18"/>
  <c r="AL3049" i="18"/>
  <c r="AL3058" i="18"/>
  <c r="AL3067" i="18"/>
  <c r="AL3076" i="18"/>
  <c r="AL3086" i="18"/>
  <c r="AL3095" i="18"/>
  <c r="AL3104" i="18"/>
  <c r="AL3113" i="18"/>
  <c r="AL3122" i="18"/>
  <c r="AL3131" i="18"/>
  <c r="AL3140" i="18"/>
  <c r="AL3150" i="18"/>
  <c r="AL3159" i="18"/>
  <c r="AL3168" i="18"/>
  <c r="AL3176" i="18"/>
  <c r="AL3184" i="18"/>
  <c r="AL3192" i="18"/>
  <c r="AL3200" i="18"/>
  <c r="AL3208" i="18"/>
  <c r="AL3216" i="18"/>
  <c r="AL3224" i="18"/>
  <c r="AL3232" i="18"/>
  <c r="AL3240" i="18"/>
  <c r="AL3248" i="18"/>
  <c r="AL3256" i="18"/>
  <c r="AL3264" i="18"/>
  <c r="AL3272" i="18"/>
  <c r="AL3280" i="18"/>
  <c r="AL3288" i="18"/>
  <c r="AL3296" i="18"/>
  <c r="AL3304" i="18"/>
  <c r="AL3312" i="18"/>
  <c r="AL3320" i="18"/>
  <c r="AL3328" i="18"/>
  <c r="AL3336" i="18"/>
  <c r="AL3344" i="18"/>
  <c r="AL3352" i="18"/>
  <c r="AL3360" i="18"/>
  <c r="AL3368" i="18"/>
  <c r="AL3376" i="18"/>
  <c r="AL3384" i="18"/>
  <c r="AL3392" i="18"/>
  <c r="AL3400" i="18"/>
  <c r="AL3408" i="18"/>
  <c r="AL3416" i="18"/>
  <c r="AL3424" i="18"/>
  <c r="AL3432" i="18"/>
  <c r="AL3440" i="18"/>
  <c r="AL3448" i="18"/>
  <c r="AL3456" i="18"/>
  <c r="AL3464" i="18"/>
  <c r="AL3472" i="18"/>
  <c r="AL3480" i="18"/>
  <c r="AL3488" i="18"/>
  <c r="AL3496" i="18"/>
  <c r="AL3504" i="18"/>
  <c r="AL3512" i="18"/>
  <c r="AL3520" i="18"/>
  <c r="AL3528" i="18"/>
  <c r="AL3536" i="18"/>
  <c r="AL3544" i="18"/>
  <c r="AL3552" i="18"/>
  <c r="AL3560" i="18"/>
  <c r="AL3568" i="18"/>
  <c r="AL3576" i="18"/>
  <c r="AL3584" i="18"/>
  <c r="AL3592" i="18"/>
  <c r="AL3600" i="18"/>
  <c r="AL3608" i="18"/>
  <c r="AL3616" i="18"/>
  <c r="AL3624" i="18"/>
  <c r="AL3632" i="18"/>
  <c r="AL3640" i="18"/>
  <c r="AL3648" i="18"/>
  <c r="AL3656" i="18"/>
  <c r="AL3664" i="18"/>
  <c r="AL3672" i="18"/>
  <c r="AL3680" i="18"/>
  <c r="AL3688" i="18"/>
  <c r="AL760" i="18"/>
  <c r="AL1073" i="18"/>
  <c r="AL1256" i="18"/>
  <c r="AL1428" i="18"/>
  <c r="AL1616" i="18"/>
  <c r="AL1738" i="18"/>
  <c r="AL1834" i="18"/>
  <c r="AL1922" i="18"/>
  <c r="AL1974" i="18"/>
  <c r="AL2022" i="18"/>
  <c r="AL2073" i="18"/>
  <c r="AL2121" i="18"/>
  <c r="AL2158" i="18"/>
  <c r="AL2197" i="18"/>
  <c r="AL2237" i="18"/>
  <c r="AL2275" i="18"/>
  <c r="AL2315" i="18"/>
  <c r="AL2353" i="18"/>
  <c r="AL2394" i="18"/>
  <c r="AL2431" i="18"/>
  <c r="AL2462" i="18"/>
  <c r="AL2490" i="18"/>
  <c r="AL2518" i="18"/>
  <c r="AL2546" i="18"/>
  <c r="AL2576" i="18"/>
  <c r="AL2602" i="18"/>
  <c r="AL2632" i="18"/>
  <c r="AL2662" i="18"/>
  <c r="AL2688" i="18"/>
  <c r="AL2718" i="18"/>
  <c r="AL2746" i="18"/>
  <c r="AL2771" i="18"/>
  <c r="AL2793" i="18"/>
  <c r="AL2815" i="18"/>
  <c r="AL2835" i="18"/>
  <c r="AL2857" i="18"/>
  <c r="AL2879" i="18"/>
  <c r="AL2899" i="18"/>
  <c r="AL2921" i="18"/>
  <c r="AL2943" i="18"/>
  <c r="AL2961" i="18"/>
  <c r="AL2979" i="18"/>
  <c r="AL2998" i="18"/>
  <c r="AL3016" i="18"/>
  <c r="AL3034" i="18"/>
  <c r="AL3052" i="18"/>
  <c r="AL3071" i="18"/>
  <c r="AL3089" i="18"/>
  <c r="AL3107" i="18"/>
  <c r="AL3126" i="18"/>
  <c r="AL3144" i="18"/>
  <c r="AL3162" i="18"/>
  <c r="AL3179" i="18"/>
  <c r="AL3195" i="18"/>
  <c r="AL3211" i="18"/>
  <c r="AL3227" i="18"/>
  <c r="AL3242" i="18"/>
  <c r="AL3255" i="18"/>
  <c r="AL3267" i="18"/>
  <c r="AL3281" i="18"/>
  <c r="AL3294" i="18"/>
  <c r="AL3306" i="18"/>
  <c r="AL3319" i="18"/>
  <c r="AL3331" i="18"/>
  <c r="AL3345" i="18"/>
  <c r="AL3358" i="18"/>
  <c r="AL3370" i="18"/>
  <c r="AL3383" i="18"/>
  <c r="AL3395" i="18"/>
  <c r="AL3409" i="18"/>
  <c r="AL3422" i="18"/>
  <c r="AL3434" i="18"/>
  <c r="AL3447" i="18"/>
  <c r="AL3459" i="18"/>
  <c r="AL3470" i="18"/>
  <c r="AL3481" i="18"/>
  <c r="AL3491" i="18"/>
  <c r="AL3502" i="18"/>
  <c r="AL3513" i="18"/>
  <c r="AL3523" i="18"/>
  <c r="AL3534" i="18"/>
  <c r="AL3545" i="18"/>
  <c r="AL3555" i="18"/>
  <c r="AL3566" i="18"/>
  <c r="AL3577" i="18"/>
  <c r="AL3587" i="18"/>
  <c r="AL3598" i="18"/>
  <c r="AL3609" i="18"/>
  <c r="AL3619" i="18"/>
  <c r="AL3630" i="18"/>
  <c r="AL3641" i="18"/>
  <c r="AL3651" i="18"/>
  <c r="AL3662" i="18"/>
  <c r="AL3673" i="18"/>
  <c r="AL3683" i="18"/>
  <c r="AL3693" i="18"/>
  <c r="AL3701" i="18"/>
  <c r="AL3709" i="18"/>
  <c r="AL3717" i="18"/>
  <c r="AL3725" i="18"/>
  <c r="AL3733" i="18"/>
  <c r="AL3741" i="18"/>
  <c r="AL3749" i="18"/>
  <c r="AL3757" i="18"/>
  <c r="AL3765" i="18"/>
  <c r="AL3773" i="18"/>
  <c r="AL3781" i="18"/>
  <c r="AL3789" i="18"/>
  <c r="AL3797" i="18"/>
  <c r="AL3805" i="18"/>
  <c r="AL3813" i="18"/>
  <c r="AL3821" i="18"/>
  <c r="AL3829" i="18"/>
  <c r="AL3837" i="18"/>
  <c r="AL3845" i="18"/>
  <c r="AL3853" i="18"/>
  <c r="AL3861" i="18"/>
  <c r="AL3869" i="18"/>
  <c r="AL3877" i="18"/>
  <c r="AL3885" i="18"/>
  <c r="AL3893" i="18"/>
  <c r="AL3901" i="18"/>
  <c r="AL3909" i="18"/>
  <c r="AL3917" i="18"/>
  <c r="AL3925" i="18"/>
  <c r="AL3933" i="18"/>
  <c r="AL3941" i="18"/>
  <c r="AL3949" i="18"/>
  <c r="AL3957" i="18"/>
  <c r="AL3965" i="18"/>
  <c r="AL3973" i="18"/>
  <c r="AL3981" i="18"/>
  <c r="AL3989" i="18"/>
  <c r="AL3997" i="18"/>
  <c r="AL4005" i="18"/>
  <c r="AL4013" i="18"/>
  <c r="AL4021" i="18"/>
  <c r="AL4029" i="18"/>
  <c r="AL4037" i="18"/>
  <c r="AL4045" i="18"/>
  <c r="AL4053" i="18"/>
  <c r="AL4061" i="18"/>
  <c r="AL4069" i="18"/>
  <c r="AL4077" i="18"/>
  <c r="AL4085" i="18"/>
  <c r="AL4093" i="18"/>
  <c r="AL4101" i="18"/>
  <c r="AL4109" i="18"/>
  <c r="AL4117" i="18"/>
  <c r="AL4125" i="18"/>
  <c r="AL4133" i="18"/>
  <c r="AL4141" i="18"/>
  <c r="AL4149" i="18"/>
  <c r="AL4157" i="18"/>
  <c r="AL4165" i="18"/>
  <c r="AL4173" i="18"/>
  <c r="AL4181" i="18"/>
  <c r="AL4189" i="18"/>
  <c r="AL4197" i="18"/>
  <c r="AL4205" i="18"/>
  <c r="AL4213" i="18"/>
  <c r="AL4221" i="18"/>
  <c r="AL4229" i="18"/>
  <c r="AL4237" i="18"/>
  <c r="AL4245" i="18"/>
  <c r="AL4253" i="18"/>
  <c r="AL4261" i="18"/>
  <c r="AL4269" i="18"/>
  <c r="AL4277" i="18"/>
  <c r="AL4285" i="18"/>
  <c r="AL4293" i="18"/>
  <c r="AL4301" i="18"/>
  <c r="AL4309" i="18"/>
  <c r="AL4317" i="18"/>
  <c r="AL4325" i="18"/>
  <c r="AL4333" i="18"/>
  <c r="AL4341" i="18"/>
  <c r="AL4349" i="18"/>
  <c r="AL4357" i="18"/>
  <c r="AL4365" i="18"/>
  <c r="AL4373" i="18"/>
  <c r="AL4381" i="18"/>
  <c r="AL4389" i="18"/>
  <c r="AL4397" i="18"/>
  <c r="AL4405" i="18"/>
  <c r="AL4413" i="18"/>
  <c r="AL4421" i="18"/>
  <c r="AL4429" i="18"/>
  <c r="AL4437" i="18"/>
  <c r="AL4445" i="18"/>
  <c r="AL4453" i="18"/>
  <c r="AL4461" i="18"/>
  <c r="AL4469" i="18"/>
  <c r="AL4477" i="18"/>
  <c r="AL4485" i="18"/>
  <c r="AL4493" i="18"/>
  <c r="AL4501" i="18"/>
  <c r="AL4509" i="18"/>
  <c r="AL4517" i="18"/>
  <c r="AL4525" i="18"/>
  <c r="AL4533" i="18"/>
  <c r="AL4541" i="18"/>
  <c r="AL4549" i="18"/>
  <c r="AL4557" i="18"/>
  <c r="AL4565" i="18"/>
  <c r="AL4573" i="18"/>
  <c r="AL4581" i="18"/>
  <c r="AL4589" i="18"/>
  <c r="AL4597" i="18"/>
  <c r="AL4605" i="18"/>
  <c r="AL4613" i="18"/>
  <c r="AL4621" i="18"/>
  <c r="AL4629" i="18"/>
  <c r="AL4637" i="18"/>
  <c r="AL4645" i="18"/>
  <c r="AL4653" i="18"/>
  <c r="AL4661" i="18"/>
  <c r="AL4669" i="18"/>
  <c r="AL4677" i="18"/>
  <c r="AL4685" i="18"/>
  <c r="AL4693" i="18"/>
  <c r="AL4701" i="18"/>
  <c r="AL4709" i="18"/>
  <c r="AL4717" i="18"/>
  <c r="AL4725" i="18"/>
  <c r="AL4733" i="18"/>
  <c r="AL4741" i="18"/>
  <c r="AL4749" i="18"/>
  <c r="AL4757" i="18"/>
  <c r="AL4765" i="18"/>
  <c r="AL4773" i="18"/>
  <c r="AL4781" i="18"/>
  <c r="AL4789" i="18"/>
  <c r="AL4797" i="18"/>
  <c r="AL4805" i="18"/>
  <c r="AL4813" i="18"/>
  <c r="AL4821" i="18"/>
  <c r="AL4829" i="18"/>
  <c r="AL4837" i="18"/>
  <c r="AL4845" i="18"/>
  <c r="AL4853" i="18"/>
  <c r="AL4861" i="18"/>
  <c r="AL4869" i="18"/>
  <c r="AL4877" i="18"/>
  <c r="AL4885" i="18"/>
  <c r="AL4893" i="18"/>
  <c r="AL4901" i="18"/>
  <c r="AL4909" i="18"/>
  <c r="AL4917" i="18"/>
  <c r="AL4925" i="18"/>
  <c r="AL4933" i="18"/>
  <c r="AL4941" i="18"/>
  <c r="AL4949" i="18"/>
  <c r="AL4957" i="18"/>
  <c r="AL4965" i="18"/>
  <c r="AL4973" i="18"/>
  <c r="AL4981" i="18"/>
  <c r="AL4989" i="18"/>
  <c r="AL4997" i="18"/>
  <c r="AL5005" i="18"/>
  <c r="AL5013" i="18"/>
  <c r="AL5021" i="18"/>
  <c r="AL5029" i="18"/>
  <c r="AL5037" i="18"/>
  <c r="AL5045" i="18"/>
  <c r="AL5053" i="18"/>
  <c r="AL5061" i="18"/>
  <c r="AL5069" i="18"/>
  <c r="AL5077" i="18"/>
  <c r="AL5085" i="18"/>
  <c r="AL5093" i="18"/>
  <c r="AL5101" i="18"/>
  <c r="AL5109" i="18"/>
  <c r="AL5117" i="18"/>
  <c r="AL5125" i="18"/>
  <c r="AL5133" i="18"/>
  <c r="AL5141" i="18"/>
  <c r="AL5149" i="18"/>
  <c r="AL5157" i="18"/>
  <c r="AL5165" i="18"/>
  <c r="AL5173" i="18"/>
  <c r="AL5181" i="18"/>
  <c r="AL5189" i="18"/>
  <c r="AL5197" i="18"/>
  <c r="AL5205" i="18"/>
  <c r="AL5213" i="18"/>
  <c r="AL5221" i="18"/>
  <c r="AL5229" i="18"/>
  <c r="AL5237" i="18"/>
  <c r="AL5245" i="18"/>
  <c r="AL5253" i="18"/>
  <c r="AL5261" i="18"/>
  <c r="AL5269" i="18"/>
  <c r="AL5277" i="18"/>
  <c r="AL5285" i="18"/>
  <c r="AL5293" i="18"/>
  <c r="AL5301" i="18"/>
  <c r="AL5309" i="18"/>
  <c r="AL5317" i="18"/>
  <c r="AL5325" i="18"/>
  <c r="AL5333" i="18"/>
  <c r="AL5341" i="18"/>
  <c r="AL5349" i="18"/>
  <c r="AL5357" i="18"/>
  <c r="AL5365" i="18"/>
  <c r="AL5373" i="18"/>
  <c r="AL5381" i="18"/>
  <c r="AL5389" i="18"/>
  <c r="AL5397" i="18"/>
  <c r="AL5405" i="18"/>
  <c r="AL5413" i="18"/>
  <c r="AL5421" i="18"/>
  <c r="AL5429" i="18"/>
  <c r="AL5437" i="18"/>
  <c r="AL5445" i="18"/>
  <c r="AL5453" i="18"/>
  <c r="AL5461" i="18"/>
  <c r="AL5469" i="18"/>
  <c r="AL5477" i="18"/>
  <c r="AL5485" i="18"/>
  <c r="AL5493" i="18"/>
  <c r="AL5501" i="18"/>
  <c r="AL5509" i="18"/>
  <c r="AL5517" i="18"/>
  <c r="AL5525" i="18"/>
  <c r="AL5533" i="18"/>
  <c r="AL5541" i="18"/>
  <c r="AL5549" i="18"/>
  <c r="AL5557" i="18"/>
  <c r="AL5565" i="18"/>
  <c r="AL5573" i="18"/>
  <c r="AL5581" i="18"/>
  <c r="AL5589" i="18"/>
  <c r="AL5597" i="18"/>
  <c r="AL383" i="18"/>
  <c r="AL814" i="18"/>
  <c r="AL1122" i="18"/>
  <c r="AL1288" i="18"/>
  <c r="AL1460" i="18"/>
  <c r="AL1640" i="18"/>
  <c r="AL1759" i="18"/>
  <c r="AL1848" i="18"/>
  <c r="AL1929" i="18"/>
  <c r="AL1982" i="18"/>
  <c r="AL2030" i="18"/>
  <c r="AL2078" i="18"/>
  <c r="AL2127" i="18"/>
  <c r="AL2165" i="18"/>
  <c r="AL2205" i="18"/>
  <c r="AL2243" i="18"/>
  <c r="AL2284" i="18"/>
  <c r="AL2322" i="18"/>
  <c r="AL2359" i="18"/>
  <c r="AL2402" i="18"/>
  <c r="AL2439" i="18"/>
  <c r="AL2465" i="18"/>
  <c r="AL2495" i="18"/>
  <c r="AL2523" i="18"/>
  <c r="AL2551" i="18"/>
  <c r="AL2579" i="18"/>
  <c r="AL2609" i="18"/>
  <c r="AL2635" i="18"/>
  <c r="AL2665" i="18"/>
  <c r="AL2695" i="18"/>
  <c r="AL2721" i="18"/>
  <c r="AL2751" i="18"/>
  <c r="AL2776" i="18"/>
  <c r="AL2796" i="18"/>
  <c r="AL2818" i="18"/>
  <c r="AL2840" i="18"/>
  <c r="AL2860" i="18"/>
  <c r="AL2882" i="18"/>
  <c r="AL2904" i="18"/>
  <c r="AL2924" i="18"/>
  <c r="AL2946" i="18"/>
  <c r="AL2964" i="18"/>
  <c r="AL2983" i="18"/>
  <c r="AL3001" i="18"/>
  <c r="AL3019" i="18"/>
  <c r="AL3038" i="18"/>
  <c r="AL3056" i="18"/>
  <c r="AL3074" i="18"/>
  <c r="AL3092" i="18"/>
  <c r="AL3111" i="18"/>
  <c r="AL3129" i="18"/>
  <c r="AL3147" i="18"/>
  <c r="AL3166" i="18"/>
  <c r="AL3182" i="18"/>
  <c r="AL3198" i="18"/>
  <c r="AL3214" i="18"/>
  <c r="AL3230" i="18"/>
  <c r="AL3243" i="18"/>
  <c r="AL3257" i="18"/>
  <c r="AL3270" i="18"/>
  <c r="AL3282" i="18"/>
  <c r="AL3295" i="18"/>
  <c r="AL3307" i="18"/>
  <c r="AL3321" i="18"/>
  <c r="AL3334" i="18"/>
  <c r="AL3346" i="18"/>
  <c r="AL3359" i="18"/>
  <c r="AL3371" i="18"/>
  <c r="AL3385" i="18"/>
  <c r="AL3398" i="18"/>
  <c r="AL3410" i="18"/>
  <c r="AL3423" i="18"/>
  <c r="AL3435" i="18"/>
  <c r="AL3449" i="18"/>
  <c r="AL3460" i="18"/>
  <c r="AL3471" i="18"/>
  <c r="AL3482" i="18"/>
  <c r="AL3492" i="18"/>
  <c r="AL3503" i="18"/>
  <c r="AL3514" i="18"/>
  <c r="AL3524" i="18"/>
  <c r="AL3535" i="18"/>
  <c r="AL3546" i="18"/>
  <c r="AL3556" i="18"/>
  <c r="AL3567" i="18"/>
  <c r="AL3578" i="18"/>
  <c r="AL3588" i="18"/>
  <c r="AL3599" i="18"/>
  <c r="AL3610" i="18"/>
  <c r="AL3620" i="18"/>
  <c r="AL3631" i="18"/>
  <c r="AL3642" i="18"/>
  <c r="AL3652" i="18"/>
  <c r="AL3663" i="18"/>
  <c r="AL3674" i="18"/>
  <c r="AL3684" i="18"/>
  <c r="AL3694" i="18"/>
  <c r="AL3702" i="18"/>
  <c r="AL3710" i="18"/>
  <c r="AL3718" i="18"/>
  <c r="AL3726" i="18"/>
  <c r="AL3734" i="18"/>
  <c r="AL3742" i="18"/>
  <c r="AL3750" i="18"/>
  <c r="AL3758" i="18"/>
  <c r="AL3766" i="18"/>
  <c r="AL3774" i="18"/>
  <c r="AL3782" i="18"/>
  <c r="AL3790" i="18"/>
  <c r="AL3798" i="18"/>
  <c r="AL3806" i="18"/>
  <c r="AL3814" i="18"/>
  <c r="AL3822" i="18"/>
  <c r="AL3830" i="18"/>
  <c r="AL3838" i="18"/>
  <c r="AL3846" i="18"/>
  <c r="AL3854" i="18"/>
  <c r="AL3862" i="18"/>
  <c r="AL3870" i="18"/>
  <c r="AL3878" i="18"/>
  <c r="AL3886" i="18"/>
  <c r="AL3894" i="18"/>
  <c r="AL3902" i="18"/>
  <c r="AL3910" i="18"/>
  <c r="AL3918" i="18"/>
  <c r="AL3926" i="18"/>
  <c r="AL3934" i="18"/>
  <c r="AL3942" i="18"/>
  <c r="AL3950" i="18"/>
  <c r="AL3958" i="18"/>
  <c r="AL3966" i="18"/>
  <c r="AL3974" i="18"/>
  <c r="AL3982" i="18"/>
  <c r="AL3990" i="18"/>
  <c r="AL3998" i="18"/>
  <c r="AL4006" i="18"/>
  <c r="AL4014" i="18"/>
  <c r="AL4022" i="18"/>
  <c r="AL4030" i="18"/>
  <c r="AL4038" i="18"/>
  <c r="AL4046" i="18"/>
  <c r="AL4054" i="18"/>
  <c r="AL4062" i="18"/>
  <c r="AL4070" i="18"/>
  <c r="AL4078" i="18"/>
  <c r="AL4086" i="18"/>
  <c r="AL4094" i="18"/>
  <c r="AL4102" i="18"/>
  <c r="AL4110" i="18"/>
  <c r="AL4118" i="18"/>
  <c r="AL4126" i="18"/>
  <c r="AL4134" i="18"/>
  <c r="AL4142" i="18"/>
  <c r="AL4150" i="18"/>
  <c r="AL4158" i="18"/>
  <c r="AL4166" i="18"/>
  <c r="AL4174" i="18"/>
  <c r="AL4182" i="18"/>
  <c r="AL4190" i="18"/>
  <c r="AL4198" i="18"/>
  <c r="AL4206" i="18"/>
  <c r="AL4214" i="18"/>
  <c r="AL4222" i="18"/>
  <c r="AL4230" i="18"/>
  <c r="AL4238" i="18"/>
  <c r="AL4246" i="18"/>
  <c r="AL4254" i="18"/>
  <c r="AL4262" i="18"/>
  <c r="AL4270" i="18"/>
  <c r="AL4278" i="18"/>
  <c r="AL4286" i="18"/>
  <c r="AL4294" i="18"/>
  <c r="AL4302" i="18"/>
  <c r="AL4310" i="18"/>
  <c r="AL4318" i="18"/>
  <c r="AL4326" i="18"/>
  <c r="AL4334" i="18"/>
  <c r="AL4342" i="18"/>
  <c r="AL4350" i="18"/>
  <c r="AL4358" i="18"/>
  <c r="AL4366" i="18"/>
  <c r="AL4374" i="18"/>
  <c r="AL4382" i="18"/>
  <c r="AL4390" i="18"/>
  <c r="AL4398" i="18"/>
  <c r="AL4406" i="18"/>
  <c r="AL4414" i="18"/>
  <c r="AL4422" i="18"/>
  <c r="AL4430" i="18"/>
  <c r="AL4438" i="18"/>
  <c r="AL4446" i="18"/>
  <c r="AL4454" i="18"/>
  <c r="AL4462" i="18"/>
  <c r="AL4470" i="18"/>
  <c r="AL4478" i="18"/>
  <c r="AL4486" i="18"/>
  <c r="AL4494" i="18"/>
  <c r="AL4502" i="18"/>
  <c r="AL4510" i="18"/>
  <c r="AL4518" i="18"/>
  <c r="AL4526" i="18"/>
  <c r="AL4534" i="18"/>
  <c r="AL4542" i="18"/>
  <c r="AL4550" i="18"/>
  <c r="AL4558" i="18"/>
  <c r="AL4566" i="18"/>
  <c r="AL4574" i="18"/>
  <c r="AL4582" i="18"/>
  <c r="AL4590" i="18"/>
  <c r="AL4598" i="18"/>
  <c r="AL4606" i="18"/>
  <c r="AL4614" i="18"/>
  <c r="AL4622" i="18"/>
  <c r="AL4630" i="18"/>
  <c r="AL4638" i="18"/>
  <c r="AL4646" i="18"/>
  <c r="AL4654" i="18"/>
  <c r="AL4662" i="18"/>
  <c r="AL4670" i="18"/>
  <c r="AL4678" i="18"/>
  <c r="AL4686" i="18"/>
  <c r="AL4694" i="18"/>
  <c r="AL4702" i="18"/>
  <c r="AL4710" i="18"/>
  <c r="AL4718" i="18"/>
  <c r="AL4726" i="18"/>
  <c r="AL4734" i="18"/>
  <c r="AL4742" i="18"/>
  <c r="AL4750" i="18"/>
  <c r="AL4758" i="18"/>
  <c r="AL4766" i="18"/>
  <c r="AL4774" i="18"/>
  <c r="AL4782" i="18"/>
  <c r="AL4790" i="18"/>
  <c r="AL4798" i="18"/>
  <c r="AL4806" i="18"/>
  <c r="AL4814" i="18"/>
  <c r="AL4822" i="18"/>
  <c r="AL4830" i="18"/>
  <c r="AL4838" i="18"/>
  <c r="AL4846" i="18"/>
  <c r="AL4854" i="18"/>
  <c r="AL4862" i="18"/>
  <c r="AL4870" i="18"/>
  <c r="AL4878" i="18"/>
  <c r="AL4886" i="18"/>
  <c r="AL4894" i="18"/>
  <c r="AL4902" i="18"/>
  <c r="AL4910" i="18"/>
  <c r="AL4918" i="18"/>
  <c r="AL4926" i="18"/>
  <c r="AL4934" i="18"/>
  <c r="AL4942" i="18"/>
  <c r="AL4950" i="18"/>
  <c r="AL4958" i="18"/>
  <c r="AL4966" i="18"/>
  <c r="AL4974" i="18"/>
  <c r="AL4982" i="18"/>
  <c r="AL4990" i="18"/>
  <c r="AL4998" i="18"/>
  <c r="AL5006" i="18"/>
  <c r="AL5014" i="18"/>
  <c r="AL5022" i="18"/>
  <c r="AL5030" i="18"/>
  <c r="AL5038" i="18"/>
  <c r="AL5046" i="18"/>
  <c r="AL5054" i="18"/>
  <c r="AL5062" i="18"/>
  <c r="AL5070" i="18"/>
  <c r="AL5078" i="18"/>
  <c r="AL5086" i="18"/>
  <c r="AL5094" i="18"/>
  <c r="AL5102" i="18"/>
  <c r="AL5110" i="18"/>
  <c r="AL5118" i="18"/>
  <c r="AL5126" i="18"/>
  <c r="AL5134" i="18"/>
  <c r="AL5142" i="18"/>
  <c r="AL5150" i="18"/>
  <c r="AL5158" i="18"/>
  <c r="AL5166" i="18"/>
  <c r="AL5174" i="18"/>
  <c r="AL5182" i="18"/>
  <c r="AL5190" i="18"/>
  <c r="AL5198" i="18"/>
  <c r="AL5206" i="18"/>
  <c r="AL5214" i="18"/>
  <c r="AL5222" i="18"/>
  <c r="AL5230" i="18"/>
  <c r="AL5238" i="18"/>
  <c r="AL5246" i="18"/>
  <c r="AL5254" i="18"/>
  <c r="AL5262" i="18"/>
  <c r="AL5270" i="18"/>
  <c r="AL5278" i="18"/>
  <c r="AL5286" i="18"/>
  <c r="AL5294" i="18"/>
  <c r="AL5302" i="18"/>
  <c r="AL5310" i="18"/>
  <c r="AL5318" i="18"/>
  <c r="AL5326" i="18"/>
  <c r="AL5334" i="18"/>
  <c r="AL5342" i="18"/>
  <c r="AL5350" i="18"/>
  <c r="AL5358" i="18"/>
  <c r="AL5366" i="18"/>
  <c r="AL5374" i="18"/>
  <c r="AL5382" i="18"/>
  <c r="AL5390" i="18"/>
  <c r="AL5398" i="18"/>
  <c r="AL5406" i="18"/>
  <c r="AL5414" i="18"/>
  <c r="AL5422" i="18"/>
  <c r="AL5430" i="18"/>
  <c r="AL5438" i="18"/>
  <c r="AL5446" i="18"/>
  <c r="AL5454" i="18"/>
  <c r="AL5462" i="18"/>
  <c r="AL5470" i="18"/>
  <c r="AL5478" i="18"/>
  <c r="AL5486" i="18"/>
  <c r="AL5494" i="18"/>
  <c r="AL5502" i="18"/>
  <c r="AL5510" i="18"/>
  <c r="AL5518" i="18"/>
  <c r="AL5526" i="18"/>
  <c r="AL5534" i="18"/>
  <c r="AL5542" i="18"/>
  <c r="AL5550" i="18"/>
  <c r="AL5558" i="18"/>
  <c r="AL5566" i="18"/>
  <c r="AL5574" i="18"/>
  <c r="AL5582" i="18"/>
  <c r="AL5590" i="18"/>
  <c r="AL409" i="18"/>
  <c r="AL853" i="18"/>
  <c r="AL1128" i="18"/>
  <c r="AL1296" i="18"/>
  <c r="AL1479" i="18"/>
  <c r="AL1642" i="18"/>
  <c r="AL1767" i="18"/>
  <c r="AL1859" i="18"/>
  <c r="AL1936" i="18"/>
  <c r="AL1986" i="18"/>
  <c r="AL2036" i="18"/>
  <c r="AL2084" i="18"/>
  <c r="AL2129" i="18"/>
  <c r="AL2169" i="18"/>
  <c r="AL2206" i="18"/>
  <c r="AL2247" i="18"/>
  <c r="AL2285" i="18"/>
  <c r="AL2323" i="18"/>
  <c r="AL2365" i="18"/>
  <c r="AL2403" i="18"/>
  <c r="AL2440" i="18"/>
  <c r="AL2470" i="18"/>
  <c r="AL2496" i="18"/>
  <c r="AL2526" i="18"/>
  <c r="AL2554" i="18"/>
  <c r="AL2582" i="18"/>
  <c r="AL2610" i="18"/>
  <c r="AL2640" i="18"/>
  <c r="AL2666" i="18"/>
  <c r="AL2696" i="18"/>
  <c r="AL2726" i="18"/>
  <c r="AL2752" i="18"/>
  <c r="AL2777" i="18"/>
  <c r="AL2799" i="18"/>
  <c r="AL2819" i="18"/>
  <c r="AL2841" i="18"/>
  <c r="AL2863" i="18"/>
  <c r="AL2883" i="18"/>
  <c r="AL2905" i="18"/>
  <c r="AL2927" i="18"/>
  <c r="AL2947" i="18"/>
  <c r="AL2966" i="18"/>
  <c r="AL2984" i="18"/>
  <c r="AL3002" i="18"/>
  <c r="AL3020" i="18"/>
  <c r="AL3039" i="18"/>
  <c r="AL3057" i="18"/>
  <c r="AL3075" i="18"/>
  <c r="AL3094" i="18"/>
  <c r="AL3112" i="18"/>
  <c r="AL3130" i="18"/>
  <c r="AL3148" i="18"/>
  <c r="AL3167" i="18"/>
  <c r="AL3183" i="18"/>
  <c r="AL3199" i="18"/>
  <c r="AL3215" i="18"/>
  <c r="AL3231" i="18"/>
  <c r="AL3246" i="18"/>
  <c r="AL3258" i="18"/>
  <c r="AL3271" i="18"/>
  <c r="AL3283" i="18"/>
  <c r="AL3297" i="18"/>
  <c r="AL3310" i="18"/>
  <c r="AL3322" i="18"/>
  <c r="AL3335" i="18"/>
  <c r="AL3347" i="18"/>
  <c r="AL3361" i="18"/>
  <c r="AL3374" i="18"/>
  <c r="AL3386" i="18"/>
  <c r="AL3399" i="18"/>
  <c r="AL3411" i="18"/>
  <c r="AL3425" i="18"/>
  <c r="AL3438" i="18"/>
  <c r="AL3450" i="18"/>
  <c r="AL3462" i="18"/>
  <c r="AL3473" i="18"/>
  <c r="AL3483" i="18"/>
  <c r="AL3494" i="18"/>
  <c r="AL3505" i="18"/>
  <c r="AL3515" i="18"/>
  <c r="AL3526" i="18"/>
  <c r="AL3537" i="18"/>
  <c r="AL3547" i="18"/>
  <c r="AL3558" i="18"/>
  <c r="AL3569" i="18"/>
  <c r="AL3579" i="18"/>
  <c r="AL3590" i="18"/>
  <c r="AL3601" i="18"/>
  <c r="AL3611" i="18"/>
  <c r="AL3622" i="18"/>
  <c r="AL3633" i="18"/>
  <c r="AL3643" i="18"/>
  <c r="AL3654" i="18"/>
  <c r="AL3665" i="18"/>
  <c r="AL3675" i="18"/>
  <c r="AL3686" i="18"/>
  <c r="AL3695" i="18"/>
  <c r="AL3703" i="18"/>
  <c r="AL3711" i="18"/>
  <c r="AL3719" i="18"/>
  <c r="AL3727" i="18"/>
  <c r="AL3735" i="18"/>
  <c r="AL3743" i="18"/>
  <c r="AL3751" i="18"/>
  <c r="AL3759" i="18"/>
  <c r="AL3767" i="18"/>
  <c r="AL3775" i="18"/>
  <c r="AL3783" i="18"/>
  <c r="AL3791" i="18"/>
  <c r="AL3799" i="18"/>
  <c r="AL3807" i="18"/>
  <c r="AL3815" i="18"/>
  <c r="AL3823" i="18"/>
  <c r="AL3831" i="18"/>
  <c r="AL3839" i="18"/>
  <c r="AL3847" i="18"/>
  <c r="AL3855" i="18"/>
  <c r="AL3863" i="18"/>
  <c r="AL3871" i="18"/>
  <c r="AL3879" i="18"/>
  <c r="AL3887" i="18"/>
  <c r="AL3895" i="18"/>
  <c r="AL3903" i="18"/>
  <c r="AL3911" i="18"/>
  <c r="AL3919" i="18"/>
  <c r="AL3927" i="18"/>
  <c r="AL3935" i="18"/>
  <c r="AL3943" i="18"/>
  <c r="AL3951" i="18"/>
  <c r="AL3959" i="18"/>
  <c r="AL3967" i="18"/>
  <c r="AL3975" i="18"/>
  <c r="AL3983" i="18"/>
  <c r="AL3991" i="18"/>
  <c r="AL3999" i="18"/>
  <c r="AL4007" i="18"/>
  <c r="AL4015" i="18"/>
  <c r="AL4023" i="18"/>
  <c r="AL4031" i="18"/>
  <c r="AL4039" i="18"/>
  <c r="AL4047" i="18"/>
  <c r="AL4055" i="18"/>
  <c r="AL4063" i="18"/>
  <c r="AL4071" i="18"/>
  <c r="AL4079" i="18"/>
  <c r="AL4087" i="18"/>
  <c r="AL4095" i="18"/>
  <c r="AL4103" i="18"/>
  <c r="AL4111" i="18"/>
  <c r="AL4119" i="18"/>
  <c r="AL4127" i="18"/>
  <c r="AL4135" i="18"/>
  <c r="AL4143" i="18"/>
  <c r="AL4151" i="18"/>
  <c r="AL4159" i="18"/>
  <c r="AL4167" i="18"/>
  <c r="AL4175" i="18"/>
  <c r="AL4183" i="18"/>
  <c r="AL4191" i="18"/>
  <c r="AL4199" i="18"/>
  <c r="AL4207" i="18"/>
  <c r="AL4215" i="18"/>
  <c r="AL4223" i="18"/>
  <c r="AL4231" i="18"/>
  <c r="AL4239" i="18"/>
  <c r="AL4247" i="18"/>
  <c r="AL4255" i="18"/>
  <c r="AL4263" i="18"/>
  <c r="AL4271" i="18"/>
  <c r="AL4279" i="18"/>
  <c r="AL4287" i="18"/>
  <c r="AL4295" i="18"/>
  <c r="AL4303" i="18"/>
  <c r="AL4311" i="18"/>
  <c r="AL4319" i="18"/>
  <c r="AL4327" i="18"/>
  <c r="AL4335" i="18"/>
  <c r="AL4343" i="18"/>
  <c r="AL4351" i="18"/>
  <c r="AL4359" i="18"/>
  <c r="AL4367" i="18"/>
  <c r="AL4375" i="18"/>
  <c r="AL4383" i="18"/>
  <c r="AL4391" i="18"/>
  <c r="AL4399" i="18"/>
  <c r="AL4407" i="18"/>
  <c r="AL4415" i="18"/>
  <c r="AL4423" i="18"/>
  <c r="AL4431" i="18"/>
  <c r="AL4439" i="18"/>
  <c r="AL4447" i="18"/>
  <c r="AL4455" i="18"/>
  <c r="AL4463" i="18"/>
  <c r="AL4471" i="18"/>
  <c r="AL4479" i="18"/>
  <c r="AL4487" i="18"/>
  <c r="AL4495" i="18"/>
  <c r="AL4503" i="18"/>
  <c r="AL4511" i="18"/>
  <c r="AL4519" i="18"/>
  <c r="AL4527" i="18"/>
  <c r="AL4535" i="18"/>
  <c r="AL4543" i="18"/>
  <c r="AL4551" i="18"/>
  <c r="AL4559" i="18"/>
  <c r="AL4567" i="18"/>
  <c r="AL4575" i="18"/>
  <c r="AL4583" i="18"/>
  <c r="AL4591" i="18"/>
  <c r="AL4599" i="18"/>
  <c r="AL4607" i="18"/>
  <c r="AL4615" i="18"/>
  <c r="AL4623" i="18"/>
  <c r="AL4631" i="18"/>
  <c r="AL4639" i="18"/>
  <c r="AL4647" i="18"/>
  <c r="AL4655" i="18"/>
  <c r="AL4663" i="18"/>
  <c r="AL4671" i="18"/>
  <c r="AL4679" i="18"/>
  <c r="AL4687" i="18"/>
  <c r="AL4695" i="18"/>
  <c r="AL4703" i="18"/>
  <c r="AL4711" i="18"/>
  <c r="AL4719" i="18"/>
  <c r="AL4727" i="18"/>
  <c r="AL4735" i="18"/>
  <c r="AL4743" i="18"/>
  <c r="AL4751" i="18"/>
  <c r="AL4759" i="18"/>
  <c r="AL4767" i="18"/>
  <c r="AL4775" i="18"/>
  <c r="AL4783" i="18"/>
  <c r="AL4791" i="18"/>
  <c r="AL4799" i="18"/>
  <c r="AL4807" i="18"/>
  <c r="AL4815" i="18"/>
  <c r="AL4823" i="18"/>
  <c r="AL4831" i="18"/>
  <c r="AL4839" i="18"/>
  <c r="AL4847" i="18"/>
  <c r="AL4855" i="18"/>
  <c r="AL4863" i="18"/>
  <c r="AL4871" i="18"/>
  <c r="AL4879" i="18"/>
  <c r="AL4887" i="18"/>
  <c r="AL4895" i="18"/>
  <c r="AL4903" i="18"/>
  <c r="AL4911" i="18"/>
  <c r="AL4919" i="18"/>
  <c r="AL4927" i="18"/>
  <c r="AL4935" i="18"/>
  <c r="AL4943" i="18"/>
  <c r="AL4951" i="18"/>
  <c r="AL4959" i="18"/>
  <c r="AL4967" i="18"/>
  <c r="AL4975" i="18"/>
  <c r="AL4983" i="18"/>
  <c r="AL4991" i="18"/>
  <c r="AL4999" i="18"/>
  <c r="AL5007" i="18"/>
  <c r="AL5015" i="18"/>
  <c r="AL5023" i="18"/>
  <c r="AL5031" i="18"/>
  <c r="AL5039" i="18"/>
  <c r="AL5047" i="18"/>
  <c r="AL5055" i="18"/>
  <c r="AL5063" i="18"/>
  <c r="AL5071" i="18"/>
  <c r="AL5079" i="18"/>
  <c r="AL5087" i="18"/>
  <c r="AL5095" i="18"/>
  <c r="AL5103" i="18"/>
  <c r="AL5111" i="18"/>
  <c r="AL5119" i="18"/>
  <c r="AL5127" i="18"/>
  <c r="AL5135" i="18"/>
  <c r="AL5143" i="18"/>
  <c r="AL5151" i="18"/>
  <c r="AL5159" i="18"/>
  <c r="AL5167" i="18"/>
  <c r="AL5175" i="18"/>
  <c r="AL5183" i="18"/>
  <c r="AL5191" i="18"/>
  <c r="AL5199" i="18"/>
  <c r="AL5207" i="18"/>
  <c r="AL5215" i="18"/>
  <c r="AL5223" i="18"/>
  <c r="AL5231" i="18"/>
  <c r="AL5239" i="18"/>
  <c r="AL5247" i="18"/>
  <c r="AL5255" i="18"/>
  <c r="AL5263" i="18"/>
  <c r="AL5271" i="18"/>
  <c r="AL5279" i="18"/>
  <c r="AL5287" i="18"/>
  <c r="AL5295" i="18"/>
  <c r="AL5303" i="18"/>
  <c r="AL5311" i="18"/>
  <c r="AL5319" i="18"/>
  <c r="AL5327" i="18"/>
  <c r="AL5335" i="18"/>
  <c r="AL5343" i="18"/>
  <c r="AL5351" i="18"/>
  <c r="AL5359" i="18"/>
  <c r="AL5367" i="18"/>
  <c r="AL5375" i="18"/>
  <c r="AL5383" i="18"/>
  <c r="AL5391" i="18"/>
  <c r="AL5399" i="18"/>
  <c r="AL5407" i="18"/>
  <c r="AL5415" i="18"/>
  <c r="AL5423" i="18"/>
  <c r="AL5431" i="18"/>
  <c r="AL5439" i="18"/>
  <c r="AL5447" i="18"/>
  <c r="AL5455" i="18"/>
  <c r="AL5463" i="18"/>
  <c r="AL5471" i="18"/>
  <c r="AL5479" i="18"/>
  <c r="AL5487" i="18"/>
  <c r="AL5495" i="18"/>
  <c r="AL5503" i="18"/>
  <c r="AL5511" i="18"/>
  <c r="AL5519" i="18"/>
  <c r="AL5527" i="18"/>
  <c r="AL5535" i="18"/>
  <c r="AL5543" i="18"/>
  <c r="AL5551" i="18"/>
  <c r="AL5559" i="18"/>
  <c r="AL5567" i="18"/>
  <c r="AL5575" i="18"/>
  <c r="AL5583" i="18"/>
  <c r="AL5591" i="18"/>
  <c r="AL5599" i="18"/>
  <c r="AL5607" i="18"/>
  <c r="AL5615" i="18"/>
  <c r="AL5623" i="18"/>
  <c r="AL5631" i="18"/>
  <c r="AL5639" i="18"/>
  <c r="AL5647" i="18"/>
  <c r="AL507" i="18"/>
  <c r="AL868" i="18"/>
  <c r="AL1154" i="18"/>
  <c r="AL1320" i="18"/>
  <c r="AL1492" i="18"/>
  <c r="AL1666" i="18"/>
  <c r="AL1780" i="18"/>
  <c r="AL1867" i="18"/>
  <c r="AL1939" i="18"/>
  <c r="AL1991" i="18"/>
  <c r="AL2039" i="18"/>
  <c r="AL2087" i="18"/>
  <c r="AL2133" i="18"/>
  <c r="AL2174" i="18"/>
  <c r="AL2212" i="18"/>
  <c r="AL2250" i="18"/>
  <c r="AL2292" i="18"/>
  <c r="AL2330" i="18"/>
  <c r="AL2369" i="18"/>
  <c r="AL2406" i="18"/>
  <c r="AL2442" i="18"/>
  <c r="AL2472" i="18"/>
  <c r="AL2502" i="18"/>
  <c r="AL2528" i="18"/>
  <c r="AL2558" i="18"/>
  <c r="AL2586" i="18"/>
  <c r="AL2614" i="18"/>
  <c r="AL2642" i="18"/>
  <c r="AL2672" i="18"/>
  <c r="AL2698" i="18"/>
  <c r="AL2728" i="18"/>
  <c r="AL2758" i="18"/>
  <c r="AL2779" i="18"/>
  <c r="AL2801" i="18"/>
  <c r="AL2823" i="18"/>
  <c r="AL2843" i="18"/>
  <c r="AL2865" i="18"/>
  <c r="AL2887" i="18"/>
  <c r="AL2907" i="18"/>
  <c r="AL2929" i="18"/>
  <c r="AL2950" i="18"/>
  <c r="AL2968" i="18"/>
  <c r="AL2986" i="18"/>
  <c r="AL3004" i="18"/>
  <c r="AL3023" i="18"/>
  <c r="AL3041" i="18"/>
  <c r="AL3059" i="18"/>
  <c r="AL3078" i="18"/>
  <c r="AL3096" i="18"/>
  <c r="AL3114" i="18"/>
  <c r="AL3132" i="18"/>
  <c r="AL3151" i="18"/>
  <c r="AL3169" i="18"/>
  <c r="AL3185" i="18"/>
  <c r="AL3201" i="18"/>
  <c r="AL3217" i="18"/>
  <c r="AL3233" i="18"/>
  <c r="AL3247" i="18"/>
  <c r="AL3259" i="18"/>
  <c r="AL3273" i="18"/>
  <c r="AL3286" i="18"/>
  <c r="AL3298" i="18"/>
  <c r="AL3311" i="18"/>
  <c r="AL3323" i="18"/>
  <c r="AL3337" i="18"/>
  <c r="AL3350" i="18"/>
  <c r="AL3362" i="18"/>
  <c r="AL3375" i="18"/>
  <c r="AL3387" i="18"/>
  <c r="AL3401" i="18"/>
  <c r="AL3414" i="18"/>
  <c r="AL3426" i="18"/>
  <c r="AL3439" i="18"/>
  <c r="AL3451" i="18"/>
  <c r="AL3463" i="18"/>
  <c r="AL3474" i="18"/>
  <c r="AL3484" i="18"/>
  <c r="AL3495" i="18"/>
  <c r="AL3506" i="18"/>
  <c r="AL3516" i="18"/>
  <c r="AL3527" i="18"/>
  <c r="AL3538" i="18"/>
  <c r="AL3548" i="18"/>
  <c r="AL3559" i="18"/>
  <c r="AL3570" i="18"/>
  <c r="AL3580" i="18"/>
  <c r="AL3591" i="18"/>
  <c r="AL3602" i="18"/>
  <c r="AL3612" i="18"/>
  <c r="AL3623" i="18"/>
  <c r="AL3634" i="18"/>
  <c r="AL3644" i="18"/>
  <c r="AL3655" i="18"/>
  <c r="AL3666" i="18"/>
  <c r="AL3676" i="18"/>
  <c r="AL3687" i="18"/>
  <c r="AL3696" i="18"/>
  <c r="AL3704" i="18"/>
  <c r="AL3712" i="18"/>
  <c r="AL3720" i="18"/>
  <c r="AL3728" i="18"/>
  <c r="AL3736" i="18"/>
  <c r="AL3744" i="18"/>
  <c r="AL3752" i="18"/>
  <c r="AL3760" i="18"/>
  <c r="AL3768" i="18"/>
  <c r="AL3776" i="18"/>
  <c r="AL3784" i="18"/>
  <c r="AL3792" i="18"/>
  <c r="AL3800" i="18"/>
  <c r="AL3808" i="18"/>
  <c r="AL3816" i="18"/>
  <c r="AL3824" i="18"/>
  <c r="AL3832" i="18"/>
  <c r="AL3840" i="18"/>
  <c r="AL3848" i="18"/>
  <c r="AL3856" i="18"/>
  <c r="AL3864" i="18"/>
  <c r="AL3872" i="18"/>
  <c r="AL3880" i="18"/>
  <c r="AL3888" i="18"/>
  <c r="AL3896" i="18"/>
  <c r="AL3904" i="18"/>
  <c r="AL3912" i="18"/>
  <c r="AL3920" i="18"/>
  <c r="AL3928" i="18"/>
  <c r="AL3936" i="18"/>
  <c r="AL3944" i="18"/>
  <c r="AL3952" i="18"/>
  <c r="AL3960" i="18"/>
  <c r="AL3968" i="18"/>
  <c r="AL3976" i="18"/>
  <c r="AL3984" i="18"/>
  <c r="AL3992" i="18"/>
  <c r="AL4000" i="18"/>
  <c r="AL4008" i="18"/>
  <c r="AL4016" i="18"/>
  <c r="AL4024" i="18"/>
  <c r="AL4032" i="18"/>
  <c r="AL4040" i="18"/>
  <c r="AL4048" i="18"/>
  <c r="AL4056" i="18"/>
  <c r="AL4064" i="18"/>
  <c r="AL4072" i="18"/>
  <c r="AL4080" i="18"/>
  <c r="AL4088" i="18"/>
  <c r="AL4096" i="18"/>
  <c r="AL4104" i="18"/>
  <c r="AL4112" i="18"/>
  <c r="AL4120" i="18"/>
  <c r="AL4128" i="18"/>
  <c r="AL4136" i="18"/>
  <c r="AL4144" i="18"/>
  <c r="AL4152" i="18"/>
  <c r="AL4160" i="18"/>
  <c r="AL4168" i="18"/>
  <c r="AL4176" i="18"/>
  <c r="AL4184" i="18"/>
  <c r="AL4192" i="18"/>
  <c r="AL4200" i="18"/>
  <c r="AL4208" i="18"/>
  <c r="AL4216" i="18"/>
  <c r="AL4224" i="18"/>
  <c r="AL4232" i="18"/>
  <c r="AL4240" i="18"/>
  <c r="AL4248" i="18"/>
  <c r="AL4256" i="18"/>
  <c r="AL4264" i="18"/>
  <c r="AL4272" i="18"/>
  <c r="AL4280" i="18"/>
  <c r="AL4288" i="18"/>
  <c r="AL4296" i="18"/>
  <c r="AL4304" i="18"/>
  <c r="AL4312" i="18"/>
  <c r="AL4320" i="18"/>
  <c r="AL4328" i="18"/>
  <c r="AL4336" i="18"/>
  <c r="AL4344" i="18"/>
  <c r="AL4352" i="18"/>
  <c r="AL4360" i="18"/>
  <c r="AL4368" i="18"/>
  <c r="AL4376" i="18"/>
  <c r="AL4384" i="18"/>
  <c r="AL4392" i="18"/>
  <c r="AL4400" i="18"/>
  <c r="AL4408" i="18"/>
  <c r="AL4416" i="18"/>
  <c r="AL4424" i="18"/>
  <c r="AL4432" i="18"/>
  <c r="AL4440" i="18"/>
  <c r="AL4448" i="18"/>
  <c r="AL4456" i="18"/>
  <c r="AL4464" i="18"/>
  <c r="AL4472" i="18"/>
  <c r="AL4480" i="18"/>
  <c r="AL4488" i="18"/>
  <c r="AL4496" i="18"/>
  <c r="AL4504" i="18"/>
  <c r="AL4512" i="18"/>
  <c r="AL4520" i="18"/>
  <c r="AL4528" i="18"/>
  <c r="AL4536" i="18"/>
  <c r="AL4544" i="18"/>
  <c r="AL4552" i="18"/>
  <c r="AL4560" i="18"/>
  <c r="AL4568" i="18"/>
  <c r="AL4576" i="18"/>
  <c r="AL4584" i="18"/>
  <c r="AL4592" i="18"/>
  <c r="AL4600" i="18"/>
  <c r="AL4608" i="18"/>
  <c r="AL4616" i="18"/>
  <c r="AL4624" i="18"/>
  <c r="AL4632" i="18"/>
  <c r="AL4640" i="18"/>
  <c r="AL4648" i="18"/>
  <c r="AL4656" i="18"/>
  <c r="AL4664" i="18"/>
  <c r="AL4672" i="18"/>
  <c r="AL4680" i="18"/>
  <c r="AL4688" i="18"/>
  <c r="AL4696" i="18"/>
  <c r="AL4704" i="18"/>
  <c r="AL4712" i="18"/>
  <c r="AL4720" i="18"/>
  <c r="AL4728" i="18"/>
  <c r="AL4736" i="18"/>
  <c r="AL4744" i="18"/>
  <c r="AL4752" i="18"/>
  <c r="AL4760" i="18"/>
  <c r="AL4768" i="18"/>
  <c r="AL4776" i="18"/>
  <c r="AL4784" i="18"/>
  <c r="AL4792" i="18"/>
  <c r="AL4800" i="18"/>
  <c r="AL4808" i="18"/>
  <c r="AL4816" i="18"/>
  <c r="AL4824" i="18"/>
  <c r="AL4832" i="18"/>
  <c r="AL4840" i="18"/>
  <c r="AL4848" i="18"/>
  <c r="AL4856" i="18"/>
  <c r="AL4864" i="18"/>
  <c r="AL4872" i="18"/>
  <c r="AL4880" i="18"/>
  <c r="AL4888" i="18"/>
  <c r="AL4896" i="18"/>
  <c r="AL4904" i="18"/>
  <c r="AL4912" i="18"/>
  <c r="AL4920" i="18"/>
  <c r="AL4928" i="18"/>
  <c r="AL4936" i="18"/>
  <c r="AL4944" i="18"/>
  <c r="AL4952" i="18"/>
  <c r="AL4960" i="18"/>
  <c r="AL4968" i="18"/>
  <c r="AL4976" i="18"/>
  <c r="AL4984" i="18"/>
  <c r="AL4992" i="18"/>
  <c r="AL5000" i="18"/>
  <c r="AL5008" i="18"/>
  <c r="AL5016" i="18"/>
  <c r="AL5024" i="18"/>
  <c r="AL5032" i="18"/>
  <c r="AL5040" i="18"/>
  <c r="AL5048" i="18"/>
  <c r="AL5056" i="18"/>
  <c r="AL5064" i="18"/>
  <c r="AL5072" i="18"/>
  <c r="AL5080" i="18"/>
  <c r="AL5088" i="18"/>
  <c r="AL5096" i="18"/>
  <c r="AL5104" i="18"/>
  <c r="AL5112" i="18"/>
  <c r="AL5120" i="18"/>
  <c r="AL5128" i="18"/>
  <c r="AL5136" i="18"/>
  <c r="AL5144" i="18"/>
  <c r="AL5152" i="18"/>
  <c r="AL5160" i="18"/>
  <c r="AL5168" i="18"/>
  <c r="AL5176" i="18"/>
  <c r="AL5184" i="18"/>
  <c r="AL5192" i="18"/>
  <c r="AL5200" i="18"/>
  <c r="AL5208" i="18"/>
  <c r="AL5216" i="18"/>
  <c r="AL5224" i="18"/>
  <c r="AL5232" i="18"/>
  <c r="AL5240" i="18"/>
  <c r="AL5248" i="18"/>
  <c r="AL5256" i="18"/>
  <c r="AL5264" i="18"/>
  <c r="AL5272" i="18"/>
  <c r="AL5280" i="18"/>
  <c r="AL5288" i="18"/>
  <c r="AL5296" i="18"/>
  <c r="AL5304" i="18"/>
  <c r="AL5312" i="18"/>
  <c r="AL5320" i="18"/>
  <c r="AL5328" i="18"/>
  <c r="AL5336" i="18"/>
  <c r="AL5344" i="18"/>
  <c r="AL5352" i="18"/>
  <c r="AL5360" i="18"/>
  <c r="AL5368" i="18"/>
  <c r="AL5376" i="18"/>
  <c r="AL5384" i="18"/>
  <c r="AL5392" i="18"/>
  <c r="AL5400" i="18"/>
  <c r="AL5408" i="18"/>
  <c r="AL5416" i="18"/>
  <c r="AL5424" i="18"/>
  <c r="AL5432" i="18"/>
  <c r="AL5440" i="18"/>
  <c r="AL5448" i="18"/>
  <c r="AL5456" i="18"/>
  <c r="AL5464" i="18"/>
  <c r="AL5472" i="18"/>
  <c r="AL5480" i="18"/>
  <c r="AL5488" i="18"/>
  <c r="AL5496" i="18"/>
  <c r="AL5504" i="18"/>
  <c r="AL5512" i="18"/>
  <c r="AL5520" i="18"/>
  <c r="AL5528" i="18"/>
  <c r="AL5536" i="18"/>
  <c r="AL5544" i="18"/>
  <c r="AL5552" i="18"/>
  <c r="AL5560" i="18"/>
  <c r="AL5568" i="18"/>
  <c r="AL5576" i="18"/>
  <c r="AL5584" i="18"/>
  <c r="AL5592" i="18"/>
  <c r="AL5600" i="18"/>
  <c r="AL5608" i="18"/>
  <c r="AL5616" i="18"/>
  <c r="AL5624" i="18"/>
  <c r="AL5632" i="18"/>
  <c r="AL5640" i="18"/>
  <c r="AL5648" i="18"/>
  <c r="AL696" i="18"/>
  <c r="AL974" i="18"/>
  <c r="AL1218" i="18"/>
  <c r="AL1388" i="18"/>
  <c r="AL1556" i="18"/>
  <c r="AL1711" i="18"/>
  <c r="AL1812" i="18"/>
  <c r="AL1898" i="18"/>
  <c r="AL1963" i="18"/>
  <c r="AL2011" i="18"/>
  <c r="AL2059" i="18"/>
  <c r="AL2109" i="18"/>
  <c r="AL2149" i="18"/>
  <c r="AL2187" i="18"/>
  <c r="AL2225" i="18"/>
  <c r="AL2267" i="18"/>
  <c r="AL2305" i="18"/>
  <c r="AL2343" i="18"/>
  <c r="AL2383" i="18"/>
  <c r="AL2421" i="18"/>
  <c r="AL2454" i="18"/>
  <c r="AL2482" i="18"/>
  <c r="AL2512" i="18"/>
  <c r="AL2538" i="18"/>
  <c r="AL2568" i="18"/>
  <c r="AL2598" i="18"/>
  <c r="AL2624" i="18"/>
  <c r="AL2654" i="18"/>
  <c r="AL2682" i="18"/>
  <c r="AL2710" i="18"/>
  <c r="AL2738" i="18"/>
  <c r="AL2767" i="18"/>
  <c r="AL2787" i="18"/>
  <c r="AL2809" i="18"/>
  <c r="AL2831" i="18"/>
  <c r="AL2851" i="18"/>
  <c r="AL2873" i="18"/>
  <c r="AL2895" i="18"/>
  <c r="AL2915" i="18"/>
  <c r="AL2937" i="18"/>
  <c r="AL2956" i="18"/>
  <c r="AL2975" i="18"/>
  <c r="AL2993" i="18"/>
  <c r="AL3011" i="18"/>
  <c r="AL3030" i="18"/>
  <c r="AL3048" i="18"/>
  <c r="AL3066" i="18"/>
  <c r="AL3084" i="18"/>
  <c r="AL3103" i="18"/>
  <c r="AL3121" i="18"/>
  <c r="AL3139" i="18"/>
  <c r="AL3158" i="18"/>
  <c r="AL3175" i="18"/>
  <c r="AL3191" i="18"/>
  <c r="AL3207" i="18"/>
  <c r="AL3223" i="18"/>
  <c r="AL3239" i="18"/>
  <c r="AL3251" i="18"/>
  <c r="AL3265" i="18"/>
  <c r="AL3278" i="18"/>
  <c r="AL3290" i="18"/>
  <c r="AL3303" i="18"/>
  <c r="AL3315" i="18"/>
  <c r="AL3329" i="18"/>
  <c r="AL3342" i="18"/>
  <c r="AL3354" i="18"/>
  <c r="AL3367" i="18"/>
  <c r="AL3379" i="18"/>
  <c r="AL3393" i="18"/>
  <c r="AL3406" i="18"/>
  <c r="AL3418" i="18"/>
  <c r="AL3431" i="18"/>
  <c r="AL3443" i="18"/>
  <c r="AL3457" i="18"/>
  <c r="AL3467" i="18"/>
  <c r="AL3478" i="18"/>
  <c r="AL3489" i="18"/>
  <c r="AL3499" i="18"/>
  <c r="AL3510" i="18"/>
  <c r="AL3521" i="18"/>
  <c r="AL3531" i="18"/>
  <c r="AL3542" i="18"/>
  <c r="AL3553" i="18"/>
  <c r="AL3563" i="18"/>
  <c r="AL3574" i="18"/>
  <c r="AL3585" i="18"/>
  <c r="AL3595" i="18"/>
  <c r="AL3606" i="18"/>
  <c r="AL3617" i="18"/>
  <c r="AL3627" i="18"/>
  <c r="AL3638" i="18"/>
  <c r="AL3649" i="18"/>
  <c r="AL3659" i="18"/>
  <c r="AL3670" i="18"/>
  <c r="AL3681" i="18"/>
  <c r="AL3691" i="18"/>
  <c r="AL3699" i="18"/>
  <c r="AL3707" i="18"/>
  <c r="AL3715" i="18"/>
  <c r="AL3723" i="18"/>
  <c r="AL3731" i="18"/>
  <c r="AL3739" i="18"/>
  <c r="AL3747" i="18"/>
  <c r="AL3755" i="18"/>
  <c r="AL3763" i="18"/>
  <c r="AL3771" i="18"/>
  <c r="AL3779" i="18"/>
  <c r="AL3787" i="18"/>
  <c r="AL3795" i="18"/>
  <c r="AL3803" i="18"/>
  <c r="AL3811" i="18"/>
  <c r="AL3819" i="18"/>
  <c r="AL3827" i="18"/>
  <c r="AL3835" i="18"/>
  <c r="AL3843" i="18"/>
  <c r="AL3851" i="18"/>
  <c r="AL3859" i="18"/>
  <c r="AL3867" i="18"/>
  <c r="AL3875" i="18"/>
  <c r="AL3883" i="18"/>
  <c r="AL3891" i="18"/>
  <c r="AL3899" i="18"/>
  <c r="AL3907" i="18"/>
  <c r="AL3915" i="18"/>
  <c r="AL3923" i="18"/>
  <c r="AL3931" i="18"/>
  <c r="AL3939" i="18"/>
  <c r="AL3947" i="18"/>
  <c r="AL3955" i="18"/>
  <c r="AL3963" i="18"/>
  <c r="AL3971" i="18"/>
  <c r="AL3979" i="18"/>
  <c r="AL3987" i="18"/>
  <c r="AL3995" i="18"/>
  <c r="AL4003" i="18"/>
  <c r="AL4011" i="18"/>
  <c r="AL4019" i="18"/>
  <c r="AL4027" i="18"/>
  <c r="AL4035" i="18"/>
  <c r="AL4043" i="18"/>
  <c r="AL4051" i="18"/>
  <c r="AL4059" i="18"/>
  <c r="AL4067" i="18"/>
  <c r="AL4075" i="18"/>
  <c r="AL4083" i="18"/>
  <c r="AL4091" i="18"/>
  <c r="AL4099" i="18"/>
  <c r="AL4107" i="18"/>
  <c r="AL4115" i="18"/>
  <c r="AL4123" i="18"/>
  <c r="AL4131" i="18"/>
  <c r="AL4139" i="18"/>
  <c r="AL4147" i="18"/>
  <c r="AL4155" i="18"/>
  <c r="AL4163" i="18"/>
  <c r="AL4171" i="18"/>
  <c r="AL4179" i="18"/>
  <c r="AL4187" i="18"/>
  <c r="AL4195" i="18"/>
  <c r="AL4203" i="18"/>
  <c r="AL4211" i="18"/>
  <c r="AL4219" i="18"/>
  <c r="AL4227" i="18"/>
  <c r="AL4235" i="18"/>
  <c r="AL4243" i="18"/>
  <c r="AL4251" i="18"/>
  <c r="AL4259" i="18"/>
  <c r="AL4267" i="18"/>
  <c r="AL4275" i="18"/>
  <c r="AL4283" i="18"/>
  <c r="AL4291" i="18"/>
  <c r="AL4299" i="18"/>
  <c r="AL4307" i="18"/>
  <c r="AL4315" i="18"/>
  <c r="AL4323" i="18"/>
  <c r="AL4331" i="18"/>
  <c r="AL4339" i="18"/>
  <c r="AL4347" i="18"/>
  <c r="AL4355" i="18"/>
  <c r="AL4363" i="18"/>
  <c r="AL4371" i="18"/>
  <c r="AL4379" i="18"/>
  <c r="AL4387" i="18"/>
  <c r="AL4395" i="18"/>
  <c r="AL4403" i="18"/>
  <c r="AL4411" i="18"/>
  <c r="AL4419" i="18"/>
  <c r="AL4427" i="18"/>
  <c r="AL4435" i="18"/>
  <c r="AL4443" i="18"/>
  <c r="AL4451" i="18"/>
  <c r="AL4459" i="18"/>
  <c r="AL4467" i="18"/>
  <c r="AL4475" i="18"/>
  <c r="AL4483" i="18"/>
  <c r="AL4491" i="18"/>
  <c r="AL4499" i="18"/>
  <c r="AL4507" i="18"/>
  <c r="AL4515" i="18"/>
  <c r="AL4523" i="18"/>
  <c r="AL4531" i="18"/>
  <c r="AL4539" i="18"/>
  <c r="AL4547" i="18"/>
  <c r="AL4555" i="18"/>
  <c r="AL4563" i="18"/>
  <c r="AL4571" i="18"/>
  <c r="AL4579" i="18"/>
  <c r="AL4587" i="18"/>
  <c r="AL4595" i="18"/>
  <c r="AL4603" i="18"/>
  <c r="AL4611" i="18"/>
  <c r="AL4619" i="18"/>
  <c r="AL4627" i="18"/>
  <c r="AL4635" i="18"/>
  <c r="AL4643" i="18"/>
  <c r="AL4651" i="18"/>
  <c r="AL4659" i="18"/>
  <c r="AL4667" i="18"/>
  <c r="AL4675" i="18"/>
  <c r="AL4683" i="18"/>
  <c r="AL4691" i="18"/>
  <c r="AL4699" i="18"/>
  <c r="AL4707" i="18"/>
  <c r="AL4715" i="18"/>
  <c r="AL4723" i="18"/>
  <c r="AL4731" i="18"/>
  <c r="AL4739" i="18"/>
  <c r="AL4747" i="18"/>
  <c r="AL4755" i="18"/>
  <c r="AL4763" i="18"/>
  <c r="AL4771" i="18"/>
  <c r="AL4779" i="18"/>
  <c r="AL4787" i="18"/>
  <c r="AL4795" i="18"/>
  <c r="AL4803" i="18"/>
  <c r="AL4811" i="18"/>
  <c r="AL4819" i="18"/>
  <c r="AL4827" i="18"/>
  <c r="AL4835" i="18"/>
  <c r="AL4843" i="18"/>
  <c r="AL4851" i="18"/>
  <c r="AL4859" i="18"/>
  <c r="AL4867" i="18"/>
  <c r="AL4875" i="18"/>
  <c r="AL4883" i="18"/>
  <c r="AL4891" i="18"/>
  <c r="AL4899" i="18"/>
  <c r="AL4907" i="18"/>
  <c r="AL4915" i="18"/>
  <c r="AL4923" i="18"/>
  <c r="AL4931" i="18"/>
  <c r="AL4939" i="18"/>
  <c r="AL4947" i="18"/>
  <c r="AL4955" i="18"/>
  <c r="AL4963" i="18"/>
  <c r="AL4971" i="18"/>
  <c r="AL4979" i="18"/>
  <c r="AL4987" i="18"/>
  <c r="AL4995" i="18"/>
  <c r="AL5003" i="18"/>
  <c r="AL5011" i="18"/>
  <c r="AL5019" i="18"/>
  <c r="AL5027" i="18"/>
  <c r="AL5035" i="18"/>
  <c r="AL5043" i="18"/>
  <c r="AL5051" i="18"/>
  <c r="AL5059" i="18"/>
  <c r="AL5067" i="18"/>
  <c r="AL5075" i="18"/>
  <c r="AL5083" i="18"/>
  <c r="AL5091" i="18"/>
  <c r="AL5099" i="18"/>
  <c r="AL5107" i="18"/>
  <c r="AL5115" i="18"/>
  <c r="AL5123" i="18"/>
  <c r="AL5131" i="18"/>
  <c r="AL5139" i="18"/>
  <c r="AL5147" i="18"/>
  <c r="AL5155" i="18"/>
  <c r="AL5163" i="18"/>
  <c r="AL5171" i="18"/>
  <c r="AL5179" i="18"/>
  <c r="AL5187" i="18"/>
  <c r="AL5195" i="18"/>
  <c r="AL5203" i="18"/>
  <c r="AL5211" i="18"/>
  <c r="AL5219" i="18"/>
  <c r="AL5227" i="18"/>
  <c r="AL5235" i="18"/>
  <c r="AL5243" i="18"/>
  <c r="AL5251" i="18"/>
  <c r="AL5259" i="18"/>
  <c r="AL5267" i="18"/>
  <c r="AL5275" i="18"/>
  <c r="AL5283" i="18"/>
  <c r="AL5291" i="18"/>
  <c r="AL5299" i="18"/>
  <c r="AL5307" i="18"/>
  <c r="AL5315" i="18"/>
  <c r="AL5323" i="18"/>
  <c r="AL5331" i="18"/>
  <c r="AL5339" i="18"/>
  <c r="AL5347" i="18"/>
  <c r="AL5355" i="18"/>
  <c r="AL5363" i="18"/>
  <c r="AL5371" i="18"/>
  <c r="AL5379" i="18"/>
  <c r="AL5387" i="18"/>
  <c r="AL5395" i="18"/>
  <c r="AL5403" i="18"/>
  <c r="AL5411" i="18"/>
  <c r="AL5419" i="18"/>
  <c r="AL5427" i="18"/>
  <c r="AL5435" i="18"/>
  <c r="AL5443" i="18"/>
  <c r="AL5451" i="18"/>
  <c r="AL5459" i="18"/>
  <c r="AL5467" i="18"/>
  <c r="AL5475" i="18"/>
  <c r="AL5483" i="18"/>
  <c r="AL5491" i="18"/>
  <c r="AL5499" i="18"/>
  <c r="AL5507" i="18"/>
  <c r="AL5515" i="18"/>
  <c r="AL5523" i="18"/>
  <c r="AL5531" i="18"/>
  <c r="AL5539" i="18"/>
  <c r="AL5547" i="18"/>
  <c r="AL5555" i="18"/>
  <c r="AL5563" i="18"/>
  <c r="AL5571" i="18"/>
  <c r="AL5579" i="18"/>
  <c r="AL5587" i="18"/>
  <c r="AL5595" i="18"/>
  <c r="AL5603" i="18"/>
  <c r="AL5611" i="18"/>
  <c r="AL5619" i="18"/>
  <c r="AL5627" i="18"/>
  <c r="AL5635" i="18"/>
  <c r="AL5643" i="18"/>
  <c r="AL5651" i="18"/>
  <c r="AL607" i="18"/>
  <c r="AL1232" i="18"/>
  <c r="AL1696" i="18"/>
  <c r="AL1948" i="18"/>
  <c r="AL2065" i="18"/>
  <c r="AL2186" i="18"/>
  <c r="AL2295" i="18"/>
  <c r="AL2388" i="18"/>
  <c r="AL2481" i="18"/>
  <c r="AL2560" i="18"/>
  <c r="AL2630" i="18"/>
  <c r="AL2707" i="18"/>
  <c r="AL2783" i="18"/>
  <c r="AL2833" i="18"/>
  <c r="AL2892" i="18"/>
  <c r="AL2952" i="18"/>
  <c r="AL2995" i="18"/>
  <c r="AL3047" i="18"/>
  <c r="AL3098" i="18"/>
  <c r="AL3142" i="18"/>
  <c r="AL3190" i="18"/>
  <c r="AL3235" i="18"/>
  <c r="AL3266" i="18"/>
  <c r="AL3302" i="18"/>
  <c r="AL3338" i="18"/>
  <c r="AL3369" i="18"/>
  <c r="AL3403" i="18"/>
  <c r="AL3441" i="18"/>
  <c r="AL3468" i="18"/>
  <c r="AL3498" i="18"/>
  <c r="AL3529" i="18"/>
  <c r="AL3554" i="18"/>
  <c r="AL3583" i="18"/>
  <c r="AL3614" i="18"/>
  <c r="AL3639" i="18"/>
  <c r="AL3668" i="18"/>
  <c r="AL3697" i="18"/>
  <c r="AL3716" i="18"/>
  <c r="AL3738" i="18"/>
  <c r="AL3761" i="18"/>
  <c r="AL3780" i="18"/>
  <c r="AL3802" i="18"/>
  <c r="AL3825" i="18"/>
  <c r="AL3844" i="18"/>
  <c r="AL3866" i="18"/>
  <c r="AL3889" i="18"/>
  <c r="AL3908" i="18"/>
  <c r="AL3930" i="18"/>
  <c r="AL3953" i="18"/>
  <c r="AL3972" i="18"/>
  <c r="AL3994" i="18"/>
  <c r="AL4017" i="18"/>
  <c r="AL4036" i="18"/>
  <c r="AL4058" i="18"/>
  <c r="AL4081" i="18"/>
  <c r="AL4100" i="18"/>
  <c r="AL4122" i="18"/>
  <c r="AL4145" i="18"/>
  <c r="AL4164" i="18"/>
  <c r="AL4186" i="18"/>
  <c r="AL4209" i="18"/>
  <c r="AL4228" i="18"/>
  <c r="AL4250" i="18"/>
  <c r="AL4273" i="18"/>
  <c r="AL4292" i="18"/>
  <c r="AL4314" i="18"/>
  <c r="AL4337" i="18"/>
  <c r="AL4356" i="18"/>
  <c r="AL4378" i="18"/>
  <c r="AL4401" i="18"/>
  <c r="AL4420" i="18"/>
  <c r="AL4442" i="18"/>
  <c r="AL4465" i="18"/>
  <c r="AL4484" i="18"/>
  <c r="AL4506" i="18"/>
  <c r="AL4529" i="18"/>
  <c r="AL4548" i="18"/>
  <c r="AL4570" i="18"/>
  <c r="AL4593" i="18"/>
  <c r="AL4612" i="18"/>
  <c r="AL4634" i="18"/>
  <c r="AL4657" i="18"/>
  <c r="AL4676" i="18"/>
  <c r="AL4698" i="18"/>
  <c r="AL4721" i="18"/>
  <c r="AL4740" i="18"/>
  <c r="AL4762" i="18"/>
  <c r="AL4785" i="18"/>
  <c r="AL4804" i="18"/>
  <c r="AL4826" i="18"/>
  <c r="AL4849" i="18"/>
  <c r="AL4868" i="18"/>
  <c r="AL4890" i="18"/>
  <c r="AL4913" i="18"/>
  <c r="AL4932" i="18"/>
  <c r="AL4954" i="18"/>
  <c r="AL4977" i="18"/>
  <c r="AL4996" i="18"/>
  <c r="AL5018" i="18"/>
  <c r="AL5041" i="18"/>
  <c r="AL5060" i="18"/>
  <c r="AL5082" i="18"/>
  <c r="AL5105" i="18"/>
  <c r="AL5124" i="18"/>
  <c r="AL5146" i="18"/>
  <c r="AL5169" i="18"/>
  <c r="AL5188" i="18"/>
  <c r="AL5210" i="18"/>
  <c r="AL5233" i="18"/>
  <c r="AL5252" i="18"/>
  <c r="AL5274" i="18"/>
  <c r="AL5297" i="18"/>
  <c r="AL5316" i="18"/>
  <c r="AL5338" i="18"/>
  <c r="AL5361" i="18"/>
  <c r="AL5380" i="18"/>
  <c r="AL5402" i="18"/>
  <c r="AL5425" i="18"/>
  <c r="AL5444" i="18"/>
  <c r="AL5466" i="18"/>
  <c r="AL5489" i="18"/>
  <c r="AL5508" i="18"/>
  <c r="AL5530" i="18"/>
  <c r="AL5553" i="18"/>
  <c r="AL5572" i="18"/>
  <c r="AL5594" i="18"/>
  <c r="AL5609" i="18"/>
  <c r="AL5621" i="18"/>
  <c r="AL5634" i="18"/>
  <c r="AL5646" i="18"/>
  <c r="AL5657" i="18"/>
  <c r="AL5665" i="18"/>
  <c r="AL5673" i="18"/>
  <c r="AL5681" i="18"/>
  <c r="AL5689" i="18"/>
  <c r="AL5697" i="18"/>
  <c r="AL5705" i="18"/>
  <c r="AL5713" i="18"/>
  <c r="AL5721" i="18"/>
  <c r="AL5729" i="18"/>
  <c r="AL5737" i="18"/>
  <c r="AL5745" i="18"/>
  <c r="AL5753" i="18"/>
  <c r="AL5761" i="18"/>
  <c r="AL5769" i="18"/>
  <c r="AL5777" i="18"/>
  <c r="AL5785" i="18"/>
  <c r="AL5793" i="18"/>
  <c r="AL5801" i="18"/>
  <c r="AL5809" i="18"/>
  <c r="AL5817" i="18"/>
  <c r="AL5825" i="18"/>
  <c r="AL5833" i="18"/>
  <c r="AL5841" i="18"/>
  <c r="AL5849" i="18"/>
  <c r="AL5857" i="18"/>
  <c r="AL5865" i="18"/>
  <c r="AL5873" i="18"/>
  <c r="AL5881" i="18"/>
  <c r="AL5889" i="18"/>
  <c r="AL5897" i="18"/>
  <c r="AL5905" i="18"/>
  <c r="AL5913" i="18"/>
  <c r="AL5921" i="18"/>
  <c r="AL5929" i="18"/>
  <c r="AL5937" i="18"/>
  <c r="AL5945" i="18"/>
  <c r="AL5953" i="18"/>
  <c r="AL5961" i="18"/>
  <c r="AL5969" i="18"/>
  <c r="AL5977" i="18"/>
  <c r="AL5985" i="18"/>
  <c r="AL5993" i="18"/>
  <c r="AL6001" i="18"/>
  <c r="AL6009" i="18"/>
  <c r="AL6017" i="18"/>
  <c r="AL6025" i="18"/>
  <c r="AL6033" i="18"/>
  <c r="AL6041" i="18"/>
  <c r="AL6049" i="18"/>
  <c r="AL6057" i="18"/>
  <c r="AL6065" i="18"/>
  <c r="AL6073" i="18"/>
  <c r="AL6081" i="18"/>
  <c r="AL6089" i="18"/>
  <c r="AL6097" i="18"/>
  <c r="AL6105" i="18"/>
  <c r="AL6113" i="18"/>
  <c r="AL6121" i="18"/>
  <c r="AL6129" i="18"/>
  <c r="AL693" i="18"/>
  <c r="AL1351" i="18"/>
  <c r="AL1722" i="18"/>
  <c r="AL1957" i="18"/>
  <c r="AL2095" i="18"/>
  <c r="AL2194" i="18"/>
  <c r="AL2303" i="18"/>
  <c r="AL2413" i="18"/>
  <c r="AL2486" i="18"/>
  <c r="AL2567" i="18"/>
  <c r="AL2646" i="18"/>
  <c r="AL2714" i="18"/>
  <c r="AL2786" i="18"/>
  <c r="AL2847" i="18"/>
  <c r="AL2897" i="18"/>
  <c r="AL2955" i="18"/>
  <c r="AL3007" i="18"/>
  <c r="AL3050" i="18"/>
  <c r="AL3102" i="18"/>
  <c r="AL3153" i="18"/>
  <c r="AL3193" i="18"/>
  <c r="AL3238" i="18"/>
  <c r="AL3274" i="18"/>
  <c r="AL3305" i="18"/>
  <c r="AL3339" i="18"/>
  <c r="AL3377" i="18"/>
  <c r="AL3407" i="18"/>
  <c r="AL3442" i="18"/>
  <c r="AL3475" i="18"/>
  <c r="AL3500" i="18"/>
  <c r="AL3530" i="18"/>
  <c r="AL3561" i="18"/>
  <c r="AL3586" i="18"/>
  <c r="AL3615" i="18"/>
  <c r="AL3646" i="18"/>
  <c r="AL3671" i="18"/>
  <c r="AL3698" i="18"/>
  <c r="AL3721" i="18"/>
  <c r="AL3740" i="18"/>
  <c r="AL3762" i="18"/>
  <c r="AL3785" i="18"/>
  <c r="AL3804" i="18"/>
  <c r="AL3826" i="18"/>
  <c r="AL3849" i="18"/>
  <c r="AL3868" i="18"/>
  <c r="AL3890" i="18"/>
  <c r="AL3913" i="18"/>
  <c r="AL3932" i="18"/>
  <c r="AL3954" i="18"/>
  <c r="AL3977" i="18"/>
  <c r="AL3996" i="18"/>
  <c r="AL4018" i="18"/>
  <c r="AL4041" i="18"/>
  <c r="AL4060" i="18"/>
  <c r="AL4082" i="18"/>
  <c r="AL4105" i="18"/>
  <c r="AL4124" i="18"/>
  <c r="AL4146" i="18"/>
  <c r="AL4169" i="18"/>
  <c r="AL4188" i="18"/>
  <c r="AL4210" i="18"/>
  <c r="AL4233" i="18"/>
  <c r="AL4252" i="18"/>
  <c r="AL4274" i="18"/>
  <c r="AL4297" i="18"/>
  <c r="AL4316" i="18"/>
  <c r="AL4338" i="18"/>
  <c r="AL4361" i="18"/>
  <c r="AL4380" i="18"/>
  <c r="AL4402" i="18"/>
  <c r="AL4425" i="18"/>
  <c r="AL4444" i="18"/>
  <c r="AL4466" i="18"/>
  <c r="AL4489" i="18"/>
  <c r="AL4508" i="18"/>
  <c r="AL4530" i="18"/>
  <c r="AL4553" i="18"/>
  <c r="AL4572" i="18"/>
  <c r="AL4594" i="18"/>
  <c r="AL4617" i="18"/>
  <c r="AL4636" i="18"/>
  <c r="AL4658" i="18"/>
  <c r="AL4681" i="18"/>
  <c r="AL4700" i="18"/>
  <c r="AL4722" i="18"/>
  <c r="AL4745" i="18"/>
  <c r="AL4764" i="18"/>
  <c r="AL4786" i="18"/>
  <c r="AL4809" i="18"/>
  <c r="AL4828" i="18"/>
  <c r="AL4850" i="18"/>
  <c r="AL4873" i="18"/>
  <c r="AL4892" i="18"/>
  <c r="AL4914" i="18"/>
  <c r="AL4937" i="18"/>
  <c r="AL4956" i="18"/>
  <c r="AL4978" i="18"/>
  <c r="AL5001" i="18"/>
  <c r="AL5020" i="18"/>
  <c r="AL5042" i="18"/>
  <c r="AL5065" i="18"/>
  <c r="AL5084" i="18"/>
  <c r="AL5106" i="18"/>
  <c r="AL5129" i="18"/>
  <c r="AL5148" i="18"/>
  <c r="AL5170" i="18"/>
  <c r="AL5193" i="18"/>
  <c r="AL5212" i="18"/>
  <c r="AL5234" i="18"/>
  <c r="AL5257" i="18"/>
  <c r="AL5276" i="18"/>
  <c r="AL5298" i="18"/>
  <c r="AL5321" i="18"/>
  <c r="AL5340" i="18"/>
  <c r="AL5362" i="18"/>
  <c r="AL5385" i="18"/>
  <c r="AL5404" i="18"/>
  <c r="AL5426" i="18"/>
  <c r="AL5449" i="18"/>
  <c r="AL5468" i="18"/>
  <c r="AL5490" i="18"/>
  <c r="AL5513" i="18"/>
  <c r="AL5532" i="18"/>
  <c r="AL5554" i="18"/>
  <c r="AL5577" i="18"/>
  <c r="AL5596" i="18"/>
  <c r="AL5610" i="18"/>
  <c r="AL5622" i="18"/>
  <c r="AL5636" i="18"/>
  <c r="AL5649" i="18"/>
  <c r="AL5658" i="18"/>
  <c r="AL5666" i="18"/>
  <c r="AL5674" i="18"/>
  <c r="AL5682" i="18"/>
  <c r="AL5690" i="18"/>
  <c r="AL5698" i="18"/>
  <c r="AL5706" i="18"/>
  <c r="AL5714" i="18"/>
  <c r="AL5722" i="18"/>
  <c r="AL5730" i="18"/>
  <c r="AL5738" i="18"/>
  <c r="AL5746" i="18"/>
  <c r="AL5754" i="18"/>
  <c r="AL5762" i="18"/>
  <c r="AL5770" i="18"/>
  <c r="AL5778" i="18"/>
  <c r="AL5786" i="18"/>
  <c r="AL5794" i="18"/>
  <c r="AL5802" i="18"/>
  <c r="AL5810" i="18"/>
  <c r="AL5818" i="18"/>
  <c r="AL5826" i="18"/>
  <c r="AL5834" i="18"/>
  <c r="AL5842" i="18"/>
  <c r="AL5850" i="18"/>
  <c r="AL5858" i="18"/>
  <c r="AL5866" i="18"/>
  <c r="AL5874" i="18"/>
  <c r="AL5882" i="18"/>
  <c r="AL5890" i="18"/>
  <c r="AL5898" i="18"/>
  <c r="AL5906" i="18"/>
  <c r="AL5914" i="18"/>
  <c r="AL745" i="18"/>
  <c r="AL1378" i="18"/>
  <c r="AL1795" i="18"/>
  <c r="AL1966" i="18"/>
  <c r="AL2103" i="18"/>
  <c r="AL2219" i="18"/>
  <c r="AL2310" i="18"/>
  <c r="AL2420" i="18"/>
  <c r="AL2504" i="18"/>
  <c r="AL2570" i="18"/>
  <c r="AL2651" i="18"/>
  <c r="AL2730" i="18"/>
  <c r="AL2791" i="18"/>
  <c r="AL2850" i="18"/>
  <c r="AL2911" i="18"/>
  <c r="AL2959" i="18"/>
  <c r="AL3010" i="18"/>
  <c r="AL3062" i="18"/>
  <c r="AL3105" i="18"/>
  <c r="AL3156" i="18"/>
  <c r="AL3203" i="18"/>
  <c r="AL3241" i="18"/>
  <c r="AL3275" i="18"/>
  <c r="AL3313" i="18"/>
  <c r="AL3343" i="18"/>
  <c r="AL3378" i="18"/>
  <c r="AL3415" i="18"/>
  <c r="AL3446" i="18"/>
  <c r="AL3476" i="18"/>
  <c r="AL3507" i="18"/>
  <c r="AL3532" i="18"/>
  <c r="AL3562" i="18"/>
  <c r="AL3593" i="18"/>
  <c r="AL3618" i="18"/>
  <c r="AL3647" i="18"/>
  <c r="AL3678" i="18"/>
  <c r="AL3700" i="18"/>
  <c r="AL3722" i="18"/>
  <c r="AL3745" i="18"/>
  <c r="AL3764" i="18"/>
  <c r="AL3786" i="18"/>
  <c r="AL3809" i="18"/>
  <c r="AL3828" i="18"/>
  <c r="AL3850" i="18"/>
  <c r="AL3873" i="18"/>
  <c r="AL3892" i="18"/>
  <c r="AL3914" i="18"/>
  <c r="AL3937" i="18"/>
  <c r="AL3956" i="18"/>
  <c r="AL3978" i="18"/>
  <c r="AL4001" i="18"/>
  <c r="AL4020" i="18"/>
  <c r="AL4042" i="18"/>
  <c r="AL4065" i="18"/>
  <c r="AL4084" i="18"/>
  <c r="AL4106" i="18"/>
  <c r="AL4129" i="18"/>
  <c r="AL4148" i="18"/>
  <c r="AL4170" i="18"/>
  <c r="AL4193" i="18"/>
  <c r="AL4212" i="18"/>
  <c r="AL4234" i="18"/>
  <c r="AL4257" i="18"/>
  <c r="AL4276" i="18"/>
  <c r="AL4298" i="18"/>
  <c r="AL4321" i="18"/>
  <c r="AL4340" i="18"/>
  <c r="AL4362" i="18"/>
  <c r="AL4385" i="18"/>
  <c r="AL4404" i="18"/>
  <c r="AL4426" i="18"/>
  <c r="AL4449" i="18"/>
  <c r="AL4468" i="18"/>
  <c r="AL4490" i="18"/>
  <c r="AL4513" i="18"/>
  <c r="AL4532" i="18"/>
  <c r="AL4554" i="18"/>
  <c r="AL4577" i="18"/>
  <c r="AL4596" i="18"/>
  <c r="AL4618" i="18"/>
  <c r="AL4641" i="18"/>
  <c r="AL4660" i="18"/>
  <c r="AL4682" i="18"/>
  <c r="AL4705" i="18"/>
  <c r="AL4724" i="18"/>
  <c r="AL4746" i="18"/>
  <c r="AL4769" i="18"/>
  <c r="AL4788" i="18"/>
  <c r="AL4810" i="18"/>
  <c r="AL4833" i="18"/>
  <c r="AL4852" i="18"/>
  <c r="AL4874" i="18"/>
  <c r="AL4897" i="18"/>
  <c r="AL4916" i="18"/>
  <c r="AL4938" i="18"/>
  <c r="AL4961" i="18"/>
  <c r="AL4980" i="18"/>
  <c r="AL5002" i="18"/>
  <c r="AL5025" i="18"/>
  <c r="AL5044" i="18"/>
  <c r="AL5066" i="18"/>
  <c r="AL5089" i="18"/>
  <c r="AL5108" i="18"/>
  <c r="AL5130" i="18"/>
  <c r="AL5153" i="18"/>
  <c r="AL5172" i="18"/>
  <c r="AL5194" i="18"/>
  <c r="AL5217" i="18"/>
  <c r="AL5236" i="18"/>
  <c r="AL5258" i="18"/>
  <c r="AL5281" i="18"/>
  <c r="AL5300" i="18"/>
  <c r="AL5322" i="18"/>
  <c r="AL5345" i="18"/>
  <c r="AL5364" i="18"/>
  <c r="AL5386" i="18"/>
  <c r="AL5409" i="18"/>
  <c r="AL5428" i="18"/>
  <c r="AL5450" i="18"/>
  <c r="AL5473" i="18"/>
  <c r="AL5492" i="18"/>
  <c r="AL5514" i="18"/>
  <c r="AL5537" i="18"/>
  <c r="AL5556" i="18"/>
  <c r="AL5578" i="18"/>
  <c r="AL5598" i="18"/>
  <c r="AL5612" i="18"/>
  <c r="AL5625" i="18"/>
  <c r="AL5637" i="18"/>
  <c r="AL5650" i="18"/>
  <c r="AL5659" i="18"/>
  <c r="AL5667" i="18"/>
  <c r="AL5675" i="18"/>
  <c r="AL5683" i="18"/>
  <c r="AL5691" i="18"/>
  <c r="AL5699" i="18"/>
  <c r="AL5707" i="18"/>
  <c r="AL5715" i="18"/>
  <c r="AL5723" i="18"/>
  <c r="AL5731" i="18"/>
  <c r="AL5739" i="18"/>
  <c r="AL5747" i="18"/>
  <c r="AL5755" i="18"/>
  <c r="AL5763" i="18"/>
  <c r="AL5771" i="18"/>
  <c r="AL5779" i="18"/>
  <c r="AL5787" i="18"/>
  <c r="AL5795" i="18"/>
  <c r="AL5803" i="18"/>
  <c r="AL5811" i="18"/>
  <c r="AL5819" i="18"/>
  <c r="AL5827" i="18"/>
  <c r="AL5835" i="18"/>
  <c r="AL5843" i="18"/>
  <c r="AL5851" i="18"/>
  <c r="AL5859" i="18"/>
  <c r="AL5867" i="18"/>
  <c r="AL5875" i="18"/>
  <c r="AL5883" i="18"/>
  <c r="AL5891" i="18"/>
  <c r="AL5899" i="18"/>
  <c r="AL5907" i="18"/>
  <c r="AL5915" i="18"/>
  <c r="AL5923" i="18"/>
  <c r="AL5931" i="18"/>
  <c r="AL5939" i="18"/>
  <c r="AL5947" i="18"/>
  <c r="AL5955" i="18"/>
  <c r="AL5963" i="18"/>
  <c r="AL5971" i="18"/>
  <c r="AL916" i="18"/>
  <c r="AL1415" i="18"/>
  <c r="AL1810" i="18"/>
  <c r="AL1999" i="18"/>
  <c r="AL2113" i="18"/>
  <c r="AL2223" i="18"/>
  <c r="AL2333" i="18"/>
  <c r="AL2426" i="18"/>
  <c r="AL2507" i="18"/>
  <c r="AL2590" i="18"/>
  <c r="AL2656" i="18"/>
  <c r="AL2737" i="18"/>
  <c r="AL2803" i="18"/>
  <c r="AL2855" i="18"/>
  <c r="AL2914" i="18"/>
  <c r="AL2970" i="18"/>
  <c r="AL3014" i="18"/>
  <c r="AL3065" i="18"/>
  <c r="AL3116" i="18"/>
  <c r="AL3160" i="18"/>
  <c r="AL3206" i="18"/>
  <c r="AL3249" i="18"/>
  <c r="AL3279" i="18"/>
  <c r="AL3314" i="18"/>
  <c r="AL3351" i="18"/>
  <c r="AL3382" i="18"/>
  <c r="AL3417" i="18"/>
  <c r="AL3454" i="18"/>
  <c r="AL3479" i="18"/>
  <c r="AL3508" i="18"/>
  <c r="AL3539" i="18"/>
  <c r="AL3564" i="18"/>
  <c r="AL3594" i="18"/>
  <c r="AL3625" i="18"/>
  <c r="AL3650" i="18"/>
  <c r="AL968" i="18"/>
  <c r="AL1516" i="18"/>
  <c r="AL1828" i="18"/>
  <c r="AL2005" i="18"/>
  <c r="AL2139" i="18"/>
  <c r="AL2231" i="18"/>
  <c r="AL2341" i="18"/>
  <c r="AL2448" i="18"/>
  <c r="AL2514" i="18"/>
  <c r="AL2593" i="18"/>
  <c r="AL2674" i="18"/>
  <c r="AL2742" i="18"/>
  <c r="AL2808" i="18"/>
  <c r="AL2867" i="18"/>
  <c r="AL2919" i="18"/>
  <c r="AL2974" i="18"/>
  <c r="AL3025" i="18"/>
  <c r="AL3068" i="18"/>
  <c r="AL3120" i="18"/>
  <c r="AL3171" i="18"/>
  <c r="AL3209" i="18"/>
  <c r="AL3250" i="18"/>
  <c r="AL3287" i="18"/>
  <c r="AL3318" i="18"/>
  <c r="AL3353" i="18"/>
  <c r="AL3390" i="18"/>
  <c r="AL3419" i="18"/>
  <c r="AL3455" i="18"/>
  <c r="AL3486" i="18"/>
  <c r="AL3511" i="18"/>
  <c r="AL3540" i="18"/>
  <c r="AL3571" i="18"/>
  <c r="AL3596" i="18"/>
  <c r="AL3626" i="18"/>
  <c r="AL3657" i="18"/>
  <c r="AL3682" i="18"/>
  <c r="AL3706" i="18"/>
  <c r="AL3729" i="18"/>
  <c r="AL3748" i="18"/>
  <c r="AL3770" i="18"/>
  <c r="AL3793" i="18"/>
  <c r="AL3812" i="18"/>
  <c r="AL3834" i="18"/>
  <c r="AL3857" i="18"/>
  <c r="AL3876" i="18"/>
  <c r="AL3898" i="18"/>
  <c r="AL3921" i="18"/>
  <c r="AL3940" i="18"/>
  <c r="AL3962" i="18"/>
  <c r="AL3985" i="18"/>
  <c r="AL4004" i="18"/>
  <c r="AL4026" i="18"/>
  <c r="AL4049" i="18"/>
  <c r="AL4068" i="18"/>
  <c r="AL4090" i="18"/>
  <c r="AL4113" i="18"/>
  <c r="AL4132" i="18"/>
  <c r="AL4154" i="18"/>
  <c r="AL4177" i="18"/>
  <c r="AL4196" i="18"/>
  <c r="AL4218" i="18"/>
  <c r="AL4241" i="18"/>
  <c r="AL4260" i="18"/>
  <c r="AL4282" i="18"/>
  <c r="AL4305" i="18"/>
  <c r="AL4324" i="18"/>
  <c r="AL4346" i="18"/>
  <c r="AL4369" i="18"/>
  <c r="AL4388" i="18"/>
  <c r="AL4410" i="18"/>
  <c r="AL4433" i="18"/>
  <c r="AL4452" i="18"/>
  <c r="AL4474" i="18"/>
  <c r="AL4497" i="18"/>
  <c r="AL4516" i="18"/>
  <c r="AL4538" i="18"/>
  <c r="AL4561" i="18"/>
  <c r="AL4580" i="18"/>
  <c r="AL4602" i="18"/>
  <c r="AL4625" i="18"/>
  <c r="AL4644" i="18"/>
  <c r="AL4666" i="18"/>
  <c r="AL4689" i="18"/>
  <c r="AL4708" i="18"/>
  <c r="AL4730" i="18"/>
  <c r="AL4753" i="18"/>
  <c r="AL4772" i="18"/>
  <c r="AL4794" i="18"/>
  <c r="AL4817" i="18"/>
  <c r="AL4836" i="18"/>
  <c r="AL4858" i="18"/>
  <c r="AL4881" i="18"/>
  <c r="AL4900" i="18"/>
  <c r="AL4922" i="18"/>
  <c r="AL4945" i="18"/>
  <c r="AL4964" i="18"/>
  <c r="AL4986" i="18"/>
  <c r="AL5009" i="18"/>
  <c r="AL5028" i="18"/>
  <c r="AL5050" i="18"/>
  <c r="AL5073" i="18"/>
  <c r="AL5092" i="18"/>
  <c r="AL5114" i="18"/>
  <c r="AL5137" i="18"/>
  <c r="AL5156" i="18"/>
  <c r="AL5178" i="18"/>
  <c r="AL5201" i="18"/>
  <c r="AL5220" i="18"/>
  <c r="AL5242" i="18"/>
  <c r="AL5265" i="18"/>
  <c r="AL5284" i="18"/>
  <c r="AL5306" i="18"/>
  <c r="AL5329" i="18"/>
  <c r="AL5348" i="18"/>
  <c r="AL5370" i="18"/>
  <c r="AL5393" i="18"/>
  <c r="AL5412" i="18"/>
  <c r="AL5434" i="18"/>
  <c r="AL5457" i="18"/>
  <c r="AL5476" i="18"/>
  <c r="AL5498" i="18"/>
  <c r="AL5521" i="18"/>
  <c r="AL5540" i="18"/>
  <c r="AL5562" i="18"/>
  <c r="AL5585" i="18"/>
  <c r="AL5602" i="18"/>
  <c r="AL5614" i="18"/>
  <c r="AL5628" i="18"/>
  <c r="AL5641" i="18"/>
  <c r="AL5653" i="18"/>
  <c r="AL5661" i="18"/>
  <c r="AL5669" i="18"/>
  <c r="AL5677" i="18"/>
  <c r="AL5685" i="18"/>
  <c r="AL5693" i="18"/>
  <c r="AL5701" i="18"/>
  <c r="AL5709" i="18"/>
  <c r="AL5717" i="18"/>
  <c r="AL5725" i="18"/>
  <c r="AL5733" i="18"/>
  <c r="AL5741" i="18"/>
  <c r="AL5749" i="18"/>
  <c r="AL5757" i="18"/>
  <c r="AL5765" i="18"/>
  <c r="AL5773" i="18"/>
  <c r="AL5781" i="18"/>
  <c r="AL5789" i="18"/>
  <c r="AL5797" i="18"/>
  <c r="AL5805" i="18"/>
  <c r="AL5813" i="18"/>
  <c r="AL5821" i="18"/>
  <c r="AL5829" i="18"/>
  <c r="AL5837" i="18"/>
  <c r="AL5845" i="18"/>
  <c r="AL5853" i="18"/>
  <c r="AL5861" i="18"/>
  <c r="AL5869" i="18"/>
  <c r="AL5877" i="18"/>
  <c r="AL5885" i="18"/>
  <c r="AL5893" i="18"/>
  <c r="AL5901" i="18"/>
  <c r="AL5909" i="18"/>
  <c r="AL5917" i="18"/>
  <c r="AL5925" i="18"/>
  <c r="AL5933" i="18"/>
  <c r="AL5941" i="18"/>
  <c r="AL5949" i="18"/>
  <c r="AL5957" i="18"/>
  <c r="AL5965" i="18"/>
  <c r="AL5973" i="18"/>
  <c r="AL1022" i="18"/>
  <c r="AL1908" i="18"/>
  <c r="AL2261" i="18"/>
  <c r="AL2534" i="18"/>
  <c r="AL2704" i="18"/>
  <c r="AL2875" i="18"/>
  <c r="AL3028" i="18"/>
  <c r="AL3138" i="18"/>
  <c r="AL3262" i="18"/>
  <c r="AL3355" i="18"/>
  <c r="AL3433" i="18"/>
  <c r="AL3519" i="18"/>
  <c r="AL3603" i="18"/>
  <c r="AL3667" i="18"/>
  <c r="AL3714" i="18"/>
  <c r="AL3756" i="18"/>
  <c r="AL3801" i="18"/>
  <c r="AL3842" i="18"/>
  <c r="AL3884" i="18"/>
  <c r="AL3929" i="18"/>
  <c r="AL3970" i="18"/>
  <c r="AL4012" i="18"/>
  <c r="AL4057" i="18"/>
  <c r="AL4098" i="18"/>
  <c r="AL4140" i="18"/>
  <c r="AL4185" i="18"/>
  <c r="AL4226" i="18"/>
  <c r="AL4268" i="18"/>
  <c r="AL4313" i="18"/>
  <c r="AL4354" i="18"/>
  <c r="AL4396" i="18"/>
  <c r="AL4441" i="18"/>
  <c r="AL4482" i="18"/>
  <c r="AL4524" i="18"/>
  <c r="AL4569" i="18"/>
  <c r="AL4610" i="18"/>
  <c r="AL4652" i="18"/>
  <c r="AL4697" i="18"/>
  <c r="AL4738" i="18"/>
  <c r="AL4780" i="18"/>
  <c r="AL4825" i="18"/>
  <c r="AL4866" i="18"/>
  <c r="AL4908" i="18"/>
  <c r="AL4953" i="18"/>
  <c r="AL4994" i="18"/>
  <c r="AL5036" i="18"/>
  <c r="AL5081" i="18"/>
  <c r="AL5122" i="18"/>
  <c r="AL5164" i="18"/>
  <c r="AL5209" i="18"/>
  <c r="AL5250" i="18"/>
  <c r="AL5292" i="18"/>
  <c r="AL5337" i="18"/>
  <c r="AL5378" i="18"/>
  <c r="AL5420" i="18"/>
  <c r="AL5465" i="18"/>
  <c r="AL5506" i="18"/>
  <c r="AL5548" i="18"/>
  <c r="AL5593" i="18"/>
  <c r="AL5620" i="18"/>
  <c r="AL5645" i="18"/>
  <c r="AL5664" i="18"/>
  <c r="AL5680" i="18"/>
  <c r="AL5696" i="18"/>
  <c r="AL5712" i="18"/>
  <c r="AL5728" i="18"/>
  <c r="AL5744" i="18"/>
  <c r="AL5760" i="18"/>
  <c r="AL5776" i="18"/>
  <c r="AL5792" i="18"/>
  <c r="AL5808" i="18"/>
  <c r="AL5824" i="18"/>
  <c r="AL5840" i="18"/>
  <c r="AL5856" i="18"/>
  <c r="AL5872" i="18"/>
  <c r="AL5888" i="18"/>
  <c r="AL5904" i="18"/>
  <c r="AL5920" i="18"/>
  <c r="AL5934" i="18"/>
  <c r="AL5946" i="18"/>
  <c r="AL5959" i="18"/>
  <c r="AL5972" i="18"/>
  <c r="AL5982" i="18"/>
  <c r="AL5991" i="18"/>
  <c r="AL6000" i="18"/>
  <c r="AL6010" i="18"/>
  <c r="AL6019" i="18"/>
  <c r="AL6028" i="18"/>
  <c r="AL6037" i="18"/>
  <c r="AL6046" i="18"/>
  <c r="AL6055" i="18"/>
  <c r="AL6064" i="18"/>
  <c r="AL6074" i="18"/>
  <c r="AL6083" i="18"/>
  <c r="AL6092" i="18"/>
  <c r="AL6101" i="18"/>
  <c r="AL6110" i="18"/>
  <c r="AL6119" i="18"/>
  <c r="AL6128" i="18"/>
  <c r="AL6137" i="18"/>
  <c r="AL6145" i="18"/>
  <c r="AL6153" i="18"/>
  <c r="AL6161" i="18"/>
  <c r="AL6169" i="18"/>
  <c r="AL6177" i="18"/>
  <c r="AL6185" i="18"/>
  <c r="AL6193" i="18"/>
  <c r="AL6201" i="18"/>
  <c r="AL6209" i="18"/>
  <c r="AL6217" i="18"/>
  <c r="AL6225" i="18"/>
  <c r="AL6233" i="18"/>
  <c r="AL6241" i="18"/>
  <c r="AL6249" i="18"/>
  <c r="AL6257" i="18"/>
  <c r="AL6265" i="18"/>
  <c r="AL6273" i="18"/>
  <c r="AL6281" i="18"/>
  <c r="AL6289" i="18"/>
  <c r="AL6297" i="18"/>
  <c r="AL6305" i="18"/>
  <c r="AL6313" i="18"/>
  <c r="AL6321" i="18"/>
  <c r="AL6329" i="18"/>
  <c r="AL6337" i="18"/>
  <c r="AL6345" i="18"/>
  <c r="AL6353" i="18"/>
  <c r="AL6361" i="18"/>
  <c r="AL6369" i="18"/>
  <c r="AL6377" i="18"/>
  <c r="AL6385" i="18"/>
  <c r="AL6393" i="18"/>
  <c r="AL6401" i="18"/>
  <c r="AL6409" i="18"/>
  <c r="AL6417" i="18"/>
  <c r="AL6425" i="18"/>
  <c r="AL6433" i="18"/>
  <c r="AL6441" i="18"/>
  <c r="AL6449" i="18"/>
  <c r="AL6457" i="18"/>
  <c r="AL6465" i="18"/>
  <c r="AL6473" i="18"/>
  <c r="AL6481" i="18"/>
  <c r="AL6489" i="18"/>
  <c r="AL6497" i="18"/>
  <c r="AL6505" i="18"/>
  <c r="AL6513" i="18"/>
  <c r="AL6521" i="18"/>
  <c r="AL6529" i="18"/>
  <c r="AL6537" i="18"/>
  <c r="AL6545" i="18"/>
  <c r="AL6553" i="18"/>
  <c r="AL6561" i="18"/>
  <c r="AL6569" i="18"/>
  <c r="AL6577" i="18"/>
  <c r="AL6585" i="18"/>
  <c r="AL6593" i="18"/>
  <c r="AL6601" i="18"/>
  <c r="AL6609" i="18"/>
  <c r="AL6617" i="18"/>
  <c r="AL6625" i="18"/>
  <c r="AL6633" i="18"/>
  <c r="AL6641" i="18"/>
  <c r="AL6649" i="18"/>
  <c r="AL6657" i="18"/>
  <c r="AL6665" i="18"/>
  <c r="AL6673" i="18"/>
  <c r="AL6681" i="18"/>
  <c r="AL6689" i="18"/>
  <c r="AL6697" i="18"/>
  <c r="AL6705" i="18"/>
  <c r="AL6713" i="18"/>
  <c r="AL6721" i="18"/>
  <c r="AL6729" i="18"/>
  <c r="AL6737" i="18"/>
  <c r="AL6745" i="18"/>
  <c r="AL6753" i="18"/>
  <c r="AL6761" i="18"/>
  <c r="AL6769" i="18"/>
  <c r="AL6777" i="18"/>
  <c r="AL6785" i="18"/>
  <c r="AL6793" i="18"/>
  <c r="AL6801" i="18"/>
  <c r="AL6809" i="18"/>
  <c r="AL6817" i="18"/>
  <c r="AL6825" i="18"/>
  <c r="AL6833" i="18"/>
  <c r="AL6841" i="18"/>
  <c r="AL6849" i="18"/>
  <c r="AL6857" i="18"/>
  <c r="AL6865" i="18"/>
  <c r="AL6873" i="18"/>
  <c r="AL6881" i="18"/>
  <c r="AL6889" i="18"/>
  <c r="AL6897" i="18"/>
  <c r="AL6905" i="18"/>
  <c r="AL6913" i="18"/>
  <c r="AL6921" i="18"/>
  <c r="AL6929" i="18"/>
  <c r="AL6937" i="18"/>
  <c r="AL6945" i="18"/>
  <c r="AL6953" i="18"/>
  <c r="AL6961" i="18"/>
  <c r="AL6969" i="18"/>
  <c r="AL6977" i="18"/>
  <c r="AL6985" i="18"/>
  <c r="AL6993" i="18"/>
  <c r="AL7001" i="18"/>
  <c r="AL7009" i="18"/>
  <c r="AL7017" i="18"/>
  <c r="AL7025" i="18"/>
  <c r="AL7033" i="18"/>
  <c r="AL7041" i="18"/>
  <c r="AL7049" i="18"/>
  <c r="AL7057" i="18"/>
  <c r="AL7065" i="18"/>
  <c r="AL7073" i="18"/>
  <c r="AL7081" i="18"/>
  <c r="AL7089" i="18"/>
  <c r="AL7097" i="18"/>
  <c r="AL7105" i="18"/>
  <c r="AL7113" i="18"/>
  <c r="AL7121" i="18"/>
  <c r="AL7129" i="18"/>
  <c r="AL7137" i="18"/>
  <c r="AL7145" i="18"/>
  <c r="AL7153" i="18"/>
  <c r="AL7161" i="18"/>
  <c r="AL7169" i="18"/>
  <c r="AL7177" i="18"/>
  <c r="AL7185" i="18"/>
  <c r="AL7193" i="18"/>
  <c r="AL7201" i="18"/>
  <c r="AL7209" i="18"/>
  <c r="AL7217" i="18"/>
  <c r="AL7225" i="18"/>
  <c r="AL7233" i="18"/>
  <c r="AL7241" i="18"/>
  <c r="AL7249" i="18"/>
  <c r="AL7257" i="18"/>
  <c r="AL7265" i="18"/>
  <c r="AL7273" i="18"/>
  <c r="AL7281" i="18"/>
  <c r="AL7289" i="18"/>
  <c r="AL7297" i="18"/>
  <c r="AL7305" i="18"/>
  <c r="AL7313" i="18"/>
  <c r="AL7321" i="18"/>
  <c r="AL7329" i="18"/>
  <c r="AL7337" i="18"/>
  <c r="AL7345" i="18"/>
  <c r="AL7353" i="18"/>
  <c r="AL7361" i="18"/>
  <c r="AL7369" i="18"/>
  <c r="AL7377" i="18"/>
  <c r="AL7385" i="18"/>
  <c r="AL7393" i="18"/>
  <c r="AL7401" i="18"/>
  <c r="AL7409" i="18"/>
  <c r="AL7417" i="18"/>
  <c r="AL7425" i="18"/>
  <c r="AL7433" i="18"/>
  <c r="AL7441" i="18"/>
  <c r="AL7449" i="18"/>
  <c r="AL7457" i="18"/>
  <c r="AL7465" i="18"/>
  <c r="AL7473" i="18"/>
  <c r="AL7481" i="18"/>
  <c r="AL7489" i="18"/>
  <c r="AL7497" i="18"/>
  <c r="AL7505" i="18"/>
  <c r="AL7513" i="18"/>
  <c r="AL7521" i="18"/>
  <c r="AL7529" i="18"/>
  <c r="AL7537" i="18"/>
  <c r="AL7545" i="18"/>
  <c r="AL7553" i="18"/>
  <c r="AL7561" i="18"/>
  <c r="AL7569" i="18"/>
  <c r="AL7577" i="18"/>
  <c r="AL7585" i="18"/>
  <c r="AL7593" i="18"/>
  <c r="AL7601" i="18"/>
  <c r="AL7609" i="18"/>
  <c r="AL7617" i="18"/>
  <c r="AL7625" i="18"/>
  <c r="AL7633" i="18"/>
  <c r="AL7641" i="18"/>
  <c r="AL7649" i="18"/>
  <c r="AL7657" i="18"/>
  <c r="AL7665" i="18"/>
  <c r="AL7673" i="18"/>
  <c r="AL7681" i="18"/>
  <c r="AL7689" i="18"/>
  <c r="AL7697" i="18"/>
  <c r="AL7705" i="18"/>
  <c r="AL7713" i="18"/>
  <c r="AL7721" i="18"/>
  <c r="AL7729" i="18"/>
  <c r="AL7737" i="18"/>
  <c r="AL7745" i="18"/>
  <c r="AL7753" i="18"/>
  <c r="AL7761" i="18"/>
  <c r="AL7769" i="18"/>
  <c r="AL7777" i="18"/>
  <c r="AL7785" i="18"/>
  <c r="AL7793" i="18"/>
  <c r="AL7801" i="18"/>
  <c r="AL7809" i="18"/>
  <c r="AL7817" i="18"/>
  <c r="AL7825" i="18"/>
  <c r="AL7833" i="18"/>
  <c r="AL7841" i="18"/>
  <c r="AL7849" i="18"/>
  <c r="AL7857" i="18"/>
  <c r="AL7865" i="18"/>
  <c r="AL7873" i="18"/>
  <c r="AL7881" i="18"/>
  <c r="AL7889" i="18"/>
  <c r="AL7897" i="18"/>
  <c r="AL7905" i="18"/>
  <c r="AL7913" i="18"/>
  <c r="AL7921" i="18"/>
  <c r="AL7929" i="18"/>
  <c r="AL7937" i="18"/>
  <c r="AL7945" i="18"/>
  <c r="AL7953" i="18"/>
  <c r="AL7961" i="18"/>
  <c r="AL7969" i="18"/>
  <c r="AL7977" i="18"/>
  <c r="AL7985" i="18"/>
  <c r="AL7993" i="18"/>
  <c r="AL8001" i="18"/>
  <c r="AL8009" i="18"/>
  <c r="AL8017" i="18"/>
  <c r="AL8025" i="18"/>
  <c r="AL8033" i="18"/>
  <c r="AL8041" i="18"/>
  <c r="AL1168" i="18"/>
  <c r="AL2014" i="18"/>
  <c r="AL2270" i="18"/>
  <c r="AL2537" i="18"/>
  <c r="AL2760" i="18"/>
  <c r="AL2889" i="18"/>
  <c r="AL3032" i="18"/>
  <c r="AL3174" i="18"/>
  <c r="AL3263" i="18"/>
  <c r="AL3363" i="18"/>
  <c r="AL3458" i="18"/>
  <c r="AL3522" i="18"/>
  <c r="AL3604" i="18"/>
  <c r="AL3679" i="18"/>
  <c r="AL3724" i="18"/>
  <c r="AL3769" i="18"/>
  <c r="AL3810" i="18"/>
  <c r="AL3852" i="18"/>
  <c r="AL3897" i="18"/>
  <c r="AL3938" i="18"/>
  <c r="AL3980" i="18"/>
  <c r="AL4025" i="18"/>
  <c r="AL4066" i="18"/>
  <c r="AL4108" i="18"/>
  <c r="AL4153" i="18"/>
  <c r="AL4194" i="18"/>
  <c r="AL4236" i="18"/>
  <c r="AL4281" i="18"/>
  <c r="AL4322" i="18"/>
  <c r="AL4364" i="18"/>
  <c r="AL4409" i="18"/>
  <c r="AL4450" i="18"/>
  <c r="AL4492" i="18"/>
  <c r="AL4537" i="18"/>
  <c r="AL4578" i="18"/>
  <c r="AL4620" i="18"/>
  <c r="AL4665" i="18"/>
  <c r="AL4706" i="18"/>
  <c r="AL4748" i="18"/>
  <c r="AL4793" i="18"/>
  <c r="AL4834" i="18"/>
  <c r="AL4876" i="18"/>
  <c r="AL4921" i="18"/>
  <c r="AL4962" i="18"/>
  <c r="AL5004" i="18"/>
  <c r="AL5049" i="18"/>
  <c r="AL5090" i="18"/>
  <c r="AL5132" i="18"/>
  <c r="AL5177" i="18"/>
  <c r="AL5218" i="18"/>
  <c r="AL5260" i="18"/>
  <c r="AL5305" i="18"/>
  <c r="AL5346" i="18"/>
  <c r="AL5388" i="18"/>
  <c r="AL5433" i="18"/>
  <c r="AL5474" i="18"/>
  <c r="AL5516" i="18"/>
  <c r="AL5561" i="18"/>
  <c r="AL5601" i="18"/>
  <c r="AL5626" i="18"/>
  <c r="AL5652" i="18"/>
  <c r="AL5668" i="18"/>
  <c r="AL5684" i="18"/>
  <c r="AL5700" i="18"/>
  <c r="AL5716" i="18"/>
  <c r="AL5732" i="18"/>
  <c r="AL5748" i="18"/>
  <c r="AL5764" i="18"/>
  <c r="AL5780" i="18"/>
  <c r="AL5796" i="18"/>
  <c r="AL5812" i="18"/>
  <c r="AL5828" i="18"/>
  <c r="AL5844" i="18"/>
  <c r="AL5860" i="18"/>
  <c r="AL5876" i="18"/>
  <c r="AL5892" i="18"/>
  <c r="AL5908" i="18"/>
  <c r="AL5922" i="18"/>
  <c r="AL5935" i="18"/>
  <c r="AL5948" i="18"/>
  <c r="AL5960" i="18"/>
  <c r="AL5974" i="18"/>
  <c r="AL5983" i="18"/>
  <c r="AL5992" i="18"/>
  <c r="AL6002" i="18"/>
  <c r="AL6011" i="18"/>
  <c r="AL6020" i="18"/>
  <c r="AL6029" i="18"/>
  <c r="AL6038" i="18"/>
  <c r="AL6047" i="18"/>
  <c r="AL6056" i="18"/>
  <c r="AL6066" i="18"/>
  <c r="AL6075" i="18"/>
  <c r="AL6084" i="18"/>
  <c r="AL6093" i="18"/>
  <c r="AL6102" i="18"/>
  <c r="AL6111" i="18"/>
  <c r="AL6120" i="18"/>
  <c r="AL6130" i="18"/>
  <c r="AL6138" i="18"/>
  <c r="AL6146" i="18"/>
  <c r="AL6154" i="18"/>
  <c r="AL6162" i="18"/>
  <c r="AL6170" i="18"/>
  <c r="AL6178" i="18"/>
  <c r="AL6186" i="18"/>
  <c r="AL6194" i="18"/>
  <c r="AL6202" i="18"/>
  <c r="AL6210" i="18"/>
  <c r="AL6218" i="18"/>
  <c r="AL6226" i="18"/>
  <c r="AL6234" i="18"/>
  <c r="AL6242" i="18"/>
  <c r="AL6250" i="18"/>
  <c r="AL6258" i="18"/>
  <c r="AL6266" i="18"/>
  <c r="AL6274" i="18"/>
  <c r="AL6282" i="18"/>
  <c r="AL6290" i="18"/>
  <c r="AL6298" i="18"/>
  <c r="AL6306" i="18"/>
  <c r="AL6314" i="18"/>
  <c r="AL6322" i="18"/>
  <c r="AL6330" i="18"/>
  <c r="AL6338" i="18"/>
  <c r="AL6346" i="18"/>
  <c r="AL6354" i="18"/>
  <c r="AL6362" i="18"/>
  <c r="AL6370" i="18"/>
  <c r="AL6378" i="18"/>
  <c r="AL6386" i="18"/>
  <c r="AL6394" i="18"/>
  <c r="AL6402" i="18"/>
  <c r="AL6410" i="18"/>
  <c r="AL6418" i="18"/>
  <c r="AL6426" i="18"/>
  <c r="AL6434" i="18"/>
  <c r="AL6442" i="18"/>
  <c r="AL6450" i="18"/>
  <c r="AL6458" i="18"/>
  <c r="AL6466" i="18"/>
  <c r="AL6474" i="18"/>
  <c r="AL6482" i="18"/>
  <c r="AL6490" i="18"/>
  <c r="AL6498" i="18"/>
  <c r="AL6506" i="18"/>
  <c r="AL6514" i="18"/>
  <c r="AL6522" i="18"/>
  <c r="AL6530" i="18"/>
  <c r="AL6538" i="18"/>
  <c r="AL6546" i="18"/>
  <c r="AL6554" i="18"/>
  <c r="AL6562" i="18"/>
  <c r="AL6570" i="18"/>
  <c r="AL6578" i="18"/>
  <c r="AL6586" i="18"/>
  <c r="AL6594" i="18"/>
  <c r="AL6602" i="18"/>
  <c r="AL6610" i="18"/>
  <c r="AL6618" i="18"/>
  <c r="AL6626" i="18"/>
  <c r="AL6634" i="18"/>
  <c r="AL6642" i="18"/>
  <c r="AL6650" i="18"/>
  <c r="AL6658" i="18"/>
  <c r="AL6666" i="18"/>
  <c r="AL6674" i="18"/>
  <c r="AL6682" i="18"/>
  <c r="AL6690" i="18"/>
  <c r="AL6698" i="18"/>
  <c r="AL6706" i="18"/>
  <c r="AL6714" i="18"/>
  <c r="AL6722" i="18"/>
  <c r="AL6730" i="18"/>
  <c r="AL6738" i="18"/>
  <c r="AL6746" i="18"/>
  <c r="AL6754" i="18"/>
  <c r="AL6762" i="18"/>
  <c r="AL6770" i="18"/>
  <c r="AL6778" i="18"/>
  <c r="AL6786" i="18"/>
  <c r="AL6794" i="18"/>
  <c r="AL6802" i="18"/>
  <c r="AL6810" i="18"/>
  <c r="AL6818" i="18"/>
  <c r="AL6826" i="18"/>
  <c r="AL6834" i="18"/>
  <c r="AL6842" i="18"/>
  <c r="AL6850" i="18"/>
  <c r="AL6858" i="18"/>
  <c r="AL6866" i="18"/>
  <c r="AL6874" i="18"/>
  <c r="AL6882" i="18"/>
  <c r="AL6890" i="18"/>
  <c r="AL6898" i="18"/>
  <c r="AL6906" i="18"/>
  <c r="AL6914" i="18"/>
  <c r="AL6922" i="18"/>
  <c r="AL6930" i="18"/>
  <c r="AL6938" i="18"/>
  <c r="AL6946" i="18"/>
  <c r="AL6954" i="18"/>
  <c r="AL6962" i="18"/>
  <c r="AL6970" i="18"/>
  <c r="AL6978" i="18"/>
  <c r="AL6986" i="18"/>
  <c r="AL6994" i="18"/>
  <c r="AL7002" i="18"/>
  <c r="AL7010" i="18"/>
  <c r="AL7018" i="18"/>
  <c r="AL7026" i="18"/>
  <c r="AL7034" i="18"/>
  <c r="AL7042" i="18"/>
  <c r="AL7050" i="18"/>
  <c r="AL7058" i="18"/>
  <c r="AL7066" i="18"/>
  <c r="AL7074" i="18"/>
  <c r="AL7082" i="18"/>
  <c r="AL7090" i="18"/>
  <c r="AL7098" i="18"/>
  <c r="AL7106" i="18"/>
  <c r="AL7114" i="18"/>
  <c r="AL7122" i="18"/>
  <c r="AL7130" i="18"/>
  <c r="AL7138" i="18"/>
  <c r="AL7146" i="18"/>
  <c r="AL7154" i="18"/>
  <c r="AL7162" i="18"/>
  <c r="AL7170" i="18"/>
  <c r="AL7178" i="18"/>
  <c r="AL7186" i="18"/>
  <c r="AL7194" i="18"/>
  <c r="AL7202" i="18"/>
  <c r="AL7210" i="18"/>
  <c r="AL7218" i="18"/>
  <c r="AL7226" i="18"/>
  <c r="AL7234" i="18"/>
  <c r="AL7242" i="18"/>
  <c r="AL7250" i="18"/>
  <c r="AL7258" i="18"/>
  <c r="AL7266" i="18"/>
  <c r="AL7274" i="18"/>
  <c r="AL7282" i="18"/>
  <c r="AL7290" i="18"/>
  <c r="AL7298" i="18"/>
  <c r="AL7306" i="18"/>
  <c r="AL7314" i="18"/>
  <c r="AL7322" i="18"/>
  <c r="AL7330" i="18"/>
  <c r="AL7338" i="18"/>
  <c r="AL7346" i="18"/>
  <c r="AL7354" i="18"/>
  <c r="AL7362" i="18"/>
  <c r="AL7370" i="18"/>
  <c r="AL7378" i="18"/>
  <c r="AL7386" i="18"/>
  <c r="AL7394" i="18"/>
  <c r="AL7402" i="18"/>
  <c r="AL7410" i="18"/>
  <c r="AL7418" i="18"/>
  <c r="AL7426" i="18"/>
  <c r="AL7434" i="18"/>
  <c r="AL7442" i="18"/>
  <c r="AL7450" i="18"/>
  <c r="AL7458" i="18"/>
  <c r="AL7466" i="18"/>
  <c r="AL7474" i="18"/>
  <c r="AL7482" i="18"/>
  <c r="AL7490" i="18"/>
  <c r="AL7498" i="18"/>
  <c r="AL7506" i="18"/>
  <c r="AL7514" i="18"/>
  <c r="AL7522" i="18"/>
  <c r="AL7530" i="18"/>
  <c r="AL7538" i="18"/>
  <c r="AL7546" i="18"/>
  <c r="AL7554" i="18"/>
  <c r="AL7562" i="18"/>
  <c r="AL7570" i="18"/>
  <c r="AL7578" i="18"/>
  <c r="AL7586" i="18"/>
  <c r="AL7594" i="18"/>
  <c r="AL7602" i="18"/>
  <c r="AL7610" i="18"/>
  <c r="AL7618" i="18"/>
  <c r="AL7626" i="18"/>
  <c r="AL7634" i="18"/>
  <c r="AL7642" i="18"/>
  <c r="AL7650" i="18"/>
  <c r="AL7658" i="18"/>
  <c r="AL7666" i="18"/>
  <c r="AL7674" i="18"/>
  <c r="AL7682" i="18"/>
  <c r="AL7690" i="18"/>
  <c r="AL7698" i="18"/>
  <c r="AL7706" i="18"/>
  <c r="AL7714" i="18"/>
  <c r="AL7722" i="18"/>
  <c r="AL7730" i="18"/>
  <c r="AL7738" i="18"/>
  <c r="AL7746" i="18"/>
  <c r="AL7754" i="18"/>
  <c r="AL7762" i="18"/>
  <c r="AL7770" i="18"/>
  <c r="AL7778" i="18"/>
  <c r="AL7786" i="18"/>
  <c r="AL7794" i="18"/>
  <c r="AL7802" i="18"/>
  <c r="AL7810" i="18"/>
  <c r="AL7818" i="18"/>
  <c r="AL7826" i="18"/>
  <c r="AL7834" i="18"/>
  <c r="AL7842" i="18"/>
  <c r="AL7850" i="18"/>
  <c r="AL7858" i="18"/>
  <c r="AL7866" i="18"/>
  <c r="AL7874" i="18"/>
  <c r="AL7882" i="18"/>
  <c r="AL7890" i="18"/>
  <c r="AL7898" i="18"/>
  <c r="AL7906" i="18"/>
  <c r="AL7914" i="18"/>
  <c r="AL7922" i="18"/>
  <c r="AL7930" i="18"/>
  <c r="AL7938" i="18"/>
  <c r="AL7946" i="18"/>
  <c r="AL7954" i="18"/>
  <c r="AL7962" i="18"/>
  <c r="AL7970" i="18"/>
  <c r="AL7978" i="18"/>
  <c r="AL7986" i="18"/>
  <c r="AL7994" i="18"/>
  <c r="AL8002" i="18"/>
  <c r="AL8010" i="18"/>
  <c r="AL8018" i="18"/>
  <c r="AL8026" i="18"/>
  <c r="AL8034" i="18"/>
  <c r="AL8042" i="18"/>
  <c r="AL1195" i="18"/>
  <c r="AL2047" i="18"/>
  <c r="AL2348" i="18"/>
  <c r="AL2544" i="18"/>
  <c r="AL2763" i="18"/>
  <c r="AL2931" i="18"/>
  <c r="AL3043" i="18"/>
  <c r="AL3177" i="18"/>
  <c r="AL3289" i="18"/>
  <c r="AL3366" i="18"/>
  <c r="AL3465" i="18"/>
  <c r="AL3543" i="18"/>
  <c r="AL3607" i="18"/>
  <c r="AL3689" i="18"/>
  <c r="AL3730" i="18"/>
  <c r="AL3772" i="18"/>
  <c r="AL3817" i="18"/>
  <c r="AL3858" i="18"/>
  <c r="AL3900" i="18"/>
  <c r="AL3945" i="18"/>
  <c r="AL3986" i="18"/>
  <c r="AL4028" i="18"/>
  <c r="AL4073" i="18"/>
  <c r="AL4114" i="18"/>
  <c r="AL4156" i="18"/>
  <c r="AL4201" i="18"/>
  <c r="AL4242" i="18"/>
  <c r="AL4284" i="18"/>
  <c r="AL4329" i="18"/>
  <c r="AL4370" i="18"/>
  <c r="AL4412" i="18"/>
  <c r="AL4457" i="18"/>
  <c r="AL4498" i="18"/>
  <c r="AL4540" i="18"/>
  <c r="AL4585" i="18"/>
  <c r="AL4626" i="18"/>
  <c r="AL4668" i="18"/>
  <c r="AL4713" i="18"/>
  <c r="AL4754" i="18"/>
  <c r="AL4796" i="18"/>
  <c r="AL4841" i="18"/>
  <c r="AL4882" i="18"/>
  <c r="AL4924" i="18"/>
  <c r="AL4969" i="18"/>
  <c r="AL5010" i="18"/>
  <c r="AL5052" i="18"/>
  <c r="AL5097" i="18"/>
  <c r="AL5138" i="18"/>
  <c r="AL5180" i="18"/>
  <c r="AL5225" i="18"/>
  <c r="AL5266" i="18"/>
  <c r="AL5308" i="18"/>
  <c r="AL5353" i="18"/>
  <c r="AL5394" i="18"/>
  <c r="AL5436" i="18"/>
  <c r="AL5481" i="18"/>
  <c r="AL5522" i="18"/>
  <c r="AL5564" i="18"/>
  <c r="AL5604" i="18"/>
  <c r="AL5629" i="18"/>
  <c r="AL5654" i="18"/>
  <c r="AL5670" i="18"/>
  <c r="AL5686" i="18"/>
  <c r="AL5702" i="18"/>
  <c r="AL5718" i="18"/>
  <c r="AL5734" i="18"/>
  <c r="AL5750" i="18"/>
  <c r="AL5766" i="18"/>
  <c r="AL5782" i="18"/>
  <c r="AL5798" i="18"/>
  <c r="AL5814" i="18"/>
  <c r="AL5830" i="18"/>
  <c r="AL5846" i="18"/>
  <c r="AL5862" i="18"/>
  <c r="AL5878" i="18"/>
  <c r="AL5894" i="18"/>
  <c r="AL5910" i="18"/>
  <c r="AL5924" i="18"/>
  <c r="AL5936" i="18"/>
  <c r="AL5950" i="18"/>
  <c r="AL5962" i="18"/>
  <c r="AL5975" i="18"/>
  <c r="AL5984" i="18"/>
  <c r="AL5994" i="18"/>
  <c r="AL6003" i="18"/>
  <c r="AL6012" i="18"/>
  <c r="AL6021" i="18"/>
  <c r="AL6030" i="18"/>
  <c r="AL6039" i="18"/>
  <c r="AL6048" i="18"/>
  <c r="AL6058" i="18"/>
  <c r="AL6067" i="18"/>
  <c r="AL6076" i="18"/>
  <c r="AL6085" i="18"/>
  <c r="AL6094" i="18"/>
  <c r="AL6103" i="18"/>
  <c r="AL6112" i="18"/>
  <c r="AL6122" i="18"/>
  <c r="AL6131" i="18"/>
  <c r="AL6139" i="18"/>
  <c r="AL6147" i="18"/>
  <c r="AL6155" i="18"/>
  <c r="AL6163" i="18"/>
  <c r="AL6171" i="18"/>
  <c r="AL6179" i="18"/>
  <c r="AL6187" i="18"/>
  <c r="AL6195" i="18"/>
  <c r="AL6203" i="18"/>
  <c r="AL6211" i="18"/>
  <c r="AL6219" i="18"/>
  <c r="AL6227" i="18"/>
  <c r="AL6235" i="18"/>
  <c r="AL6243" i="18"/>
  <c r="AL6251" i="18"/>
  <c r="AL6259" i="18"/>
  <c r="AL6267" i="18"/>
  <c r="AL6275" i="18"/>
  <c r="AL6283" i="18"/>
  <c r="AL6291" i="18"/>
  <c r="AL6299" i="18"/>
  <c r="AL6307" i="18"/>
  <c r="AL6315" i="18"/>
  <c r="AL6323" i="18"/>
  <c r="AL6331" i="18"/>
  <c r="AL6339" i="18"/>
  <c r="AL6347" i="18"/>
  <c r="AL6355" i="18"/>
  <c r="AL6363" i="18"/>
  <c r="AL6371" i="18"/>
  <c r="AL6379" i="18"/>
  <c r="AL6387" i="18"/>
  <c r="AL6395" i="18"/>
  <c r="AL6403" i="18"/>
  <c r="AL6411" i="18"/>
  <c r="AL6419" i="18"/>
  <c r="AL6427" i="18"/>
  <c r="AL6435" i="18"/>
  <c r="AL6443" i="18"/>
  <c r="AL6451" i="18"/>
  <c r="AL6459" i="18"/>
  <c r="AL6467" i="18"/>
  <c r="AL6475" i="18"/>
  <c r="AL6483" i="18"/>
  <c r="AL6491" i="18"/>
  <c r="AL6499" i="18"/>
  <c r="AL6507" i="18"/>
  <c r="AL6515" i="18"/>
  <c r="AL6523" i="18"/>
  <c r="AL6531" i="18"/>
  <c r="AL6539" i="18"/>
  <c r="AL6547" i="18"/>
  <c r="AL6555" i="18"/>
  <c r="AL6563" i="18"/>
  <c r="AL6571" i="18"/>
  <c r="AL6579" i="18"/>
  <c r="AL6587" i="18"/>
  <c r="AL6595" i="18"/>
  <c r="AL6603" i="18"/>
  <c r="AL6611" i="18"/>
  <c r="AL6619" i="18"/>
  <c r="AL6627" i="18"/>
  <c r="AL6635" i="18"/>
  <c r="AL6643" i="18"/>
  <c r="AL6651" i="18"/>
  <c r="AL6659" i="18"/>
  <c r="AL6667" i="18"/>
  <c r="AL6675" i="18"/>
  <c r="AL6683" i="18"/>
  <c r="AL6691" i="18"/>
  <c r="AL6699" i="18"/>
  <c r="AL6707" i="18"/>
  <c r="AL6715" i="18"/>
  <c r="AL6723" i="18"/>
  <c r="AL6731" i="18"/>
  <c r="AL6739" i="18"/>
  <c r="AL6747" i="18"/>
  <c r="AL6755" i="18"/>
  <c r="AL6763" i="18"/>
  <c r="AL6771" i="18"/>
  <c r="AL6779" i="18"/>
  <c r="AL6787" i="18"/>
  <c r="AL6795" i="18"/>
  <c r="AL6803" i="18"/>
  <c r="AL6811" i="18"/>
  <c r="AL6819" i="18"/>
  <c r="AL6827" i="18"/>
  <c r="AL6835" i="18"/>
  <c r="AL6843" i="18"/>
  <c r="AL6851" i="18"/>
  <c r="AL6859" i="18"/>
  <c r="AL6867" i="18"/>
  <c r="AL6875" i="18"/>
  <c r="AL6883" i="18"/>
  <c r="AL6891" i="18"/>
  <c r="AL6899" i="18"/>
  <c r="AL6907" i="18"/>
  <c r="AL6915" i="18"/>
  <c r="AL6923" i="18"/>
  <c r="AL6931" i="18"/>
  <c r="AL6939" i="18"/>
  <c r="AL6947" i="18"/>
  <c r="AL6955" i="18"/>
  <c r="AL6963" i="18"/>
  <c r="AL6971" i="18"/>
  <c r="AL6979" i="18"/>
  <c r="AL6987" i="18"/>
  <c r="AL6995" i="18"/>
  <c r="AL7003" i="18"/>
  <c r="AL7011" i="18"/>
  <c r="AL7019" i="18"/>
  <c r="AL7027" i="18"/>
  <c r="AL7035" i="18"/>
  <c r="AL7043" i="18"/>
  <c r="AL7051" i="18"/>
  <c r="AL7059" i="18"/>
  <c r="AL7067" i="18"/>
  <c r="AL7075" i="18"/>
  <c r="AL7083" i="18"/>
  <c r="AL7091" i="18"/>
  <c r="AL7099" i="18"/>
  <c r="AL7107" i="18"/>
  <c r="AL7115" i="18"/>
  <c r="AL7123" i="18"/>
  <c r="AL7131" i="18"/>
  <c r="AL7139" i="18"/>
  <c r="AL7147" i="18"/>
  <c r="AL7155" i="18"/>
  <c r="AL7163" i="18"/>
  <c r="AL7171" i="18"/>
  <c r="AL7179" i="18"/>
  <c r="AL7187" i="18"/>
  <c r="AL7195" i="18"/>
  <c r="AL7203" i="18"/>
  <c r="AL7211" i="18"/>
  <c r="AL7219" i="18"/>
  <c r="AL7227" i="18"/>
  <c r="AL7235" i="18"/>
  <c r="AL7243" i="18"/>
  <c r="AL7251" i="18"/>
  <c r="AL7259" i="18"/>
  <c r="AL7267" i="18"/>
  <c r="AL7275" i="18"/>
  <c r="AL7283" i="18"/>
  <c r="AL7291" i="18"/>
  <c r="AL7299" i="18"/>
  <c r="AL7307" i="18"/>
  <c r="AL7315" i="18"/>
  <c r="AL7323" i="18"/>
  <c r="AL7331" i="18"/>
  <c r="AL7339" i="18"/>
  <c r="AL7347" i="18"/>
  <c r="AL7355" i="18"/>
  <c r="AL7363" i="18"/>
  <c r="AL7371" i="18"/>
  <c r="AL7379" i="18"/>
  <c r="AL7387" i="18"/>
  <c r="AL7395" i="18"/>
  <c r="AL7403" i="18"/>
  <c r="AL7411" i="18"/>
  <c r="AL7419" i="18"/>
  <c r="AL7427" i="18"/>
  <c r="AL7435" i="18"/>
  <c r="AL7443" i="18"/>
  <c r="AL7451" i="18"/>
  <c r="AL7459" i="18"/>
  <c r="AL7467" i="18"/>
  <c r="AL7475" i="18"/>
  <c r="AL7483" i="18"/>
  <c r="AL7491" i="18"/>
  <c r="AL7499" i="18"/>
  <c r="AL7507" i="18"/>
  <c r="AL7515" i="18"/>
  <c r="AL7523" i="18"/>
  <c r="AL7531" i="18"/>
  <c r="AL7539" i="18"/>
  <c r="AL7547" i="18"/>
  <c r="AL7555" i="18"/>
  <c r="AL7563" i="18"/>
  <c r="AL7571" i="18"/>
  <c r="AL7579" i="18"/>
  <c r="AL7587" i="18"/>
  <c r="AL7595" i="18"/>
  <c r="AL7603" i="18"/>
  <c r="AL7611" i="18"/>
  <c r="AL7619" i="18"/>
  <c r="AL7627" i="18"/>
  <c r="AL7635" i="18"/>
  <c r="AL7643" i="18"/>
  <c r="AL7651" i="18"/>
  <c r="AL7659" i="18"/>
  <c r="AL7667" i="18"/>
  <c r="AL7675" i="18"/>
  <c r="AL7683" i="18"/>
  <c r="AL7691" i="18"/>
  <c r="AL7699" i="18"/>
  <c r="AL7707" i="18"/>
  <c r="AL7715" i="18"/>
  <c r="AL7723" i="18"/>
  <c r="AL7731" i="18"/>
  <c r="AL7739" i="18"/>
  <c r="AL7747" i="18"/>
  <c r="AL7755" i="18"/>
  <c r="AL7763" i="18"/>
  <c r="AL7771" i="18"/>
  <c r="AL7779" i="18"/>
  <c r="AL7787" i="18"/>
  <c r="AL7795" i="18"/>
  <c r="AL7803" i="18"/>
  <c r="AL7811" i="18"/>
  <c r="AL7819" i="18"/>
  <c r="AL7827" i="18"/>
  <c r="AL7835" i="18"/>
  <c r="AL7843" i="18"/>
  <c r="AL7851" i="18"/>
  <c r="AL7859" i="18"/>
  <c r="AL7867" i="18"/>
  <c r="AL7875" i="18"/>
  <c r="AL7883" i="18"/>
  <c r="AL7891" i="18"/>
  <c r="AL7899" i="18"/>
  <c r="AL7907" i="18"/>
  <c r="AL7915" i="18"/>
  <c r="AL7923" i="18"/>
  <c r="AL7931" i="18"/>
  <c r="AL7939" i="18"/>
  <c r="AL7947" i="18"/>
  <c r="AL7955" i="18"/>
  <c r="AL7963" i="18"/>
  <c r="AL7971" i="18"/>
  <c r="AL7979" i="18"/>
  <c r="AL7987" i="18"/>
  <c r="AL7995" i="18"/>
  <c r="AL8003" i="18"/>
  <c r="AL8011" i="18"/>
  <c r="AL8019" i="18"/>
  <c r="AL8027" i="18"/>
  <c r="AL8035" i="18"/>
  <c r="AL8043" i="18"/>
  <c r="AL1554" i="18"/>
  <c r="AL2055" i="18"/>
  <c r="AL2371" i="18"/>
  <c r="AL2600" i="18"/>
  <c r="AL2769" i="18"/>
  <c r="AL2936" i="18"/>
  <c r="AL3080" i="18"/>
  <c r="AL3187" i="18"/>
  <c r="AL3291" i="18"/>
  <c r="AL3391" i="18"/>
  <c r="AL3466" i="18"/>
  <c r="AL3550" i="18"/>
  <c r="AL3628" i="18"/>
  <c r="AL3690" i="18"/>
  <c r="AL3732" i="18"/>
  <c r="AL3777" i="18"/>
  <c r="AL3818" i="18"/>
  <c r="AL3860" i="18"/>
  <c r="AL3905" i="18"/>
  <c r="AL3946" i="18"/>
  <c r="AL3988" i="18"/>
  <c r="AL4033" i="18"/>
  <c r="AL4074" i="18"/>
  <c r="AL4116" i="18"/>
  <c r="AL4161" i="18"/>
  <c r="AL4202" i="18"/>
  <c r="AL4244" i="18"/>
  <c r="AL4289" i="18"/>
  <c r="AL4330" i="18"/>
  <c r="AL4372" i="18"/>
  <c r="AL4417" i="18"/>
  <c r="AL4458" i="18"/>
  <c r="AL4500" i="18"/>
  <c r="AL4545" i="18"/>
  <c r="AL4586" i="18"/>
  <c r="AL4628" i="18"/>
  <c r="AL4673" i="18"/>
  <c r="AL4714" i="18"/>
  <c r="AL4756" i="18"/>
  <c r="AL4801" i="18"/>
  <c r="AL4842" i="18"/>
  <c r="AL4884" i="18"/>
  <c r="AL4929" i="18"/>
  <c r="AL4970" i="18"/>
  <c r="AL5012" i="18"/>
  <c r="AL5057" i="18"/>
  <c r="AL5098" i="18"/>
  <c r="AL5140" i="18"/>
  <c r="AL5185" i="18"/>
  <c r="AL5226" i="18"/>
  <c r="AL5268" i="18"/>
  <c r="AL5313" i="18"/>
  <c r="AL5354" i="18"/>
  <c r="AL5396" i="18"/>
  <c r="AL5441" i="18"/>
  <c r="AL5482" i="18"/>
  <c r="AL5524" i="18"/>
  <c r="AL5569" i="18"/>
  <c r="AL5605" i="18"/>
  <c r="AL5630" i="18"/>
  <c r="AL5655" i="18"/>
  <c r="AL5671" i="18"/>
  <c r="AL5687" i="18"/>
  <c r="AL5703" i="18"/>
  <c r="AL5719" i="18"/>
  <c r="AL5735" i="18"/>
  <c r="AL5751" i="18"/>
  <c r="AL5767" i="18"/>
  <c r="AL5783" i="18"/>
  <c r="AL5799" i="18"/>
  <c r="AL5815" i="18"/>
  <c r="AL5831" i="18"/>
  <c r="AL5847" i="18"/>
  <c r="AL5863" i="18"/>
  <c r="AL5879" i="18"/>
  <c r="AL5895" i="18"/>
  <c r="AL5911" i="18"/>
  <c r="AL5926" i="18"/>
  <c r="AL5938" i="18"/>
  <c r="AL5951" i="18"/>
  <c r="AL5964" i="18"/>
  <c r="AL5976" i="18"/>
  <c r="AL5986" i="18"/>
  <c r="AL5995" i="18"/>
  <c r="AL6004" i="18"/>
  <c r="AL6013" i="18"/>
  <c r="AL6022" i="18"/>
  <c r="AL6031" i="18"/>
  <c r="AL6040" i="18"/>
  <c r="AL6050" i="18"/>
  <c r="AL6059" i="18"/>
  <c r="AL6068" i="18"/>
  <c r="AL6077" i="18"/>
  <c r="AL6086" i="18"/>
  <c r="AL6095" i="18"/>
  <c r="AL6104" i="18"/>
  <c r="AL6114" i="18"/>
  <c r="AL6123" i="18"/>
  <c r="AL6132" i="18"/>
  <c r="AL6140" i="18"/>
  <c r="AL6148" i="18"/>
  <c r="AL6156" i="18"/>
  <c r="AL6164" i="18"/>
  <c r="AL6172" i="18"/>
  <c r="AL6180" i="18"/>
  <c r="AL6188" i="18"/>
  <c r="AL6196" i="18"/>
  <c r="AL6204" i="18"/>
  <c r="AL6212" i="18"/>
  <c r="AL6220" i="18"/>
  <c r="AL6228" i="18"/>
  <c r="AL6236" i="18"/>
  <c r="AL6244" i="18"/>
  <c r="AL6252" i="18"/>
  <c r="AL6260" i="18"/>
  <c r="AL6268" i="18"/>
  <c r="AL6276" i="18"/>
  <c r="AL6284" i="18"/>
  <c r="AL6292" i="18"/>
  <c r="AL6300" i="18"/>
  <c r="AL6308" i="18"/>
  <c r="AL6316" i="18"/>
  <c r="AL6324" i="18"/>
  <c r="AL6332" i="18"/>
  <c r="AL6340" i="18"/>
  <c r="AL6348" i="18"/>
  <c r="AL6356" i="18"/>
  <c r="AL6364" i="18"/>
  <c r="AL6372" i="18"/>
  <c r="AL6380" i="18"/>
  <c r="AL6388" i="18"/>
  <c r="AL6396" i="18"/>
  <c r="AL6404" i="18"/>
  <c r="AL6412" i="18"/>
  <c r="AL6420" i="18"/>
  <c r="AL6428" i="18"/>
  <c r="AL6436" i="18"/>
  <c r="AL6444" i="18"/>
  <c r="AL6452" i="18"/>
  <c r="AL6460" i="18"/>
  <c r="AL6468" i="18"/>
  <c r="AL6476" i="18"/>
  <c r="AL6484" i="18"/>
  <c r="AL6492" i="18"/>
  <c r="AL6500" i="18"/>
  <c r="AL6508" i="18"/>
  <c r="AL6516" i="18"/>
  <c r="AL6524" i="18"/>
  <c r="AL6532" i="18"/>
  <c r="AL6540" i="18"/>
  <c r="AL6548" i="18"/>
  <c r="AL6556" i="18"/>
  <c r="AL6564" i="18"/>
  <c r="AL6572" i="18"/>
  <c r="AL6580" i="18"/>
  <c r="AL6588" i="18"/>
  <c r="AL6596" i="18"/>
  <c r="AL6604" i="18"/>
  <c r="AL6612" i="18"/>
  <c r="AL6620" i="18"/>
  <c r="AL6628" i="18"/>
  <c r="AL6636" i="18"/>
  <c r="AL6644" i="18"/>
  <c r="AL6652" i="18"/>
  <c r="AL6660" i="18"/>
  <c r="AL6668" i="18"/>
  <c r="AL6676" i="18"/>
  <c r="AL6684" i="18"/>
  <c r="AL6692" i="18"/>
  <c r="AL6700" i="18"/>
  <c r="AL6708" i="18"/>
  <c r="AL6716" i="18"/>
  <c r="AL6724" i="18"/>
  <c r="AL6732" i="18"/>
  <c r="AL6740" i="18"/>
  <c r="AL6748" i="18"/>
  <c r="AL6756" i="18"/>
  <c r="AL6764" i="18"/>
  <c r="AL6772" i="18"/>
  <c r="AL6780" i="18"/>
  <c r="AL6788" i="18"/>
  <c r="AL6796" i="18"/>
  <c r="AL6804" i="18"/>
  <c r="AL6812" i="18"/>
  <c r="AL6820" i="18"/>
  <c r="AL6828" i="18"/>
  <c r="AL6836" i="18"/>
  <c r="AL6844" i="18"/>
  <c r="AL6852" i="18"/>
  <c r="AL6860" i="18"/>
  <c r="AL6868" i="18"/>
  <c r="AL6876" i="18"/>
  <c r="AL6884" i="18"/>
  <c r="AL6892" i="18"/>
  <c r="AL6900" i="18"/>
  <c r="AL6908" i="18"/>
  <c r="AL6916" i="18"/>
  <c r="AL6924" i="18"/>
  <c r="AL6932" i="18"/>
  <c r="AL6940" i="18"/>
  <c r="AL6948" i="18"/>
  <c r="AL6956" i="18"/>
  <c r="AL6964" i="18"/>
  <c r="AL6972" i="18"/>
  <c r="AL6980" i="18"/>
  <c r="AL6988" i="18"/>
  <c r="AL6996" i="18"/>
  <c r="AL7004" i="18"/>
  <c r="AL7012" i="18"/>
  <c r="AL7020" i="18"/>
  <c r="AL7028" i="18"/>
  <c r="AL7036" i="18"/>
  <c r="AL7044" i="18"/>
  <c r="AL7052" i="18"/>
  <c r="AL7060" i="18"/>
  <c r="AL7068" i="18"/>
  <c r="AL7076" i="18"/>
  <c r="AL7084" i="18"/>
  <c r="AL7092" i="18"/>
  <c r="AL7100" i="18"/>
  <c r="AL7108" i="18"/>
  <c r="AL7116" i="18"/>
  <c r="AL7124" i="18"/>
  <c r="AL7132" i="18"/>
  <c r="AL7140" i="18"/>
  <c r="AL7148" i="18"/>
  <c r="AL7156" i="18"/>
  <c r="AL7164" i="18"/>
  <c r="AL7172" i="18"/>
  <c r="AL7180" i="18"/>
  <c r="AL7188" i="18"/>
  <c r="AL7196" i="18"/>
  <c r="AL7204" i="18"/>
  <c r="AL7212" i="18"/>
  <c r="AL7220" i="18"/>
  <c r="AL7228" i="18"/>
  <c r="AL7236" i="18"/>
  <c r="AL7244" i="18"/>
  <c r="AL7252" i="18"/>
  <c r="AL7260" i="18"/>
  <c r="AL7268" i="18"/>
  <c r="AL7276" i="18"/>
  <c r="AL7284" i="18"/>
  <c r="AL7292" i="18"/>
  <c r="AL7300" i="18"/>
  <c r="AL7308" i="18"/>
  <c r="AL7316" i="18"/>
  <c r="AL7324" i="18"/>
  <c r="AL7332" i="18"/>
  <c r="AL7340" i="18"/>
  <c r="AL7348" i="18"/>
  <c r="AL7356" i="18"/>
  <c r="AL7364" i="18"/>
  <c r="AL7372" i="18"/>
  <c r="AL7380" i="18"/>
  <c r="AL7388" i="18"/>
  <c r="AL7396" i="18"/>
  <c r="AL7404" i="18"/>
  <c r="AL7412" i="18"/>
  <c r="AL7420" i="18"/>
  <c r="AL7428" i="18"/>
  <c r="AL7436" i="18"/>
  <c r="AL7444" i="18"/>
  <c r="AL7452" i="18"/>
  <c r="AL7460" i="18"/>
  <c r="AL7468" i="18"/>
  <c r="AL7476" i="18"/>
  <c r="AL7484" i="18"/>
  <c r="AL7492" i="18"/>
  <c r="AL7500" i="18"/>
  <c r="AL7508" i="18"/>
  <c r="AL7516" i="18"/>
  <c r="AL7524" i="18"/>
  <c r="AL7532" i="18"/>
  <c r="AL7540" i="18"/>
  <c r="AL7548" i="18"/>
  <c r="AL7556" i="18"/>
  <c r="AL7564" i="18"/>
  <c r="AL7572" i="18"/>
  <c r="AL7580" i="18"/>
  <c r="AL7588" i="18"/>
  <c r="AL7596" i="18"/>
  <c r="AL7604" i="18"/>
  <c r="AL7612" i="18"/>
  <c r="AL7620" i="18"/>
  <c r="AL7628" i="18"/>
  <c r="AL7636" i="18"/>
  <c r="AL7644" i="18"/>
  <c r="AL7652" i="18"/>
  <c r="AL7660" i="18"/>
  <c r="AL7668" i="18"/>
  <c r="AL7676" i="18"/>
  <c r="AL7684" i="18"/>
  <c r="AL7692" i="18"/>
  <c r="AL7700" i="18"/>
  <c r="AL7708" i="18"/>
  <c r="AL7716" i="18"/>
  <c r="AL7724" i="18"/>
  <c r="AL7732" i="18"/>
  <c r="AL7740" i="18"/>
  <c r="AL7748" i="18"/>
  <c r="AL7756" i="18"/>
  <c r="AL7764" i="18"/>
  <c r="AL7772" i="18"/>
  <c r="AL7780" i="18"/>
  <c r="AL7788" i="18"/>
  <c r="AL7796" i="18"/>
  <c r="AL7804" i="18"/>
  <c r="AL7812" i="18"/>
  <c r="AL7820" i="18"/>
  <c r="AL7828" i="18"/>
  <c r="AL7836" i="18"/>
  <c r="AL7844" i="18"/>
  <c r="AL7852" i="18"/>
  <c r="AL7860" i="18"/>
  <c r="AL7868" i="18"/>
  <c r="AL7876" i="18"/>
  <c r="AL7884" i="18"/>
  <c r="AL7892" i="18"/>
  <c r="AL7900" i="18"/>
  <c r="AL7908" i="18"/>
  <c r="AL7916" i="18"/>
  <c r="AL7924" i="18"/>
  <c r="AL7932" i="18"/>
  <c r="AL7940" i="18"/>
  <c r="AL7948" i="18"/>
  <c r="AL7956" i="18"/>
  <c r="AL7964" i="18"/>
  <c r="AL7972" i="18"/>
  <c r="AL7980" i="18"/>
  <c r="AL7988" i="18"/>
  <c r="AL7996" i="18"/>
  <c r="AL8004" i="18"/>
  <c r="AL8012" i="18"/>
  <c r="AL8020" i="18"/>
  <c r="AL8028" i="18"/>
  <c r="AL8036" i="18"/>
  <c r="AL8044" i="18"/>
  <c r="AL1580" i="18"/>
  <c r="AL2147" i="18"/>
  <c r="AL2380" i="18"/>
  <c r="AL2618" i="18"/>
  <c r="AL2811" i="18"/>
  <c r="AL2939" i="18"/>
  <c r="AL3083" i="18"/>
  <c r="AL3219" i="18"/>
  <c r="AL3299" i="18"/>
  <c r="AL3394" i="18"/>
  <c r="AL3487" i="18"/>
  <c r="AL3551" i="18"/>
  <c r="AL3635" i="18"/>
  <c r="AL3692" i="18"/>
  <c r="AL3737" i="18"/>
  <c r="AL3778" i="18"/>
  <c r="AL3820" i="18"/>
  <c r="AL3865" i="18"/>
  <c r="AL3906" i="18"/>
  <c r="AL3948" i="18"/>
  <c r="AL3993" i="18"/>
  <c r="AL4034" i="18"/>
  <c r="AL4076" i="18"/>
  <c r="AL4121" i="18"/>
  <c r="AL4162" i="18"/>
  <c r="AL4204" i="18"/>
  <c r="AL4249" i="18"/>
  <c r="AL4290" i="18"/>
  <c r="AL4332" i="18"/>
  <c r="AL4377" i="18"/>
  <c r="AL4418" i="18"/>
  <c r="AL4460" i="18"/>
  <c r="AL4505" i="18"/>
  <c r="AL4546" i="18"/>
  <c r="AL4588" i="18"/>
  <c r="AL4633" i="18"/>
  <c r="AL4674" i="18"/>
  <c r="AL4716" i="18"/>
  <c r="AL4761" i="18"/>
  <c r="AL4802" i="18"/>
  <c r="AL4844" i="18"/>
  <c r="AL4889" i="18"/>
  <c r="AL4930" i="18"/>
  <c r="AL4972" i="18"/>
  <c r="AL5017" i="18"/>
  <c r="AL5058" i="18"/>
  <c r="AL5100" i="18"/>
  <c r="AL5145" i="18"/>
  <c r="AL5186" i="18"/>
  <c r="AL5228" i="18"/>
  <c r="AL5273" i="18"/>
  <c r="AL5314" i="18"/>
  <c r="AL5356" i="18"/>
  <c r="AL5401" i="18"/>
  <c r="AL5442" i="18"/>
  <c r="AL5484" i="18"/>
  <c r="AL5529" i="18"/>
  <c r="AL5570" i="18"/>
  <c r="AL5606" i="18"/>
  <c r="AL5633" i="18"/>
  <c r="AL5656" i="18"/>
  <c r="AL5672" i="18"/>
  <c r="AL5688" i="18"/>
  <c r="AL5704" i="18"/>
  <c r="AL5720" i="18"/>
  <c r="AL5736" i="18"/>
  <c r="AL5752" i="18"/>
  <c r="AL5768" i="18"/>
  <c r="AL5784" i="18"/>
  <c r="AL5800" i="18"/>
  <c r="AL5816" i="18"/>
  <c r="AL5832" i="18"/>
  <c r="AL5848" i="18"/>
  <c r="AL5864" i="18"/>
  <c r="AL5880" i="18"/>
  <c r="AL5896" i="18"/>
  <c r="AL5912" i="18"/>
  <c r="AL5927" i="18"/>
  <c r="AL5940" i="18"/>
  <c r="AL5952" i="18"/>
  <c r="AL5966" i="18"/>
  <c r="AL5978" i="18"/>
  <c r="AL5987" i="18"/>
  <c r="AL5996" i="18"/>
  <c r="AL6005" i="18"/>
  <c r="AL6014" i="18"/>
  <c r="AL6023" i="18"/>
  <c r="AL6032" i="18"/>
  <c r="AL6042" i="18"/>
  <c r="AL6051" i="18"/>
  <c r="AL6060" i="18"/>
  <c r="AL6069" i="18"/>
  <c r="AL6078" i="18"/>
  <c r="AL6087" i="18"/>
  <c r="AL6096" i="18"/>
  <c r="AL6106" i="18"/>
  <c r="AL6115" i="18"/>
  <c r="AL6124" i="18"/>
  <c r="AL6133" i="18"/>
  <c r="AL6141" i="18"/>
  <c r="AL6149" i="18"/>
  <c r="AL6157" i="18"/>
  <c r="AL6165" i="18"/>
  <c r="AL6173" i="18"/>
  <c r="AL6181" i="18"/>
  <c r="AL6189" i="18"/>
  <c r="AL6197" i="18"/>
  <c r="AL6205" i="18"/>
  <c r="AL6213" i="18"/>
  <c r="AL6221" i="18"/>
  <c r="AL6229" i="18"/>
  <c r="AL6237" i="18"/>
  <c r="AL6245" i="18"/>
  <c r="AL6253" i="18"/>
  <c r="AL6261" i="18"/>
  <c r="AL6269" i="18"/>
  <c r="AL6277" i="18"/>
  <c r="AL6285" i="18"/>
  <c r="AL6293" i="18"/>
  <c r="AL6301" i="18"/>
  <c r="AL6309" i="18"/>
  <c r="AL6317" i="18"/>
  <c r="AL6325" i="18"/>
  <c r="AL6333" i="18"/>
  <c r="AL6341" i="18"/>
  <c r="AL6349" i="18"/>
  <c r="AL6357" i="18"/>
  <c r="AL6365" i="18"/>
  <c r="AL6373" i="18"/>
  <c r="AL6381" i="18"/>
  <c r="AL6389" i="18"/>
  <c r="AL6397" i="18"/>
  <c r="AL6405" i="18"/>
  <c r="AL6413" i="18"/>
  <c r="AL6421" i="18"/>
  <c r="AL6429" i="18"/>
  <c r="AL6437" i="18"/>
  <c r="AL6445" i="18"/>
  <c r="AL6453" i="18"/>
  <c r="AL6461" i="18"/>
  <c r="AL6469" i="18"/>
  <c r="AL6477" i="18"/>
  <c r="AL6485" i="18"/>
  <c r="AL6493" i="18"/>
  <c r="AL6501" i="18"/>
  <c r="AL6509" i="18"/>
  <c r="AL6517" i="18"/>
  <c r="AL6525" i="18"/>
  <c r="AL6533" i="18"/>
  <c r="AL6541" i="18"/>
  <c r="AL6549" i="18"/>
  <c r="AL6557" i="18"/>
  <c r="AL6565" i="18"/>
  <c r="AL6573" i="18"/>
  <c r="AL6581" i="18"/>
  <c r="AL6589" i="18"/>
  <c r="AL6597" i="18"/>
  <c r="AL6605" i="18"/>
  <c r="AL6613" i="18"/>
  <c r="AL6621" i="18"/>
  <c r="AL6629" i="18"/>
  <c r="AL6637" i="18"/>
  <c r="AL6645" i="18"/>
  <c r="AL6653" i="18"/>
  <c r="AL6661" i="18"/>
  <c r="AL6669" i="18"/>
  <c r="AL6677" i="18"/>
  <c r="AL6685" i="18"/>
  <c r="AL6693" i="18"/>
  <c r="AL6701" i="18"/>
  <c r="AL6709" i="18"/>
  <c r="AL6717" i="18"/>
  <c r="AL6725" i="18"/>
  <c r="AL6733" i="18"/>
  <c r="AL6741" i="18"/>
  <c r="AL6749" i="18"/>
  <c r="AL6757" i="18"/>
  <c r="AL6765" i="18"/>
  <c r="AL6773" i="18"/>
  <c r="AL6781" i="18"/>
  <c r="AL6789" i="18"/>
  <c r="AL6797" i="18"/>
  <c r="AL6805" i="18"/>
  <c r="AL6813" i="18"/>
  <c r="AL6821" i="18"/>
  <c r="AL6829" i="18"/>
  <c r="AL6837" i="18"/>
  <c r="AL6845" i="18"/>
  <c r="AL6853" i="18"/>
  <c r="AL6861" i="18"/>
  <c r="AL6869" i="18"/>
  <c r="AL6877" i="18"/>
  <c r="AL6885" i="18"/>
  <c r="AL6893" i="18"/>
  <c r="AL6901" i="18"/>
  <c r="AL6909" i="18"/>
  <c r="AL6917" i="18"/>
  <c r="AL6925" i="18"/>
  <c r="AL6933" i="18"/>
  <c r="AL6941" i="18"/>
  <c r="AL6949" i="18"/>
  <c r="AL6957" i="18"/>
  <c r="AL6965" i="18"/>
  <c r="AL6973" i="18"/>
  <c r="AL6981" i="18"/>
  <c r="AL6989" i="18"/>
  <c r="AL6997" i="18"/>
  <c r="AL7005" i="18"/>
  <c r="AL7013" i="18"/>
  <c r="AL7021" i="18"/>
  <c r="AL7029" i="18"/>
  <c r="AL7037" i="18"/>
  <c r="AL7045" i="18"/>
  <c r="AL7053" i="18"/>
  <c r="AL7061" i="18"/>
  <c r="AL7069" i="18"/>
  <c r="AL7077" i="18"/>
  <c r="AL7085" i="18"/>
  <c r="AL7093" i="18"/>
  <c r="AL7101" i="18"/>
  <c r="AL7109" i="18"/>
  <c r="AL7117" i="18"/>
  <c r="AL7125" i="18"/>
  <c r="AL7133" i="18"/>
  <c r="AL7141" i="18"/>
  <c r="AL7149" i="18"/>
  <c r="AL7157" i="18"/>
  <c r="AL7165" i="18"/>
  <c r="AL7173" i="18"/>
  <c r="AL7181" i="18"/>
  <c r="AL7189" i="18"/>
  <c r="AL7197" i="18"/>
  <c r="AL7205" i="18"/>
  <c r="AL7213" i="18"/>
  <c r="AL7221" i="18"/>
  <c r="AL7229" i="18"/>
  <c r="AL7237" i="18"/>
  <c r="AL7245" i="18"/>
  <c r="AL7253" i="18"/>
  <c r="AL7261" i="18"/>
  <c r="AL7269" i="18"/>
  <c r="AL7277" i="18"/>
  <c r="AL7285" i="18"/>
  <c r="AL7293" i="18"/>
  <c r="AL7301" i="18"/>
  <c r="AL7309" i="18"/>
  <c r="AL7317" i="18"/>
  <c r="AL7325" i="18"/>
  <c r="AL7333" i="18"/>
  <c r="AL7341" i="18"/>
  <c r="AL7349" i="18"/>
  <c r="AL7357" i="18"/>
  <c r="AL7365" i="18"/>
  <c r="AL7373" i="18"/>
  <c r="AL7381" i="18"/>
  <c r="AL7389" i="18"/>
  <c r="AL7397" i="18"/>
  <c r="AL7405" i="18"/>
  <c r="AL7413" i="18"/>
  <c r="AL7421" i="18"/>
  <c r="AL7429" i="18"/>
  <c r="AL7437" i="18"/>
  <c r="AL7445" i="18"/>
  <c r="AL7453" i="18"/>
  <c r="AL7461" i="18"/>
  <c r="AL7469" i="18"/>
  <c r="AL7477" i="18"/>
  <c r="AL7485" i="18"/>
  <c r="AL7493" i="18"/>
  <c r="AL7501" i="18"/>
  <c r="AL7509" i="18"/>
  <c r="AL7517" i="18"/>
  <c r="AL7525" i="18"/>
  <c r="AL7533" i="18"/>
  <c r="AL7541" i="18"/>
  <c r="AL7549" i="18"/>
  <c r="AL7557" i="18"/>
  <c r="AL7565" i="18"/>
  <c r="AL7573" i="18"/>
  <c r="AL7581" i="18"/>
  <c r="AL7589" i="18"/>
  <c r="AL7597" i="18"/>
  <c r="AL7605" i="18"/>
  <c r="AL7613" i="18"/>
  <c r="AL7621" i="18"/>
  <c r="AL7629" i="18"/>
  <c r="AL7637" i="18"/>
  <c r="AL7645" i="18"/>
  <c r="AL7653" i="18"/>
  <c r="AL7661" i="18"/>
  <c r="AL7669" i="18"/>
  <c r="AL7677" i="18"/>
  <c r="AL7685" i="18"/>
  <c r="AL7693" i="18"/>
  <c r="AL7701" i="18"/>
  <c r="AL7709" i="18"/>
  <c r="AL7717" i="18"/>
  <c r="AL7725" i="18"/>
  <c r="AL7733" i="18"/>
  <c r="AL7741" i="18"/>
  <c r="AL7749" i="18"/>
  <c r="AL7757" i="18"/>
  <c r="AL7765" i="18"/>
  <c r="AL7773" i="18"/>
  <c r="AL7781" i="18"/>
  <c r="AL7789" i="18"/>
  <c r="AL7797" i="18"/>
  <c r="AL7805" i="18"/>
  <c r="AL7813" i="18"/>
  <c r="AL7821" i="18"/>
  <c r="AL7829" i="18"/>
  <c r="AL1671" i="18"/>
  <c r="AL2151" i="18"/>
  <c r="AL2451" i="18"/>
  <c r="AL2623" i="18"/>
  <c r="AL2825" i="18"/>
  <c r="AL2977" i="18"/>
  <c r="AL3087" i="18"/>
  <c r="AL3222" i="18"/>
  <c r="AL3326" i="18"/>
  <c r="AL3402" i="18"/>
  <c r="AL3490" i="18"/>
  <c r="AL3572" i="18"/>
  <c r="AL3636" i="18"/>
  <c r="AL3705" i="18"/>
  <c r="AL3746" i="18"/>
  <c r="AL3788" i="18"/>
  <c r="AL3833" i="18"/>
  <c r="AL3874" i="18"/>
  <c r="AL3916" i="18"/>
  <c r="AL3961" i="18"/>
  <c r="AL4002" i="18"/>
  <c r="AL4044" i="18"/>
  <c r="AL4089" i="18"/>
  <c r="AL4130" i="18"/>
  <c r="AL4172" i="18"/>
  <c r="AL4217" i="18"/>
  <c r="AL4258" i="18"/>
  <c r="AL4300" i="18"/>
  <c r="AL4345" i="18"/>
  <c r="AL4386" i="18"/>
  <c r="AL4428" i="18"/>
  <c r="AL4473" i="18"/>
  <c r="AL4514" i="18"/>
  <c r="AL4556" i="18"/>
  <c r="AL4601" i="18"/>
  <c r="AL4642" i="18"/>
  <c r="AL4684" i="18"/>
  <c r="AL4729" i="18"/>
  <c r="AL4770" i="18"/>
  <c r="AL4812" i="18"/>
  <c r="AL4857" i="18"/>
  <c r="AL4898" i="18"/>
  <c r="AL4940" i="18"/>
  <c r="AL4985" i="18"/>
  <c r="AL5026" i="18"/>
  <c r="AL5068" i="18"/>
  <c r="AL5113" i="18"/>
  <c r="AL5154" i="18"/>
  <c r="AL5196" i="18"/>
  <c r="AL5241" i="18"/>
  <c r="AL5282" i="18"/>
  <c r="AL5324" i="18"/>
  <c r="AL5369" i="18"/>
  <c r="AL5410" i="18"/>
  <c r="AL5452" i="18"/>
  <c r="AL5497" i="18"/>
  <c r="AL5538" i="18"/>
  <c r="AL5580" i="18"/>
  <c r="AL5613" i="18"/>
  <c r="AL5638" i="18"/>
  <c r="AL5660" i="18"/>
  <c r="AL5676" i="18"/>
  <c r="AL5692" i="18"/>
  <c r="AL5708" i="18"/>
  <c r="AL5724" i="18"/>
  <c r="AL5740" i="18"/>
  <c r="AL5756" i="18"/>
  <c r="AL5772" i="18"/>
  <c r="AL5788" i="18"/>
  <c r="AL5804" i="18"/>
  <c r="AL5820" i="18"/>
  <c r="AL5836" i="18"/>
  <c r="AL5852" i="18"/>
  <c r="AL5868" i="18"/>
  <c r="AL5884" i="18"/>
  <c r="AL5900" i="18"/>
  <c r="AL5916" i="18"/>
  <c r="AL5928" i="18"/>
  <c r="AL5942" i="18"/>
  <c r="AL5954" i="18"/>
  <c r="AL5967" i="18"/>
  <c r="AL5979" i="18"/>
  <c r="AL5988" i="18"/>
  <c r="AL5997" i="18"/>
  <c r="AL6006" i="18"/>
  <c r="AL1879" i="18"/>
  <c r="AL2828" i="18"/>
  <c r="AL3327" i="18"/>
  <c r="AL3658" i="18"/>
  <c r="AL3836" i="18"/>
  <c r="AL4009" i="18"/>
  <c r="AL4178" i="18"/>
  <c r="AL4348" i="18"/>
  <c r="AL4521" i="18"/>
  <c r="AL4690" i="18"/>
  <c r="AL4860" i="18"/>
  <c r="AL5033" i="18"/>
  <c r="AL5202" i="18"/>
  <c r="AL5372" i="18"/>
  <c r="AL5545" i="18"/>
  <c r="AL5662" i="18"/>
  <c r="AL5726" i="18"/>
  <c r="AL5790" i="18"/>
  <c r="AL5854" i="18"/>
  <c r="AL5918" i="18"/>
  <c r="AL5968" i="18"/>
  <c r="AL6007" i="18"/>
  <c r="AL6034" i="18"/>
  <c r="AL6054" i="18"/>
  <c r="AL6080" i="18"/>
  <c r="AL6107" i="18"/>
  <c r="AL6127" i="18"/>
  <c r="AL6151" i="18"/>
  <c r="AL6174" i="18"/>
  <c r="AL6192" i="18"/>
  <c r="AL6215" i="18"/>
  <c r="AL6238" i="18"/>
  <c r="AL6256" i="18"/>
  <c r="AL6279" i="18"/>
  <c r="AL6302" i="18"/>
  <c r="AL6320" i="18"/>
  <c r="AL6343" i="18"/>
  <c r="AL6366" i="18"/>
  <c r="AL6384" i="18"/>
  <c r="AL6407" i="18"/>
  <c r="AL6430" i="18"/>
  <c r="AL6448" i="18"/>
  <c r="AL6471" i="18"/>
  <c r="AL6494" i="18"/>
  <c r="AL6512" i="18"/>
  <c r="AL6535" i="18"/>
  <c r="AL6558" i="18"/>
  <c r="AL6576" i="18"/>
  <c r="AL6599" i="18"/>
  <c r="AL6622" i="18"/>
  <c r="AL6640" i="18"/>
  <c r="AL6663" i="18"/>
  <c r="AL6686" i="18"/>
  <c r="AL6704" i="18"/>
  <c r="AL6727" i="18"/>
  <c r="AL6750" i="18"/>
  <c r="AL6768" i="18"/>
  <c r="AL6791" i="18"/>
  <c r="AL6814" i="18"/>
  <c r="AL6832" i="18"/>
  <c r="AL6855" i="18"/>
  <c r="AL6878" i="18"/>
  <c r="AL6896" i="18"/>
  <c r="AL6919" i="18"/>
  <c r="AL6942" i="18"/>
  <c r="AL6960" i="18"/>
  <c r="AL6983" i="18"/>
  <c r="AL7006" i="18"/>
  <c r="AL7024" i="18"/>
  <c r="AL7047" i="18"/>
  <c r="AL7070" i="18"/>
  <c r="AL7088" i="18"/>
  <c r="AL7111" i="18"/>
  <c r="AL7134" i="18"/>
  <c r="AL7152" i="18"/>
  <c r="AL7175" i="18"/>
  <c r="AL7198" i="18"/>
  <c r="AL7216" i="18"/>
  <c r="AL7239" i="18"/>
  <c r="AL7262" i="18"/>
  <c r="AL7280" i="18"/>
  <c r="AL7303" i="18"/>
  <c r="AL7326" i="18"/>
  <c r="AL7344" i="18"/>
  <c r="AL7367" i="18"/>
  <c r="AL7390" i="18"/>
  <c r="AL7408" i="18"/>
  <c r="AL7431" i="18"/>
  <c r="AL7454" i="18"/>
  <c r="AL7472" i="18"/>
  <c r="AL7495" i="18"/>
  <c r="AL7518" i="18"/>
  <c r="AL7536" i="18"/>
  <c r="AL7559" i="18"/>
  <c r="AL7582" i="18"/>
  <c r="AL7600" i="18"/>
  <c r="AL7623" i="18"/>
  <c r="AL7646" i="18"/>
  <c r="AL7664" i="18"/>
  <c r="AL7687" i="18"/>
  <c r="AL7710" i="18"/>
  <c r="AL7728" i="18"/>
  <c r="AL7751" i="18"/>
  <c r="AL7774" i="18"/>
  <c r="AL7792" i="18"/>
  <c r="AL7815" i="18"/>
  <c r="AL7837" i="18"/>
  <c r="AL7853" i="18"/>
  <c r="AL7869" i="18"/>
  <c r="AL7885" i="18"/>
  <c r="AL7901" i="18"/>
  <c r="AL7917" i="18"/>
  <c r="AL7933" i="18"/>
  <c r="AL7949" i="18"/>
  <c r="AL7965" i="18"/>
  <c r="AL7981" i="18"/>
  <c r="AL7997" i="18"/>
  <c r="AL8013" i="18"/>
  <c r="AL8029" i="18"/>
  <c r="AL8045" i="18"/>
  <c r="AL8053" i="18"/>
  <c r="AL8061" i="18"/>
  <c r="AL8069" i="18"/>
  <c r="AL8077" i="18"/>
  <c r="AL8085" i="18"/>
  <c r="AL8093" i="18"/>
  <c r="AL8101" i="18"/>
  <c r="AL8109" i="18"/>
  <c r="AL8117" i="18"/>
  <c r="AL8125" i="18"/>
  <c r="AL8133" i="18"/>
  <c r="AL8141" i="18"/>
  <c r="AL8149" i="18"/>
  <c r="AL8157" i="18"/>
  <c r="AL8165" i="18"/>
  <c r="AL8173" i="18"/>
  <c r="AL8181" i="18"/>
  <c r="AL8189" i="18"/>
  <c r="AL8197" i="18"/>
  <c r="AL8205" i="18"/>
  <c r="AL8213" i="18"/>
  <c r="AL8221" i="18"/>
  <c r="AL8229" i="18"/>
  <c r="AL8237" i="18"/>
  <c r="AL8245" i="18"/>
  <c r="AL8253" i="18"/>
  <c r="AL8261" i="18"/>
  <c r="AL8269" i="18"/>
  <c r="AL8277" i="18"/>
  <c r="AL8285" i="18"/>
  <c r="AL8293" i="18"/>
  <c r="AL8301" i="18"/>
  <c r="AL8309" i="18"/>
  <c r="AL8317" i="18"/>
  <c r="AL8325" i="18"/>
  <c r="AL8333" i="18"/>
  <c r="AL8341" i="18"/>
  <c r="AL8349" i="18"/>
  <c r="AL8357" i="18"/>
  <c r="AL8365" i="18"/>
  <c r="AL8373" i="18"/>
  <c r="AL8381" i="18"/>
  <c r="AL8389" i="18"/>
  <c r="AL8397" i="18"/>
  <c r="AL8405" i="18"/>
  <c r="AL8413" i="18"/>
  <c r="AL8421" i="18"/>
  <c r="AL8429" i="18"/>
  <c r="AL8437" i="18"/>
  <c r="AL8445" i="18"/>
  <c r="AL8453" i="18"/>
  <c r="AL8461" i="18"/>
  <c r="AL1894" i="18"/>
  <c r="AL2872" i="18"/>
  <c r="AL3330" i="18"/>
  <c r="AL3660" i="18"/>
  <c r="AL3841" i="18"/>
  <c r="AL4010" i="18"/>
  <c r="AL4180" i="18"/>
  <c r="AL4353" i="18"/>
  <c r="AL4522" i="18"/>
  <c r="AL4692" i="18"/>
  <c r="AL4865" i="18"/>
  <c r="AL5034" i="18"/>
  <c r="AL5204" i="18"/>
  <c r="AL5377" i="18"/>
  <c r="AL5546" i="18"/>
  <c r="AL5663" i="18"/>
  <c r="AL5727" i="18"/>
  <c r="AL5791" i="18"/>
  <c r="AL5855" i="18"/>
  <c r="AL5919" i="18"/>
  <c r="AL5970" i="18"/>
  <c r="AL6008" i="18"/>
  <c r="AL6035" i="18"/>
  <c r="AL6061" i="18"/>
  <c r="AL6082" i="18"/>
  <c r="AL6108" i="18"/>
  <c r="AL6134" i="18"/>
  <c r="AL6152" i="18"/>
  <c r="AL6175" i="18"/>
  <c r="AL6198" i="18"/>
  <c r="AL6216" i="18"/>
  <c r="AL6239" i="18"/>
  <c r="AL6262" i="18"/>
  <c r="AL6280" i="18"/>
  <c r="AL6303" i="18"/>
  <c r="AL6326" i="18"/>
  <c r="AL6344" i="18"/>
  <c r="AL6367" i="18"/>
  <c r="AL6390" i="18"/>
  <c r="AL6408" i="18"/>
  <c r="AL6431" i="18"/>
  <c r="AL6454" i="18"/>
  <c r="AL6472" i="18"/>
  <c r="AL6495" i="18"/>
  <c r="AL6518" i="18"/>
  <c r="AL6536" i="18"/>
  <c r="AL6559" i="18"/>
  <c r="AL6582" i="18"/>
  <c r="AL6600" i="18"/>
  <c r="AL6623" i="18"/>
  <c r="AL6646" i="18"/>
  <c r="AL6664" i="18"/>
  <c r="AL6687" i="18"/>
  <c r="AL6710" i="18"/>
  <c r="AL6728" i="18"/>
  <c r="AL6751" i="18"/>
  <c r="AL6774" i="18"/>
  <c r="AL6792" i="18"/>
  <c r="AL6815" i="18"/>
  <c r="AL6838" i="18"/>
  <c r="AL6856" i="18"/>
  <c r="AL6879" i="18"/>
  <c r="AL6902" i="18"/>
  <c r="AL6920" i="18"/>
  <c r="AL6943" i="18"/>
  <c r="AL6966" i="18"/>
  <c r="AL6984" i="18"/>
  <c r="AL7007" i="18"/>
  <c r="AL7030" i="18"/>
  <c r="AL7048" i="18"/>
  <c r="AL7071" i="18"/>
  <c r="AL7094" i="18"/>
  <c r="AL7112" i="18"/>
  <c r="AL7135" i="18"/>
  <c r="AL7158" i="18"/>
  <c r="AL7176" i="18"/>
  <c r="AL7199" i="18"/>
  <c r="AL7222" i="18"/>
  <c r="AL7240" i="18"/>
  <c r="AL7263" i="18"/>
  <c r="AL7286" i="18"/>
  <c r="AL7304" i="18"/>
  <c r="AL7327" i="18"/>
  <c r="AL7350" i="18"/>
  <c r="AL7368" i="18"/>
  <c r="AL7391" i="18"/>
  <c r="AL7414" i="18"/>
  <c r="AL7432" i="18"/>
  <c r="AL7455" i="18"/>
  <c r="AL7478" i="18"/>
  <c r="AL7496" i="18"/>
  <c r="AL7519" i="18"/>
  <c r="AL7542" i="18"/>
  <c r="AL7560" i="18"/>
  <c r="AL7583" i="18"/>
  <c r="AL7606" i="18"/>
  <c r="AL7624" i="18"/>
  <c r="AL7647" i="18"/>
  <c r="AL7670" i="18"/>
  <c r="AL7688" i="18"/>
  <c r="AL7711" i="18"/>
  <c r="AL7734" i="18"/>
  <c r="AL7752" i="18"/>
  <c r="AL7775" i="18"/>
  <c r="AL7798" i="18"/>
  <c r="AL7816" i="18"/>
  <c r="AL7838" i="18"/>
  <c r="AL7854" i="18"/>
  <c r="AL7870" i="18"/>
  <c r="AL7886" i="18"/>
  <c r="AL7902" i="18"/>
  <c r="AL7918" i="18"/>
  <c r="AL7934" i="18"/>
  <c r="AL7950" i="18"/>
  <c r="AL7966" i="18"/>
  <c r="AL7982" i="18"/>
  <c r="AL7998" i="18"/>
  <c r="AL8014" i="18"/>
  <c r="AL8030" i="18"/>
  <c r="AL8046" i="18"/>
  <c r="AL8054" i="18"/>
  <c r="AL8062" i="18"/>
  <c r="AL8070" i="18"/>
  <c r="AL8078" i="18"/>
  <c r="AL8086" i="18"/>
  <c r="AL8094" i="18"/>
  <c r="AL8102" i="18"/>
  <c r="AL8110" i="18"/>
  <c r="AL8118" i="18"/>
  <c r="AL8126" i="18"/>
  <c r="AL8134" i="18"/>
  <c r="AL8142" i="18"/>
  <c r="AL8150" i="18"/>
  <c r="AL8158" i="18"/>
  <c r="AL8166" i="18"/>
  <c r="AL8174" i="18"/>
  <c r="AL8182" i="18"/>
  <c r="AL8190" i="18"/>
  <c r="AL8198" i="18"/>
  <c r="AL8206" i="18"/>
  <c r="AL8214" i="18"/>
  <c r="AL8222" i="18"/>
  <c r="AL8230" i="18"/>
  <c r="AL8238" i="18"/>
  <c r="AL8246" i="18"/>
  <c r="AL8254" i="18"/>
  <c r="AL8262" i="18"/>
  <c r="AL8270" i="18"/>
  <c r="AL8278" i="18"/>
  <c r="AL8286" i="18"/>
  <c r="AL8294" i="18"/>
  <c r="AL8302" i="18"/>
  <c r="AL8310" i="18"/>
  <c r="AL8318" i="18"/>
  <c r="AL8326" i="18"/>
  <c r="AL8334" i="18"/>
  <c r="AL8342" i="18"/>
  <c r="AL8350" i="18"/>
  <c r="AL8358" i="18"/>
  <c r="AL8366" i="18"/>
  <c r="AL8374" i="18"/>
  <c r="AL8382" i="18"/>
  <c r="AL8390" i="18"/>
  <c r="AL2177" i="18"/>
  <c r="AL2988" i="18"/>
  <c r="AL3427" i="18"/>
  <c r="AL3708" i="18"/>
  <c r="AL3881" i="18"/>
  <c r="AL4050" i="18"/>
  <c r="AL4220" i="18"/>
  <c r="AL4393" i="18"/>
  <c r="AL4562" i="18"/>
  <c r="AL4732" i="18"/>
  <c r="AL4905" i="18"/>
  <c r="AL5074" i="18"/>
  <c r="AL5244" i="18"/>
  <c r="AL5417" i="18"/>
  <c r="AL5586" i="18"/>
  <c r="AL5678" i="18"/>
  <c r="AL5742" i="18"/>
  <c r="AL5806" i="18"/>
  <c r="AL5870" i="18"/>
  <c r="AL5930" i="18"/>
  <c r="AL5980" i="18"/>
  <c r="AL6015" i="18"/>
  <c r="AL6036" i="18"/>
  <c r="AL6062" i="18"/>
  <c r="AL6088" i="18"/>
  <c r="AL6109" i="18"/>
  <c r="AL6135" i="18"/>
  <c r="AL6158" i="18"/>
  <c r="AL6176" i="18"/>
  <c r="AL6199" i="18"/>
  <c r="AL6222" i="18"/>
  <c r="AL6240" i="18"/>
  <c r="AL6263" i="18"/>
  <c r="AL6286" i="18"/>
  <c r="AL6304" i="18"/>
  <c r="AL6327" i="18"/>
  <c r="AL6350" i="18"/>
  <c r="AL6368" i="18"/>
  <c r="AL6391" i="18"/>
  <c r="AL6414" i="18"/>
  <c r="AL6432" i="18"/>
  <c r="AL6455" i="18"/>
  <c r="AL6478" i="18"/>
  <c r="AL6496" i="18"/>
  <c r="AL6519" i="18"/>
  <c r="AL6542" i="18"/>
  <c r="AL6560" i="18"/>
  <c r="AL6583" i="18"/>
  <c r="AL6606" i="18"/>
  <c r="AL6624" i="18"/>
  <c r="AL6647" i="18"/>
  <c r="AL6670" i="18"/>
  <c r="AL6688" i="18"/>
  <c r="AL6711" i="18"/>
  <c r="AL6734" i="18"/>
  <c r="AL6752" i="18"/>
  <c r="AL6775" i="18"/>
  <c r="AL6798" i="18"/>
  <c r="AL6816" i="18"/>
  <c r="AL6839" i="18"/>
  <c r="AL6862" i="18"/>
  <c r="AL6880" i="18"/>
  <c r="AL6903" i="18"/>
  <c r="AL6926" i="18"/>
  <c r="AL6944" i="18"/>
  <c r="AL6967" i="18"/>
  <c r="AL6990" i="18"/>
  <c r="AL7008" i="18"/>
  <c r="AL7031" i="18"/>
  <c r="AL7054" i="18"/>
  <c r="AL7072" i="18"/>
  <c r="AL7095" i="18"/>
  <c r="AL7118" i="18"/>
  <c r="AL7136" i="18"/>
  <c r="AL7159" i="18"/>
  <c r="AL7182" i="18"/>
  <c r="AL7200" i="18"/>
  <c r="AL7223" i="18"/>
  <c r="AL7246" i="18"/>
  <c r="AL7264" i="18"/>
  <c r="AL7287" i="18"/>
  <c r="AL7310" i="18"/>
  <c r="AL7328" i="18"/>
  <c r="AL7351" i="18"/>
  <c r="AL7374" i="18"/>
  <c r="AL7392" i="18"/>
  <c r="AL7415" i="18"/>
  <c r="AL7438" i="18"/>
  <c r="AL7456" i="18"/>
  <c r="AL7479" i="18"/>
  <c r="AL7502" i="18"/>
  <c r="AL7520" i="18"/>
  <c r="AL7543" i="18"/>
  <c r="AL7566" i="18"/>
  <c r="AL7584" i="18"/>
  <c r="AL7607" i="18"/>
  <c r="AL7630" i="18"/>
  <c r="AL7648" i="18"/>
  <c r="AL7671" i="18"/>
  <c r="AL7694" i="18"/>
  <c r="AL7712" i="18"/>
  <c r="AL7735" i="18"/>
  <c r="AL7758" i="18"/>
  <c r="AL7776" i="18"/>
  <c r="AL7799" i="18"/>
  <c r="AL7822" i="18"/>
  <c r="AL7839" i="18"/>
  <c r="AL7855" i="18"/>
  <c r="AL7871" i="18"/>
  <c r="AL7887" i="18"/>
  <c r="AL7903" i="18"/>
  <c r="AL7919" i="18"/>
  <c r="AL7935" i="18"/>
  <c r="AL7951" i="18"/>
  <c r="AL7967" i="18"/>
  <c r="AL7983" i="18"/>
  <c r="AL7999" i="18"/>
  <c r="AL8015" i="18"/>
  <c r="AL8031" i="18"/>
  <c r="AL8047" i="18"/>
  <c r="AL8055" i="18"/>
  <c r="AL8063" i="18"/>
  <c r="AL8071" i="18"/>
  <c r="AL8079" i="18"/>
  <c r="AL8087" i="18"/>
  <c r="AL8095" i="18"/>
  <c r="AL8103" i="18"/>
  <c r="AL8111" i="18"/>
  <c r="AL8119" i="18"/>
  <c r="AL8127" i="18"/>
  <c r="AL8135" i="18"/>
  <c r="AL8143" i="18"/>
  <c r="AL8151" i="18"/>
  <c r="AL8159" i="18"/>
  <c r="AL8167" i="18"/>
  <c r="AL8175" i="18"/>
  <c r="AL8183" i="18"/>
  <c r="AL8191" i="18"/>
  <c r="AL8199" i="18"/>
  <c r="AL8207" i="18"/>
  <c r="AL8215" i="18"/>
  <c r="AL8223" i="18"/>
  <c r="AL8231" i="18"/>
  <c r="AL8239" i="18"/>
  <c r="AL8247" i="18"/>
  <c r="AL8255" i="18"/>
  <c r="AL8263" i="18"/>
  <c r="AL8271" i="18"/>
  <c r="AL8279" i="18"/>
  <c r="AL8287" i="18"/>
  <c r="AL8295" i="18"/>
  <c r="AL8303" i="18"/>
  <c r="AL8311" i="18"/>
  <c r="AL8319" i="18"/>
  <c r="AL8327" i="18"/>
  <c r="AL8335" i="18"/>
  <c r="AL8343" i="18"/>
  <c r="AL8351" i="18"/>
  <c r="AL8359" i="18"/>
  <c r="AL8367" i="18"/>
  <c r="AL8375" i="18"/>
  <c r="AL8383" i="18"/>
  <c r="AL8391" i="18"/>
  <c r="AL2257" i="18"/>
  <c r="AL2992" i="18"/>
  <c r="AL3430" i="18"/>
  <c r="AL3713" i="18"/>
  <c r="AL3882" i="18"/>
  <c r="AL4052" i="18"/>
  <c r="AL4225" i="18"/>
  <c r="AL4394" i="18"/>
  <c r="AL4564" i="18"/>
  <c r="AL4737" i="18"/>
  <c r="AL4906" i="18"/>
  <c r="AL5076" i="18"/>
  <c r="AL5249" i="18"/>
  <c r="AL5418" i="18"/>
  <c r="AL5588" i="18"/>
  <c r="AL5679" i="18"/>
  <c r="AL5743" i="18"/>
  <c r="AL5807" i="18"/>
  <c r="AL5871" i="18"/>
  <c r="AL5932" i="18"/>
  <c r="AL5981" i="18"/>
  <c r="AL6016" i="18"/>
  <c r="AL6043" i="18"/>
  <c r="AL6063" i="18"/>
  <c r="AL6090" i="18"/>
  <c r="AL6116" i="18"/>
  <c r="AL6136" i="18"/>
  <c r="AL6159" i="18"/>
  <c r="AL6182" i="18"/>
  <c r="AL6200" i="18"/>
  <c r="AL6223" i="18"/>
  <c r="AL6246" i="18"/>
  <c r="AL6264" i="18"/>
  <c r="AL6287" i="18"/>
  <c r="AL6310" i="18"/>
  <c r="AL6328" i="18"/>
  <c r="AL6351" i="18"/>
  <c r="AL6374" i="18"/>
  <c r="AL6392" i="18"/>
  <c r="AL6415" i="18"/>
  <c r="AL6438" i="18"/>
  <c r="AL6456" i="18"/>
  <c r="AL6479" i="18"/>
  <c r="AL6502" i="18"/>
  <c r="AL6520" i="18"/>
  <c r="AL6543" i="18"/>
  <c r="AL6566" i="18"/>
  <c r="AL6584" i="18"/>
  <c r="AL6607" i="18"/>
  <c r="AL6630" i="18"/>
  <c r="AL6648" i="18"/>
  <c r="AL6671" i="18"/>
  <c r="AL6694" i="18"/>
  <c r="AL6712" i="18"/>
  <c r="AL6735" i="18"/>
  <c r="AL6758" i="18"/>
  <c r="AL6776" i="18"/>
  <c r="AL6799" i="18"/>
  <c r="AL6822" i="18"/>
  <c r="AL6840" i="18"/>
  <c r="AL6863" i="18"/>
  <c r="AL6886" i="18"/>
  <c r="AL6904" i="18"/>
  <c r="AL6927" i="18"/>
  <c r="AL6950" i="18"/>
  <c r="AL6968" i="18"/>
  <c r="AL6991" i="18"/>
  <c r="AL7014" i="18"/>
  <c r="AL7032" i="18"/>
  <c r="AL7055" i="18"/>
  <c r="AL7078" i="18"/>
  <c r="AL7096" i="18"/>
  <c r="AL7119" i="18"/>
  <c r="AL7142" i="18"/>
  <c r="AL7160" i="18"/>
  <c r="AL7183" i="18"/>
  <c r="AL7206" i="18"/>
  <c r="AL7224" i="18"/>
  <c r="AL7247" i="18"/>
  <c r="AL7270" i="18"/>
  <c r="AL7288" i="18"/>
  <c r="AL7311" i="18"/>
  <c r="AL7334" i="18"/>
  <c r="AL7352" i="18"/>
  <c r="AL7375" i="18"/>
  <c r="AL7398" i="18"/>
  <c r="AL7416" i="18"/>
  <c r="AL7439" i="18"/>
  <c r="AL7462" i="18"/>
  <c r="AL7480" i="18"/>
  <c r="AL7503" i="18"/>
  <c r="AL7526" i="18"/>
  <c r="AL7544" i="18"/>
  <c r="AL7567" i="18"/>
  <c r="AL7590" i="18"/>
  <c r="AL7608" i="18"/>
  <c r="AL7631" i="18"/>
  <c r="AL7654" i="18"/>
  <c r="AL7672" i="18"/>
  <c r="AL7695" i="18"/>
  <c r="AL7718" i="18"/>
  <c r="AL7736" i="18"/>
  <c r="AL7759" i="18"/>
  <c r="AL7782" i="18"/>
  <c r="AL7800" i="18"/>
  <c r="AL7823" i="18"/>
  <c r="AL7840" i="18"/>
  <c r="AL7856" i="18"/>
  <c r="AL7872" i="18"/>
  <c r="AL7888" i="18"/>
  <c r="AL7904" i="18"/>
  <c r="AL7920" i="18"/>
  <c r="AL7936" i="18"/>
  <c r="AL7952" i="18"/>
  <c r="AL7968" i="18"/>
  <c r="AL7984" i="18"/>
  <c r="AL8000" i="18"/>
  <c r="AL8016" i="18"/>
  <c r="AL8032" i="18"/>
  <c r="AL8048" i="18"/>
  <c r="AL8056" i="18"/>
  <c r="AL8064" i="18"/>
  <c r="AL8072" i="18"/>
  <c r="AL8080" i="18"/>
  <c r="AL8088" i="18"/>
  <c r="AL8096" i="18"/>
  <c r="AL8104" i="18"/>
  <c r="AL8112" i="18"/>
  <c r="AL8120" i="18"/>
  <c r="AL8128" i="18"/>
  <c r="AL8136" i="18"/>
  <c r="AL8144" i="18"/>
  <c r="AL8152" i="18"/>
  <c r="AL8160" i="18"/>
  <c r="AL8168" i="18"/>
  <c r="AL8176" i="18"/>
  <c r="AL8184" i="18"/>
  <c r="AL8192" i="18"/>
  <c r="AL8200" i="18"/>
  <c r="AL8208" i="18"/>
  <c r="AL8216" i="18"/>
  <c r="AL8224" i="18"/>
  <c r="AL8232" i="18"/>
  <c r="AL8240" i="18"/>
  <c r="AL8248" i="18"/>
  <c r="AL8256" i="18"/>
  <c r="AL8264" i="18"/>
  <c r="AL8272" i="18"/>
  <c r="AL8280" i="18"/>
  <c r="AL8288" i="18"/>
  <c r="AL8296" i="18"/>
  <c r="AL8304" i="18"/>
  <c r="AL8312" i="18"/>
  <c r="AL8320" i="18"/>
  <c r="AL8328" i="18"/>
  <c r="AL8336" i="18"/>
  <c r="AL8344" i="18"/>
  <c r="AL8352" i="18"/>
  <c r="AL8360" i="18"/>
  <c r="AL8368" i="18"/>
  <c r="AL8376" i="18"/>
  <c r="AL2458" i="18"/>
  <c r="AL3123" i="18"/>
  <c r="AL3497" i="18"/>
  <c r="AL3753" i="18"/>
  <c r="AL3922" i="18"/>
  <c r="AL4092" i="18"/>
  <c r="AL4265" i="18"/>
  <c r="AL4434" i="18"/>
  <c r="AL4604" i="18"/>
  <c r="AL4777" i="18"/>
  <c r="AL4946" i="18"/>
  <c r="AL5116" i="18"/>
  <c r="AL5289" i="18"/>
  <c r="AL5458" i="18"/>
  <c r="AL5617" i="18"/>
  <c r="AL5694" i="18"/>
  <c r="AL5758" i="18"/>
  <c r="AL5822" i="18"/>
  <c r="AL5886" i="18"/>
  <c r="AL5943" i="18"/>
  <c r="AL5989" i="18"/>
  <c r="AL6018" i="18"/>
  <c r="AL6044" i="18"/>
  <c r="AL6070" i="18"/>
  <c r="AL6091" i="18"/>
  <c r="AL6117" i="18"/>
  <c r="AL6142" i="18"/>
  <c r="AL6160" i="18"/>
  <c r="AL6183" i="18"/>
  <c r="AL6206" i="18"/>
  <c r="AL6224" i="18"/>
  <c r="AL6247" i="18"/>
  <c r="AL6270" i="18"/>
  <c r="AL6288" i="18"/>
  <c r="AL6311" i="18"/>
  <c r="AL6334" i="18"/>
  <c r="AL6352" i="18"/>
  <c r="AL6375" i="18"/>
  <c r="AL6398" i="18"/>
  <c r="AL6416" i="18"/>
  <c r="AL6439" i="18"/>
  <c r="AL6462" i="18"/>
  <c r="AL6480" i="18"/>
  <c r="AL6503" i="18"/>
  <c r="AL6526" i="18"/>
  <c r="AL6544" i="18"/>
  <c r="AL6567" i="18"/>
  <c r="AL6590" i="18"/>
  <c r="AL6608" i="18"/>
  <c r="AL6631" i="18"/>
  <c r="AL6654" i="18"/>
  <c r="AL6672" i="18"/>
  <c r="AL6695" i="18"/>
  <c r="AL6718" i="18"/>
  <c r="AL6736" i="18"/>
  <c r="AL6759" i="18"/>
  <c r="AL6782" i="18"/>
  <c r="AL6800" i="18"/>
  <c r="AL6823" i="18"/>
  <c r="AL6846" i="18"/>
  <c r="AL6864" i="18"/>
  <c r="AL6887" i="18"/>
  <c r="AL6910" i="18"/>
  <c r="AL6928" i="18"/>
  <c r="AL6951" i="18"/>
  <c r="AL6974" i="18"/>
  <c r="AL6992" i="18"/>
  <c r="AL7015" i="18"/>
  <c r="AL7038" i="18"/>
  <c r="AL7056" i="18"/>
  <c r="AL7079" i="18"/>
  <c r="AL7102" i="18"/>
  <c r="AL7120" i="18"/>
  <c r="AL7143" i="18"/>
  <c r="AL7166" i="18"/>
  <c r="AL7184" i="18"/>
  <c r="AL7207" i="18"/>
  <c r="AL7230" i="18"/>
  <c r="AL7248" i="18"/>
  <c r="AL7271" i="18"/>
  <c r="AL7294" i="18"/>
  <c r="AL7312" i="18"/>
  <c r="AL7335" i="18"/>
  <c r="AL7358" i="18"/>
  <c r="AL7376" i="18"/>
  <c r="AL7399" i="18"/>
  <c r="AL7422" i="18"/>
  <c r="AL7440" i="18"/>
  <c r="AL7463" i="18"/>
  <c r="AL7486" i="18"/>
  <c r="AL7504" i="18"/>
  <c r="AL7527" i="18"/>
  <c r="AL7550" i="18"/>
  <c r="AL7568" i="18"/>
  <c r="AL7591" i="18"/>
  <c r="AL7614" i="18"/>
  <c r="AL7632" i="18"/>
  <c r="AL7655" i="18"/>
  <c r="AL7678" i="18"/>
  <c r="AL7696" i="18"/>
  <c r="AL7719" i="18"/>
  <c r="AL7742" i="18"/>
  <c r="AL7760" i="18"/>
  <c r="AL7783" i="18"/>
  <c r="AL7806" i="18"/>
  <c r="AL7824" i="18"/>
  <c r="AL7845" i="18"/>
  <c r="AL7861" i="18"/>
  <c r="AL7877" i="18"/>
  <c r="AL7893" i="18"/>
  <c r="AL7909" i="18"/>
  <c r="AL7925" i="18"/>
  <c r="AL7941" i="18"/>
  <c r="AL7957" i="18"/>
  <c r="AL7973" i="18"/>
  <c r="AL7989" i="18"/>
  <c r="AL8005" i="18"/>
  <c r="AL8021" i="18"/>
  <c r="AL8037" i="18"/>
  <c r="AL8049" i="18"/>
  <c r="AL8057" i="18"/>
  <c r="AL8065" i="18"/>
  <c r="AL8073" i="18"/>
  <c r="AL8081" i="18"/>
  <c r="AL8089" i="18"/>
  <c r="AL8097" i="18"/>
  <c r="AL8105" i="18"/>
  <c r="AL8113" i="18"/>
  <c r="AL8121" i="18"/>
  <c r="AL8129" i="18"/>
  <c r="AL8137" i="18"/>
  <c r="AL8145" i="18"/>
  <c r="AL8153" i="18"/>
  <c r="AL8161" i="18"/>
  <c r="AL8169" i="18"/>
  <c r="AL8177" i="18"/>
  <c r="AL8185" i="18"/>
  <c r="AL8193" i="18"/>
  <c r="AL8201" i="18"/>
  <c r="AL8209" i="18"/>
  <c r="AL8217" i="18"/>
  <c r="AL8225" i="18"/>
  <c r="AL8233" i="18"/>
  <c r="AL8241" i="18"/>
  <c r="AL8249" i="18"/>
  <c r="AL8257" i="18"/>
  <c r="AL8265" i="18"/>
  <c r="AL8273" i="18"/>
  <c r="AL2474" i="18"/>
  <c r="AL3135" i="18"/>
  <c r="AL3518" i="18"/>
  <c r="AL3754" i="18"/>
  <c r="AL3924" i="18"/>
  <c r="AL4097" i="18"/>
  <c r="AL4266" i="18"/>
  <c r="AL4436" i="18"/>
  <c r="AL4609" i="18"/>
  <c r="AL4778" i="18"/>
  <c r="AL4948" i="18"/>
  <c r="AL5121" i="18"/>
  <c r="AL5290" i="18"/>
  <c r="AL5460" i="18"/>
  <c r="AL5618" i="18"/>
  <c r="AL5695" i="18"/>
  <c r="AL5759" i="18"/>
  <c r="AL5823" i="18"/>
  <c r="AL5887" i="18"/>
  <c r="AL5944" i="18"/>
  <c r="AL5990" i="18"/>
  <c r="AL6024" i="18"/>
  <c r="AL6045" i="18"/>
  <c r="AL6071" i="18"/>
  <c r="AL6098" i="18"/>
  <c r="AL6118" i="18"/>
  <c r="AL6143" i="18"/>
  <c r="AL6166" i="18"/>
  <c r="AL6184" i="18"/>
  <c r="AL6207" i="18"/>
  <c r="AL6230" i="18"/>
  <c r="AL6248" i="18"/>
  <c r="AL6271" i="18"/>
  <c r="AL6294" i="18"/>
  <c r="AL6312" i="18"/>
  <c r="AL6335" i="18"/>
  <c r="AL6358" i="18"/>
  <c r="AL6376" i="18"/>
  <c r="AL6399" i="18"/>
  <c r="AL6422" i="18"/>
  <c r="AL6440" i="18"/>
  <c r="AL6463" i="18"/>
  <c r="AL6486" i="18"/>
  <c r="AL6504" i="18"/>
  <c r="AL6527" i="18"/>
  <c r="AL6550" i="18"/>
  <c r="AL6568" i="18"/>
  <c r="AL6591" i="18"/>
  <c r="AL6614" i="18"/>
  <c r="AL6632" i="18"/>
  <c r="AL6655" i="18"/>
  <c r="AL6678" i="18"/>
  <c r="AL6696" i="18"/>
  <c r="AL6719" i="18"/>
  <c r="AL6742" i="18"/>
  <c r="AL6760" i="18"/>
  <c r="AL6783" i="18"/>
  <c r="AL6806" i="18"/>
  <c r="AL6824" i="18"/>
  <c r="AL6847" i="18"/>
  <c r="AL6870" i="18"/>
  <c r="AL6888" i="18"/>
  <c r="AL6911" i="18"/>
  <c r="AL6934" i="18"/>
  <c r="AL6952" i="18"/>
  <c r="AL6975" i="18"/>
  <c r="AL6998" i="18"/>
  <c r="AL7016" i="18"/>
  <c r="AL7039" i="18"/>
  <c r="AL7062" i="18"/>
  <c r="AL7080" i="18"/>
  <c r="AL7103" i="18"/>
  <c r="AL7126" i="18"/>
  <c r="AL7144" i="18"/>
  <c r="AL7167" i="18"/>
  <c r="AL7190" i="18"/>
  <c r="AL7208" i="18"/>
  <c r="AL7231" i="18"/>
  <c r="AL7254" i="18"/>
  <c r="AL7272" i="18"/>
  <c r="AL7295" i="18"/>
  <c r="AL7318" i="18"/>
  <c r="AL7336" i="18"/>
  <c r="AL7359" i="18"/>
  <c r="AL7382" i="18"/>
  <c r="AL7400" i="18"/>
  <c r="AL7423" i="18"/>
  <c r="AL7446" i="18"/>
  <c r="AL7464" i="18"/>
  <c r="AL7487" i="18"/>
  <c r="AL7510" i="18"/>
  <c r="AL7528" i="18"/>
  <c r="AL7551" i="18"/>
  <c r="AL7574" i="18"/>
  <c r="AL7592" i="18"/>
  <c r="AL7615" i="18"/>
  <c r="AL7638" i="18"/>
  <c r="AL7656" i="18"/>
  <c r="AL7679" i="18"/>
  <c r="AL7702" i="18"/>
  <c r="AL7720" i="18"/>
  <c r="AL7743" i="18"/>
  <c r="AL7766" i="18"/>
  <c r="AL7784" i="18"/>
  <c r="AL7807" i="18"/>
  <c r="AL7830" i="18"/>
  <c r="AL7846" i="18"/>
  <c r="AL7862" i="18"/>
  <c r="AL7878" i="18"/>
  <c r="AL7894" i="18"/>
  <c r="AL7910" i="18"/>
  <c r="AL7926" i="18"/>
  <c r="AL7942" i="18"/>
  <c r="AL7958" i="18"/>
  <c r="AL7974" i="18"/>
  <c r="AL7990" i="18"/>
  <c r="AL8006" i="18"/>
  <c r="AL8022" i="18"/>
  <c r="AL8038" i="18"/>
  <c r="AL8050" i="18"/>
  <c r="AL8058" i="18"/>
  <c r="AL8066" i="18"/>
  <c r="AL8074" i="18"/>
  <c r="AL8082" i="18"/>
  <c r="AL8090" i="18"/>
  <c r="AL8098" i="18"/>
  <c r="AL8106" i="18"/>
  <c r="AL8114" i="18"/>
  <c r="AL8122" i="18"/>
  <c r="AL8130" i="18"/>
  <c r="AL8138" i="18"/>
  <c r="AL8146" i="18"/>
  <c r="AL8154" i="18"/>
  <c r="AL8162" i="18"/>
  <c r="AL8170" i="18"/>
  <c r="AL8178" i="18"/>
  <c r="AL8186" i="18"/>
  <c r="AL8194" i="18"/>
  <c r="AL8202" i="18"/>
  <c r="AL8210" i="18"/>
  <c r="AL8218" i="18"/>
  <c r="AL8226" i="18"/>
  <c r="AL8234" i="18"/>
  <c r="AL8242" i="18"/>
  <c r="AL8250" i="18"/>
  <c r="AL8258" i="18"/>
  <c r="AL8266" i="18"/>
  <c r="AL8274" i="18"/>
  <c r="AL8282" i="18"/>
  <c r="AL8290" i="18"/>
  <c r="AL8298" i="18"/>
  <c r="AL8306" i="18"/>
  <c r="AL8314" i="18"/>
  <c r="AL8322" i="18"/>
  <c r="AL8330" i="18"/>
  <c r="AL8338" i="18"/>
  <c r="AL8346" i="18"/>
  <c r="AL8354" i="18"/>
  <c r="AL8362" i="18"/>
  <c r="AL8370" i="18"/>
  <c r="AL8378" i="18"/>
  <c r="AL8386" i="18"/>
  <c r="AL8394" i="18"/>
  <c r="AL8402" i="18"/>
  <c r="AL8410" i="18"/>
  <c r="AL8418" i="18"/>
  <c r="AL8426" i="18"/>
  <c r="AL8434" i="18"/>
  <c r="AL8442" i="18"/>
  <c r="AL8450" i="18"/>
  <c r="AL2679" i="18"/>
  <c r="AL3964" i="18"/>
  <c r="AL4649" i="18"/>
  <c r="AL5330" i="18"/>
  <c r="AL5774" i="18"/>
  <c r="AL5998" i="18"/>
  <c r="AL6099" i="18"/>
  <c r="AL6190" i="18"/>
  <c r="AL6272" i="18"/>
  <c r="AL6359" i="18"/>
  <c r="AL6446" i="18"/>
  <c r="AL6528" i="18"/>
  <c r="AL6615" i="18"/>
  <c r="AL6702" i="18"/>
  <c r="AL6784" i="18"/>
  <c r="AL6871" i="18"/>
  <c r="AL6958" i="18"/>
  <c r="AL7040" i="18"/>
  <c r="AL7127" i="18"/>
  <c r="AL7214" i="18"/>
  <c r="AL7296" i="18"/>
  <c r="AL7383" i="18"/>
  <c r="AL7470" i="18"/>
  <c r="AL7552" i="18"/>
  <c r="AL7639" i="18"/>
  <c r="AL7726" i="18"/>
  <c r="AL7808" i="18"/>
  <c r="AL7879" i="18"/>
  <c r="AL7943" i="18"/>
  <c r="AL8007" i="18"/>
  <c r="AL8059" i="18"/>
  <c r="AL8091" i="18"/>
  <c r="AL8123" i="18"/>
  <c r="AL8155" i="18"/>
  <c r="AL8187" i="18"/>
  <c r="AL8219" i="18"/>
  <c r="AL8251" i="18"/>
  <c r="AL8281" i="18"/>
  <c r="AL8300" i="18"/>
  <c r="AL8323" i="18"/>
  <c r="AL8345" i="18"/>
  <c r="AL8364" i="18"/>
  <c r="AL8385" i="18"/>
  <c r="AL8399" i="18"/>
  <c r="AL8409" i="18"/>
  <c r="AL8420" i="18"/>
  <c r="AL8431" i="18"/>
  <c r="AL8441" i="18"/>
  <c r="AL8452" i="18"/>
  <c r="AL8462" i="18"/>
  <c r="AL8470" i="18"/>
  <c r="AL8478" i="18"/>
  <c r="AL8486" i="18"/>
  <c r="AL8494" i="18"/>
  <c r="AL8502" i="18"/>
  <c r="AL8510" i="18"/>
  <c r="AL8518" i="18"/>
  <c r="AL8526" i="18"/>
  <c r="AL8534" i="18"/>
  <c r="AL8542" i="18"/>
  <c r="AL8550" i="18"/>
  <c r="AL8558" i="18"/>
  <c r="AL8566" i="18"/>
  <c r="AL8574" i="18"/>
  <c r="AL8582" i="18"/>
  <c r="AL8590" i="18"/>
  <c r="AL8598" i="18"/>
  <c r="AL8606" i="18"/>
  <c r="AL8614" i="18"/>
  <c r="AL8622" i="18"/>
  <c r="AL8630" i="18"/>
  <c r="AL8638" i="18"/>
  <c r="AL8646" i="18"/>
  <c r="AL8654" i="18"/>
  <c r="AL8662" i="18"/>
  <c r="AL8670" i="18"/>
  <c r="AL8678" i="18"/>
  <c r="AL8686" i="18"/>
  <c r="AL8694" i="18"/>
  <c r="AL8702" i="18"/>
  <c r="AL8710" i="18"/>
  <c r="AL8718" i="18"/>
  <c r="AL8726" i="18"/>
  <c r="AL8734" i="18"/>
  <c r="AL8742" i="18"/>
  <c r="AL8750" i="18"/>
  <c r="AL8758" i="18"/>
  <c r="AL8766" i="18"/>
  <c r="AL8774" i="18"/>
  <c r="AL8782" i="18"/>
  <c r="AL8790" i="18"/>
  <c r="AL8798" i="18"/>
  <c r="AL8806" i="18"/>
  <c r="AL8814" i="18"/>
  <c r="AL8822" i="18"/>
  <c r="AL8830" i="18"/>
  <c r="AL8838" i="18"/>
  <c r="AL8846" i="18"/>
  <c r="AL8854" i="18"/>
  <c r="AL8862" i="18"/>
  <c r="AL8870" i="18"/>
  <c r="AL8878" i="18"/>
  <c r="AL8886" i="18"/>
  <c r="AL8894" i="18"/>
  <c r="AL8902" i="18"/>
  <c r="AL8910" i="18"/>
  <c r="AL8918" i="18"/>
  <c r="AL8926" i="18"/>
  <c r="AL8934" i="18"/>
  <c r="AL8942" i="18"/>
  <c r="AL8950" i="18"/>
  <c r="AL8958" i="18"/>
  <c r="AL8966" i="18"/>
  <c r="AL8974" i="18"/>
  <c r="AL8982" i="18"/>
  <c r="AL8990" i="18"/>
  <c r="AL8998" i="18"/>
  <c r="AL9006" i="18"/>
  <c r="AL9014" i="18"/>
  <c r="AL9022" i="18"/>
  <c r="AL9030" i="18"/>
  <c r="AL9038" i="18"/>
  <c r="AL9046" i="18"/>
  <c r="AL9054" i="18"/>
  <c r="AL9062" i="18"/>
  <c r="AL9070" i="18"/>
  <c r="AL9078" i="18"/>
  <c r="AL9086" i="18"/>
  <c r="AL9094" i="18"/>
  <c r="AL9102" i="18"/>
  <c r="AL9110" i="18"/>
  <c r="AL9118" i="18"/>
  <c r="AL9126" i="18"/>
  <c r="AL9134" i="18"/>
  <c r="AL9142" i="18"/>
  <c r="AL9150" i="18"/>
  <c r="AL9158" i="18"/>
  <c r="AL9166" i="18"/>
  <c r="AL9174" i="18"/>
  <c r="AL9182" i="18"/>
  <c r="AL9190" i="18"/>
  <c r="AL9198" i="18"/>
  <c r="AL9206" i="18"/>
  <c r="AL9214" i="18"/>
  <c r="AL9222" i="18"/>
  <c r="AL9230" i="18"/>
  <c r="AL9238" i="18"/>
  <c r="AL9246" i="18"/>
  <c r="AL9254" i="18"/>
  <c r="AL9262" i="18"/>
  <c r="AL9270" i="18"/>
  <c r="AL9278" i="18"/>
  <c r="AL9286" i="18"/>
  <c r="AL9294" i="18"/>
  <c r="AL9302" i="18"/>
  <c r="AL9310" i="18"/>
  <c r="AL9318" i="18"/>
  <c r="AL9326" i="18"/>
  <c r="AL9334" i="18"/>
  <c r="AL9342" i="18"/>
  <c r="AL9350" i="18"/>
  <c r="AL9358" i="18"/>
  <c r="AL9366" i="18"/>
  <c r="AL9374" i="18"/>
  <c r="AL9382" i="18"/>
  <c r="AL9390" i="18"/>
  <c r="AL9398" i="18"/>
  <c r="AL9406" i="18"/>
  <c r="AL9414" i="18"/>
  <c r="AL9422" i="18"/>
  <c r="AL9430" i="18"/>
  <c r="AL9438" i="18"/>
  <c r="AL9446" i="18"/>
  <c r="AL9454" i="18"/>
  <c r="AL9462" i="18"/>
  <c r="AL9470" i="18"/>
  <c r="AL9478" i="18"/>
  <c r="AL9486" i="18"/>
  <c r="AL9494" i="18"/>
  <c r="AL9502" i="18"/>
  <c r="AL9510" i="18"/>
  <c r="AL9518" i="18"/>
  <c r="AL9526" i="18"/>
  <c r="AL9534" i="18"/>
  <c r="AL9542" i="18"/>
  <c r="AL9550" i="18"/>
  <c r="AL9558" i="18"/>
  <c r="AL9566" i="18"/>
  <c r="AL9574" i="18"/>
  <c r="AL9582" i="18"/>
  <c r="AL9590" i="18"/>
  <c r="AL9598" i="18"/>
  <c r="AL9606" i="18"/>
  <c r="AL9614" i="18"/>
  <c r="AL9622" i="18"/>
  <c r="AL9630" i="18"/>
  <c r="AL9638" i="18"/>
  <c r="AL9646" i="18"/>
  <c r="AL9654" i="18"/>
  <c r="AL9662" i="18"/>
  <c r="AL9670" i="18"/>
  <c r="AL9678" i="18"/>
  <c r="AL9686" i="18"/>
  <c r="AL9694" i="18"/>
  <c r="AL9702" i="18"/>
  <c r="AL9710" i="18"/>
  <c r="AL9718" i="18"/>
  <c r="AL9726" i="18"/>
  <c r="AL9734" i="18"/>
  <c r="AL9742" i="18"/>
  <c r="AL9750" i="18"/>
  <c r="AL9758" i="18"/>
  <c r="AL9766" i="18"/>
  <c r="AL9774" i="18"/>
  <c r="AL9782" i="18"/>
  <c r="AL9790" i="18"/>
  <c r="AL9798" i="18"/>
  <c r="AL9806" i="18"/>
  <c r="AL9814" i="18"/>
  <c r="AL9822" i="18"/>
  <c r="AL9830" i="18"/>
  <c r="AL9838" i="18"/>
  <c r="AL9846" i="18"/>
  <c r="AL9854" i="18"/>
  <c r="AL9862" i="18"/>
  <c r="AL9870" i="18"/>
  <c r="AL9878" i="18"/>
  <c r="AL9886" i="18"/>
  <c r="AL9894" i="18"/>
  <c r="AL9902" i="18"/>
  <c r="AL9910" i="18"/>
  <c r="AL9918" i="18"/>
  <c r="AL9926" i="18"/>
  <c r="AL2686" i="18"/>
  <c r="AL3969" i="18"/>
  <c r="AL4650" i="18"/>
  <c r="AL5332" i="18"/>
  <c r="AL5775" i="18"/>
  <c r="AL5999" i="18"/>
  <c r="AL6100" i="18"/>
  <c r="AL6191" i="18"/>
  <c r="AL6278" i="18"/>
  <c r="AL6360" i="18"/>
  <c r="AL6447" i="18"/>
  <c r="AL6534" i="18"/>
  <c r="AL6616" i="18"/>
  <c r="AL6703" i="18"/>
  <c r="AL6790" i="18"/>
  <c r="AL6872" i="18"/>
  <c r="AL6959" i="18"/>
  <c r="AL7046" i="18"/>
  <c r="AL7128" i="18"/>
  <c r="AL7215" i="18"/>
  <c r="AL7302" i="18"/>
  <c r="AL7384" i="18"/>
  <c r="AL7471" i="18"/>
  <c r="AL7558" i="18"/>
  <c r="AL7640" i="18"/>
  <c r="AL7727" i="18"/>
  <c r="AL7814" i="18"/>
  <c r="AL7880" i="18"/>
  <c r="AL7944" i="18"/>
  <c r="AL8008" i="18"/>
  <c r="AL8060" i="18"/>
  <c r="AL8092" i="18"/>
  <c r="AL8124" i="18"/>
  <c r="AL8156" i="18"/>
  <c r="AL8188" i="18"/>
  <c r="AL8220" i="18"/>
  <c r="AL8252" i="18"/>
  <c r="AL8283" i="18"/>
  <c r="AL8305" i="18"/>
  <c r="AL8324" i="18"/>
  <c r="AL8347" i="18"/>
  <c r="AL8369" i="18"/>
  <c r="AL8387" i="18"/>
  <c r="AL8400" i="18"/>
  <c r="AL8411" i="18"/>
  <c r="AL8422" i="18"/>
  <c r="AL8432" i="18"/>
  <c r="AL8443" i="18"/>
  <c r="AL8454" i="18"/>
  <c r="AL8463" i="18"/>
  <c r="AL8471" i="18"/>
  <c r="AL8479" i="18"/>
  <c r="AL8487" i="18"/>
  <c r="AL8495" i="18"/>
  <c r="AL8503" i="18"/>
  <c r="AL8511" i="18"/>
  <c r="AL8519" i="18"/>
  <c r="AL8527" i="18"/>
  <c r="AL8535" i="18"/>
  <c r="AL8543" i="18"/>
  <c r="AL8551" i="18"/>
  <c r="AL8559" i="18"/>
  <c r="AL8567" i="18"/>
  <c r="AL8575" i="18"/>
  <c r="AL8583" i="18"/>
  <c r="AL8591" i="18"/>
  <c r="AL8599" i="18"/>
  <c r="AL8607" i="18"/>
  <c r="AL8615" i="18"/>
  <c r="AL8623" i="18"/>
  <c r="AL8631" i="18"/>
  <c r="AL8639" i="18"/>
  <c r="AL8647" i="18"/>
  <c r="AL8655" i="18"/>
  <c r="AL8663" i="18"/>
  <c r="AL8671" i="18"/>
  <c r="AL8679" i="18"/>
  <c r="AL8687" i="18"/>
  <c r="AL8695" i="18"/>
  <c r="AL8703" i="18"/>
  <c r="AL8711" i="18"/>
  <c r="AL8719" i="18"/>
  <c r="AL8727" i="18"/>
  <c r="AL8735" i="18"/>
  <c r="AL8743" i="18"/>
  <c r="AL8751" i="18"/>
  <c r="AL8759" i="18"/>
  <c r="AL8767" i="18"/>
  <c r="AL8775" i="18"/>
  <c r="AL8783" i="18"/>
  <c r="AL8791" i="18"/>
  <c r="AL8799" i="18"/>
  <c r="AL8807" i="18"/>
  <c r="AL8815" i="18"/>
  <c r="AL8823" i="18"/>
  <c r="AL8831" i="18"/>
  <c r="AL8839" i="18"/>
  <c r="AL8847" i="18"/>
  <c r="AL8855" i="18"/>
  <c r="AL8863" i="18"/>
  <c r="AL8871" i="18"/>
  <c r="AL8879" i="18"/>
  <c r="AL8887" i="18"/>
  <c r="AL8895" i="18"/>
  <c r="AL8903" i="18"/>
  <c r="AL8911" i="18"/>
  <c r="AL8919" i="18"/>
  <c r="AL8927" i="18"/>
  <c r="AL8935" i="18"/>
  <c r="AL8943" i="18"/>
  <c r="AL8951" i="18"/>
  <c r="AL8959" i="18"/>
  <c r="AL8967" i="18"/>
  <c r="AL8975" i="18"/>
  <c r="AL8983" i="18"/>
  <c r="AL8991" i="18"/>
  <c r="AL8999" i="18"/>
  <c r="AL9007" i="18"/>
  <c r="AL9015" i="18"/>
  <c r="AL9023" i="18"/>
  <c r="AL9031" i="18"/>
  <c r="AL9039" i="18"/>
  <c r="AL9047" i="18"/>
  <c r="AL9055" i="18"/>
  <c r="AL9063" i="18"/>
  <c r="AL9071" i="18"/>
  <c r="AL9079" i="18"/>
  <c r="AL9087" i="18"/>
  <c r="AL9095" i="18"/>
  <c r="AL9103" i="18"/>
  <c r="AL9111" i="18"/>
  <c r="AL9119" i="18"/>
  <c r="AL9127" i="18"/>
  <c r="AL9135" i="18"/>
  <c r="AL9143" i="18"/>
  <c r="AL9151" i="18"/>
  <c r="AL9159" i="18"/>
  <c r="AL9167" i="18"/>
  <c r="AL9175" i="18"/>
  <c r="AL9183" i="18"/>
  <c r="AL9191" i="18"/>
  <c r="AL9199" i="18"/>
  <c r="AL9207" i="18"/>
  <c r="AL9215" i="18"/>
  <c r="AL9223" i="18"/>
  <c r="AL9231" i="18"/>
  <c r="AL9239" i="18"/>
  <c r="AL9247" i="18"/>
  <c r="AL9255" i="18"/>
  <c r="AL9263" i="18"/>
  <c r="AL9271" i="18"/>
  <c r="AL9279" i="18"/>
  <c r="AL9287" i="18"/>
  <c r="AL9295" i="18"/>
  <c r="AL9303" i="18"/>
  <c r="AL9311" i="18"/>
  <c r="AL9319" i="18"/>
  <c r="AL9327" i="18"/>
  <c r="AL9335" i="18"/>
  <c r="AL9343" i="18"/>
  <c r="AL9351" i="18"/>
  <c r="AL9359" i="18"/>
  <c r="AL9367" i="18"/>
  <c r="AL9375" i="18"/>
  <c r="AL9383" i="18"/>
  <c r="AL9391" i="18"/>
  <c r="AL9399" i="18"/>
  <c r="AL9407" i="18"/>
  <c r="AL9415" i="18"/>
  <c r="AL9423" i="18"/>
  <c r="AL9431" i="18"/>
  <c r="AL9439" i="18"/>
  <c r="AL9447" i="18"/>
  <c r="AL9455" i="18"/>
  <c r="AL9463" i="18"/>
  <c r="AL9471" i="18"/>
  <c r="AL9479" i="18"/>
  <c r="AL9487" i="18"/>
  <c r="AL9495" i="18"/>
  <c r="AL9503" i="18"/>
  <c r="AL9511" i="18"/>
  <c r="AL9519" i="18"/>
  <c r="AL9527" i="18"/>
  <c r="AL9535" i="18"/>
  <c r="AL9543" i="18"/>
  <c r="AL9551" i="18"/>
  <c r="AL9559" i="18"/>
  <c r="AL9567" i="18"/>
  <c r="AL9575" i="18"/>
  <c r="AL9583" i="18"/>
  <c r="AL9591" i="18"/>
  <c r="AL9599" i="18"/>
  <c r="AL9607" i="18"/>
  <c r="AL9615" i="18"/>
  <c r="AL9623" i="18"/>
  <c r="AL9631" i="18"/>
  <c r="AL9639" i="18"/>
  <c r="AL9647" i="18"/>
  <c r="AL9655" i="18"/>
  <c r="AL9663" i="18"/>
  <c r="AL9671" i="18"/>
  <c r="AL9679" i="18"/>
  <c r="AL9687" i="18"/>
  <c r="AL9695" i="18"/>
  <c r="AL9703" i="18"/>
  <c r="AL9711" i="18"/>
  <c r="AL9719" i="18"/>
  <c r="AL9727" i="18"/>
  <c r="AL9735" i="18"/>
  <c r="AL9743" i="18"/>
  <c r="AL9751" i="18"/>
  <c r="AL9759" i="18"/>
  <c r="AL9767" i="18"/>
  <c r="AL9775" i="18"/>
  <c r="AL9783" i="18"/>
  <c r="AL9791" i="18"/>
  <c r="AL9799" i="18"/>
  <c r="AL9807" i="18"/>
  <c r="AL9815" i="18"/>
  <c r="AL9823" i="18"/>
  <c r="AL9831" i="18"/>
  <c r="AL9839" i="18"/>
  <c r="AL9847" i="18"/>
  <c r="AL9855" i="18"/>
  <c r="AL9863" i="18"/>
  <c r="AL9871" i="18"/>
  <c r="AL9879" i="18"/>
  <c r="AL9887" i="18"/>
  <c r="AL9895" i="18"/>
  <c r="AL9903" i="18"/>
  <c r="AL9911" i="18"/>
  <c r="AL9919" i="18"/>
  <c r="AL9927" i="18"/>
  <c r="AL5710" i="18"/>
  <c r="AL6072" i="18"/>
  <c r="AL6254" i="18"/>
  <c r="AL6423" i="18"/>
  <c r="AL6592" i="18"/>
  <c r="AL6766" i="18"/>
  <c r="AL7022" i="18"/>
  <c r="AL7191" i="18"/>
  <c r="AL7534" i="18"/>
  <c r="AL7703" i="18"/>
  <c r="AL7991" i="18"/>
  <c r="AL8115" i="18"/>
  <c r="AL8243" i="18"/>
  <c r="AL8361" i="18"/>
  <c r="AL8417" i="18"/>
  <c r="AL8439" i="18"/>
  <c r="AL8476" i="18"/>
  <c r="AL8508" i="18"/>
  <c r="AL8556" i="18"/>
  <c r="AL8588" i="18"/>
  <c r="AL8628" i="18"/>
  <c r="AL8668" i="18"/>
  <c r="AL8708" i="18"/>
  <c r="AL8740" i="18"/>
  <c r="AL8772" i="18"/>
  <c r="AL8804" i="18"/>
  <c r="AL8828" i="18"/>
  <c r="AL8860" i="18"/>
  <c r="AL8900" i="18"/>
  <c r="AL8940" i="18"/>
  <c r="AL8988" i="18"/>
  <c r="AL9036" i="18"/>
  <c r="AL9068" i="18"/>
  <c r="AL9116" i="18"/>
  <c r="AL9156" i="18"/>
  <c r="AL9188" i="18"/>
  <c r="AL9228" i="18"/>
  <c r="AL9260" i="18"/>
  <c r="AL9284" i="18"/>
  <c r="AL9324" i="18"/>
  <c r="AL9364" i="18"/>
  <c r="AL9404" i="18"/>
  <c r="AL9444" i="18"/>
  <c r="AL9484" i="18"/>
  <c r="AL9532" i="18"/>
  <c r="AL9564" i="18"/>
  <c r="AL9604" i="18"/>
  <c r="AL9636" i="18"/>
  <c r="AL9668" i="18"/>
  <c r="AL9708" i="18"/>
  <c r="AL9748" i="18"/>
  <c r="AL9772" i="18"/>
  <c r="AL9812" i="18"/>
  <c r="AL9852" i="18"/>
  <c r="AL9908" i="18"/>
  <c r="AL5162" i="18"/>
  <c r="AL6255" i="18"/>
  <c r="AL6511" i="18"/>
  <c r="AL6767" i="18"/>
  <c r="AL7110" i="18"/>
  <c r="AL7366" i="18"/>
  <c r="AL7535" i="18"/>
  <c r="AL7864" i="18"/>
  <c r="AL8084" i="18"/>
  <c r="AL8180" i="18"/>
  <c r="AL8321" i="18"/>
  <c r="AL8398" i="18"/>
  <c r="AL8451" i="18"/>
  <c r="AL8485" i="18"/>
  <c r="AL8517" i="18"/>
  <c r="AL8557" i="18"/>
  <c r="AL8605" i="18"/>
  <c r="AL8637" i="18"/>
  <c r="AL8677" i="18"/>
  <c r="AL8717" i="18"/>
  <c r="AL8757" i="18"/>
  <c r="AL8797" i="18"/>
  <c r="AL8837" i="18"/>
  <c r="AL8869" i="18"/>
  <c r="AL8901" i="18"/>
  <c r="AL8933" i="18"/>
  <c r="AL8973" i="18"/>
  <c r="AL9013" i="18"/>
  <c r="AL9053" i="18"/>
  <c r="AL9093" i="18"/>
  <c r="AL9125" i="18"/>
  <c r="AL9157" i="18"/>
  <c r="AL9205" i="18"/>
  <c r="AL9237" i="18"/>
  <c r="AL9293" i="18"/>
  <c r="AL9333" i="18"/>
  <c r="AL9365" i="18"/>
  <c r="AL9397" i="18"/>
  <c r="AL9437" i="18"/>
  <c r="AL9477" i="18"/>
  <c r="AL9501" i="18"/>
  <c r="AL9533" i="18"/>
  <c r="AL9589" i="18"/>
  <c r="AL9629" i="18"/>
  <c r="AL9669" i="18"/>
  <c r="AL9717" i="18"/>
  <c r="AL3225" i="18"/>
  <c r="AL4137" i="18"/>
  <c r="AL4818" i="18"/>
  <c r="AL5500" i="18"/>
  <c r="AL5838" i="18"/>
  <c r="AL6026" i="18"/>
  <c r="AL6125" i="18"/>
  <c r="AL6208" i="18"/>
  <c r="AL6295" i="18"/>
  <c r="AL6382" i="18"/>
  <c r="AL6464" i="18"/>
  <c r="AL6551" i="18"/>
  <c r="AL6638" i="18"/>
  <c r="AL6720" i="18"/>
  <c r="AL6807" i="18"/>
  <c r="AL6894" i="18"/>
  <c r="AL6976" i="18"/>
  <c r="AL7063" i="18"/>
  <c r="AL7150" i="18"/>
  <c r="AL7232" i="18"/>
  <c r="AL7319" i="18"/>
  <c r="AL7406" i="18"/>
  <c r="AL7488" i="18"/>
  <c r="AL7575" i="18"/>
  <c r="AL7662" i="18"/>
  <c r="AL7744" i="18"/>
  <c r="AL7831" i="18"/>
  <c r="AL7895" i="18"/>
  <c r="AL7959" i="18"/>
  <c r="AL8023" i="18"/>
  <c r="AL8067" i="18"/>
  <c r="AL8099" i="18"/>
  <c r="AL8131" i="18"/>
  <c r="AL8163" i="18"/>
  <c r="AL8195" i="18"/>
  <c r="AL8227" i="18"/>
  <c r="AL8259" i="18"/>
  <c r="AL8284" i="18"/>
  <c r="AL8307" i="18"/>
  <c r="AL8329" i="18"/>
  <c r="AL8348" i="18"/>
  <c r="AL8371" i="18"/>
  <c r="AL8388" i="18"/>
  <c r="AL8401" i="18"/>
  <c r="AL8412" i="18"/>
  <c r="AL8423" i="18"/>
  <c r="AL8433" i="18"/>
  <c r="AL8444" i="18"/>
  <c r="AL8455" i="18"/>
  <c r="AL8464" i="18"/>
  <c r="AL8472" i="18"/>
  <c r="AL8480" i="18"/>
  <c r="AL8488" i="18"/>
  <c r="AL8496" i="18"/>
  <c r="AL8504" i="18"/>
  <c r="AL8512" i="18"/>
  <c r="AL8520" i="18"/>
  <c r="AL8528" i="18"/>
  <c r="AL8536" i="18"/>
  <c r="AL8544" i="18"/>
  <c r="AL8552" i="18"/>
  <c r="AL8560" i="18"/>
  <c r="AL8568" i="18"/>
  <c r="AL8576" i="18"/>
  <c r="AL8584" i="18"/>
  <c r="AL8592" i="18"/>
  <c r="AL8600" i="18"/>
  <c r="AL8608" i="18"/>
  <c r="AL8616" i="18"/>
  <c r="AL8624" i="18"/>
  <c r="AL8632" i="18"/>
  <c r="AL8640" i="18"/>
  <c r="AL8648" i="18"/>
  <c r="AL8656" i="18"/>
  <c r="AL8664" i="18"/>
  <c r="AL8672" i="18"/>
  <c r="AL8680" i="18"/>
  <c r="AL8688" i="18"/>
  <c r="AL8696" i="18"/>
  <c r="AL8704" i="18"/>
  <c r="AL8712" i="18"/>
  <c r="AL8720" i="18"/>
  <c r="AL8728" i="18"/>
  <c r="AL8736" i="18"/>
  <c r="AL8744" i="18"/>
  <c r="AL8752" i="18"/>
  <c r="AL8760" i="18"/>
  <c r="AL8768" i="18"/>
  <c r="AL8776" i="18"/>
  <c r="AL8784" i="18"/>
  <c r="AL8792" i="18"/>
  <c r="AL8800" i="18"/>
  <c r="AL8808" i="18"/>
  <c r="AL8816" i="18"/>
  <c r="AL8824" i="18"/>
  <c r="AL8832" i="18"/>
  <c r="AL8840" i="18"/>
  <c r="AL8848" i="18"/>
  <c r="AL8856" i="18"/>
  <c r="AL8864" i="18"/>
  <c r="AL8872" i="18"/>
  <c r="AL8880" i="18"/>
  <c r="AL8888" i="18"/>
  <c r="AL8896" i="18"/>
  <c r="AL8904" i="18"/>
  <c r="AL8912" i="18"/>
  <c r="AL8920" i="18"/>
  <c r="AL8928" i="18"/>
  <c r="AL8936" i="18"/>
  <c r="AL8944" i="18"/>
  <c r="AL8952" i="18"/>
  <c r="AL8960" i="18"/>
  <c r="AL8968" i="18"/>
  <c r="AL8976" i="18"/>
  <c r="AL8984" i="18"/>
  <c r="AL8992" i="18"/>
  <c r="AL9000" i="18"/>
  <c r="AL9008" i="18"/>
  <c r="AL9016" i="18"/>
  <c r="AL9024" i="18"/>
  <c r="AL9032" i="18"/>
  <c r="AL9040" i="18"/>
  <c r="AL9048" i="18"/>
  <c r="AL9056" i="18"/>
  <c r="AL9064" i="18"/>
  <c r="AL9072" i="18"/>
  <c r="AL9080" i="18"/>
  <c r="AL9088" i="18"/>
  <c r="AL9096" i="18"/>
  <c r="AL9104" i="18"/>
  <c r="AL9112" i="18"/>
  <c r="AL9120" i="18"/>
  <c r="AL9128" i="18"/>
  <c r="AL9136" i="18"/>
  <c r="AL9144" i="18"/>
  <c r="AL9152" i="18"/>
  <c r="AL9160" i="18"/>
  <c r="AL9168" i="18"/>
  <c r="AL9176" i="18"/>
  <c r="AL9184" i="18"/>
  <c r="AL9192" i="18"/>
  <c r="AL9200" i="18"/>
  <c r="AL9208" i="18"/>
  <c r="AL9216" i="18"/>
  <c r="AL9224" i="18"/>
  <c r="AL9232" i="18"/>
  <c r="AL9240" i="18"/>
  <c r="AL9248" i="18"/>
  <c r="AL9256" i="18"/>
  <c r="AL9264" i="18"/>
  <c r="AL9272" i="18"/>
  <c r="AL9280" i="18"/>
  <c r="AL9288" i="18"/>
  <c r="AL9296" i="18"/>
  <c r="AL9304" i="18"/>
  <c r="AL9312" i="18"/>
  <c r="AL9320" i="18"/>
  <c r="AL9328" i="18"/>
  <c r="AL9336" i="18"/>
  <c r="AL9344" i="18"/>
  <c r="AL9352" i="18"/>
  <c r="AL9360" i="18"/>
  <c r="AL9368" i="18"/>
  <c r="AL9376" i="18"/>
  <c r="AL9384" i="18"/>
  <c r="AL9392" i="18"/>
  <c r="AL9400" i="18"/>
  <c r="AL9408" i="18"/>
  <c r="AL9416" i="18"/>
  <c r="AL9424" i="18"/>
  <c r="AL9432" i="18"/>
  <c r="AL9440" i="18"/>
  <c r="AL9448" i="18"/>
  <c r="AL9456" i="18"/>
  <c r="AL9464" i="18"/>
  <c r="AL9472" i="18"/>
  <c r="AL9480" i="18"/>
  <c r="AL9488" i="18"/>
  <c r="AL9496" i="18"/>
  <c r="AL9504" i="18"/>
  <c r="AL9512" i="18"/>
  <c r="AL9520" i="18"/>
  <c r="AL9528" i="18"/>
  <c r="AL9536" i="18"/>
  <c r="AL9544" i="18"/>
  <c r="AL9552" i="18"/>
  <c r="AL9560" i="18"/>
  <c r="AL9568" i="18"/>
  <c r="AL9576" i="18"/>
  <c r="AL9584" i="18"/>
  <c r="AL9592" i="18"/>
  <c r="AL9600" i="18"/>
  <c r="AL9608" i="18"/>
  <c r="AL9616" i="18"/>
  <c r="AL9624" i="18"/>
  <c r="AL9632" i="18"/>
  <c r="AL9640" i="18"/>
  <c r="AL9648" i="18"/>
  <c r="AL9656" i="18"/>
  <c r="AL9664" i="18"/>
  <c r="AL9672" i="18"/>
  <c r="AL9680" i="18"/>
  <c r="AL9688" i="18"/>
  <c r="AL9696" i="18"/>
  <c r="AL9704" i="18"/>
  <c r="AL9712" i="18"/>
  <c r="AL9720" i="18"/>
  <c r="AL9728" i="18"/>
  <c r="AL9736" i="18"/>
  <c r="AL9744" i="18"/>
  <c r="AL9752" i="18"/>
  <c r="AL9760" i="18"/>
  <c r="AL9768" i="18"/>
  <c r="AL9776" i="18"/>
  <c r="AL9784" i="18"/>
  <c r="AL9792" i="18"/>
  <c r="AL9800" i="18"/>
  <c r="AL9808" i="18"/>
  <c r="AL9816" i="18"/>
  <c r="AL9824" i="18"/>
  <c r="AL9832" i="18"/>
  <c r="AL9840" i="18"/>
  <c r="AL9848" i="18"/>
  <c r="AL9856" i="18"/>
  <c r="AL9864" i="18"/>
  <c r="AL9872" i="18"/>
  <c r="AL9880" i="18"/>
  <c r="AL9888" i="18"/>
  <c r="AL9896" i="18"/>
  <c r="AL9904" i="18"/>
  <c r="AL9912" i="18"/>
  <c r="AL9920" i="18"/>
  <c r="AL9928" i="18"/>
  <c r="AL5161" i="18"/>
  <c r="AL6935" i="18"/>
  <c r="AL7447" i="18"/>
  <c r="AL7863" i="18"/>
  <c r="AL8083" i="18"/>
  <c r="AL8211" i="18"/>
  <c r="AL8316" i="18"/>
  <c r="AL8407" i="18"/>
  <c r="AL8468" i="18"/>
  <c r="AL8500" i="18"/>
  <c r="AL8540" i="18"/>
  <c r="AL8572" i="18"/>
  <c r="AL8612" i="18"/>
  <c r="AL8636" i="18"/>
  <c r="AL8676" i="18"/>
  <c r="AL8716" i="18"/>
  <c r="AL8756" i="18"/>
  <c r="AL8788" i="18"/>
  <c r="AL8820" i="18"/>
  <c r="AL8868" i="18"/>
  <c r="AL8908" i="18"/>
  <c r="AL8964" i="18"/>
  <c r="AL8996" i="18"/>
  <c r="AL9020" i="18"/>
  <c r="AL9060" i="18"/>
  <c r="AL9100" i="18"/>
  <c r="AL9132" i="18"/>
  <c r="AL9164" i="18"/>
  <c r="AL9204" i="18"/>
  <c r="AL9236" i="18"/>
  <c r="AL9276" i="18"/>
  <c r="AL9308" i="18"/>
  <c r="AL9348" i="18"/>
  <c r="AL9388" i="18"/>
  <c r="AL9428" i="18"/>
  <c r="AL9468" i="18"/>
  <c r="AL9500" i="18"/>
  <c r="AL9548" i="18"/>
  <c r="AL9588" i="18"/>
  <c r="AL9620" i="18"/>
  <c r="AL9660" i="18"/>
  <c r="AL9700" i="18"/>
  <c r="AL9740" i="18"/>
  <c r="AL9788" i="18"/>
  <c r="AL9820" i="18"/>
  <c r="AL9860" i="18"/>
  <c r="AL9892" i="18"/>
  <c r="AL9924" i="18"/>
  <c r="AL4481" i="18"/>
  <c r="AL7023" i="18"/>
  <c r="AL7704" i="18"/>
  <c r="AL8116" i="18"/>
  <c r="AL8276" i="18"/>
  <c r="AL8384" i="18"/>
  <c r="AL8440" i="18"/>
  <c r="AL8493" i="18"/>
  <c r="AL8541" i="18"/>
  <c r="AL8581" i="18"/>
  <c r="AL8621" i="18"/>
  <c r="AL8669" i="18"/>
  <c r="AL8709" i="18"/>
  <c r="AL8749" i="18"/>
  <c r="AL8789" i="18"/>
  <c r="AL8829" i="18"/>
  <c r="AL8877" i="18"/>
  <c r="AL8909" i="18"/>
  <c r="AL8949" i="18"/>
  <c r="AL8997" i="18"/>
  <c r="AL9037" i="18"/>
  <c r="AL9077" i="18"/>
  <c r="AL9117" i="18"/>
  <c r="AL9165" i="18"/>
  <c r="AL9189" i="18"/>
  <c r="AL9221" i="18"/>
  <c r="AL9253" i="18"/>
  <c r="AL9277" i="18"/>
  <c r="AL9309" i="18"/>
  <c r="AL9341" i="18"/>
  <c r="AL9389" i="18"/>
  <c r="AL9429" i="18"/>
  <c r="AL9485" i="18"/>
  <c r="AL9525" i="18"/>
  <c r="AL9573" i="18"/>
  <c r="AL9613" i="18"/>
  <c r="AL9653" i="18"/>
  <c r="AL9693" i="18"/>
  <c r="AL9733" i="18"/>
  <c r="AL3254" i="18"/>
  <c r="AL4138" i="18"/>
  <c r="AL4820" i="18"/>
  <c r="AL5505" i="18"/>
  <c r="AL5839" i="18"/>
  <c r="AL6027" i="18"/>
  <c r="AL6126" i="18"/>
  <c r="AL6214" i="18"/>
  <c r="AL6296" i="18"/>
  <c r="AL6383" i="18"/>
  <c r="AL6470" i="18"/>
  <c r="AL6552" i="18"/>
  <c r="AL6639" i="18"/>
  <c r="AL6726" i="18"/>
  <c r="AL6808" i="18"/>
  <c r="AL6895" i="18"/>
  <c r="AL6982" i="18"/>
  <c r="AL7064" i="18"/>
  <c r="AL7151" i="18"/>
  <c r="AL7238" i="18"/>
  <c r="AL7320" i="18"/>
  <c r="AL7407" i="18"/>
  <c r="AL7494" i="18"/>
  <c r="AL7576" i="18"/>
  <c r="AL7663" i="18"/>
  <c r="AL7750" i="18"/>
  <c r="AL7832" i="18"/>
  <c r="AL7896" i="18"/>
  <c r="AL7960" i="18"/>
  <c r="AL8024" i="18"/>
  <c r="AL8068" i="18"/>
  <c r="AL8100" i="18"/>
  <c r="AL8132" i="18"/>
  <c r="AL8164" i="18"/>
  <c r="AL8196" i="18"/>
  <c r="AL8228" i="18"/>
  <c r="AL8260" i="18"/>
  <c r="AL8289" i="18"/>
  <c r="AL8308" i="18"/>
  <c r="AL8331" i="18"/>
  <c r="AL8353" i="18"/>
  <c r="AL8372" i="18"/>
  <c r="AL8392" i="18"/>
  <c r="AL8403" i="18"/>
  <c r="AL8414" i="18"/>
  <c r="AL8424" i="18"/>
  <c r="AL8435" i="18"/>
  <c r="AL8446" i="18"/>
  <c r="AL8456" i="18"/>
  <c r="AL8465" i="18"/>
  <c r="AL8473" i="18"/>
  <c r="AL8481" i="18"/>
  <c r="AL8489" i="18"/>
  <c r="AL8497" i="18"/>
  <c r="AL8505" i="18"/>
  <c r="AL8513" i="18"/>
  <c r="AL8521" i="18"/>
  <c r="AL8529" i="18"/>
  <c r="AL8537" i="18"/>
  <c r="AL8545" i="18"/>
  <c r="AL8553" i="18"/>
  <c r="AL8561" i="18"/>
  <c r="AL8569" i="18"/>
  <c r="AL8577" i="18"/>
  <c r="AL8585" i="18"/>
  <c r="AL8593" i="18"/>
  <c r="AL8601" i="18"/>
  <c r="AL8609" i="18"/>
  <c r="AL8617" i="18"/>
  <c r="AL8625" i="18"/>
  <c r="AL8633" i="18"/>
  <c r="AL8641" i="18"/>
  <c r="AL8649" i="18"/>
  <c r="AL8657" i="18"/>
  <c r="AL8665" i="18"/>
  <c r="AL8673" i="18"/>
  <c r="AL8681" i="18"/>
  <c r="AL8689" i="18"/>
  <c r="AL8697" i="18"/>
  <c r="AL8705" i="18"/>
  <c r="AL8713" i="18"/>
  <c r="AL8721" i="18"/>
  <c r="AL8729" i="18"/>
  <c r="AL8737" i="18"/>
  <c r="AL8745" i="18"/>
  <c r="AL8753" i="18"/>
  <c r="AL8761" i="18"/>
  <c r="AL8769" i="18"/>
  <c r="AL8777" i="18"/>
  <c r="AL8785" i="18"/>
  <c r="AL8793" i="18"/>
  <c r="AL8801" i="18"/>
  <c r="AL8809" i="18"/>
  <c r="AL8817" i="18"/>
  <c r="AL8825" i="18"/>
  <c r="AL8833" i="18"/>
  <c r="AL8841" i="18"/>
  <c r="AL8849" i="18"/>
  <c r="AL8857" i="18"/>
  <c r="AL8865" i="18"/>
  <c r="AL8873" i="18"/>
  <c r="AL8881" i="18"/>
  <c r="AL8889" i="18"/>
  <c r="AL8897" i="18"/>
  <c r="AL8905" i="18"/>
  <c r="AL8913" i="18"/>
  <c r="AL8921" i="18"/>
  <c r="AL8929" i="18"/>
  <c r="AL8937" i="18"/>
  <c r="AL8945" i="18"/>
  <c r="AL8953" i="18"/>
  <c r="AL8961" i="18"/>
  <c r="AL8969" i="18"/>
  <c r="AL8977" i="18"/>
  <c r="AL8985" i="18"/>
  <c r="AL8993" i="18"/>
  <c r="AL9001" i="18"/>
  <c r="AL9009" i="18"/>
  <c r="AL9017" i="18"/>
  <c r="AL9025" i="18"/>
  <c r="AL9033" i="18"/>
  <c r="AL9041" i="18"/>
  <c r="AL9049" i="18"/>
  <c r="AL9057" i="18"/>
  <c r="AL9065" i="18"/>
  <c r="AL9073" i="18"/>
  <c r="AL9081" i="18"/>
  <c r="AL9089" i="18"/>
  <c r="AL9097" i="18"/>
  <c r="AL9105" i="18"/>
  <c r="AL9113" i="18"/>
  <c r="AL9121" i="18"/>
  <c r="AL9129" i="18"/>
  <c r="AL9137" i="18"/>
  <c r="AL9145" i="18"/>
  <c r="AL9153" i="18"/>
  <c r="AL9161" i="18"/>
  <c r="AL9169" i="18"/>
  <c r="AL9177" i="18"/>
  <c r="AL9185" i="18"/>
  <c r="AL9193" i="18"/>
  <c r="AL9201" i="18"/>
  <c r="AL9209" i="18"/>
  <c r="AL9217" i="18"/>
  <c r="AL9225" i="18"/>
  <c r="AL9233" i="18"/>
  <c r="AL9241" i="18"/>
  <c r="AL9249" i="18"/>
  <c r="AL9257" i="18"/>
  <c r="AL9265" i="18"/>
  <c r="AL9273" i="18"/>
  <c r="AL9281" i="18"/>
  <c r="AL9289" i="18"/>
  <c r="AL9297" i="18"/>
  <c r="AL9305" i="18"/>
  <c r="AL9313" i="18"/>
  <c r="AL9321" i="18"/>
  <c r="AL9329" i="18"/>
  <c r="AL9337" i="18"/>
  <c r="AL9345" i="18"/>
  <c r="AL9353" i="18"/>
  <c r="AL9361" i="18"/>
  <c r="AL9369" i="18"/>
  <c r="AL9377" i="18"/>
  <c r="AL9385" i="18"/>
  <c r="AL9393" i="18"/>
  <c r="AL9401" i="18"/>
  <c r="AL9409" i="18"/>
  <c r="AL9417" i="18"/>
  <c r="AL9425" i="18"/>
  <c r="AL9433" i="18"/>
  <c r="AL9441" i="18"/>
  <c r="AL9449" i="18"/>
  <c r="AL9457" i="18"/>
  <c r="AL9465" i="18"/>
  <c r="AL9473" i="18"/>
  <c r="AL9481" i="18"/>
  <c r="AL9489" i="18"/>
  <c r="AL9497" i="18"/>
  <c r="AL9505" i="18"/>
  <c r="AL9513" i="18"/>
  <c r="AL9521" i="18"/>
  <c r="AL9529" i="18"/>
  <c r="AL9537" i="18"/>
  <c r="AL9545" i="18"/>
  <c r="AL9553" i="18"/>
  <c r="AL9561" i="18"/>
  <c r="AL9569" i="18"/>
  <c r="AL9577" i="18"/>
  <c r="AL9585" i="18"/>
  <c r="AL9593" i="18"/>
  <c r="AL9601" i="18"/>
  <c r="AL9609" i="18"/>
  <c r="AL9617" i="18"/>
  <c r="AL9625" i="18"/>
  <c r="AL9633" i="18"/>
  <c r="AL9641" i="18"/>
  <c r="AL9649" i="18"/>
  <c r="AL9657" i="18"/>
  <c r="AL9665" i="18"/>
  <c r="AL9673" i="18"/>
  <c r="AL9681" i="18"/>
  <c r="AL9689" i="18"/>
  <c r="AL9697" i="18"/>
  <c r="AL9705" i="18"/>
  <c r="AL9713" i="18"/>
  <c r="AL9721" i="18"/>
  <c r="AL9729" i="18"/>
  <c r="AL9737" i="18"/>
  <c r="AL9745" i="18"/>
  <c r="AL9753" i="18"/>
  <c r="AL9761" i="18"/>
  <c r="AL9769" i="18"/>
  <c r="AL9777" i="18"/>
  <c r="AL9785" i="18"/>
  <c r="AL9793" i="18"/>
  <c r="AL9801" i="18"/>
  <c r="AL9809" i="18"/>
  <c r="AL9817" i="18"/>
  <c r="AL9825" i="18"/>
  <c r="AL9833" i="18"/>
  <c r="AL9841" i="18"/>
  <c r="AL9849" i="18"/>
  <c r="AL9857" i="18"/>
  <c r="AL9865" i="18"/>
  <c r="AL9873" i="18"/>
  <c r="AL9881" i="18"/>
  <c r="AL9889" i="18"/>
  <c r="AL9897" i="18"/>
  <c r="AL9905" i="18"/>
  <c r="AL9913" i="18"/>
  <c r="AL9921" i="18"/>
  <c r="AL9929" i="18"/>
  <c r="AL4476" i="18"/>
  <c r="AL7278" i="18"/>
  <c r="AL7927" i="18"/>
  <c r="AL8179" i="18"/>
  <c r="AL8297" i="18"/>
  <c r="AL8380" i="18"/>
  <c r="AL8449" i="18"/>
  <c r="AL8492" i="18"/>
  <c r="AL8524" i="18"/>
  <c r="AL8564" i="18"/>
  <c r="AL8604" i="18"/>
  <c r="AL8644" i="18"/>
  <c r="AL8692" i="18"/>
  <c r="AL8732" i="18"/>
  <c r="AL8780" i="18"/>
  <c r="AL8836" i="18"/>
  <c r="AL8876" i="18"/>
  <c r="AL8924" i="18"/>
  <c r="AL8956" i="18"/>
  <c r="AL9004" i="18"/>
  <c r="AL9044" i="18"/>
  <c r="AL9084" i="18"/>
  <c r="AL9124" i="18"/>
  <c r="AL9172" i="18"/>
  <c r="AL9212" i="18"/>
  <c r="AL9268" i="18"/>
  <c r="AL9316" i="18"/>
  <c r="AL9356" i="18"/>
  <c r="AL9396" i="18"/>
  <c r="AL9436" i="18"/>
  <c r="AL9476" i="18"/>
  <c r="AL9508" i="18"/>
  <c r="AL9556" i="18"/>
  <c r="AL9596" i="18"/>
  <c r="AL9644" i="18"/>
  <c r="AL9692" i="18"/>
  <c r="AL9732" i="18"/>
  <c r="AL9764" i="18"/>
  <c r="AL9804" i="18"/>
  <c r="AL9844" i="18"/>
  <c r="AL9884" i="18"/>
  <c r="AL3796" i="18"/>
  <c r="AL6079" i="18"/>
  <c r="AL6342" i="18"/>
  <c r="AL6598" i="18"/>
  <c r="AL6854" i="18"/>
  <c r="AL7192" i="18"/>
  <c r="AL7448" i="18"/>
  <c r="AL7791" i="18"/>
  <c r="AL8052" i="18"/>
  <c r="AL8244" i="18"/>
  <c r="AL8363" i="18"/>
  <c r="AL8430" i="18"/>
  <c r="AL8477" i="18"/>
  <c r="AL8525" i="18"/>
  <c r="AL8573" i="18"/>
  <c r="AL8613" i="18"/>
  <c r="AL8653" i="18"/>
  <c r="AL8701" i="18"/>
  <c r="AL8741" i="18"/>
  <c r="AL8781" i="18"/>
  <c r="AL8813" i="18"/>
  <c r="AL8853" i="18"/>
  <c r="AL8893" i="18"/>
  <c r="AL8941" i="18"/>
  <c r="AL8981" i="18"/>
  <c r="AL9021" i="18"/>
  <c r="AL9061" i="18"/>
  <c r="AL9109" i="18"/>
  <c r="AL9149" i="18"/>
  <c r="AL9197" i="18"/>
  <c r="AL9229" i="18"/>
  <c r="AL9269" i="18"/>
  <c r="AL9325" i="18"/>
  <c r="AL9373" i="18"/>
  <c r="AL9421" i="18"/>
  <c r="AL9461" i="18"/>
  <c r="AL9517" i="18"/>
  <c r="AL9557" i="18"/>
  <c r="AL9581" i="18"/>
  <c r="AL9621" i="18"/>
  <c r="AL9661" i="18"/>
  <c r="AL9701" i="18"/>
  <c r="AL3575" i="18"/>
  <c r="AL4306" i="18"/>
  <c r="AL4988" i="18"/>
  <c r="AL5642" i="18"/>
  <c r="AL5902" i="18"/>
  <c r="AL6052" i="18"/>
  <c r="AL6144" i="18"/>
  <c r="AL6231" i="18"/>
  <c r="AL6318" i="18"/>
  <c r="AL6400" i="18"/>
  <c r="AL6487" i="18"/>
  <c r="AL6574" i="18"/>
  <c r="AL6656" i="18"/>
  <c r="AL6743" i="18"/>
  <c r="AL6830" i="18"/>
  <c r="AL6912" i="18"/>
  <c r="AL6999" i="18"/>
  <c r="AL7086" i="18"/>
  <c r="AL7168" i="18"/>
  <c r="AL7255" i="18"/>
  <c r="AL7342" i="18"/>
  <c r="AL7424" i="18"/>
  <c r="AL7511" i="18"/>
  <c r="AL7598" i="18"/>
  <c r="AL7680" i="18"/>
  <c r="AL7767" i="18"/>
  <c r="AL7847" i="18"/>
  <c r="AL7911" i="18"/>
  <c r="AL7975" i="18"/>
  <c r="AL8039" i="18"/>
  <c r="AL8075" i="18"/>
  <c r="AL8107" i="18"/>
  <c r="AL8139" i="18"/>
  <c r="AL8171" i="18"/>
  <c r="AL8203" i="18"/>
  <c r="AL8235" i="18"/>
  <c r="AL8267" i="18"/>
  <c r="AL8291" i="18"/>
  <c r="AL8313" i="18"/>
  <c r="AL8332" i="18"/>
  <c r="AL8355" i="18"/>
  <c r="AL8377" i="18"/>
  <c r="AL8393" i="18"/>
  <c r="AL8404" i="18"/>
  <c r="AL8415" i="18"/>
  <c r="AL8425" i="18"/>
  <c r="AL8436" i="18"/>
  <c r="AL8447" i="18"/>
  <c r="AL8457" i="18"/>
  <c r="AL8466" i="18"/>
  <c r="AL8474" i="18"/>
  <c r="AL8482" i="18"/>
  <c r="AL8490" i="18"/>
  <c r="AL8498" i="18"/>
  <c r="AL8506" i="18"/>
  <c r="AL8514" i="18"/>
  <c r="AL8522" i="18"/>
  <c r="AL8530" i="18"/>
  <c r="AL8538" i="18"/>
  <c r="AL8546" i="18"/>
  <c r="AL8554" i="18"/>
  <c r="AL8562" i="18"/>
  <c r="AL8570" i="18"/>
  <c r="AL8578" i="18"/>
  <c r="AL8586" i="18"/>
  <c r="AL8594" i="18"/>
  <c r="AL8602" i="18"/>
  <c r="AL8610" i="18"/>
  <c r="AL8618" i="18"/>
  <c r="AL8626" i="18"/>
  <c r="AL8634" i="18"/>
  <c r="AL8642" i="18"/>
  <c r="AL8650" i="18"/>
  <c r="AL8658" i="18"/>
  <c r="AL8666" i="18"/>
  <c r="AL8674" i="18"/>
  <c r="AL8682" i="18"/>
  <c r="AL8690" i="18"/>
  <c r="AL8698" i="18"/>
  <c r="AL8706" i="18"/>
  <c r="AL8714" i="18"/>
  <c r="AL8722" i="18"/>
  <c r="AL8730" i="18"/>
  <c r="AL8738" i="18"/>
  <c r="AL8746" i="18"/>
  <c r="AL8754" i="18"/>
  <c r="AL8762" i="18"/>
  <c r="AL8770" i="18"/>
  <c r="AL8778" i="18"/>
  <c r="AL8786" i="18"/>
  <c r="AL8794" i="18"/>
  <c r="AL8802" i="18"/>
  <c r="AL8810" i="18"/>
  <c r="AL8818" i="18"/>
  <c r="AL8826" i="18"/>
  <c r="AL8834" i="18"/>
  <c r="AL8842" i="18"/>
  <c r="AL8850" i="18"/>
  <c r="AL8858" i="18"/>
  <c r="AL8866" i="18"/>
  <c r="AL8874" i="18"/>
  <c r="AL8882" i="18"/>
  <c r="AL8890" i="18"/>
  <c r="AL8898" i="18"/>
  <c r="AL8906" i="18"/>
  <c r="AL8914" i="18"/>
  <c r="AL8922" i="18"/>
  <c r="AL8930" i="18"/>
  <c r="AL8938" i="18"/>
  <c r="AL8946" i="18"/>
  <c r="AL8954" i="18"/>
  <c r="AL8962" i="18"/>
  <c r="AL8970" i="18"/>
  <c r="AL8978" i="18"/>
  <c r="AL8986" i="18"/>
  <c r="AL8994" i="18"/>
  <c r="AL9002" i="18"/>
  <c r="AL9010" i="18"/>
  <c r="AL9018" i="18"/>
  <c r="AL9026" i="18"/>
  <c r="AL9034" i="18"/>
  <c r="AL9042" i="18"/>
  <c r="AL9050" i="18"/>
  <c r="AL9058" i="18"/>
  <c r="AL9066" i="18"/>
  <c r="AL9074" i="18"/>
  <c r="AL9082" i="18"/>
  <c r="AL9090" i="18"/>
  <c r="AL9098" i="18"/>
  <c r="AL9106" i="18"/>
  <c r="AL9114" i="18"/>
  <c r="AL9122" i="18"/>
  <c r="AL9130" i="18"/>
  <c r="AL9138" i="18"/>
  <c r="AL9146" i="18"/>
  <c r="AL9154" i="18"/>
  <c r="AL9162" i="18"/>
  <c r="AL9170" i="18"/>
  <c r="AL9178" i="18"/>
  <c r="AL9186" i="18"/>
  <c r="AL9194" i="18"/>
  <c r="AL9202" i="18"/>
  <c r="AL9210" i="18"/>
  <c r="AL9218" i="18"/>
  <c r="AL9226" i="18"/>
  <c r="AL9234" i="18"/>
  <c r="AL9242" i="18"/>
  <c r="AL9250" i="18"/>
  <c r="AL9258" i="18"/>
  <c r="AL9266" i="18"/>
  <c r="AL9274" i="18"/>
  <c r="AL9282" i="18"/>
  <c r="AL9290" i="18"/>
  <c r="AL9298" i="18"/>
  <c r="AL9306" i="18"/>
  <c r="AL9314" i="18"/>
  <c r="AL9322" i="18"/>
  <c r="AL9330" i="18"/>
  <c r="AL9338" i="18"/>
  <c r="AL9346" i="18"/>
  <c r="AL9354" i="18"/>
  <c r="AL9362" i="18"/>
  <c r="AL9370" i="18"/>
  <c r="AL9378" i="18"/>
  <c r="AL9386" i="18"/>
  <c r="AL9394" i="18"/>
  <c r="AL9402" i="18"/>
  <c r="AL9410" i="18"/>
  <c r="AL9418" i="18"/>
  <c r="AL9426" i="18"/>
  <c r="AL9434" i="18"/>
  <c r="AL9442" i="18"/>
  <c r="AL9450" i="18"/>
  <c r="AL9458" i="18"/>
  <c r="AL9466" i="18"/>
  <c r="AL9474" i="18"/>
  <c r="AL9482" i="18"/>
  <c r="AL9490" i="18"/>
  <c r="AL9498" i="18"/>
  <c r="AL9506" i="18"/>
  <c r="AL9514" i="18"/>
  <c r="AL9522" i="18"/>
  <c r="AL9530" i="18"/>
  <c r="AL9538" i="18"/>
  <c r="AL9546" i="18"/>
  <c r="AL9554" i="18"/>
  <c r="AL9562" i="18"/>
  <c r="AL9570" i="18"/>
  <c r="AL9578" i="18"/>
  <c r="AL9586" i="18"/>
  <c r="AL9594" i="18"/>
  <c r="AL9602" i="18"/>
  <c r="AL9610" i="18"/>
  <c r="AL9618" i="18"/>
  <c r="AL9626" i="18"/>
  <c r="AL9634" i="18"/>
  <c r="AL9642" i="18"/>
  <c r="AL9650" i="18"/>
  <c r="AL9658" i="18"/>
  <c r="AL9666" i="18"/>
  <c r="AL9674" i="18"/>
  <c r="AL9682" i="18"/>
  <c r="AL9690" i="18"/>
  <c r="AL9698" i="18"/>
  <c r="AL9706" i="18"/>
  <c r="AL9714" i="18"/>
  <c r="AL9722" i="18"/>
  <c r="AL9730" i="18"/>
  <c r="AL9738" i="18"/>
  <c r="AL9746" i="18"/>
  <c r="AL9754" i="18"/>
  <c r="AL9762" i="18"/>
  <c r="AL9770" i="18"/>
  <c r="AL9778" i="18"/>
  <c r="AL9786" i="18"/>
  <c r="AL9794" i="18"/>
  <c r="AL9802" i="18"/>
  <c r="AL9810" i="18"/>
  <c r="AL9818" i="18"/>
  <c r="AL9826" i="18"/>
  <c r="AL9834" i="18"/>
  <c r="AL9842" i="18"/>
  <c r="AL9850" i="18"/>
  <c r="AL9858" i="18"/>
  <c r="AL9866" i="18"/>
  <c r="AL9874" i="18"/>
  <c r="AL9882" i="18"/>
  <c r="AL9890" i="18"/>
  <c r="AL9898" i="18"/>
  <c r="AL9906" i="18"/>
  <c r="AL9914" i="18"/>
  <c r="AL9922" i="18"/>
  <c r="AL9930" i="18"/>
  <c r="AL5956" i="18"/>
  <c r="AL8396" i="18"/>
  <c r="AL8532" i="18"/>
  <c r="AL8596" i="18"/>
  <c r="AL8652" i="18"/>
  <c r="AL8700" i="18"/>
  <c r="AL8748" i="18"/>
  <c r="AL8796" i="18"/>
  <c r="AL8844" i="18"/>
  <c r="AL8892" i="18"/>
  <c r="AL8932" i="18"/>
  <c r="AL8980" i="18"/>
  <c r="AL9028" i="18"/>
  <c r="AL9076" i="18"/>
  <c r="AL9140" i="18"/>
  <c r="AL9196" i="18"/>
  <c r="AL9244" i="18"/>
  <c r="AL9292" i="18"/>
  <c r="AL9340" i="18"/>
  <c r="AL9380" i="18"/>
  <c r="AL9420" i="18"/>
  <c r="AL9460" i="18"/>
  <c r="AL9524" i="18"/>
  <c r="AL9572" i="18"/>
  <c r="AL9628" i="18"/>
  <c r="AL9676" i="18"/>
  <c r="AL9724" i="18"/>
  <c r="AL9780" i="18"/>
  <c r="AL9828" i="18"/>
  <c r="AL9876" i="18"/>
  <c r="AL9916" i="18"/>
  <c r="AL5958" i="18"/>
  <c r="AL7992" i="18"/>
  <c r="AL8299" i="18"/>
  <c r="AL8419" i="18"/>
  <c r="AL8501" i="18"/>
  <c r="AL8549" i="18"/>
  <c r="AL8597" i="18"/>
  <c r="AL8645" i="18"/>
  <c r="AL8685" i="18"/>
  <c r="AL8725" i="18"/>
  <c r="AL8765" i="18"/>
  <c r="AL8821" i="18"/>
  <c r="AL8861" i="18"/>
  <c r="AL8917" i="18"/>
  <c r="AL8965" i="18"/>
  <c r="AL8989" i="18"/>
  <c r="AL9045" i="18"/>
  <c r="AL9085" i="18"/>
  <c r="AL9141" i="18"/>
  <c r="AL9181" i="18"/>
  <c r="AL9245" i="18"/>
  <c r="AL9301" i="18"/>
  <c r="AL9357" i="18"/>
  <c r="AL9405" i="18"/>
  <c r="AL9453" i="18"/>
  <c r="AL9493" i="18"/>
  <c r="AL9549" i="18"/>
  <c r="AL9597" i="18"/>
  <c r="AL9637" i="18"/>
  <c r="AL9677" i="18"/>
  <c r="AL9725" i="18"/>
  <c r="AL3582" i="18"/>
  <c r="AL4308" i="18"/>
  <c r="AL4993" i="18"/>
  <c r="AL5644" i="18"/>
  <c r="AL5903" i="18"/>
  <c r="AL6053" i="18"/>
  <c r="AL6150" i="18"/>
  <c r="AL6232" i="18"/>
  <c r="AL6319" i="18"/>
  <c r="AL6406" i="18"/>
  <c r="AL6488" i="18"/>
  <c r="AL6575" i="18"/>
  <c r="AL6662" i="18"/>
  <c r="AL6744" i="18"/>
  <c r="AL6831" i="18"/>
  <c r="AL6918" i="18"/>
  <c r="AL7000" i="18"/>
  <c r="AL7087" i="18"/>
  <c r="AL7174" i="18"/>
  <c r="AL7256" i="18"/>
  <c r="AL7343" i="18"/>
  <c r="AL7430" i="18"/>
  <c r="AL7512" i="18"/>
  <c r="AL7599" i="18"/>
  <c r="AL7686" i="18"/>
  <c r="AL7768" i="18"/>
  <c r="AL7848" i="18"/>
  <c r="AL7912" i="18"/>
  <c r="AL7976" i="18"/>
  <c r="AL8040" i="18"/>
  <c r="AL8076" i="18"/>
  <c r="AL8108" i="18"/>
  <c r="AL8140" i="18"/>
  <c r="AL8172" i="18"/>
  <c r="AL8204" i="18"/>
  <c r="AL8236" i="18"/>
  <c r="AL8268" i="18"/>
  <c r="AL8292" i="18"/>
  <c r="AL8315" i="18"/>
  <c r="AL8337" i="18"/>
  <c r="AL8356" i="18"/>
  <c r="AL8379" i="18"/>
  <c r="AL8395" i="18"/>
  <c r="AL8406" i="18"/>
  <c r="AL8416" i="18"/>
  <c r="AL8427" i="18"/>
  <c r="AL8438" i="18"/>
  <c r="AL8448" i="18"/>
  <c r="AL8458" i="18"/>
  <c r="AL8467" i="18"/>
  <c r="AL8475" i="18"/>
  <c r="AL8483" i="18"/>
  <c r="AL8491" i="18"/>
  <c r="AL8499" i="18"/>
  <c r="AL8507" i="18"/>
  <c r="AL8515" i="18"/>
  <c r="AL8523" i="18"/>
  <c r="AL8531" i="18"/>
  <c r="AL8539" i="18"/>
  <c r="AL8547" i="18"/>
  <c r="AL8555" i="18"/>
  <c r="AL8563" i="18"/>
  <c r="AL8571" i="18"/>
  <c r="AL8579" i="18"/>
  <c r="AL8587" i="18"/>
  <c r="AL8595" i="18"/>
  <c r="AL8603" i="18"/>
  <c r="AL8611" i="18"/>
  <c r="AL8619" i="18"/>
  <c r="AL8627" i="18"/>
  <c r="AL8635" i="18"/>
  <c r="AL8643" i="18"/>
  <c r="AL8651" i="18"/>
  <c r="AL8659" i="18"/>
  <c r="AL8667" i="18"/>
  <c r="AL8675" i="18"/>
  <c r="AL8683" i="18"/>
  <c r="AL8691" i="18"/>
  <c r="AL8699" i="18"/>
  <c r="AL8707" i="18"/>
  <c r="AL8715" i="18"/>
  <c r="AL8723" i="18"/>
  <c r="AL8731" i="18"/>
  <c r="AL8739" i="18"/>
  <c r="AL8747" i="18"/>
  <c r="AL8755" i="18"/>
  <c r="AL8763" i="18"/>
  <c r="AL8771" i="18"/>
  <c r="AL8779" i="18"/>
  <c r="AL8787" i="18"/>
  <c r="AL8795" i="18"/>
  <c r="AL8803" i="18"/>
  <c r="AL8811" i="18"/>
  <c r="AL8819" i="18"/>
  <c r="AL8827" i="18"/>
  <c r="AL8835" i="18"/>
  <c r="AL8843" i="18"/>
  <c r="AL8851" i="18"/>
  <c r="AL8859" i="18"/>
  <c r="AL8867" i="18"/>
  <c r="AL8875" i="18"/>
  <c r="AL8883" i="18"/>
  <c r="AL8891" i="18"/>
  <c r="AL8899" i="18"/>
  <c r="AL8907" i="18"/>
  <c r="AL8915" i="18"/>
  <c r="AL8923" i="18"/>
  <c r="AL8931" i="18"/>
  <c r="AL8939" i="18"/>
  <c r="AL8947" i="18"/>
  <c r="AL8955" i="18"/>
  <c r="AL8963" i="18"/>
  <c r="AL8971" i="18"/>
  <c r="AL8979" i="18"/>
  <c r="AL8987" i="18"/>
  <c r="AL8995" i="18"/>
  <c r="AL9003" i="18"/>
  <c r="AL9011" i="18"/>
  <c r="AL9019" i="18"/>
  <c r="AL9027" i="18"/>
  <c r="AL9035" i="18"/>
  <c r="AL9043" i="18"/>
  <c r="AL9051" i="18"/>
  <c r="AL9059" i="18"/>
  <c r="AL9067" i="18"/>
  <c r="AL9075" i="18"/>
  <c r="AL9083" i="18"/>
  <c r="AL9091" i="18"/>
  <c r="AL9099" i="18"/>
  <c r="AL9107" i="18"/>
  <c r="AL9115" i="18"/>
  <c r="AL9123" i="18"/>
  <c r="AL9131" i="18"/>
  <c r="AL9139" i="18"/>
  <c r="AL9147" i="18"/>
  <c r="AL9155" i="18"/>
  <c r="AL9163" i="18"/>
  <c r="AL9171" i="18"/>
  <c r="AL9179" i="18"/>
  <c r="AL9187" i="18"/>
  <c r="AL9195" i="18"/>
  <c r="AL9203" i="18"/>
  <c r="AL9211" i="18"/>
  <c r="AL9219" i="18"/>
  <c r="AL9227" i="18"/>
  <c r="AL9235" i="18"/>
  <c r="AL9243" i="18"/>
  <c r="AL9251" i="18"/>
  <c r="AL9259" i="18"/>
  <c r="AL9267" i="18"/>
  <c r="AL9275" i="18"/>
  <c r="AL9283" i="18"/>
  <c r="AL9291" i="18"/>
  <c r="AL9299" i="18"/>
  <c r="AL9307" i="18"/>
  <c r="AL9315" i="18"/>
  <c r="AL9323" i="18"/>
  <c r="AL9331" i="18"/>
  <c r="AL9339" i="18"/>
  <c r="AL9347" i="18"/>
  <c r="AL9355" i="18"/>
  <c r="AL9363" i="18"/>
  <c r="AL9371" i="18"/>
  <c r="AL9379" i="18"/>
  <c r="AL9387" i="18"/>
  <c r="AL9395" i="18"/>
  <c r="AL9403" i="18"/>
  <c r="AL9411" i="18"/>
  <c r="AL9419" i="18"/>
  <c r="AL9427" i="18"/>
  <c r="AL9435" i="18"/>
  <c r="AL9443" i="18"/>
  <c r="AL9451" i="18"/>
  <c r="AL9459" i="18"/>
  <c r="AL9467" i="18"/>
  <c r="AL9475" i="18"/>
  <c r="AL9483" i="18"/>
  <c r="AL9491" i="18"/>
  <c r="AL9499" i="18"/>
  <c r="AL9507" i="18"/>
  <c r="AL9515" i="18"/>
  <c r="AL9523" i="18"/>
  <c r="AL9531" i="18"/>
  <c r="AL9539" i="18"/>
  <c r="AL9547" i="18"/>
  <c r="AL9555" i="18"/>
  <c r="AL9563" i="18"/>
  <c r="AL9571" i="18"/>
  <c r="AL9579" i="18"/>
  <c r="AL9587" i="18"/>
  <c r="AL9595" i="18"/>
  <c r="AL9603" i="18"/>
  <c r="AL9611" i="18"/>
  <c r="AL9619" i="18"/>
  <c r="AL9627" i="18"/>
  <c r="AL9635" i="18"/>
  <c r="AL9643" i="18"/>
  <c r="AL9651" i="18"/>
  <c r="AL9659" i="18"/>
  <c r="AL9667" i="18"/>
  <c r="AL9675" i="18"/>
  <c r="AL9683" i="18"/>
  <c r="AL9691" i="18"/>
  <c r="AL9699" i="18"/>
  <c r="AL9707" i="18"/>
  <c r="AL9715" i="18"/>
  <c r="AL9723" i="18"/>
  <c r="AL9731" i="18"/>
  <c r="AL9739" i="18"/>
  <c r="AL9747" i="18"/>
  <c r="AL9755" i="18"/>
  <c r="AL9763" i="18"/>
  <c r="AL9771" i="18"/>
  <c r="AL9779" i="18"/>
  <c r="AL9787" i="18"/>
  <c r="AL9795" i="18"/>
  <c r="AL9803" i="18"/>
  <c r="AL9811" i="18"/>
  <c r="AL9819" i="18"/>
  <c r="AL9827" i="18"/>
  <c r="AL9835" i="18"/>
  <c r="AL9843" i="18"/>
  <c r="AL9851" i="18"/>
  <c r="AL9859" i="18"/>
  <c r="AL9867" i="18"/>
  <c r="AL9875" i="18"/>
  <c r="AL9883" i="18"/>
  <c r="AL9891" i="18"/>
  <c r="AL9899" i="18"/>
  <c r="AL9907" i="18"/>
  <c r="AL9915" i="18"/>
  <c r="AL9923" i="18"/>
  <c r="AL9931" i="18"/>
  <c r="AL3794" i="18"/>
  <c r="AL6167" i="18"/>
  <c r="AL6336" i="18"/>
  <c r="AL6510" i="18"/>
  <c r="AL6679" i="18"/>
  <c r="AL6848" i="18"/>
  <c r="AL7104" i="18"/>
  <c r="AL7360" i="18"/>
  <c r="AL7616" i="18"/>
  <c r="AL7790" i="18"/>
  <c r="AL8051" i="18"/>
  <c r="AL8147" i="18"/>
  <c r="AL8275" i="18"/>
  <c r="AL8339" i="18"/>
  <c r="AL8428" i="18"/>
  <c r="AL8459" i="18"/>
  <c r="AL8484" i="18"/>
  <c r="AL8516" i="18"/>
  <c r="AL8548" i="18"/>
  <c r="AL8580" i="18"/>
  <c r="AL8620" i="18"/>
  <c r="AL8660" i="18"/>
  <c r="AL8684" i="18"/>
  <c r="AL8724" i="18"/>
  <c r="AL8764" i="18"/>
  <c r="AL8812" i="18"/>
  <c r="AL8852" i="18"/>
  <c r="AL8884" i="18"/>
  <c r="AL8916" i="18"/>
  <c r="AL8948" i="18"/>
  <c r="AL8972" i="18"/>
  <c r="AL9012" i="18"/>
  <c r="AL9052" i="18"/>
  <c r="AL9092" i="18"/>
  <c r="AL9108" i="18"/>
  <c r="AL9148" i="18"/>
  <c r="AL9180" i="18"/>
  <c r="AL9220" i="18"/>
  <c r="AL9252" i="18"/>
  <c r="AL9300" i="18"/>
  <c r="AL9332" i="18"/>
  <c r="AL9372" i="18"/>
  <c r="AL9412" i="18"/>
  <c r="AL9452" i="18"/>
  <c r="AL9492" i="18"/>
  <c r="AL9516" i="18"/>
  <c r="AL9540" i="18"/>
  <c r="AL9580" i="18"/>
  <c r="AL9612" i="18"/>
  <c r="AL9652" i="18"/>
  <c r="AL9684" i="18"/>
  <c r="AL9716" i="18"/>
  <c r="AL9756" i="18"/>
  <c r="AL9796" i="18"/>
  <c r="AL9836" i="18"/>
  <c r="AL9868" i="18"/>
  <c r="AL9900" i="18"/>
  <c r="AL5711" i="18"/>
  <c r="AL6168" i="18"/>
  <c r="AL6424" i="18"/>
  <c r="AL6680" i="18"/>
  <c r="AL6936" i="18"/>
  <c r="AL7279" i="18"/>
  <c r="AL7622" i="18"/>
  <c r="AL7928" i="18"/>
  <c r="AL8148" i="18"/>
  <c r="AL8212" i="18"/>
  <c r="AL8340" i="18"/>
  <c r="AL8408" i="18"/>
  <c r="AL8460" i="18"/>
  <c r="AL8469" i="18"/>
  <c r="AL8509" i="18"/>
  <c r="AL8533" i="18"/>
  <c r="AL8565" i="18"/>
  <c r="AL8589" i="18"/>
  <c r="AL8629" i="18"/>
  <c r="AL8661" i="18"/>
  <c r="AL8693" i="18"/>
  <c r="AL8733" i="18"/>
  <c r="AL8773" i="18"/>
  <c r="AL8805" i="18"/>
  <c r="AL8845" i="18"/>
  <c r="AL8885" i="18"/>
  <c r="AL8925" i="18"/>
  <c r="AL8957" i="18"/>
  <c r="AL9005" i="18"/>
  <c r="AL9029" i="18"/>
  <c r="AL9069" i="18"/>
  <c r="AL9101" i="18"/>
  <c r="AL9133" i="18"/>
  <c r="AL9173" i="18"/>
  <c r="AL9213" i="18"/>
  <c r="AL9261" i="18"/>
  <c r="AL9285" i="18"/>
  <c r="AL9317" i="18"/>
  <c r="AL9349" i="18"/>
  <c r="AL9381" i="18"/>
  <c r="AL9413" i="18"/>
  <c r="AL9445" i="18"/>
  <c r="AL9469" i="18"/>
  <c r="AL9509" i="18"/>
  <c r="AL9541" i="18"/>
  <c r="AL9565" i="18"/>
  <c r="AL9605" i="18"/>
  <c r="AL9645" i="18"/>
  <c r="AL9685" i="18"/>
  <c r="AL9709" i="18"/>
  <c r="AL9741" i="18"/>
  <c r="AL9805" i="18"/>
  <c r="AL9869" i="18"/>
  <c r="AL9893" i="18"/>
  <c r="AL9749" i="18"/>
  <c r="AL9813" i="18"/>
  <c r="AL9877" i="18"/>
  <c r="AL9821" i="18"/>
  <c r="AL9765" i="18"/>
  <c r="AL9757" i="18"/>
  <c r="AL9885" i="18"/>
  <c r="AL9829" i="18"/>
  <c r="AL9773" i="18"/>
  <c r="AL9837" i="18"/>
  <c r="AL9901" i="18"/>
  <c r="AL9781" i="18"/>
  <c r="AL9845" i="18"/>
  <c r="AL9909" i="18"/>
  <c r="AL9789" i="18"/>
  <c r="AL9853" i="18"/>
  <c r="AL9917" i="18"/>
  <c r="AL9797" i="18"/>
  <c r="AL9861" i="18"/>
  <c r="AL9925" i="18"/>
  <c r="AM7606" i="18"/>
  <c r="AN56" i="18"/>
  <c r="AP57" i="18"/>
  <c r="AN60" i="18"/>
  <c r="AP61" i="18"/>
  <c r="AN64" i="18"/>
  <c r="AP65" i="18"/>
  <c r="AN68" i="18"/>
  <c r="AP69" i="18"/>
  <c r="AN72" i="18"/>
  <c r="AP73" i="18"/>
  <c r="AN76" i="18"/>
  <c r="AP77" i="18"/>
  <c r="AN80" i="18"/>
  <c r="AP81" i="18"/>
  <c r="AN84" i="18"/>
  <c r="AP85" i="18"/>
  <c r="AN88" i="18"/>
  <c r="AP89" i="18"/>
  <c r="AN92" i="18"/>
  <c r="AP93" i="18"/>
  <c r="AN96" i="18"/>
  <c r="AP97" i="18"/>
  <c r="AN100" i="18"/>
  <c r="AP101" i="18"/>
  <c r="AN104" i="18"/>
  <c r="AP105" i="18"/>
  <c r="AN108" i="18"/>
  <c r="AP109" i="18"/>
  <c r="AN112" i="18"/>
  <c r="AP113" i="18"/>
  <c r="AN116" i="18"/>
  <c r="AP117" i="18"/>
  <c r="AM55" i="18"/>
  <c r="AO56" i="18"/>
  <c r="AQ57" i="18"/>
  <c r="AM59" i="18"/>
  <c r="AO60" i="18"/>
  <c r="AQ61" i="18"/>
  <c r="AM63" i="18"/>
  <c r="AO64" i="18"/>
  <c r="AQ65" i="18"/>
  <c r="AM67" i="18"/>
  <c r="AO68" i="18"/>
  <c r="AQ69" i="18"/>
  <c r="AM71" i="18"/>
  <c r="AO72" i="18"/>
  <c r="AQ73" i="18"/>
  <c r="AM75" i="18"/>
  <c r="AO76" i="18"/>
  <c r="AQ77" i="18"/>
  <c r="AM79" i="18"/>
  <c r="AO80" i="18"/>
  <c r="AQ81" i="18"/>
  <c r="AM83" i="18"/>
  <c r="AO84" i="18"/>
  <c r="AQ85" i="18"/>
  <c r="AM87" i="18"/>
  <c r="AO88" i="18"/>
  <c r="AQ89" i="18"/>
  <c r="AM91" i="18"/>
  <c r="AO92" i="18"/>
  <c r="AQ93" i="18"/>
  <c r="AM95" i="18"/>
  <c r="AO96" i="18"/>
  <c r="AQ97" i="18"/>
  <c r="AM99" i="18"/>
  <c r="AO100" i="18"/>
  <c r="AQ101" i="18"/>
  <c r="AM103" i="18"/>
  <c r="AO104" i="18"/>
  <c r="AQ105" i="18"/>
  <c r="AM107" i="18"/>
  <c r="AO108" i="18"/>
  <c r="AQ109" i="18"/>
  <c r="AM111" i="18"/>
  <c r="AO112" i="18"/>
  <c r="AQ113" i="18"/>
  <c r="AM115" i="18"/>
  <c r="AO116" i="18"/>
  <c r="AQ117" i="18"/>
  <c r="AN55" i="18"/>
  <c r="AP58" i="18"/>
  <c r="AP60" i="18"/>
  <c r="AN62" i="18"/>
  <c r="AP67" i="18"/>
  <c r="AN69" i="18"/>
  <c r="AN71" i="18"/>
  <c r="AP74" i="18"/>
  <c r="AP76" i="18"/>
  <c r="AN78" i="18"/>
  <c r="AP83" i="18"/>
  <c r="AN85" i="18"/>
  <c r="AN87" i="18"/>
  <c r="AP90" i="18"/>
  <c r="AP92" i="18"/>
  <c r="AN94" i="18"/>
  <c r="AP99" i="18"/>
  <c r="AN101" i="18"/>
  <c r="AN103" i="18"/>
  <c r="AP106" i="18"/>
  <c r="AP108" i="18"/>
  <c r="AN110" i="18"/>
  <c r="AP115" i="18"/>
  <c r="AN117" i="18"/>
  <c r="AP262" i="18"/>
  <c r="AN265" i="18"/>
  <c r="AP266" i="18"/>
  <c r="AN269" i="18"/>
  <c r="AP270" i="18"/>
  <c r="AN273" i="18"/>
  <c r="AP274" i="18"/>
  <c r="AN277" i="18"/>
  <c r="AP278" i="18"/>
  <c r="AN281" i="18"/>
  <c r="AP282" i="18"/>
  <c r="AN285" i="18"/>
  <c r="AP286" i="18"/>
  <c r="AN289" i="18"/>
  <c r="AP290" i="18"/>
  <c r="AN293" i="18"/>
  <c r="AP294" i="18"/>
  <c r="AN297" i="18"/>
  <c r="AP298" i="18"/>
  <c r="AO55" i="18"/>
  <c r="AN57" i="18"/>
  <c r="AO59" i="18"/>
  <c r="AN61" i="18"/>
  <c r="AO63" i="18"/>
  <c r="AN65" i="18"/>
  <c r="AO67" i="18"/>
  <c r="AO69" i="18"/>
  <c r="AP71" i="18"/>
  <c r="AO73" i="18"/>
  <c r="AP75" i="18"/>
  <c r="AO77" i="18"/>
  <c r="AP79" i="18"/>
  <c r="AO81" i="18"/>
  <c r="AQ83" i="18"/>
  <c r="AQ87" i="18"/>
  <c r="AQ91" i="18"/>
  <c r="AQ95" i="18"/>
  <c r="AM98" i="18"/>
  <c r="AM102" i="18"/>
  <c r="AM106" i="18"/>
  <c r="AM110" i="18"/>
  <c r="AM112" i="18"/>
  <c r="AN114" i="18"/>
  <c r="AM116" i="18"/>
  <c r="AN262" i="18"/>
  <c r="AQ263" i="18"/>
  <c r="AO265" i="18"/>
  <c r="AO268" i="18"/>
  <c r="AO271" i="18"/>
  <c r="AO274" i="18"/>
  <c r="AM276" i="18"/>
  <c r="AP277" i="18"/>
  <c r="AM279" i="18"/>
  <c r="AP280" i="18"/>
  <c r="AM282" i="18"/>
  <c r="AP283" i="18"/>
  <c r="AM285" i="18"/>
  <c r="AQ286" i="18"/>
  <c r="AN288" i="18"/>
  <c r="AQ289" i="18"/>
  <c r="AN291" i="18"/>
  <c r="AQ292" i="18"/>
  <c r="AN294" i="18"/>
  <c r="AQ295" i="18"/>
  <c r="AO297" i="18"/>
  <c r="AN300" i="18"/>
  <c r="AP301" i="18"/>
  <c r="AN304" i="18"/>
  <c r="AP305" i="18"/>
  <c r="AN308" i="18"/>
  <c r="AP309" i="18"/>
  <c r="AN312" i="18"/>
  <c r="AP313" i="18"/>
  <c r="AN316" i="18"/>
  <c r="AP317" i="18"/>
  <c r="AN320" i="18"/>
  <c r="AP321" i="18"/>
  <c r="AN324" i="18"/>
  <c r="AP325" i="18"/>
  <c r="AN328" i="18"/>
  <c r="AP329" i="18"/>
  <c r="AN332" i="18"/>
  <c r="AP333" i="18"/>
  <c r="AN336" i="18"/>
  <c r="AP337" i="18"/>
  <c r="AN340" i="18"/>
  <c r="AP341" i="18"/>
  <c r="AN344" i="18"/>
  <c r="AP345" i="18"/>
  <c r="AN348" i="18"/>
  <c r="AP349" i="18"/>
  <c r="AN352" i="18"/>
  <c r="AP353" i="18"/>
  <c r="AN356" i="18"/>
  <c r="AP357" i="18"/>
  <c r="AN360" i="18"/>
  <c r="AP361" i="18"/>
  <c r="AN364" i="18"/>
  <c r="AP365" i="18"/>
  <c r="AN368" i="18"/>
  <c r="AP369" i="18"/>
  <c r="AN372" i="18"/>
  <c r="AP373" i="18"/>
  <c r="AN376" i="18"/>
  <c r="AP377" i="18"/>
  <c r="AN380" i="18"/>
  <c r="AP381" i="18"/>
  <c r="AN384" i="18"/>
  <c r="AP385" i="18"/>
  <c r="AN388" i="18"/>
  <c r="AP389" i="18"/>
  <c r="AN392" i="18"/>
  <c r="AP393" i="18"/>
  <c r="AN396" i="18"/>
  <c r="AP397" i="18"/>
  <c r="AN400" i="18"/>
  <c r="AP401" i="18"/>
  <c r="AN404" i="18"/>
  <c r="AP55" i="18"/>
  <c r="AO57" i="18"/>
  <c r="AP59" i="18"/>
  <c r="AO61" i="18"/>
  <c r="AP63" i="18"/>
  <c r="AO65" i="18"/>
  <c r="AQ67" i="18"/>
  <c r="AQ71" i="18"/>
  <c r="AQ75" i="18"/>
  <c r="AQ79" i="18"/>
  <c r="AM82" i="18"/>
  <c r="AM86" i="18"/>
  <c r="AM90" i="18"/>
  <c r="AM94" i="18"/>
  <c r="AM96" i="18"/>
  <c r="AN98" i="18"/>
  <c r="AM100" i="18"/>
  <c r="AN102" i="18"/>
  <c r="AM104" i="18"/>
  <c r="AN106" i="18"/>
  <c r="AM108" i="18"/>
  <c r="AO110" i="18"/>
  <c r="AP112" i="18"/>
  <c r="AO114" i="18"/>
  <c r="AP116" i="18"/>
  <c r="AQ55" i="18"/>
  <c r="AN58" i="18"/>
  <c r="AQ63" i="18"/>
  <c r="AO66" i="18"/>
  <c r="AO74" i="18"/>
  <c r="AM77" i="18"/>
  <c r="AM80" i="18"/>
  <c r="AP82" i="18"/>
  <c r="AM85" i="18"/>
  <c r="AM88" i="18"/>
  <c r="AQ90" i="18"/>
  <c r="AN93" i="18"/>
  <c r="AP96" i="18"/>
  <c r="AQ98" i="18"/>
  <c r="AO101" i="18"/>
  <c r="AP104" i="18"/>
  <c r="AN107" i="18"/>
  <c r="AO109" i="18"/>
  <c r="AQ112" i="18"/>
  <c r="AN115" i="18"/>
  <c r="AO263" i="18"/>
  <c r="AM265" i="18"/>
  <c r="AM267" i="18"/>
  <c r="AQ268" i="18"/>
  <c r="AO270" i="18"/>
  <c r="AN272" i="18"/>
  <c r="AP275" i="18"/>
  <c r="AO277" i="18"/>
  <c r="AN279" i="18"/>
  <c r="AQ282" i="18"/>
  <c r="AO284" i="18"/>
  <c r="AM286" i="18"/>
  <c r="AQ287" i="18"/>
  <c r="AP289" i="18"/>
  <c r="AO291" i="18"/>
  <c r="AM293" i="18"/>
  <c r="AP296" i="18"/>
  <c r="AN298" i="18"/>
  <c r="AO301" i="18"/>
  <c r="AM303" i="18"/>
  <c r="AP304" i="18"/>
  <c r="AM306" i="18"/>
  <c r="AP307" i="18"/>
  <c r="AM309" i="18"/>
  <c r="AP310" i="18"/>
  <c r="AM312" i="18"/>
  <c r="AQ313" i="18"/>
  <c r="AN315" i="18"/>
  <c r="AQ316" i="18"/>
  <c r="AN318" i="18"/>
  <c r="AQ319" i="18"/>
  <c r="AN321" i="18"/>
  <c r="AQ322" i="18"/>
  <c r="AO324" i="18"/>
  <c r="AO327" i="18"/>
  <c r="AO330" i="18"/>
  <c r="AO333" i="18"/>
  <c r="AM335" i="18"/>
  <c r="AP336" i="18"/>
  <c r="AM338" i="18"/>
  <c r="AP339" i="18"/>
  <c r="AM341" i="18"/>
  <c r="AP342" i="18"/>
  <c r="AM344" i="18"/>
  <c r="AQ345" i="18"/>
  <c r="AN347" i="18"/>
  <c r="AQ348" i="18"/>
  <c r="AN350" i="18"/>
  <c r="AQ351" i="18"/>
  <c r="AN353" i="18"/>
  <c r="AQ354" i="18"/>
  <c r="AO356" i="18"/>
  <c r="AO359" i="18"/>
  <c r="AO362" i="18"/>
  <c r="AO365" i="18"/>
  <c r="AM367" i="18"/>
  <c r="AP368" i="18"/>
  <c r="AM370" i="18"/>
  <c r="AP371" i="18"/>
  <c r="AM373" i="18"/>
  <c r="AP374" i="18"/>
  <c r="AM376" i="18"/>
  <c r="AQ377" i="18"/>
  <c r="AN379" i="18"/>
  <c r="AQ380" i="18"/>
  <c r="AN382" i="18"/>
  <c r="AQ383" i="18"/>
  <c r="AN385" i="18"/>
  <c r="AQ386" i="18"/>
  <c r="AO388" i="18"/>
  <c r="AO391" i="18"/>
  <c r="AO394" i="18"/>
  <c r="AO397" i="18"/>
  <c r="AM399" i="18"/>
  <c r="AP400" i="18"/>
  <c r="AM402" i="18"/>
  <c r="AP403" i="18"/>
  <c r="AO58" i="18"/>
  <c r="AM61" i="18"/>
  <c r="AM64" i="18"/>
  <c r="AP66" i="18"/>
  <c r="AM69" i="18"/>
  <c r="AM72" i="18"/>
  <c r="AQ74" i="18"/>
  <c r="AN77" i="18"/>
  <c r="AP80" i="18"/>
  <c r="AQ82" i="18"/>
  <c r="AO85" i="18"/>
  <c r="AP88" i="18"/>
  <c r="AN91" i="18"/>
  <c r="AO93" i="18"/>
  <c r="AQ96" i="18"/>
  <c r="AN99" i="18"/>
  <c r="AQ104" i="18"/>
  <c r="AO107" i="18"/>
  <c r="AO115" i="18"/>
  <c r="AP263" i="18"/>
  <c r="AP265" i="18"/>
  <c r="AN267" i="18"/>
  <c r="AQ270" i="18"/>
  <c r="AO272" i="18"/>
  <c r="AM274" i="18"/>
  <c r="AQ275" i="18"/>
  <c r="AQ277" i="18"/>
  <c r="AO279" i="18"/>
  <c r="AM281" i="18"/>
  <c r="AP284" i="18"/>
  <c r="AN286" i="18"/>
  <c r="AM288" i="18"/>
  <c r="AP291" i="18"/>
  <c r="AO293" i="18"/>
  <c r="AM295" i="18"/>
  <c r="AQ296" i="18"/>
  <c r="AO298" i="18"/>
  <c r="AM300" i="18"/>
  <c r="AQ301" i="18"/>
  <c r="AN303" i="18"/>
  <c r="AQ304" i="18"/>
  <c r="AN306" i="18"/>
  <c r="AQ307" i="18"/>
  <c r="AN309" i="18"/>
  <c r="AQ310" i="18"/>
  <c r="AO312" i="18"/>
  <c r="AO315" i="18"/>
  <c r="AO318" i="18"/>
  <c r="AO321" i="18"/>
  <c r="AM323" i="18"/>
  <c r="AP324" i="18"/>
  <c r="AM326" i="18"/>
  <c r="AP327" i="18"/>
  <c r="AM329" i="18"/>
  <c r="AP330" i="18"/>
  <c r="AM332" i="18"/>
  <c r="AQ333" i="18"/>
  <c r="AN335" i="18"/>
  <c r="AQ336" i="18"/>
  <c r="AN338" i="18"/>
  <c r="AQ339" i="18"/>
  <c r="AN341" i="18"/>
  <c r="AQ342" i="18"/>
  <c r="AO344" i="18"/>
  <c r="AO347" i="18"/>
  <c r="AO350" i="18"/>
  <c r="AO353" i="18"/>
  <c r="AM355" i="18"/>
  <c r="AP356" i="18"/>
  <c r="AM358" i="18"/>
  <c r="AP359" i="18"/>
  <c r="AM361" i="18"/>
  <c r="AP362" i="18"/>
  <c r="AM364" i="18"/>
  <c r="AQ365" i="18"/>
  <c r="AN367" i="18"/>
  <c r="AQ368" i="18"/>
  <c r="AN370" i="18"/>
  <c r="AQ371" i="18"/>
  <c r="AN373" i="18"/>
  <c r="AQ374" i="18"/>
  <c r="AO376" i="18"/>
  <c r="AO379" i="18"/>
  <c r="AO382" i="18"/>
  <c r="AO385" i="18"/>
  <c r="AM387" i="18"/>
  <c r="AP388" i="18"/>
  <c r="AM390" i="18"/>
  <c r="AP391" i="18"/>
  <c r="AM393" i="18"/>
  <c r="AP394" i="18"/>
  <c r="AM396" i="18"/>
  <c r="AQ397" i="18"/>
  <c r="AN399" i="18"/>
  <c r="AQ400" i="18"/>
  <c r="AN402" i="18"/>
  <c r="AQ403" i="18"/>
  <c r="AM56" i="18"/>
  <c r="AQ58" i="18"/>
  <c r="AP64" i="18"/>
  <c r="AQ66" i="18"/>
  <c r="AM70" i="18"/>
  <c r="AP72" i="18"/>
  <c r="AN75" i="18"/>
  <c r="AM78" i="18"/>
  <c r="AQ80" i="18"/>
  <c r="AN83" i="18"/>
  <c r="AN86" i="18"/>
  <c r="AQ88" i="18"/>
  <c r="AO91" i="18"/>
  <c r="AO94" i="18"/>
  <c r="AO99" i="18"/>
  <c r="AO102" i="18"/>
  <c r="AM105" i="18"/>
  <c r="AP107" i="18"/>
  <c r="AP110" i="18"/>
  <c r="AM113" i="18"/>
  <c r="AQ115" i="18"/>
  <c r="AM262" i="18"/>
  <c r="AM264" i="18"/>
  <c r="AQ265" i="18"/>
  <c r="AO267" i="18"/>
  <c r="AM269" i="18"/>
  <c r="AP272" i="18"/>
  <c r="AN274" i="18"/>
  <c r="AN276" i="18"/>
  <c r="AP279" i="18"/>
  <c r="AO281" i="18"/>
  <c r="AM283" i="18"/>
  <c r="AQ284" i="18"/>
  <c r="AO286" i="18"/>
  <c r="AO288" i="18"/>
  <c r="AM290" i="18"/>
  <c r="AQ291" i="18"/>
  <c r="AP293" i="18"/>
  <c r="AN295" i="18"/>
  <c r="AQ298" i="18"/>
  <c r="AO300" i="18"/>
  <c r="AO303" i="18"/>
  <c r="AO306" i="18"/>
  <c r="AO309" i="18"/>
  <c r="AM311" i="18"/>
  <c r="AP312" i="18"/>
  <c r="AM314" i="18"/>
  <c r="AP315" i="18"/>
  <c r="AM317" i="18"/>
  <c r="AP318" i="18"/>
  <c r="AM320" i="18"/>
  <c r="AQ321" i="18"/>
  <c r="AN323" i="18"/>
  <c r="AQ324" i="18"/>
  <c r="AN326" i="18"/>
  <c r="AQ327" i="18"/>
  <c r="AN329" i="18"/>
  <c r="AQ330" i="18"/>
  <c r="AO332" i="18"/>
  <c r="AO335" i="18"/>
  <c r="AO338" i="18"/>
  <c r="AO341" i="18"/>
  <c r="AM343" i="18"/>
  <c r="AP344" i="18"/>
  <c r="AM346" i="18"/>
  <c r="AP347" i="18"/>
  <c r="AM349" i="18"/>
  <c r="AP350" i="18"/>
  <c r="AM352" i="18"/>
  <c r="AQ353" i="18"/>
  <c r="AN355" i="18"/>
  <c r="AQ356" i="18"/>
  <c r="AN358" i="18"/>
  <c r="AQ359" i="18"/>
  <c r="AN361" i="18"/>
  <c r="AQ362" i="18"/>
  <c r="AO364" i="18"/>
  <c r="AO367" i="18"/>
  <c r="AO370" i="18"/>
  <c r="AO373" i="18"/>
  <c r="AM375" i="18"/>
  <c r="AP376" i="18"/>
  <c r="AM378" i="18"/>
  <c r="AP379" i="18"/>
  <c r="AM381" i="18"/>
  <c r="AP382" i="18"/>
  <c r="AM384" i="18"/>
  <c r="AQ385" i="18"/>
  <c r="AN387" i="18"/>
  <c r="AQ388" i="18"/>
  <c r="AN390" i="18"/>
  <c r="AQ391" i="18"/>
  <c r="AN393" i="18"/>
  <c r="AQ394" i="18"/>
  <c r="AO396" i="18"/>
  <c r="AO399" i="18"/>
  <c r="AO402" i="18"/>
  <c r="AP56" i="18"/>
  <c r="AN59" i="18"/>
  <c r="AM62" i="18"/>
  <c r="AQ64" i="18"/>
  <c r="AN67" i="18"/>
  <c r="AN70" i="18"/>
  <c r="AQ72" i="18"/>
  <c r="AO75" i="18"/>
  <c r="AO78" i="18"/>
  <c r="AO83" i="18"/>
  <c r="AO86" i="18"/>
  <c r="AM89" i="18"/>
  <c r="AP91" i="18"/>
  <c r="AP94" i="18"/>
  <c r="AM97" i="18"/>
  <c r="AQ99" i="18"/>
  <c r="AP102" i="18"/>
  <c r="AN105" i="18"/>
  <c r="AQ107" i="18"/>
  <c r="AQ110" i="18"/>
  <c r="AN113" i="18"/>
  <c r="AO262" i="18"/>
  <c r="AN264" i="18"/>
  <c r="AP267" i="18"/>
  <c r="AO269" i="18"/>
  <c r="AM271" i="18"/>
  <c r="AQ272" i="18"/>
  <c r="AQ274" i="18"/>
  <c r="AO276" i="18"/>
  <c r="AM278" i="18"/>
  <c r="AQ279" i="18"/>
  <c r="AP281" i="18"/>
  <c r="AN283" i="18"/>
  <c r="AP288" i="18"/>
  <c r="AN290" i="18"/>
  <c r="AM292" i="18"/>
  <c r="AQ293" i="18"/>
  <c r="AO295" i="18"/>
  <c r="AM297" i="18"/>
  <c r="AM299" i="18"/>
  <c r="AP300" i="18"/>
  <c r="AM302" i="18"/>
  <c r="AP303" i="18"/>
  <c r="AM305" i="18"/>
  <c r="AP306" i="18"/>
  <c r="AM308" i="18"/>
  <c r="AQ309" i="18"/>
  <c r="AN311" i="18"/>
  <c r="AQ312" i="18"/>
  <c r="AN314" i="18"/>
  <c r="AQ315" i="18"/>
  <c r="AQ56" i="18"/>
  <c r="AO62" i="18"/>
  <c r="AM73" i="18"/>
  <c r="AP78" i="18"/>
  <c r="AM84" i="18"/>
  <c r="AN89" i="18"/>
  <c r="AQ94" i="18"/>
  <c r="AP100" i="18"/>
  <c r="AO105" i="18"/>
  <c r="AN111" i="18"/>
  <c r="AQ116" i="18"/>
  <c r="AQ262" i="18"/>
  <c r="AM266" i="18"/>
  <c r="AP269" i="18"/>
  <c r="AM273" i="18"/>
  <c r="AP276" i="18"/>
  <c r="AM280" i="18"/>
  <c r="AO283" i="18"/>
  <c r="AM287" i="18"/>
  <c r="AO290" i="18"/>
  <c r="AP297" i="18"/>
  <c r="AQ300" i="18"/>
  <c r="AQ303" i="18"/>
  <c r="AQ306" i="18"/>
  <c r="AM318" i="18"/>
  <c r="AQ320" i="18"/>
  <c r="AO323" i="18"/>
  <c r="AO325" i="18"/>
  <c r="AM328" i="18"/>
  <c r="AN330" i="18"/>
  <c r="AP335" i="18"/>
  <c r="AQ337" i="18"/>
  <c r="AO340" i="18"/>
  <c r="AO342" i="18"/>
  <c r="AM345" i="18"/>
  <c r="AQ347" i="18"/>
  <c r="AP352" i="18"/>
  <c r="AP354" i="18"/>
  <c r="AN357" i="18"/>
  <c r="AM362" i="18"/>
  <c r="AQ364" i="18"/>
  <c r="AQ366" i="18"/>
  <c r="AO369" i="18"/>
  <c r="AM372" i="18"/>
  <c r="AN374" i="18"/>
  <c r="AM379" i="18"/>
  <c r="AQ381" i="18"/>
  <c r="AO384" i="18"/>
  <c r="AO386" i="18"/>
  <c r="AM389" i="18"/>
  <c r="AN391" i="18"/>
  <c r="AP396" i="18"/>
  <c r="AP398" i="18"/>
  <c r="AN401" i="18"/>
  <c r="AO403" i="18"/>
  <c r="AM57" i="18"/>
  <c r="AP62" i="18"/>
  <c r="AM68" i="18"/>
  <c r="AN73" i="18"/>
  <c r="AQ78" i="18"/>
  <c r="AP84" i="18"/>
  <c r="AO89" i="18"/>
  <c r="AN95" i="18"/>
  <c r="AQ100" i="18"/>
  <c r="AO111" i="18"/>
  <c r="AN266" i="18"/>
  <c r="AQ269" i="18"/>
  <c r="AO273" i="18"/>
  <c r="AQ276" i="18"/>
  <c r="AN280" i="18"/>
  <c r="AQ283" i="18"/>
  <c r="AN287" i="18"/>
  <c r="AQ290" i="18"/>
  <c r="AM294" i="18"/>
  <c r="AQ297" i="18"/>
  <c r="AM307" i="18"/>
  <c r="AM310" i="18"/>
  <c r="AM313" i="18"/>
  <c r="AM316" i="18"/>
  <c r="AQ318" i="18"/>
  <c r="AP323" i="18"/>
  <c r="AQ325" i="18"/>
  <c r="AO328" i="18"/>
  <c r="AM331" i="18"/>
  <c r="AM333" i="18"/>
  <c r="AQ335" i="18"/>
  <c r="AP340" i="18"/>
  <c r="AN343" i="18"/>
  <c r="AN345" i="18"/>
  <c r="AM350" i="18"/>
  <c r="AQ352" i="18"/>
  <c r="AO355" i="18"/>
  <c r="AO357" i="18"/>
  <c r="AM360" i="18"/>
  <c r="AN362" i="18"/>
  <c r="AP367" i="18"/>
  <c r="AQ369" i="18"/>
  <c r="AO372" i="18"/>
  <c r="AO374" i="18"/>
  <c r="AM377" i="18"/>
  <c r="AQ379" i="18"/>
  <c r="AP384" i="18"/>
  <c r="AP386" i="18"/>
  <c r="AN389" i="18"/>
  <c r="AM394" i="18"/>
  <c r="AQ396" i="18"/>
  <c r="AQ398" i="18"/>
  <c r="AO401" i="18"/>
  <c r="AM404" i="18"/>
  <c r="AQ62" i="18"/>
  <c r="AP68" i="18"/>
  <c r="AM74" i="18"/>
  <c r="AN79" i="18"/>
  <c r="AQ84" i="18"/>
  <c r="AN90" i="18"/>
  <c r="AO95" i="18"/>
  <c r="AO106" i="18"/>
  <c r="AP111" i="18"/>
  <c r="AM117" i="18"/>
  <c r="AM263" i="18"/>
  <c r="AO266" i="18"/>
  <c r="AM270" i="18"/>
  <c r="AP273" i="18"/>
  <c r="AO280" i="18"/>
  <c r="AM284" i="18"/>
  <c r="AO287" i="18"/>
  <c r="AO294" i="18"/>
  <c r="AM301" i="18"/>
  <c r="AM304" i="18"/>
  <c r="AN307" i="18"/>
  <c r="AN310" i="18"/>
  <c r="AN313" i="18"/>
  <c r="AO316" i="18"/>
  <c r="AM319" i="18"/>
  <c r="AM321" i="18"/>
  <c r="AQ323" i="18"/>
  <c r="AO326" i="18"/>
  <c r="AP328" i="18"/>
  <c r="AN331" i="18"/>
  <c r="AN333" i="18"/>
  <c r="AP338" i="18"/>
  <c r="AQ340" i="18"/>
  <c r="AO343" i="18"/>
  <c r="AO345" i="18"/>
  <c r="AM348" i="18"/>
  <c r="AQ350" i="18"/>
  <c r="AP355" i="18"/>
  <c r="AQ357" i="18"/>
  <c r="AO360" i="18"/>
  <c r="AM363" i="18"/>
  <c r="AM365" i="18"/>
  <c r="AQ367" i="18"/>
  <c r="AP372" i="18"/>
  <c r="AN375" i="18"/>
  <c r="AN377" i="18"/>
  <c r="AM382" i="18"/>
  <c r="AQ384" i="18"/>
  <c r="AO387" i="18"/>
  <c r="AO389" i="18"/>
  <c r="AM392" i="18"/>
  <c r="AN394" i="18"/>
  <c r="AP399" i="18"/>
  <c r="AQ401" i="18"/>
  <c r="AO404" i="18"/>
  <c r="AM58" i="18"/>
  <c r="AN63" i="18"/>
  <c r="AQ68" i="18"/>
  <c r="AN74" i="18"/>
  <c r="AO79" i="18"/>
  <c r="AO90" i="18"/>
  <c r="AP95" i="18"/>
  <c r="AM101" i="18"/>
  <c r="AQ106" i="18"/>
  <c r="AQ111" i="18"/>
  <c r="AO117" i="18"/>
  <c r="AN263" i="18"/>
  <c r="AQ266" i="18"/>
  <c r="AN270" i="18"/>
  <c r="AQ273" i="18"/>
  <c r="AM277" i="18"/>
  <c r="AQ280" i="18"/>
  <c r="AN284" i="18"/>
  <c r="AP287" i="18"/>
  <c r="AM291" i="18"/>
  <c r="AQ294" i="18"/>
  <c r="AM298" i="18"/>
  <c r="AN301" i="18"/>
  <c r="AO304" i="18"/>
  <c r="AO307" i="18"/>
  <c r="AO310" i="18"/>
  <c r="AO313" i="18"/>
  <c r="AP316" i="18"/>
  <c r="AN319" i="18"/>
  <c r="AP326" i="18"/>
  <c r="AQ328" i="18"/>
  <c r="AO331" i="18"/>
  <c r="AM334" i="18"/>
  <c r="AM336" i="18"/>
  <c r="AQ338" i="18"/>
  <c r="AP343" i="18"/>
  <c r="AN346" i="18"/>
  <c r="AO348" i="18"/>
  <c r="AM351" i="18"/>
  <c r="AM353" i="18"/>
  <c r="AQ355" i="18"/>
  <c r="AO358" i="18"/>
  <c r="AP360" i="18"/>
  <c r="AN363" i="18"/>
  <c r="AN365" i="18"/>
  <c r="AP370" i="18"/>
  <c r="AQ372" i="18"/>
  <c r="AO375" i="18"/>
  <c r="AO377" i="18"/>
  <c r="AM380" i="18"/>
  <c r="AQ382" i="18"/>
  <c r="AP387" i="18"/>
  <c r="AQ389" i="18"/>
  <c r="AO392" i="18"/>
  <c r="AM395" i="18"/>
  <c r="AM397" i="18"/>
  <c r="AQ399" i="18"/>
  <c r="AP404" i="18"/>
  <c r="AQ59" i="18"/>
  <c r="AO70" i="18"/>
  <c r="AM81" i="18"/>
  <c r="AP86" i="18"/>
  <c r="AM92" i="18"/>
  <c r="AN97" i="18"/>
  <c r="AQ102" i="18"/>
  <c r="AQ108" i="18"/>
  <c r="AO113" i="18"/>
  <c r="AO264" i="18"/>
  <c r="AQ267" i="18"/>
  <c r="AN271" i="18"/>
  <c r="AN278" i="18"/>
  <c r="AQ281" i="18"/>
  <c r="AO285" i="18"/>
  <c r="AQ288" i="18"/>
  <c r="AN292" i="18"/>
  <c r="AP295" i="18"/>
  <c r="AN299" i="18"/>
  <c r="AN302" i="18"/>
  <c r="AN305" i="18"/>
  <c r="AO308" i="18"/>
  <c r="AO311" i="18"/>
  <c r="AO314" i="18"/>
  <c r="AN317" i="18"/>
  <c r="AO319" i="18"/>
  <c r="AM322" i="18"/>
  <c r="AM324" i="18"/>
  <c r="AQ326" i="18"/>
  <c r="AO329" i="18"/>
  <c r="AP331" i="18"/>
  <c r="AN334" i="18"/>
  <c r="AO336" i="18"/>
  <c r="AM339" i="18"/>
  <c r="AQ341" i="18"/>
  <c r="AQ343" i="18"/>
  <c r="AO346" i="18"/>
  <c r="AP348" i="18"/>
  <c r="AN351" i="18"/>
  <c r="AP358" i="18"/>
  <c r="AQ360" i="18"/>
  <c r="AO363" i="18"/>
  <c r="AM366" i="18"/>
  <c r="AM368" i="18"/>
  <c r="AQ370" i="18"/>
  <c r="AP375" i="18"/>
  <c r="AN378" i="18"/>
  <c r="AO380" i="18"/>
  <c r="AM383" i="18"/>
  <c r="AM385" i="18"/>
  <c r="AQ387" i="18"/>
  <c r="AO390" i="18"/>
  <c r="AP392" i="18"/>
  <c r="AN395" i="18"/>
  <c r="AN397" i="18"/>
  <c r="AP402" i="18"/>
  <c r="AQ404" i="18"/>
  <c r="AM65" i="18"/>
  <c r="AP70" i="18"/>
  <c r="AM76" i="18"/>
  <c r="AN81" i="18"/>
  <c r="AQ86" i="18"/>
  <c r="AQ92" i="18"/>
  <c r="AO97" i="18"/>
  <c r="AO103" i="18"/>
  <c r="AM114" i="18"/>
  <c r="AP264" i="18"/>
  <c r="AM268" i="18"/>
  <c r="AP271" i="18"/>
  <c r="AM275" i="18"/>
  <c r="AO278" i="18"/>
  <c r="AP285" i="18"/>
  <c r="AO292" i="18"/>
  <c r="AM296" i="18"/>
  <c r="AO299" i="18"/>
  <c r="AO302" i="18"/>
  <c r="AO305" i="18"/>
  <c r="AP308" i="18"/>
  <c r="AP311" i="18"/>
  <c r="AP314" i="18"/>
  <c r="AO317" i="18"/>
  <c r="AP319" i="18"/>
  <c r="AN322" i="18"/>
  <c r="AM327" i="18"/>
  <c r="AQ329" i="18"/>
  <c r="AQ331" i="18"/>
  <c r="AO334" i="18"/>
  <c r="AM337" i="18"/>
  <c r="AN339" i="18"/>
  <c r="AP346" i="18"/>
  <c r="AN349" i="18"/>
  <c r="AO351" i="18"/>
  <c r="AM354" i="18"/>
  <c r="AM356" i="18"/>
  <c r="AQ358" i="18"/>
  <c r="AO361" i="18"/>
  <c r="AP363" i="18"/>
  <c r="AN366" i="18"/>
  <c r="AO368" i="18"/>
  <c r="AM371" i="18"/>
  <c r="AQ373" i="18"/>
  <c r="AQ375" i="18"/>
  <c r="AO378" i="18"/>
  <c r="AP380" i="18"/>
  <c r="AN383" i="18"/>
  <c r="AP390" i="18"/>
  <c r="AQ392" i="18"/>
  <c r="AO395" i="18"/>
  <c r="AM398" i="18"/>
  <c r="AM400" i="18"/>
  <c r="AQ402" i="18"/>
  <c r="AM60" i="18"/>
  <c r="AM66" i="18"/>
  <c r="AQ70" i="18"/>
  <c r="AQ76" i="18"/>
  <c r="AN82" i="18"/>
  <c r="AO87" i="18"/>
  <c r="AO98" i="18"/>
  <c r="AP103" i="18"/>
  <c r="AM109" i="18"/>
  <c r="AP114" i="18"/>
  <c r="AQ264" i="18"/>
  <c r="AN268" i="18"/>
  <c r="AQ271" i="18"/>
  <c r="AN275" i="18"/>
  <c r="AQ278" i="18"/>
  <c r="AN282" i="18"/>
  <c r="AQ285" i="18"/>
  <c r="AM289" i="18"/>
  <c r="AP292" i="18"/>
  <c r="AN296" i="18"/>
  <c r="AP299" i="18"/>
  <c r="AP302" i="18"/>
  <c r="AQ305" i="18"/>
  <c r="AQ308" i="18"/>
  <c r="AQ311" i="18"/>
  <c r="AQ314" i="18"/>
  <c r="AQ317" i="18"/>
  <c r="AO320" i="18"/>
  <c r="AO322" i="18"/>
  <c r="AM325" i="18"/>
  <c r="AN327" i="18"/>
  <c r="AP332" i="18"/>
  <c r="AP334" i="18"/>
  <c r="AN337" i="18"/>
  <c r="AO339" i="18"/>
  <c r="AM342" i="18"/>
  <c r="AQ344" i="18"/>
  <c r="AQ346" i="18"/>
  <c r="AO349" i="18"/>
  <c r="AP351" i="18"/>
  <c r="AN354" i="18"/>
  <c r="AM359" i="18"/>
  <c r="AQ361" i="18"/>
  <c r="AQ363" i="18"/>
  <c r="AO366" i="18"/>
  <c r="AM369" i="18"/>
  <c r="AN371" i="18"/>
  <c r="AP378" i="18"/>
  <c r="AN381" i="18"/>
  <c r="AO383" i="18"/>
  <c r="AM386" i="18"/>
  <c r="AM388" i="18"/>
  <c r="AQ390" i="18"/>
  <c r="AO393" i="18"/>
  <c r="AP395" i="18"/>
  <c r="AN398" i="18"/>
  <c r="AO400" i="18"/>
  <c r="AM403" i="18"/>
  <c r="AQ60" i="18"/>
  <c r="AN66" i="18"/>
  <c r="AO71" i="18"/>
  <c r="AO82" i="18"/>
  <c r="AP87" i="18"/>
  <c r="AM93" i="18"/>
  <c r="AP98" i="18"/>
  <c r="AQ103" i="18"/>
  <c r="AN109" i="18"/>
  <c r="AQ114" i="18"/>
  <c r="AP268" i="18"/>
  <c r="AM272" i="18"/>
  <c r="AO275" i="18"/>
  <c r="AO282" i="18"/>
  <c r="AO289" i="18"/>
  <c r="AO296" i="18"/>
  <c r="AQ299" i="18"/>
  <c r="AQ302" i="18"/>
  <c r="AM315" i="18"/>
  <c r="AP320" i="18"/>
  <c r="AP322" i="18"/>
  <c r="AN325" i="18"/>
  <c r="AM330" i="18"/>
  <c r="AQ332" i="18"/>
  <c r="AQ334" i="18"/>
  <c r="AO337" i="18"/>
  <c r="AM340" i="18"/>
  <c r="AN342" i="18"/>
  <c r="AM347" i="18"/>
  <c r="AQ349" i="18"/>
  <c r="AO352" i="18"/>
  <c r="AO354" i="18"/>
  <c r="AM357" i="18"/>
  <c r="AN359" i="18"/>
  <c r="AP364" i="18"/>
  <c r="AP366" i="18"/>
  <c r="AN369" i="18"/>
  <c r="AO371" i="18"/>
  <c r="AM374" i="18"/>
  <c r="AQ376" i="18"/>
  <c r="AQ378" i="18"/>
  <c r="AO381" i="18"/>
  <c r="AP383" i="18"/>
  <c r="AN386" i="18"/>
  <c r="AM391" i="18"/>
  <c r="AQ393" i="18"/>
  <c r="AQ395" i="18"/>
  <c r="AO398" i="18"/>
  <c r="AM401" i="18"/>
  <c r="AN403" i="18"/>
  <c r="AP9712" i="18"/>
  <c r="AM5871" i="18"/>
  <c r="AM5606" i="18"/>
  <c r="AM4700" i="18"/>
  <c r="AP9054" i="18"/>
  <c r="AQ9627" i="18"/>
  <c r="AM9818" i="18"/>
  <c r="AQ7657" i="18"/>
  <c r="AQ9563" i="18"/>
  <c r="AQ9697" i="18"/>
  <c r="AM2111" i="18"/>
  <c r="AM4446" i="18"/>
  <c r="AQ7501" i="18"/>
  <c r="AM513" i="18"/>
  <c r="AQ9160" i="18"/>
  <c r="AM1348" i="18"/>
  <c r="AP9375" i="18"/>
  <c r="AM2967" i="18"/>
  <c r="AM7440" i="18"/>
  <c r="AM6647" i="18"/>
  <c r="AM1510" i="18"/>
  <c r="AQ8911" i="18"/>
  <c r="AM5292" i="18"/>
  <c r="AM1646" i="18"/>
  <c r="AQ3681" i="18"/>
  <c r="AQ7245" i="18"/>
  <c r="AM9211" i="18"/>
  <c r="AP8327" i="18"/>
  <c r="AM2583" i="18"/>
  <c r="AM6379" i="18"/>
  <c r="AM4906" i="18"/>
  <c r="AQ9819" i="18"/>
  <c r="AM6350" i="18"/>
  <c r="AQ6249" i="18"/>
  <c r="AM4588" i="18"/>
  <c r="AP4335" i="18"/>
  <c r="AM3115" i="18"/>
  <c r="AM4829" i="18"/>
  <c r="AQ5975" i="18"/>
  <c r="AM6937" i="18"/>
  <c r="AM1895" i="18"/>
  <c r="AM6708" i="18"/>
  <c r="AP8572" i="18"/>
  <c r="AM9656" i="18"/>
  <c r="AM8332" i="18"/>
  <c r="AM6334" i="18"/>
  <c r="AQ9505" i="18"/>
  <c r="AM4332" i="18"/>
  <c r="AP7377" i="18"/>
  <c r="AM7227" i="18"/>
  <c r="AM6951" i="18"/>
  <c r="AM3422" i="18"/>
  <c r="AM3476" i="18"/>
  <c r="AP7499" i="18"/>
  <c r="AM4131" i="18"/>
  <c r="AQ9913" i="18"/>
  <c r="AP6592" i="18"/>
  <c r="AQ9086" i="18"/>
  <c r="AM9088" i="18"/>
  <c r="AP9682" i="18"/>
  <c r="AM953" i="18"/>
  <c r="AM6978" i="18"/>
  <c r="AM7635" i="18"/>
  <c r="AM1957" i="18"/>
  <c r="AM2695" i="18"/>
  <c r="AM2313" i="18"/>
  <c r="AP9568" i="18"/>
  <c r="AQ7445" i="18"/>
  <c r="AM6307" i="18"/>
  <c r="AP50" i="18"/>
  <c r="AM9248" i="18"/>
  <c r="AM975" i="18"/>
  <c r="AM6543" i="18"/>
  <c r="AM7283" i="18"/>
  <c r="AQ9851" i="18"/>
  <c r="AM7414" i="18"/>
  <c r="AP6865" i="18"/>
  <c r="AM5412" i="18"/>
  <c r="AM3027" i="18"/>
  <c r="AM2241" i="18"/>
  <c r="AM9644" i="18"/>
  <c r="AM1960" i="18"/>
  <c r="AM8558" i="18"/>
  <c r="AP5100" i="18"/>
  <c r="AM6707" i="18"/>
  <c r="AM5370" i="18"/>
  <c r="AM8404" i="18"/>
  <c r="AM9383" i="18"/>
  <c r="AM8297" i="18"/>
  <c r="AQ8793" i="18"/>
  <c r="AM9063" i="18"/>
  <c r="AM6710" i="18"/>
  <c r="AM3532" i="18"/>
  <c r="AQ6104" i="18"/>
  <c r="AN4439" i="18"/>
  <c r="AP9535" i="18"/>
  <c r="AM851" i="18"/>
  <c r="AM8292" i="18"/>
  <c r="AM9364" i="18"/>
  <c r="AM6700" i="18"/>
  <c r="AM5613" i="18"/>
  <c r="AP8183" i="18"/>
  <c r="AM7404" i="18"/>
  <c r="AM1123" i="18"/>
  <c r="AM6893" i="18"/>
  <c r="AM2297" i="18"/>
  <c r="AM7989" i="18"/>
  <c r="AQ7917" i="18"/>
  <c r="AM5684" i="18"/>
  <c r="AP4149" i="18"/>
  <c r="AP7343" i="18"/>
  <c r="AM4405" i="18"/>
  <c r="AM6127" i="18"/>
  <c r="AM8695" i="18"/>
  <c r="AM6860" i="18"/>
  <c r="AQ9910" i="18"/>
  <c r="AP6496" i="18"/>
  <c r="AQ5957" i="18"/>
  <c r="AM4081" i="18"/>
  <c r="AM6922" i="18"/>
  <c r="AQ8493" i="18"/>
  <c r="AP4049" i="18"/>
  <c r="AQ7193" i="18"/>
  <c r="AM8582" i="18"/>
  <c r="AP7537" i="18"/>
  <c r="AM9470" i="18"/>
  <c r="AP6825" i="18"/>
  <c r="AM6963" i="18"/>
  <c r="AM9745" i="18"/>
  <c r="AQ6013" i="18"/>
  <c r="AM2471" i="18"/>
  <c r="AM2759" i="18"/>
  <c r="AM5899" i="18"/>
  <c r="AP7365" i="18"/>
  <c r="AM3246" i="18"/>
  <c r="AP8460" i="18"/>
  <c r="AM6985" i="18"/>
  <c r="AM2278" i="18"/>
  <c r="AP4565" i="18"/>
  <c r="AM6424" i="18"/>
  <c r="AM4505" i="18"/>
  <c r="AM2001" i="18"/>
  <c r="AP7936" i="18"/>
  <c r="AM7388" i="18"/>
  <c r="AM3268" i="18"/>
  <c r="AM2787" i="18"/>
  <c r="AQ2456" i="18"/>
  <c r="AM5131" i="18"/>
  <c r="AM9428" i="18"/>
  <c r="AM9856" i="18"/>
  <c r="AM4702" i="18"/>
  <c r="AM9299" i="18"/>
  <c r="AM3293" i="18"/>
  <c r="AP6228" i="18"/>
  <c r="AM1125" i="18"/>
  <c r="AQ9511" i="18"/>
  <c r="AM1203" i="18"/>
  <c r="AM9057" i="18"/>
  <c r="AQ6187" i="18"/>
  <c r="AM9698" i="18"/>
  <c r="AM6450" i="18"/>
  <c r="AM5103" i="18"/>
  <c r="AM7301" i="18"/>
  <c r="AM2287" i="18"/>
  <c r="AM6145" i="18"/>
  <c r="AQ9485" i="18"/>
  <c r="AM5623" i="18"/>
  <c r="AM8507" i="18"/>
  <c r="AM5305" i="18"/>
  <c r="AM7721" i="18"/>
  <c r="AM4945" i="18"/>
  <c r="AM3895" i="18"/>
  <c r="AM7465" i="18"/>
  <c r="AM661" i="18"/>
  <c r="AQ6000" i="18"/>
  <c r="AQ8407" i="18"/>
  <c r="AM2194" i="18"/>
  <c r="AM6598" i="18"/>
  <c r="AQ4300" i="18"/>
  <c r="AM8372" i="18"/>
  <c r="AM9355" i="18"/>
  <c r="AM770" i="18"/>
  <c r="AM5737" i="18"/>
  <c r="AM4314" i="18"/>
  <c r="AM4925" i="18"/>
  <c r="AM9820" i="18"/>
  <c r="AM5182" i="18"/>
  <c r="AM3765" i="18"/>
  <c r="AM8651" i="18"/>
  <c r="AM6386" i="18"/>
  <c r="AP7900" i="18"/>
  <c r="AM7113" i="18"/>
  <c r="AM6190" i="18"/>
  <c r="AM5111" i="18"/>
  <c r="AM3747" i="18"/>
  <c r="AM1627" i="18"/>
  <c r="AP8104" i="18"/>
  <c r="AP6863" i="18"/>
  <c r="AM6452" i="18"/>
  <c r="AQ8065" i="18"/>
  <c r="AM9476" i="18"/>
  <c r="AP9844" i="18"/>
  <c r="AM8601" i="18"/>
  <c r="AM9453" i="18"/>
  <c r="AM6178" i="18"/>
  <c r="AM3807" i="18"/>
  <c r="AQ6664" i="18"/>
  <c r="AM4331" i="18"/>
  <c r="AM3944" i="18"/>
  <c r="AM9013" i="18"/>
  <c r="AQ9529" i="18"/>
  <c r="AM9825" i="18"/>
  <c r="AQ7417" i="18"/>
  <c r="AM5818" i="18"/>
  <c r="AP7068" i="18"/>
  <c r="AM3787" i="18"/>
  <c r="AQ8821" i="18"/>
  <c r="AQ7695" i="18"/>
  <c r="AM1771" i="18"/>
  <c r="AM6333" i="18"/>
  <c r="AM3547" i="18"/>
  <c r="AM7493" i="18"/>
  <c r="AM2558" i="18"/>
  <c r="AQ6484" i="18"/>
  <c r="AQ9482" i="18"/>
  <c r="AM7715" i="18"/>
  <c r="AM6100" i="18"/>
  <c r="AM6026" i="18"/>
  <c r="AM3686" i="18"/>
  <c r="AM5266" i="18"/>
  <c r="AQ8661" i="18"/>
  <c r="AP9683" i="18"/>
  <c r="AM1803" i="18"/>
  <c r="AM809" i="18"/>
  <c r="AQ6500" i="18"/>
  <c r="AM608" i="18"/>
  <c r="AM6871" i="18"/>
  <c r="AQ9716" i="18"/>
  <c r="AM7918" i="18"/>
  <c r="AQ7225" i="18"/>
  <c r="AQ8296" i="18"/>
  <c r="AM6125" i="18"/>
  <c r="AQ5092" i="18"/>
  <c r="AM6504" i="18"/>
  <c r="AM6111" i="18"/>
  <c r="AM1168" i="18"/>
  <c r="AM6999" i="18"/>
  <c r="AM9737" i="18"/>
  <c r="AM9564" i="18"/>
  <c r="AP8124" i="18"/>
  <c r="AM5302" i="18"/>
  <c r="AM7254" i="18"/>
  <c r="AQ6101" i="18"/>
  <c r="AM6161" i="18"/>
  <c r="AQ7291" i="18"/>
  <c r="AM9869" i="18"/>
  <c r="AP6732" i="18"/>
  <c r="AM6589" i="18"/>
  <c r="AM3673" i="18"/>
  <c r="AQ8058" i="18"/>
  <c r="AM3069" i="18"/>
  <c r="AM6736" i="18"/>
  <c r="AQ9106" i="18"/>
  <c r="AM9261" i="18"/>
  <c r="AM3461" i="18"/>
  <c r="AQ9038" i="18"/>
  <c r="AM999" i="18"/>
  <c r="AM6794" i="18"/>
  <c r="AP4762" i="18"/>
  <c r="AM4631" i="18"/>
  <c r="AM465" i="18"/>
  <c r="AM8638" i="18"/>
  <c r="AM7637" i="18"/>
  <c r="AM3074" i="18"/>
  <c r="AM6983" i="18"/>
  <c r="AM8789" i="18"/>
  <c r="AQ6661" i="18"/>
  <c r="AM2814" i="18"/>
  <c r="AQ9175" i="18"/>
  <c r="AM8194" i="18"/>
  <c r="AM3281" i="18"/>
  <c r="AM1934" i="18"/>
  <c r="AM9141" i="18"/>
  <c r="AQ8849" i="18"/>
  <c r="AM6267" i="18"/>
  <c r="AQ8395" i="18"/>
  <c r="AM7747" i="18"/>
  <c r="AM4098" i="18"/>
  <c r="AM6791" i="18"/>
  <c r="AM5163" i="18"/>
  <c r="AM1278" i="18"/>
  <c r="AM8038" i="18"/>
  <c r="AM2761" i="18"/>
  <c r="AP7031" i="18"/>
  <c r="AP9826" i="18"/>
  <c r="AQ7251" i="18"/>
  <c r="AP3801" i="18"/>
  <c r="AM9716" i="18"/>
  <c r="AM4262" i="18"/>
  <c r="AM7802" i="18"/>
  <c r="AM4295" i="18"/>
  <c r="AQ6512" i="18"/>
  <c r="AM2328" i="18"/>
  <c r="AQ6877" i="18"/>
  <c r="AM9433" i="18"/>
  <c r="AP9031" i="18"/>
  <c r="AM5770" i="18"/>
  <c r="AP6447" i="18"/>
  <c r="AM9411" i="18"/>
  <c r="AQ8361" i="18"/>
  <c r="AQ9517" i="18"/>
  <c r="AM4415" i="18"/>
  <c r="AM7831" i="18"/>
  <c r="AM7170" i="18"/>
  <c r="AQ6016" i="18"/>
  <c r="AQ8909" i="18"/>
  <c r="AP8100" i="18"/>
  <c r="AM6877" i="18"/>
  <c r="AM4781" i="18"/>
  <c r="AM4919" i="18"/>
  <c r="AM8387" i="18"/>
  <c r="AM8063" i="18"/>
  <c r="AM8928" i="18"/>
  <c r="AM806" i="18"/>
  <c r="AM6795" i="18"/>
  <c r="AM6973" i="18"/>
  <c r="AQ9409" i="18"/>
  <c r="AP3278" i="18"/>
  <c r="AM5836" i="18"/>
  <c r="AP6572" i="18"/>
  <c r="AM7455" i="18"/>
  <c r="AP8673" i="18"/>
  <c r="AQ9805" i="18"/>
  <c r="AM4884" i="18"/>
  <c r="AM686" i="18"/>
  <c r="AM8336" i="18"/>
  <c r="AP8681" i="18"/>
  <c r="AP6511" i="18"/>
  <c r="AM6285" i="18"/>
  <c r="AP9234" i="18"/>
  <c r="AQ5813" i="18"/>
  <c r="AP6259" i="18"/>
  <c r="AM7565" i="18"/>
  <c r="AM5015" i="18"/>
  <c r="AM2965" i="18"/>
  <c r="AQ9140" i="18"/>
  <c r="AM6862" i="18"/>
  <c r="AQ2159" i="18"/>
  <c r="AM5194" i="18"/>
  <c r="AM6420" i="18"/>
  <c r="AQ9635" i="18"/>
  <c r="AM6115" i="18"/>
  <c r="AP6941" i="18"/>
  <c r="AM1807" i="18"/>
  <c r="AM1746" i="18"/>
  <c r="AM2842" i="18"/>
  <c r="AQ8833" i="18"/>
  <c r="AM1889" i="18"/>
  <c r="AM7026" i="18"/>
  <c r="AQ5744" i="18"/>
  <c r="AM5939" i="18"/>
  <c r="AP5939" i="18"/>
  <c r="AM8782" i="18"/>
  <c r="AM1858" i="18"/>
  <c r="AM8781" i="18"/>
  <c r="AP5837" i="18"/>
  <c r="AM1337" i="18"/>
  <c r="AM3632" i="18"/>
  <c r="AM9646" i="18"/>
  <c r="AM9599" i="18"/>
  <c r="AQ9681" i="18"/>
  <c r="AP7399" i="18"/>
  <c r="AM5570" i="18"/>
  <c r="AM1133" i="18"/>
  <c r="AP9851" i="18"/>
  <c r="AM6621" i="18"/>
  <c r="AQ8459" i="18"/>
  <c r="AP5354" i="18"/>
  <c r="AM5790" i="18"/>
  <c r="AM7942" i="18"/>
  <c r="AQ6939" i="18"/>
  <c r="AM1050" i="18"/>
  <c r="AM6391" i="18"/>
  <c r="AM8039" i="18"/>
  <c r="AQ8733" i="18"/>
  <c r="AM6502" i="18"/>
  <c r="AM6242" i="18"/>
  <c r="AQ7760" i="18"/>
  <c r="AM5959" i="18"/>
  <c r="AM9517" i="18"/>
  <c r="AM9167" i="18"/>
  <c r="AQ9351" i="18"/>
  <c r="AQ5853" i="18"/>
  <c r="AM7067" i="18"/>
  <c r="AM4893" i="18"/>
  <c r="AM4372" i="18"/>
  <c r="AQ6883" i="18"/>
  <c r="AM6989" i="18"/>
  <c r="AP8593" i="18"/>
  <c r="AM2043" i="18"/>
  <c r="AM727" i="18"/>
  <c r="AM2424" i="18"/>
  <c r="AM8583" i="18"/>
  <c r="AM6162" i="18"/>
  <c r="AM872" i="18"/>
  <c r="AQ9653" i="18"/>
  <c r="AM8894" i="18"/>
  <c r="AM7116" i="18"/>
  <c r="AQ9197" i="18"/>
  <c r="AP9210" i="18"/>
  <c r="AQ9361" i="18"/>
  <c r="AM6597" i="18"/>
  <c r="AM516" i="18"/>
  <c r="AQ7749" i="18"/>
  <c r="AM7556" i="18"/>
  <c r="AM9352" i="18"/>
  <c r="AM8714" i="18"/>
  <c r="AM5231" i="18"/>
  <c r="AM7812" i="18"/>
  <c r="AP9350" i="18"/>
  <c r="AM1385" i="18"/>
  <c r="AM1767" i="18"/>
  <c r="AM1599" i="18"/>
  <c r="AM5890" i="18"/>
  <c r="AM9790" i="18"/>
  <c r="AM8472" i="18"/>
  <c r="AM8796" i="18"/>
  <c r="AM864" i="18"/>
  <c r="AM8313" i="18"/>
  <c r="AM7123" i="18"/>
  <c r="AP9279" i="18"/>
  <c r="AM6896" i="18"/>
  <c r="AP9255" i="18"/>
  <c r="AM1350" i="18"/>
  <c r="AM7578" i="18"/>
  <c r="AM841" i="18"/>
  <c r="AM1705" i="18"/>
  <c r="AM7399" i="18"/>
  <c r="AM31" i="18"/>
  <c r="AM3831" i="18"/>
  <c r="AM4566" i="18"/>
  <c r="AM8437" i="18"/>
  <c r="AM9270" i="18"/>
  <c r="AM8503" i="18"/>
  <c r="AQ7971" i="18"/>
  <c r="AM8604" i="18"/>
  <c r="AQ8896" i="18"/>
  <c r="AQ9410" i="18"/>
  <c r="AP6808" i="18"/>
  <c r="AM9113" i="18"/>
  <c r="AM5095" i="18"/>
  <c r="AM4045" i="18"/>
  <c r="AM4087" i="18"/>
  <c r="AM3814" i="18"/>
  <c r="AM3821" i="18"/>
  <c r="AP6177" i="18"/>
  <c r="AP9808" i="18"/>
  <c r="AM4384" i="18"/>
  <c r="AM8191" i="18"/>
  <c r="AM4685" i="18"/>
  <c r="AM6966" i="18"/>
  <c r="AP7044" i="18"/>
  <c r="AM9704" i="18"/>
  <c r="AM8142" i="18"/>
  <c r="AM6281" i="18"/>
  <c r="AM5974" i="18"/>
  <c r="AM5151" i="18"/>
  <c r="AQ9354" i="18"/>
  <c r="AM3754" i="18"/>
  <c r="AP5285" i="18"/>
  <c r="AM4373" i="18"/>
  <c r="AM570" i="18"/>
  <c r="AQ3898" i="18"/>
  <c r="AM8942" i="18"/>
  <c r="AM2327" i="18"/>
  <c r="AM4116" i="18"/>
  <c r="AP5532" i="18"/>
  <c r="AM3707" i="18"/>
  <c r="AM8934" i="18"/>
  <c r="AM7074" i="18"/>
  <c r="AM1225" i="18"/>
  <c r="AP5546" i="18"/>
  <c r="AM1147" i="18"/>
  <c r="AP7135" i="18"/>
  <c r="AM6909" i="18"/>
  <c r="AM2835" i="18"/>
  <c r="AM3397" i="18"/>
  <c r="AM8804" i="18"/>
  <c r="AQ6591" i="18"/>
  <c r="AM9881" i="18"/>
  <c r="AM1986" i="18"/>
  <c r="AM9208" i="18"/>
  <c r="AQ7592" i="18"/>
  <c r="AM4440" i="18"/>
  <c r="AQ6781" i="18"/>
  <c r="AM6945" i="18"/>
  <c r="AP9167" i="18"/>
  <c r="AP9420" i="18"/>
  <c r="AM6092" i="18"/>
  <c r="AM2940" i="18"/>
  <c r="AM2274" i="18"/>
  <c r="AM3731" i="18"/>
  <c r="AM3702" i="18"/>
  <c r="AP7524" i="18"/>
  <c r="AM2638" i="18"/>
  <c r="AM6691" i="18"/>
  <c r="AM3482" i="18"/>
  <c r="AM5439" i="18"/>
  <c r="AM754" i="18"/>
  <c r="AM4811" i="18"/>
  <c r="AM4012" i="18"/>
  <c r="AM8725" i="18"/>
  <c r="AM6001" i="18"/>
  <c r="AM9892" i="18"/>
  <c r="AM8261" i="18"/>
  <c r="AM4364" i="18"/>
  <c r="AM3687" i="18"/>
  <c r="AM6106" i="18"/>
  <c r="AM8121" i="18"/>
  <c r="AP6583" i="18"/>
  <c r="AQ7435" i="18"/>
  <c r="AM8352" i="18"/>
  <c r="AM3863" i="18"/>
  <c r="AM1639" i="18"/>
  <c r="AP6188" i="18"/>
  <c r="AP5472" i="18"/>
  <c r="AM8492" i="18"/>
  <c r="AQ6779" i="18"/>
  <c r="AM2090" i="18"/>
  <c r="AM8563" i="18"/>
  <c r="AM4846" i="18"/>
  <c r="AM8877" i="18"/>
  <c r="AM6483" i="18"/>
  <c r="AM9652" i="18"/>
  <c r="AM5771" i="18"/>
  <c r="AM7836" i="18"/>
  <c r="AP6652" i="18"/>
  <c r="AM6173" i="18"/>
  <c r="AP7388" i="18"/>
  <c r="AM7007" i="18"/>
  <c r="AQ8628" i="18"/>
  <c r="AM7146" i="18"/>
  <c r="AM2035" i="18"/>
  <c r="AM4444" i="18"/>
  <c r="AM3147" i="18"/>
  <c r="AM8840" i="18"/>
  <c r="AP9135" i="18"/>
  <c r="AM3690" i="18"/>
  <c r="AM8432" i="18"/>
  <c r="AP9349" i="18"/>
  <c r="AM6722" i="18"/>
  <c r="AQ8379" i="18"/>
  <c r="AQ9525" i="18"/>
  <c r="AQ6443" i="18"/>
  <c r="AQ7876" i="18"/>
  <c r="AM6060" i="18"/>
  <c r="AQ7280" i="18"/>
  <c r="AM5917" i="18"/>
  <c r="AQ5119" i="18"/>
  <c r="AM7474" i="18"/>
  <c r="AM8872" i="18"/>
  <c r="AM7799" i="18"/>
  <c r="AM3517" i="18"/>
  <c r="AP2453" i="18"/>
  <c r="AM5162" i="18"/>
  <c r="AP9428" i="18"/>
  <c r="AM5918" i="18"/>
  <c r="AM9879" i="18"/>
  <c r="AM3551" i="18"/>
  <c r="AP8568" i="18"/>
  <c r="AQ7924" i="18"/>
  <c r="AP6827" i="18"/>
  <c r="AM7275" i="18"/>
  <c r="AQ6115" i="18"/>
  <c r="AM9371" i="18"/>
  <c r="AQ8957" i="18"/>
  <c r="AM5334" i="18"/>
  <c r="AM4021" i="18"/>
  <c r="AM1001" i="18"/>
  <c r="AM7071" i="18"/>
  <c r="AM2099" i="18"/>
  <c r="AQ8851" i="18"/>
  <c r="AM3112" i="18"/>
  <c r="AM4952" i="18"/>
  <c r="AM775" i="18"/>
  <c r="AM3884" i="18"/>
  <c r="AM3436" i="18"/>
  <c r="AM4899" i="18"/>
  <c r="AQ6120" i="18"/>
  <c r="AM1352" i="18"/>
  <c r="AM3349" i="18"/>
  <c r="AM9647" i="18"/>
  <c r="AM3005" i="18"/>
  <c r="AM9576" i="18"/>
  <c r="AM9003" i="18"/>
  <c r="AM4328" i="18"/>
  <c r="AM4448" i="18"/>
  <c r="AM6346" i="18"/>
  <c r="AM1199" i="18"/>
  <c r="AP4859" i="18"/>
  <c r="AM1466" i="18"/>
  <c r="AM6335" i="18"/>
  <c r="AM6292" i="18"/>
  <c r="AM4756" i="18"/>
  <c r="AM3132" i="18"/>
  <c r="AM1080" i="18"/>
  <c r="AQ8617" i="18"/>
  <c r="AM9227" i="18"/>
  <c r="AM8974" i="18"/>
  <c r="AM7231" i="18"/>
  <c r="AP7531" i="18"/>
  <c r="AM8301" i="18"/>
  <c r="AP6600" i="18"/>
  <c r="AM6189" i="18"/>
  <c r="AM9920" i="18"/>
  <c r="AQ7184" i="18"/>
  <c r="AP6847" i="18"/>
  <c r="AP9648" i="18"/>
  <c r="AP7385" i="18"/>
  <c r="AM4277" i="18"/>
  <c r="AQ7605" i="18"/>
  <c r="AM1544" i="18"/>
  <c r="AM9373" i="18"/>
  <c r="AM2619" i="18"/>
  <c r="AM1443" i="18"/>
  <c r="AM9363" i="18"/>
  <c r="AP6853" i="18"/>
  <c r="AM8212" i="18"/>
  <c r="AM8880" i="18"/>
  <c r="AM2886" i="18"/>
  <c r="AM9878" i="18"/>
  <c r="AQ9255" i="18"/>
  <c r="AQ6444" i="18"/>
  <c r="AP9543" i="18"/>
  <c r="AM6109" i="18"/>
  <c r="AQ9770" i="18"/>
  <c r="AM8876" i="18"/>
  <c r="AM1320" i="18"/>
  <c r="AM7674" i="18"/>
  <c r="AM8174" i="18"/>
  <c r="AQ9703" i="18"/>
  <c r="AM9234" i="18"/>
  <c r="AQ8398" i="18"/>
  <c r="AM3706" i="18"/>
  <c r="AQ5336" i="18"/>
  <c r="AQ3386" i="18"/>
  <c r="AM8248" i="18"/>
  <c r="AQ9265" i="18"/>
  <c r="AM7133" i="18"/>
  <c r="AQ6060" i="18"/>
  <c r="AM6289" i="18"/>
  <c r="AM862" i="18"/>
  <c r="AM3375" i="18"/>
  <c r="AP7527" i="18"/>
  <c r="AM2675" i="18"/>
  <c r="AP9409" i="18"/>
  <c r="AP4902" i="18"/>
  <c r="AM2918" i="18"/>
  <c r="AM7548" i="18"/>
  <c r="AM3604" i="18"/>
  <c r="AM5483" i="18"/>
  <c r="AM6276" i="18"/>
  <c r="AM9196" i="18"/>
  <c r="AM3451" i="18"/>
  <c r="AQ9292" i="18"/>
  <c r="AQ9573" i="18"/>
  <c r="AP6485" i="18"/>
  <c r="AM750" i="18"/>
  <c r="AM4348" i="18"/>
  <c r="AM8295" i="18"/>
  <c r="AQ8205" i="18"/>
  <c r="AM5218" i="18"/>
  <c r="AM8539" i="18"/>
  <c r="AQ9041" i="18"/>
  <c r="AM7068" i="18"/>
  <c r="AM9335" i="18"/>
  <c r="AM6836" i="18"/>
  <c r="AM9279" i="18"/>
  <c r="AM7572" i="18"/>
  <c r="AM2479" i="18"/>
  <c r="AM9526" i="18"/>
  <c r="AM5911" i="18"/>
  <c r="AM4476" i="18"/>
  <c r="AP9394" i="18"/>
  <c r="AM5359" i="18"/>
  <c r="AQ9802" i="18"/>
  <c r="AM7203" i="18"/>
  <c r="AM7030" i="18"/>
  <c r="AP8535" i="18"/>
  <c r="AM5118" i="18"/>
  <c r="AM3964" i="18"/>
  <c r="AM3874" i="18"/>
  <c r="AQ8539" i="18"/>
  <c r="AM698" i="18"/>
  <c r="AM5258" i="18"/>
  <c r="AM6251" i="18"/>
  <c r="AM2110" i="18"/>
  <c r="AM8046" i="18"/>
  <c r="AM3746" i="18"/>
  <c r="AM8522" i="18"/>
  <c r="AM39" i="18"/>
  <c r="AQ7757" i="18"/>
  <c r="AM2718" i="18"/>
  <c r="AM3347" i="18"/>
  <c r="AM1890" i="18"/>
  <c r="AM9556" i="18"/>
  <c r="AM8416" i="18"/>
  <c r="AQ5663" i="18"/>
  <c r="AM4302" i="18"/>
  <c r="AQ9823" i="18"/>
  <c r="AQ5831" i="18"/>
  <c r="AM8856" i="18"/>
  <c r="AM3114" i="18"/>
  <c r="AQ9606" i="18"/>
  <c r="AM4305" i="18"/>
  <c r="AQ8559" i="18"/>
  <c r="AM2323" i="18"/>
  <c r="AM8367" i="18"/>
  <c r="AM6677" i="18"/>
  <c r="AM3055" i="18"/>
  <c r="AM7031" i="18"/>
  <c r="AM5720" i="18"/>
  <c r="AM4317" i="18"/>
  <c r="AP4545" i="18"/>
  <c r="AM8743" i="18"/>
  <c r="AM2553" i="18"/>
  <c r="AM9623" i="18"/>
  <c r="AP7633" i="18"/>
  <c r="AQ4964" i="18"/>
  <c r="AM2669" i="18"/>
  <c r="AP9095" i="18"/>
  <c r="AP9830" i="18"/>
  <c r="AM5924" i="18"/>
  <c r="AM5035" i="18"/>
  <c r="AM6845" i="18"/>
  <c r="AP9871" i="18"/>
  <c r="AM9739" i="18"/>
  <c r="AM8512" i="18"/>
  <c r="AQ9263" i="18"/>
  <c r="AM9491" i="18"/>
  <c r="AQ9862" i="18"/>
  <c r="AM1433" i="18"/>
  <c r="AP9188" i="18"/>
  <c r="AP9558" i="18"/>
  <c r="AM951" i="18"/>
  <c r="AM3425" i="18"/>
  <c r="AM4580" i="18"/>
  <c r="AM5122" i="18"/>
  <c r="AQ7951" i="18"/>
  <c r="AM4515" i="18"/>
  <c r="AM5740" i="18"/>
  <c r="AP6244" i="18"/>
  <c r="AM8640" i="18"/>
  <c r="AM943" i="18"/>
  <c r="AM3113" i="18"/>
  <c r="AP8241" i="18"/>
  <c r="AM5553" i="18"/>
  <c r="AM2371" i="18"/>
  <c r="AM785" i="18"/>
  <c r="AQ8227" i="18"/>
  <c r="AM8157" i="18"/>
  <c r="AM4249" i="18"/>
  <c r="AM2119" i="18"/>
  <c r="AQ6797" i="18"/>
  <c r="AM4746" i="18"/>
  <c r="AP6233" i="18"/>
  <c r="AQ9355" i="18"/>
  <c r="AQ9745" i="18"/>
  <c r="AM6765" i="18"/>
  <c r="AM6283" i="18"/>
  <c r="AP8272" i="18"/>
  <c r="AM9223" i="18"/>
  <c r="AM7150" i="18"/>
  <c r="AM4428" i="18"/>
  <c r="AP7789" i="18"/>
  <c r="AQ4191" i="18"/>
  <c r="AM1274" i="18"/>
  <c r="AM5462" i="18"/>
  <c r="AP2104" i="18"/>
  <c r="AM9581" i="18"/>
  <c r="AM6224" i="18"/>
  <c r="AM8251" i="18"/>
  <c r="AM7171" i="18"/>
  <c r="AQ5571" i="18"/>
  <c r="AM3026" i="18"/>
  <c r="AM6019" i="18"/>
  <c r="AP7569" i="18"/>
  <c r="AM6132" i="18"/>
  <c r="AM4374" i="18"/>
  <c r="AM8274" i="18"/>
  <c r="AQ7257" i="18"/>
  <c r="AP4730" i="18"/>
  <c r="AM3507" i="18"/>
  <c r="AM5867" i="18"/>
  <c r="AM4971" i="18"/>
  <c r="AM4805" i="18"/>
  <c r="AM7024" i="18"/>
  <c r="AQ8709" i="18"/>
  <c r="AM6994" i="18"/>
  <c r="AM9565" i="18"/>
  <c r="AP7769" i="18"/>
  <c r="AM4674" i="18"/>
  <c r="AM4157" i="18"/>
  <c r="AM1046" i="18"/>
  <c r="AP5673" i="18"/>
  <c r="AM771" i="18"/>
  <c r="AM5668" i="18"/>
  <c r="AM7092" i="18"/>
  <c r="AM6196" i="18"/>
  <c r="AM7018" i="18"/>
  <c r="AM738" i="18"/>
  <c r="AM2351" i="18"/>
  <c r="AM8957" i="18"/>
  <c r="AM4574" i="18"/>
  <c r="AP8725" i="18"/>
  <c r="AQ1417" i="18"/>
  <c r="AP6560" i="18"/>
  <c r="AP8047" i="18"/>
  <c r="AM8515" i="18"/>
  <c r="AP6203" i="18"/>
  <c r="AP8108" i="18"/>
  <c r="AM8852" i="18"/>
  <c r="AM8084" i="18"/>
  <c r="AM9079" i="18"/>
  <c r="AM5442" i="18"/>
  <c r="AM9022" i="18"/>
  <c r="AM2414" i="18"/>
  <c r="AM9492" i="18"/>
  <c r="AM8799" i="18"/>
  <c r="AM1980" i="18"/>
  <c r="AM7649" i="18"/>
  <c r="AP2333" i="18"/>
  <c r="AM6891" i="18"/>
  <c r="AM6790" i="18"/>
  <c r="AM9221" i="18"/>
  <c r="AM3095" i="18"/>
  <c r="AM9286" i="18"/>
  <c r="AM475" i="18"/>
  <c r="AM6076" i="18"/>
  <c r="AM1445" i="18"/>
  <c r="AQ7520" i="18"/>
  <c r="AM1962" i="18"/>
  <c r="AQ9515" i="18"/>
  <c r="AM23" i="18"/>
  <c r="AM4951" i="18"/>
  <c r="AM6682" i="18"/>
  <c r="AM6588" i="18"/>
  <c r="AP8420" i="18"/>
  <c r="AP9068" i="18"/>
  <c r="AQ7993" i="18"/>
  <c r="AM875" i="18"/>
  <c r="AM2746" i="18"/>
  <c r="AQ9090" i="18"/>
  <c r="AM7436" i="18"/>
  <c r="AM8447" i="18"/>
  <c r="AM9733" i="18"/>
  <c r="AM2587" i="18"/>
  <c r="AM3596" i="18"/>
  <c r="AM8696" i="18"/>
  <c r="AQ8295" i="18"/>
  <c r="AM1608" i="18"/>
  <c r="AM4834" i="18"/>
  <c r="AM4130" i="18"/>
  <c r="AQ7411" i="18"/>
  <c r="AP9658" i="18"/>
  <c r="AP3737" i="18"/>
  <c r="AM2112" i="18"/>
  <c r="AM5226" i="18"/>
  <c r="AM8339" i="18"/>
  <c r="AQ3242" i="18"/>
  <c r="AM3260" i="18"/>
  <c r="AM5895" i="18"/>
  <c r="AM8594" i="18"/>
  <c r="AM6210" i="18"/>
  <c r="AM6025" i="18"/>
  <c r="AP6283" i="18"/>
  <c r="AP3541" i="18"/>
  <c r="AM2361" i="18"/>
  <c r="AM5525" i="18"/>
  <c r="AP6852" i="18"/>
  <c r="AQ9306" i="18"/>
  <c r="AM6583" i="18"/>
  <c r="AM3869" i="18"/>
  <c r="AM5869" i="18"/>
  <c r="AM8724" i="18"/>
  <c r="AM6090" i="18"/>
  <c r="AM7587" i="18"/>
  <c r="AQ4829" i="18"/>
  <c r="AP9178" i="18"/>
  <c r="AM5303" i="18"/>
  <c r="AP3409" i="18"/>
  <c r="AP4688" i="18"/>
  <c r="AQ6798" i="18"/>
  <c r="AM6940" i="18"/>
  <c r="AM4430" i="18"/>
  <c r="AM8850" i="18"/>
  <c r="AP8436" i="18"/>
  <c r="AM5602" i="18"/>
  <c r="AP7307" i="18"/>
  <c r="AP6045" i="18"/>
  <c r="AQ3412" i="18"/>
  <c r="AP7265" i="18"/>
  <c r="AP5861" i="18"/>
  <c r="AQ8555" i="18"/>
  <c r="AM5333" i="18"/>
  <c r="AM4403" i="18"/>
  <c r="AM485" i="18"/>
  <c r="AP5737" i="18"/>
  <c r="AP6752" i="18"/>
  <c r="AM922" i="18"/>
  <c r="AM7630" i="18"/>
  <c r="AM2895" i="18"/>
  <c r="AP8173" i="18"/>
  <c r="AM8550" i="18"/>
  <c r="AM1193" i="18"/>
  <c r="AP9093" i="18"/>
  <c r="AM4326" i="18"/>
  <c r="AM4324" i="18"/>
  <c r="AM5898" i="18"/>
  <c r="AM5920" i="18"/>
  <c r="AM9598" i="18"/>
  <c r="AQ7603" i="18"/>
  <c r="AQ8147" i="18"/>
  <c r="AQ7472" i="18"/>
  <c r="AP8335" i="18"/>
  <c r="AM3692" i="18"/>
  <c r="AM6042" i="18"/>
  <c r="AM1239" i="18"/>
  <c r="AM642" i="18"/>
  <c r="AQ9672" i="18"/>
  <c r="AQ6096" i="18"/>
  <c r="AM8183" i="18"/>
  <c r="AM5072" i="18"/>
  <c r="AM8246" i="18"/>
  <c r="AP5257" i="18"/>
  <c r="AP5425" i="18"/>
  <c r="AP9092" i="18"/>
  <c r="AM7045" i="18"/>
  <c r="AM4710" i="18"/>
  <c r="AP2865" i="18"/>
  <c r="AQ8613" i="18"/>
  <c r="AM6451" i="18"/>
  <c r="AP8121" i="18"/>
  <c r="AM2268" i="18"/>
  <c r="AM1850" i="18"/>
  <c r="AM9386" i="18"/>
  <c r="AQ8835" i="18"/>
  <c r="AQ6547" i="18"/>
  <c r="AM3263" i="18"/>
  <c r="AM5830" i="18"/>
  <c r="AP7630" i="18"/>
  <c r="AM2894" i="18"/>
  <c r="AM890" i="18"/>
  <c r="AM3477" i="18"/>
  <c r="AM2203" i="18"/>
  <c r="AM4499" i="18"/>
  <c r="AP9561" i="18"/>
  <c r="AQ5915" i="18"/>
  <c r="AM3775" i="18"/>
  <c r="AM3991" i="18"/>
  <c r="AM9686" i="18"/>
  <c r="AM4215" i="18"/>
  <c r="AP5337" i="18"/>
  <c r="AQ8232" i="18"/>
  <c r="AM2258" i="18"/>
  <c r="AM2306" i="18"/>
  <c r="AM4714" i="18"/>
  <c r="AP6411" i="18"/>
  <c r="AM1282" i="18"/>
  <c r="AM5017" i="18"/>
  <c r="AM5556" i="18"/>
  <c r="AP5417" i="18"/>
  <c r="AM6298" i="18"/>
  <c r="AM3900" i="18"/>
  <c r="AM8080" i="18"/>
  <c r="AQ9103" i="18"/>
  <c r="AM8691" i="18"/>
  <c r="AP9505" i="18"/>
  <c r="AM4629" i="18"/>
  <c r="AM1681" i="18"/>
  <c r="AP6769" i="18"/>
  <c r="AM2345" i="18"/>
  <c r="AM8235" i="18"/>
  <c r="AM7499" i="18"/>
  <c r="AM858" i="18"/>
  <c r="AM1424" i="18"/>
  <c r="AP8740" i="18"/>
  <c r="AP5505" i="18"/>
  <c r="AM8033" i="18"/>
  <c r="AP8123" i="18"/>
  <c r="AP8966" i="18"/>
  <c r="AM4759" i="18"/>
  <c r="AQ6185" i="18"/>
  <c r="AP2274" i="18"/>
  <c r="AQ5087" i="18"/>
  <c r="AQ9121" i="18"/>
  <c r="AM3046" i="18"/>
  <c r="AP9738" i="18"/>
  <c r="AM3121" i="18"/>
  <c r="AM2688" i="18"/>
  <c r="AQ6271" i="18"/>
  <c r="AQ8025" i="18"/>
  <c r="AM7056" i="18"/>
  <c r="AM1842" i="18"/>
  <c r="AM8117" i="18"/>
  <c r="AM8359" i="18"/>
  <c r="AQ6932" i="18"/>
  <c r="AM7978" i="18"/>
  <c r="AM8854" i="18"/>
  <c r="AQ9503" i="18"/>
  <c r="AM9519" i="18"/>
  <c r="AM1938" i="18"/>
  <c r="AM9029" i="18"/>
  <c r="AM9238" i="18"/>
  <c r="AM8218" i="18"/>
  <c r="AQ7549" i="18"/>
  <c r="AP4430" i="18"/>
  <c r="AM3292" i="18"/>
  <c r="AM6371" i="18"/>
  <c r="AQ5973" i="18"/>
  <c r="AP4155" i="18"/>
  <c r="AM9190" i="18"/>
  <c r="AM3434" i="18"/>
  <c r="AM6349" i="18"/>
  <c r="AM1481" i="18"/>
  <c r="AM6646" i="18"/>
  <c r="AQ8953" i="18"/>
  <c r="AQ4970" i="18"/>
  <c r="AM4481" i="18"/>
  <c r="AM3059" i="18"/>
  <c r="AM646" i="18"/>
  <c r="AM2437" i="18"/>
  <c r="AQ7569" i="18"/>
  <c r="AP6115" i="18"/>
  <c r="AM5227" i="18"/>
  <c r="AM5326" i="18"/>
  <c r="AM1570" i="18"/>
  <c r="AM4904" i="18"/>
  <c r="AM2962" i="18"/>
  <c r="AP8459" i="18"/>
  <c r="AM6124" i="18"/>
  <c r="AM9185" i="18"/>
  <c r="AQ9608" i="18"/>
  <c r="AM7554" i="18"/>
  <c r="AP3555" i="18"/>
  <c r="AM9136" i="18"/>
  <c r="AM9263" i="18"/>
  <c r="AP8721" i="18"/>
  <c r="AM6487" i="18"/>
  <c r="AM8893" i="18"/>
  <c r="AM8902" i="18"/>
  <c r="AM5912" i="18"/>
  <c r="AP7964" i="18"/>
  <c r="AQ6281" i="18"/>
  <c r="AM4871" i="18"/>
  <c r="AM7075" i="18"/>
  <c r="AM1785" i="18"/>
  <c r="AQ8901" i="18"/>
  <c r="AQ9869" i="18"/>
  <c r="AM3990" i="18"/>
  <c r="AM8943" i="18"/>
  <c r="AM1267" i="18"/>
  <c r="AQ4306" i="18"/>
  <c r="AM7140" i="18"/>
  <c r="AM4767" i="18"/>
  <c r="AP6855" i="18"/>
  <c r="AM3573" i="18"/>
  <c r="AM5381" i="18"/>
  <c r="AM904" i="18"/>
  <c r="AM9155" i="18"/>
  <c r="AM9741" i="18"/>
  <c r="AM2504" i="18"/>
  <c r="AM1660" i="18"/>
  <c r="AM8397" i="18"/>
  <c r="AM9717" i="18"/>
  <c r="AP6595" i="18"/>
  <c r="AM2499" i="18"/>
  <c r="AQ4989" i="18"/>
  <c r="AP9292" i="18"/>
  <c r="AM4820" i="18"/>
  <c r="AQ7326" i="18"/>
  <c r="AM4873" i="18"/>
  <c r="AM2038" i="18"/>
  <c r="AM5473" i="18"/>
  <c r="AM2192" i="18"/>
  <c r="AM895" i="18"/>
  <c r="AM3671" i="18"/>
  <c r="AP7462" i="18"/>
  <c r="AM6701" i="18"/>
  <c r="AM723" i="18"/>
  <c r="AQ7307" i="18"/>
  <c r="AM9178" i="18"/>
  <c r="AM3744" i="18"/>
  <c r="AP7309" i="18"/>
  <c r="AM8175" i="18"/>
  <c r="AP8299" i="18"/>
  <c r="AQ4919" i="18"/>
  <c r="AM4583" i="18"/>
  <c r="AM9140" i="18"/>
  <c r="AM8330" i="18"/>
  <c r="AM1266" i="18"/>
  <c r="AM1629" i="18"/>
  <c r="AM5948" i="18"/>
  <c r="AP9367" i="18"/>
  <c r="AP4868" i="18"/>
  <c r="AM6219" i="18"/>
  <c r="AM1739" i="18"/>
  <c r="AQ6612" i="18"/>
  <c r="AM4491" i="18"/>
  <c r="AM3266" i="18"/>
  <c r="AP7076" i="18"/>
  <c r="AM3572" i="18"/>
  <c r="AM8245" i="18"/>
  <c r="AP9831" i="18"/>
  <c r="AM902" i="18"/>
  <c r="AM1735" i="18"/>
  <c r="AQ8413" i="18"/>
  <c r="AM4753" i="18"/>
  <c r="AM883" i="18"/>
  <c r="AQ4749" i="18"/>
  <c r="AQ6389" i="18"/>
  <c r="AP5871" i="18"/>
  <c r="AP8212" i="18"/>
  <c r="AM8887" i="18"/>
  <c r="AM7707" i="18"/>
  <c r="AQ7369" i="18"/>
  <c r="AM3951" i="18"/>
  <c r="AQ8582" i="18"/>
  <c r="AQ5159" i="18"/>
  <c r="AM1041" i="18"/>
  <c r="AQ9123" i="18"/>
  <c r="AM1126" i="18"/>
  <c r="AP9853" i="18"/>
  <c r="AP8975" i="18"/>
  <c r="AP7901" i="18"/>
  <c r="AP6009" i="18"/>
  <c r="AP8636" i="18"/>
  <c r="AM4385" i="18"/>
  <c r="AM5173" i="18"/>
  <c r="AM7102" i="18"/>
  <c r="AM7101" i="18"/>
  <c r="AM4991" i="18"/>
  <c r="AM4534" i="18"/>
  <c r="AM1518" i="18"/>
  <c r="AQ3717" i="18"/>
  <c r="AM9505" i="18"/>
  <c r="AM9389" i="18"/>
  <c r="AP9309" i="18"/>
  <c r="AM2541" i="18"/>
  <c r="AQ6677" i="18"/>
  <c r="AM5363" i="18"/>
  <c r="AP9774" i="18"/>
  <c r="AM7256" i="18"/>
  <c r="AM5822" i="18"/>
  <c r="AM1167" i="18"/>
  <c r="AM8418" i="18"/>
  <c r="AM6673" i="18"/>
  <c r="AM6567" i="18"/>
  <c r="AM4888" i="18"/>
  <c r="AP7117" i="18"/>
  <c r="AM1235" i="18"/>
  <c r="AQ1959" i="18"/>
  <c r="AM2494" i="18"/>
  <c r="AM8203" i="18"/>
  <c r="AM5589" i="18"/>
  <c r="AQ1649" i="18"/>
  <c r="AQ8045" i="18"/>
  <c r="AP8219" i="18"/>
  <c r="AM6465" i="18"/>
  <c r="AP9435" i="18"/>
  <c r="AP9910" i="18"/>
  <c r="AQ7403" i="18"/>
  <c r="AQ3427" i="18"/>
  <c r="AP5010" i="18"/>
  <c r="AP4145" i="18"/>
  <c r="AP9928" i="18"/>
  <c r="AM6217" i="18"/>
  <c r="AQ8516" i="18"/>
  <c r="AQ4037" i="18"/>
  <c r="AM1480" i="18"/>
  <c r="AQ3999" i="18"/>
  <c r="AM5312" i="18"/>
  <c r="AM3625" i="18"/>
  <c r="AM4585" i="18"/>
  <c r="AP5129" i="18"/>
  <c r="AM5656" i="18"/>
  <c r="AM5109" i="18"/>
  <c r="AM4769" i="18"/>
  <c r="AM3073" i="18"/>
  <c r="AM2334" i="18"/>
  <c r="AM8711" i="18"/>
  <c r="AM994" i="18"/>
  <c r="AM9169" i="18"/>
  <c r="AM8055" i="18"/>
  <c r="AQ7957" i="18"/>
  <c r="AP4047" i="18"/>
  <c r="AQ7065" i="18"/>
  <c r="AM5870" i="18"/>
  <c r="AM3882" i="18"/>
  <c r="AP8545" i="18"/>
  <c r="AM6827" i="18"/>
  <c r="AP9588" i="18"/>
  <c r="AM9727" i="18"/>
  <c r="AP6816" i="18"/>
  <c r="AM5071" i="18"/>
  <c r="AM4901" i="18"/>
  <c r="AM9056" i="18"/>
  <c r="AM9401" i="18"/>
  <c r="AM1006" i="18"/>
  <c r="AM3788" i="18"/>
  <c r="AM5669" i="18"/>
  <c r="AM6749" i="18"/>
  <c r="AQ7743" i="18"/>
  <c r="AQ9031" i="18"/>
  <c r="AM8234" i="18"/>
  <c r="AM3404" i="18"/>
  <c r="AP6165" i="18"/>
  <c r="AM805" i="18"/>
  <c r="AP4135" i="18"/>
  <c r="AP9859" i="18"/>
  <c r="AP5674" i="18"/>
  <c r="AP6265" i="18"/>
  <c r="AP8097" i="18"/>
  <c r="AM5209" i="18"/>
  <c r="AP4767" i="18"/>
  <c r="AM3689" i="18"/>
  <c r="AM2482" i="18"/>
  <c r="AM9188" i="18"/>
  <c r="AM7192" i="18"/>
  <c r="AP8491" i="18"/>
  <c r="AM3854" i="18"/>
  <c r="AQ6665" i="18"/>
  <c r="AQ8737" i="18"/>
  <c r="AP4980" i="18"/>
  <c r="AM2961" i="18"/>
  <c r="AQ2601" i="18"/>
  <c r="AP6796" i="18"/>
  <c r="AP5900" i="18"/>
  <c r="AM1150" i="18"/>
  <c r="AM1035" i="18"/>
  <c r="AM3191" i="18"/>
  <c r="AM997" i="18"/>
  <c r="AM1435" i="18"/>
  <c r="AM1583" i="18"/>
  <c r="AM4947" i="18"/>
  <c r="AM9899" i="18"/>
  <c r="AM7418" i="18"/>
  <c r="AM2193" i="18"/>
  <c r="AQ9287" i="18"/>
  <c r="AM530" i="18"/>
  <c r="AQ9017" i="18"/>
  <c r="AM7887" i="18"/>
  <c r="AP5248" i="18"/>
  <c r="AM6717" i="18"/>
  <c r="AP2862" i="18"/>
  <c r="AM7437" i="18"/>
  <c r="AM5718" i="18"/>
  <c r="AM7273" i="18"/>
  <c r="AM5107" i="18"/>
  <c r="AP6773" i="18"/>
  <c r="AM3868" i="18"/>
  <c r="AM9231" i="18"/>
  <c r="AM2998" i="18"/>
  <c r="AM4675" i="18"/>
  <c r="AQ6895" i="18"/>
  <c r="AM2393" i="18"/>
  <c r="AM7927" i="18"/>
  <c r="AQ7976" i="18"/>
  <c r="AP8683" i="18"/>
  <c r="AQ9569" i="18"/>
  <c r="AM6352" i="18"/>
  <c r="AP8154" i="18"/>
  <c r="AP8863" i="18"/>
  <c r="AQ8563" i="18"/>
  <c r="AQ8667" i="18"/>
  <c r="AP6759" i="18"/>
  <c r="AM721" i="18"/>
  <c r="AP7203" i="18"/>
  <c r="AP3349" i="18"/>
  <c r="AQ6600" i="18"/>
  <c r="AQ3290" i="18"/>
  <c r="AP5526" i="18"/>
  <c r="AM1821" i="18"/>
  <c r="AP7757" i="18"/>
  <c r="AQ4892" i="18"/>
  <c r="AM5419" i="18"/>
  <c r="AM7353" i="18"/>
  <c r="AP4754" i="18"/>
  <c r="AP2841" i="18"/>
  <c r="AQ7294" i="18"/>
  <c r="AQ8319" i="18"/>
  <c r="AP6681" i="18"/>
  <c r="AM2796" i="18"/>
  <c r="AP8990" i="18"/>
  <c r="AM6085" i="18"/>
  <c r="AM7767" i="18"/>
  <c r="AM6622" i="18"/>
  <c r="AM3937" i="18"/>
  <c r="AP6035" i="18"/>
  <c r="AM1009" i="18"/>
  <c r="AM5253" i="18"/>
  <c r="AM8319" i="18"/>
  <c r="AM4633" i="18"/>
  <c r="AM8230" i="18"/>
  <c r="AM6257" i="18"/>
  <c r="AM5932" i="18"/>
  <c r="AM7426" i="18"/>
  <c r="AM1086" i="18"/>
  <c r="AM7443" i="18"/>
  <c r="AM9589" i="18"/>
  <c r="AM1641" i="18"/>
  <c r="AP8476" i="18"/>
  <c r="AQ8965" i="18"/>
  <c r="AM1054" i="18"/>
  <c r="AM6389" i="18"/>
  <c r="AM7783" i="18"/>
  <c r="AM511" i="18"/>
  <c r="AM8182" i="18"/>
  <c r="AM8925" i="18"/>
  <c r="AM9165" i="18"/>
  <c r="AP9686" i="18"/>
  <c r="AP4934" i="18"/>
  <c r="AP3664" i="18"/>
  <c r="AP6418" i="18"/>
  <c r="AM4995" i="18"/>
  <c r="AP8127" i="18"/>
  <c r="AP9441" i="18"/>
  <c r="AP6557" i="18"/>
  <c r="AM2073" i="18"/>
  <c r="AM4918" i="18"/>
  <c r="AP5137" i="18"/>
  <c r="AP5168" i="18"/>
  <c r="AM3761" i="18"/>
  <c r="AP3435" i="18"/>
  <c r="AP8099" i="18"/>
  <c r="AQ3754" i="18"/>
  <c r="AP5196" i="18"/>
  <c r="AM6063" i="18"/>
  <c r="AQ9118" i="18"/>
  <c r="AQ4890" i="18"/>
  <c r="AM2818" i="18"/>
  <c r="AP8804" i="18"/>
  <c r="AP3666" i="18"/>
  <c r="AP3071" i="18"/>
  <c r="AP2396" i="18"/>
  <c r="AP5056" i="18"/>
  <c r="AM515" i="18"/>
  <c r="AP5590" i="18"/>
  <c r="AQ7145" i="18"/>
  <c r="AM8421" i="18"/>
  <c r="AM1384" i="18"/>
  <c r="AM2236" i="18"/>
  <c r="AM8047" i="18"/>
  <c r="AM9551" i="18"/>
  <c r="AM9449" i="18"/>
  <c r="AQ5839" i="18"/>
  <c r="AM1878" i="18"/>
  <c r="AM6735" i="18"/>
  <c r="AM8688" i="18"/>
  <c r="AM4095" i="18"/>
  <c r="AQ6953" i="18"/>
  <c r="AM8425" i="18"/>
  <c r="AM7038" i="18"/>
  <c r="AM7895" i="18"/>
  <c r="AM5731" i="18"/>
  <c r="AM9611" i="18"/>
  <c r="AM7739" i="18"/>
  <c r="AM4517" i="18"/>
  <c r="AM9026" i="18"/>
  <c r="AM7766" i="18"/>
  <c r="AP9578" i="18"/>
  <c r="AM2139" i="18"/>
  <c r="AQ7211" i="18"/>
  <c r="AQ9139" i="18"/>
  <c r="AQ8549" i="18"/>
  <c r="AM6028" i="18"/>
  <c r="AQ6643" i="18"/>
  <c r="AM3861" i="18"/>
  <c r="AM543" i="18"/>
  <c r="AQ7954" i="18"/>
  <c r="AQ8739" i="18"/>
  <c r="AM2008" i="18"/>
  <c r="AM9802" i="18"/>
  <c r="AQ9225" i="18"/>
  <c r="AP5331" i="18"/>
  <c r="AM8690" i="18"/>
  <c r="AQ9270" i="18"/>
  <c r="AP1924" i="18"/>
  <c r="AP8330" i="18"/>
  <c r="AM6084" i="18"/>
  <c r="AM7761" i="18"/>
  <c r="AP6263" i="18"/>
  <c r="AQ7315" i="18"/>
  <c r="AQ5307" i="18"/>
  <c r="AQ4119" i="18"/>
  <c r="AP4223" i="18"/>
  <c r="AQ5679" i="18"/>
  <c r="AP2756" i="18"/>
  <c r="AM2325" i="18"/>
  <c r="AP5910" i="18"/>
  <c r="AP5414" i="18"/>
  <c r="AQ7253" i="18"/>
  <c r="AM2546" i="18"/>
  <c r="AM4948" i="18"/>
  <c r="AM7142" i="18"/>
  <c r="AM9325" i="18"/>
  <c r="AM8384" i="18"/>
  <c r="AM4584" i="18"/>
  <c r="AM9195" i="18"/>
  <c r="AM6102" i="18"/>
  <c r="AP3598" i="18"/>
  <c r="AM7622" i="18"/>
  <c r="AM2049" i="18"/>
  <c r="AP3846" i="18"/>
  <c r="AM3289" i="18"/>
  <c r="AM5345" i="18"/>
  <c r="AQ8057" i="18"/>
  <c r="AM4788" i="18"/>
  <c r="AQ7045" i="18"/>
  <c r="AP5063" i="18"/>
  <c r="AM1594" i="18"/>
  <c r="AQ7375" i="18"/>
  <c r="AM8213" i="18"/>
  <c r="AM1023" i="18"/>
  <c r="AM1976" i="18"/>
  <c r="AM6679" i="18"/>
  <c r="AP8336" i="18"/>
  <c r="AQ6029" i="18"/>
  <c r="AM2902" i="18"/>
  <c r="AP6109" i="18"/>
  <c r="AP6763" i="18"/>
  <c r="AQ8840" i="18"/>
  <c r="AM2659" i="18"/>
  <c r="AM8377" i="18"/>
  <c r="AQ3410" i="18"/>
  <c r="AM2149" i="18"/>
  <c r="AM9809" i="18"/>
  <c r="AM8141" i="18"/>
  <c r="AQ7819" i="18"/>
  <c r="AP6989" i="18"/>
  <c r="AQ8866" i="18"/>
  <c r="AQ6756" i="18"/>
  <c r="AM5798" i="18"/>
  <c r="AP7579" i="18"/>
  <c r="AQ1237" i="18"/>
  <c r="AM4718" i="18"/>
  <c r="AM4881" i="18"/>
  <c r="AQ8055" i="18"/>
  <c r="AQ7955" i="18"/>
  <c r="AM6532" i="18"/>
  <c r="AQ8287" i="18"/>
  <c r="AQ5055" i="18"/>
  <c r="AQ551" i="18"/>
  <c r="AM3146" i="18"/>
  <c r="AM5137" i="18"/>
  <c r="AM4780" i="18"/>
  <c r="AP9737" i="18"/>
  <c r="AP8824" i="18"/>
  <c r="AP7545" i="18"/>
  <c r="AM538" i="18"/>
  <c r="AQ7593" i="18"/>
  <c r="AP7275" i="18"/>
  <c r="AP8702" i="18"/>
  <c r="AM3366" i="18"/>
  <c r="AM2567" i="18"/>
  <c r="AM715" i="18"/>
  <c r="AM32" i="18"/>
  <c r="AM7733" i="18"/>
  <c r="AM8576" i="18"/>
  <c r="AP8048" i="18"/>
  <c r="AM9502" i="18"/>
  <c r="AM5931" i="18"/>
  <c r="AQ3798" i="18"/>
  <c r="AQ8160" i="18"/>
  <c r="AM6086" i="18"/>
  <c r="AM1368" i="18"/>
  <c r="AQ6960" i="18"/>
  <c r="AM5036" i="18"/>
  <c r="AQ2500" i="18"/>
  <c r="AM2298" i="18"/>
  <c r="AQ8313" i="18"/>
  <c r="AQ7620" i="18"/>
  <c r="AP7653" i="18"/>
  <c r="AQ9388" i="18"/>
  <c r="AQ4595" i="18"/>
  <c r="AQ9016" i="18"/>
  <c r="AQ3005" i="18"/>
  <c r="AQ9364" i="18"/>
  <c r="AP8136" i="18"/>
  <c r="AM2224" i="18"/>
  <c r="AP9494" i="18"/>
  <c r="AM4596" i="18"/>
  <c r="AQ8848" i="18"/>
  <c r="AP5254" i="18"/>
  <c r="AM659" i="18"/>
  <c r="AP7421" i="18"/>
  <c r="AM3252" i="18"/>
  <c r="AM2388" i="18"/>
  <c r="AM8868" i="18"/>
  <c r="AM5143" i="18"/>
  <c r="AM1311" i="18"/>
  <c r="AQ5322" i="18"/>
  <c r="AQ6817" i="18"/>
  <c r="AQ8012" i="18"/>
  <c r="AP7383" i="18"/>
  <c r="AQ7802" i="18"/>
  <c r="AM6560" i="18"/>
  <c r="AQ9750" i="18"/>
  <c r="AP6951" i="18"/>
  <c r="AQ6511" i="18"/>
  <c r="AM6489" i="18"/>
  <c r="AQ6057" i="18"/>
  <c r="AM1071" i="18"/>
  <c r="AM5096" i="18"/>
  <c r="AP2869" i="18"/>
  <c r="AM3242" i="18"/>
  <c r="AQ6739" i="18"/>
  <c r="AP3850" i="18"/>
  <c r="AM2209" i="18"/>
  <c r="AP8367" i="18"/>
  <c r="AP6873" i="18"/>
  <c r="AQ9483" i="18"/>
  <c r="AM3916" i="18"/>
  <c r="AP5591" i="18"/>
  <c r="AM5702" i="18"/>
  <c r="AM7814" i="18"/>
  <c r="AP8779" i="18"/>
  <c r="AM2866" i="18"/>
  <c r="AM7660" i="18"/>
  <c r="AP6937" i="18"/>
  <c r="AM8272" i="18"/>
  <c r="AM3253" i="18"/>
  <c r="AM2836" i="18"/>
  <c r="AM5862" i="18"/>
  <c r="AM9447" i="18"/>
  <c r="AQ3721" i="18"/>
  <c r="AQ7635" i="18"/>
  <c r="AM2500" i="18"/>
  <c r="AM905" i="18"/>
  <c r="AM3244" i="18"/>
  <c r="AM6831" i="18"/>
  <c r="AP1692" i="18"/>
  <c r="AP9025" i="18"/>
  <c r="AP1109" i="18"/>
  <c r="AP7458" i="18"/>
  <c r="AP5810" i="18"/>
  <c r="AQ3921" i="18"/>
  <c r="AP8861" i="18"/>
  <c r="AQ874" i="18"/>
  <c r="AQ7508" i="18"/>
  <c r="AM1738" i="18"/>
  <c r="AM8810" i="18"/>
  <c r="AM6669" i="18"/>
  <c r="AP9634" i="18"/>
  <c r="AP7168" i="18"/>
  <c r="AM1017" i="18"/>
  <c r="AM936" i="18"/>
  <c r="AP5653" i="18"/>
  <c r="AP7908" i="18"/>
  <c r="AM3664" i="18"/>
  <c r="AM7127" i="18"/>
  <c r="AQ4627" i="18"/>
  <c r="AQ4372" i="18"/>
  <c r="AQ6350" i="18"/>
  <c r="AM2860" i="18"/>
  <c r="AQ6992" i="18"/>
  <c r="AM2937" i="18"/>
  <c r="AP7324" i="18"/>
  <c r="AM2721" i="18"/>
  <c r="AM1561" i="18"/>
  <c r="AM2533" i="18"/>
  <c r="AM7849" i="18"/>
  <c r="AP2437" i="18"/>
  <c r="AQ9742" i="18"/>
  <c r="AM6039" i="18"/>
  <c r="AM6150" i="18"/>
  <c r="AM4039" i="18"/>
  <c r="AQ6492" i="18"/>
  <c r="AQ7824" i="18"/>
  <c r="AQ9457" i="18"/>
  <c r="AM8961" i="18"/>
  <c r="AM2469" i="18"/>
  <c r="AM9837" i="18"/>
  <c r="AM7271" i="18"/>
  <c r="AM1475" i="18"/>
  <c r="AM4703" i="18"/>
  <c r="AM4163" i="18"/>
  <c r="AM8971" i="18"/>
  <c r="AM6865" i="18"/>
  <c r="AP8465" i="18"/>
  <c r="AM9206" i="18"/>
  <c r="AM2773" i="18"/>
  <c r="AM7676" i="18"/>
  <c r="AM3907" i="18"/>
  <c r="AM3691" i="18"/>
  <c r="AQ9008" i="18"/>
  <c r="AQ7803" i="18"/>
  <c r="AM3345" i="18"/>
  <c r="AM3914" i="18"/>
  <c r="AP7889" i="18"/>
  <c r="AP9094" i="18"/>
  <c r="AP5279" i="18"/>
  <c r="AP1750" i="18"/>
  <c r="AP7242" i="18"/>
  <c r="AP9769" i="18"/>
  <c r="AP7988" i="18"/>
  <c r="AP4394" i="18"/>
  <c r="AP7711" i="18"/>
  <c r="AQ7711" i="18"/>
  <c r="AM7312" i="18"/>
  <c r="AM9834" i="18"/>
  <c r="AM8398" i="18"/>
  <c r="AM3040" i="18"/>
  <c r="AM8825" i="18"/>
  <c r="AM3122" i="18"/>
  <c r="AM9348" i="18"/>
  <c r="AQ8144" i="18"/>
  <c r="AM1049" i="18"/>
  <c r="AP8203" i="18"/>
  <c r="AQ5111" i="18"/>
  <c r="AM7856" i="18"/>
  <c r="AQ3550" i="18"/>
  <c r="AQ7629" i="18"/>
  <c r="AQ9166" i="18"/>
  <c r="AP6934" i="18"/>
  <c r="AP5122" i="18"/>
  <c r="AP8450" i="18"/>
  <c r="AP5931" i="18"/>
  <c r="AM7033" i="18"/>
  <c r="AM833" i="18"/>
  <c r="AM4809" i="18"/>
  <c r="AP6672" i="18"/>
  <c r="AQ6816" i="18"/>
  <c r="AM3925" i="18"/>
  <c r="AQ7809" i="18"/>
  <c r="AM1142" i="18"/>
  <c r="AM8153" i="18"/>
  <c r="AP3897" i="18"/>
  <c r="AM1390" i="18"/>
  <c r="AM2078" i="18"/>
  <c r="AQ5857" i="18"/>
  <c r="AQ6105" i="18"/>
  <c r="AP5003" i="18"/>
  <c r="AQ9085" i="18"/>
  <c r="AQ4105" i="18"/>
  <c r="AM6440" i="18"/>
  <c r="AP7072" i="18"/>
  <c r="AQ8020" i="18"/>
  <c r="AM1854" i="18"/>
  <c r="AQ5174" i="18"/>
  <c r="AM9050" i="18"/>
  <c r="AP5927" i="18"/>
  <c r="AP8973" i="18"/>
  <c r="AP6509" i="18"/>
  <c r="AQ9535" i="18"/>
  <c r="AM4442" i="18"/>
  <c r="AQ6128" i="18"/>
  <c r="AQ8637" i="18"/>
  <c r="AQ9928" i="18"/>
  <c r="AQ9810" i="18"/>
  <c r="AM8465" i="18"/>
  <c r="AM6530" i="18"/>
  <c r="AQ3879" i="18"/>
  <c r="AP5347" i="18"/>
  <c r="AP8059" i="18"/>
  <c r="AM3340" i="18"/>
  <c r="AQ8165" i="18"/>
  <c r="AQ8824" i="18"/>
  <c r="AP9528" i="18"/>
  <c r="AM3684" i="18"/>
  <c r="AM7343" i="18"/>
  <c r="AQ3102" i="18"/>
  <c r="AM5998" i="18"/>
  <c r="AQ8367" i="18"/>
  <c r="AM5587" i="18"/>
  <c r="AM1264" i="18"/>
  <c r="AM435" i="18"/>
  <c r="AM8379" i="18"/>
  <c r="AQ8061" i="18"/>
  <c r="AM7602" i="18"/>
  <c r="AM2993" i="18"/>
  <c r="AQ37" i="18"/>
  <c r="AP8814" i="18"/>
  <c r="AQ5906" i="18"/>
  <c r="AQ3949" i="18"/>
  <c r="AP9789" i="18"/>
  <c r="AP9724" i="18"/>
  <c r="AP8380" i="18"/>
  <c r="AQ6956" i="18"/>
  <c r="AQ5656" i="18"/>
  <c r="AQ9094" i="18"/>
  <c r="AP9619" i="18"/>
  <c r="AQ6140" i="18"/>
  <c r="AM1517" i="18"/>
  <c r="AM7521" i="18"/>
  <c r="AM1637" i="18"/>
  <c r="AM7357" i="18"/>
  <c r="AP4434" i="18"/>
  <c r="AQ7526" i="18"/>
  <c r="AQ5884" i="18"/>
  <c r="AM3896" i="18"/>
  <c r="AP8653" i="18"/>
  <c r="AQ7573" i="18"/>
  <c r="AP8901" i="18"/>
  <c r="AM1833" i="18"/>
  <c r="AM825" i="18"/>
  <c r="AM3553" i="18"/>
  <c r="AM9714" i="18"/>
  <c r="AM2678" i="18"/>
  <c r="AM8705" i="18"/>
  <c r="AM2930" i="18"/>
  <c r="AP7565" i="18"/>
  <c r="AM4409" i="18"/>
  <c r="AQ9629" i="18"/>
  <c r="AM2830" i="18"/>
  <c r="AP5690" i="18"/>
  <c r="AM4682" i="18"/>
  <c r="AP4209" i="18"/>
  <c r="AP7808" i="18"/>
  <c r="AM7111" i="18"/>
  <c r="AM1701" i="18"/>
  <c r="AQ3115" i="18"/>
  <c r="AQ9540" i="18"/>
  <c r="AQ9806" i="18"/>
  <c r="AM4265" i="18"/>
  <c r="AM2681" i="18"/>
  <c r="AM1753" i="18"/>
  <c r="AP5548" i="18"/>
  <c r="AM8219" i="18"/>
  <c r="AQ7363" i="18"/>
  <c r="AM4338" i="18"/>
  <c r="AM9710" i="18"/>
  <c r="AM6103" i="18"/>
  <c r="AP8265" i="18"/>
  <c r="AM3110" i="18"/>
  <c r="AQ4512" i="18"/>
  <c r="AP3554" i="18"/>
  <c r="AQ8813" i="18"/>
  <c r="AP8064" i="18"/>
  <c r="AM4178" i="18"/>
  <c r="AP9870" i="18"/>
  <c r="AM9489" i="18"/>
  <c r="AM5479" i="18"/>
  <c r="AM7713" i="18"/>
  <c r="AM6789" i="18"/>
  <c r="AM8083" i="18"/>
  <c r="AM4146" i="18"/>
  <c r="AM5043" i="18"/>
  <c r="AQ2717" i="18"/>
  <c r="AP5935" i="18"/>
  <c r="AP9497" i="18"/>
  <c r="AM9252" i="18"/>
  <c r="AQ7450" i="18"/>
  <c r="AP5872" i="18"/>
  <c r="AM3429" i="18"/>
  <c r="AM3346" i="18"/>
  <c r="AM1875" i="18"/>
  <c r="AM7688" i="18"/>
  <c r="AM3971" i="18"/>
  <c r="AM5027" i="18"/>
  <c r="AQ7519" i="18"/>
  <c r="AM8846" i="18"/>
  <c r="AP5680" i="18"/>
  <c r="AP9694" i="18"/>
  <c r="AM7037" i="18"/>
  <c r="AM4658" i="18"/>
  <c r="AM4923" i="18"/>
  <c r="AM3474" i="18"/>
  <c r="AM5068" i="18"/>
  <c r="AM1665" i="18"/>
  <c r="AM6626" i="18"/>
  <c r="AQ3366" i="18"/>
  <c r="AQ5941" i="18"/>
  <c r="AQ6292" i="18"/>
  <c r="AM3133" i="18"/>
  <c r="AP5217" i="18"/>
  <c r="AM3685" i="18"/>
  <c r="AQ8473" i="18"/>
  <c r="AQ3956" i="18"/>
  <c r="AP8168" i="18"/>
  <c r="AP6352" i="18"/>
  <c r="AP3963" i="18"/>
  <c r="AM7172" i="18"/>
  <c r="AM7512" i="18"/>
  <c r="AQ9329" i="18"/>
  <c r="AP3679" i="18"/>
  <c r="AQ9048" i="18"/>
  <c r="AM965" i="18"/>
  <c r="AP8819" i="18"/>
  <c r="AQ6577" i="18"/>
  <c r="AM8874" i="18"/>
  <c r="AQ6672" i="18"/>
  <c r="AM8889" i="18"/>
  <c r="AM7648" i="18"/>
  <c r="AM7364" i="18"/>
  <c r="AM9274" i="18"/>
  <c r="AM7495" i="18"/>
  <c r="AQ6233" i="18"/>
  <c r="AM3631" i="18"/>
  <c r="AM9743" i="18"/>
  <c r="AM9911" i="18"/>
  <c r="AM5649" i="18"/>
  <c r="AP2045" i="18"/>
  <c r="AQ4914" i="18"/>
  <c r="AQ7254" i="18"/>
  <c r="AQ7386" i="18"/>
  <c r="AP6487" i="18"/>
  <c r="AQ2780" i="18"/>
  <c r="AQ6942" i="18"/>
  <c r="AQ2244" i="18"/>
  <c r="AM4210" i="18"/>
  <c r="AM8568" i="18"/>
  <c r="AQ6836" i="18"/>
  <c r="AQ9767" i="18"/>
  <c r="AP6553" i="18"/>
  <c r="AM4742" i="18"/>
  <c r="AQ5835" i="18"/>
  <c r="AM1776" i="18"/>
  <c r="AP7881" i="18"/>
  <c r="AM2641" i="18"/>
  <c r="AM8912" i="18"/>
  <c r="AP7926" i="18"/>
  <c r="AP4469" i="18"/>
  <c r="AM12" i="18"/>
  <c r="AP6320" i="18"/>
  <c r="AP8172" i="18"/>
  <c r="AM1003" i="18"/>
  <c r="AQ8096" i="18"/>
  <c r="AM5038" i="18"/>
  <c r="AM3862" i="18"/>
  <c r="AQ7044" i="18"/>
  <c r="AP4438" i="18"/>
  <c r="AM939" i="18"/>
  <c r="AM9729" i="18"/>
  <c r="AQ1719" i="18"/>
  <c r="AQ9252" i="18"/>
  <c r="AM2283" i="18"/>
  <c r="AQ7524" i="18"/>
  <c r="AQ9639" i="18"/>
  <c r="AM1513" i="18"/>
  <c r="AQ8921" i="18"/>
  <c r="AM9284" i="18"/>
  <c r="AM601" i="18"/>
  <c r="AQ6181" i="18"/>
  <c r="AM4124" i="18"/>
  <c r="AM5023" i="18"/>
  <c r="AM1027" i="18"/>
  <c r="AP7895" i="18"/>
  <c r="AQ3300" i="18"/>
  <c r="AQ6360" i="18"/>
  <c r="AQ7072" i="18"/>
  <c r="AP8697" i="18"/>
  <c r="AP7751" i="18"/>
  <c r="AQ9349" i="18"/>
  <c r="AM1707" i="18"/>
  <c r="AP6533" i="18"/>
  <c r="AP8096" i="18"/>
  <c r="AM5515" i="18"/>
  <c r="AQ6915" i="18"/>
  <c r="AQ8008" i="18"/>
  <c r="AP3949" i="18"/>
  <c r="AQ8746" i="18"/>
  <c r="AP7961" i="18"/>
  <c r="AM5513" i="18"/>
  <c r="AM3638" i="18"/>
  <c r="AM3251" i="18"/>
  <c r="AM2458" i="18"/>
  <c r="AM5414" i="18"/>
  <c r="AQ6280" i="18"/>
  <c r="AQ9237" i="18"/>
  <c r="AQ7887" i="18"/>
  <c r="AM7126" i="18"/>
  <c r="AP1992" i="18"/>
  <c r="AP3527" i="18"/>
  <c r="AQ8437" i="18"/>
  <c r="AM2244" i="18"/>
  <c r="AM3502" i="18"/>
  <c r="AM6002" i="18"/>
  <c r="AM9700" i="18"/>
  <c r="AP2626" i="18"/>
  <c r="AM2374" i="18"/>
  <c r="AM2033" i="18"/>
  <c r="AM1622" i="18"/>
  <c r="AM6390" i="18"/>
  <c r="AP8220" i="18"/>
  <c r="AQ9499" i="18"/>
  <c r="AM5361" i="18"/>
  <c r="AP9900" i="18"/>
  <c r="AM3062" i="18"/>
  <c r="AP7594" i="18"/>
  <c r="AP8900" i="18"/>
  <c r="AM1137" i="18"/>
  <c r="AM4538" i="18"/>
  <c r="AM6929" i="18"/>
  <c r="AM8890" i="18"/>
  <c r="AM2347" i="18"/>
  <c r="AQ6534" i="18"/>
  <c r="AP8759" i="18"/>
  <c r="AM8176" i="18"/>
  <c r="AP8268" i="18"/>
  <c r="AM3454" i="18"/>
  <c r="AM9849" i="18"/>
  <c r="AP7655" i="18"/>
  <c r="AM3483" i="18"/>
  <c r="AP9450" i="18"/>
  <c r="AP3433" i="18"/>
  <c r="AQ5760" i="18"/>
  <c r="AP9462" i="18"/>
  <c r="AQ9049" i="18"/>
  <c r="AP8227" i="18"/>
  <c r="AQ9006" i="18"/>
  <c r="AM2819" i="18"/>
  <c r="AM4497" i="18"/>
  <c r="AP7217" i="18"/>
  <c r="AM7833" i="18"/>
  <c r="AQ3787" i="18"/>
  <c r="AQ2459" i="18"/>
  <c r="AP5869" i="18"/>
  <c r="AQ6967" i="18"/>
  <c r="AQ4818" i="18"/>
  <c r="AQ6239" i="18"/>
  <c r="AQ9224" i="18"/>
  <c r="AM1153" i="18"/>
  <c r="AP8991" i="18"/>
  <c r="AM5992" i="18"/>
  <c r="AM1987" i="18"/>
  <c r="AM4699" i="18"/>
  <c r="AQ7843" i="18"/>
  <c r="AP4673" i="18"/>
  <c r="AQ6605" i="18"/>
  <c r="AM3772" i="18"/>
  <c r="AP9794" i="18"/>
  <c r="AP9207" i="18"/>
  <c r="AQ8569" i="18"/>
  <c r="AQ8342" i="18"/>
  <c r="AP4651" i="18"/>
  <c r="AQ5938" i="18"/>
  <c r="AQ3154" i="18"/>
  <c r="AP2526" i="18"/>
  <c r="AQ8963" i="18"/>
  <c r="AM3521" i="18"/>
  <c r="AQ7228" i="18"/>
  <c r="AM7770" i="18"/>
  <c r="AP8537" i="18"/>
  <c r="AQ6038" i="18"/>
  <c r="AQ8998" i="18"/>
  <c r="AQ6188" i="18"/>
  <c r="AM3049" i="18"/>
  <c r="AP5069" i="18"/>
  <c r="AQ5699" i="18"/>
  <c r="AP5604" i="18"/>
  <c r="AQ8532" i="18"/>
  <c r="AP7269" i="18"/>
  <c r="AP7172" i="18"/>
  <c r="AQ6832" i="18"/>
  <c r="AM6761" i="18"/>
  <c r="AQ7805" i="18"/>
  <c r="AM7114" i="18"/>
  <c r="AM5301" i="18"/>
  <c r="AQ2776" i="18"/>
  <c r="AM5560" i="18"/>
  <c r="AQ9470" i="18"/>
  <c r="AQ7062" i="18"/>
  <c r="AQ9633" i="18"/>
  <c r="AM8975" i="18"/>
  <c r="AM7062" i="18"/>
  <c r="AM1111" i="18"/>
  <c r="AM1598" i="18"/>
  <c r="AM8815" i="18"/>
  <c r="AQ9789" i="18"/>
  <c r="AM8428" i="18"/>
  <c r="AQ4185" i="18"/>
  <c r="AP4854" i="18"/>
  <c r="AQ2916" i="18"/>
  <c r="AQ7886" i="18"/>
  <c r="AQ9071" i="18"/>
  <c r="AM2269" i="18"/>
  <c r="AP4143" i="18"/>
  <c r="AM18" i="18"/>
  <c r="AQ5849" i="18"/>
  <c r="AQ7577" i="18"/>
  <c r="AM2434" i="18"/>
  <c r="AM8361" i="18"/>
  <c r="AM1160" i="18"/>
  <c r="AM2064" i="18"/>
  <c r="AM8466" i="18"/>
  <c r="AM8741" i="18"/>
  <c r="AM1372" i="18"/>
  <c r="AP4347" i="18"/>
  <c r="AQ8587" i="18"/>
  <c r="AQ7631" i="18"/>
  <c r="AM7027" i="18"/>
  <c r="AQ2266" i="18"/>
  <c r="AM4762" i="18"/>
  <c r="AM2935" i="18"/>
  <c r="AQ7664" i="18"/>
  <c r="AP6830" i="18"/>
  <c r="AP9693" i="18"/>
  <c r="AM3044" i="18"/>
  <c r="AQ3046" i="18"/>
  <c r="AP9078" i="18"/>
  <c r="AQ7083" i="18"/>
  <c r="AQ7496" i="18"/>
  <c r="AP4815" i="18"/>
  <c r="AM8178" i="18"/>
  <c r="AQ5273" i="18"/>
  <c r="AP8997" i="18"/>
  <c r="AQ6358" i="18"/>
  <c r="AQ7828" i="18"/>
  <c r="AQ9674" i="18"/>
  <c r="AM899" i="18"/>
  <c r="AP7664" i="18"/>
  <c r="AP9650" i="18"/>
  <c r="AP2935" i="18"/>
  <c r="AM2970" i="18"/>
  <c r="AM7243" i="18"/>
  <c r="AM4397" i="18"/>
  <c r="AM8273" i="18"/>
  <c r="AP8290" i="18"/>
  <c r="AQ7249" i="18"/>
  <c r="AP7521" i="18"/>
  <c r="AM7553" i="18"/>
  <c r="AQ8603" i="18"/>
  <c r="AM3441" i="18"/>
  <c r="AM7429" i="18"/>
  <c r="AM7450" i="18"/>
  <c r="AM3539" i="18"/>
  <c r="AQ3233" i="18"/>
  <c r="AM8463" i="18"/>
  <c r="AM8704" i="18"/>
  <c r="AP1986" i="18"/>
  <c r="AQ3909" i="18"/>
  <c r="AQ9747" i="18"/>
  <c r="AP5981" i="18"/>
  <c r="AQ5949" i="18"/>
  <c r="AM3211" i="18"/>
  <c r="AQ6957" i="18"/>
  <c r="AM5220" i="18"/>
  <c r="AQ8111" i="18"/>
  <c r="AP9327" i="18"/>
  <c r="AP5216" i="18"/>
  <c r="AP9028" i="18"/>
  <c r="AQ8843" i="18"/>
  <c r="AM3923" i="18"/>
  <c r="AM5028" i="18"/>
  <c r="AP5242" i="18"/>
  <c r="AP8810" i="18"/>
  <c r="AM7280" i="18"/>
  <c r="AQ9769" i="18"/>
  <c r="AM752" i="18"/>
  <c r="AM2722" i="18"/>
  <c r="AM7309" i="18"/>
  <c r="AM8672" i="18"/>
  <c r="AM6361" i="18"/>
  <c r="AQ8234" i="18"/>
  <c r="AP7747" i="18"/>
  <c r="AM1000" i="18"/>
  <c r="AM5211" i="18"/>
  <c r="AM4879" i="18"/>
  <c r="AM4071" i="18"/>
  <c r="AM4922" i="18"/>
  <c r="AM7167" i="18"/>
  <c r="AM589" i="18"/>
  <c r="AQ6555" i="18"/>
  <c r="AQ5516" i="18"/>
  <c r="AQ4691" i="18"/>
  <c r="AM4902" i="18"/>
  <c r="AM5186" i="18"/>
  <c r="AM7076" i="18"/>
  <c r="AM6430" i="18"/>
  <c r="AM3100" i="18"/>
  <c r="AP9908" i="18"/>
  <c r="AM3926" i="18"/>
  <c r="AM3760" i="18"/>
  <c r="AM1423" i="18"/>
  <c r="AM8469" i="18"/>
  <c r="AM8097" i="18"/>
  <c r="AP6606" i="18"/>
  <c r="AM4396" i="18"/>
  <c r="AP7494" i="18"/>
  <c r="AM3014" i="18"/>
  <c r="AQ9466" i="18"/>
  <c r="AM2901" i="18"/>
  <c r="AM7677" i="18"/>
  <c r="AQ9866" i="18"/>
  <c r="AM4043" i="18"/>
  <c r="AM9461" i="18"/>
  <c r="AQ6749" i="18"/>
  <c r="AM3355" i="18"/>
  <c r="AM3670" i="18"/>
  <c r="AP6844" i="18"/>
  <c r="AP5709" i="18"/>
  <c r="AM6529" i="18"/>
  <c r="AQ6261" i="18"/>
  <c r="AM3812" i="18"/>
  <c r="AQ9109" i="18"/>
  <c r="AM6967" i="18"/>
  <c r="AP9287" i="18"/>
  <c r="AM4121" i="18"/>
  <c r="AM3570" i="18"/>
  <c r="AM9844" i="18"/>
  <c r="AM7722" i="18"/>
  <c r="AP7369" i="18"/>
  <c r="AM3730" i="18"/>
  <c r="AM7346" i="18"/>
  <c r="AQ1504" i="18"/>
  <c r="AM4188" i="18"/>
  <c r="AP8079" i="18"/>
  <c r="AM9142" i="18"/>
  <c r="AM6447" i="18"/>
  <c r="AQ6145" i="18"/>
  <c r="AM9670" i="18"/>
  <c r="AQ2526" i="18"/>
  <c r="AQ6800" i="18"/>
  <c r="AQ9543" i="18"/>
  <c r="AP9767" i="18"/>
  <c r="AM2960" i="18"/>
  <c r="AM1209" i="18"/>
  <c r="AM7573" i="18"/>
  <c r="AQ9037" i="18"/>
  <c r="AM7979" i="18"/>
  <c r="AM6036" i="18"/>
  <c r="AP8184" i="18"/>
  <c r="AM4655" i="18"/>
  <c r="AM8082" i="18"/>
  <c r="AM8532" i="18"/>
  <c r="AM514" i="18"/>
  <c r="AM9048" i="18"/>
  <c r="AM419" i="18"/>
  <c r="AP7463" i="18"/>
  <c r="AM1631" i="18"/>
  <c r="AP9351" i="18"/>
  <c r="AQ7453" i="18"/>
  <c r="AM1026" i="18"/>
  <c r="AM1915" i="18"/>
  <c r="AM6282" i="18"/>
  <c r="AM6365" i="18"/>
  <c r="AQ6399" i="18"/>
  <c r="AM9627" i="18"/>
  <c r="AM5901" i="18"/>
  <c r="AQ8696" i="18"/>
  <c r="AQ5379" i="18"/>
  <c r="AQ9030" i="18"/>
  <c r="AP9439" i="18"/>
  <c r="AQ5911" i="18"/>
  <c r="AM9596" i="18"/>
  <c r="AQ9510" i="18"/>
  <c r="AM4274" i="18"/>
  <c r="AM8978" i="18"/>
  <c r="AQ9556" i="18"/>
  <c r="AM6615" i="18"/>
  <c r="AM1602" i="18"/>
  <c r="AM3131" i="18"/>
  <c r="AM5464" i="18"/>
  <c r="AM3486" i="18"/>
  <c r="AM6006" i="18"/>
  <c r="AM9122" i="18"/>
  <c r="AM8050" i="18"/>
  <c r="AQ8952" i="18"/>
  <c r="AM4743" i="18"/>
  <c r="AP7215" i="18"/>
  <c r="AM8348" i="18"/>
  <c r="AM6180" i="18"/>
  <c r="AQ2277" i="18"/>
  <c r="AP7707" i="18"/>
  <c r="AP7088" i="18"/>
  <c r="AM7851" i="18"/>
  <c r="AM7563" i="18"/>
  <c r="AQ8419" i="18"/>
  <c r="AM8612" i="18"/>
  <c r="AP6860" i="18"/>
  <c r="AP7409" i="18"/>
  <c r="AM1353" i="18"/>
  <c r="AM1774" i="18"/>
  <c r="AQ6920" i="18"/>
  <c r="AM8835" i="18"/>
  <c r="AM5537" i="18"/>
  <c r="AM8005" i="18"/>
  <c r="AM3917" i="18"/>
  <c r="AM3773" i="18"/>
  <c r="AQ9273" i="18"/>
  <c r="AQ9654" i="18"/>
  <c r="AM9638" i="18"/>
  <c r="AQ5992" i="18"/>
  <c r="AQ7304" i="18"/>
  <c r="AQ3326" i="18"/>
  <c r="AQ7646" i="18"/>
  <c r="AM6400" i="18"/>
  <c r="AM2142" i="18"/>
  <c r="AM8024" i="18"/>
  <c r="AP8240" i="18"/>
  <c r="AM6331" i="18"/>
  <c r="AM9350" i="18"/>
  <c r="AQ9711" i="18"/>
  <c r="AQ5521" i="18"/>
  <c r="AM8996" i="18"/>
  <c r="AM4252" i="18"/>
  <c r="AM4618" i="18"/>
  <c r="AM9038" i="18"/>
  <c r="AQ5923" i="18"/>
  <c r="AM4343" i="18"/>
  <c r="AP6803" i="18"/>
  <c r="AM6481" i="18"/>
  <c r="AQ8179" i="18"/>
  <c r="AQ4183" i="18"/>
  <c r="AQ4731" i="18"/>
  <c r="AQ4773" i="18"/>
  <c r="AQ9302" i="18"/>
  <c r="AM2009" i="18"/>
  <c r="AM481" i="18"/>
  <c r="AM9210" i="18"/>
  <c r="AP2704" i="18"/>
  <c r="AQ6103" i="18"/>
  <c r="AQ9068" i="18"/>
  <c r="AM8484" i="18"/>
  <c r="AM1851" i="18"/>
  <c r="AM4562" i="18"/>
  <c r="AQ8148" i="18"/>
  <c r="AM3622" i="18"/>
  <c r="AQ9827" i="18"/>
  <c r="AP6639" i="18"/>
  <c r="AQ4365" i="18"/>
  <c r="AQ2934" i="18"/>
  <c r="AQ8884" i="18"/>
  <c r="AP7619" i="18"/>
  <c r="AM9841" i="18"/>
  <c r="AM2342" i="18"/>
  <c r="AM8626" i="18"/>
  <c r="AP7828" i="18"/>
  <c r="AM8641" i="18"/>
  <c r="AM5719" i="18"/>
  <c r="AQ8405" i="18"/>
  <c r="AM9829" i="18"/>
  <c r="AM9087" i="18"/>
  <c r="AQ1295" i="18"/>
  <c r="AP3931" i="18"/>
  <c r="AQ5879" i="18"/>
  <c r="AQ3979" i="18"/>
  <c r="AP8728" i="18"/>
  <c r="AM5967" i="18"/>
  <c r="AQ9219" i="18"/>
  <c r="AM6586" i="18"/>
  <c r="AM1587" i="18"/>
  <c r="AM1904" i="18"/>
  <c r="AQ8697" i="18"/>
  <c r="AP9040" i="18"/>
  <c r="AM6318" i="18"/>
  <c r="AM2376" i="18"/>
  <c r="AM8291" i="18"/>
  <c r="AP3466" i="18"/>
  <c r="AM689" i="18"/>
  <c r="AQ7665" i="18"/>
  <c r="AM3785" i="18"/>
  <c r="AP4838" i="18"/>
  <c r="AM1551" i="18"/>
  <c r="AM5178" i="18"/>
  <c r="AP5727" i="18"/>
  <c r="AQ1875" i="18"/>
  <c r="AP5580" i="18"/>
  <c r="AM8362" i="18"/>
  <c r="AM3061" i="18"/>
  <c r="AM7695" i="18"/>
  <c r="AM2024" i="18"/>
  <c r="AM6231" i="18"/>
  <c r="AM7118" i="18"/>
  <c r="AQ8822" i="18"/>
  <c r="AQ4302" i="18"/>
  <c r="AQ6853" i="18"/>
  <c r="AQ5863" i="18"/>
  <c r="AQ8993" i="18"/>
  <c r="AQ3198" i="18"/>
  <c r="AQ5688" i="18"/>
  <c r="AM7207" i="18"/>
  <c r="AM2159" i="18"/>
  <c r="AM7411" i="18"/>
  <c r="AQ6355" i="18"/>
  <c r="AM3105" i="18"/>
  <c r="AM9005" i="18"/>
  <c r="AP7107" i="18"/>
  <c r="AM808" i="18"/>
  <c r="AM7370" i="18"/>
  <c r="AM3178" i="18"/>
  <c r="AM7954" i="18"/>
  <c r="AM9880" i="18"/>
  <c r="AP8505" i="18"/>
  <c r="AQ9566" i="18"/>
  <c r="AM6635" i="18"/>
  <c r="AQ5076" i="18"/>
  <c r="AP2282" i="18"/>
  <c r="AM8762" i="18"/>
  <c r="AQ9895" i="18"/>
  <c r="AM7226" i="18"/>
  <c r="AM9523" i="18"/>
  <c r="AM3204" i="18"/>
  <c r="AM3205" i="18"/>
  <c r="AM4148" i="18"/>
  <c r="AQ6491" i="18"/>
  <c r="AM8488" i="18"/>
  <c r="AQ8485" i="18"/>
  <c r="AM8089" i="18"/>
  <c r="AQ8600" i="18"/>
  <c r="AQ9894" i="18"/>
  <c r="AM644" i="18"/>
  <c r="AQ9051" i="18"/>
  <c r="AQ5841" i="18"/>
  <c r="AM664" i="18"/>
  <c r="AQ9303" i="18"/>
  <c r="AM2766" i="18"/>
  <c r="AM8587" i="18"/>
  <c r="AM8797" i="18"/>
  <c r="AM8423" i="18"/>
  <c r="AM6182" i="18"/>
  <c r="AQ4729" i="18"/>
  <c r="AM6680" i="18"/>
  <c r="AP5210" i="18"/>
  <c r="AM3763" i="18"/>
  <c r="AQ6301" i="18"/>
  <c r="AM2312" i="18"/>
  <c r="AM8066" i="18"/>
  <c r="AM9895" i="18"/>
  <c r="AM4401" i="18"/>
  <c r="AM8267" i="18"/>
  <c r="AP7781" i="18"/>
  <c r="AP7057" i="18"/>
  <c r="AM7421" i="18"/>
  <c r="AM5438" i="18"/>
  <c r="AM8322" i="18"/>
  <c r="AM7803" i="18"/>
  <c r="AQ9170" i="18"/>
  <c r="AM9535" i="18"/>
  <c r="AQ3414" i="18"/>
  <c r="AM5732" i="18"/>
  <c r="AM6833" i="18"/>
  <c r="AM7482" i="18"/>
  <c r="AP8145" i="18"/>
  <c r="AM8019" i="18"/>
  <c r="AP8849" i="18"/>
  <c r="AM2853" i="18"/>
  <c r="AM5237" i="18"/>
  <c r="AQ9786" i="18"/>
  <c r="AM8516" i="18"/>
  <c r="AM10" i="18"/>
  <c r="AP6116" i="18"/>
  <c r="AM8407" i="18"/>
  <c r="AM5233" i="18"/>
  <c r="AM7507" i="18"/>
  <c r="AM6705" i="18"/>
  <c r="AM5127" i="18"/>
  <c r="AP9303" i="18"/>
  <c r="AM5082" i="18"/>
  <c r="AM7093" i="18"/>
  <c r="AM7823" i="18"/>
  <c r="AM8415" i="18"/>
  <c r="AM8099" i="18"/>
  <c r="AP5247" i="18"/>
  <c r="AM1650" i="18"/>
  <c r="AP4529" i="18"/>
  <c r="AP8393" i="18"/>
  <c r="AP8864" i="18"/>
  <c r="AM726" i="18"/>
  <c r="AM8985" i="18"/>
  <c r="AM6454" i="18"/>
  <c r="AQ9132" i="18"/>
  <c r="AP8751" i="18"/>
  <c r="AM5677" i="18"/>
  <c r="AQ9565" i="18"/>
  <c r="AM2994" i="18"/>
  <c r="AM9308" i="18"/>
  <c r="AM6975" i="18"/>
  <c r="AM5058" i="18"/>
  <c r="AP3054" i="18"/>
  <c r="AM4579" i="18"/>
  <c r="AQ6541" i="18"/>
  <c r="AM4666" i="18"/>
  <c r="AP5625" i="18"/>
  <c r="AM6263" i="18"/>
  <c r="AP9814" i="18"/>
  <c r="AM1582" i="18"/>
  <c r="AM8821" i="18"/>
  <c r="AM6637" i="18"/>
  <c r="AM7215" i="18"/>
  <c r="AQ7013" i="18"/>
  <c r="AP5647" i="18"/>
  <c r="AQ8675" i="18"/>
  <c r="AP7965" i="18"/>
  <c r="AM6054" i="18"/>
  <c r="AQ7465" i="18"/>
  <c r="AP4715" i="18"/>
  <c r="AM5826" i="18"/>
  <c r="AM8969" i="18"/>
  <c r="AM3182" i="18"/>
  <c r="AM4576" i="18"/>
  <c r="AP2152" i="18"/>
  <c r="AM5638" i="18"/>
  <c r="AM4254" i="18"/>
  <c r="AM5708" i="18"/>
  <c r="AM8579" i="18"/>
  <c r="AM9628" i="18"/>
  <c r="AM871" i="18"/>
  <c r="AM3278" i="18"/>
  <c r="AM47" i="18"/>
  <c r="AM4413" i="18"/>
  <c r="AP8140" i="18"/>
  <c r="AM9914" i="18"/>
  <c r="AQ6131" i="18"/>
  <c r="AQ3577" i="18"/>
  <c r="AP7160" i="18"/>
  <c r="AP3941" i="18"/>
  <c r="AP5721" i="18"/>
  <c r="AM2689" i="18"/>
  <c r="AQ7330" i="18"/>
  <c r="AP3303" i="18"/>
  <c r="AP3445" i="18"/>
  <c r="AM9848" i="18"/>
  <c r="AQ7581" i="18"/>
  <c r="AP9803" i="18"/>
  <c r="AQ2953" i="18"/>
  <c r="AP8575" i="18"/>
  <c r="AP3717" i="18"/>
  <c r="AM3832" i="18"/>
  <c r="AP9312" i="18"/>
  <c r="AQ7936" i="18"/>
  <c r="AP5170" i="18"/>
  <c r="AM3770" i="18"/>
  <c r="AQ4426" i="18"/>
  <c r="AM7607" i="18"/>
  <c r="AP6901" i="18"/>
  <c r="AM7778" i="18"/>
  <c r="AQ2135" i="18"/>
  <c r="AM1589" i="18"/>
  <c r="AM662" i="18"/>
  <c r="AP8556" i="18"/>
  <c r="AP6657" i="18"/>
  <c r="AP6356" i="18"/>
  <c r="AP6905" i="18"/>
  <c r="AM4340" i="18"/>
  <c r="AQ4255" i="18"/>
  <c r="AM761" i="18"/>
  <c r="AM7816" i="18"/>
  <c r="AM466" i="18"/>
  <c r="AM5362" i="18"/>
  <c r="AM1359" i="18"/>
  <c r="AM5845" i="18"/>
  <c r="AM6702" i="18"/>
  <c r="AM4493" i="18"/>
  <c r="AQ6972" i="18"/>
  <c r="AM621" i="18"/>
  <c r="AP8049" i="18"/>
  <c r="AM4838" i="18"/>
  <c r="AM2729" i="18"/>
  <c r="AM7492" i="18"/>
  <c r="AQ3841" i="18"/>
  <c r="AP5046" i="18"/>
  <c r="AM962" i="18"/>
  <c r="AQ5197" i="18"/>
  <c r="AQ7488" i="18"/>
  <c r="AM8750" i="18"/>
  <c r="AQ9076" i="18"/>
  <c r="AQ7817" i="18"/>
  <c r="AM4591" i="18"/>
  <c r="AM2879" i="18"/>
  <c r="AM626" i="18"/>
  <c r="AQ8927" i="18"/>
  <c r="AM2927" i="18"/>
  <c r="AP9822" i="18"/>
  <c r="AP6443" i="18"/>
  <c r="AM2195" i="18"/>
  <c r="AM3989" i="18"/>
  <c r="AM9253" i="18"/>
  <c r="AM5956" i="18"/>
  <c r="AM3522" i="18"/>
  <c r="AM5139" i="18"/>
  <c r="AM7065" i="18"/>
  <c r="AM6538" i="18"/>
  <c r="AP6907" i="18"/>
  <c r="AQ6725" i="18"/>
  <c r="AM5014" i="18"/>
  <c r="AM6723" i="18"/>
  <c r="AM6659" i="18"/>
  <c r="AM9039" i="18"/>
  <c r="AM8556" i="18"/>
  <c r="AM9021" i="18"/>
  <c r="AQ9899" i="18"/>
  <c r="AM7645" i="18"/>
  <c r="AP5460" i="18"/>
  <c r="AM5692" i="18"/>
  <c r="AM4581" i="18"/>
  <c r="AM5923" i="18"/>
  <c r="AM4475" i="18"/>
  <c r="AP5989" i="18"/>
  <c r="AM7014" i="18"/>
  <c r="AM2449" i="18"/>
  <c r="AM9807" i="18"/>
  <c r="AP7083" i="18"/>
  <c r="AM1115" i="18"/>
  <c r="AM3409" i="18"/>
  <c r="AM1939" i="18"/>
  <c r="AM9246" i="18"/>
  <c r="AP9147" i="18"/>
  <c r="AM4667" i="18"/>
  <c r="AP9176" i="18"/>
  <c r="AM5879" i="18"/>
  <c r="AQ3026" i="18"/>
  <c r="AM9464" i="18"/>
  <c r="AM7787" i="18"/>
  <c r="AQ6467" i="18"/>
  <c r="AM9591" i="18"/>
  <c r="AM5475" i="18"/>
  <c r="AM9811" i="18"/>
  <c r="AM8451" i="18"/>
  <c r="AM7903" i="18"/>
  <c r="AM2296" i="18"/>
  <c r="AP7492" i="18"/>
  <c r="AM3611" i="18"/>
  <c r="AM7558" i="18"/>
  <c r="AQ3397" i="18"/>
  <c r="AP4661" i="18"/>
  <c r="AM7195" i="18"/>
  <c r="AM2936" i="18"/>
  <c r="AM879" i="18"/>
  <c r="AM4548" i="18"/>
  <c r="AM6344" i="18"/>
  <c r="AM4050" i="18"/>
  <c r="AM4613" i="18"/>
  <c r="AM1670" i="18"/>
  <c r="AM54" i="18"/>
  <c r="AM6387" i="18"/>
  <c r="AQ9611" i="18"/>
  <c r="AQ4473" i="18"/>
  <c r="AM8056" i="18"/>
  <c r="AP9526" i="18"/>
  <c r="AM1463" i="18"/>
  <c r="AQ4355" i="18"/>
  <c r="AM1478" i="18"/>
  <c r="AQ1401" i="18"/>
  <c r="AQ7292" i="18"/>
  <c r="AQ6339" i="18"/>
  <c r="AM9905" i="18"/>
  <c r="AM6176" i="18"/>
  <c r="AQ6804" i="18"/>
  <c r="AP4006" i="18"/>
  <c r="AP8023" i="18"/>
  <c r="AP8811" i="18"/>
  <c r="AP9779" i="18"/>
  <c r="AP8236" i="18"/>
  <c r="AM8684" i="18"/>
  <c r="AQ9179" i="18"/>
  <c r="AQ7063" i="18"/>
  <c r="AM5230" i="18"/>
  <c r="AM4967" i="18"/>
  <c r="AP6513" i="18"/>
  <c r="AQ7849" i="18"/>
  <c r="AP4985" i="18"/>
  <c r="AM5686" i="18"/>
  <c r="AQ9236" i="18"/>
  <c r="AQ8787" i="18"/>
  <c r="AQ9622" i="18"/>
  <c r="AQ9014" i="18"/>
  <c r="AM4486" i="18"/>
  <c r="AP8999" i="18"/>
  <c r="AM5358" i="18"/>
  <c r="AP9762" i="18"/>
  <c r="AM7691" i="18"/>
  <c r="AQ7229" i="18"/>
  <c r="AQ9882" i="18"/>
  <c r="AM7460" i="18"/>
  <c r="AM4962" i="18"/>
  <c r="AQ8839" i="18"/>
  <c r="AM9356" i="18"/>
  <c r="AM1438" i="18"/>
  <c r="AM7059" i="18"/>
  <c r="AP5359" i="18"/>
  <c r="AM4015" i="18"/>
  <c r="AM3809" i="18"/>
  <c r="AM7922" i="18"/>
  <c r="AM9339" i="18"/>
  <c r="AM7878" i="18"/>
  <c r="AQ7893" i="18"/>
  <c r="AQ8772" i="18"/>
  <c r="AQ9249" i="18"/>
  <c r="AM6859" i="18"/>
  <c r="AM3699" i="18"/>
  <c r="AM8536" i="18"/>
  <c r="AM6800" i="18"/>
  <c r="AP5326" i="18"/>
  <c r="AQ6048" i="18"/>
  <c r="AQ7919" i="18"/>
  <c r="AQ8657" i="18"/>
  <c r="AQ7832" i="18"/>
  <c r="AM5316" i="18"/>
  <c r="AM4498" i="18"/>
  <c r="AP8704" i="18"/>
  <c r="AM5446" i="18"/>
  <c r="AM5622" i="18"/>
  <c r="AM1784" i="18"/>
  <c r="AM9069" i="18"/>
  <c r="AM3213" i="18"/>
  <c r="AM7380" i="18"/>
  <c r="AP5518" i="18"/>
  <c r="AM8923" i="18"/>
  <c r="AM8075" i="18"/>
  <c r="AQ6157" i="18"/>
  <c r="AQ8348" i="18"/>
  <c r="AM512" i="18"/>
  <c r="AP8089" i="18"/>
  <c r="AM6020" i="18"/>
  <c r="AM1402" i="18"/>
  <c r="AM8443" i="18"/>
  <c r="AM2353" i="18"/>
  <c r="AM5755" i="18"/>
  <c r="AM2395" i="18"/>
  <c r="AM9822" i="18"/>
  <c r="AM1926" i="18"/>
  <c r="AQ7364" i="18"/>
  <c r="AM3309" i="18"/>
  <c r="AM783" i="18"/>
  <c r="AP7985" i="18"/>
  <c r="AM8001" i="18"/>
  <c r="AP7479" i="18"/>
  <c r="AP6723" i="18"/>
  <c r="AP9458" i="18"/>
  <c r="AM5042" i="18"/>
  <c r="AQ7724" i="18"/>
  <c r="AM5573" i="18"/>
  <c r="AM9702" i="18"/>
  <c r="AM1734" i="18"/>
  <c r="AM9326" i="18"/>
  <c r="AM5748" i="18"/>
  <c r="AM9283" i="18"/>
  <c r="AM6838" i="18"/>
  <c r="AM7130" i="18"/>
  <c r="AQ6768" i="18"/>
  <c r="AM9622" i="18"/>
  <c r="AM1829" i="18"/>
  <c r="AP5832" i="18"/>
  <c r="AM3830" i="18"/>
  <c r="AQ6256" i="18"/>
  <c r="AM7379" i="18"/>
  <c r="AM1129" i="18"/>
  <c r="AM5398" i="18"/>
  <c r="AM1234" i="18"/>
  <c r="AQ3977" i="18"/>
  <c r="AM3058" i="18"/>
  <c r="AM582" i="18"/>
  <c r="AM2708" i="18"/>
  <c r="AM9884" i="18"/>
  <c r="AM3996" i="18"/>
  <c r="AM1202" i="18"/>
  <c r="AP5710" i="18"/>
  <c r="AQ8492" i="18"/>
  <c r="AM7469" i="18"/>
  <c r="AM8303" i="18"/>
  <c r="AQ4343" i="18"/>
  <c r="AM447" i="18"/>
  <c r="AM4195" i="18"/>
  <c r="AM5823" i="18"/>
  <c r="AP8875" i="18"/>
  <c r="AP9666" i="18"/>
  <c r="AM9615" i="18"/>
  <c r="AQ4013" i="18"/>
  <c r="AM8010" i="18"/>
  <c r="AM760" i="18"/>
  <c r="AM4645" i="18"/>
  <c r="AM4707" i="18"/>
  <c r="AM2286" i="18"/>
  <c r="AM1966" i="18"/>
  <c r="AQ8480" i="18"/>
  <c r="AM8931" i="18"/>
  <c r="AM4775" i="18"/>
  <c r="AM4007" i="18"/>
  <c r="AM2543" i="18"/>
  <c r="AP2885" i="18"/>
  <c r="AM9828" i="18"/>
  <c r="AP9904" i="18"/>
  <c r="AM6631" i="18"/>
  <c r="AM9477" i="18"/>
  <c r="AP9182" i="18"/>
  <c r="AM1553" i="18"/>
  <c r="AQ9889" i="18"/>
  <c r="AP5190" i="18"/>
  <c r="AM6775" i="18"/>
  <c r="AM4417" i="18"/>
  <c r="AM9557" i="18"/>
  <c r="AQ6639" i="18"/>
  <c r="AQ9877" i="18"/>
  <c r="AP7047" i="18"/>
  <c r="AM3569" i="18"/>
  <c r="AM4306" i="18"/>
  <c r="AM5485" i="18"/>
  <c r="AM4606" i="18"/>
  <c r="AQ9509" i="18"/>
  <c r="AM4676" i="18"/>
  <c r="AM2481" i="18"/>
  <c r="AM8822" i="18"/>
  <c r="AM2893" i="18"/>
  <c r="AM2737" i="18"/>
  <c r="AM4815" i="18"/>
  <c r="AM8478" i="18"/>
  <c r="AM4253" i="18"/>
  <c r="AM3359" i="18"/>
  <c r="AM1201" i="18"/>
  <c r="AM1806" i="18"/>
  <c r="AQ6573" i="18"/>
  <c r="AM7859" i="18"/>
  <c r="AM8453" i="18"/>
  <c r="AM1118" i="18"/>
  <c r="AQ6867" i="18"/>
  <c r="AM2617" i="18"/>
  <c r="AP6127" i="18"/>
  <c r="AM4501" i="18"/>
  <c r="AM7475" i="18"/>
  <c r="AM9381" i="18"/>
  <c r="AM8867" i="18"/>
  <c r="AQ8752" i="18"/>
  <c r="AM9323" i="18"/>
  <c r="AM1640" i="18"/>
  <c r="AM6689" i="18"/>
  <c r="AM9883" i="18"/>
  <c r="AM1606" i="18"/>
  <c r="AP7584" i="18"/>
  <c r="AP9008" i="18"/>
  <c r="AM852" i="18"/>
  <c r="AM7276" i="18"/>
  <c r="AM5694" i="18"/>
  <c r="AP8783" i="18"/>
  <c r="AM5471" i="18"/>
  <c r="AM2657" i="18"/>
  <c r="AM4896" i="18"/>
  <c r="AM9078" i="18"/>
  <c r="AM6113" i="18"/>
  <c r="AP8665" i="18"/>
  <c r="AM8913" i="18"/>
  <c r="AM3395" i="18"/>
  <c r="AM3183" i="18"/>
  <c r="AM6924" i="18"/>
  <c r="AQ9110" i="18"/>
  <c r="AM8424" i="18"/>
  <c r="AQ5999" i="18"/>
  <c r="AM1656" i="18"/>
  <c r="AM6484" i="18"/>
  <c r="AP946" i="18"/>
  <c r="AQ8591" i="18"/>
  <c r="AM3892" i="18"/>
  <c r="AM2270" i="18"/>
  <c r="AM6724" i="18"/>
  <c r="AP7601" i="18"/>
  <c r="AM1113" i="18"/>
  <c r="AQ8703" i="18"/>
  <c r="AM6653" i="18"/>
  <c r="AM1042" i="18"/>
  <c r="AM4819" i="18"/>
  <c r="AM9683" i="18"/>
  <c r="AQ9125" i="18"/>
  <c r="AQ7301" i="18"/>
  <c r="AM4467" i="18"/>
  <c r="AQ6751" i="18"/>
  <c r="AM2816" i="18"/>
  <c r="AM5260" i="18"/>
  <c r="AM4567" i="18"/>
  <c r="AM8052" i="18"/>
  <c r="AM2121" i="18"/>
  <c r="AM1254" i="18"/>
  <c r="AM4523" i="18"/>
  <c r="AM8886" i="18"/>
  <c r="AM7900" i="18"/>
  <c r="AM7085" i="18"/>
  <c r="AP9671" i="18"/>
  <c r="AP8356" i="18"/>
  <c r="AP8567" i="18"/>
  <c r="AM3037" i="18"/>
  <c r="AM8187" i="18"/>
  <c r="AM8798" i="18"/>
  <c r="AQ9026" i="18"/>
  <c r="AM5119" i="18"/>
  <c r="AQ6111" i="18"/>
  <c r="AM3318" i="18"/>
  <c r="AM8037" i="18"/>
  <c r="AM8259" i="18"/>
  <c r="AM6915" i="18"/>
  <c r="AM3057" i="18"/>
  <c r="AP9372" i="18"/>
  <c r="AM2370" i="18"/>
  <c r="AP6479" i="18"/>
  <c r="AP6391" i="18"/>
  <c r="AQ9439" i="18"/>
  <c r="AM9314" i="18"/>
  <c r="AM4607" i="18"/>
  <c r="AM6726" i="18"/>
  <c r="AQ7101" i="18"/>
  <c r="AM2174" i="18"/>
  <c r="AM8092" i="18"/>
  <c r="AM1528" i="18"/>
  <c r="AM1479" i="18"/>
  <c r="AM8951" i="18"/>
  <c r="AQ4313" i="18"/>
  <c r="AM4541" i="18"/>
  <c r="AQ9685" i="18"/>
  <c r="AM5167" i="18"/>
  <c r="AP9087" i="18"/>
  <c r="AM3166" i="18"/>
  <c r="AP7563" i="18"/>
  <c r="AP6656" i="18"/>
  <c r="AM6011" i="18"/>
  <c r="AQ1608" i="18"/>
  <c r="AM8758" i="18"/>
  <c r="AP5415" i="18"/>
  <c r="AP7671" i="18"/>
  <c r="AM5153" i="18"/>
  <c r="AM8591" i="18"/>
  <c r="AM6275" i="18"/>
  <c r="AM5076" i="18"/>
  <c r="AM9832" i="18"/>
  <c r="AQ4109" i="18"/>
  <c r="AM1787" i="18"/>
  <c r="AM3164" i="18"/>
  <c r="AM8800" i="18"/>
  <c r="AM1022" i="18"/>
  <c r="AM4046" i="18"/>
  <c r="AM840" i="18"/>
  <c r="AP4458" i="18"/>
  <c r="AM2042" i="18"/>
  <c r="AQ7371" i="18"/>
  <c r="AM6514" i="18"/>
  <c r="AM9135" i="18"/>
  <c r="AM6661" i="18"/>
  <c r="AM6156" i="18"/>
  <c r="AM1950" i="18"/>
  <c r="AM3479" i="18"/>
  <c r="AM1059" i="18"/>
  <c r="AM1723" i="18"/>
  <c r="AM3701" i="18"/>
  <c r="AM6935" i="18"/>
  <c r="AM9876" i="18"/>
  <c r="AM8859" i="18"/>
  <c r="AP5446" i="18"/>
  <c r="AM3207" i="18"/>
  <c r="AQ8852" i="18"/>
  <c r="AM5703" i="18"/>
  <c r="AQ7673" i="18"/>
  <c r="AM3877" i="18"/>
  <c r="AM7083" i="18"/>
  <c r="AM9200" i="18"/>
  <c r="AM8803" i="18"/>
  <c r="AM705" i="18"/>
  <c r="AQ9371" i="18"/>
  <c r="AP2606" i="18"/>
  <c r="AM3036" i="18"/>
  <c r="AM7658" i="18"/>
  <c r="AM3878" i="18"/>
  <c r="AM1826" i="18"/>
  <c r="AP8508" i="18"/>
  <c r="AM1575" i="18"/>
  <c r="AM595" i="18"/>
  <c r="AM6807" i="18"/>
  <c r="AP8981" i="18"/>
  <c r="AM3852" i="18"/>
  <c r="AM1240" i="18"/>
  <c r="AP6227" i="18"/>
  <c r="AQ7347" i="18"/>
  <c r="AM6918" i="18"/>
  <c r="AM710" i="18"/>
  <c r="AQ9434" i="18"/>
  <c r="AP9674" i="18"/>
  <c r="AM1944" i="18"/>
  <c r="AM1988" i="18"/>
  <c r="AM4593" i="18"/>
  <c r="AM5325" i="18"/>
  <c r="AM8401" i="18"/>
  <c r="AQ8605" i="18"/>
  <c r="AM8534" i="18"/>
  <c r="AQ9665" i="18"/>
  <c r="AM7274" i="18"/>
  <c r="AM1473" i="18"/>
  <c r="AM3662" i="18"/>
  <c r="AQ7075" i="18"/>
  <c r="AM9894" i="18"/>
  <c r="AM9296" i="18"/>
  <c r="AQ8219" i="18"/>
  <c r="AP1086" i="18"/>
  <c r="AM4527" i="18"/>
  <c r="AM5477" i="18"/>
  <c r="AM4085" i="18"/>
  <c r="AP8358" i="18"/>
  <c r="AP9391" i="18"/>
  <c r="AM5979" i="18"/>
  <c r="AM3332" i="18"/>
  <c r="AM3402" i="18"/>
  <c r="AM8984" i="18"/>
  <c r="AP9825" i="18"/>
  <c r="AP4007" i="18"/>
  <c r="AQ5846" i="18"/>
  <c r="AP7439" i="18"/>
  <c r="AM8314" i="18"/>
  <c r="AP6507" i="18"/>
  <c r="AM9451" i="18"/>
  <c r="AQ3925" i="18"/>
  <c r="AQ7351" i="18"/>
  <c r="AM5569" i="18"/>
  <c r="AP9103" i="18"/>
  <c r="AM634" i="18"/>
  <c r="AM6455" i="18"/>
  <c r="AP8199" i="18"/>
  <c r="AM3843" i="18"/>
  <c r="AM3646" i="18"/>
  <c r="AP8928" i="18"/>
  <c r="AM2846" i="18"/>
  <c r="AM4031" i="18"/>
  <c r="AM4663" i="18"/>
  <c r="AQ9824" i="18"/>
  <c r="AP8188" i="18"/>
  <c r="AM8113" i="18"/>
  <c r="AM8493" i="18"/>
  <c r="AM7667" i="18"/>
  <c r="AM7107" i="18"/>
  <c r="AQ5252" i="18"/>
  <c r="AM7320" i="18"/>
  <c r="AM831" i="18"/>
  <c r="AM9047" i="18"/>
  <c r="AM8657" i="18"/>
  <c r="AM4375" i="18"/>
  <c r="AM6734" i="18"/>
  <c r="AM3087" i="18"/>
  <c r="AP8101" i="18"/>
  <c r="AM9053" i="18"/>
  <c r="AM9800" i="18"/>
  <c r="AM9555" i="18"/>
  <c r="AM4318" i="18"/>
  <c r="AM7261" i="18"/>
  <c r="AQ7149" i="18"/>
  <c r="AM1295" i="18"/>
  <c r="AM5792" i="18"/>
  <c r="AP9468" i="18"/>
  <c r="AP9232" i="18"/>
  <c r="AP8576" i="18"/>
  <c r="AM5356" i="18"/>
  <c r="AM9331" i="18"/>
  <c r="AM3424" i="18"/>
  <c r="AM2867" i="18"/>
  <c r="AQ6447" i="18"/>
  <c r="AM3851" i="18"/>
  <c r="AQ7864" i="18"/>
  <c r="AM8989" i="18"/>
  <c r="AM5676" i="18"/>
  <c r="AP7799" i="18"/>
  <c r="AM1814" i="18"/>
  <c r="AM5517" i="18"/>
  <c r="AM7120" i="18"/>
  <c r="AM5026" i="18"/>
  <c r="AM8476" i="18"/>
  <c r="AM5786" i="18"/>
  <c r="AQ8912" i="18"/>
  <c r="AM2105" i="18"/>
  <c r="AQ8819" i="18"/>
  <c r="AM9803" i="18"/>
  <c r="AM6192" i="18"/>
  <c r="AM7797" i="18"/>
  <c r="AM4542" i="18"/>
  <c r="AM8940" i="18"/>
  <c r="AQ6143" i="18"/>
  <c r="AM3501" i="18"/>
  <c r="AM9669" i="18"/>
  <c r="AM6892" i="18"/>
  <c r="AP4905" i="18"/>
  <c r="AQ4475" i="18"/>
  <c r="AM2207" i="18"/>
  <c r="AP2909" i="18"/>
  <c r="AP7904" i="18"/>
  <c r="AM4052" i="18"/>
  <c r="AM998" i="18"/>
  <c r="AM6005" i="18"/>
  <c r="AM9804" i="18"/>
  <c r="AM3460" i="18"/>
  <c r="AP9926" i="18"/>
  <c r="AM5069" i="18"/>
  <c r="AM6618" i="18"/>
  <c r="AM8670" i="18"/>
  <c r="AM5814" i="18"/>
  <c r="AP4099" i="18"/>
  <c r="AQ8383" i="18"/>
  <c r="AM6245" i="18"/>
  <c r="AP7947" i="18"/>
  <c r="AP9075" i="18"/>
  <c r="AM9282" i="18"/>
  <c r="AP4977" i="18"/>
  <c r="AM8531" i="18"/>
  <c r="AP5907" i="18"/>
  <c r="AM5758" i="18"/>
  <c r="AM2609" i="18"/>
  <c r="AM735" i="18"/>
  <c r="AM5154" i="18"/>
  <c r="AQ2977" i="18"/>
  <c r="AP5609" i="18"/>
  <c r="AM3908" i="18"/>
  <c r="AM5514" i="18"/>
  <c r="AM8898" i="18"/>
  <c r="AQ6212" i="18"/>
  <c r="AM4956" i="18"/>
  <c r="AP2472" i="18"/>
  <c r="AP6261" i="18"/>
  <c r="AQ9812" i="18"/>
  <c r="AM7528" i="18"/>
  <c r="AP9302" i="18"/>
  <c r="AM1439" i="18"/>
  <c r="AM9872" i="18"/>
  <c r="AQ7506" i="18"/>
  <c r="AM2924" i="18"/>
  <c r="AM9570" i="18"/>
  <c r="AM3613" i="18"/>
  <c r="AM2874" i="18"/>
  <c r="AM9376" i="18"/>
  <c r="AM4683" i="18"/>
  <c r="AQ7056" i="18"/>
  <c r="AM6184" i="18"/>
  <c r="AM4772" i="18"/>
  <c r="AM3609" i="18"/>
  <c r="AQ9338" i="18"/>
  <c r="AQ9477" i="18"/>
  <c r="AM7257" i="18"/>
  <c r="AM2923" i="18"/>
  <c r="AM4023" i="18"/>
  <c r="AM9563" i="18"/>
  <c r="AQ6831" i="18"/>
  <c r="AQ3361" i="18"/>
  <c r="AM9036" i="18"/>
  <c r="AM1416" i="18"/>
  <c r="AM8365" i="18"/>
  <c r="AM6227" i="18"/>
  <c r="AM8022" i="18"/>
  <c r="AM7402" i="18"/>
  <c r="AM8709" i="18"/>
  <c r="AM7542" i="18"/>
  <c r="AM4309" i="18"/>
  <c r="AM2335" i="18"/>
  <c r="AM9380" i="18"/>
  <c r="AM8683" i="18"/>
  <c r="AM894" i="18"/>
  <c r="AM7538" i="18"/>
  <c r="AM7348" i="18"/>
  <c r="AM7975" i="18"/>
  <c r="AP7056" i="18"/>
  <c r="AM3767" i="18"/>
  <c r="AM536" i="18"/>
  <c r="AP9359" i="18"/>
  <c r="AM971" i="18"/>
  <c r="AM4468" i="18"/>
  <c r="AM3607" i="18"/>
  <c r="AM815" i="18"/>
  <c r="AM5695" i="18"/>
  <c r="AM8349" i="18"/>
  <c r="AM2642" i="18"/>
  <c r="AM9930" i="18"/>
  <c r="AM7717" i="18"/>
  <c r="AQ7759" i="18"/>
  <c r="AM8652" i="18"/>
  <c r="AM2569" i="18"/>
  <c r="AM462" i="18"/>
  <c r="AM6652" i="18"/>
  <c r="AQ3813" i="18"/>
  <c r="AM2899" i="18"/>
  <c r="AM5516" i="18"/>
  <c r="AM8335" i="18"/>
  <c r="AM5844" i="18"/>
  <c r="AM4514" i="18"/>
  <c r="AP3243" i="18"/>
  <c r="AM2169" i="18"/>
  <c r="AQ7421" i="18"/>
  <c r="AM2307" i="18"/>
  <c r="AP7189" i="18"/>
  <c r="AQ9389" i="18"/>
  <c r="AQ7454" i="18"/>
  <c r="AM9287" i="18"/>
  <c r="AP6385" i="18"/>
  <c r="AM6858" i="18"/>
  <c r="AM8445" i="18"/>
  <c r="AQ7792" i="18"/>
  <c r="AM6847" i="18"/>
  <c r="AM3751" i="18"/>
  <c r="AM1949" i="18"/>
  <c r="AM5730" i="18"/>
  <c r="AM9387" i="18"/>
  <c r="AM6826" i="18"/>
  <c r="AP8472" i="18"/>
  <c r="AM5031" i="18"/>
  <c r="AM5894" i="18"/>
  <c r="AQ8872" i="18"/>
  <c r="AP6897" i="18"/>
  <c r="AM5891" i="18"/>
  <c r="AQ9571" i="18"/>
  <c r="AQ7748" i="18"/>
  <c r="AM9703" i="18"/>
  <c r="AM3924" i="18"/>
  <c r="AM5494" i="18"/>
  <c r="AM3013" i="18"/>
  <c r="AM3258" i="18"/>
  <c r="AM8915" i="18"/>
  <c r="AQ7219" i="18"/>
  <c r="AM8581" i="18"/>
  <c r="AM5506" i="18"/>
  <c r="AM1087" i="18"/>
  <c r="AP6611" i="18"/>
  <c r="AM4212" i="18"/>
  <c r="AM6047" i="18"/>
  <c r="AQ7653" i="18"/>
  <c r="AM3492" i="18"/>
  <c r="AM8860" i="18"/>
  <c r="AQ9426" i="18"/>
  <c r="AM2633" i="18"/>
  <c r="AP5564" i="18"/>
  <c r="AP7127" i="18"/>
  <c r="AM1808" i="18"/>
  <c r="AM3091" i="18"/>
  <c r="AM6954" i="18"/>
  <c r="AM4159" i="18"/>
  <c r="AM4301" i="18"/>
  <c r="AM2786" i="18"/>
  <c r="AQ6981" i="18"/>
  <c r="AM4620" i="18"/>
  <c r="AP9611" i="18"/>
  <c r="AM8483" i="18"/>
  <c r="AM2235" i="18"/>
  <c r="AM5242" i="18"/>
  <c r="AM7562" i="18"/>
  <c r="AM9730" i="18"/>
  <c r="AP6193" i="18"/>
  <c r="AM1090" i="18"/>
  <c r="AM3709" i="18"/>
  <c r="AQ7709" i="18"/>
  <c r="AM9055" i="18"/>
  <c r="AQ9461" i="18"/>
  <c r="AQ6411" i="18"/>
  <c r="AM5397" i="18"/>
  <c r="AM8410" i="18"/>
  <c r="AM2897" i="18"/>
  <c r="AM1362" i="18"/>
  <c r="AP9530" i="18"/>
  <c r="AQ8333" i="18"/>
  <c r="AM3003" i="18"/>
  <c r="AP9470" i="18"/>
  <c r="AM7983" i="18"/>
  <c r="AM9118" i="18"/>
  <c r="AM7967" i="18"/>
  <c r="AP7763" i="18"/>
  <c r="AQ8629" i="18"/>
  <c r="AM430" i="18"/>
  <c r="AQ5972" i="18"/>
  <c r="AQ6169" i="18"/>
  <c r="AM1391" i="18"/>
  <c r="AM9404" i="18"/>
  <c r="AP6751" i="18"/>
  <c r="AM4487" i="18"/>
  <c r="AM8722" i="18"/>
  <c r="AQ8731" i="18"/>
  <c r="AM2322" i="18"/>
  <c r="AM3481" i="18"/>
  <c r="AM1401" i="18"/>
  <c r="AQ8253" i="18"/>
  <c r="AM9527" i="18"/>
  <c r="AM1914" i="18"/>
  <c r="AM5996" i="18"/>
  <c r="AM6159" i="18"/>
  <c r="AP7381" i="18"/>
  <c r="AM8812" i="18"/>
  <c r="AM8745" i="18"/>
  <c r="AP8271" i="18"/>
  <c r="AM9629" i="18"/>
  <c r="AM9500" i="18"/>
  <c r="AP3364" i="18"/>
  <c r="AQ8576" i="18"/>
  <c r="AM7442" i="18"/>
  <c r="AM2545" i="18"/>
  <c r="AM5404" i="18"/>
  <c r="AM7726" i="18"/>
  <c r="AM2120" i="18"/>
  <c r="AM9114" i="18"/>
  <c r="AP5703" i="18"/>
  <c r="AM9225" i="18"/>
  <c r="AM7391" i="18"/>
  <c r="AP2286" i="18"/>
  <c r="AM9370" i="18"/>
  <c r="AM6811" i="18"/>
  <c r="AQ6901" i="18"/>
  <c r="AM6204" i="18"/>
  <c r="AM6754" i="18"/>
  <c r="AP6983" i="18"/>
  <c r="AM2338" i="18"/>
  <c r="AQ6377" i="18"/>
  <c r="AM3934" i="18"/>
  <c r="AM2288" i="18"/>
  <c r="AM9164" i="18"/>
  <c r="AM5427" i="18"/>
  <c r="AM6869" i="18"/>
  <c r="AM2321" i="18"/>
  <c r="AM6166" i="18"/>
  <c r="AM7636" i="18"/>
  <c r="AM5197" i="18"/>
  <c r="AM9344" i="18"/>
  <c r="AP3602" i="18"/>
  <c r="AM5337" i="18"/>
  <c r="AM3218" i="18"/>
  <c r="AM719" i="18"/>
  <c r="AM9661" i="18"/>
  <c r="AQ8999" i="18"/>
  <c r="AQ9841" i="18"/>
  <c r="AM2963" i="18"/>
  <c r="AM2909" i="18"/>
  <c r="AM5598" i="18"/>
  <c r="AM1902" i="18"/>
  <c r="AM5293" i="18"/>
  <c r="AM5459" i="18"/>
  <c r="AM8647" i="18"/>
  <c r="AM5205" i="18"/>
  <c r="AM6470" i="18"/>
  <c r="AM5374" i="18"/>
  <c r="AM8090" i="18"/>
  <c r="AP4309" i="18"/>
  <c r="AM8331" i="18"/>
  <c r="AM6258" i="18"/>
  <c r="AM8864" i="18"/>
  <c r="AQ7373" i="18"/>
  <c r="AM6308" i="18"/>
  <c r="AM2147" i="18"/>
  <c r="AM8609" i="18"/>
  <c r="AM2989" i="18"/>
  <c r="AM5885" i="18"/>
  <c r="AM6463" i="18"/>
  <c r="AM6186" i="18"/>
  <c r="AM9235" i="18"/>
  <c r="AM9455" i="18"/>
  <c r="AM2584" i="18"/>
  <c r="AM3413" i="18"/>
  <c r="AM5595" i="18"/>
  <c r="AM5431" i="18"/>
  <c r="AQ7773" i="18"/>
  <c r="AM8471" i="18"/>
  <c r="AP3743" i="18"/>
  <c r="AM3764" i="18"/>
  <c r="AM8653" i="18"/>
  <c r="AP9570" i="18"/>
  <c r="AM3139" i="18"/>
  <c r="AM7403" i="18"/>
  <c r="AQ2418" i="18"/>
  <c r="AM2187" i="18"/>
  <c r="AM6843" i="18"/>
  <c r="AM2881" i="18"/>
  <c r="AP3769" i="18"/>
  <c r="AM3288" i="18"/>
  <c r="AM4634" i="18"/>
  <c r="AQ8847" i="18"/>
  <c r="AM6644" i="18"/>
  <c r="AP6644" i="18"/>
  <c r="AQ4660" i="18"/>
  <c r="AQ7107" i="18"/>
  <c r="AM2218" i="18"/>
  <c r="AM9338" i="18"/>
  <c r="AM675" i="18"/>
  <c r="AQ4796" i="18"/>
  <c r="AM2124" i="18"/>
  <c r="AM7617" i="18"/>
  <c r="AM2793" i="18"/>
  <c r="AM2448" i="18"/>
  <c r="AM1340" i="18"/>
  <c r="AQ9129" i="18"/>
  <c r="AQ8633" i="18"/>
  <c r="AQ8252" i="18"/>
  <c r="AM8731" i="18"/>
  <c r="AP5413" i="18"/>
  <c r="AM4985" i="18"/>
  <c r="AQ8071" i="18"/>
  <c r="AM2492" i="18"/>
  <c r="AQ6991" i="18"/>
  <c r="AQ6019" i="18"/>
  <c r="AQ3429" i="18"/>
  <c r="AM7000" i="18"/>
  <c r="AQ4134" i="18"/>
  <c r="AM3698" i="18"/>
  <c r="AP9183" i="18"/>
  <c r="AM2411" i="18"/>
  <c r="AP9423" i="18"/>
  <c r="AM9645" i="18"/>
  <c r="AP8611" i="18"/>
  <c r="AM3162" i="18"/>
  <c r="AM4229" i="18"/>
  <c r="AM9612" i="18"/>
  <c r="AM6018" i="18"/>
  <c r="AM5783" i="18"/>
  <c r="AP8139" i="18"/>
  <c r="AM6299" i="18"/>
  <c r="AM1422" i="18"/>
  <c r="AP7273" i="18"/>
  <c r="AM3893" i="18"/>
  <c r="AM3619" i="18"/>
  <c r="AP8373" i="18"/>
  <c r="AM4912" i="18"/>
  <c r="AP5189" i="18"/>
  <c r="AM4630" i="18"/>
  <c r="AM1751" i="18"/>
  <c r="AM4778" i="18"/>
  <c r="AM2646" i="18"/>
  <c r="AM9104" i="18"/>
  <c r="AM6202" i="18"/>
  <c r="AQ8373" i="18"/>
  <c r="AM8328" i="18"/>
  <c r="AP7533" i="18"/>
  <c r="AM2898" i="18"/>
  <c r="AM9772" i="18"/>
  <c r="AQ9297" i="18"/>
  <c r="AP9344" i="18"/>
  <c r="AP5291" i="18"/>
  <c r="AP8192" i="18"/>
  <c r="AP9812" i="18"/>
  <c r="AM859" i="18"/>
  <c r="AQ7441" i="18"/>
  <c r="AM4065" i="18"/>
  <c r="AM9915" i="18"/>
  <c r="AM2849" i="18"/>
  <c r="AM8496" i="18"/>
  <c r="AM3388" i="18"/>
  <c r="AQ9082" i="18"/>
  <c r="AM6591" i="18"/>
  <c r="AP9883" i="18"/>
  <c r="AM463" i="18"/>
  <c r="AM9909" i="18"/>
  <c r="AP9478" i="18"/>
  <c r="AM7765" i="18"/>
  <c r="AQ6320" i="18"/>
  <c r="AM5013" i="18"/>
  <c r="AM9324" i="18"/>
  <c r="AM3737" i="18"/>
  <c r="AM3715" i="18"/>
  <c r="AM6738" i="18"/>
  <c r="AM3818" i="18"/>
  <c r="AP6163" i="18"/>
  <c r="AM7977" i="18"/>
  <c r="AM9792" i="18"/>
  <c r="AQ9143" i="18"/>
  <c r="AM526" i="18"/>
  <c r="AM9410" i="18"/>
  <c r="AQ4753" i="18"/>
  <c r="AM9711" i="18"/>
  <c r="AM4870" i="18"/>
  <c r="AM2319" i="18"/>
  <c r="AQ7299" i="18"/>
  <c r="AM7533" i="18"/>
  <c r="AM4662" i="18"/>
  <c r="AQ8292" i="18"/>
  <c r="AM8927" i="18"/>
  <c r="AM9199" i="18"/>
  <c r="AM3557" i="18"/>
  <c r="AP5744" i="18"/>
  <c r="AQ6351" i="18"/>
  <c r="AP6703" i="18"/>
  <c r="AQ9766" i="18"/>
  <c r="AM9475" i="18"/>
  <c r="AQ6527" i="18"/>
  <c r="AP7416" i="18"/>
  <c r="AQ7933" i="18"/>
  <c r="AQ5538" i="18"/>
  <c r="AP5371" i="18"/>
  <c r="AP9283" i="18"/>
  <c r="AQ8235" i="18"/>
  <c r="AQ9794" i="18"/>
  <c r="AQ6439" i="18"/>
  <c r="AQ9853" i="18"/>
  <c r="AM7535" i="18"/>
  <c r="AP9495" i="18"/>
  <c r="AM3298" i="18"/>
  <c r="AM3526" i="18"/>
  <c r="AM8263" i="18"/>
  <c r="AM8553" i="18"/>
  <c r="AP7360" i="18"/>
  <c r="AM7858" i="18"/>
  <c r="AM5672" i="18"/>
  <c r="AQ6046" i="18"/>
  <c r="AM4766" i="18"/>
  <c r="AQ8116" i="18"/>
  <c r="AQ7397" i="18"/>
  <c r="AM8180" i="18"/>
  <c r="AM9548" i="18"/>
  <c r="AM9205" i="18"/>
  <c r="AM3274" i="18"/>
  <c r="AP6568" i="18"/>
  <c r="AM2714" i="18"/>
  <c r="AP7018" i="18"/>
  <c r="AQ5016" i="18"/>
  <c r="AM2715" i="18"/>
  <c r="AP6405" i="18"/>
  <c r="AM4832" i="18"/>
  <c r="AM5458" i="18"/>
  <c r="AP5348" i="18"/>
  <c r="AM7920" i="18"/>
  <c r="AM9275" i="18"/>
  <c r="AP7829" i="18"/>
  <c r="AM1097" i="18"/>
  <c r="AM1710" i="18"/>
  <c r="AM655" i="18"/>
  <c r="AM2662" i="18"/>
  <c r="AQ6200" i="18"/>
  <c r="AP9538" i="18"/>
  <c r="AM3601" i="18"/>
  <c r="AM9531" i="18"/>
  <c r="AM8309" i="18"/>
  <c r="AP8956" i="18"/>
  <c r="AM8703" i="18"/>
  <c r="AM2257" i="18"/>
  <c r="AP1773" i="18"/>
  <c r="AQ5313" i="18"/>
  <c r="AQ6556" i="18"/>
  <c r="AP3871" i="18"/>
  <c r="AQ9288" i="18"/>
  <c r="AP8055" i="18"/>
  <c r="AM5936" i="18"/>
  <c r="AP6704" i="18"/>
  <c r="AM1558" i="18"/>
  <c r="AP8847" i="18"/>
  <c r="AM1704" i="18"/>
  <c r="AM2145" i="18"/>
  <c r="AM487" i="18"/>
  <c r="AM5372" i="18"/>
  <c r="AP5263" i="18"/>
  <c r="AQ5921" i="18"/>
  <c r="AP6556" i="18"/>
  <c r="AM6138" i="18"/>
  <c r="AM3220" i="18"/>
  <c r="AQ8816" i="18"/>
  <c r="AM2980" i="18"/>
  <c r="AM9444" i="18"/>
  <c r="AM9254" i="18"/>
  <c r="AQ5631" i="18"/>
  <c r="AM1586" i="18"/>
  <c r="AQ6980" i="18"/>
  <c r="AM6261" i="18"/>
  <c r="AM8869" i="18"/>
  <c r="AM8419" i="18"/>
  <c r="AM6678" i="18"/>
  <c r="AQ7599" i="18"/>
  <c r="AQ8281" i="18"/>
  <c r="AM3642" i="18"/>
  <c r="AQ9042" i="18"/>
  <c r="AM7162" i="18"/>
  <c r="AM6183" i="18"/>
  <c r="AM4278" i="18"/>
  <c r="AM6290" i="18"/>
  <c r="AM4093" i="18"/>
  <c r="AQ5052" i="18"/>
  <c r="AM9760" i="18"/>
  <c r="AP1548" i="18"/>
  <c r="AQ5236" i="18"/>
  <c r="AP6890" i="18"/>
  <c r="AQ5412" i="18"/>
  <c r="AQ5563" i="18"/>
  <c r="AQ6468" i="18"/>
  <c r="AM7584" i="18"/>
  <c r="AP9199" i="18"/>
  <c r="AM4496" i="18"/>
  <c r="AP9930" i="18"/>
  <c r="AQ8340" i="18"/>
  <c r="AQ1634" i="18"/>
  <c r="AM3153" i="18"/>
  <c r="AM4196" i="18"/>
  <c r="AP5711" i="18"/>
  <c r="AP7484" i="18"/>
  <c r="AQ5819" i="18"/>
  <c r="AQ9201" i="18"/>
  <c r="AQ5808" i="18"/>
  <c r="AP4107" i="18"/>
  <c r="AQ2865" i="18"/>
  <c r="AP8251" i="18"/>
  <c r="AP9563" i="18"/>
  <c r="AM6810" i="18"/>
  <c r="AM3903" i="18"/>
  <c r="AM6663" i="18"/>
  <c r="AM5933" i="18"/>
  <c r="AQ9435" i="18"/>
  <c r="AM9483" i="18"/>
  <c r="AP4134" i="18"/>
  <c r="AM9634" i="18"/>
  <c r="AM6718" i="18"/>
  <c r="AM6372" i="18"/>
  <c r="AM9545" i="18"/>
  <c r="AM9398" i="18"/>
  <c r="AQ5071" i="18"/>
  <c r="AM5366" i="18"/>
  <c r="AM1574" i="18"/>
  <c r="AM5140" i="18"/>
  <c r="AM2850" i="18"/>
  <c r="AM8643" i="18"/>
  <c r="AP7137" i="18"/>
  <c r="AQ1091" i="18"/>
  <c r="AP8726" i="18"/>
  <c r="AP5803" i="18"/>
  <c r="AQ6678" i="18"/>
  <c r="AM7608" i="18"/>
  <c r="AQ8308" i="18"/>
  <c r="AP8800" i="18"/>
  <c r="AM5057" i="18"/>
  <c r="AM1238" i="18"/>
  <c r="AP9519" i="18"/>
  <c r="AM2227" i="18"/>
  <c r="AP9922" i="18"/>
  <c r="AQ6588" i="18"/>
  <c r="AM3953" i="18"/>
  <c r="AQ7513" i="18"/>
  <c r="AM2574" i="18"/>
  <c r="AQ6875" i="18"/>
  <c r="AQ8985" i="18"/>
  <c r="AM7876" i="18"/>
  <c r="AM1257" i="18"/>
  <c r="AQ6463" i="18"/>
  <c r="AM7727" i="18"/>
  <c r="AM2570" i="18"/>
  <c r="AM9327" i="18"/>
  <c r="AP4983" i="18"/>
  <c r="AM6226" i="18"/>
  <c r="AM2768" i="18"/>
  <c r="AP3641" i="18"/>
  <c r="AQ3122" i="18"/>
  <c r="AM7751" i="18"/>
  <c r="AQ9053" i="18"/>
  <c r="AM1791" i="18"/>
  <c r="AQ6122" i="18"/>
  <c r="AM1578" i="18"/>
  <c r="AM720" i="18"/>
  <c r="AP9308" i="18"/>
  <c r="AP6824" i="18"/>
  <c r="AM1827" i="18"/>
  <c r="AM1051" i="18"/>
  <c r="AM7187" i="18"/>
  <c r="AM2997" i="18"/>
  <c r="AM2311" i="18"/>
  <c r="AQ5588" i="18"/>
  <c r="AM7853" i="18"/>
  <c r="AP6257" i="18"/>
  <c r="AM5581" i="18"/>
  <c r="AM6725" i="18"/>
  <c r="AM4359" i="18"/>
  <c r="AM3838" i="18"/>
  <c r="AM3549" i="18"/>
  <c r="AM4055" i="18"/>
  <c r="AQ7231" i="18"/>
  <c r="AQ7328" i="18"/>
  <c r="AQ2246" i="18"/>
  <c r="AQ952" i="18"/>
  <c r="AP4992" i="18"/>
  <c r="AP4930" i="18"/>
  <c r="AQ9843" i="18"/>
  <c r="AP9885" i="18"/>
  <c r="AM774" i="18"/>
  <c r="AM843" i="18"/>
  <c r="AQ6655" i="18"/>
  <c r="AM9258" i="18"/>
  <c r="AM5549" i="18"/>
  <c r="AP9278" i="18"/>
  <c r="AM7001" i="18"/>
  <c r="AM1971" i="18"/>
  <c r="AM4198" i="18"/>
  <c r="AM669" i="18"/>
  <c r="AM8449" i="18"/>
  <c r="AM3277" i="18"/>
  <c r="AP9342" i="18"/>
  <c r="AM5633" i="18"/>
  <c r="AM6317" i="18"/>
  <c r="AP5829" i="18"/>
  <c r="AP4315" i="18"/>
  <c r="AM9409" i="18"/>
  <c r="AM1529" i="18"/>
  <c r="AM9503" i="18"/>
  <c r="AM5348" i="18"/>
  <c r="AP7728" i="18"/>
  <c r="AM8341" i="18"/>
  <c r="AM4435" i="18"/>
  <c r="AM8802" i="18"/>
  <c r="AP5462" i="18"/>
  <c r="AM2435" i="18"/>
  <c r="AM6380" i="18"/>
  <c r="AM9795" i="18"/>
  <c r="AM1058" i="18"/>
  <c r="AM5268" i="18"/>
  <c r="AQ8797" i="18"/>
  <c r="AQ4294" i="18"/>
  <c r="AQ3333" i="18"/>
  <c r="AP7981" i="18"/>
  <c r="AQ4189" i="18"/>
  <c r="AP9502" i="18"/>
  <c r="AP9704" i="18"/>
  <c r="AP5132" i="18"/>
  <c r="AM1020" i="18"/>
  <c r="AQ4658" i="18"/>
  <c r="AM8369" i="18"/>
  <c r="AP8105" i="18"/>
  <c r="AQ4955" i="18"/>
  <c r="AM9458" i="18"/>
  <c r="AM5975" i="18"/>
  <c r="AP3854" i="18"/>
  <c r="AQ9638" i="18"/>
  <c r="AM9473" i="18"/>
  <c r="AM6757" i="18"/>
  <c r="AP9159" i="18"/>
  <c r="AP8119" i="18"/>
  <c r="AM8891" i="18"/>
  <c r="AM6563" i="18"/>
  <c r="AM6473" i="18"/>
  <c r="AP7577" i="18"/>
  <c r="AQ8441" i="18"/>
  <c r="AM3523" i="18"/>
  <c r="AM8145" i="18"/>
  <c r="AQ9002" i="18"/>
  <c r="AM4388" i="18"/>
  <c r="AQ8121" i="18"/>
  <c r="AQ8987" i="18"/>
  <c r="AM9906" i="18"/>
  <c r="AM9602" i="18"/>
  <c r="AM7670" i="18"/>
  <c r="AM2627" i="18"/>
  <c r="AM1555" i="18"/>
  <c r="AQ4697" i="18"/>
  <c r="AP8289" i="18"/>
  <c r="AM4379" i="18"/>
  <c r="AM8240" i="18"/>
  <c r="AP3319" i="18"/>
  <c r="AP5733" i="18"/>
  <c r="AM2733" i="18"/>
  <c r="AQ8176" i="18"/>
  <c r="AP8249" i="18"/>
  <c r="AP6277" i="18"/>
  <c r="AM9816" i="18"/>
  <c r="AP7281" i="18"/>
  <c r="AQ7135" i="18"/>
  <c r="AM5926" i="18"/>
  <c r="AP5888" i="18"/>
  <c r="AM6709" i="18"/>
  <c r="AM3984" i="18"/>
  <c r="AM8809" i="18"/>
  <c r="AM4670" i="18"/>
  <c r="AP9447" i="18"/>
  <c r="AM5788" i="18"/>
  <c r="AQ4677" i="18"/>
  <c r="AM8759" i="18"/>
  <c r="AM5335" i="18"/>
  <c r="AP5853" i="18"/>
  <c r="AQ9384" i="18"/>
  <c r="AP9768" i="18"/>
  <c r="AM1159" i="18"/>
  <c r="AQ4711" i="18"/>
  <c r="AQ8456" i="18"/>
  <c r="AM1064" i="18"/>
  <c r="AM7335" i="18"/>
  <c r="AM8541" i="18"/>
  <c r="AM4595" i="18"/>
  <c r="AM3331" i="18"/>
  <c r="AM3667" i="18"/>
  <c r="AQ3174" i="18"/>
  <c r="AQ7986" i="18"/>
  <c r="AM6008" i="18"/>
  <c r="AP3560" i="18"/>
  <c r="AP6635" i="18"/>
  <c r="AP7456" i="18"/>
  <c r="AM1328" i="18"/>
  <c r="AQ9396" i="18"/>
  <c r="AM6406" i="18"/>
  <c r="AM5635" i="18"/>
  <c r="AQ6237" i="18"/>
  <c r="AQ8980" i="18"/>
  <c r="AM7141" i="18"/>
  <c r="AM9579" i="18"/>
  <c r="AM4179" i="18"/>
  <c r="AM5041" i="18"/>
  <c r="AQ5829" i="18"/>
  <c r="AQ8332" i="18"/>
  <c r="AP5995" i="18"/>
  <c r="AM2915" i="18"/>
  <c r="AQ9867" i="18"/>
  <c r="AM2845" i="18"/>
  <c r="AP2004" i="18"/>
  <c r="AQ8765" i="18"/>
  <c r="AM9043" i="18"/>
  <c r="AM7234" i="18"/>
  <c r="AM4001" i="18"/>
  <c r="AP9471" i="18"/>
  <c r="AQ9073" i="18"/>
  <c r="AM9740" i="18"/>
  <c r="AM9247" i="18"/>
  <c r="AM6104" i="18"/>
  <c r="AM8041" i="18"/>
  <c r="AQ8083" i="18"/>
  <c r="AP5277" i="18"/>
  <c r="AM7252" i="18"/>
  <c r="AM9192" i="18"/>
  <c r="AM2497" i="18"/>
  <c r="AQ8740" i="18"/>
  <c r="AP9231" i="18"/>
  <c r="AM8935" i="18"/>
  <c r="AM7135" i="18"/>
  <c r="AM6894" i="18"/>
  <c r="AQ9846" i="18"/>
  <c r="AP7164" i="18"/>
  <c r="AQ3653" i="18"/>
  <c r="AQ8325" i="18"/>
  <c r="AM3317" i="18"/>
  <c r="AM4740" i="18"/>
  <c r="AM5502" i="18"/>
  <c r="AP9314" i="18"/>
  <c r="AM2823" i="18"/>
  <c r="AP5567" i="18"/>
  <c r="AM5445" i="18"/>
  <c r="AM3955" i="18"/>
  <c r="AQ8836" i="18"/>
  <c r="AM8390" i="18"/>
  <c r="AP8267" i="18"/>
  <c r="AP3140" i="18"/>
  <c r="AP5467" i="18"/>
  <c r="AM5306" i="18"/>
  <c r="AM3636" i="18"/>
  <c r="AM8258" i="18"/>
  <c r="AM4067" i="18"/>
  <c r="AM5142" i="18"/>
  <c r="AM9660" i="18"/>
  <c r="AQ5408" i="18"/>
  <c r="AP7241" i="18"/>
  <c r="AM4312" i="18"/>
  <c r="AM9393" i="18"/>
  <c r="AP3118" i="18"/>
  <c r="AM4070" i="18"/>
  <c r="AQ9134" i="18"/>
  <c r="AM6075" i="18"/>
  <c r="AQ9506" i="18"/>
  <c r="AM2162" i="18"/>
  <c r="AM8202" i="18"/>
  <c r="AM8547" i="18"/>
  <c r="AM5329" i="18"/>
  <c r="AM1119" i="18"/>
  <c r="AM1211" i="18"/>
  <c r="AM9748" i="18"/>
  <c r="AM1338" i="18"/>
  <c r="AM8866" i="18"/>
  <c r="AM8399" i="18"/>
  <c r="AP7361" i="18"/>
  <c r="AM6930" i="18"/>
  <c r="AM8011" i="18"/>
  <c r="AQ7133" i="18"/>
  <c r="AM4713" i="18"/>
  <c r="AM1927" i="18"/>
  <c r="AQ9135" i="18"/>
  <c r="AM3150" i="18"/>
  <c r="AM8529" i="18"/>
  <c r="AM3894" i="18"/>
  <c r="AM3928" i="18"/>
  <c r="AM3217" i="18"/>
  <c r="AM2430" i="18"/>
  <c r="AM7470" i="18"/>
  <c r="AM1048" i="18"/>
  <c r="AP6172" i="18"/>
  <c r="AM5759" i="18"/>
  <c r="AM2762" i="18"/>
  <c r="AM7644" i="18"/>
  <c r="AM1922" i="18"/>
  <c r="AQ6372" i="18"/>
  <c r="AM5291" i="18"/>
  <c r="AM2170" i="18"/>
  <c r="AP9221" i="18"/>
  <c r="AM8279" i="18"/>
  <c r="AM2949" i="18"/>
  <c r="AQ2820" i="18"/>
  <c r="AQ8945" i="18"/>
  <c r="AP9482" i="18"/>
  <c r="AQ4411" i="18"/>
  <c r="AP8383" i="18"/>
  <c r="AP8711" i="18"/>
  <c r="AM8920" i="18"/>
  <c r="AP7420" i="18"/>
  <c r="AQ8521" i="18"/>
  <c r="AP6813" i="18"/>
  <c r="AQ7372" i="18"/>
  <c r="AM8570" i="18"/>
  <c r="AM937" i="18"/>
  <c r="AQ8101" i="18"/>
  <c r="AM8903" i="18"/>
  <c r="AM7724" i="18"/>
  <c r="AM4333" i="18"/>
  <c r="AM6522" i="18"/>
  <c r="AQ4561" i="18"/>
  <c r="AQ6196" i="18"/>
  <c r="AQ5471" i="18"/>
  <c r="AP9195" i="18"/>
  <c r="AM8946" i="18"/>
  <c r="AM7439" i="18"/>
  <c r="AQ6589" i="18"/>
  <c r="AM8650" i="18"/>
  <c r="AP9100" i="18"/>
  <c r="AM6255" i="18"/>
  <c r="AQ6269" i="18"/>
  <c r="AP9136" i="18"/>
  <c r="AQ9594" i="18"/>
  <c r="AM7061" i="18"/>
  <c r="AM6633" i="18"/>
  <c r="AQ9713" i="18"/>
  <c r="AM4119" i="18"/>
  <c r="AM9709" i="18"/>
  <c r="AM5287" i="18"/>
  <c r="AM4803" i="18"/>
  <c r="AP5476" i="18"/>
  <c r="AM1467" i="18"/>
  <c r="AQ7705" i="18"/>
  <c r="AM3806" i="18"/>
  <c r="AM7604" i="18"/>
  <c r="AM4774" i="18"/>
  <c r="AM1223" i="18"/>
  <c r="AM4063" i="18"/>
  <c r="AM1217" i="18"/>
  <c r="AM8036" i="18"/>
  <c r="AM5838" i="18"/>
  <c r="AM4454" i="18"/>
  <c r="AM9681" i="18"/>
  <c r="AQ7205" i="18"/>
  <c r="AM3724" i="18"/>
  <c r="AM7501" i="18"/>
  <c r="AQ4665" i="18"/>
  <c r="AP5678" i="18"/>
  <c r="AQ8072" i="18"/>
  <c r="AQ9277" i="18"/>
  <c r="AM8173" i="18"/>
  <c r="AQ9699" i="18"/>
  <c r="AM3997" i="18"/>
  <c r="AM8845" i="18"/>
  <c r="AM8977" i="18"/>
  <c r="AP7724" i="18"/>
  <c r="AM5644" i="18"/>
  <c r="AM4689" i="18"/>
  <c r="AP8555" i="18"/>
  <c r="AM8863" i="18"/>
  <c r="AM8383" i="18"/>
  <c r="AM5407" i="18"/>
  <c r="AM6425" i="18"/>
  <c r="AP9162" i="18"/>
  <c r="AM7472" i="18"/>
  <c r="AM7906" i="18"/>
  <c r="AM3511" i="18"/>
  <c r="AP9755" i="18"/>
  <c r="AP8672" i="18"/>
  <c r="AM5021" i="18"/>
  <c r="AM9679" i="18"/>
  <c r="AM5701" i="18"/>
  <c r="AQ9771" i="18"/>
  <c r="AM3052" i="18"/>
  <c r="AP7605" i="18"/>
  <c r="AM5964" i="18"/>
  <c r="AQ3966" i="18"/>
  <c r="AM3918" i="18"/>
  <c r="AQ3734" i="18"/>
  <c r="AM410" i="18"/>
  <c r="AP8970" i="18"/>
  <c r="AQ8469" i="18"/>
  <c r="AP1362" i="18"/>
  <c r="AP5008" i="18"/>
  <c r="AM3284" i="18"/>
  <c r="AM1104" i="18"/>
  <c r="AP7173" i="18"/>
  <c r="AP9166" i="18"/>
  <c r="AP6076" i="18"/>
  <c r="AQ5554" i="18"/>
  <c r="AP1186" i="18"/>
  <c r="AM8081" i="18"/>
  <c r="AM5698" i="18"/>
  <c r="AQ9339" i="18"/>
  <c r="AM8137" i="18"/>
  <c r="AM8831" i="18"/>
  <c r="AP6191" i="18"/>
  <c r="AM2080" i="18"/>
  <c r="AM8308" i="18"/>
  <c r="AM1550" i="18"/>
  <c r="AQ5403" i="18"/>
  <c r="AQ5913" i="18"/>
  <c r="AM8673" i="18"/>
  <c r="AM5550" i="18"/>
  <c r="AQ3510" i="18"/>
  <c r="AM8896" i="18"/>
  <c r="AM5757" i="18"/>
  <c r="AM967" i="18"/>
  <c r="AP9746" i="18"/>
  <c r="AQ4951" i="18"/>
  <c r="AM9755" i="18"/>
  <c r="AM7479" i="18"/>
  <c r="AQ7842" i="18"/>
  <c r="AQ422" i="18"/>
  <c r="AQ3757" i="18"/>
  <c r="AP1931" i="18"/>
  <c r="AM5522" i="18"/>
  <c r="AQ6141" i="18"/>
  <c r="AM3255" i="18"/>
  <c r="AM2691" i="18"/>
  <c r="AQ7529" i="18"/>
  <c r="AM4650" i="18"/>
  <c r="AM9058" i="18"/>
  <c r="AM1680" i="18"/>
  <c r="AM2705" i="18"/>
  <c r="AQ7169" i="18"/>
  <c r="AM6497" i="18"/>
  <c r="AM415" i="18"/>
  <c r="AQ4610" i="18"/>
  <c r="AP6120" i="18"/>
  <c r="AM5385" i="18"/>
  <c r="AQ8416" i="18"/>
  <c r="AM4704" i="18"/>
  <c r="AP6551" i="18"/>
  <c r="AQ5038" i="18"/>
  <c r="AQ5582" i="18"/>
  <c r="AM8823" i="18"/>
  <c r="AM1371" i="18"/>
  <c r="AM4123" i="18"/>
  <c r="AP2729" i="18"/>
  <c r="AP3086" i="18"/>
  <c r="AP9488" i="18"/>
  <c r="AM9109" i="18"/>
  <c r="AP6748" i="18"/>
  <c r="AM5547" i="18"/>
  <c r="AM4450" i="18"/>
  <c r="AM8085" i="18"/>
  <c r="AM2231" i="18"/>
  <c r="AM3956" i="18"/>
  <c r="AP9511" i="18"/>
  <c r="AM8739" i="18"/>
  <c r="AQ6576" i="18"/>
  <c r="AQ7061" i="18"/>
  <c r="AQ5135" i="18"/>
  <c r="AM9479" i="18"/>
  <c r="AQ7240" i="18"/>
  <c r="AM1584" i="18"/>
  <c r="AQ6216" i="18"/>
  <c r="AM6939" i="18"/>
  <c r="AM1611" i="18"/>
  <c r="AQ554" i="18"/>
  <c r="AQ2773" i="18"/>
  <c r="AP4256" i="18"/>
  <c r="AM946" i="18"/>
  <c r="AM9082" i="18"/>
  <c r="AM9921" i="18"/>
  <c r="AM3361" i="18"/>
  <c r="AQ8811" i="18"/>
  <c r="AM5489" i="18"/>
  <c r="AM1172" i="18"/>
  <c r="AQ8511" i="18"/>
  <c r="AM6480" i="18"/>
  <c r="AQ6323" i="18"/>
  <c r="AM950" i="18"/>
  <c r="AQ8016" i="18"/>
  <c r="AQ9280" i="18"/>
  <c r="AQ8170" i="18"/>
  <c r="AQ2017" i="18"/>
  <c r="AM4692" i="18"/>
  <c r="AM5559" i="18"/>
  <c r="AP9580" i="18"/>
  <c r="AM6506" i="18"/>
  <c r="AM1848" i="18"/>
  <c r="AM3902" i="18"/>
  <c r="AM5012" i="18"/>
  <c r="AM4054" i="18"/>
  <c r="AM6603" i="18"/>
  <c r="AM5392" i="18"/>
  <c r="AM3231" i="18"/>
  <c r="AP8004" i="18"/>
  <c r="AM2071" i="18"/>
  <c r="AM2346" i="18"/>
  <c r="AQ9165" i="18"/>
  <c r="AM8639" i="18"/>
  <c r="AM9582" i="18"/>
  <c r="AP7637" i="18"/>
  <c r="AM3681" i="18"/>
  <c r="AP7029" i="18"/>
  <c r="AQ2197" i="18"/>
  <c r="AM3096" i="18"/>
  <c r="AP5355" i="18"/>
  <c r="AM8221" i="18"/>
  <c r="AM6439" i="18"/>
  <c r="AM2834" i="18"/>
  <c r="AP9236" i="18"/>
  <c r="AQ9149" i="18"/>
  <c r="AM2211" i="18"/>
  <c r="AM855" i="18"/>
  <c r="AM2486" i="18"/>
  <c r="AP2564" i="18"/>
  <c r="AQ5643" i="18"/>
  <c r="AP418" i="18"/>
  <c r="AQ5892" i="18"/>
  <c r="AM6236" i="18"/>
  <c r="AM4532" i="18"/>
  <c r="AM4155" i="18"/>
  <c r="AQ8284" i="18"/>
  <c r="AP7623" i="18"/>
  <c r="AQ6592" i="18"/>
  <c r="AM8481" i="18"/>
  <c r="AQ8095" i="18"/>
  <c r="AM9462" i="18"/>
  <c r="AM6608" i="18"/>
  <c r="AM8413" i="18"/>
  <c r="AM1779" i="18"/>
  <c r="AQ9781" i="18"/>
  <c r="AQ9373" i="18"/>
  <c r="AM6243" i="18"/>
  <c r="AQ6349" i="18"/>
  <c r="AM4378" i="18"/>
  <c r="AP9792" i="18"/>
  <c r="AM9394" i="18"/>
  <c r="AM6158" i="18"/>
  <c r="AM7960" i="18"/>
  <c r="AM1178" i="18"/>
  <c r="AP6273" i="18"/>
  <c r="AP7529" i="18"/>
  <c r="AQ8517" i="18"/>
  <c r="AQ5299" i="18"/>
  <c r="AQ8802" i="18"/>
  <c r="AQ3829" i="18"/>
  <c r="AM7262" i="18"/>
  <c r="AM8870" i="18"/>
  <c r="AQ7667" i="18"/>
  <c r="AM4426" i="18"/>
  <c r="AM3668" i="18"/>
  <c r="AM9768" i="18"/>
  <c r="AM1876" i="18"/>
  <c r="AP2212" i="18"/>
  <c r="AP8525" i="18"/>
  <c r="AM4138" i="18"/>
  <c r="AQ6889" i="18"/>
  <c r="AQ3554" i="18"/>
  <c r="AM6551" i="18"/>
  <c r="AM5349" i="18"/>
  <c r="AM2158" i="18"/>
  <c r="AM7408" i="18"/>
  <c r="AM2491" i="18"/>
  <c r="AQ8136" i="18"/>
  <c r="AP7636" i="18"/>
  <c r="AQ2835" i="18"/>
  <c r="AQ4764" i="18"/>
  <c r="AP8825" i="18"/>
  <c r="AP8008" i="18"/>
  <c r="AM3906" i="18"/>
  <c r="AM2578" i="18"/>
  <c r="AM7502" i="18"/>
  <c r="AM7287" i="18"/>
  <c r="AM4029" i="18"/>
  <c r="AM7485" i="18"/>
  <c r="AP8165" i="18"/>
  <c r="AQ9490" i="18"/>
  <c r="AQ8077" i="18"/>
  <c r="AM448" i="18"/>
  <c r="AM4582" i="18"/>
  <c r="AM5714" i="18"/>
  <c r="AM3694" i="18"/>
  <c r="AP8396" i="18"/>
  <c r="AP8913" i="18"/>
  <c r="AM4357" i="18"/>
  <c r="AM5476" i="18"/>
  <c r="AM6632" i="18"/>
  <c r="AM5199" i="18"/>
  <c r="AQ9829" i="18"/>
  <c r="AQ4533" i="18"/>
  <c r="AQ6971" i="18"/>
  <c r="AP5092" i="18"/>
  <c r="AP8306" i="18"/>
  <c r="AM2212" i="18"/>
  <c r="AP7470" i="18"/>
  <c r="AQ4548" i="18"/>
  <c r="AM4149" i="18"/>
  <c r="AM5198" i="18"/>
  <c r="AM6666" i="18"/>
  <c r="AQ8276" i="18"/>
  <c r="AQ9063" i="18"/>
  <c r="AM4383" i="18"/>
  <c r="AM7555" i="18"/>
  <c r="AM3175" i="18"/>
  <c r="AM8227" i="18"/>
  <c r="AQ7536" i="18"/>
  <c r="AM6327" i="18"/>
  <c r="AM678" i="18"/>
  <c r="AQ1474" i="18"/>
  <c r="AM5063" i="18"/>
  <c r="AP6428" i="18"/>
  <c r="AP9691" i="18"/>
  <c r="AM3240" i="18"/>
  <c r="AM3294" i="18"/>
  <c r="AM3728" i="18"/>
  <c r="AQ7903" i="18"/>
  <c r="AP5360" i="18"/>
  <c r="AP4181" i="18"/>
  <c r="AM3448" i="18"/>
  <c r="AM9559" i="18"/>
  <c r="AM7946" i="18"/>
  <c r="AP3686" i="18"/>
  <c r="AM1961" i="18"/>
  <c r="AM6573" i="18"/>
  <c r="AQ6012" i="18"/>
  <c r="AM7250" i="18"/>
  <c r="AM7295" i="18"/>
  <c r="AQ7823" i="18"/>
  <c r="AM3085" i="18"/>
  <c r="AM4402" i="18"/>
  <c r="AM2246" i="18"/>
  <c r="AP9534" i="18"/>
  <c r="AP6677" i="18"/>
  <c r="AM3675" i="18"/>
  <c r="AM2535" i="18"/>
  <c r="AQ7405" i="18"/>
  <c r="AM8226" i="18"/>
  <c r="AM3835" i="18"/>
  <c r="AP6972" i="18"/>
  <c r="AM933" i="18"/>
  <c r="AQ7966" i="18"/>
  <c r="AP3533" i="18"/>
  <c r="AP3665" i="18"/>
  <c r="AP3861" i="18"/>
  <c r="AP3295" i="18"/>
  <c r="AQ1553" i="18"/>
  <c r="AM5972" i="18"/>
  <c r="AM8595" i="18"/>
  <c r="AQ9602" i="18"/>
  <c r="AM647" i="18"/>
  <c r="AM8631" i="18"/>
  <c r="AM9249" i="18"/>
  <c r="AM1937" i="18"/>
  <c r="AM3130" i="18"/>
  <c r="AM6146" i="18"/>
  <c r="AQ9295" i="18"/>
  <c r="AM5470" i="18"/>
  <c r="AM2568" i="18"/>
  <c r="AM7659" i="18"/>
  <c r="AP7787" i="18"/>
  <c r="AP7509" i="18"/>
  <c r="AM8486" i="18"/>
  <c r="AM5350" i="18"/>
  <c r="AP4753" i="18"/>
  <c r="AQ1935" i="18"/>
  <c r="AQ8975" i="18"/>
  <c r="AM1649" i="18"/>
  <c r="AM7338" i="18"/>
  <c r="AM8079" i="18"/>
  <c r="AM3455" i="18"/>
  <c r="AM9793" i="18"/>
  <c r="AP5662" i="18"/>
  <c r="AM1388" i="18"/>
  <c r="AQ2372" i="18"/>
  <c r="AP6080" i="18"/>
  <c r="AQ6224" i="18"/>
  <c r="AM7351" i="18"/>
  <c r="AM5510" i="18"/>
  <c r="AQ9228" i="18"/>
  <c r="AQ7216" i="18"/>
  <c r="AP7036" i="18"/>
  <c r="AM1581" i="18"/>
  <c r="AQ5512" i="18"/>
  <c r="AP7078" i="18"/>
  <c r="AQ1704" i="18"/>
  <c r="AM9011" i="18"/>
  <c r="AM4132" i="18"/>
  <c r="AP7264" i="18"/>
  <c r="AM9922" i="18"/>
  <c r="AP8708" i="18"/>
  <c r="AM5468" i="18"/>
  <c r="AP9723" i="18"/>
  <c r="AM5983" i="18"/>
  <c r="AM550" i="18"/>
  <c r="AM7699" i="18"/>
  <c r="AP9081" i="18"/>
  <c r="AM1919" i="18"/>
  <c r="AM4062" i="18"/>
  <c r="AM7285" i="18"/>
  <c r="AM9224" i="18"/>
  <c r="AM2175" i="18"/>
  <c r="AM2487" i="18"/>
  <c r="AM2155" i="18"/>
  <c r="AP3257" i="18"/>
  <c r="AQ1528" i="18"/>
  <c r="AP4474" i="18"/>
  <c r="AQ3129" i="18"/>
  <c r="AQ6864" i="18"/>
  <c r="AQ5072" i="18"/>
  <c r="AQ7262" i="18"/>
  <c r="AQ8385" i="18"/>
  <c r="AM9713" i="18"/>
  <c r="AQ8583" i="18"/>
  <c r="AQ8274" i="18"/>
  <c r="AP4084" i="18"/>
  <c r="AP5568" i="18"/>
  <c r="AP3361" i="18"/>
  <c r="AM4553" i="18"/>
  <c r="AQ6921" i="18"/>
  <c r="AP3158" i="18"/>
  <c r="AM8040" i="18"/>
  <c r="AQ8943" i="18"/>
  <c r="AM9067" i="18"/>
  <c r="AM5245" i="18"/>
  <c r="AM6381" i="18"/>
  <c r="AM6572" i="18"/>
  <c r="AM2864" i="18"/>
  <c r="AP6500" i="18"/>
  <c r="AP5022" i="18"/>
  <c r="AQ8425" i="18"/>
  <c r="AQ4171" i="18"/>
  <c r="AP6389" i="18"/>
  <c r="AQ7715" i="18"/>
  <c r="AP5622" i="18"/>
  <c r="AP9288" i="18"/>
  <c r="AP3481" i="18"/>
  <c r="AP2616" i="18"/>
  <c r="AP552" i="18"/>
  <c r="AM835" i="18"/>
  <c r="AM7196" i="18"/>
  <c r="AM7862" i="18"/>
  <c r="AM3574" i="18"/>
  <c r="AM7518" i="18"/>
  <c r="AM5265" i="18"/>
  <c r="AM633" i="18"/>
  <c r="AM5214" i="18"/>
  <c r="AM1923" i="18"/>
  <c r="AQ9533" i="18"/>
  <c r="AM5288" i="18"/>
  <c r="AM9520" i="18"/>
  <c r="AM505" i="18"/>
  <c r="AQ8384" i="18"/>
  <c r="AM7433" i="18"/>
  <c r="AM2581" i="18"/>
  <c r="AP5593" i="18"/>
  <c r="AQ4726" i="18"/>
  <c r="AQ4844" i="18"/>
  <c r="AQ5700" i="18"/>
  <c r="AP987" i="18"/>
  <c r="AP3387" i="18"/>
  <c r="AQ8186" i="18"/>
  <c r="AM1985" i="18"/>
  <c r="AP8871" i="18"/>
  <c r="AP4976" i="18"/>
  <c r="AQ1958" i="18"/>
  <c r="AM6905" i="18"/>
  <c r="AP3381" i="18"/>
  <c r="AM6880" i="18"/>
  <c r="AP6285" i="18"/>
  <c r="AM9468" i="18"/>
  <c r="AP7308" i="18"/>
  <c r="AM5854" i="18"/>
  <c r="AM8440" i="18"/>
  <c r="AQ8409" i="18"/>
  <c r="AM4646" i="18"/>
  <c r="AM7985" i="18"/>
  <c r="AM7005" i="18"/>
  <c r="AM9794" i="18"/>
  <c r="AM2177" i="18"/>
  <c r="AM7095" i="18"/>
  <c r="AQ5931" i="18"/>
  <c r="AM7706" i="18"/>
  <c r="AP6781" i="18"/>
  <c r="AM3762" i="18"/>
  <c r="AM7513" i="18"/>
  <c r="AP2640" i="18"/>
  <c r="AQ8341" i="18"/>
  <c r="AM1968" i="18"/>
  <c r="AP7319" i="18"/>
  <c r="AQ1624" i="18"/>
  <c r="AM4529" i="18"/>
  <c r="AM5630" i="18"/>
  <c r="AM734" i="18"/>
  <c r="AM9916" i="18"/>
  <c r="AM1617" i="18"/>
  <c r="AP7932" i="18"/>
  <c r="AM2178" i="18"/>
  <c r="AQ7821" i="18"/>
  <c r="AM3637" i="18"/>
  <c r="AP8345" i="18"/>
  <c r="AM857" i="18"/>
  <c r="AP9396" i="18"/>
  <c r="AM1148" i="18"/>
  <c r="AM2683" i="18"/>
  <c r="AP9810" i="18"/>
  <c r="AM5906" i="18"/>
  <c r="AM1057" i="18"/>
  <c r="AM5551" i="18"/>
  <c r="AQ8151" i="18"/>
  <c r="AM8945" i="18"/>
  <c r="AP4437" i="18"/>
  <c r="AQ6074" i="18"/>
  <c r="AP5863" i="18"/>
  <c r="AP6867" i="18"/>
  <c r="AP8486" i="18"/>
  <c r="AM1708" i="18"/>
  <c r="AP4147" i="18"/>
  <c r="AP4379" i="18"/>
  <c r="AQ1197" i="18"/>
  <c r="AP9264" i="18"/>
  <c r="AP5272" i="18"/>
  <c r="AQ4404" i="18"/>
  <c r="AM9649" i="18"/>
  <c r="AQ6572" i="18"/>
  <c r="AQ4341" i="18"/>
  <c r="AP5167" i="18"/>
  <c r="AP1685" i="18"/>
  <c r="AP7093" i="18"/>
  <c r="AQ8627" i="18"/>
  <c r="AP4773" i="18"/>
  <c r="AM8843" i="18"/>
  <c r="AM8368" i="18"/>
  <c r="AM1728" i="18"/>
  <c r="AM2232" i="18"/>
  <c r="AP8176" i="18"/>
  <c r="AM4642" i="18"/>
  <c r="AM5429" i="18"/>
  <c r="AM9839" i="18"/>
  <c r="AM5957" i="18"/>
  <c r="AM5534" i="18"/>
  <c r="AP7435" i="18"/>
  <c r="AQ7325" i="18"/>
  <c r="AM1992" i="18"/>
  <c r="AM1879" i="18"/>
  <c r="AM4722" i="18"/>
  <c r="AP6917" i="18"/>
  <c r="AM1515" i="18"/>
  <c r="AP8675" i="18"/>
  <c r="AQ3608" i="18"/>
  <c r="AM1091" i="18"/>
  <c r="AM706" i="18"/>
  <c r="AM7574" i="18"/>
  <c r="AQ6361" i="18"/>
  <c r="AM6850" i="18"/>
  <c r="AM8456" i="18"/>
  <c r="AM9651" i="18"/>
  <c r="AP5271" i="18"/>
  <c r="AM9374" i="18"/>
  <c r="AM8564" i="18"/>
  <c r="AM4191" i="18"/>
  <c r="AM9931" i="18"/>
  <c r="AM7145" i="18"/>
  <c r="AQ8623" i="18"/>
  <c r="AM520" i="18"/>
  <c r="AP6932" i="18"/>
  <c r="AP5983" i="18"/>
  <c r="AM3758" i="18"/>
  <c r="AP8663" i="18"/>
  <c r="AQ6156" i="18"/>
  <c r="AP5866" i="18"/>
  <c r="AP9063" i="18"/>
  <c r="AP2328" i="18"/>
  <c r="AQ9760" i="18"/>
  <c r="AQ1065" i="18"/>
  <c r="AP2883" i="18"/>
  <c r="AQ2627" i="18"/>
  <c r="AP3761" i="18"/>
  <c r="AP8206" i="18"/>
  <c r="AP3866" i="18"/>
  <c r="AM6817" i="18"/>
  <c r="AQ6904" i="18"/>
  <c r="AP4221" i="18"/>
  <c r="AQ1241" i="18"/>
  <c r="AQ7870" i="18"/>
  <c r="AM4143" i="18"/>
  <c r="AM8190" i="18"/>
  <c r="AM9513" i="18"/>
  <c r="AQ9393" i="18"/>
  <c r="AM9543" i="18"/>
  <c r="AM9437" i="18"/>
  <c r="AM7451" i="18"/>
  <c r="AQ7380" i="18"/>
  <c r="AM2190" i="18"/>
  <c r="AP6292" i="18"/>
  <c r="AM2779" i="18"/>
  <c r="AM3683" i="18"/>
  <c r="AM3354" i="18"/>
  <c r="AP6468" i="18"/>
  <c r="AQ9145" i="18"/>
  <c r="AP5588" i="18"/>
  <c r="AP9804" i="18"/>
  <c r="AP4639" i="18"/>
  <c r="AP7796" i="18"/>
  <c r="AM2326" i="18"/>
  <c r="AQ7643" i="18"/>
  <c r="AP3348" i="18"/>
  <c r="AM4126" i="18"/>
  <c r="AM8916" i="18"/>
  <c r="AQ7647" i="18"/>
  <c r="AM2745" i="18"/>
  <c r="AM5255" i="18"/>
  <c r="AM6366" i="18"/>
  <c r="AQ6809" i="18"/>
  <c r="AM8839" i="18"/>
  <c r="AM7863" i="18"/>
  <c r="AQ5932" i="18"/>
  <c r="AP8924" i="18"/>
  <c r="AP8277" i="18"/>
  <c r="AM2798" i="18"/>
  <c r="AM7921" i="18"/>
  <c r="AP9446" i="18"/>
  <c r="AM812" i="18"/>
  <c r="AQ8642" i="18"/>
  <c r="AP6477" i="18"/>
  <c r="AP8122" i="18"/>
  <c r="AQ5882" i="18"/>
  <c r="AQ1126" i="18"/>
  <c r="AQ5546" i="18"/>
  <c r="AQ1460" i="18"/>
  <c r="AP9726" i="18"/>
  <c r="AP9233" i="18"/>
  <c r="AP1394" i="18"/>
  <c r="AM6992" i="18"/>
  <c r="AQ4891" i="18"/>
  <c r="AQ3630" i="18"/>
  <c r="AP3444" i="18"/>
  <c r="AP1770" i="18"/>
  <c r="AP9684" i="18"/>
  <c r="AM8204" i="18"/>
  <c r="AM9928" i="18"/>
  <c r="AM4554" i="18"/>
  <c r="AM5387" i="18"/>
  <c r="AM7916" i="18"/>
  <c r="AM9840" i="18"/>
  <c r="AM5743" i="18"/>
  <c r="AM7043" i="18"/>
  <c r="AM1343" i="18"/>
  <c r="AQ9513" i="18"/>
  <c r="AP9919" i="18"/>
  <c r="AM9168" i="18"/>
  <c r="AQ7312" i="18"/>
  <c r="AM9530" i="18"/>
  <c r="AQ7669" i="18"/>
  <c r="AQ9759" i="18"/>
  <c r="AQ9433" i="18"/>
  <c r="AP5463" i="18"/>
  <c r="AP3371" i="18"/>
  <c r="AM2597" i="18"/>
  <c r="AQ7745" i="18"/>
  <c r="AP4423" i="18"/>
  <c r="AM4771" i="18"/>
  <c r="AM9096" i="18"/>
  <c r="AM8926" i="18"/>
  <c r="AM6751" i="18"/>
  <c r="AM4371" i="18"/>
  <c r="AQ7429" i="18"/>
  <c r="AM1874" i="18"/>
  <c r="AQ9206" i="18"/>
  <c r="AM5610" i="18"/>
  <c r="AM2593" i="18"/>
  <c r="AM5394" i="18"/>
  <c r="AP5616" i="18"/>
  <c r="AM2953" i="18"/>
  <c r="AP6689" i="18"/>
  <c r="AP9257" i="18"/>
  <c r="AQ4792" i="18"/>
  <c r="AQ9792" i="18"/>
  <c r="AQ5165" i="18"/>
  <c r="AQ4875" i="18"/>
  <c r="AQ7303" i="18"/>
  <c r="AP2875" i="18"/>
  <c r="AP1432" i="18"/>
  <c r="AP9118" i="18"/>
  <c r="AQ5145" i="18"/>
  <c r="AQ4981" i="18"/>
  <c r="AQ7528" i="18"/>
  <c r="AP5281" i="18"/>
  <c r="AP4040" i="18"/>
  <c r="AP593" i="18"/>
  <c r="AQ7042" i="18"/>
  <c r="AQ4994" i="18"/>
  <c r="AQ7641" i="18"/>
  <c r="AP5936" i="18"/>
  <c r="AQ4455" i="18"/>
  <c r="AP5335" i="18"/>
  <c r="AQ3598" i="18"/>
  <c r="AP7625" i="18"/>
  <c r="AP3723" i="18"/>
  <c r="AP9016" i="18"/>
  <c r="AP7974" i="18"/>
  <c r="AQ7468" i="18"/>
  <c r="AP9621" i="18"/>
  <c r="AP7581" i="18"/>
  <c r="AQ6549" i="18"/>
  <c r="AQ7490" i="18"/>
  <c r="AM4839" i="18"/>
  <c r="AM8164" i="18"/>
  <c r="AM8611" i="18"/>
  <c r="AM7818" i="18"/>
  <c r="AM5841" i="18"/>
  <c r="AM4684" i="18"/>
  <c r="AM7209" i="18"/>
  <c r="AQ7637" i="18"/>
  <c r="AP5960" i="18"/>
  <c r="AQ9919" i="18"/>
  <c r="AM6693" i="18"/>
  <c r="AQ7987" i="18"/>
  <c r="AP8497" i="18"/>
  <c r="AM4508" i="18"/>
  <c r="AQ6845" i="18"/>
  <c r="AM7619" i="18"/>
  <c r="AQ8105" i="18"/>
  <c r="AM6089" i="18"/>
  <c r="AQ6681" i="18"/>
  <c r="AM7867" i="18"/>
  <c r="AM9281" i="18"/>
  <c r="AQ9714" i="18"/>
  <c r="AM4465" i="18"/>
  <c r="AM6872" i="18"/>
  <c r="AQ9043" i="18"/>
  <c r="AP8607" i="18"/>
  <c r="AP6922" i="18"/>
  <c r="AP3038" i="18"/>
  <c r="AP8806" i="18"/>
  <c r="AQ5741" i="18"/>
  <c r="AM2870" i="18"/>
  <c r="AM2557" i="18"/>
  <c r="AP2079" i="18"/>
  <c r="AP6074" i="18"/>
  <c r="AQ8652" i="18"/>
  <c r="AQ5604" i="18"/>
  <c r="AP7962" i="18"/>
  <c r="AQ1454" i="18"/>
  <c r="AQ9600" i="18"/>
  <c r="AQ5359" i="18"/>
  <c r="AP4947" i="18"/>
  <c r="AP2022" i="18"/>
  <c r="AM3418" i="18"/>
  <c r="AQ7355" i="18"/>
  <c r="AQ5919" i="18"/>
  <c r="AQ7413" i="18"/>
  <c r="AQ5533" i="18"/>
  <c r="AP9513" i="18"/>
  <c r="AQ7814" i="18"/>
  <c r="AP4189" i="18"/>
  <c r="AP2225" i="18"/>
  <c r="AM9137" i="18"/>
  <c r="AP8524" i="18"/>
  <c r="AP8052" i="18"/>
  <c r="AM4800" i="18"/>
  <c r="AQ5728" i="18"/>
  <c r="AP5103" i="18"/>
  <c r="AQ3275" i="18"/>
  <c r="AM1648" i="18"/>
  <c r="AP3307" i="18"/>
  <c r="AP5545" i="18"/>
  <c r="AQ6498" i="18"/>
  <c r="AQ592" i="18"/>
  <c r="AM7096" i="18"/>
  <c r="AQ4651" i="18"/>
  <c r="AP6661" i="18"/>
  <c r="AQ1280" i="18"/>
  <c r="AP3330" i="18"/>
  <c r="AQ3105" i="18"/>
  <c r="AQ7198" i="18"/>
  <c r="AP1277" i="18"/>
  <c r="AQ4215" i="18"/>
  <c r="AQ6462" i="18"/>
  <c r="AP6149" i="18"/>
  <c r="AP5617" i="18"/>
  <c r="AM4424" i="18"/>
  <c r="AP925" i="18"/>
  <c r="AP4164" i="18"/>
  <c r="AP4745" i="18"/>
  <c r="AP3605" i="18"/>
  <c r="AP6462" i="18"/>
  <c r="AQ5213" i="18"/>
  <c r="AQ5500" i="18"/>
  <c r="AQ8738" i="18"/>
  <c r="AQ8710" i="18"/>
  <c r="AP5049" i="18"/>
  <c r="AP8818" i="18"/>
  <c r="AP3313" i="18"/>
  <c r="AQ2421" i="18"/>
  <c r="AP7732" i="18"/>
  <c r="AP7096" i="18"/>
  <c r="AP8723" i="18"/>
  <c r="AP5651" i="18"/>
  <c r="AQ2874" i="18"/>
  <c r="AP9670" i="18"/>
  <c r="AP7320" i="18"/>
  <c r="AP5340" i="18"/>
  <c r="AM3072" i="18"/>
  <c r="AP3447" i="18"/>
  <c r="AP5116" i="18"/>
  <c r="AQ8592" i="18"/>
  <c r="AQ8335" i="18"/>
  <c r="AP6289" i="18"/>
  <c r="AP6828" i="18"/>
  <c r="AQ7471" i="18"/>
  <c r="AQ9558" i="18"/>
  <c r="AQ7613" i="18"/>
  <c r="AP1712" i="18"/>
  <c r="AQ745" i="18"/>
  <c r="AQ3547" i="18"/>
  <c r="AQ3807" i="18"/>
  <c r="AQ3523" i="18"/>
  <c r="AP1642" i="18"/>
  <c r="AQ2827" i="18"/>
  <c r="AP4788" i="18"/>
  <c r="AQ4288" i="18"/>
  <c r="AP3511" i="18"/>
  <c r="AP2670" i="18"/>
  <c r="AQ5485" i="18"/>
  <c r="AP3347" i="18"/>
  <c r="AQ2893" i="18"/>
  <c r="AP7410" i="18"/>
  <c r="AP6710" i="18"/>
  <c r="AQ4523" i="18"/>
  <c r="AQ5270" i="18"/>
  <c r="AP7006" i="18"/>
  <c r="AQ5461" i="18"/>
  <c r="AQ4063" i="18"/>
  <c r="AP3681" i="18"/>
  <c r="AQ5405" i="18"/>
  <c r="AQ5108" i="18"/>
  <c r="AQ5430" i="18"/>
  <c r="AP2849" i="18"/>
  <c r="AP8678" i="18"/>
  <c r="AP5667" i="18"/>
  <c r="AP1518" i="18"/>
  <c r="AP1150" i="18"/>
  <c r="AQ4495" i="18"/>
  <c r="AP451" i="18"/>
  <c r="AP2103" i="18"/>
  <c r="AP690" i="18"/>
  <c r="AP6012" i="18"/>
  <c r="AM2197" i="18"/>
  <c r="AQ1449" i="18"/>
  <c r="AQ1410" i="18"/>
  <c r="AP9865" i="18"/>
  <c r="AP6095" i="18"/>
  <c r="AP6235" i="18"/>
  <c r="AQ1691" i="18"/>
  <c r="AQ2604" i="18"/>
  <c r="AP4082" i="18"/>
  <c r="AP4864" i="18"/>
  <c r="AQ1068" i="18"/>
  <c r="AP7590" i="18"/>
  <c r="AP6926" i="18"/>
  <c r="AQ2985" i="18"/>
  <c r="AP3191" i="18"/>
  <c r="AP5275" i="18"/>
  <c r="AP4102" i="18"/>
  <c r="AQ7916" i="18"/>
  <c r="AQ2909" i="18"/>
  <c r="AP6950" i="18"/>
  <c r="AM901" i="18"/>
  <c r="AP9813" i="18"/>
  <c r="AP5147" i="18"/>
  <c r="AP8147" i="18"/>
  <c r="AQ5520" i="18"/>
  <c r="AM1573" i="18"/>
  <c r="AP7060" i="18"/>
  <c r="AM4096" i="18"/>
  <c r="AP5743" i="18"/>
  <c r="AQ2312" i="18"/>
  <c r="AQ2448" i="18"/>
  <c r="AQ7017" i="18"/>
  <c r="AP9512" i="18"/>
  <c r="AQ9607" i="18"/>
  <c r="AM417" i="18"/>
  <c r="AP8341" i="18"/>
  <c r="AP675" i="18"/>
  <c r="AP1085" i="18"/>
  <c r="AP824" i="18"/>
  <c r="AQ2542" i="18"/>
  <c r="AP2772" i="18"/>
  <c r="AP3040" i="18"/>
  <c r="AQ2393" i="18"/>
  <c r="AP2327" i="18"/>
  <c r="AP669" i="18"/>
  <c r="AQ1315" i="18"/>
  <c r="AP2867" i="18"/>
  <c r="AQ2267" i="18"/>
  <c r="AP3807" i="18"/>
  <c r="AP4105" i="18"/>
  <c r="AP4125" i="18"/>
  <c r="AQ4874" i="18"/>
  <c r="AP4112" i="18"/>
  <c r="AP7222" i="18"/>
  <c r="AP4197" i="18"/>
  <c r="AP3109" i="18"/>
  <c r="AP7518" i="18"/>
  <c r="AP2264" i="18"/>
  <c r="AQ5495" i="18"/>
  <c r="AP3725" i="18"/>
  <c r="AP3714" i="18"/>
  <c r="AP6666" i="18"/>
  <c r="AQ4195" i="18"/>
  <c r="AP4823" i="18"/>
  <c r="AQ3549" i="18"/>
  <c r="AQ5954" i="18"/>
  <c r="AP3805" i="18"/>
  <c r="AQ3465" i="18"/>
  <c r="AQ4082" i="18"/>
  <c r="AQ6694" i="18"/>
  <c r="AQ2581" i="18"/>
  <c r="AP5951" i="18"/>
  <c r="AP5634" i="18"/>
  <c r="AQ7114" i="18"/>
  <c r="AP5113" i="18"/>
  <c r="AP2646" i="18"/>
  <c r="AP2350" i="18"/>
  <c r="AQ7278" i="18"/>
  <c r="AP5857" i="18"/>
  <c r="AP4087" i="18"/>
  <c r="AQ2722" i="18"/>
  <c r="AP2373" i="18"/>
  <c r="AQ9289" i="18"/>
  <c r="AQ5265" i="18"/>
  <c r="AP4150" i="18"/>
  <c r="AP5571" i="18"/>
  <c r="AQ3569" i="18"/>
  <c r="AP9209" i="18"/>
  <c r="AM534" i="18"/>
  <c r="AP1254" i="18"/>
  <c r="AQ2757" i="18"/>
  <c r="AQ3022" i="18"/>
  <c r="AP4354" i="18"/>
  <c r="AQ4144" i="18"/>
  <c r="AP4272" i="18"/>
  <c r="AQ2313" i="18"/>
  <c r="AQ5743" i="18"/>
  <c r="AQ5003" i="18"/>
  <c r="AQ6647" i="18"/>
  <c r="AP4710" i="18"/>
  <c r="AQ9720" i="18"/>
  <c r="AQ8177" i="18"/>
  <c r="AP2130" i="18"/>
  <c r="AQ7702" i="18"/>
  <c r="AP5742" i="18"/>
  <c r="AQ1993" i="18"/>
  <c r="AM941" i="18"/>
  <c r="AM2614" i="18"/>
  <c r="AQ3498" i="18"/>
  <c r="AP9248" i="18"/>
  <c r="AM6656" i="18"/>
  <c r="AQ7217" i="18"/>
  <c r="AP5422" i="18"/>
  <c r="AQ5039" i="18"/>
  <c r="AM1610" i="18"/>
  <c r="AQ8711" i="18"/>
  <c r="AM682" i="18"/>
  <c r="AM2529" i="18"/>
  <c r="AM934" i="18"/>
  <c r="AQ1880" i="18"/>
  <c r="AQ960" i="18"/>
  <c r="AP2106" i="18"/>
  <c r="AP3804" i="18"/>
  <c r="AP4576" i="18"/>
  <c r="AQ2283" i="18"/>
  <c r="AQ725" i="18"/>
  <c r="AQ2106" i="18"/>
  <c r="AQ3686" i="18"/>
  <c r="AQ3304" i="18"/>
  <c r="AQ4735" i="18"/>
  <c r="AQ3202" i="18"/>
  <c r="AP1564" i="18"/>
  <c r="AQ1618" i="18"/>
  <c r="AP3922" i="18"/>
  <c r="AP7734" i="18"/>
  <c r="AP5882" i="18"/>
  <c r="AP1248" i="18"/>
  <c r="AQ5802" i="18"/>
  <c r="AP5825" i="18"/>
  <c r="AP2325" i="18"/>
  <c r="AQ5422" i="18"/>
  <c r="AP7342" i="18"/>
  <c r="AP2500" i="18"/>
  <c r="AQ2792" i="18"/>
  <c r="AP4883" i="18"/>
  <c r="AQ6210" i="18"/>
  <c r="AQ2813" i="18"/>
  <c r="AP5598" i="18"/>
  <c r="AP6182" i="18"/>
  <c r="AQ7206" i="18"/>
  <c r="AQ3857" i="18"/>
  <c r="AP3397" i="18"/>
  <c r="AP8802" i="18"/>
  <c r="AQ7370" i="18"/>
  <c r="AP5980" i="18"/>
  <c r="AP4421" i="18"/>
  <c r="AQ3742" i="18"/>
  <c r="AQ8046" i="18"/>
  <c r="AP1658" i="18"/>
  <c r="AP3172" i="18"/>
  <c r="AQ7066" i="18"/>
  <c r="AQ2302" i="18"/>
  <c r="AP3794" i="18"/>
  <c r="AQ6238" i="18"/>
  <c r="AP7825" i="18"/>
  <c r="AQ1472" i="18"/>
  <c r="AQ2177" i="18"/>
  <c r="AP5245" i="18"/>
  <c r="AQ1078" i="18"/>
  <c r="AQ5298" i="18"/>
  <c r="AQ5491" i="18"/>
  <c r="AQ3109" i="18"/>
  <c r="AP7811" i="18"/>
  <c r="AQ9124" i="18"/>
  <c r="AQ8161" i="18"/>
  <c r="AQ7440" i="18"/>
  <c r="AQ6424" i="18"/>
  <c r="AM2454" i="18"/>
  <c r="AP7155" i="18"/>
  <c r="AP6016" i="18"/>
  <c r="AM8072" i="18"/>
  <c r="AQ5080" i="18"/>
  <c r="AQ8768" i="18"/>
  <c r="AP1307" i="18"/>
  <c r="AQ1584" i="18"/>
  <c r="AP847" i="18"/>
  <c r="AP2515" i="18"/>
  <c r="AP2642" i="18"/>
  <c r="AQ1983" i="18"/>
  <c r="AQ2851" i="18"/>
  <c r="AP1413" i="18"/>
  <c r="AQ3712" i="18"/>
  <c r="AQ2369" i="18"/>
  <c r="AP5212" i="18"/>
  <c r="AP8246" i="18"/>
  <c r="AQ4700" i="18"/>
  <c r="AP3188" i="18"/>
  <c r="AP2476" i="18"/>
  <c r="AP7662" i="18"/>
  <c r="AP7978" i="18"/>
  <c r="AP8538" i="18"/>
  <c r="AP6314" i="18"/>
  <c r="AQ8258" i="18"/>
  <c r="AP5705" i="18"/>
  <c r="AQ5926" i="18"/>
  <c r="AP3203" i="18"/>
  <c r="AQ3701" i="18"/>
  <c r="AQ6858" i="18"/>
  <c r="AQ3943" i="18"/>
  <c r="AQ3177" i="18"/>
  <c r="AQ7022" i="18"/>
  <c r="AP3853" i="18"/>
  <c r="AQ6130" i="18"/>
  <c r="AQ2041" i="18"/>
  <c r="AQ4193" i="18"/>
  <c r="AQ3957" i="18"/>
  <c r="AQ7959" i="18"/>
  <c r="AM2716" i="18"/>
  <c r="AP9417" i="18"/>
  <c r="AQ3983" i="18"/>
  <c r="AQ3266" i="18"/>
  <c r="AQ9180" i="18"/>
  <c r="AP6048" i="18"/>
  <c r="AM893" i="18"/>
  <c r="AP6879" i="18"/>
  <c r="AQ7934" i="18"/>
  <c r="AQ6903" i="18"/>
  <c r="AM1132" i="18"/>
  <c r="AP8504" i="18"/>
  <c r="AQ4653" i="18"/>
  <c r="AP3921" i="18"/>
  <c r="AQ9924" i="18"/>
  <c r="AP7059" i="18"/>
  <c r="AM2381" i="18"/>
  <c r="AP8201" i="18"/>
  <c r="AP3385" i="18"/>
  <c r="AQ4727" i="18"/>
  <c r="AQ4979" i="18"/>
  <c r="AQ9680" i="18"/>
  <c r="AP6392" i="18"/>
  <c r="AP5899" i="18"/>
  <c r="AQ6077" i="18"/>
  <c r="AQ7043" i="18"/>
  <c r="AP734" i="18"/>
  <c r="AP879" i="18"/>
  <c r="AP7304" i="18"/>
  <c r="AQ878" i="18"/>
  <c r="AP6214" i="18"/>
  <c r="AQ5550" i="18"/>
  <c r="AP4544" i="18"/>
  <c r="AP4290" i="18"/>
  <c r="AQ4865" i="18"/>
  <c r="AQ5217" i="18"/>
  <c r="AP4293" i="18"/>
  <c r="AP8134" i="18"/>
  <c r="AQ2873" i="18"/>
  <c r="AP9129" i="18"/>
  <c r="AQ4984" i="18"/>
  <c r="AQ9892" i="18"/>
  <c r="AQ8844" i="18"/>
  <c r="AP6711" i="18"/>
  <c r="AQ6879" i="18"/>
  <c r="AM7680" i="18"/>
  <c r="AP7837" i="18"/>
  <c r="AP6497" i="18"/>
  <c r="AP4961" i="18"/>
  <c r="AP6335" i="18"/>
  <c r="AM4665" i="18"/>
  <c r="AQ1121" i="18"/>
  <c r="AP1993" i="18"/>
  <c r="AQ1921" i="18"/>
  <c r="AP2639" i="18"/>
  <c r="AQ1877" i="18"/>
  <c r="AP1996" i="18"/>
  <c r="AQ2161" i="18"/>
  <c r="AQ4744" i="18"/>
  <c r="AP4579" i="18"/>
  <c r="AP6386" i="18"/>
  <c r="AP4439" i="18"/>
  <c r="AP4046" i="18"/>
  <c r="AQ4208" i="18"/>
  <c r="AP6082" i="18"/>
  <c r="AP8782" i="18"/>
  <c r="AP8918" i="18"/>
  <c r="AQ2585" i="18"/>
  <c r="AP7686" i="18"/>
  <c r="AP3973" i="18"/>
  <c r="AQ6167" i="18"/>
  <c r="AQ7462" i="18"/>
  <c r="AP4266" i="18"/>
  <c r="AP2957" i="18"/>
  <c r="AQ7626" i="18"/>
  <c r="AP4783" i="18"/>
  <c r="AQ8558" i="18"/>
  <c r="AP5894" i="18"/>
  <c r="AQ6386" i="18"/>
  <c r="AP3619" i="18"/>
  <c r="AQ3270" i="18"/>
  <c r="AQ5664" i="18"/>
  <c r="AQ8641" i="18"/>
  <c r="AP3487" i="18"/>
  <c r="AP9673" i="18"/>
  <c r="AP4805" i="18"/>
  <c r="AQ5036" i="18"/>
  <c r="AQ9692" i="18"/>
  <c r="AP6408" i="18"/>
  <c r="AM1405" i="18"/>
  <c r="AP8244" i="18"/>
  <c r="AQ8630" i="18"/>
  <c r="AQ7585" i="18"/>
  <c r="AM1644" i="18"/>
  <c r="AP8845" i="18"/>
  <c r="AQ7098" i="18"/>
  <c r="AP5543" i="18"/>
  <c r="AM1012" i="18"/>
  <c r="AP7400" i="18"/>
  <c r="AP1178" i="18"/>
  <c r="AQ3700" i="18"/>
  <c r="AP5438" i="18"/>
  <c r="AQ6454" i="18"/>
  <c r="AP5855" i="18"/>
  <c r="AM19" i="18"/>
  <c r="AQ6110" i="18"/>
  <c r="AP6856" i="18"/>
  <c r="AP7305" i="18"/>
  <c r="AQ7497" i="18"/>
  <c r="AP8588" i="18"/>
  <c r="AM2016" i="18"/>
  <c r="AP3498" i="18"/>
  <c r="AQ7553" i="18"/>
  <c r="AP9337" i="18"/>
  <c r="AP9416" i="18"/>
  <c r="AQ9838" i="18"/>
  <c r="AP5318" i="18"/>
  <c r="AM4672" i="18"/>
  <c r="AQ7279" i="18"/>
  <c r="AP3608" i="18"/>
  <c r="AQ3602" i="18"/>
  <c r="AP5941" i="18"/>
  <c r="AP2390" i="18"/>
  <c r="AQ7346" i="18"/>
  <c r="AP6124" i="18"/>
  <c r="AP3930" i="18"/>
  <c r="AQ1204" i="18"/>
  <c r="AQ2801" i="18"/>
  <c r="AP3903" i="18"/>
  <c r="AQ4261" i="18"/>
  <c r="AP4886" i="18"/>
  <c r="AQ6058" i="18"/>
  <c r="AQ8658" i="18"/>
  <c r="AM949" i="18"/>
  <c r="AQ6860" i="18"/>
  <c r="AP7699" i="18"/>
  <c r="AQ9648" i="18"/>
  <c r="AM4728" i="18"/>
  <c r="AQ9795" i="18"/>
  <c r="AM8192" i="18"/>
  <c r="AM2205" i="18"/>
  <c r="AP9510" i="18"/>
  <c r="AM2044" i="18"/>
  <c r="AP7045" i="18"/>
  <c r="AM5177" i="18"/>
  <c r="AQ808" i="18"/>
  <c r="AQ1763" i="18"/>
  <c r="AQ2173" i="18"/>
  <c r="AQ2791" i="18"/>
  <c r="AQ2595" i="18"/>
  <c r="AQ1721" i="18"/>
  <c r="AP2066" i="18"/>
  <c r="AP3233" i="18"/>
  <c r="AP4333" i="18"/>
  <c r="AQ5670" i="18"/>
  <c r="AP6898" i="18"/>
  <c r="AP3451" i="18"/>
  <c r="AQ3081" i="18"/>
  <c r="AP4301" i="18"/>
  <c r="AP6850" i="18"/>
  <c r="AP1045" i="18"/>
  <c r="AQ1061" i="18"/>
  <c r="AP2620" i="18"/>
  <c r="AP4369" i="18"/>
  <c r="AQ4807" i="18"/>
  <c r="AP4311" i="18"/>
  <c r="AQ7718" i="18"/>
  <c r="AQ5008" i="18"/>
  <c r="AP2542" i="18"/>
  <c r="AQ8394" i="18"/>
  <c r="AQ4057" i="18"/>
  <c r="AP7886" i="18"/>
  <c r="AQ8814" i="18"/>
  <c r="AP7246" i="18"/>
  <c r="AQ7154" i="18"/>
  <c r="AQ4554" i="18"/>
  <c r="AP7658" i="18"/>
  <c r="AQ3677" i="18"/>
  <c r="AQ8983" i="18"/>
  <c r="AP6144" i="18"/>
  <c r="AP9929" i="18"/>
  <c r="AQ6486" i="18"/>
  <c r="AP5887" i="18"/>
  <c r="AM43" i="18"/>
  <c r="AP7432" i="18"/>
  <c r="AM1917" i="18"/>
  <c r="AP9112" i="18"/>
  <c r="AP3143" i="18"/>
  <c r="AQ7927" i="18"/>
  <c r="AP3317" i="18"/>
  <c r="AP9137" i="18"/>
  <c r="AQ8470" i="18"/>
  <c r="AQ6284" i="18"/>
  <c r="AM1524" i="18"/>
  <c r="AP8424" i="18"/>
  <c r="AQ4127" i="18"/>
  <c r="AP6982" i="18"/>
  <c r="AP3147" i="18"/>
  <c r="AQ7130" i="18"/>
  <c r="AQ6316" i="18"/>
  <c r="AM524" i="18"/>
  <c r="AP4138" i="18"/>
  <c r="AP7549" i="18"/>
  <c r="AP7909" i="18"/>
  <c r="AQ8863" i="18"/>
  <c r="AP9030" i="18"/>
  <c r="AM3256" i="18"/>
  <c r="AQ5951" i="18"/>
  <c r="AQ8455" i="18"/>
  <c r="AM1685" i="18"/>
  <c r="AP9758" i="18"/>
  <c r="AP5487" i="18"/>
  <c r="AQ6413" i="18"/>
  <c r="AM5184" i="18"/>
  <c r="AP8007" i="18"/>
  <c r="AQ3864" i="18"/>
  <c r="AP6646" i="18"/>
  <c r="AQ6398" i="18"/>
  <c r="AQ3442" i="18"/>
  <c r="AP3205" i="18"/>
  <c r="AQ6119" i="18"/>
  <c r="AP7750" i="18"/>
  <c r="AM996" i="18"/>
  <c r="AQ7463" i="18"/>
  <c r="AP5605" i="18"/>
  <c r="AQ3322" i="18"/>
  <c r="AQ9708" i="18"/>
  <c r="AQ6148" i="18"/>
  <c r="AQ7973" i="18"/>
  <c r="AP6157" i="18"/>
  <c r="AP2361" i="18"/>
  <c r="AQ3883" i="18"/>
  <c r="AP2745" i="18"/>
  <c r="AQ5257" i="18"/>
  <c r="AP4860" i="18"/>
  <c r="AQ4175" i="18"/>
  <c r="AP4987" i="18"/>
  <c r="AP4872" i="18"/>
  <c r="AQ2616" i="18"/>
  <c r="AP3673" i="18"/>
  <c r="AQ7746" i="18"/>
  <c r="AP3402" i="18"/>
  <c r="AP5750" i="18"/>
  <c r="AP5152" i="18"/>
  <c r="AQ5384" i="18"/>
  <c r="AQ6510" i="18"/>
  <c r="AP8882" i="18"/>
  <c r="AP2847" i="18"/>
  <c r="AQ5950" i="18"/>
  <c r="AQ9240" i="18"/>
  <c r="AP7853" i="18"/>
  <c r="AQ7838" i="18"/>
  <c r="AQ8220" i="18"/>
  <c r="AP8797" i="18"/>
  <c r="AQ4604" i="18"/>
  <c r="AP5967" i="18"/>
  <c r="AQ6107" i="18"/>
  <c r="AP8958" i="18"/>
  <c r="AQ8529" i="18"/>
  <c r="AP9077" i="18"/>
  <c r="AP7291" i="18"/>
  <c r="AQ4198" i="18"/>
  <c r="AQ3137" i="18"/>
  <c r="AQ4583" i="18"/>
  <c r="AP9445" i="18"/>
  <c r="AP6128" i="18"/>
  <c r="AP9371" i="18"/>
  <c r="AM4792" i="18"/>
  <c r="AP5400" i="18"/>
  <c r="AP3818" i="18"/>
  <c r="AQ7391" i="18"/>
  <c r="AP9291" i="18"/>
  <c r="AM5696" i="18"/>
  <c r="AQ4130" i="18"/>
  <c r="AQ5083" i="18"/>
  <c r="AP5606" i="18"/>
  <c r="AQ6373" i="18"/>
  <c r="AP7465" i="18"/>
  <c r="AP8427" i="18"/>
  <c r="AM5576" i="18"/>
  <c r="AP3250" i="18"/>
  <c r="AP6964" i="18"/>
  <c r="AM7" i="18"/>
  <c r="AM1898" i="18"/>
  <c r="AQ8883" i="18"/>
  <c r="AM6777" i="18"/>
  <c r="AM1018" i="18"/>
  <c r="AP918" i="18"/>
  <c r="AP1234" i="18"/>
  <c r="AP2375" i="18"/>
  <c r="AP1405" i="18"/>
  <c r="AQ754" i="18"/>
  <c r="AQ3471" i="18"/>
  <c r="AQ2580" i="18"/>
  <c r="AP1378" i="18"/>
  <c r="AQ1085" i="18"/>
  <c r="AP4142" i="18"/>
  <c r="AP2914" i="18"/>
  <c r="AQ5585" i="18"/>
  <c r="AP3502" i="18"/>
  <c r="AP1776" i="18"/>
  <c r="AQ4069" i="18"/>
  <c r="AP3446" i="18"/>
  <c r="AQ3149" i="18"/>
  <c r="AQ5324" i="18"/>
  <c r="AQ3490" i="18"/>
  <c r="AQ4532" i="18"/>
  <c r="AP2628" i="18"/>
  <c r="AQ3885" i="18"/>
  <c r="AP8786" i="18"/>
  <c r="AQ3402" i="18"/>
  <c r="AQ4408" i="18"/>
  <c r="AP2466" i="18"/>
  <c r="AQ5904" i="18"/>
  <c r="AQ8778" i="18"/>
  <c r="AP5004" i="18"/>
  <c r="AQ7406" i="18"/>
  <c r="AP7910" i="18"/>
  <c r="AP2143" i="18"/>
  <c r="AQ7670" i="18"/>
  <c r="AQ9624" i="18"/>
  <c r="AM757" i="18"/>
  <c r="AP4214" i="18"/>
  <c r="AM2340" i="18"/>
  <c r="AQ4883" i="18"/>
  <c r="AQ8282" i="18"/>
  <c r="AQ9344" i="18"/>
  <c r="AP4938" i="18"/>
  <c r="AP7571" i="18"/>
  <c r="AP7519" i="18"/>
  <c r="AQ4383" i="18"/>
  <c r="AQ6004" i="18"/>
  <c r="AP5795" i="18"/>
  <c r="AP5246" i="18"/>
  <c r="AQ9406" i="18"/>
  <c r="AQ6870" i="18"/>
  <c r="AQ1626" i="18"/>
  <c r="AQ8984" i="18"/>
  <c r="AM2198" i="18"/>
  <c r="AQ8926" i="18"/>
  <c r="AP4470" i="18"/>
  <c r="AP6783" i="18"/>
  <c r="AM4808" i="18"/>
  <c r="AP5153" i="18"/>
  <c r="AP9520" i="18"/>
  <c r="AM907" i="18"/>
  <c r="AM2470" i="18"/>
  <c r="AQ5796" i="18"/>
  <c r="AM1749" i="18"/>
  <c r="AQ7981" i="18"/>
  <c r="AQ2890" i="18"/>
  <c r="AM5336" i="18"/>
  <c r="AM2539" i="18"/>
  <c r="AM7745" i="18"/>
  <c r="AQ3873" i="18"/>
  <c r="AQ8380" i="18"/>
  <c r="AP5259" i="18"/>
  <c r="AP6171" i="18"/>
  <c r="AM438" i="18"/>
  <c r="AP8565" i="18"/>
  <c r="AM5065" i="18"/>
  <c r="AP2826" i="18"/>
  <c r="AP8667" i="18"/>
  <c r="AP5596" i="18"/>
  <c r="AM6641" i="18"/>
  <c r="AQ6307" i="18"/>
  <c r="AM2107" i="18"/>
  <c r="AM9009" i="18"/>
  <c r="AQ6859" i="18"/>
  <c r="AM1410" i="18"/>
  <c r="AP907" i="18"/>
  <c r="AQ1920" i="18"/>
  <c r="AQ992" i="18"/>
  <c r="AP4504" i="18"/>
  <c r="AP4989" i="18"/>
  <c r="AP5041" i="18"/>
  <c r="AQ6279" i="18"/>
  <c r="AQ42" i="18"/>
  <c r="AP4798" i="18"/>
  <c r="AQ3913" i="18"/>
  <c r="AP3578" i="18"/>
  <c r="AQ7502" i="18"/>
  <c r="AM1508" i="18"/>
  <c r="AP8599" i="18"/>
  <c r="AQ2833" i="18"/>
  <c r="AP6321" i="18"/>
  <c r="AP6312" i="18"/>
  <c r="AM3464" i="18"/>
  <c r="AP7777" i="18"/>
  <c r="AQ778" i="18"/>
  <c r="AQ1960" i="18"/>
  <c r="AQ647" i="18"/>
  <c r="AP4552" i="18"/>
  <c r="AQ3699" i="18"/>
  <c r="AQ5086" i="18"/>
  <c r="AQ3058" i="18"/>
  <c r="AP3695" i="18"/>
  <c r="AP5362" i="18"/>
  <c r="AP1554" i="18"/>
  <c r="AP4686" i="18"/>
  <c r="AP6026" i="18"/>
  <c r="AQ8002" i="18"/>
  <c r="AP4894" i="18"/>
  <c r="AP5495" i="18"/>
  <c r="AP5507" i="18"/>
  <c r="AQ5827" i="18"/>
  <c r="AQ6766" i="18"/>
  <c r="AP4785" i="18"/>
  <c r="AQ5195" i="18"/>
  <c r="AQ7998" i="18"/>
  <c r="AQ9496" i="18"/>
  <c r="AP8877" i="18"/>
  <c r="AQ8534" i="18"/>
  <c r="AM548" i="18"/>
  <c r="AP9101" i="18"/>
  <c r="AP5101" i="18"/>
  <c r="AQ4439" i="18"/>
  <c r="AP6456" i="18"/>
  <c r="AP2576" i="18"/>
  <c r="AQ8871" i="18"/>
  <c r="AP9333" i="18"/>
  <c r="AP7745" i="18"/>
  <c r="AP5685" i="18"/>
  <c r="AQ7180" i="18"/>
  <c r="AQ5492" i="18"/>
  <c r="AM1053" i="18"/>
  <c r="AQ6587" i="18"/>
  <c r="AQ6584" i="18"/>
  <c r="AM6328" i="18"/>
  <c r="AQ5576" i="18"/>
  <c r="AP5520" i="18"/>
  <c r="AQ7845" i="18"/>
  <c r="AP9632" i="18"/>
  <c r="AM6208" i="18"/>
  <c r="AQ7574" i="18"/>
  <c r="AP7923" i="18"/>
  <c r="AP6409" i="18"/>
  <c r="AQ7739" i="18"/>
  <c r="AP7920" i="18"/>
  <c r="AM6088" i="18"/>
  <c r="AQ7399" i="18"/>
  <c r="AP7937" i="18"/>
  <c r="AP7145" i="18"/>
  <c r="AM2968" i="18"/>
  <c r="AM1249" i="18"/>
  <c r="AM7289" i="18"/>
  <c r="AQ19" i="18"/>
  <c r="AP549" i="18"/>
  <c r="AQ1601" i="18"/>
  <c r="AQ2057" i="18"/>
  <c r="AQ2162" i="18"/>
  <c r="AQ2342" i="18"/>
  <c r="AQ453" i="18"/>
  <c r="AP1742" i="18"/>
  <c r="AQ3503" i="18"/>
  <c r="AP2764" i="18"/>
  <c r="AQ5342" i="18"/>
  <c r="AP4446" i="18"/>
  <c r="AP1886" i="18"/>
  <c r="AQ5559" i="18"/>
  <c r="AQ4338" i="18"/>
  <c r="AP6138" i="18"/>
  <c r="AP4737" i="18"/>
  <c r="AQ3694" i="18"/>
  <c r="AP5954" i="18"/>
  <c r="AP5962" i="18"/>
  <c r="AQ3785" i="18"/>
  <c r="AQ2736" i="18"/>
  <c r="AP3913" i="18"/>
  <c r="AP4065" i="18"/>
  <c r="AP5098" i="18"/>
  <c r="AP8130" i="18"/>
  <c r="AQ4058" i="18"/>
  <c r="AQ6641" i="18"/>
  <c r="AQ3097" i="18"/>
  <c r="AQ6177" i="18"/>
  <c r="AQ8430" i="18"/>
  <c r="AP2370" i="18"/>
  <c r="AP5430" i="18"/>
  <c r="AQ1442" i="18"/>
  <c r="AM412" i="18"/>
  <c r="AM1781" i="18"/>
  <c r="AQ4307" i="18"/>
  <c r="AP6579" i="18"/>
  <c r="AQ3625" i="18"/>
  <c r="AP4097" i="18"/>
  <c r="AM1900" i="18"/>
  <c r="AQ5209" i="18"/>
  <c r="AQ6567" i="18"/>
  <c r="AP8936" i="18"/>
  <c r="AP8428" i="18"/>
  <c r="AQ4299" i="18"/>
  <c r="AQ7009" i="18"/>
  <c r="AP6563" i="18"/>
  <c r="AQ5560" i="18"/>
  <c r="AP2898" i="18"/>
  <c r="AM1674" i="18"/>
  <c r="AQ5887" i="18"/>
  <c r="AQ9667" i="18"/>
  <c r="AM3392" i="18"/>
  <c r="AP2987" i="18"/>
  <c r="AP7931" i="18"/>
  <c r="AP7692" i="18"/>
  <c r="AM7880" i="18"/>
  <c r="AP6459" i="18"/>
  <c r="AQ7027" i="18"/>
  <c r="AM4473" i="18"/>
  <c r="AM3084" i="18"/>
  <c r="AQ7260" i="18"/>
  <c r="AP5783" i="18"/>
  <c r="AQ8713" i="18"/>
  <c r="AQ6344" i="18"/>
  <c r="AM7784" i="18"/>
  <c r="AM3137" i="18"/>
  <c r="AQ4450" i="18"/>
  <c r="AP6489" i="18"/>
  <c r="AQ9640" i="18"/>
  <c r="AP8564" i="18"/>
  <c r="AP6903" i="18"/>
  <c r="AM3496" i="18"/>
  <c r="AQ9387" i="18"/>
  <c r="AM5577" i="18"/>
  <c r="AP8577" i="18"/>
  <c r="AP9616" i="18"/>
  <c r="AP7609" i="18"/>
  <c r="AP6032" i="18"/>
  <c r="AP7872" i="18"/>
  <c r="AM3119" i="18"/>
  <c r="AP9364" i="18"/>
  <c r="AM4091" i="18"/>
  <c r="AP1759" i="18"/>
  <c r="AP25" i="18"/>
  <c r="AP1322" i="18"/>
  <c r="AP1483" i="18"/>
  <c r="AP1813" i="18"/>
  <c r="AQ2923" i="18"/>
  <c r="AP2586" i="18"/>
  <c r="AQ3808" i="18"/>
  <c r="AP1161" i="18"/>
  <c r="AP2963" i="18"/>
  <c r="AP3162" i="18"/>
  <c r="AM1404" i="18"/>
  <c r="AQ1834" i="18"/>
  <c r="AP5235" i="18"/>
  <c r="AQ5788" i="18"/>
  <c r="AQ4850" i="18"/>
  <c r="AQ5600" i="18"/>
  <c r="AP7731" i="18"/>
  <c r="AQ3555" i="18"/>
  <c r="AQ6059" i="18"/>
  <c r="AP7051" i="18"/>
  <c r="AP7547" i="18"/>
  <c r="AM4488" i="18"/>
  <c r="AM1750" i="18"/>
  <c r="AQ2606" i="18"/>
  <c r="AP1660" i="18"/>
  <c r="AP2260" i="18"/>
  <c r="AQ1845" i="18"/>
  <c r="AP1433" i="18"/>
  <c r="AQ2232" i="18"/>
  <c r="AQ4882" i="18"/>
  <c r="AP6238" i="18"/>
  <c r="AQ922" i="18"/>
  <c r="AP2724" i="18"/>
  <c r="AP8010" i="18"/>
  <c r="AP6140" i="18"/>
  <c r="AP5288" i="18"/>
  <c r="AQ5068" i="18"/>
  <c r="AQ6346" i="18"/>
  <c r="AQ6348" i="18"/>
  <c r="AQ2105" i="18"/>
  <c r="AP5560" i="18"/>
  <c r="AQ2966" i="18"/>
  <c r="AP3326" i="18"/>
  <c r="AM668" i="18"/>
  <c r="AM501" i="18"/>
  <c r="AQ5380" i="18"/>
  <c r="AM1060" i="18"/>
  <c r="AP9869" i="18"/>
  <c r="AP7310" i="18"/>
  <c r="AQ8268" i="18"/>
  <c r="AP6797" i="18"/>
  <c r="AP2947" i="18"/>
  <c r="AQ9156" i="18"/>
  <c r="AP9589" i="18"/>
  <c r="AP2436" i="18"/>
  <c r="AP3972" i="18"/>
  <c r="AQ7521" i="18"/>
  <c r="AP6027" i="18"/>
  <c r="AM1877" i="18"/>
  <c r="AQ9577" i="18"/>
  <c r="AQ8040" i="18"/>
  <c r="AM7352" i="18"/>
  <c r="AQ9268" i="18"/>
  <c r="AQ3938" i="18"/>
  <c r="AQ8301" i="18"/>
  <c r="AP8597" i="18"/>
  <c r="AM7744" i="18"/>
  <c r="AQ4782" i="18"/>
  <c r="AP9213" i="18"/>
  <c r="AP7020" i="18"/>
  <c r="AQ8649" i="18"/>
  <c r="AP8375" i="18"/>
  <c r="AM1014" i="18"/>
  <c r="AM6600" i="18"/>
  <c r="AM2324" i="18"/>
  <c r="AP8891" i="18"/>
  <c r="AP8609" i="18"/>
  <c r="AM3792" i="18"/>
  <c r="AM1931" i="18"/>
  <c r="AM7801" i="18"/>
  <c r="AP1294" i="18"/>
  <c r="AQ1277" i="18"/>
  <c r="AQ3703" i="18"/>
  <c r="AP958" i="18"/>
  <c r="AQ2659" i="18"/>
  <c r="AQ2774" i="18"/>
  <c r="AP1493" i="18"/>
  <c r="AQ2582" i="18"/>
  <c r="AQ4785" i="18"/>
  <c r="AP3262" i="18"/>
  <c r="AQ5570" i="18"/>
  <c r="AQ4409" i="18"/>
  <c r="AP6642" i="18"/>
  <c r="AP5942" i="18"/>
  <c r="AP8186" i="18"/>
  <c r="AQ5532" i="18"/>
  <c r="AQ5034" i="18"/>
  <c r="AP6466" i="18"/>
  <c r="AP7334" i="18"/>
  <c r="AQ2365" i="18"/>
  <c r="AQ4431" i="18"/>
  <c r="AQ4309" i="18"/>
  <c r="AP5140" i="18"/>
  <c r="AP5969" i="18"/>
  <c r="AP2830" i="18"/>
  <c r="AQ4314" i="18"/>
  <c r="AP6350" i="18"/>
  <c r="AQ2857" i="18"/>
  <c r="AQ3217" i="18"/>
  <c r="AQ8942" i="18"/>
  <c r="AQ4482" i="18"/>
  <c r="AP1772" i="18"/>
  <c r="AQ5015" i="18"/>
  <c r="AP4299" i="18"/>
  <c r="AM2805" i="18"/>
  <c r="AP2486" i="18"/>
  <c r="AP7261" i="18"/>
  <c r="AP6196" i="18"/>
  <c r="AP6049" i="18"/>
  <c r="AP1741" i="18"/>
  <c r="AP8198" i="18"/>
  <c r="AQ7335" i="18"/>
  <c r="AP9461" i="18"/>
  <c r="AP9251" i="18"/>
  <c r="AP3811" i="18"/>
  <c r="AQ7692" i="18"/>
  <c r="AQ3922" i="18"/>
  <c r="AP6999" i="18"/>
  <c r="AQ6072" i="18"/>
  <c r="AM5048" i="18"/>
  <c r="AQ7089" i="18"/>
  <c r="AP6245" i="18"/>
  <c r="AP7344" i="18"/>
  <c r="AM4416" i="18"/>
  <c r="AQ7783" i="18"/>
  <c r="AP9848" i="18"/>
  <c r="AP8603" i="18"/>
  <c r="AQ5980" i="18"/>
  <c r="AP8407" i="18"/>
  <c r="AQ9275" i="18"/>
  <c r="AM5497" i="18"/>
  <c r="AQ5067" i="18"/>
  <c r="AQ8721" i="18"/>
  <c r="AP6843" i="18"/>
  <c r="AQ9315" i="18"/>
  <c r="AQ7481" i="18"/>
  <c r="AQ5063" i="18"/>
  <c r="AM3649" i="18"/>
  <c r="AP6169" i="18"/>
  <c r="AP7652" i="18"/>
  <c r="AM1540" i="18"/>
  <c r="AM16" i="18"/>
  <c r="AP7615" i="18"/>
  <c r="AM4320" i="18"/>
  <c r="AQ6010" i="18"/>
  <c r="AP9736" i="18"/>
  <c r="AQ6811" i="18"/>
  <c r="AQ9122" i="18"/>
  <c r="AP7033" i="18"/>
  <c r="AP4677" i="18"/>
  <c r="AM3844" i="18"/>
  <c r="AM1447" i="18"/>
  <c r="AM4773" i="18"/>
  <c r="AP1116" i="18"/>
  <c r="AP2179" i="18"/>
  <c r="AP2154" i="18"/>
  <c r="AQ3327" i="18"/>
  <c r="AQ2346" i="18"/>
  <c r="AQ2752" i="18"/>
  <c r="AQ1994" i="18"/>
  <c r="AQ4832" i="18"/>
  <c r="AQ3737" i="18"/>
  <c r="AP3790" i="18"/>
  <c r="AQ4997" i="18"/>
  <c r="AP7914" i="18"/>
  <c r="AP6378" i="18"/>
  <c r="AP3079" i="18"/>
  <c r="AM6264" i="18"/>
  <c r="AQ7915" i="18"/>
  <c r="AP5639" i="18"/>
  <c r="AM6201" i="18"/>
  <c r="AP3448" i="18"/>
  <c r="AQ3691" i="18"/>
  <c r="AP4029" i="18"/>
  <c r="AP3486" i="18"/>
  <c r="AQ4433" i="18"/>
  <c r="AP5554" i="18"/>
  <c r="AP8422" i="18"/>
  <c r="AP4978" i="18"/>
  <c r="AP5638" i="18"/>
  <c r="AQ2760" i="18"/>
  <c r="AQ5423" i="18"/>
  <c r="AQ4895" i="18"/>
  <c r="AQ6460" i="18"/>
  <c r="AQ2917" i="18"/>
  <c r="AQ7879" i="18"/>
  <c r="AQ4781" i="18"/>
  <c r="AQ8609" i="18"/>
  <c r="AQ2119" i="18"/>
  <c r="AM2548" i="18"/>
  <c r="AP6836" i="18"/>
  <c r="AQ8502" i="18"/>
  <c r="AP2365" i="18"/>
  <c r="AP9091" i="18"/>
  <c r="AP9370" i="18"/>
  <c r="AP3918" i="18"/>
  <c r="AP8976" i="18"/>
  <c r="AP9771" i="18"/>
  <c r="AQ9857" i="18"/>
  <c r="AM605" i="18"/>
  <c r="AQ5836" i="18"/>
  <c r="AQ6243" i="18"/>
  <c r="AM7112" i="18"/>
  <c r="AM493" i="18"/>
  <c r="AQ3634" i="18"/>
  <c r="AQ7928" i="18"/>
  <c r="AQ9117" i="18"/>
  <c r="AP1292" i="18"/>
  <c r="AQ2323" i="18"/>
  <c r="AP1632" i="18"/>
  <c r="AP698" i="18"/>
  <c r="AQ3407" i="18"/>
  <c r="AP1649" i="18"/>
  <c r="AP3991" i="18"/>
  <c r="AQ3792" i="18"/>
  <c r="AQ3682" i="18"/>
  <c r="AQ5441" i="18"/>
  <c r="AP2492" i="18"/>
  <c r="AP2518" i="18"/>
  <c r="AP7014" i="18"/>
  <c r="AQ2516" i="18"/>
  <c r="AQ6850" i="18"/>
  <c r="AQ4605" i="18"/>
  <c r="AQ5772" i="18"/>
  <c r="AP5082" i="18"/>
  <c r="AQ5870" i="18"/>
  <c r="AQ7538" i="18"/>
  <c r="AP4593" i="18"/>
  <c r="AP8024" i="18"/>
  <c r="AQ8391" i="18"/>
  <c r="AM2685" i="18"/>
  <c r="AQ7415" i="18"/>
  <c r="AP5267" i="18"/>
  <c r="AM2804" i="18"/>
  <c r="AQ7542" i="18"/>
  <c r="AP2314" i="18"/>
  <c r="AP6397" i="18"/>
  <c r="AP6996" i="18"/>
  <c r="AP6357" i="18"/>
  <c r="AQ3985" i="18"/>
  <c r="AQ8233" i="18"/>
  <c r="AP8947" i="18"/>
  <c r="AP9382" i="18"/>
  <c r="AM1212" i="18"/>
  <c r="AM6640" i="18"/>
  <c r="AM1360" i="18"/>
  <c r="AP8275" i="18"/>
  <c r="AQ9865" i="18"/>
  <c r="AM3688" i="18"/>
  <c r="AM4673" i="18"/>
  <c r="AM1626" i="18"/>
  <c r="AM1437" i="18"/>
  <c r="AP9606" i="18"/>
  <c r="AM7592" i="18"/>
  <c r="AQ3923" i="18"/>
  <c r="AP7487" i="18"/>
  <c r="AM4369" i="18"/>
  <c r="AP7019" i="18"/>
  <c r="AM7940" i="18"/>
  <c r="AQ1363" i="18"/>
  <c r="AQ915" i="18"/>
  <c r="AQ817" i="18"/>
  <c r="AQ2732" i="18"/>
  <c r="AQ2022" i="18"/>
  <c r="AP2233" i="18"/>
  <c r="AQ2563" i="18"/>
  <c r="AP2974" i="18"/>
  <c r="AQ4287" i="18"/>
  <c r="AQ2883" i="18"/>
  <c r="AP7954" i="18"/>
  <c r="AP7254" i="18"/>
  <c r="AQ1502" i="18"/>
  <c r="AP5746" i="18"/>
  <c r="AQ5013" i="18"/>
  <c r="AP6114" i="18"/>
  <c r="AP6382" i="18"/>
  <c r="AP2985" i="18"/>
  <c r="AQ4437" i="18"/>
  <c r="AQ4982" i="18"/>
  <c r="AQ4831" i="18"/>
  <c r="AQ3894" i="18"/>
  <c r="AQ6551" i="18"/>
  <c r="AQ7238" i="18"/>
  <c r="AP5993" i="18"/>
  <c r="AQ5866" i="18"/>
  <c r="AP6023" i="18"/>
  <c r="AP2633" i="18"/>
  <c r="AQ4001" i="18"/>
  <c r="AP5603" i="18"/>
  <c r="AQ4967" i="18"/>
  <c r="AP5339" i="18"/>
  <c r="AM1756" i="18"/>
  <c r="AP3153" i="18"/>
  <c r="AP4362" i="18"/>
  <c r="AP4806" i="18"/>
  <c r="AQ4988" i="18"/>
  <c r="AP4063" i="18"/>
  <c r="AQ4318" i="18"/>
  <c r="AQ6865" i="18"/>
  <c r="AP6419" i="18"/>
  <c r="AP6892" i="18"/>
  <c r="AQ5155" i="18"/>
  <c r="AP5050" i="18"/>
  <c r="AQ4747" i="18"/>
  <c r="AP8317" i="18"/>
  <c r="AQ6189" i="18"/>
  <c r="AP8132" i="18"/>
  <c r="AP6812" i="18"/>
  <c r="AP7491" i="18"/>
  <c r="AQ7448" i="18"/>
  <c r="AP7232" i="18"/>
  <c r="AP5828" i="18"/>
  <c r="AP9277" i="18"/>
  <c r="AQ6885" i="18"/>
  <c r="AQ6333" i="18"/>
  <c r="AQ6266" i="18"/>
  <c r="AP3351" i="18"/>
  <c r="AM2048" i="18"/>
  <c r="AM6841" i="18"/>
  <c r="AQ6905" i="18"/>
  <c r="AP7945" i="18"/>
  <c r="AM17" i="18"/>
  <c r="AP8815" i="18"/>
  <c r="AQ6891" i="18"/>
  <c r="AM4225" i="18"/>
  <c r="AQ6987" i="18"/>
  <c r="AQ7797" i="18"/>
  <c r="AP1680" i="18"/>
  <c r="AM1446" i="18"/>
  <c r="AQ6928" i="18"/>
  <c r="AQ4273" i="18"/>
  <c r="AQ3509" i="18"/>
  <c r="AP5991" i="18"/>
  <c r="AP6755" i="18"/>
  <c r="AP9404" i="18"/>
  <c r="AQ9799" i="18"/>
  <c r="AP7165" i="18"/>
  <c r="AP1005" i="18"/>
  <c r="AP4472" i="18"/>
  <c r="AP1860" i="18"/>
  <c r="AP4711" i="18"/>
  <c r="AQ2830" i="18"/>
  <c r="AP4963" i="18"/>
  <c r="AP4395" i="18"/>
  <c r="AP7534" i="18"/>
  <c r="AQ6812" i="18"/>
  <c r="AQ3488" i="18"/>
  <c r="AP2443" i="18"/>
  <c r="AP5403" i="18"/>
  <c r="AQ6935" i="18"/>
  <c r="AQ4551" i="18"/>
  <c r="AM2596" i="18"/>
  <c r="AP5915" i="18"/>
  <c r="AQ9472" i="18"/>
  <c r="AP6470" i="18"/>
  <c r="AP5457" i="18"/>
  <c r="AQ4872" i="18"/>
  <c r="AQ5323" i="18"/>
  <c r="AQ6844" i="18"/>
  <c r="AP3214" i="18"/>
  <c r="AP9878" i="18"/>
  <c r="AQ2228" i="18"/>
  <c r="AM490" i="18"/>
  <c r="AM619" i="18"/>
  <c r="AM1493" i="18"/>
  <c r="AQ9075" i="18"/>
  <c r="AQ6969" i="18"/>
  <c r="AM7624" i="18"/>
  <c r="AP5859" i="18"/>
  <c r="AQ6457" i="18"/>
  <c r="AM2615" i="18"/>
  <c r="AQ9663" i="18"/>
  <c r="AP2077" i="18"/>
  <c r="AQ1202" i="18"/>
  <c r="AP3296" i="18"/>
  <c r="AQ1040" i="18"/>
  <c r="AP4244" i="18"/>
  <c r="AP3396" i="18"/>
  <c r="AQ5229" i="18"/>
  <c r="AP3713" i="18"/>
  <c r="AP3604" i="18"/>
  <c r="AQ4417" i="18"/>
  <c r="AQ4643" i="18"/>
  <c r="AQ4374" i="18"/>
  <c r="AP8234" i="18"/>
  <c r="AP6374" i="18"/>
  <c r="AQ8386" i="18"/>
  <c r="AP5459" i="18"/>
  <c r="AQ4237" i="18"/>
  <c r="AP3499" i="18"/>
  <c r="AP3565" i="18"/>
  <c r="AQ8050" i="18"/>
  <c r="AP4687" i="18"/>
  <c r="AP8707" i="18"/>
  <c r="AQ9564" i="18"/>
  <c r="AP7105" i="18"/>
  <c r="AQ8097" i="18"/>
  <c r="AQ6750" i="18"/>
  <c r="AP5071" i="18"/>
  <c r="AQ8894" i="18"/>
  <c r="AQ8375" i="18"/>
  <c r="AP7891" i="18"/>
  <c r="AP9542" i="18"/>
  <c r="AQ7813" i="18"/>
  <c r="AQ6253" i="18"/>
  <c r="AM5440" i="18"/>
  <c r="AQ8789" i="18"/>
  <c r="AM1237" i="18"/>
  <c r="AP2557" i="18"/>
  <c r="AQ6761" i="18"/>
  <c r="AP9281" i="18"/>
  <c r="AP5104" i="18"/>
  <c r="AM4512" i="18"/>
  <c r="AM6209" i="18"/>
  <c r="AP8817" i="18"/>
  <c r="AM2757" i="18"/>
  <c r="AP6056" i="18"/>
  <c r="AQ7587" i="18"/>
  <c r="AP7373" i="18"/>
  <c r="AQ8632" i="18"/>
  <c r="AM5169" i="18"/>
  <c r="AQ6065" i="18"/>
  <c r="AM8497" i="18"/>
  <c r="AM5455" i="18"/>
  <c r="AP1437" i="18"/>
  <c r="AP525" i="18"/>
  <c r="AQ1979" i="18"/>
  <c r="AQ2663" i="18"/>
  <c r="AQ3236" i="18"/>
  <c r="AP2743" i="18"/>
  <c r="AP4528" i="18"/>
  <c r="AP800" i="18"/>
  <c r="AQ3524" i="18"/>
  <c r="AQ4368" i="18"/>
  <c r="AP4360" i="18"/>
  <c r="AP3009" i="18"/>
  <c r="AQ3740" i="18"/>
  <c r="AP6270" i="18"/>
  <c r="AQ5354" i="18"/>
  <c r="AP6626" i="18"/>
  <c r="AP7754" i="18"/>
  <c r="AP3831" i="18"/>
  <c r="AP5096" i="18"/>
  <c r="AP3085" i="18"/>
  <c r="AP4443" i="18"/>
  <c r="AQ4094" i="18"/>
  <c r="AP4829" i="18"/>
  <c r="AQ8774" i="18"/>
  <c r="AP4991" i="18"/>
  <c r="AQ6378" i="18"/>
  <c r="AQ4170" i="18"/>
  <c r="AP4549" i="18"/>
  <c r="AP4239" i="18"/>
  <c r="AQ7186" i="18"/>
  <c r="AP3249" i="18"/>
  <c r="AQ5391" i="18"/>
  <c r="AP6189" i="18"/>
  <c r="AQ4280" i="18"/>
  <c r="AQ6407" i="18"/>
  <c r="AP7475" i="18"/>
  <c r="AP6480" i="18"/>
  <c r="AP3733" i="18"/>
  <c r="AP3545" i="18"/>
  <c r="AP2168" i="18"/>
  <c r="AQ7548" i="18"/>
  <c r="AP8467" i="18"/>
  <c r="AP7803" i="18"/>
  <c r="AQ5215" i="18"/>
  <c r="AQ6375" i="18"/>
  <c r="AQ6083" i="18"/>
  <c r="AP9509" i="18"/>
  <c r="AQ8920" i="18"/>
  <c r="AQ9437" i="18"/>
  <c r="AQ8269" i="18"/>
  <c r="AM1773" i="18"/>
  <c r="AQ8357" i="18"/>
  <c r="AQ8688" i="18"/>
  <c r="AQ9914" i="18"/>
  <c r="AM733" i="18"/>
  <c r="AQ7796" i="18"/>
  <c r="AM416" i="18"/>
  <c r="AP4826" i="18"/>
  <c r="AQ6687" i="18"/>
  <c r="AM7152" i="18"/>
  <c r="AM7865" i="18"/>
  <c r="AP8071" i="18"/>
  <c r="AP7331" i="18"/>
  <c r="AP8919" i="18"/>
  <c r="AP5376" i="18"/>
  <c r="AM1910" i="18"/>
  <c r="AP7940" i="18"/>
  <c r="AM4737" i="18"/>
  <c r="AQ9126" i="18"/>
  <c r="AQ8964" i="18"/>
  <c r="AP5391" i="18"/>
  <c r="AP9448" i="18"/>
  <c r="AP6249" i="18"/>
  <c r="AM554" i="18"/>
  <c r="AP8679" i="18"/>
  <c r="AM5129" i="18"/>
  <c r="AQ3761" i="18"/>
  <c r="AP8809" i="18"/>
  <c r="AP6043" i="18"/>
  <c r="AM6737" i="18"/>
  <c r="AP6524" i="18"/>
  <c r="AM2243" i="18"/>
  <c r="AM9073" i="18"/>
  <c r="AQ7195" i="18"/>
  <c r="AM1545" i="18"/>
  <c r="AQ1020" i="18"/>
  <c r="AP934" i="18"/>
  <c r="AQ1160" i="18"/>
  <c r="AQ6229" i="18"/>
  <c r="AQ2564" i="18"/>
  <c r="AQ4325" i="18"/>
  <c r="AQ5878" i="18"/>
  <c r="AP5081" i="18"/>
  <c r="AQ5444" i="18"/>
  <c r="AP9272" i="18"/>
  <c r="AQ1635" i="18"/>
  <c r="AP493" i="18"/>
  <c r="AQ3403" i="18"/>
  <c r="AQ4973" i="18"/>
  <c r="AP3638" i="18"/>
  <c r="AQ4949" i="18"/>
  <c r="AP4733" i="18"/>
  <c r="AP5325" i="18"/>
  <c r="AP5629" i="18"/>
  <c r="AP4085" i="18"/>
  <c r="AQ5469" i="18"/>
  <c r="AP8362" i="18"/>
  <c r="AQ3101" i="18"/>
  <c r="AM1692" i="18"/>
  <c r="AP2522" i="18"/>
  <c r="AQ4646" i="18"/>
  <c r="AP6423" i="18"/>
  <c r="AQ5267" i="18"/>
  <c r="AP6376" i="18"/>
  <c r="AP5821" i="18"/>
  <c r="AQ4912" i="18"/>
  <c r="AQ7767" i="18"/>
  <c r="AQ9918" i="18"/>
  <c r="AM3768" i="18"/>
  <c r="AP5553" i="18"/>
  <c r="AQ6480" i="18"/>
  <c r="AM1174" i="18"/>
  <c r="AQ4435" i="18"/>
  <c r="AP5269" i="18"/>
  <c r="AQ9417" i="18"/>
  <c r="AQ7699" i="18"/>
  <c r="AQ6379" i="18"/>
  <c r="AP9571" i="18"/>
  <c r="AP9700" i="18"/>
  <c r="AM3193" i="18"/>
  <c r="AQ2298" i="18"/>
  <c r="AP3960" i="18"/>
  <c r="AP4320" i="18"/>
  <c r="AP2266" i="18"/>
  <c r="AQ1726" i="18"/>
  <c r="AQ3748" i="18"/>
  <c r="AQ2533" i="18"/>
  <c r="AQ2513" i="18"/>
  <c r="AQ4824" i="18"/>
  <c r="AQ2568" i="18"/>
  <c r="AP3709" i="18"/>
  <c r="AQ3828" i="18"/>
  <c r="AP8790" i="18"/>
  <c r="AP8550" i="18"/>
  <c r="AP3439" i="18"/>
  <c r="AQ6054" i="18"/>
  <c r="AP3573" i="18"/>
  <c r="AP5142" i="18"/>
  <c r="AQ3601" i="18"/>
  <c r="AQ8562" i="18"/>
  <c r="AQ7105" i="18"/>
  <c r="AP5088" i="18"/>
  <c r="AP8016" i="18"/>
  <c r="AQ8780" i="18"/>
  <c r="AP5836" i="18"/>
  <c r="AQ4682" i="18"/>
  <c r="AQ9040" i="18"/>
  <c r="AP9189" i="18"/>
  <c r="AQ6219" i="18"/>
  <c r="AQ8919" i="18"/>
  <c r="AQ7163" i="18"/>
  <c r="AM6464" i="18"/>
  <c r="AM1893" i="18"/>
  <c r="AM1354" i="18"/>
  <c r="AP9854" i="18"/>
  <c r="AP7428" i="18"/>
  <c r="AP7925" i="18"/>
  <c r="AP7785" i="18"/>
  <c r="AQ6767" i="18"/>
  <c r="AM6721" i="18"/>
  <c r="AQ6005" i="18"/>
  <c r="AP5440" i="18"/>
  <c r="AQ7209" i="18"/>
  <c r="AM1015" i="18"/>
  <c r="AP9113" i="18"/>
  <c r="AM5969" i="18"/>
  <c r="AP9004" i="18"/>
  <c r="AM6139" i="18"/>
  <c r="AP1038" i="18"/>
  <c r="AP922" i="18"/>
  <c r="AP465" i="18"/>
  <c r="AQ1764" i="18"/>
  <c r="AP2267" i="18"/>
  <c r="AP2284" i="18"/>
  <c r="AQ4036" i="18"/>
  <c r="AP2426" i="18"/>
  <c r="AQ4620" i="18"/>
  <c r="AP4514" i="18"/>
  <c r="AP2076" i="18"/>
  <c r="AQ5629" i="18"/>
  <c r="AQ3629" i="18"/>
  <c r="AP6782" i="18"/>
  <c r="AP3287" i="18"/>
  <c r="AP7138" i="18"/>
  <c r="AP8558" i="18"/>
  <c r="AP6062" i="18"/>
  <c r="AQ4679" i="18"/>
  <c r="AQ2593" i="18"/>
  <c r="AP5368" i="18"/>
  <c r="AP5402" i="18"/>
  <c r="AP4888" i="18"/>
  <c r="AP3087" i="18"/>
  <c r="AQ6172" i="18"/>
  <c r="AQ6890" i="18"/>
  <c r="AQ5440" i="18"/>
  <c r="AP5427" i="18"/>
  <c r="AQ5480" i="18"/>
  <c r="AQ7698" i="18"/>
  <c r="AP5028" i="18"/>
  <c r="AQ4845" i="18"/>
  <c r="AP6872" i="18"/>
  <c r="AP7302" i="18"/>
  <c r="AQ7239" i="18"/>
  <c r="AP8157" i="18"/>
  <c r="AP7391" i="18"/>
  <c r="AP3865" i="18"/>
  <c r="AP5687" i="18"/>
  <c r="AQ5816" i="18"/>
  <c r="AQ8231" i="18"/>
  <c r="AP9109" i="18"/>
  <c r="AP8713" i="18"/>
  <c r="AQ4483" i="18"/>
  <c r="AQ7223" i="18"/>
  <c r="AP6776" i="18"/>
  <c r="AM1157" i="18"/>
  <c r="AQ9619" i="18"/>
  <c r="AM736" i="18"/>
  <c r="AQ9541" i="18"/>
  <c r="AP4166" i="18"/>
  <c r="AQ9198" i="18"/>
  <c r="AP9828" i="18"/>
  <c r="AQ4928" i="18"/>
  <c r="AM2405" i="18"/>
  <c r="AQ8707" i="18"/>
  <c r="AM1782" i="18"/>
  <c r="AQ9044" i="18"/>
  <c r="AQ8152" i="18"/>
  <c r="AP5740" i="18"/>
  <c r="AP6340" i="18"/>
  <c r="AP3653" i="18"/>
  <c r="AP8397" i="18"/>
  <c r="AP9576" i="18"/>
  <c r="AP6420" i="18"/>
  <c r="AM2976" i="18"/>
  <c r="AQ8895" i="18"/>
  <c r="AM5249" i="18"/>
  <c r="AQ9671" i="18"/>
  <c r="AQ6180" i="18"/>
  <c r="AP7075" i="18"/>
  <c r="AP6981" i="18"/>
  <c r="AM1654" i="18"/>
  <c r="AP9490" i="18"/>
  <c r="AM5641" i="18"/>
  <c r="AP5295" i="18"/>
  <c r="AQ2229" i="18"/>
  <c r="AP7780" i="18"/>
  <c r="AM7409" i="18"/>
  <c r="AQ8053" i="18"/>
  <c r="AM3222" i="18"/>
  <c r="AM9585" i="18"/>
  <c r="AP9596" i="18"/>
  <c r="AM2639" i="18"/>
  <c r="AQ918" i="18"/>
  <c r="AP3327" i="18"/>
  <c r="AQ2689" i="18"/>
  <c r="AQ6314" i="18"/>
  <c r="AQ4884" i="18"/>
  <c r="AP5436" i="18"/>
  <c r="AM6952" i="18"/>
  <c r="AQ1987" i="18"/>
  <c r="AQ2473" i="18"/>
  <c r="AQ1713" i="18"/>
  <c r="AQ4385" i="18"/>
  <c r="AQ4354" i="18"/>
  <c r="AQ4690" i="18"/>
  <c r="AP3199" i="18"/>
  <c r="AP5079" i="18"/>
  <c r="AM2037" i="18"/>
  <c r="AP8456" i="18"/>
  <c r="AM620" i="18"/>
  <c r="AQ8188" i="18"/>
  <c r="AQ2961" i="18"/>
  <c r="AM2572" i="18"/>
  <c r="AP7223" i="18"/>
  <c r="AP7405" i="18"/>
  <c r="AP7116" i="18"/>
  <c r="AQ9800" i="18"/>
  <c r="AP4561" i="18"/>
  <c r="AM3016" i="18"/>
  <c r="AQ6608" i="18"/>
  <c r="AP5380" i="18"/>
  <c r="AP911" i="18"/>
  <c r="AQ2710" i="18"/>
  <c r="AP2618" i="18"/>
  <c r="AQ1831" i="18"/>
  <c r="AQ1804" i="18"/>
  <c r="AP7666" i="18"/>
  <c r="AP2654" i="18"/>
  <c r="AP6978" i="18"/>
  <c r="AP2717" i="18"/>
  <c r="AQ5825" i="18"/>
  <c r="AQ8102" i="18"/>
  <c r="AQ4833" i="18"/>
  <c r="AP4962" i="18"/>
  <c r="AQ8471" i="18"/>
  <c r="AP4581" i="18"/>
  <c r="AP5480" i="18"/>
  <c r="AP9521" i="18"/>
  <c r="AP5350" i="18"/>
  <c r="AM1292" i="18"/>
  <c r="AQ7725" i="18"/>
  <c r="AQ4241" i="18"/>
  <c r="AP6777" i="18"/>
  <c r="AQ7512" i="18"/>
  <c r="AQ6232" i="18"/>
  <c r="AQ5773" i="18"/>
  <c r="AP8791" i="18"/>
  <c r="AM2858" i="18"/>
  <c r="AP9604" i="18"/>
  <c r="AQ5116" i="18"/>
  <c r="AM5968" i="18"/>
  <c r="AQ5531" i="18"/>
  <c r="AM3545" i="18"/>
  <c r="AM5892" i="18"/>
  <c r="AP1351" i="18"/>
  <c r="AP2242" i="18"/>
  <c r="AP2030" i="18"/>
  <c r="AP513" i="18"/>
  <c r="AQ2261" i="18"/>
  <c r="AP4830" i="18"/>
  <c r="AP2110" i="18"/>
  <c r="AP6230" i="18"/>
  <c r="AP2012" i="18"/>
  <c r="AP2071" i="18"/>
  <c r="AP5053" i="18"/>
  <c r="AP8438" i="18"/>
  <c r="AQ5017" i="18"/>
  <c r="AQ7010" i="18"/>
  <c r="AP3559" i="18"/>
  <c r="AQ3350" i="18"/>
  <c r="AQ8938" i="18"/>
  <c r="AP8014" i="18"/>
  <c r="AP8434" i="18"/>
  <c r="AP4743" i="18"/>
  <c r="AQ9784" i="18"/>
  <c r="AQ6558" i="18"/>
  <c r="AM2660" i="18"/>
  <c r="AQ5978" i="18"/>
  <c r="AP6499" i="18"/>
  <c r="AP5897" i="18"/>
  <c r="AP5566" i="18"/>
  <c r="AQ9200" i="18"/>
  <c r="AP6167" i="18"/>
  <c r="AP8191" i="18"/>
  <c r="AQ7655" i="18"/>
  <c r="AQ6537" i="18"/>
  <c r="AM5760" i="18"/>
  <c r="AP5407" i="18"/>
  <c r="AP8887" i="18"/>
  <c r="AP7448" i="18"/>
  <c r="AP9799" i="18"/>
  <c r="AM2554" i="18"/>
  <c r="AP9373" i="18"/>
  <c r="AQ8792" i="18"/>
  <c r="AM4624" i="18"/>
  <c r="AM3713" i="18"/>
  <c r="AM1712" i="18"/>
  <c r="AM1852" i="18"/>
  <c r="AQ6445" i="18"/>
  <c r="AQ7368" i="18"/>
  <c r="AQ4639" i="18"/>
  <c r="AQ5704" i="18"/>
  <c r="AQ8272" i="18"/>
  <c r="AM7632" i="18"/>
  <c r="AQ8125" i="18"/>
  <c r="AP6315" i="18"/>
  <c r="AM8561" i="18"/>
  <c r="AP8324" i="18"/>
  <c r="AQ1811" i="18"/>
  <c r="AP2467" i="18"/>
  <c r="AP2611" i="18"/>
  <c r="AQ3487" i="18"/>
  <c r="AQ1210" i="18"/>
  <c r="AP3024" i="18"/>
  <c r="AP1468" i="18"/>
  <c r="AP1983" i="18"/>
  <c r="AQ4196" i="18"/>
  <c r="AQ3108" i="18"/>
  <c r="AQ4780" i="18"/>
  <c r="AQ4917" i="18"/>
  <c r="AP2899" i="18"/>
  <c r="AQ2180" i="18"/>
  <c r="AP4103" i="18"/>
  <c r="AP6814" i="18"/>
  <c r="AP3423" i="18"/>
  <c r="AP7170" i="18"/>
  <c r="AP8590" i="18"/>
  <c r="AP6154" i="18"/>
  <c r="AP4850" i="18"/>
  <c r="AP2822" i="18"/>
  <c r="AP5411" i="18"/>
  <c r="AQ5459" i="18"/>
  <c r="AP5224" i="18"/>
  <c r="AP3178" i="18"/>
  <c r="AQ6215" i="18"/>
  <c r="AQ6922" i="18"/>
  <c r="AP5498" i="18"/>
  <c r="AP5469" i="18"/>
  <c r="AQ5536" i="18"/>
  <c r="AQ7730" i="18"/>
  <c r="AP5093" i="18"/>
  <c r="AP5044" i="18"/>
  <c r="AP6915" i="18"/>
  <c r="AP7790" i="18"/>
  <c r="AQ6481" i="18"/>
  <c r="AP4939" i="18"/>
  <c r="AM2045" i="18"/>
  <c r="AP3479" i="18"/>
  <c r="AQ1543" i="18"/>
  <c r="AM1260" i="18"/>
  <c r="AP9201" i="18"/>
  <c r="AP3783" i="18"/>
  <c r="AQ8956" i="18"/>
  <c r="AP7144" i="18"/>
  <c r="AQ4449" i="18"/>
  <c r="AP5134" i="18"/>
  <c r="AQ2409" i="18"/>
  <c r="AQ5239" i="18"/>
  <c r="AM652" i="18"/>
  <c r="AQ7084" i="18"/>
  <c r="AQ1433" i="18"/>
  <c r="AQ7156" i="18"/>
  <c r="AP9115" i="18"/>
  <c r="AM4408" i="18"/>
  <c r="AQ5047" i="18"/>
  <c r="AP8941" i="18"/>
  <c r="AP9843" i="18"/>
  <c r="AP6775" i="18"/>
  <c r="AM1344" i="18"/>
  <c r="AQ7460" i="18"/>
  <c r="AM2812" i="18"/>
  <c r="AP7169" i="18"/>
  <c r="AQ9502" i="18"/>
  <c r="AQ7880" i="18"/>
  <c r="AM7240" i="18"/>
  <c r="AP9565" i="18"/>
  <c r="AQ9518" i="18"/>
  <c r="AM3992" i="18"/>
  <c r="AM3833" i="18"/>
  <c r="AM506" i="18"/>
  <c r="AP6599" i="18"/>
  <c r="AM2644" i="18"/>
  <c r="AP2672" i="18"/>
  <c r="AQ6693" i="18"/>
  <c r="AP7252" i="18"/>
  <c r="AP9807" i="18"/>
  <c r="AM7184" i="18"/>
  <c r="AM1345" i="18"/>
  <c r="AM5825" i="18"/>
  <c r="AQ7807" i="18"/>
  <c r="AM3092" i="18"/>
  <c r="AQ1383" i="18"/>
  <c r="AP8301" i="18"/>
  <c r="AP7824" i="18"/>
  <c r="AQ8720" i="18"/>
  <c r="AP9190" i="18"/>
  <c r="AM2896" i="18"/>
  <c r="AQ6777" i="18"/>
  <c r="AM3145" i="18"/>
  <c r="AQ8412" i="18"/>
  <c r="AP7419" i="18"/>
  <c r="AP6633" i="18"/>
  <c r="AM3856" i="18"/>
  <c r="AM1835" i="18"/>
  <c r="AP3889" i="18"/>
  <c r="AM2672" i="18"/>
  <c r="AP8011" i="18"/>
  <c r="AM5380" i="18"/>
  <c r="AM5030" i="18"/>
  <c r="AM3579" i="18"/>
  <c r="AQ1045" i="18"/>
  <c r="AQ1858" i="18"/>
  <c r="AQ2735" i="18"/>
  <c r="AP2560" i="18"/>
  <c r="AQ3600" i="18"/>
  <c r="AP3776" i="18"/>
  <c r="AP4548" i="18"/>
  <c r="AQ925" i="18"/>
  <c r="AP4228" i="18"/>
  <c r="AP2852" i="18"/>
  <c r="AP4404" i="18"/>
  <c r="AP3799" i="18"/>
  <c r="AQ3317" i="18"/>
  <c r="AP3137" i="18"/>
  <c r="AP3556" i="18"/>
  <c r="AQ3346" i="18"/>
  <c r="AQ2525" i="18"/>
  <c r="AQ4942" i="18"/>
  <c r="AQ3736" i="18"/>
  <c r="AP6618" i="18"/>
  <c r="AP5165" i="18"/>
  <c r="AP7870" i="18"/>
  <c r="AP4329" i="18"/>
  <c r="AP4885" i="18"/>
  <c r="AP4425" i="18"/>
  <c r="AP1967" i="18"/>
  <c r="AQ4843" i="18"/>
  <c r="AP4487" i="18"/>
  <c r="AP2589" i="18"/>
  <c r="AP6958" i="18"/>
  <c r="AP2802" i="18"/>
  <c r="AQ8610" i="18"/>
  <c r="AP4751" i="18"/>
  <c r="AP8670" i="18"/>
  <c r="AQ8326" i="18"/>
  <c r="AQ3773" i="18"/>
  <c r="AP7558" i="18"/>
  <c r="AQ7978" i="18"/>
  <c r="AP5503" i="18"/>
  <c r="AQ5671" i="18"/>
  <c r="AQ7630" i="18"/>
  <c r="AQ5021" i="18"/>
  <c r="AQ6738" i="18"/>
  <c r="AP5818" i="18"/>
  <c r="AQ6902" i="18"/>
  <c r="AQ7404" i="18"/>
  <c r="AQ5240" i="18"/>
  <c r="AM1205" i="18"/>
  <c r="AP3599" i="18"/>
  <c r="AQ8689" i="18"/>
  <c r="AP6877" i="18"/>
  <c r="AP3179" i="18"/>
  <c r="AP4017" i="18"/>
  <c r="AQ6053" i="18"/>
  <c r="AM2348" i="18"/>
  <c r="AP9745" i="18"/>
  <c r="AQ3749" i="18"/>
  <c r="AQ9508" i="18"/>
  <c r="AP7869" i="18"/>
  <c r="AQ2970" i="18"/>
  <c r="AQ6774" i="18"/>
  <c r="AP7950" i="18"/>
  <c r="AQ4805" i="18"/>
  <c r="AM1740" i="18"/>
  <c r="AQ9004" i="18"/>
  <c r="AQ1907" i="18"/>
  <c r="AQ8123" i="18"/>
  <c r="AQ4274" i="18"/>
  <c r="AM5496" i="18"/>
  <c r="AQ2973" i="18"/>
  <c r="AP5461" i="18"/>
  <c r="AP7743" i="18"/>
  <c r="AM2794" i="18"/>
  <c r="AQ9003" i="18"/>
  <c r="AP6771" i="18"/>
  <c r="AP8457" i="18"/>
  <c r="AP4081" i="18"/>
  <c r="AQ9318" i="18"/>
  <c r="AP3045" i="18"/>
  <c r="AM2373" i="18"/>
  <c r="AQ5896" i="18"/>
  <c r="AM5728" i="18"/>
  <c r="AM4921" i="18"/>
  <c r="AM1958" i="18"/>
  <c r="AQ2389" i="18"/>
  <c r="AP6355" i="18"/>
  <c r="AP6231" i="18"/>
  <c r="AQ7525" i="18"/>
  <c r="AP8063" i="18"/>
  <c r="AM1110" i="18"/>
  <c r="AM8096" i="18"/>
  <c r="AM2113" i="18"/>
  <c r="AM6401" i="18"/>
  <c r="AP8625" i="18"/>
  <c r="AP5510" i="18"/>
  <c r="AP3574" i="18"/>
  <c r="AP9377" i="18"/>
  <c r="AP8933" i="18"/>
  <c r="AQ9395" i="18"/>
  <c r="AQ3991" i="18"/>
  <c r="AM3808" i="18"/>
  <c r="AP7951" i="18"/>
  <c r="AM3721" i="18"/>
  <c r="AM1156" i="18"/>
  <c r="AP9134" i="18"/>
  <c r="AP7935" i="18"/>
  <c r="AM5296" i="18"/>
  <c r="AM3033" i="18"/>
  <c r="AQ6419" i="18"/>
  <c r="AP4075" i="18"/>
  <c r="AQ9333" i="18"/>
  <c r="AM6148" i="18"/>
  <c r="AQ2574" i="18"/>
  <c r="AQ4713" i="18"/>
  <c r="AQ4259" i="18"/>
  <c r="AQ3293" i="18"/>
  <c r="AP3083" i="18"/>
  <c r="AQ5027" i="18"/>
  <c r="AQ2868" i="18"/>
  <c r="AQ4858" i="18"/>
  <c r="AP7418" i="18"/>
  <c r="AQ4536" i="18"/>
  <c r="AP5065" i="18"/>
  <c r="AQ8906" i="18"/>
  <c r="AQ4137" i="18"/>
  <c r="AP5278" i="18"/>
  <c r="AQ7162" i="18"/>
  <c r="AM2429" i="18"/>
  <c r="AP5611" i="18"/>
  <c r="AM2036" i="18"/>
  <c r="AP5086" i="18"/>
  <c r="AP8133" i="18"/>
  <c r="AP8088" i="18"/>
  <c r="AP8481" i="18"/>
  <c r="AM1092" i="18"/>
  <c r="AQ9758" i="18"/>
  <c r="AM3528" i="18"/>
  <c r="AQ8052" i="18"/>
  <c r="AQ6880" i="18"/>
  <c r="AP1795" i="18"/>
  <c r="AQ3276" i="18"/>
  <c r="AP1393" i="18"/>
  <c r="AQ3364" i="18"/>
  <c r="AP2024" i="18"/>
  <c r="AQ3347" i="18"/>
  <c r="AP6110" i="18"/>
  <c r="AP7490" i="18"/>
  <c r="AP3582" i="18"/>
  <c r="AQ6338" i="18"/>
  <c r="AQ5523" i="18"/>
  <c r="AP5999" i="18"/>
  <c r="AQ6514" i="18"/>
  <c r="AQ9112" i="18"/>
  <c r="AQ6047" i="18"/>
  <c r="AQ6910" i="18"/>
  <c r="AP5367" i="18"/>
  <c r="AP6608" i="18"/>
  <c r="AM2316" i="18"/>
  <c r="AQ8635" i="18"/>
  <c r="AP9593" i="18"/>
  <c r="AM7488" i="18"/>
  <c r="AQ9929" i="18"/>
  <c r="AP3882" i="18"/>
  <c r="AQ7339" i="18"/>
  <c r="AP9518" i="18"/>
  <c r="AQ7801" i="18"/>
  <c r="AQ6345" i="18"/>
  <c r="AM6768" i="18"/>
  <c r="AQ6949" i="18"/>
  <c r="AQ8011" i="18"/>
  <c r="AM6574" i="18"/>
  <c r="AM5990" i="18"/>
  <c r="AP566" i="18"/>
  <c r="AP1781" i="18"/>
  <c r="AQ631" i="18"/>
  <c r="AQ2286" i="18"/>
  <c r="AP4071" i="18"/>
  <c r="AQ1026" i="18"/>
  <c r="AQ4253" i="18"/>
  <c r="AQ4946" i="18"/>
  <c r="AP3901" i="18"/>
  <c r="AQ4026" i="18"/>
  <c r="AQ4603" i="18"/>
  <c r="AP8950" i="18"/>
  <c r="AP8074" i="18"/>
  <c r="AQ7522" i="18"/>
  <c r="AP4950" i="18"/>
  <c r="AP5135" i="18"/>
  <c r="AQ3553" i="18"/>
  <c r="AQ6030" i="18"/>
  <c r="AP3310" i="18"/>
  <c r="AP8070" i="18"/>
  <c r="AM732" i="18"/>
  <c r="AQ5508" i="18"/>
  <c r="AP8840" i="18"/>
  <c r="AQ7350" i="18"/>
  <c r="AP7181" i="18"/>
  <c r="AP5676" i="18"/>
  <c r="AM1421" i="18"/>
  <c r="AP4922" i="18"/>
  <c r="AQ9712" i="18"/>
  <c r="AP7376" i="18"/>
  <c r="AQ6675" i="18"/>
  <c r="AQ9356" i="18"/>
  <c r="AQ9881" i="18"/>
  <c r="AM6784" i="18"/>
  <c r="AQ5771" i="18"/>
  <c r="AP9595" i="18"/>
  <c r="AQ2577" i="18"/>
  <c r="AQ8041" i="18"/>
  <c r="AM3148" i="18"/>
  <c r="AM533" i="18"/>
  <c r="AQ9390" i="18"/>
  <c r="AM5424" i="18"/>
  <c r="AM6785" i="18"/>
  <c r="AM2394" i="18"/>
  <c r="AQ7177" i="18"/>
  <c r="AP8540" i="18"/>
  <c r="AQ5095" i="18"/>
  <c r="AQ9305" i="18"/>
  <c r="AQ9250" i="18"/>
  <c r="AQ9074" i="18"/>
  <c r="AM15" i="18"/>
  <c r="AP9431" i="18"/>
  <c r="AQ520" i="18"/>
  <c r="AP1197" i="18"/>
  <c r="AP890" i="18"/>
  <c r="AQ543" i="18"/>
  <c r="AP2676" i="18"/>
  <c r="AQ1490" i="18"/>
  <c r="AQ1332" i="18"/>
  <c r="AP3981" i="18"/>
  <c r="AP2677" i="18"/>
  <c r="AQ4424" i="18"/>
  <c r="AQ3654" i="18"/>
  <c r="AP4030" i="18"/>
  <c r="AQ5561" i="18"/>
  <c r="AQ5266" i="18"/>
  <c r="AP3049" i="18"/>
  <c r="AP7326" i="18"/>
  <c r="AQ2357" i="18"/>
  <c r="AP7682" i="18"/>
  <c r="AQ1274" i="18"/>
  <c r="AP7526" i="18"/>
  <c r="AP6506" i="18"/>
  <c r="AQ5420" i="18"/>
  <c r="AQ6018" i="18"/>
  <c r="AP2058" i="18"/>
  <c r="AP6510" i="18"/>
  <c r="AP2983" i="18"/>
  <c r="AP996" i="18"/>
  <c r="AQ7434" i="18"/>
  <c r="AP3193" i="18"/>
  <c r="AQ6062" i="18"/>
  <c r="AP2517" i="18"/>
  <c r="AQ8242" i="18"/>
  <c r="AQ2453" i="18"/>
  <c r="AQ6609" i="18"/>
  <c r="AP7597" i="18"/>
  <c r="AQ5084" i="18"/>
  <c r="AQ7281" i="18"/>
  <c r="AQ6149" i="18"/>
  <c r="AQ2942" i="18"/>
  <c r="AP3651" i="18"/>
  <c r="AP5976" i="18"/>
  <c r="AM2284" i="18"/>
  <c r="AP9713" i="18"/>
  <c r="AP3459" i="18"/>
  <c r="AQ9476" i="18"/>
  <c r="AP7827" i="18"/>
  <c r="AQ2404" i="18"/>
  <c r="AQ6682" i="18"/>
  <c r="AP7626" i="18"/>
  <c r="AP4522" i="18"/>
  <c r="AM1676" i="18"/>
  <c r="AQ8892" i="18"/>
  <c r="AP5880" i="18"/>
  <c r="AQ8067" i="18"/>
  <c r="AQ3781" i="18"/>
  <c r="AM5432" i="18"/>
  <c r="AQ8918" i="18"/>
  <c r="AP5316" i="18"/>
  <c r="AP7685" i="18"/>
  <c r="AM2710" i="18"/>
  <c r="AP8917" i="18"/>
  <c r="AP6653" i="18"/>
  <c r="AP8385" i="18"/>
  <c r="AQ3738" i="18"/>
  <c r="AP9250" i="18"/>
  <c r="AQ2025" i="18"/>
  <c r="AM2221" i="18"/>
  <c r="AP5764" i="18"/>
  <c r="AM5616" i="18"/>
  <c r="AM4857" i="18"/>
  <c r="AM1872" i="18"/>
  <c r="AQ4469" i="18"/>
  <c r="AP6168" i="18"/>
  <c r="AQ6117" i="18"/>
  <c r="AQ7427" i="18"/>
  <c r="AP7984" i="18"/>
  <c r="AM960" i="18"/>
  <c r="AM7984" i="18"/>
  <c r="AM2027" i="18"/>
  <c r="AM6337" i="18"/>
  <c r="AQ8533" i="18"/>
  <c r="AP5119" i="18"/>
  <c r="AP5849" i="18"/>
  <c r="AP9285" i="18"/>
  <c r="AP8799" i="18"/>
  <c r="AQ9337" i="18"/>
  <c r="AP2959" i="18"/>
  <c r="AM3696" i="18"/>
  <c r="AP7836" i="18"/>
  <c r="AM3657" i="18"/>
  <c r="AM788" i="18"/>
  <c r="AP8961" i="18"/>
  <c r="AP7771" i="18"/>
  <c r="AM5160" i="18"/>
  <c r="AM2921" i="18"/>
  <c r="AQ6304" i="18"/>
  <c r="AQ2557" i="18"/>
  <c r="AP9223" i="18"/>
  <c r="AM6062" i="18"/>
  <c r="AQ4071" i="18"/>
  <c r="AM4261" i="18"/>
  <c r="AQ16" i="18"/>
  <c r="AP1110" i="18"/>
  <c r="AQ1098" i="18"/>
  <c r="AP2904" i="18"/>
  <c r="AP1557" i="18"/>
  <c r="AP4800" i="18"/>
  <c r="AQ1573" i="18"/>
  <c r="AP818" i="18"/>
  <c r="AQ3548" i="18"/>
  <c r="AP2408" i="18"/>
  <c r="AQ4000" i="18"/>
  <c r="AQ2897" i="18"/>
  <c r="AP4782" i="18"/>
  <c r="AP4631" i="18"/>
  <c r="AQ3788" i="18"/>
  <c r="AP2218" i="18"/>
  <c r="AP4709" i="18"/>
  <c r="AQ4479" i="18"/>
  <c r="AQ3622" i="18"/>
  <c r="AP7642" i="18"/>
  <c r="AP2456" i="18"/>
  <c r="AP2331" i="18"/>
  <c r="AQ5482" i="18"/>
  <c r="AQ5623" i="18"/>
  <c r="AQ32" i="18"/>
  <c r="AP2046" i="18"/>
  <c r="AQ4234" i="18"/>
  <c r="AP4510" i="18"/>
  <c r="AQ1399" i="18"/>
  <c r="AP8202" i="18"/>
  <c r="AP4597" i="18"/>
  <c r="AP2446" i="18"/>
  <c r="AP5767" i="18"/>
  <c r="AQ3845" i="18"/>
  <c r="AQ8838" i="18"/>
  <c r="AQ5263" i="18"/>
  <c r="AP604" i="18"/>
  <c r="AQ8490" i="18"/>
  <c r="AQ4371" i="18"/>
  <c r="AP8266" i="18"/>
  <c r="AQ8142" i="18"/>
  <c r="AP5011" i="18"/>
  <c r="AQ7250" i="18"/>
  <c r="AP3403" i="18"/>
  <c r="AQ8254" i="18"/>
  <c r="AQ8087" i="18"/>
  <c r="AP6275" i="18"/>
  <c r="AM2229" i="18"/>
  <c r="AP5824" i="18"/>
  <c r="AQ9276" i="18"/>
  <c r="AP7560" i="18"/>
  <c r="AQ5567" i="18"/>
  <c r="AQ6142" i="18"/>
  <c r="AQ7031" i="18"/>
  <c r="AP3995" i="18"/>
  <c r="AM645" i="18"/>
  <c r="AP3883" i="18"/>
  <c r="AP8552" i="18"/>
  <c r="AQ6085" i="18"/>
  <c r="AQ8126" i="18"/>
  <c r="AQ5176" i="18"/>
  <c r="AQ6524" i="18"/>
  <c r="AM2764" i="18"/>
  <c r="AM892" i="18"/>
  <c r="AP6316" i="18"/>
  <c r="AQ9022" i="18"/>
  <c r="AQ6856" i="18"/>
  <c r="AM6520" i="18"/>
  <c r="AQ4278" i="18"/>
  <c r="AM1989" i="18"/>
  <c r="AQ6651" i="18"/>
  <c r="AP8652" i="18"/>
  <c r="AM3840" i="18"/>
  <c r="AP8179" i="18"/>
  <c r="AP9464" i="18"/>
  <c r="AP6271" i="18"/>
  <c r="AM586" i="18"/>
  <c r="AQ6653" i="18"/>
  <c r="AP4171" i="18"/>
  <c r="AP7423" i="18"/>
  <c r="AM7376" i="18"/>
  <c r="AM5945" i="18"/>
  <c r="AM2726" i="18"/>
  <c r="AQ6778" i="18"/>
  <c r="AP7592" i="18"/>
  <c r="AP7205" i="18"/>
  <c r="AQ8259" i="18"/>
  <c r="AP8795" i="18"/>
  <c r="AM2176" i="18"/>
  <c r="AQ6009" i="18"/>
  <c r="AM2795" i="18"/>
  <c r="AM6913" i="18"/>
  <c r="AP9263" i="18"/>
  <c r="AQ6923" i="18"/>
  <c r="AQ7473" i="18"/>
  <c r="AM541" i="18"/>
  <c r="AP9598" i="18"/>
  <c r="AM29" i="18"/>
  <c r="AP6481" i="18"/>
  <c r="AM4632" i="18"/>
  <c r="AQ8928" i="18"/>
  <c r="AM4233" i="18"/>
  <c r="AP6089" i="18"/>
  <c r="AP9067" i="18"/>
  <c r="AM6624" i="18"/>
  <c r="AM3857" i="18"/>
  <c r="AQ7396" i="18"/>
  <c r="AQ6888" i="18"/>
  <c r="AM6830" i="18"/>
  <c r="AP1315" i="18"/>
  <c r="AP7675" i="18"/>
  <c r="AQ4815" i="18"/>
  <c r="AQ7230" i="18"/>
  <c r="AP6691" i="18"/>
  <c r="AQ6772" i="18"/>
  <c r="AM5689" i="18"/>
  <c r="AP1545" i="18"/>
  <c r="AQ4230" i="18"/>
  <c r="AP7930" i="18"/>
  <c r="AP3810" i="18"/>
  <c r="AP3601" i="18"/>
  <c r="AQ2664" i="18"/>
  <c r="AQ5874" i="18"/>
  <c r="AQ4621" i="18"/>
  <c r="AQ4976" i="18"/>
  <c r="AQ5304" i="18"/>
  <c r="AP7821" i="18"/>
  <c r="AP6717" i="18"/>
  <c r="AP3366" i="18"/>
  <c r="AP2994" i="18"/>
  <c r="AP8768" i="18"/>
  <c r="AP8771" i="18"/>
  <c r="AM1856" i="18"/>
  <c r="AM2452" i="18"/>
  <c r="AP6091" i="18"/>
  <c r="AM5064" i="18"/>
  <c r="AQ8784" i="18"/>
  <c r="AM3705" i="18"/>
  <c r="AP459" i="18"/>
  <c r="AQ2127" i="18"/>
  <c r="AQ1853" i="18"/>
  <c r="AQ4544" i="18"/>
  <c r="AP2792" i="18"/>
  <c r="AP3650" i="18"/>
  <c r="AP7646" i="18"/>
  <c r="AP2462" i="18"/>
  <c r="AP5994" i="18"/>
  <c r="AQ4023" i="18"/>
  <c r="AQ2704" i="18"/>
  <c r="AP7238" i="18"/>
  <c r="AQ7026" i="18"/>
  <c r="AQ5927" i="18"/>
  <c r="AM1316" i="18"/>
  <c r="AQ5251" i="18"/>
  <c r="AQ5419" i="18"/>
  <c r="AQ6170" i="18"/>
  <c r="AQ3897" i="18"/>
  <c r="AP7676" i="18"/>
  <c r="AM1261" i="18"/>
  <c r="AQ8371" i="18"/>
  <c r="AP5749" i="18"/>
  <c r="AP6789" i="18"/>
  <c r="AP2702" i="18"/>
  <c r="AQ8781" i="18"/>
  <c r="AM944" i="18"/>
  <c r="AQ7077" i="18"/>
  <c r="AM1697" i="18"/>
  <c r="AQ8109" i="18"/>
  <c r="AP8967" i="18"/>
  <c r="AM7258" i="18"/>
  <c r="AP6735" i="18"/>
  <c r="AQ1206" i="18"/>
  <c r="AQ3579" i="18"/>
  <c r="AP3784" i="18"/>
  <c r="AQ1971" i="18"/>
  <c r="AP4526" i="18"/>
  <c r="AQ3398" i="18"/>
  <c r="AP5906" i="18"/>
  <c r="AQ4486" i="18"/>
  <c r="AQ5035" i="18"/>
  <c r="AP4915" i="18"/>
  <c r="AQ5593" i="18"/>
  <c r="AP3594" i="18"/>
  <c r="AP8710" i="18"/>
  <c r="AP1991" i="18"/>
  <c r="AP5672" i="18"/>
  <c r="AQ1535" i="18"/>
  <c r="AP3583" i="18"/>
  <c r="AQ6542" i="18"/>
  <c r="AP4858" i="18"/>
  <c r="AQ8090" i="18"/>
  <c r="AP7555" i="18"/>
  <c r="AP5106" i="18"/>
  <c r="AP9389" i="18"/>
  <c r="AQ8702" i="18"/>
  <c r="AP7864" i="18"/>
  <c r="AM2445" i="18"/>
  <c r="AQ6526" i="18"/>
  <c r="AM2636" i="18"/>
  <c r="AP8592" i="18"/>
  <c r="AM2102" i="18"/>
  <c r="AM1596" i="18"/>
  <c r="AP5614" i="18"/>
  <c r="AM7808" i="18"/>
  <c r="AP9379" i="18"/>
  <c r="AM3080" i="18"/>
  <c r="AP7071" i="18"/>
  <c r="AQ9722" i="18"/>
  <c r="AP5456" i="18"/>
  <c r="AM1925" i="18"/>
  <c r="AP8617" i="18"/>
  <c r="AM6248" i="18"/>
  <c r="AM7297" i="18"/>
  <c r="AQ6633" i="18"/>
  <c r="AM1621" i="18"/>
  <c r="AQ7888" i="18"/>
  <c r="AQ9531" i="18"/>
  <c r="AM1099" i="18"/>
  <c r="AP7624" i="18"/>
  <c r="AP3789" i="18"/>
  <c r="AM599" i="18"/>
  <c r="AP9775" i="18"/>
  <c r="AM1151" i="18"/>
  <c r="AM455" i="18"/>
  <c r="AQ1594" i="18"/>
  <c r="AQ1893" i="18"/>
  <c r="AQ3867" i="18"/>
  <c r="AQ3060" i="18"/>
  <c r="AP2400" i="18"/>
  <c r="AQ2719" i="18"/>
  <c r="AP1936" i="18"/>
  <c r="AQ5221" i="18"/>
  <c r="AP4285" i="18"/>
  <c r="AQ5677" i="18"/>
  <c r="AQ5009" i="18"/>
  <c r="AQ3082" i="18"/>
  <c r="AQ4517" i="18"/>
  <c r="AP1192" i="18"/>
  <c r="AQ5654" i="18"/>
  <c r="AP3700" i="18"/>
  <c r="AQ4083" i="18"/>
  <c r="AQ3208" i="18"/>
  <c r="AQ5746" i="18"/>
  <c r="AP8470" i="18"/>
  <c r="AP7854" i="18"/>
  <c r="AP8742" i="18"/>
  <c r="AQ6530" i="18"/>
  <c r="AP4555" i="18"/>
  <c r="AQ4999" i="18"/>
  <c r="AQ4903" i="18"/>
  <c r="AQ4974" i="18"/>
  <c r="AQ8970" i="18"/>
  <c r="AP5572" i="18"/>
  <c r="AQ6574" i="18"/>
  <c r="AP6222" i="18"/>
  <c r="AQ8754" i="18"/>
  <c r="AP8382" i="18"/>
  <c r="AQ8727" i="18"/>
  <c r="AP8280" i="18"/>
  <c r="AQ6650" i="18"/>
  <c r="AQ7964" i="18"/>
  <c r="AP6835" i="18"/>
  <c r="AP5486" i="18"/>
  <c r="AQ6070" i="18"/>
  <c r="AQ6988" i="18"/>
  <c r="AP3779" i="18"/>
  <c r="AM581" i="18"/>
  <c r="AP3591" i="18"/>
  <c r="AP8509" i="18"/>
  <c r="AP6011" i="18"/>
  <c r="AQ8054" i="18"/>
  <c r="AP5036" i="18"/>
  <c r="AQ6449" i="18"/>
  <c r="AM2700" i="18"/>
  <c r="AM708" i="18"/>
  <c r="AP6239" i="18"/>
  <c r="AQ8976" i="18"/>
  <c r="AP6767" i="18"/>
  <c r="AM6456" i="18"/>
  <c r="AQ2845" i="18"/>
  <c r="AM1885" i="18"/>
  <c r="AQ6595" i="18"/>
  <c r="AP8596" i="18"/>
  <c r="AM3776" i="18"/>
  <c r="AP8093" i="18"/>
  <c r="AP9422" i="18"/>
  <c r="AP6213" i="18"/>
  <c r="AM502" i="18"/>
  <c r="AQ6563" i="18"/>
  <c r="AQ3390" i="18"/>
  <c r="AP7323" i="18"/>
  <c r="AM7264" i="18"/>
  <c r="AM5881" i="18"/>
  <c r="AM2640" i="18"/>
  <c r="AQ6294" i="18"/>
  <c r="AP7453" i="18"/>
  <c r="AP7099" i="18"/>
  <c r="AQ8159" i="18"/>
  <c r="AP8695" i="18"/>
  <c r="AM2058" i="18"/>
  <c r="AP5765" i="18"/>
  <c r="AM2711" i="18"/>
  <c r="AM6849" i="18"/>
  <c r="AQ9194" i="18"/>
  <c r="AP6780" i="18"/>
  <c r="AQ7271" i="18"/>
  <c r="AP9523" i="18"/>
  <c r="AQ9870" i="18"/>
  <c r="AQ6356" i="18"/>
  <c r="AM4520" i="18"/>
  <c r="AP8793" i="18"/>
  <c r="AM4169" i="18"/>
  <c r="AP5631" i="18"/>
  <c r="AM38" i="18"/>
  <c r="AP8951" i="18"/>
  <c r="AM6488" i="18"/>
  <c r="AM3745" i="18"/>
  <c r="AQ7283" i="18"/>
  <c r="AP6705" i="18"/>
  <c r="AM6746" i="18"/>
  <c r="AP7121" i="18"/>
  <c r="AM4943" i="18"/>
  <c r="AP1499" i="18"/>
  <c r="AP1941" i="18"/>
  <c r="AP1882" i="18"/>
  <c r="AP2627" i="18"/>
  <c r="AQ1353" i="18"/>
  <c r="AP1984" i="18"/>
  <c r="AQ3092" i="18"/>
  <c r="AP1604" i="18"/>
  <c r="AP1912" i="18"/>
  <c r="AQ1360" i="18"/>
  <c r="AP2171" i="18"/>
  <c r="AQ2130" i="18"/>
  <c r="AQ1184" i="18"/>
  <c r="AQ5822" i="18"/>
  <c r="AQ5709" i="18"/>
  <c r="AQ4812" i="18"/>
  <c r="AP3304" i="18"/>
  <c r="AP6098" i="18"/>
  <c r="AQ4574" i="18"/>
  <c r="AP2372" i="18"/>
  <c r="AP2253" i="18"/>
  <c r="AP4054" i="18"/>
  <c r="AP3956" i="18"/>
  <c r="AQ3561" i="18"/>
  <c r="AP6178" i="18"/>
  <c r="AQ513" i="18"/>
  <c r="AQ1943" i="18"/>
  <c r="AP6246" i="18"/>
  <c r="AP1584" i="18"/>
  <c r="AQ4412" i="18"/>
  <c r="AP8774" i="18"/>
  <c r="AP5453" i="18"/>
  <c r="AQ4049" i="18"/>
  <c r="AP4219" i="18"/>
  <c r="AQ5048" i="18"/>
  <c r="AP3269" i="18"/>
  <c r="AP6079" i="18"/>
  <c r="AQ4311" i="18"/>
  <c r="AP896" i="18"/>
  <c r="AQ5555" i="18"/>
  <c r="AQ3013" i="18"/>
  <c r="AQ8654" i="18"/>
  <c r="AP6406" i="18"/>
  <c r="AQ7762" i="18"/>
  <c r="AP5099" i="18"/>
  <c r="AQ4030" i="18"/>
  <c r="AQ8769" i="18"/>
  <c r="AP6957" i="18"/>
  <c r="AQ3614" i="18"/>
  <c r="AP5353" i="18"/>
  <c r="AQ9788" i="18"/>
  <c r="AP8243" i="18"/>
  <c r="AP5313" i="18"/>
  <c r="AQ7514" i="18"/>
  <c r="AQ7713" i="18"/>
  <c r="AP5827" i="18"/>
  <c r="AP2084" i="18"/>
  <c r="AP6047" i="18"/>
  <c r="AM1204" i="18"/>
  <c r="AP9173" i="18"/>
  <c r="AP7007" i="18"/>
  <c r="AP3690" i="18"/>
  <c r="AQ6710" i="18"/>
  <c r="AQ7308" i="18"/>
  <c r="AP5007" i="18"/>
  <c r="AP4603" i="18"/>
  <c r="AP7532" i="18"/>
  <c r="AQ9705" i="18"/>
  <c r="AP8313" i="18"/>
  <c r="AM7544" i="18"/>
  <c r="AQ7895" i="18"/>
  <c r="AQ4674" i="18"/>
  <c r="AQ7561" i="18"/>
  <c r="AP9419" i="18"/>
  <c r="AM4864" i="18"/>
  <c r="AQ5854" i="18"/>
  <c r="AP9405" i="18"/>
  <c r="AP2926" i="18"/>
  <c r="AP7180" i="18"/>
  <c r="AM1952" i="18"/>
  <c r="AQ7318" i="18"/>
  <c r="AP7327" i="18"/>
  <c r="AP8865" i="18"/>
  <c r="AQ6151" i="18"/>
  <c r="AM6969" i="18"/>
  <c r="AM3276" i="18"/>
  <c r="AQ2308" i="18"/>
  <c r="AP8696" i="18"/>
  <c r="AP8180" i="18"/>
  <c r="AQ8969" i="18"/>
  <c r="AP9392" i="18"/>
  <c r="AM3176" i="18"/>
  <c r="AP7211" i="18"/>
  <c r="AM3329" i="18"/>
  <c r="AM7425" i="18"/>
  <c r="AP9788" i="18"/>
  <c r="AQ8089" i="18"/>
  <c r="AQ8935" i="18"/>
  <c r="AM1941" i="18"/>
  <c r="AP2776" i="18"/>
  <c r="AQ5396" i="18"/>
  <c r="AQ7652" i="18"/>
  <c r="AM5456" i="18"/>
  <c r="AP9660" i="18"/>
  <c r="AM4745" i="18"/>
  <c r="AP8051" i="18"/>
  <c r="AQ6217" i="18"/>
  <c r="AQ5191" i="18"/>
  <c r="AM7952" i="18"/>
  <c r="AM4657" i="18"/>
  <c r="AQ8376" i="18"/>
  <c r="AQ8453" i="18"/>
  <c r="AM1425" i="18"/>
  <c r="AM7514" i="18"/>
  <c r="AP1268" i="18"/>
  <c r="AQ7779" i="18"/>
  <c r="AP928" i="18"/>
  <c r="AP4407" i="18"/>
  <c r="AP1534" i="18"/>
  <c r="AQ7974" i="18"/>
  <c r="AP5012" i="18"/>
  <c r="AM2204" i="18"/>
  <c r="AP8115" i="18"/>
  <c r="AQ3010" i="18"/>
  <c r="AQ7806" i="18"/>
  <c r="AQ4285" i="18"/>
  <c r="AP7767" i="18"/>
  <c r="AQ8241" i="18"/>
  <c r="AQ4790" i="18"/>
  <c r="AQ9385" i="18"/>
  <c r="AP7705" i="18"/>
  <c r="AP2497" i="18"/>
  <c r="AP4784" i="18"/>
  <c r="AP4466" i="18"/>
  <c r="AQ3531" i="18"/>
  <c r="AP450" i="18"/>
  <c r="AQ2537" i="18"/>
  <c r="AQ7754" i="18"/>
  <c r="AQ4598" i="18"/>
  <c r="AP7944" i="18"/>
  <c r="AP6968" i="18"/>
  <c r="AQ6106" i="18"/>
  <c r="AP8255" i="18"/>
  <c r="AM2720" i="18"/>
  <c r="AM6521" i="18"/>
  <c r="AP8517" i="18"/>
  <c r="AQ8352" i="18"/>
  <c r="AQ8381" i="18"/>
  <c r="AQ9214" i="18"/>
  <c r="AP9847" i="18"/>
  <c r="AP9322" i="18"/>
  <c r="AQ825" i="18"/>
  <c r="AP1089" i="18"/>
  <c r="AQ5630" i="18"/>
  <c r="AP4903" i="18"/>
  <c r="AP2887" i="18"/>
  <c r="AQ3661" i="18"/>
  <c r="AP2964" i="18"/>
  <c r="AQ2910" i="18"/>
  <c r="AQ3834" i="18"/>
  <c r="AP8866" i="18"/>
  <c r="AQ4084" i="18"/>
  <c r="AQ2938" i="18"/>
  <c r="AP8237" i="18"/>
  <c r="AM612" i="18"/>
  <c r="AQ7628" i="18"/>
  <c r="AQ3301" i="18"/>
  <c r="AP7466" i="18"/>
  <c r="AQ6458" i="18"/>
  <c r="AP6369" i="18"/>
  <c r="AP4363" i="18"/>
  <c r="AM4736" i="18"/>
  <c r="AP6155" i="18"/>
  <c r="AP9011" i="18"/>
  <c r="AQ7795" i="18"/>
  <c r="AP6971" i="18"/>
  <c r="AM3800" i="18"/>
  <c r="AQ6259" i="18"/>
  <c r="AP1939" i="18"/>
  <c r="AP8447" i="18"/>
  <c r="AM2465" i="18"/>
  <c r="AQ7092" i="18"/>
  <c r="AM5281" i="18"/>
  <c r="AM3930" i="18"/>
  <c r="AM5541" i="18"/>
  <c r="AP1138" i="18"/>
  <c r="AQ2315" i="18"/>
  <c r="AQ655" i="18"/>
  <c r="AQ1808" i="18"/>
  <c r="AQ747" i="18"/>
  <c r="AQ1954" i="18"/>
  <c r="AQ2353" i="18"/>
  <c r="AQ3941" i="18"/>
  <c r="AP7414" i="18"/>
  <c r="AQ3978" i="18"/>
  <c r="AQ2596" i="18"/>
  <c r="AQ4774" i="18"/>
  <c r="AP8982" i="18"/>
  <c r="AQ5170" i="18"/>
  <c r="AQ7554" i="18"/>
  <c r="AQ5337" i="18"/>
  <c r="AP5138" i="18"/>
  <c r="AP3645" i="18"/>
  <c r="AP2855" i="18"/>
  <c r="AP3470" i="18"/>
  <c r="AQ3393" i="18"/>
  <c r="AM796" i="18"/>
  <c r="AQ8022" i="18"/>
  <c r="AM1700" i="18"/>
  <c r="AP6537" i="18"/>
  <c r="AP4117" i="18"/>
  <c r="AP7224" i="18"/>
  <c r="AP5972" i="18"/>
  <c r="AQ5620" i="18"/>
  <c r="AP7860" i="18"/>
  <c r="AP4763" i="18"/>
  <c r="AQ8631" i="18"/>
  <c r="AQ4221" i="18"/>
  <c r="AQ3951" i="18"/>
  <c r="AP9506" i="18"/>
  <c r="AP9610" i="18"/>
  <c r="AP6700" i="18"/>
  <c r="AP9376" i="18"/>
  <c r="AM7872" i="18"/>
  <c r="AM861" i="18"/>
  <c r="AQ8763" i="18"/>
  <c r="AM4168" i="18"/>
  <c r="AP7199" i="18"/>
  <c r="AP9899" i="18"/>
  <c r="AM7929" i="18"/>
  <c r="AQ4419" i="18"/>
  <c r="AM741" i="18"/>
  <c r="AQ8891" i="18"/>
  <c r="AP7801" i="18"/>
  <c r="AP8053" i="18"/>
  <c r="AM5313" i="18"/>
  <c r="AM1114" i="18"/>
  <c r="AQ8748" i="18"/>
  <c r="AP5796" i="18"/>
  <c r="AP6348" i="18"/>
  <c r="AM1802" i="18"/>
  <c r="AM1185" i="18"/>
  <c r="AP7800" i="18"/>
  <c r="AQ9427" i="18"/>
  <c r="AQ6255" i="18"/>
  <c r="AM7505" i="18"/>
  <c r="AP1820" i="18"/>
  <c r="AM7428" i="18"/>
  <c r="AQ7557" i="18"/>
  <c r="AM2776" i="18"/>
  <c r="AP844" i="18"/>
  <c r="AP1332" i="18"/>
  <c r="AP1589" i="18"/>
  <c r="AP2900" i="18"/>
  <c r="AP422" i="18"/>
  <c r="AQ1913" i="18"/>
  <c r="AP4478" i="18"/>
  <c r="AP3383" i="18"/>
  <c r="AQ2117" i="18"/>
  <c r="AP4115" i="18"/>
  <c r="AP2877" i="18"/>
  <c r="AP3434" i="18"/>
  <c r="AQ5820" i="18"/>
  <c r="AP2761" i="18"/>
  <c r="AP7714" i="18"/>
  <c r="AQ4218" i="18"/>
  <c r="AQ3777" i="18"/>
  <c r="AQ5358" i="18"/>
  <c r="AP8102" i="18"/>
  <c r="AQ2408" i="18"/>
  <c r="AP5757" i="18"/>
  <c r="AQ3641" i="18"/>
  <c r="AQ5930" i="18"/>
  <c r="AP4278" i="18"/>
  <c r="AQ6094" i="18"/>
  <c r="AP8562" i="18"/>
  <c r="AP2891" i="18"/>
  <c r="AP1590" i="18"/>
  <c r="AQ1338" i="18"/>
  <c r="AP5225" i="18"/>
  <c r="AM740" i="18"/>
  <c r="AM1085" i="18"/>
  <c r="AQ4591" i="18"/>
  <c r="AM1324" i="18"/>
  <c r="AQ7354" i="18"/>
  <c r="AM2228" i="18"/>
  <c r="AM2573" i="18"/>
  <c r="AP5396" i="18"/>
  <c r="AQ5355" i="18"/>
  <c r="AQ7134" i="18"/>
  <c r="AP8741" i="18"/>
  <c r="AP8304" i="18"/>
  <c r="AQ6995" i="18"/>
  <c r="AP9017" i="18"/>
  <c r="AM5888" i="18"/>
  <c r="AQ7000" i="18"/>
  <c r="AP7972" i="18"/>
  <c r="AQ3225" i="18"/>
  <c r="AP5433" i="18"/>
  <c r="AM2871" i="18"/>
  <c r="AP7196" i="18"/>
  <c r="AM2884" i="18"/>
  <c r="AP3909" i="18"/>
  <c r="AP5126" i="18"/>
  <c r="AM6448" i="18"/>
  <c r="AM4353" i="18"/>
  <c r="AQ7897" i="18"/>
  <c r="AP3829" i="18"/>
  <c r="AQ3589" i="18"/>
  <c r="AQ8088" i="18"/>
  <c r="AP9735" i="18"/>
  <c r="AQ6937" i="18"/>
  <c r="AQ8670" i="18"/>
  <c r="AQ7376" i="18"/>
  <c r="AM2656" i="18"/>
  <c r="AM6225" i="18"/>
  <c r="AM2778" i="18"/>
  <c r="AM4100" i="18"/>
  <c r="AM3890" i="18"/>
  <c r="AM2903" i="18"/>
  <c r="AP891" i="18"/>
  <c r="AP1344" i="18"/>
  <c r="AP1904" i="18"/>
  <c r="AQ2767" i="18"/>
  <c r="AP2610" i="18"/>
  <c r="AQ3632" i="18"/>
  <c r="AP3808" i="18"/>
  <c r="AP4592" i="18"/>
  <c r="AP1398" i="18"/>
  <c r="AP4304" i="18"/>
  <c r="AP2932" i="18"/>
  <c r="AQ456" i="18"/>
  <c r="AP764" i="18"/>
  <c r="AP2458" i="18"/>
  <c r="AQ617" i="18"/>
  <c r="AQ5626" i="18"/>
  <c r="AQ4488" i="18"/>
  <c r="AQ5414" i="18"/>
  <c r="AQ5689" i="18"/>
  <c r="AP5570" i="18"/>
  <c r="AP7390" i="18"/>
  <c r="AQ3729" i="18"/>
  <c r="AQ3603" i="18"/>
  <c r="AQ3836" i="18"/>
  <c r="AQ5639" i="18"/>
  <c r="AQ8130" i="18"/>
  <c r="AP6858" i="18"/>
  <c r="AP5268" i="18"/>
  <c r="AQ7498" i="18"/>
  <c r="AQ3801" i="18"/>
  <c r="AQ2949" i="18"/>
  <c r="AP4932" i="18"/>
  <c r="AQ6743" i="18"/>
  <c r="AQ8049" i="18"/>
  <c r="AM2173" i="18"/>
  <c r="AP3078" i="18"/>
  <c r="AP9265" i="18"/>
  <c r="AQ9028" i="18"/>
  <c r="AP4774" i="18"/>
  <c r="AQ5661" i="18"/>
  <c r="AM780" i="18"/>
  <c r="AQ3062" i="18"/>
  <c r="AP9200" i="18"/>
  <c r="AP434" i="18"/>
  <c r="AQ2634" i="18"/>
  <c r="AQ2063" i="18"/>
  <c r="AQ2477" i="18"/>
  <c r="AP4450" i="18"/>
  <c r="AQ4793" i="18"/>
  <c r="AP4167" i="18"/>
  <c r="AP7442" i="18"/>
  <c r="AP2160" i="18"/>
  <c r="AQ5404" i="18"/>
  <c r="AQ3434" i="18"/>
  <c r="AQ5676" i="18"/>
  <c r="AP8042" i="18"/>
  <c r="AQ3093" i="18"/>
  <c r="AQ6242" i="18"/>
  <c r="AQ6209" i="18"/>
  <c r="AQ3986" i="18"/>
  <c r="AP5549" i="18"/>
  <c r="AQ4582" i="18"/>
  <c r="AP3293" i="18"/>
  <c r="AQ8466" i="18"/>
  <c r="AP3958" i="18"/>
  <c r="AP7896" i="18"/>
  <c r="AP5961" i="18"/>
  <c r="AP9133" i="18"/>
  <c r="AP3405" i="18"/>
  <c r="AP6840" i="18"/>
  <c r="AQ6359" i="18"/>
  <c r="AP9877" i="18"/>
  <c r="AP3531" i="18"/>
  <c r="AQ8247" i="18"/>
  <c r="AP7635" i="18"/>
  <c r="AQ5828" i="18"/>
  <c r="AP1619" i="18"/>
  <c r="AQ1869" i="18"/>
  <c r="AP1262" i="18"/>
  <c r="AQ1577" i="18"/>
  <c r="AQ3631" i="18"/>
  <c r="AQ2221" i="18"/>
  <c r="AQ1317" i="18"/>
  <c r="AP4851" i="18"/>
  <c r="AP3076" i="18"/>
  <c r="AQ4303" i="18"/>
  <c r="AP3490" i="18"/>
  <c r="AQ5725" i="18"/>
  <c r="AP3230" i="18"/>
  <c r="AP8858" i="18"/>
  <c r="AP8658" i="18"/>
  <c r="AP3755" i="18"/>
  <c r="AQ8038" i="18"/>
  <c r="AP6022" i="18"/>
  <c r="AQ4952" i="18"/>
  <c r="AQ7342" i="18"/>
  <c r="AQ6450" i="18"/>
  <c r="AQ6134" i="18"/>
  <c r="AP3947" i="18"/>
  <c r="AQ8698" i="18"/>
  <c r="AP6493" i="18"/>
  <c r="AP8194" i="18"/>
  <c r="AM1772" i="18"/>
  <c r="AP5558" i="18"/>
  <c r="AP7485" i="18"/>
  <c r="AQ6006" i="18"/>
  <c r="AP6004" i="18"/>
  <c r="AQ7985" i="18"/>
  <c r="AQ7611" i="18"/>
  <c r="AM4920" i="18"/>
  <c r="AP9465" i="18"/>
  <c r="AQ643" i="18"/>
  <c r="AQ412" i="18"/>
  <c r="AQ2042" i="18"/>
  <c r="AQ1928" i="18"/>
  <c r="AQ2056" i="18"/>
  <c r="AQ4260" i="18"/>
  <c r="AQ5058" i="18"/>
  <c r="AQ5045" i="18"/>
  <c r="AQ5308" i="18"/>
  <c r="AP4274" i="18"/>
  <c r="AQ1911" i="18"/>
  <c r="AP7234" i="18"/>
  <c r="AQ1262" i="18"/>
  <c r="AP5145" i="18"/>
  <c r="AP4717" i="18"/>
  <c r="AP1118" i="18"/>
  <c r="AP5693" i="18"/>
  <c r="AP9714" i="18"/>
  <c r="AP960" i="18"/>
  <c r="AQ1801" i="18"/>
  <c r="AP3341" i="18"/>
  <c r="AQ8742" i="18"/>
  <c r="AQ5998" i="18"/>
  <c r="AP6829" i="18"/>
  <c r="AQ5886" i="18"/>
  <c r="AP5839" i="18"/>
  <c r="AQ7863" i="18"/>
  <c r="AQ5720" i="18"/>
  <c r="AQ8756" i="18"/>
  <c r="AP9725" i="18"/>
  <c r="AM1696" i="18"/>
  <c r="AP9238" i="18"/>
  <c r="AP1275" i="18"/>
  <c r="AQ1768" i="18"/>
  <c r="AQ3277" i="18"/>
  <c r="AQ2166" i="18"/>
  <c r="AQ3200" i="18"/>
  <c r="AQ5591" i="18"/>
  <c r="AP5377" i="18"/>
  <c r="AP8874" i="18"/>
  <c r="AQ5683" i="18"/>
  <c r="AP8627" i="18"/>
  <c r="AP7651" i="18"/>
  <c r="AQ7478" i="18"/>
  <c r="AQ9095" i="18"/>
  <c r="AP9120" i="18"/>
  <c r="AM3784" i="18"/>
  <c r="AM7545" i="18"/>
  <c r="AP9184" i="18"/>
  <c r="AQ7200" i="18"/>
  <c r="AP9412" i="18"/>
  <c r="AM4840" i="18"/>
  <c r="AM1016" i="18"/>
  <c r="AM6821" i="18"/>
  <c r="AP1209" i="18"/>
  <c r="AQ1032" i="18"/>
  <c r="AP3877" i="18"/>
  <c r="AQ3541" i="18"/>
  <c r="AP7450" i="18"/>
  <c r="AP2581" i="18"/>
  <c r="AQ2957" i="18"/>
  <c r="AQ3204" i="18"/>
  <c r="AP5777" i="18"/>
  <c r="AP4159" i="18"/>
  <c r="AQ8078" i="18"/>
  <c r="AP2405" i="18"/>
  <c r="AP8920" i="18"/>
  <c r="AM1636" i="18"/>
  <c r="AQ8311" i="18"/>
  <c r="AM1076" i="18"/>
  <c r="AQ7962" i="18"/>
  <c r="AQ4923" i="18"/>
  <c r="AP7280" i="18"/>
  <c r="AP6629" i="18"/>
  <c r="AP5494" i="18"/>
  <c r="AP7067" i="18"/>
  <c r="AP7244" i="18"/>
  <c r="AP9186" i="18"/>
  <c r="AQ2680" i="18"/>
  <c r="AP5493" i="18"/>
  <c r="AQ5595" i="18"/>
  <c r="AP6197" i="18"/>
  <c r="AM4105" i="18"/>
  <c r="AP7004" i="18"/>
  <c r="AM6049" i="18"/>
  <c r="AM4612" i="18"/>
  <c r="AM6223" i="18"/>
  <c r="AP808" i="18"/>
  <c r="AP4792" i="18"/>
  <c r="AP2543" i="18"/>
  <c r="AQ3179" i="18"/>
  <c r="AQ2011" i="18"/>
  <c r="AQ5449" i="18"/>
  <c r="AQ4571" i="18"/>
  <c r="AP6066" i="18"/>
  <c r="AQ1012" i="18"/>
  <c r="AP5084" i="18"/>
  <c r="AP4957" i="18"/>
  <c r="AP6474" i="18"/>
  <c r="AQ3685" i="18"/>
  <c r="AP3461" i="18"/>
  <c r="AQ8066" i="18"/>
  <c r="AP5715" i="18"/>
  <c r="AP6036" i="18"/>
  <c r="AP3729" i="18"/>
  <c r="AP4625" i="18"/>
  <c r="AQ4915" i="18"/>
  <c r="AP5320" i="18"/>
  <c r="AM1820" i="18"/>
  <c r="AQ3337" i="18"/>
  <c r="AM2724" i="18"/>
  <c r="AP7447" i="18"/>
  <c r="AQ7671" i="18"/>
  <c r="AP7907" i="18"/>
  <c r="AP5801" i="18"/>
  <c r="AP6461" i="18"/>
  <c r="AP8769" i="18"/>
  <c r="AQ6618" i="18"/>
  <c r="AQ9232" i="18"/>
  <c r="AP7037" i="18"/>
  <c r="AQ6245" i="18"/>
  <c r="AM822" i="18"/>
  <c r="AQ7772" i="18"/>
  <c r="AP7924" i="18"/>
  <c r="AP5739" i="18"/>
  <c r="AQ5965" i="18"/>
  <c r="AM2517" i="18"/>
  <c r="AP7124" i="18"/>
  <c r="AM5192" i="18"/>
  <c r="AP9107" i="18"/>
  <c r="AM2166" i="18"/>
  <c r="AQ6429" i="18"/>
  <c r="AQ5608" i="18"/>
  <c r="AM2069" i="18"/>
  <c r="AQ9465" i="18"/>
  <c r="AP8939" i="18"/>
  <c r="AP9020" i="18"/>
  <c r="AM7361" i="18"/>
  <c r="AM1798" i="18"/>
  <c r="AQ9900" i="18"/>
  <c r="AP6871" i="18"/>
  <c r="AP7081" i="18"/>
  <c r="AM5344" i="18"/>
  <c r="AM1867" i="18"/>
  <c r="AP9433" i="18"/>
  <c r="AP4507" i="18"/>
  <c r="AQ7984" i="18"/>
  <c r="AQ8239" i="18"/>
  <c r="AP6372" i="18"/>
  <c r="AM8094" i="18"/>
  <c r="AQ9782" i="18"/>
  <c r="AM5627" i="18"/>
  <c r="AP1228" i="18"/>
  <c r="AQ1173" i="18"/>
  <c r="AQ2571" i="18"/>
  <c r="AQ2316" i="18"/>
  <c r="AQ1690" i="18"/>
  <c r="AP684" i="18"/>
  <c r="AP1496" i="18"/>
  <c r="AQ5594" i="18"/>
  <c r="AQ3463" i="18"/>
  <c r="AP3706" i="18"/>
  <c r="AQ3218" i="18"/>
  <c r="AP5266" i="18"/>
  <c r="AQ5527" i="18"/>
  <c r="AP6334" i="18"/>
  <c r="AP2577" i="18"/>
  <c r="AQ3592" i="18"/>
  <c r="AP4468" i="18"/>
  <c r="AQ3684" i="18"/>
  <c r="AQ3665" i="18"/>
  <c r="AQ6050" i="18"/>
  <c r="AP4657" i="18"/>
  <c r="AQ6278" i="18"/>
  <c r="AP5204" i="18"/>
  <c r="AQ6442" i="18"/>
  <c r="AP3427" i="18"/>
  <c r="AQ6606" i="18"/>
  <c r="AQ3617" i="18"/>
  <c r="AQ4855" i="18"/>
  <c r="AQ5619" i="18"/>
  <c r="AP7640" i="18"/>
  <c r="AQ6742" i="18"/>
  <c r="AM1764" i="18"/>
  <c r="AM2109" i="18"/>
  <c r="AP4229" i="18"/>
  <c r="AP6584" i="18"/>
  <c r="AQ8726" i="18"/>
  <c r="AP3577" i="18"/>
  <c r="AP4613" i="18"/>
  <c r="AQ5448" i="18"/>
  <c r="AQ7991" i="18"/>
  <c r="AP3157" i="18"/>
  <c r="AP9624" i="18"/>
  <c r="AP9158" i="18"/>
  <c r="AP8452" i="18"/>
  <c r="AP4970" i="18"/>
  <c r="AP5840" i="18"/>
  <c r="AM6912" i="18"/>
  <c r="AQ2256" i="18"/>
  <c r="AQ7909" i="18"/>
  <c r="AM3208" i="18"/>
  <c r="AP7709" i="18"/>
  <c r="AP8075" i="18"/>
  <c r="AM3897" i="18"/>
  <c r="AP8363" i="18"/>
  <c r="AP9569" i="18"/>
  <c r="AQ6041" i="18"/>
  <c r="AQ6755" i="18"/>
  <c r="AM7272" i="18"/>
  <c r="AM4865" i="18"/>
  <c r="AM518" i="18"/>
  <c r="AP5741" i="18"/>
  <c r="AP5901" i="18"/>
  <c r="AQ8799" i="18"/>
  <c r="AM854" i="18"/>
  <c r="AM567" i="18"/>
  <c r="AP5997" i="18"/>
  <c r="AQ8557" i="18"/>
  <c r="AM4016" i="18"/>
  <c r="AM6897" i="18"/>
  <c r="AQ6052" i="18"/>
  <c r="AM4782" i="18"/>
  <c r="AM5202" i="18"/>
  <c r="AM3663" i="18"/>
  <c r="AP1153" i="18"/>
  <c r="AP447" i="18"/>
  <c r="AP1182" i="18"/>
  <c r="AP2936" i="18"/>
  <c r="AQ507" i="18"/>
  <c r="AP4832" i="18"/>
  <c r="AP1866" i="18"/>
  <c r="AQ1177" i="18"/>
  <c r="AQ2509" i="18"/>
  <c r="AP1041" i="18"/>
  <c r="AQ3003" i="18"/>
  <c r="AQ1616" i="18"/>
  <c r="AP4076" i="18"/>
  <c r="AP2966" i="18"/>
  <c r="AP4674" i="18"/>
  <c r="AP2345" i="18"/>
  <c r="AQ4593" i="18"/>
  <c r="AP7674" i="18"/>
  <c r="AP1213" i="18"/>
  <c r="AP5666" i="18"/>
  <c r="AP2608" i="18"/>
  <c r="AP4761" i="18"/>
  <c r="AP8262" i="18"/>
  <c r="AQ2620" i="18"/>
  <c r="AP3979" i="18"/>
  <c r="AQ5320" i="18"/>
  <c r="AQ8522" i="18"/>
  <c r="AP8354" i="18"/>
  <c r="AP1136" i="18"/>
  <c r="AP3550" i="18"/>
  <c r="AQ8129" i="18"/>
  <c r="AM2293" i="18"/>
  <c r="AQ9308" i="18"/>
  <c r="AP5643" i="18"/>
  <c r="AQ7073" i="18"/>
  <c r="AM709" i="18"/>
  <c r="AP6152" i="18"/>
  <c r="AP5309" i="18"/>
  <c r="AM2828" i="18"/>
  <c r="AP6395" i="18"/>
  <c r="AP6948" i="18"/>
  <c r="AP1035" i="18"/>
  <c r="AQ3671" i="18"/>
  <c r="AQ3567" i="18"/>
  <c r="AQ3907" i="18"/>
  <c r="AP3465" i="18"/>
  <c r="AP3400" i="18"/>
  <c r="AQ3125" i="18"/>
  <c r="AQ3988" i="18"/>
  <c r="AP1436" i="18"/>
  <c r="AP6526" i="18"/>
  <c r="AP5256" i="18"/>
  <c r="AP8270" i="18"/>
  <c r="AP2866" i="18"/>
  <c r="AQ4617" i="18"/>
  <c r="AQ7266" i="18"/>
  <c r="AQ5810" i="18"/>
  <c r="AP6145" i="18"/>
  <c r="AQ6634" i="18"/>
  <c r="AQ6732" i="18"/>
  <c r="AQ4991" i="18"/>
  <c r="AQ3666" i="18"/>
  <c r="AP1014" i="18"/>
  <c r="AP9193" i="18"/>
  <c r="AQ6897" i="18"/>
  <c r="AM445" i="18"/>
  <c r="AQ5244" i="18"/>
  <c r="AP8205" i="18"/>
  <c r="AQ7889" i="18"/>
  <c r="AM1933" i="18"/>
  <c r="AP5977" i="18"/>
  <c r="AQ9456" i="18"/>
  <c r="AP7735" i="18"/>
  <c r="AQ1720" i="18"/>
  <c r="AP1009" i="18"/>
  <c r="AQ2078" i="18"/>
  <c r="AQ1589" i="18"/>
  <c r="AQ4480" i="18"/>
  <c r="AQ5278" i="18"/>
  <c r="AQ4268" i="18"/>
  <c r="AP5474" i="18"/>
  <c r="AQ4925" i="18"/>
  <c r="AQ3262" i="18"/>
  <c r="AQ1922" i="18"/>
  <c r="AQ4047" i="18"/>
  <c r="AQ5372" i="18"/>
  <c r="AP4016" i="18"/>
  <c r="AP5042" i="18"/>
  <c r="AP6073" i="18"/>
  <c r="AQ2029" i="18"/>
  <c r="AQ3286" i="18"/>
  <c r="AQ5012" i="18"/>
  <c r="AQ8366" i="18"/>
  <c r="AQ7474" i="18"/>
  <c r="AQ8858" i="18"/>
  <c r="AP6573" i="18"/>
  <c r="AQ3713" i="18"/>
  <c r="AP7859" i="18"/>
  <c r="AQ6746" i="18"/>
  <c r="AP5058" i="18"/>
  <c r="AQ5183" i="18"/>
  <c r="AP8851" i="18"/>
  <c r="AQ8730" i="18"/>
  <c r="AQ6924" i="18"/>
  <c r="AM2068" i="18"/>
  <c r="AQ9321" i="18"/>
  <c r="AM6968" i="18"/>
  <c r="AM2709" i="18"/>
  <c r="AP1091" i="18"/>
  <c r="AP2623" i="18"/>
  <c r="AQ1384" i="18"/>
  <c r="AP640" i="18"/>
  <c r="AQ3047" i="18"/>
  <c r="AP4370" i="18"/>
  <c r="AQ4686" i="18"/>
  <c r="AP3357" i="18"/>
  <c r="AP7478" i="18"/>
  <c r="AQ5782" i="18"/>
  <c r="AQ5205" i="18"/>
  <c r="AQ3772" i="18"/>
  <c r="AP3803" i="18"/>
  <c r="AP7982" i="18"/>
  <c r="AP5586" i="18"/>
  <c r="AQ4759" i="18"/>
  <c r="AQ7334" i="18"/>
  <c r="AQ5814" i="18"/>
  <c r="AP6151" i="18"/>
  <c r="AQ6638" i="18"/>
  <c r="AP5731" i="18"/>
  <c r="AP8706" i="18"/>
  <c r="AQ1637" i="18"/>
  <c r="AP932" i="18"/>
  <c r="AQ2862" i="18"/>
  <c r="AP1388" i="18"/>
  <c r="AQ3036" i="18"/>
  <c r="AQ1652" i="18"/>
  <c r="AP5416" i="18"/>
  <c r="AQ3006" i="18"/>
  <c r="AP7758" i="18"/>
  <c r="AQ7703" i="18"/>
  <c r="AP3557" i="18"/>
  <c r="AP7561" i="18"/>
  <c r="AP8291" i="18"/>
  <c r="AP6845" i="18"/>
  <c r="AQ3070" i="18"/>
  <c r="AP4587" i="18"/>
  <c r="AP2235" i="18"/>
  <c r="AP9325" i="18"/>
  <c r="AQ7227" i="18"/>
  <c r="AQ1803" i="18"/>
  <c r="AP3391" i="18"/>
  <c r="AQ4472" i="18"/>
  <c r="AQ2994" i="18"/>
  <c r="AQ7666" i="18"/>
  <c r="AP7171" i="18"/>
  <c r="AQ7258" i="18"/>
  <c r="AQ7505" i="18"/>
  <c r="AQ8204" i="18"/>
  <c r="AM4280" i="18"/>
  <c r="AP6207" i="18"/>
  <c r="AQ3066" i="18"/>
  <c r="AM2378" i="18"/>
  <c r="AM800" i="18"/>
  <c r="AP614" i="18"/>
  <c r="AP2504" i="18"/>
  <c r="AP4749" i="18"/>
  <c r="AP4936" i="18"/>
  <c r="AQ4464" i="18"/>
  <c r="AP8922" i="18"/>
  <c r="AQ6337" i="18"/>
  <c r="AP4170" i="18"/>
  <c r="AQ6298" i="18"/>
  <c r="AP9229" i="18"/>
  <c r="AQ9284" i="18"/>
  <c r="AQ8830" i="18"/>
  <c r="AM6072" i="18"/>
  <c r="AP3851" i="18"/>
  <c r="AQ5724" i="18"/>
  <c r="AP5030" i="18"/>
  <c r="AM694" i="18"/>
  <c r="AP4010" i="18"/>
  <c r="AM5144" i="18"/>
  <c r="AM6120" i="18"/>
  <c r="AP4608" i="18"/>
  <c r="AP2996" i="18"/>
  <c r="AP4375" i="18"/>
  <c r="AP6930" i="18"/>
  <c r="AP2382" i="18"/>
  <c r="AP5538" i="18"/>
  <c r="AP7434" i="18"/>
  <c r="AP2886" i="18"/>
  <c r="AQ6214" i="18"/>
  <c r="AQ5200" i="18"/>
  <c r="AQ8590" i="18"/>
  <c r="AQ3113" i="18"/>
  <c r="AP9449" i="18"/>
  <c r="AP9901" i="18"/>
  <c r="AQ8992" i="18"/>
  <c r="AM2100" i="18"/>
  <c r="AP3223" i="18"/>
  <c r="AM532" i="18"/>
  <c r="AM3320" i="18"/>
  <c r="AP7839" i="18"/>
  <c r="AQ6369" i="18"/>
  <c r="AP7977" i="18"/>
  <c r="AP8688" i="18"/>
  <c r="AP5656" i="18"/>
  <c r="AP5772" i="18"/>
  <c r="AP9652" i="18"/>
  <c r="AM1030" i="18"/>
  <c r="AP5531" i="18"/>
  <c r="AM4432" i="18"/>
  <c r="AM4617" i="18"/>
  <c r="AQ8893" i="18"/>
  <c r="AP7147" i="18"/>
  <c r="AM6660" i="18"/>
  <c r="AM6907" i="18"/>
  <c r="AQ25" i="18"/>
  <c r="AQ1829" i="18"/>
  <c r="AQ1128" i="18"/>
  <c r="AQ3307" i="18"/>
  <c r="AQ2887" i="18"/>
  <c r="AQ5790" i="18"/>
  <c r="AQ695" i="18"/>
  <c r="AP7090" i="18"/>
  <c r="AP4861" i="18"/>
  <c r="AP5784" i="18"/>
  <c r="AP2690" i="18"/>
  <c r="AP7842" i="18"/>
  <c r="AQ3356" i="18"/>
  <c r="AQ3002" i="18"/>
  <c r="AQ3973" i="18"/>
  <c r="AQ6246" i="18"/>
  <c r="AP5095" i="18"/>
  <c r="AP5244" i="18"/>
  <c r="AQ7086" i="18"/>
  <c r="AP5645" i="18"/>
  <c r="AP3793" i="18"/>
  <c r="AM2844" i="18"/>
  <c r="AP5236" i="18"/>
  <c r="AP8200" i="18"/>
  <c r="AP8357" i="18"/>
  <c r="AQ8353" i="18"/>
  <c r="AP8589" i="18"/>
  <c r="AQ6908" i="18"/>
  <c r="AP9141" i="18"/>
  <c r="AP4061" i="18"/>
  <c r="AQ7990" i="18"/>
  <c r="AQ9744" i="18"/>
  <c r="AP8403" i="18"/>
  <c r="AQ9662" i="18"/>
  <c r="AM2186" i="18"/>
  <c r="AQ9448" i="18"/>
  <c r="AP9096" i="18"/>
  <c r="AQ7323" i="18"/>
  <c r="AP5437" i="18"/>
  <c r="AP5529" i="18"/>
  <c r="AP8033" i="18"/>
  <c r="AM6216" i="18"/>
  <c r="AQ3862" i="18"/>
  <c r="AQ5995" i="18"/>
  <c r="AP7887" i="18"/>
  <c r="AP4965" i="18"/>
  <c r="AQ4029" i="18"/>
  <c r="AM3088" i="18"/>
  <c r="AQ9729" i="18"/>
  <c r="AM7873" i="18"/>
  <c r="AM2480" i="18"/>
  <c r="AM2132" i="18"/>
  <c r="AQ896" i="18"/>
  <c r="AP7813" i="18"/>
  <c r="AM6168" i="18"/>
  <c r="AM2551" i="18"/>
  <c r="AM1501" i="18"/>
  <c r="AQ4165" i="18"/>
  <c r="AQ9421" i="18"/>
  <c r="AQ9159" i="18"/>
  <c r="AQ6548" i="18"/>
  <c r="AM8625" i="18"/>
  <c r="AM1959" i="18"/>
  <c r="AM6309" i="18"/>
  <c r="AQ803" i="18"/>
  <c r="AQ2658" i="18"/>
  <c r="AQ1174" i="18"/>
  <c r="AQ3519" i="18"/>
  <c r="AP2489" i="18"/>
  <c r="AQ3399" i="18"/>
  <c r="AP2150" i="18"/>
  <c r="AP2209" i="18"/>
  <c r="AQ3172" i="18"/>
  <c r="AQ5041" i="18"/>
  <c r="AQ3998" i="18"/>
  <c r="AP6422" i="18"/>
  <c r="AQ4124" i="18"/>
  <c r="AP6846" i="18"/>
  <c r="AQ4139" i="18"/>
  <c r="AP4402" i="18"/>
  <c r="AP3475" i="18"/>
  <c r="AP1250" i="18"/>
  <c r="AP2127" i="18"/>
  <c r="AQ6562" i="18"/>
  <c r="AP2666" i="18"/>
  <c r="AQ6790" i="18"/>
  <c r="AQ5199" i="18"/>
  <c r="AQ6954" i="18"/>
  <c r="AP5648" i="18"/>
  <c r="AQ7118" i="18"/>
  <c r="AP4969" i="18"/>
  <c r="AQ3538" i="18"/>
  <c r="AP5226" i="18"/>
  <c r="AP8323" i="18"/>
  <c r="AQ8094" i="18"/>
  <c r="AM2788" i="18"/>
  <c r="AP6593" i="18"/>
  <c r="AQ4321" i="18"/>
  <c r="AP7267" i="18"/>
  <c r="AP4079" i="18"/>
  <c r="AP5696" i="18"/>
  <c r="AP7916" i="18"/>
  <c r="AP4953" i="18"/>
  <c r="AQ8673" i="18"/>
  <c r="AQ7185" i="18"/>
  <c r="AQ4235" i="18"/>
  <c r="AQ9574" i="18"/>
  <c r="AQ9677" i="18"/>
  <c r="AP6785" i="18"/>
  <c r="AP6832" i="18"/>
  <c r="AM7936" i="18"/>
  <c r="AM981" i="18"/>
  <c r="AQ8820" i="18"/>
  <c r="AM4232" i="18"/>
  <c r="AP9669" i="18"/>
  <c r="AM7993" i="18"/>
  <c r="AP5015" i="18"/>
  <c r="AM925" i="18"/>
  <c r="AQ6793" i="18"/>
  <c r="AQ7925" i="18"/>
  <c r="AP8167" i="18"/>
  <c r="AM5377" i="18"/>
  <c r="AM1200" i="18"/>
  <c r="AQ4265" i="18"/>
  <c r="AQ5964" i="18"/>
  <c r="AP6448" i="18"/>
  <c r="AM1920" i="18"/>
  <c r="AM1271" i="18"/>
  <c r="AQ8663" i="18"/>
  <c r="AQ9550" i="18"/>
  <c r="AP6517" i="18"/>
  <c r="AM7585" i="18"/>
  <c r="AP3590" i="18"/>
  <c r="AM5466" i="18"/>
  <c r="AP5047" i="18"/>
  <c r="AM4347" i="18"/>
  <c r="AP1683" i="18"/>
  <c r="AP1973" i="18"/>
  <c r="AQ1925" i="18"/>
  <c r="AP2659" i="18"/>
  <c r="AP1553" i="18"/>
  <c r="AP2064" i="18"/>
  <c r="AQ3124" i="18"/>
  <c r="AP1804" i="18"/>
  <c r="AP2031" i="18"/>
  <c r="AQ1671" i="18"/>
  <c r="AP2287" i="18"/>
  <c r="AQ2024" i="18"/>
  <c r="AP974" i="18"/>
  <c r="AP3272" i="18"/>
  <c r="AQ1170" i="18"/>
  <c r="AQ2420" i="18"/>
  <c r="AQ3733" i="18"/>
  <c r="AQ4816" i="18"/>
  <c r="AP2967" i="18"/>
  <c r="AQ4188" i="18"/>
  <c r="AQ3952" i="18"/>
  <c r="AP6722" i="18"/>
  <c r="AQ4382" i="18"/>
  <c r="AQ2126" i="18"/>
  <c r="AP3185" i="18"/>
  <c r="AQ4402" i="18"/>
  <c r="AQ5793" i="18"/>
  <c r="AP5297" i="18"/>
  <c r="AP3826" i="18"/>
  <c r="AQ4775" i="18"/>
  <c r="AP8626" i="18"/>
  <c r="AP3683" i="18"/>
  <c r="AQ9368" i="18"/>
  <c r="AQ2769" i="18"/>
  <c r="AM804" i="18"/>
  <c r="AP6651" i="18"/>
  <c r="AQ8439" i="18"/>
  <c r="AP3662" i="18"/>
  <c r="AM2292" i="18"/>
  <c r="AP7973" i="18"/>
  <c r="AQ8154" i="18"/>
  <c r="AP6221" i="18"/>
  <c r="AP8820" i="18"/>
  <c r="AQ9642" i="18"/>
  <c r="AP1945" i="18"/>
  <c r="AP1242" i="18"/>
  <c r="AP2529" i="18"/>
  <c r="AQ1926" i="18"/>
  <c r="AP1788" i="18"/>
  <c r="AQ4776" i="18"/>
  <c r="AQ5702" i="18"/>
  <c r="AQ2933" i="18"/>
  <c r="AP5914" i="18"/>
  <c r="AP7550" i="18"/>
  <c r="AP4139" i="18"/>
  <c r="AQ2824" i="18"/>
  <c r="AQ4724" i="18"/>
  <c r="AP6118" i="18"/>
  <c r="AQ8290" i="18"/>
  <c r="AP7718" i="18"/>
  <c r="AP1284" i="18"/>
  <c r="AQ7658" i="18"/>
  <c r="AQ2293" i="18"/>
  <c r="AQ3119" i="18"/>
  <c r="AQ5259" i="18"/>
  <c r="AQ6977" i="18"/>
  <c r="AM565" i="18"/>
  <c r="AQ8263" i="18"/>
  <c r="AM2493" i="18"/>
  <c r="AQ4663" i="18"/>
  <c r="AP9425" i="18"/>
  <c r="AQ9188" i="18"/>
  <c r="AP5327" i="18"/>
  <c r="AQ4730" i="18"/>
  <c r="AM1100" i="18"/>
  <c r="AQ4654" i="18"/>
  <c r="AP9414" i="18"/>
  <c r="AQ1806" i="18"/>
  <c r="AP1958" i="18"/>
  <c r="AQ2190" i="18"/>
  <c r="AQ1525" i="18"/>
  <c r="AP4663" i="18"/>
  <c r="AQ1370" i="18"/>
  <c r="AP4381" i="18"/>
  <c r="AP7602" i="18"/>
  <c r="AP3101" i="18"/>
  <c r="AQ5447" i="18"/>
  <c r="AQ3537" i="18"/>
  <c r="AP5793" i="18"/>
  <c r="AP8106" i="18"/>
  <c r="AP3394" i="18"/>
  <c r="AQ6274" i="18"/>
  <c r="AQ6252" i="18"/>
  <c r="AQ4107" i="18"/>
  <c r="AP5592" i="18"/>
  <c r="AP4742" i="18"/>
  <c r="AQ3382" i="18"/>
  <c r="AQ8498" i="18"/>
  <c r="AP4191" i="18"/>
  <c r="AP7939" i="18"/>
  <c r="AP6020" i="18"/>
  <c r="AP9165" i="18"/>
  <c r="AQ3609" i="18"/>
  <c r="AP6883" i="18"/>
  <c r="AQ6417" i="18"/>
  <c r="AP9909" i="18"/>
  <c r="AP3823" i="18"/>
  <c r="AQ8289" i="18"/>
  <c r="AP7720" i="18"/>
  <c r="AQ5920" i="18"/>
  <c r="AP6176" i="18"/>
  <c r="AQ6093" i="18"/>
  <c r="AQ2666" i="18"/>
  <c r="AP3072" i="18"/>
  <c r="AP3848" i="18"/>
  <c r="AP4500" i="18"/>
  <c r="AP3369" i="18"/>
  <c r="AP3696" i="18"/>
  <c r="AQ2633" i="18"/>
  <c r="AQ3800" i="18"/>
  <c r="AP5208" i="18"/>
  <c r="AP4414" i="18"/>
  <c r="AP4675" i="18"/>
  <c r="AP4968" i="18"/>
  <c r="AP2762" i="18"/>
  <c r="AQ2945" i="18"/>
  <c r="AP4852" i="18"/>
  <c r="AQ8358" i="18"/>
  <c r="AP7722" i="18"/>
  <c r="AP1456" i="18"/>
  <c r="AQ7662" i="18"/>
  <c r="AQ6770" i="18"/>
  <c r="AQ2975" i="18"/>
  <c r="AP2292" i="18"/>
  <c r="AP2768" i="18"/>
  <c r="AP7958" i="18"/>
  <c r="AQ5653" i="18"/>
  <c r="AQ5238" i="18"/>
  <c r="AP6826" i="18"/>
  <c r="AQ7558" i="18"/>
  <c r="AQ3222" i="18"/>
  <c r="AQ5970" i="18"/>
  <c r="AQ9880" i="18"/>
  <c r="AQ6983" i="18"/>
  <c r="AP3298" i="18"/>
  <c r="AP9365" i="18"/>
  <c r="AP5934" i="18"/>
  <c r="AP4374" i="18"/>
  <c r="AQ2484" i="18"/>
  <c r="AP7694" i="18"/>
  <c r="AQ4471" i="18"/>
  <c r="AQ7196" i="18"/>
  <c r="AP9845" i="18"/>
  <c r="AQ4370" i="18"/>
  <c r="AM3648" i="18"/>
  <c r="AP9552" i="18"/>
  <c r="AM4217" i="18"/>
  <c r="AP3780" i="18"/>
  <c r="AQ4332" i="18"/>
  <c r="AP4367" i="18"/>
  <c r="AP5370" i="18"/>
  <c r="AQ3305" i="18"/>
  <c r="AP9741" i="18"/>
  <c r="AP5585" i="18"/>
  <c r="AM8120" i="18"/>
  <c r="AQ6601" i="18"/>
  <c r="AP7192" i="18"/>
  <c r="AQ6919" i="18"/>
  <c r="AQ9836" i="18"/>
  <c r="AQ2210" i="18"/>
  <c r="AQ2556" i="18"/>
  <c r="AP3774" i="18"/>
  <c r="AQ3760" i="18"/>
  <c r="AP6414" i="18"/>
  <c r="AP5654" i="18"/>
  <c r="AP2961" i="18"/>
  <c r="AP3587" i="18"/>
  <c r="AQ9212" i="18"/>
  <c r="AP8547" i="18"/>
  <c r="AQ4732" i="18"/>
  <c r="AP9539" i="18"/>
  <c r="AP9043" i="18"/>
  <c r="AQ7755" i="18"/>
  <c r="AQ3557" i="18"/>
  <c r="AM3201" i="18"/>
  <c r="AP6743" i="18"/>
  <c r="AM7704" i="18"/>
  <c r="AM2230" i="18"/>
  <c r="AQ6227" i="18"/>
  <c r="AM3580" i="18"/>
  <c r="AQ2498" i="18"/>
  <c r="AP1462" i="18"/>
  <c r="AP2450" i="18"/>
  <c r="AP2172" i="18"/>
  <c r="AQ5350" i="18"/>
  <c r="AP3343" i="18"/>
  <c r="AP3763" i="18"/>
  <c r="AP3720" i="18"/>
  <c r="AQ5153" i="18"/>
  <c r="AQ4042" i="18"/>
  <c r="AP3661" i="18"/>
  <c r="AQ4540" i="18"/>
  <c r="AP3030" i="18"/>
  <c r="AQ9816" i="18"/>
  <c r="AQ8647" i="18"/>
  <c r="AP9198" i="18"/>
  <c r="AP5762" i="18"/>
  <c r="AQ8273" i="18"/>
  <c r="AP6949" i="18"/>
  <c r="AQ5179" i="18"/>
  <c r="AP9573" i="18"/>
  <c r="AP8247" i="18"/>
  <c r="AQ5905" i="18"/>
  <c r="AP5735" i="18"/>
  <c r="AQ8465" i="18"/>
  <c r="AP8944" i="18"/>
  <c r="AM2876" i="18"/>
  <c r="AQ9807" i="18"/>
  <c r="AQ8217" i="18"/>
  <c r="AP9651" i="18"/>
  <c r="AM3888" i="18"/>
  <c r="AM4289" i="18"/>
  <c r="AP2798" i="18"/>
  <c r="AQ5764" i="18"/>
  <c r="AQ8665" i="18"/>
  <c r="AM4681" i="18"/>
  <c r="AQ7235" i="18"/>
  <c r="AM4569" i="18"/>
  <c r="AP5708" i="18"/>
  <c r="AM3740" i="18"/>
  <c r="AQ1227" i="18"/>
  <c r="AP1968" i="18"/>
  <c r="AQ2335" i="18"/>
  <c r="AQ3000" i="18"/>
  <c r="AQ2963" i="18"/>
  <c r="AQ5481" i="18"/>
  <c r="AP4195" i="18"/>
  <c r="AQ5625" i="18"/>
  <c r="AQ5718" i="18"/>
  <c r="AP5000" i="18"/>
  <c r="AP8622" i="18"/>
  <c r="AP6598" i="18"/>
  <c r="AQ5340" i="18"/>
  <c r="AP1026" i="18"/>
  <c r="AQ6257" i="18"/>
  <c r="AP5302" i="18"/>
  <c r="AP1054" i="18"/>
  <c r="AQ3121" i="18"/>
  <c r="AQ9848" i="18"/>
  <c r="AP5406" i="18"/>
  <c r="AP9453" i="18"/>
  <c r="AQ8396" i="18"/>
  <c r="AQ5982" i="18"/>
  <c r="AP9685" i="18"/>
  <c r="AP4567" i="18"/>
  <c r="AP6179" i="18"/>
  <c r="AQ7213" i="18"/>
  <c r="AQ4888" i="18"/>
  <c r="AP9886" i="18"/>
  <c r="AP6085" i="18"/>
  <c r="AP7248" i="18"/>
  <c r="AM6280" i="18"/>
  <c r="AQ9593" i="18"/>
  <c r="AQ9322" i="18"/>
  <c r="AM2245" i="18"/>
  <c r="AP6619" i="18"/>
  <c r="AQ9814" i="18"/>
  <c r="AQ7168" i="18"/>
  <c r="AQ5976" i="18"/>
  <c r="AP7159" i="18"/>
  <c r="AM7904" i="18"/>
  <c r="AM1709" i="18"/>
  <c r="AM886" i="18"/>
  <c r="AP9931" i="18"/>
  <c r="AM8167" i="18"/>
  <c r="AQ8659" i="18"/>
  <c r="AQ587" i="18"/>
  <c r="AP1465" i="18"/>
  <c r="AQ1701" i="18"/>
  <c r="AQ1644" i="18"/>
  <c r="AP2703" i="18"/>
  <c r="AQ3044" i="18"/>
  <c r="AQ3140" i="18"/>
  <c r="AQ1123" i="18"/>
  <c r="AQ1740" i="18"/>
  <c r="AQ2555" i="18"/>
  <c r="AQ3695" i="18"/>
  <c r="AQ4783" i="18"/>
  <c r="AQ3253" i="18"/>
  <c r="AP2794" i="18"/>
  <c r="AQ4095" i="18"/>
  <c r="AP3862" i="18"/>
  <c r="AP5815" i="18"/>
  <c r="AP4712" i="18"/>
  <c r="AP3659" i="18"/>
  <c r="AQ6258" i="18"/>
  <c r="AQ5732" i="18"/>
  <c r="AP5921" i="18"/>
  <c r="AP8471" i="18"/>
  <c r="AP6627" i="18"/>
  <c r="AP7229" i="18"/>
  <c r="AP5562" i="18"/>
  <c r="AM1044" i="18"/>
  <c r="AM2358" i="18"/>
  <c r="AP999" i="18"/>
  <c r="AP4596" i="18"/>
  <c r="AQ4320" i="18"/>
  <c r="AP3270" i="18"/>
  <c r="AP2871" i="18"/>
  <c r="AQ4019" i="18"/>
  <c r="AP6882" i="18"/>
  <c r="AQ5248" i="18"/>
  <c r="AP5144" i="18"/>
  <c r="AP4378" i="18"/>
  <c r="AP5838" i="18"/>
  <c r="AQ5060" i="18"/>
  <c r="AQ7442" i="18"/>
  <c r="AM1244" i="18"/>
  <c r="AQ9468" i="18"/>
  <c r="AP7814" i="18"/>
  <c r="AQ4864" i="18"/>
  <c r="AP8808" i="18"/>
  <c r="AP3277" i="18"/>
  <c r="AP6772" i="18"/>
  <c r="AQ2037" i="18"/>
  <c r="AQ2363" i="18"/>
  <c r="AP1216" i="18"/>
  <c r="AQ3381" i="18"/>
  <c r="AQ4186" i="18"/>
  <c r="AP7582" i="18"/>
  <c r="AQ1257" i="18"/>
  <c r="AQ5806" i="18"/>
  <c r="AQ7298" i="18"/>
  <c r="AQ5990" i="18"/>
  <c r="AQ7690" i="18"/>
  <c r="AQ6318" i="18"/>
  <c r="AP4305" i="18"/>
  <c r="AP9225" i="18"/>
  <c r="AM1188" i="18"/>
  <c r="AQ4920" i="18"/>
  <c r="AQ7958" i="18"/>
  <c r="AP6495" i="18"/>
  <c r="AQ9488" i="18"/>
  <c r="AP9203" i="18"/>
  <c r="AQ6174" i="18"/>
  <c r="AP4314" i="18"/>
  <c r="AP3928" i="18"/>
  <c r="AQ2165" i="18"/>
  <c r="AP3869" i="18"/>
  <c r="AQ5073" i="18"/>
  <c r="AQ4630" i="18"/>
  <c r="AP6878" i="18"/>
  <c r="AP1927" i="18"/>
  <c r="AP4738" i="18"/>
  <c r="AP5496" i="18"/>
  <c r="AP2806" i="18"/>
  <c r="AQ2083" i="18"/>
  <c r="AQ5611" i="18"/>
  <c r="AQ5651" i="18"/>
  <c r="AP5163" i="18"/>
  <c r="AQ3604" i="18"/>
  <c r="AP3276" i="18"/>
  <c r="AP6610" i="18"/>
  <c r="AQ4529" i="18"/>
  <c r="AQ4267" i="18"/>
  <c r="AP5286" i="18"/>
  <c r="AP5956" i="18"/>
  <c r="AQ1698" i="18"/>
  <c r="AP8386" i="18"/>
  <c r="AQ8026" i="18"/>
  <c r="AQ4179" i="18"/>
  <c r="AQ3802" i="18"/>
  <c r="AP5610" i="18"/>
  <c r="AQ6008" i="18"/>
  <c r="AP3141" i="18"/>
  <c r="AP6377" i="18"/>
  <c r="AQ6824" i="18"/>
  <c r="AP6636" i="18"/>
  <c r="AQ7243" i="18"/>
  <c r="AP8813" i="18"/>
  <c r="AM3280" i="18"/>
  <c r="AP9839" i="18"/>
  <c r="AM1812" i="18"/>
  <c r="AQ6437" i="18"/>
  <c r="AP9498" i="18"/>
  <c r="AM1089" i="18"/>
  <c r="AP7535" i="18"/>
  <c r="AQ7994" i="18"/>
  <c r="AP7483" i="18"/>
  <c r="AP8980" i="18"/>
  <c r="AQ6335" i="18"/>
  <c r="AQ7516" i="18"/>
  <c r="AP6185" i="18"/>
  <c r="AM1451" i="18"/>
  <c r="AM2330" i="18"/>
  <c r="AM5124" i="18"/>
  <c r="AM4530" i="18"/>
  <c r="AM8013" i="18"/>
  <c r="AP8868" i="18"/>
  <c r="AM2872" i="18"/>
  <c r="AM3999" i="18"/>
  <c r="AP9305" i="18"/>
  <c r="AQ7120" i="18"/>
  <c r="AQ7016" i="18"/>
  <c r="AQ6056" i="18"/>
  <c r="AM5289" i="18"/>
  <c r="AQ9083" i="18"/>
  <c r="AP5328" i="18"/>
  <c r="AM2259" i="18"/>
  <c r="AM8030" i="18"/>
  <c r="AP7247" i="18"/>
  <c r="AP9444" i="18"/>
  <c r="AM6235" i="18"/>
  <c r="AP8377" i="18"/>
  <c r="AM8324" i="18"/>
  <c r="AQ9887" i="18"/>
  <c r="AM1684" i="18"/>
  <c r="AP9310" i="18"/>
  <c r="AP8112" i="18"/>
  <c r="AM5520" i="18"/>
  <c r="AM3161" i="18"/>
  <c r="AP6577" i="18"/>
  <c r="AP5014" i="18"/>
  <c r="AQ9469" i="18"/>
  <c r="AM6254" i="18"/>
  <c r="AP5768" i="18"/>
  <c r="AM4453" i="18"/>
  <c r="AM9466" i="18"/>
  <c r="AM4220" i="18"/>
  <c r="AM5995" i="18"/>
  <c r="AQ5503" i="18"/>
  <c r="AQ7085" i="18"/>
  <c r="AM4760" i="18"/>
  <c r="AM6449" i="18"/>
  <c r="AP7161" i="18"/>
  <c r="AM4750" i="18"/>
  <c r="AM1103" i="18"/>
  <c r="AQ8312" i="18"/>
  <c r="AM1182" i="18"/>
  <c r="AM5693" i="18"/>
  <c r="AQ9218" i="18"/>
  <c r="AM7743" i="18"/>
  <c r="AM2910" i="18"/>
  <c r="AQ3461" i="18"/>
  <c r="AQ9849" i="18"/>
  <c r="AM8168" i="18"/>
  <c r="AP4351" i="18"/>
  <c r="AP7292" i="18"/>
  <c r="AM6542" i="18"/>
  <c r="AP5385" i="18"/>
  <c r="AM3643" i="18"/>
  <c r="AM2847" i="18"/>
  <c r="AM4308" i="18"/>
  <c r="AP3097" i="18"/>
  <c r="AM7255" i="18"/>
  <c r="AM3466" i="18"/>
  <c r="AM8311" i="18"/>
  <c r="AQ9645" i="18"/>
  <c r="AP9857" i="18"/>
  <c r="AP7927" i="18"/>
  <c r="AQ9327" i="18"/>
  <c r="AQ7965" i="18"/>
  <c r="AQ7407" i="18"/>
  <c r="AM8281" i="18"/>
  <c r="AM1839" i="18"/>
  <c r="AM5435" i="18"/>
  <c r="AM5805" i="18"/>
  <c r="AM6332" i="18"/>
  <c r="AQ9141" i="18"/>
  <c r="AM8592" i="18"/>
  <c r="AM6295" i="18"/>
  <c r="AQ4563" i="18"/>
  <c r="AM1290" i="18"/>
  <c r="AP8057" i="18"/>
  <c r="AM4858" i="18"/>
  <c r="AM3727" i="18"/>
  <c r="AM5909" i="18"/>
  <c r="AM1432" i="18"/>
  <c r="AM7327" i="18"/>
  <c r="AM8148" i="18"/>
  <c r="AP5559" i="18"/>
  <c r="AM7690" i="18"/>
  <c r="AM7179" i="18"/>
  <c r="AM7306" i="18"/>
  <c r="AM4843" i="18"/>
  <c r="AM7458" i="18"/>
  <c r="AM596" i="18"/>
  <c r="AP9676" i="18"/>
  <c r="AQ7124" i="18"/>
  <c r="AM4260" i="18"/>
  <c r="AM3083" i="18"/>
  <c r="AM4852" i="18"/>
  <c r="AM6829" i="18"/>
  <c r="AM5831" i="18"/>
  <c r="AM6982" i="18"/>
  <c r="AM5507" i="18"/>
  <c r="AM6781" i="18"/>
  <c r="AM3531" i="18"/>
  <c r="AM6402" i="18"/>
  <c r="AM2632" i="18"/>
  <c r="AM3357" i="18"/>
  <c r="AQ9474" i="18"/>
  <c r="AQ6296" i="18"/>
  <c r="AM1825" i="18"/>
  <c r="AP6564" i="18"/>
  <c r="AM763" i="18"/>
  <c r="AM9810" i="18"/>
  <c r="AP8661" i="18"/>
  <c r="AP7332" i="18"/>
  <c r="AQ6622" i="18"/>
  <c r="AM4996" i="18"/>
  <c r="AM5286" i="18"/>
  <c r="AQ6564" i="18"/>
  <c r="AM7158" i="18"/>
  <c r="AQ8171" i="18"/>
  <c r="AM9236" i="18"/>
  <c r="AM3595" i="18"/>
  <c r="AQ6159" i="18"/>
  <c r="AQ2998" i="18"/>
  <c r="AM4559" i="18"/>
  <c r="AM5596" i="18"/>
  <c r="AM6486" i="18"/>
  <c r="AM5607" i="18"/>
  <c r="AM7986" i="18"/>
  <c r="AM850" i="18"/>
  <c r="AM5271" i="18"/>
  <c r="AP7131" i="18"/>
  <c r="AQ4413" i="18"/>
  <c r="AM8091" i="18"/>
  <c r="AM3618" i="18"/>
  <c r="AM9143" i="18"/>
  <c r="AM2065" i="18"/>
  <c r="AM1034" i="18"/>
  <c r="AQ6461" i="18"/>
  <c r="AP8993" i="18"/>
  <c r="AM8737" i="18"/>
  <c r="AQ9418" i="18"/>
  <c r="AM3291" i="18"/>
  <c r="AQ9274" i="18"/>
  <c r="AM8110" i="18"/>
  <c r="AQ6763" i="18"/>
  <c r="AM5548" i="18"/>
  <c r="AM8687" i="18"/>
  <c r="AP9180" i="18"/>
  <c r="AM7303" i="18"/>
  <c r="AM9255" i="18"/>
  <c r="AM6959" i="18"/>
  <c r="AQ6283" i="18"/>
  <c r="AP9018" i="18"/>
  <c r="AP7023" i="18"/>
  <c r="AM5787" i="18"/>
  <c r="AM7526" i="18"/>
  <c r="AM9160" i="18"/>
  <c r="AM3230" i="18"/>
  <c r="AM9119" i="18"/>
  <c r="AM8071" i="18"/>
  <c r="AM5389" i="18"/>
  <c r="AM8533" i="18"/>
  <c r="AQ1380" i="18"/>
  <c r="AP1008" i="18"/>
  <c r="AQ3708" i="18"/>
  <c r="AP3610" i="18"/>
  <c r="AQ2492" i="18"/>
  <c r="AP6946" i="18"/>
  <c r="AQ3377" i="18"/>
  <c r="AQ5032" i="18"/>
  <c r="AP5848" i="18"/>
  <c r="AP5158" i="18"/>
  <c r="AQ4497" i="18"/>
  <c r="AP9545" i="18"/>
  <c r="AP6536" i="18"/>
  <c r="AQ6620" i="18"/>
  <c r="AQ4461" i="18"/>
  <c r="AP9123" i="18"/>
  <c r="AQ9808" i="18"/>
  <c r="AQ7668" i="18"/>
  <c r="AQ9735" i="18"/>
  <c r="AQ6069" i="18"/>
  <c r="AM3904" i="18"/>
  <c r="AP8264" i="18"/>
  <c r="AP6327" i="18"/>
  <c r="AP6745" i="18"/>
  <c r="AP7500" i="18"/>
  <c r="AM6009" i="18"/>
  <c r="AQ7382" i="18"/>
  <c r="AP7340" i="18"/>
  <c r="AP8895" i="18"/>
  <c r="AQ6164" i="18"/>
  <c r="AM6977" i="18"/>
  <c r="AQ7069" i="18"/>
  <c r="AM749" i="18"/>
  <c r="AP1128" i="18"/>
  <c r="AM4720" i="18"/>
  <c r="AM4297" i="18"/>
  <c r="AQ3069" i="18"/>
  <c r="AM6808" i="18"/>
  <c r="AQ7509" i="18"/>
  <c r="AM467" i="18"/>
  <c r="AM5115" i="18"/>
  <c r="AP7812" i="18"/>
  <c r="AM8127" i="18"/>
  <c r="AP9556" i="18"/>
  <c r="AM828" i="18"/>
  <c r="AP9000" i="18"/>
  <c r="AP7820" i="18"/>
  <c r="AM5168" i="18"/>
  <c r="AM2929" i="18"/>
  <c r="AQ6315" i="18"/>
  <c r="AQ3030" i="18"/>
  <c r="AQ9238" i="18"/>
  <c r="AM6074" i="18"/>
  <c r="AQ4210" i="18"/>
  <c r="AM4271" i="18"/>
  <c r="AM9330" i="18"/>
  <c r="AM3836" i="18"/>
  <c r="AM5706" i="18"/>
  <c r="AP5154" i="18"/>
  <c r="AP5781" i="18"/>
  <c r="AQ9774" i="18"/>
  <c r="AM1398" i="18"/>
  <c r="AQ9842" i="18"/>
  <c r="AM7089" i="18"/>
  <c r="AM1222" i="18"/>
  <c r="AQ4457" i="18"/>
  <c r="AM4292" i="18"/>
  <c r="AM9345" i="18"/>
  <c r="AM2878" i="18"/>
  <c r="AM2127" i="18"/>
  <c r="AM7951" i="18"/>
  <c r="AP8619" i="18"/>
  <c r="AM2712" i="18"/>
  <c r="AP6303" i="18"/>
  <c r="AP7392" i="18"/>
  <c r="AM2775" i="18"/>
  <c r="AM560" i="18"/>
  <c r="AM707" i="18"/>
  <c r="AM9801" i="18"/>
  <c r="AQ1776" i="18"/>
  <c r="AM7461" i="18"/>
  <c r="AM440" i="18"/>
  <c r="AM8452" i="18"/>
  <c r="AM8007" i="18"/>
  <c r="AM2223" i="18"/>
  <c r="AM9852" i="18"/>
  <c r="AM8767" i="18"/>
  <c r="AP8996" i="18"/>
  <c r="AM6706" i="18"/>
  <c r="AM6868" i="18"/>
  <c r="AM786" i="18"/>
  <c r="AP9875" i="18"/>
  <c r="AM1888" i="18"/>
  <c r="AM4961" i="18"/>
  <c r="AM2932" i="18"/>
  <c r="AM3396" i="18"/>
  <c r="AM1220" i="18"/>
  <c r="AQ6406" i="18"/>
  <c r="AM6024" i="18"/>
  <c r="AQ1680" i="18"/>
  <c r="AP8238" i="18"/>
  <c r="AQ7922" i="18"/>
  <c r="AQ7537" i="18"/>
  <c r="AM1357" i="18"/>
  <c r="AP8513" i="18"/>
  <c r="AP1700" i="18"/>
  <c r="AP5619" i="18"/>
  <c r="AM5753" i="18"/>
  <c r="AQ1844" i="18"/>
  <c r="AP2938" i="18"/>
  <c r="AP4658" i="18"/>
  <c r="AQ6566" i="18"/>
  <c r="AP4506" i="18"/>
  <c r="AP8578" i="18"/>
  <c r="AQ4290" i="18"/>
  <c r="AM724" i="18"/>
  <c r="AP5311" i="18"/>
  <c r="AP7817" i="18"/>
  <c r="AP4910" i="18"/>
  <c r="AM989" i="18"/>
  <c r="AQ2900" i="18"/>
  <c r="AP4222" i="18"/>
  <c r="AQ4233" i="18"/>
  <c r="AQ4784" i="18"/>
  <c r="AP7786" i="18"/>
  <c r="AQ6726" i="18"/>
  <c r="AP5492" i="18"/>
  <c r="AQ5787" i="18"/>
  <c r="AQ9724" i="18"/>
  <c r="AM517" i="18"/>
  <c r="AQ7898" i="18"/>
  <c r="AQ3581" i="18"/>
  <c r="AP8539" i="18"/>
  <c r="AP5928" i="18"/>
  <c r="AM1335" i="18"/>
  <c r="AQ8059" i="18"/>
  <c r="AM7809" i="18"/>
  <c r="AP5387" i="18"/>
  <c r="AM1783" i="18"/>
  <c r="AM6304" i="18"/>
  <c r="AM7342" i="18"/>
  <c r="AP6929" i="18"/>
  <c r="AP2089" i="18"/>
  <c r="AQ2257" i="18"/>
  <c r="AP3408" i="18"/>
  <c r="AQ4166" i="18"/>
  <c r="AP3048" i="18"/>
  <c r="AQ5484" i="18"/>
  <c r="AQ5077" i="18"/>
  <c r="AP3258" i="18"/>
  <c r="AQ3896" i="18"/>
  <c r="AQ5840" i="18"/>
  <c r="AP4235" i="18"/>
  <c r="AP4881" i="18"/>
  <c r="AP2686" i="18"/>
  <c r="AP8963" i="18"/>
  <c r="AQ9756" i="18"/>
  <c r="AQ7422" i="18"/>
  <c r="AP6541" i="18"/>
  <c r="AM1140" i="18"/>
  <c r="AP7938" i="18"/>
  <c r="AQ7265" i="18"/>
  <c r="AM1253" i="18"/>
  <c r="AQ8221" i="18"/>
  <c r="AP7576" i="18"/>
  <c r="AQ8779" i="18"/>
  <c r="AP9638" i="18"/>
  <c r="AP7587" i="18"/>
  <c r="AM1419" i="18"/>
  <c r="AQ7612" i="18"/>
  <c r="AP3395" i="18"/>
  <c r="AM4712" i="18"/>
  <c r="AM4801" i="18"/>
  <c r="AQ6325" i="18"/>
  <c r="AP5623" i="18"/>
  <c r="AP9626" i="18"/>
  <c r="AM5193" i="18"/>
  <c r="AQ8393" i="18"/>
  <c r="AM5393" i="18"/>
  <c r="AM1288" i="18"/>
  <c r="AQ8491" i="18"/>
  <c r="AP660" i="18"/>
  <c r="AP1569" i="18"/>
  <c r="AP2726" i="18"/>
  <c r="AQ3235" i="18"/>
  <c r="AQ2187" i="18"/>
  <c r="AQ4223" i="18"/>
  <c r="AQ5382" i="18"/>
  <c r="AP7446" i="18"/>
  <c r="AQ3161" i="18"/>
  <c r="AP2797" i="18"/>
  <c r="AQ2636" i="18"/>
  <c r="AP7918" i="18"/>
  <c r="AQ7074" i="18"/>
  <c r="AQ2147" i="18"/>
  <c r="AP3208" i="18"/>
  <c r="AP6108" i="18"/>
  <c r="AQ4441" i="18"/>
  <c r="AP5159" i="18"/>
  <c r="AM860" i="18"/>
  <c r="AP4906" i="18"/>
  <c r="AQ9056" i="18"/>
  <c r="AQ5883" i="18"/>
  <c r="AM525" i="18"/>
  <c r="AQ8062" i="18"/>
  <c r="AP6861" i="18"/>
  <c r="AP4998" i="18"/>
  <c r="AP7114" i="18"/>
  <c r="AQ8472" i="18"/>
  <c r="AP7552" i="18"/>
  <c r="AQ6079" i="18"/>
  <c r="AM7304" i="18"/>
  <c r="AM2314" i="18"/>
  <c r="AM592" i="18"/>
  <c r="AP4513" i="18"/>
  <c r="AP7329" i="18"/>
  <c r="AM747" i="18"/>
  <c r="AM1882" i="18"/>
  <c r="AP7336" i="18"/>
  <c r="AP7892" i="18"/>
  <c r="AP5524" i="18"/>
  <c r="AP5051" i="18"/>
  <c r="AQ8212" i="18"/>
  <c r="AM966" i="18"/>
  <c r="AM8689" i="18"/>
  <c r="AQ9649" i="18"/>
  <c r="AQ2258" i="18"/>
  <c r="AP4316" i="18"/>
  <c r="AP1602" i="18"/>
  <c r="AQ3279" i="18"/>
  <c r="AP2163" i="18"/>
  <c r="AQ1996" i="18"/>
  <c r="AQ1499" i="18"/>
  <c r="AQ4032" i="18"/>
  <c r="AP2572" i="18"/>
  <c r="AP7154" i="18"/>
  <c r="AQ3298" i="18"/>
  <c r="AP5043" i="18"/>
  <c r="AP4453" i="18"/>
  <c r="AP2602" i="18"/>
  <c r="AP5955" i="18"/>
  <c r="AQ4527" i="18"/>
  <c r="AQ6519" i="18"/>
  <c r="AQ7282" i="18"/>
  <c r="AM924" i="18"/>
  <c r="AQ5519" i="18"/>
  <c r="AP5506" i="18"/>
  <c r="AP7992" i="18"/>
  <c r="AP8595" i="18"/>
  <c r="AP5879" i="18"/>
  <c r="AP7208" i="18"/>
  <c r="AP1330" i="18"/>
  <c r="AQ2646" i="18"/>
  <c r="AP3581" i="18"/>
  <c r="AQ2003" i="18"/>
  <c r="AQ3786" i="18"/>
  <c r="AP3173" i="18"/>
  <c r="AQ1469" i="18"/>
  <c r="AQ5618" i="18"/>
  <c r="AP8594" i="18"/>
  <c r="AQ5958" i="18"/>
  <c r="AP3129" i="18"/>
  <c r="AQ6286" i="18"/>
  <c r="AP4202" i="18"/>
  <c r="AP3722" i="18"/>
  <c r="AM1124" i="18"/>
  <c r="AQ6654" i="18"/>
  <c r="AQ7866" i="18"/>
  <c r="AP6437" i="18"/>
  <c r="AP5929" i="18"/>
  <c r="AP9144" i="18"/>
  <c r="AP3100" i="18"/>
  <c r="AP1076" i="18"/>
  <c r="AQ3668" i="18"/>
  <c r="AP1097" i="18"/>
  <c r="AP6902" i="18"/>
  <c r="AP2546" i="18"/>
  <c r="AP8318" i="18"/>
  <c r="AQ3114" i="18"/>
  <c r="AQ8322" i="18"/>
  <c r="AQ7014" i="18"/>
  <c r="AQ8714" i="18"/>
  <c r="AQ5056" i="18"/>
  <c r="AQ4398" i="18"/>
  <c r="AM629" i="18"/>
  <c r="AQ3517" i="18"/>
  <c r="AQ7329" i="18"/>
  <c r="AQ7932" i="18"/>
  <c r="AP8315" i="18"/>
  <c r="AM1164" i="18"/>
  <c r="AP5578" i="18"/>
  <c r="AQ6871" i="18"/>
  <c r="AP1233" i="18"/>
  <c r="AP874" i="18"/>
  <c r="AP1141" i="18"/>
  <c r="AP4238" i="18"/>
  <c r="AQ2536" i="18"/>
  <c r="AP7902" i="18"/>
  <c r="AP6638" i="18"/>
  <c r="AQ2397" i="18"/>
  <c r="AQ6594" i="18"/>
  <c r="AP8734" i="18"/>
  <c r="AQ6300" i="18"/>
  <c r="AQ5723" i="18"/>
  <c r="AQ5473" i="18"/>
  <c r="AP5223" i="18"/>
  <c r="AP1907" i="18"/>
  <c r="AQ4969" i="18"/>
  <c r="AP4519" i="18"/>
  <c r="AP2910" i="18"/>
  <c r="AP8370" i="18"/>
  <c r="AQ5151" i="18"/>
  <c r="AP3817" i="18"/>
  <c r="AP4187" i="18"/>
  <c r="AQ7418" i="18"/>
  <c r="AP5473" i="18"/>
  <c r="AQ7975" i="18"/>
  <c r="AP1881" i="18"/>
  <c r="AQ6033" i="18"/>
  <c r="AM992" i="18"/>
  <c r="AP8344" i="18"/>
  <c r="AP8197" i="18"/>
  <c r="AQ9549" i="18"/>
  <c r="AP9048" i="18"/>
  <c r="AP9835" i="18"/>
  <c r="AP4837" i="18"/>
  <c r="AM6552" i="18"/>
  <c r="AM2384" i="18"/>
  <c r="AP7032" i="18"/>
  <c r="AQ7881" i="18"/>
  <c r="AM1642" i="18"/>
  <c r="AM2455" i="18"/>
  <c r="AQ8989" i="18"/>
  <c r="AQ6663" i="18"/>
  <c r="AP9304" i="18"/>
  <c r="AQ5824" i="18"/>
  <c r="AQ8427" i="18"/>
  <c r="AP2540" i="18"/>
  <c r="AP8503" i="18"/>
  <c r="AM3433" i="18"/>
  <c r="AP6117" i="18"/>
  <c r="AM6490" i="18"/>
  <c r="AQ6521" i="18"/>
  <c r="AM8554" i="18"/>
  <c r="AM866" i="18"/>
  <c r="AM4051" i="18"/>
  <c r="AM5091" i="18"/>
  <c r="AM1221" i="18"/>
  <c r="AQ8280" i="18"/>
  <c r="AQ8904" i="18"/>
  <c r="AQ7848" i="18"/>
  <c r="AM6057" i="18"/>
  <c r="AP9796" i="18"/>
  <c r="AP7253" i="18"/>
  <c r="AM3235" i="18"/>
  <c r="AM8569" i="18"/>
  <c r="AP9623" i="18"/>
  <c r="AM472" i="18"/>
  <c r="AM6917" i="18"/>
  <c r="AM13" i="18"/>
  <c r="AM9006" i="18"/>
  <c r="AM1727" i="18"/>
  <c r="AP6467" i="18"/>
  <c r="AQ3158" i="18"/>
  <c r="AP9216" i="18"/>
  <c r="AM6824" i="18"/>
  <c r="AM3985" i="18"/>
  <c r="AQ7556" i="18"/>
  <c r="AQ7144" i="18"/>
  <c r="AM504" i="18"/>
  <c r="AM6938" i="18"/>
  <c r="AQ7535" i="18"/>
  <c r="AM5135" i="18"/>
  <c r="AM5660" i="18"/>
  <c r="AM6925" i="18"/>
  <c r="AQ9768" i="18"/>
  <c r="AQ8948" i="18"/>
  <c r="AM6832" i="18"/>
  <c r="AM7561" i="18"/>
  <c r="AP5233" i="18"/>
  <c r="AM5850" i="18"/>
  <c r="AM2862" i="18"/>
  <c r="AM1073" i="18"/>
  <c r="AM3370" i="18"/>
  <c r="AM6675" i="18"/>
  <c r="AM1897" i="18"/>
  <c r="AM5987" i="18"/>
  <c r="AP7797" i="18"/>
  <c r="AM7719" i="18"/>
  <c r="AP8360" i="18"/>
  <c r="AP6740" i="18"/>
  <c r="AQ7871" i="18"/>
  <c r="AQ6997" i="18"/>
  <c r="AP5039" i="18"/>
  <c r="AM7642" i="18"/>
  <c r="AP9679" i="18"/>
  <c r="AM4741" i="18"/>
  <c r="AM4695" i="18"/>
  <c r="AM5674" i="18"/>
  <c r="AQ7855" i="18"/>
  <c r="AM8143" i="18"/>
  <c r="AM5215" i="18"/>
  <c r="AM2425" i="18"/>
  <c r="AM4404" i="18"/>
  <c r="AQ4269" i="18"/>
  <c r="AP9574" i="18"/>
  <c r="AM1367" i="18"/>
  <c r="AQ9407" i="18"/>
  <c r="AQ9319" i="18"/>
  <c r="AM9105" i="18"/>
  <c r="AM4422" i="18"/>
  <c r="AM6533" i="18"/>
  <c r="AP7296" i="18"/>
  <c r="AM7325" i="18"/>
  <c r="AM7242" i="18"/>
  <c r="AM751" i="18"/>
  <c r="AM9276" i="18"/>
  <c r="AM7756" i="18"/>
  <c r="AM44" i="18"/>
  <c r="AM4960" i="18"/>
  <c r="AM6628" i="18"/>
  <c r="AM5499" i="18"/>
  <c r="AM8260" i="18"/>
  <c r="AM4394" i="18"/>
  <c r="AM8624" i="18"/>
  <c r="AQ9462" i="18"/>
  <c r="AM2542" i="18"/>
  <c r="AM9267" i="18"/>
  <c r="AM8599" i="18"/>
  <c r="AM9132" i="18"/>
  <c r="AP9244" i="18"/>
  <c r="AQ8795" i="18"/>
  <c r="AP8616" i="18"/>
  <c r="AM3816" i="18"/>
  <c r="AP9484" i="18"/>
  <c r="AM6030" i="18"/>
  <c r="AM4837" i="18"/>
  <c r="AM7423" i="18"/>
  <c r="AM3626" i="18"/>
  <c r="AM8217" i="18"/>
  <c r="AP7840" i="18"/>
  <c r="AQ9039" i="18"/>
  <c r="AM8735" i="18"/>
  <c r="AM9566" i="18"/>
  <c r="AM8206" i="18"/>
  <c r="AM8028" i="18"/>
  <c r="AM8347" i="18"/>
  <c r="AM5229" i="18"/>
  <c r="AM7050" i="18"/>
  <c r="AM4573" i="18"/>
  <c r="AM6279" i="18"/>
  <c r="AQ9230" i="18"/>
  <c r="AM4209" i="18"/>
  <c r="AQ6632" i="18"/>
  <c r="AM5010" i="18"/>
  <c r="AM4156" i="18"/>
  <c r="AQ8445" i="18"/>
  <c r="AP5583" i="18"/>
  <c r="AM4337" i="18"/>
  <c r="AM7822" i="18"/>
  <c r="AQ9734" i="18"/>
  <c r="AM1673" i="18"/>
  <c r="AM1457" i="18"/>
  <c r="AM2459" i="18"/>
  <c r="AQ1192" i="18"/>
  <c r="AM5855" i="18"/>
  <c r="AM1907" i="18"/>
  <c r="AM9256" i="18"/>
  <c r="AQ6352" i="18"/>
  <c r="AQ9151" i="18"/>
  <c r="AM7387" i="18"/>
  <c r="AM2408" i="18"/>
  <c r="AM8667" i="18"/>
  <c r="AM8009" i="18"/>
  <c r="AM5355" i="18"/>
  <c r="AM9525" i="18"/>
  <c r="AM7373" i="18"/>
  <c r="AM1304" i="18"/>
  <c r="AP8303" i="18"/>
  <c r="AP4629" i="18"/>
  <c r="AM2664" i="18"/>
  <c r="AM8727" i="18"/>
  <c r="AM6928" i="18"/>
  <c r="AM1339" i="18"/>
  <c r="AP7100" i="18"/>
  <c r="AQ4293" i="18"/>
  <c r="AQ7192" i="18"/>
  <c r="AM3453" i="18"/>
  <c r="AM8304" i="18"/>
  <c r="AQ9057" i="18"/>
  <c r="AQ8826" i="18"/>
  <c r="AM615" i="18"/>
  <c r="AQ6485" i="18"/>
  <c r="AM1256" i="18"/>
  <c r="AP6969" i="18"/>
  <c r="AM3571" i="18"/>
  <c r="AM6995" i="18"/>
  <c r="AM6534" i="18"/>
  <c r="AQ9762" i="18"/>
  <c r="AP6671" i="18"/>
  <c r="AM9536" i="18"/>
  <c r="AM9891" i="18"/>
  <c r="AM9042" i="18"/>
  <c r="AM6043" i="18"/>
  <c r="AQ2410" i="18"/>
  <c r="AP3592" i="18"/>
  <c r="AQ2320" i="18"/>
  <c r="AP4893" i="18"/>
  <c r="AQ4361" i="18"/>
  <c r="AP2026" i="18"/>
  <c r="AP8890" i="18"/>
  <c r="AQ3902" i="18"/>
  <c r="AP6186" i="18"/>
  <c r="AQ7374" i="18"/>
  <c r="AQ6206" i="18"/>
  <c r="AM1717" i="18"/>
  <c r="AP8541" i="18"/>
  <c r="AQ9248" i="18"/>
  <c r="AQ8359" i="18"/>
  <c r="AQ6078" i="18"/>
  <c r="AM2252" i="18"/>
  <c r="AQ3166" i="18"/>
  <c r="AQ7960" i="18"/>
  <c r="AM5952" i="18"/>
  <c r="AM1069" i="18"/>
  <c r="AP8148" i="18"/>
  <c r="AQ6631" i="18"/>
  <c r="AP5782" i="18"/>
  <c r="AQ2744" i="18"/>
  <c r="AQ6396" i="18"/>
  <c r="AP9192" i="18"/>
  <c r="AQ5464" i="18"/>
  <c r="AQ8303" i="18"/>
  <c r="AQ4513" i="18"/>
  <c r="AQ4103" i="18"/>
  <c r="AP6527" i="18"/>
  <c r="AM6368" i="18"/>
  <c r="AM5321" i="18"/>
  <c r="AQ7540" i="18"/>
  <c r="AQ6709" i="18"/>
  <c r="AP9348" i="18"/>
  <c r="AM2654" i="18"/>
  <c r="AQ8184" i="18"/>
  <c r="AM6479" i="18"/>
  <c r="AQ9615" i="18"/>
  <c r="AM8824" i="18"/>
  <c r="AM1265" i="18"/>
  <c r="AP5786" i="18"/>
  <c r="AM48" i="18"/>
  <c r="AP8959" i="18"/>
  <c r="AM6496" i="18"/>
  <c r="AM3753" i="18"/>
  <c r="AQ7295" i="18"/>
  <c r="AQ6724" i="18"/>
  <c r="AM6756" i="18"/>
  <c r="AQ7147" i="18"/>
  <c r="AM4955" i="18"/>
  <c r="AM9842" i="18"/>
  <c r="AM5254" i="18"/>
  <c r="AM6685" i="18"/>
  <c r="AQ6184" i="18"/>
  <c r="AQ7015" i="18"/>
  <c r="AP6516" i="18"/>
  <c r="AP5864" i="18"/>
  <c r="AM3048" i="18"/>
  <c r="AM1207" i="18"/>
  <c r="AM7777" i="18"/>
  <c r="AM2118" i="18"/>
  <c r="AQ7189" i="18"/>
  <c r="AM4974" i="18"/>
  <c r="AM9857" i="18"/>
  <c r="AM4242" i="18"/>
  <c r="AM3134" i="18"/>
  <c r="AM8506" i="18"/>
  <c r="AM679" i="18"/>
  <c r="AM3947" i="18"/>
  <c r="AP8735" i="18"/>
  <c r="AM4129" i="18"/>
  <c r="AM2022" i="18"/>
  <c r="AM2466" i="18"/>
  <c r="AQ7785" i="18"/>
  <c r="AM8450" i="18"/>
  <c r="AM3590" i="18"/>
  <c r="AM9550" i="18"/>
  <c r="AQ6365" i="18"/>
  <c r="AM8719" i="18"/>
  <c r="AM3645" i="18"/>
  <c r="AM9859" i="18"/>
  <c r="AQ7136" i="18"/>
  <c r="AM5310" i="18"/>
  <c r="AM8276" i="18"/>
  <c r="AP3121" i="18"/>
  <c r="AQ6637" i="18"/>
  <c r="AM4256" i="18"/>
  <c r="AM6193" i="18"/>
  <c r="AQ6579" i="18"/>
  <c r="AM4494" i="18"/>
  <c r="AQ4673" i="18"/>
  <c r="AQ8198" i="18"/>
  <c r="AP5748" i="18"/>
  <c r="AQ4076" i="18"/>
  <c r="AQ6978" i="18"/>
  <c r="AQ8178" i="18"/>
  <c r="AP5525" i="18"/>
  <c r="AQ5232" i="18"/>
  <c r="AM7864" i="18"/>
  <c r="AP5646" i="18"/>
  <c r="AQ3942" i="18"/>
  <c r="AP4811" i="18"/>
  <c r="AP3948" i="18"/>
  <c r="AQ2396" i="18"/>
  <c r="AP4681" i="18"/>
  <c r="AQ4762" i="18"/>
  <c r="AP2238" i="18"/>
  <c r="AQ6695" i="18"/>
  <c r="AQ4478" i="18"/>
  <c r="AP7468" i="18"/>
  <c r="AQ8156" i="18"/>
  <c r="AQ7248" i="18"/>
  <c r="AP9089" i="18"/>
  <c r="AM7448" i="18"/>
  <c r="AP738" i="18"/>
  <c r="AP2302" i="18"/>
  <c r="AQ1393" i="18"/>
  <c r="AP7650" i="18"/>
  <c r="AQ3959" i="18"/>
  <c r="AP2837" i="18"/>
  <c r="AQ6391" i="18"/>
  <c r="AQ8001" i="18"/>
  <c r="AM957" i="18"/>
  <c r="AQ7190" i="18"/>
  <c r="AQ3041" i="18"/>
  <c r="AQ4539" i="18"/>
  <c r="AP9334" i="18"/>
  <c r="AM4104" i="18"/>
  <c r="AM2699" i="18"/>
  <c r="AP9259" i="18"/>
  <c r="AQ4863" i="18"/>
  <c r="AQ9811" i="18"/>
  <c r="AQ6970" i="18"/>
  <c r="AM3633" i="18"/>
  <c r="AM8021" i="18"/>
  <c r="AM4859" i="18"/>
  <c r="AQ1527" i="18"/>
  <c r="AQ3011" i="18"/>
  <c r="AQ3012" i="18"/>
  <c r="AQ3314" i="18"/>
  <c r="AQ4688" i="18"/>
  <c r="AP608" i="18"/>
  <c r="AP3549" i="18"/>
  <c r="AP3202" i="18"/>
  <c r="AQ3858" i="18"/>
  <c r="AQ6593" i="18"/>
  <c r="AP5249" i="18"/>
  <c r="AQ8622" i="18"/>
  <c r="AP4758" i="18"/>
  <c r="AP9481" i="18"/>
  <c r="AM676" i="18"/>
  <c r="AQ8794" i="18"/>
  <c r="AP5133" i="18"/>
  <c r="AM2164" i="18"/>
  <c r="AP3429" i="18"/>
  <c r="AQ7948" i="18"/>
  <c r="AP7455" i="18"/>
  <c r="AM3384" i="18"/>
  <c r="AP4431" i="18"/>
  <c r="AP9884" i="18"/>
  <c r="AP9341" i="18"/>
  <c r="AP6425" i="18"/>
  <c r="AQ6787" i="18"/>
  <c r="AM2785" i="18"/>
  <c r="AQ9064" i="18"/>
  <c r="AQ5936" i="18"/>
  <c r="AM5536" i="18"/>
  <c r="AP5143" i="18"/>
  <c r="AQ2866" i="18"/>
  <c r="AQ6523" i="18"/>
  <c r="AM704" i="18"/>
  <c r="AM5705" i="18"/>
  <c r="AQ7267" i="18"/>
  <c r="AM6129" i="18"/>
  <c r="AM2382" i="18"/>
  <c r="AQ9538" i="18"/>
  <c r="AP1443" i="18"/>
  <c r="AQ2214" i="18"/>
  <c r="AP3080" i="18"/>
  <c r="AP4023" i="18"/>
  <c r="AQ4456" i="18"/>
  <c r="AQ4752" i="18"/>
  <c r="AP1296" i="18"/>
  <c r="AQ5132" i="18"/>
  <c r="AQ3638" i="18"/>
  <c r="AQ3502" i="18"/>
  <c r="AP8634" i="18"/>
  <c r="AQ7586" i="18"/>
  <c r="AP6694" i="18"/>
  <c r="AQ5362" i="18"/>
  <c r="AQ6476" i="18"/>
  <c r="AP5594" i="18"/>
  <c r="AP4590" i="18"/>
  <c r="AM1884" i="18"/>
  <c r="AQ6540" i="18"/>
  <c r="AP7504" i="18"/>
  <c r="AQ9568" i="18"/>
  <c r="AQ6951" i="18"/>
  <c r="AM1549" i="18"/>
  <c r="AQ3506" i="18"/>
  <c r="AP7123" i="18"/>
  <c r="AP6484" i="18"/>
  <c r="AQ9524" i="18"/>
  <c r="AQ9283" i="18"/>
  <c r="AP3294" i="18"/>
  <c r="AQ9545" i="18"/>
  <c r="AQ6311" i="18"/>
  <c r="AM4080" i="18"/>
  <c r="AQ6003" i="18"/>
  <c r="AQ3578" i="18"/>
  <c r="AP9071" i="18"/>
  <c r="AM1431" i="18"/>
  <c r="AM2566" i="18"/>
  <c r="AP8440" i="18"/>
  <c r="AP8624" i="18"/>
  <c r="AM1953" i="18"/>
  <c r="AQ6039" i="18"/>
  <c r="AP9532" i="18"/>
  <c r="AM1862" i="18"/>
  <c r="AM9201" i="18"/>
  <c r="AM728" i="18"/>
  <c r="AQ1515" i="18"/>
  <c r="AQ2001" i="18"/>
  <c r="AQ2379" i="18"/>
  <c r="AQ3111" i="18"/>
  <c r="AP3124" i="18"/>
  <c r="AP1906" i="18"/>
  <c r="AP2113" i="18"/>
  <c r="AQ2518" i="18"/>
  <c r="AP4066" i="18"/>
  <c r="AQ2630" i="18"/>
  <c r="AQ3132" i="18"/>
  <c r="AP2629" i="18"/>
  <c r="AP7746" i="18"/>
  <c r="AP7690" i="18"/>
  <c r="AP8230" i="18"/>
  <c r="AP2882" i="18"/>
  <c r="AP1842" i="18"/>
  <c r="AQ6126" i="18"/>
  <c r="AQ8306" i="18"/>
  <c r="AQ2321" i="18"/>
  <c r="AQ6615" i="18"/>
  <c r="AQ6234" i="18"/>
  <c r="AQ7446" i="18"/>
  <c r="AP9717" i="18"/>
  <c r="AP5470" i="18"/>
  <c r="AP9701" i="18"/>
  <c r="AQ771" i="18"/>
  <c r="AP2812" i="18"/>
  <c r="AP1285" i="18"/>
  <c r="AQ3368" i="18"/>
  <c r="AQ4108" i="18"/>
  <c r="AP6742" i="18"/>
  <c r="AQ1341" i="18"/>
  <c r="AQ5537" i="18"/>
  <c r="AQ2853" i="18"/>
  <c r="AP4993" i="18"/>
  <c r="AQ6982" i="18"/>
  <c r="AQ8682" i="18"/>
  <c r="AQ7310" i="18"/>
  <c r="AQ4295" i="18"/>
  <c r="AP6531" i="18"/>
  <c r="AP3285" i="18"/>
  <c r="AQ7287" i="18"/>
  <c r="AQ5395" i="18"/>
  <c r="AP8257" i="18"/>
  <c r="AQ6881" i="18"/>
  <c r="AQ5443" i="18"/>
  <c r="AP1249" i="18"/>
  <c r="AP1003" i="18"/>
  <c r="AQ2623" i="18"/>
  <c r="AP3539" i="18"/>
  <c r="AP2444" i="18"/>
  <c r="AQ4336" i="18"/>
  <c r="AQ3224" i="18"/>
  <c r="AP7182" i="18"/>
  <c r="AQ3257" i="18"/>
  <c r="AQ1388" i="18"/>
  <c r="AQ2337" i="18"/>
  <c r="AP3464" i="18"/>
  <c r="AQ4377" i="18"/>
  <c r="AM2677" i="18"/>
  <c r="AM509" i="18"/>
  <c r="AQ8695" i="18"/>
  <c r="AQ9220" i="18"/>
  <c r="AQ2160" i="18"/>
  <c r="AP3430" i="18"/>
  <c r="AP7792" i="18"/>
  <c r="AP472" i="18"/>
  <c r="AP4656" i="18"/>
  <c r="AQ930" i="18"/>
  <c r="AP3415" i="18"/>
  <c r="AP2272" i="18"/>
  <c r="AP4212" i="18"/>
  <c r="AP8654" i="18"/>
  <c r="AQ4600" i="18"/>
  <c r="AQ7618" i="18"/>
  <c r="AP5097" i="18"/>
  <c r="AQ4386" i="18"/>
  <c r="AP3059" i="18"/>
  <c r="AP6570" i="18"/>
  <c r="AP1581" i="18"/>
  <c r="AP3216" i="18"/>
  <c r="AQ3193" i="18"/>
  <c r="AP4126" i="18"/>
  <c r="AP6434" i="18"/>
  <c r="AP3667" i="18"/>
  <c r="AP3983" i="18"/>
  <c r="AQ4093" i="18"/>
  <c r="AQ4277" i="18"/>
  <c r="AQ8988" i="18"/>
  <c r="AQ6545" i="18"/>
  <c r="AQ9732" i="18"/>
  <c r="AQ3769" i="18"/>
  <c r="AM429" i="18"/>
  <c r="AM3960" i="18"/>
  <c r="AM2085" i="18"/>
  <c r="AQ3261" i="18"/>
  <c r="AQ8598" i="18"/>
  <c r="AP5178" i="18"/>
  <c r="AM2634" i="18"/>
  <c r="AP8279" i="18"/>
  <c r="AP7313" i="18"/>
  <c r="AQ4498" i="18"/>
  <c r="AP9177" i="18"/>
  <c r="AQ9257" i="18"/>
  <c r="AM3600" i="18"/>
  <c r="AM3585" i="18"/>
  <c r="AQ9484" i="18"/>
  <c r="AP4874" i="18"/>
  <c r="AP8256" i="18"/>
  <c r="AP8904" i="18"/>
  <c r="AP6549" i="18"/>
  <c r="AM5081" i="18"/>
  <c r="AP3523" i="18"/>
  <c r="AM7854" i="18"/>
  <c r="AP9212" i="18"/>
  <c r="AM9066" i="18"/>
  <c r="AM3034" i="18"/>
  <c r="AM5141" i="18"/>
  <c r="AQ7034" i="18"/>
  <c r="AP3957" i="18"/>
  <c r="AQ9342" i="18"/>
  <c r="AM470" i="18"/>
  <c r="AQ9259" i="18"/>
  <c r="AM6745" i="18"/>
  <c r="AM742" i="18"/>
  <c r="AQ6244" i="18"/>
  <c r="AM3940" i="18"/>
  <c r="AM9081" i="18"/>
  <c r="AM1720" i="18"/>
  <c r="AM1563" i="18"/>
  <c r="AM7599" i="18"/>
  <c r="AQ7172" i="18"/>
  <c r="AM1809" i="18"/>
  <c r="AM9688" i="18"/>
  <c r="AM3330" i="18"/>
  <c r="AP8312" i="18"/>
  <c r="AQ6395" i="18"/>
  <c r="AQ5843" i="18"/>
  <c r="AM8152" i="18"/>
  <c r="AM4785" i="18"/>
  <c r="AP8512" i="18"/>
  <c r="AQ8708" i="18"/>
  <c r="AM1595" i="18"/>
  <c r="AM7620" i="18"/>
  <c r="AP5234" i="18"/>
  <c r="AQ8867" i="18"/>
  <c r="AM5819" i="18"/>
  <c r="AQ7029" i="18"/>
  <c r="AM7837" i="18"/>
  <c r="AP6472" i="18"/>
  <c r="AP4933" i="18"/>
  <c r="AQ5935" i="18"/>
  <c r="AQ5971" i="18"/>
  <c r="AQ5488" i="18"/>
  <c r="AM6948" i="18"/>
  <c r="AP7151" i="18"/>
  <c r="AM4047" i="18"/>
  <c r="AM3587" i="18"/>
  <c r="AM4802" i="18"/>
  <c r="AP6279" i="18"/>
  <c r="AM7583" i="18"/>
  <c r="AM4094" i="18"/>
  <c r="AM9507" i="18"/>
  <c r="AM632" i="18"/>
  <c r="AM1317" i="18"/>
  <c r="AP8581" i="18"/>
  <c r="AQ9927" i="18"/>
  <c r="AP8559" i="18"/>
  <c r="AP8135" i="18"/>
  <c r="AM8585" i="18"/>
  <c r="AM2995" i="18"/>
  <c r="AM5839" i="18"/>
  <c r="AM6399" i="18"/>
  <c r="AM6658" i="18"/>
  <c r="AP9644" i="18"/>
  <c r="AM8838" i="18"/>
  <c r="AM6822" i="18"/>
  <c r="AP8207" i="18"/>
  <c r="AM4423" i="18"/>
  <c r="AM8448" i="18"/>
  <c r="AP6687" i="18"/>
  <c r="AP7847" i="18"/>
  <c r="AM3025" i="18"/>
  <c r="AM794" i="18"/>
  <c r="AM979" i="18"/>
  <c r="AM9929" i="18"/>
  <c r="AQ4972" i="18"/>
  <c r="AM7631" i="18"/>
  <c r="AM968" i="18"/>
  <c r="AM8622" i="18"/>
  <c r="AM8129" i="18"/>
  <c r="AM2495" i="18"/>
  <c r="AM8939" i="18"/>
  <c r="AP5652" i="18"/>
  <c r="AQ3269" i="18"/>
  <c r="AM2618" i="18"/>
  <c r="AM8329" i="18"/>
  <c r="AM7237" i="18"/>
  <c r="AM6374" i="18"/>
  <c r="AM9724" i="18"/>
  <c r="AM3603" i="18"/>
  <c r="AM8884" i="18"/>
  <c r="AM5747" i="18"/>
  <c r="AM4083" i="18"/>
  <c r="AM9694" i="18"/>
  <c r="AM5781" i="18"/>
  <c r="AM8307" i="18"/>
  <c r="AM8832" i="18"/>
  <c r="AQ4791" i="18"/>
  <c r="AM7208" i="18"/>
  <c r="AM1744" i="18"/>
  <c r="AM7738" i="18"/>
  <c r="AM6607" i="18"/>
  <c r="AM9368" i="18"/>
  <c r="AM5773" i="18"/>
  <c r="AM9318" i="18"/>
  <c r="AM2375" i="18"/>
  <c r="AM7046" i="18"/>
  <c r="AM4076" i="18"/>
  <c r="AM1489" i="18"/>
  <c r="AM9301" i="18"/>
  <c r="AM3870" i="18"/>
  <c r="AQ6984" i="18"/>
  <c r="AM4638" i="18"/>
  <c r="AM9861" i="18"/>
  <c r="AM7199" i="18"/>
  <c r="AM9687" i="18"/>
  <c r="AP7024" i="18"/>
  <c r="AM6249" i="18"/>
  <c r="AP9734" i="18"/>
  <c r="AQ7929" i="18"/>
  <c r="AQ8248" i="18"/>
  <c r="AM7510" i="18"/>
  <c r="AM6732" i="18"/>
  <c r="AP5280" i="18"/>
  <c r="AM7385" i="18"/>
  <c r="AM3867" i="18"/>
  <c r="AM4060" i="18"/>
  <c r="AM5859" i="18"/>
  <c r="AM4854" i="18"/>
  <c r="AM6910" i="18"/>
  <c r="AM8520" i="18"/>
  <c r="AP9260" i="18"/>
  <c r="AM4643" i="18"/>
  <c r="AP5875" i="18"/>
  <c r="AM2832" i="18"/>
  <c r="AM9666" i="18"/>
  <c r="AM7053" i="18"/>
  <c r="AM9808" i="18"/>
  <c r="AQ9727" i="18"/>
  <c r="AM8479" i="18"/>
  <c r="AM8992" i="18"/>
  <c r="AM8436" i="18"/>
  <c r="AM2015" i="18"/>
  <c r="AM4752" i="18"/>
  <c r="AP9594" i="18"/>
  <c r="AQ4349" i="18"/>
  <c r="AQ9871" i="18"/>
  <c r="AM4826" i="18"/>
  <c r="AM4818" i="18"/>
  <c r="AP6240" i="18"/>
  <c r="AM6566" i="18"/>
  <c r="AQ7300" i="18"/>
  <c r="AM3582" i="18"/>
  <c r="AM5950" i="18"/>
  <c r="AP8196" i="18"/>
  <c r="AM7413" i="18"/>
  <c r="AM2753" i="18"/>
  <c r="AQ2517" i="18"/>
  <c r="AM6606" i="18"/>
  <c r="AQ8584" i="18"/>
  <c r="AQ7395" i="18"/>
  <c r="AM9885" i="18"/>
  <c r="AM8477" i="18"/>
  <c r="AM5453" i="18"/>
  <c r="AM4363" i="18"/>
  <c r="AM7842" i="18"/>
  <c r="AQ9839" i="18"/>
  <c r="AM7757" i="18"/>
  <c r="AM1762" i="18"/>
  <c r="AP2295" i="18"/>
  <c r="AP1698" i="18"/>
  <c r="AQ1762" i="18"/>
  <c r="AP7634" i="18"/>
  <c r="AP5490" i="18"/>
  <c r="AP5870" i="18"/>
  <c r="AP3611" i="18"/>
  <c r="AQ6295" i="18"/>
  <c r="AP5635" i="18"/>
  <c r="AQ3473" i="18"/>
  <c r="AQ4569" i="18"/>
  <c r="AP2786" i="18"/>
  <c r="AM1149" i="18"/>
  <c r="AM1836" i="18"/>
  <c r="AQ9764" i="18"/>
  <c r="AQ4163" i="18"/>
  <c r="AP6766" i="18"/>
  <c r="AP8361" i="18"/>
  <c r="AQ8679" i="18"/>
  <c r="AQ9625" i="18"/>
  <c r="AM8000" i="18"/>
  <c r="AP5728" i="18"/>
  <c r="AP2665" i="18"/>
  <c r="AP4070" i="18"/>
  <c r="AQ8068" i="18"/>
  <c r="AQ9324" i="18"/>
  <c r="AP4399" i="18"/>
  <c r="AP8085" i="18"/>
  <c r="AQ9885" i="18"/>
  <c r="AQ6532" i="18"/>
  <c r="AP4550" i="18"/>
  <c r="AQ6127" i="18"/>
  <c r="AP7991" i="18"/>
  <c r="AM8016" i="18"/>
  <c r="AQ3497" i="18"/>
  <c r="AQ9641" i="18"/>
  <c r="AQ9701" i="18"/>
  <c r="AM1072" i="18"/>
  <c r="AM4186" i="18"/>
  <c r="AM2521" i="18"/>
  <c r="AM7419" i="18"/>
  <c r="AQ6176" i="18"/>
  <c r="AM1346" i="18"/>
  <c r="AM9508" i="18"/>
  <c r="AM2978" i="18"/>
  <c r="AP7843" i="18"/>
  <c r="AP6096" i="18"/>
  <c r="AQ4222" i="18"/>
  <c r="AM7824" i="18"/>
  <c r="AM4577" i="18"/>
  <c r="AP8273" i="18"/>
  <c r="AQ8288" i="18"/>
  <c r="AM1305" i="18"/>
  <c r="AM7438" i="18"/>
  <c r="AP2748" i="18"/>
  <c r="AQ8512" i="18"/>
  <c r="AM5637" i="18"/>
  <c r="AQ6313" i="18"/>
  <c r="AM7595" i="18"/>
  <c r="AP8548" i="18"/>
  <c r="AQ9256" i="18"/>
  <c r="AP8037" i="18"/>
  <c r="AP7095" i="18"/>
  <c r="AM4376" i="18"/>
  <c r="AM2305" i="18"/>
  <c r="AP5449" i="18"/>
  <c r="AM2996" i="18"/>
  <c r="AP8551" i="18"/>
  <c r="AM5658" i="18"/>
  <c r="AM5554" i="18"/>
  <c r="AM3855" i="18"/>
  <c r="AM9018" i="18"/>
  <c r="AM2863" i="18"/>
  <c r="AM5037" i="18"/>
  <c r="AP5523" i="18"/>
  <c r="AQ4597" i="18"/>
  <c r="AM2920" i="18"/>
  <c r="AM5457" i="18"/>
  <c r="AM3308" i="18"/>
  <c r="AM3802" i="18"/>
  <c r="AP9607" i="18"/>
  <c r="AM9250" i="18"/>
  <c r="AM5938" i="18"/>
  <c r="AQ9271" i="18"/>
  <c r="AM9403" i="18"/>
  <c r="AM4735" i="18"/>
  <c r="AQ6092" i="18"/>
  <c r="AM3335" i="18"/>
  <c r="AM9375" i="18"/>
  <c r="AM9366" i="18"/>
  <c r="AQ9128" i="18"/>
  <c r="AQ8500" i="18"/>
  <c r="AM6376" i="18"/>
  <c r="AM7305" i="18"/>
  <c r="AP9010" i="18"/>
  <c r="AM5594" i="18"/>
  <c r="AQ8506" i="18"/>
  <c r="AQ4358" i="18"/>
  <c r="AP3462" i="18"/>
  <c r="AQ3574" i="18"/>
  <c r="AM2693" i="18"/>
  <c r="AP9331" i="18"/>
  <c r="AP1528" i="18"/>
  <c r="AP2402" i="18"/>
  <c r="AQ3514" i="18"/>
  <c r="AQ3688" i="18"/>
  <c r="AM756" i="18"/>
  <c r="AQ8073" i="18"/>
  <c r="AP3702" i="18"/>
  <c r="AP4447" i="18"/>
  <c r="AP541" i="18"/>
  <c r="AP4975" i="18"/>
  <c r="AQ3926" i="18"/>
  <c r="AP5800" i="18"/>
  <c r="AQ8722" i="18"/>
  <c r="AP9155" i="18"/>
  <c r="AQ5451" i="18"/>
  <c r="AP5924" i="18"/>
  <c r="AM6152" i="18"/>
  <c r="AQ8881" i="18"/>
  <c r="AQ7127" i="18"/>
  <c r="AP9245" i="18"/>
  <c r="AQ5283" i="18"/>
  <c r="AQ767" i="18"/>
  <c r="AQ2279" i="18"/>
  <c r="AQ2901" i="18"/>
  <c r="AP8114" i="18"/>
  <c r="AQ3824" i="18"/>
  <c r="AQ4771" i="18"/>
  <c r="AQ2385" i="18"/>
  <c r="AP6065" i="18"/>
  <c r="AP5033" i="18"/>
  <c r="AQ5291" i="18"/>
  <c r="AP4005" i="18"/>
  <c r="AQ7591" i="18"/>
  <c r="AP5334" i="18"/>
  <c r="AP8671" i="18"/>
  <c r="AQ8360" i="18"/>
  <c r="AM5824" i="18"/>
  <c r="AQ7853" i="18"/>
  <c r="AQ4995" i="18"/>
  <c r="AM452" i="18"/>
  <c r="AP4534" i="18"/>
  <c r="AP7079" i="18"/>
  <c r="AP2975" i="18"/>
  <c r="AQ5099" i="18"/>
  <c r="AQ9087" i="18"/>
  <c r="AM1754" i="18"/>
  <c r="AQ975" i="18"/>
  <c r="AQ1493" i="18"/>
  <c r="AQ2597" i="18"/>
  <c r="AP2757" i="18"/>
  <c r="AP7122" i="18"/>
  <c r="AQ3150" i="18"/>
  <c r="AP4956" i="18"/>
  <c r="AQ5341" i="18"/>
  <c r="AQ5897" i="18"/>
  <c r="AP5293" i="18"/>
  <c r="AQ2684" i="18"/>
  <c r="AP6039" i="18"/>
  <c r="AQ7324" i="18"/>
  <c r="AQ8886" i="18"/>
  <c r="AQ8316" i="18"/>
  <c r="AP5868" i="18"/>
  <c r="AM1365" i="18"/>
  <c r="AM1924" i="18"/>
  <c r="AM22" i="18"/>
  <c r="AP8998" i="18"/>
  <c r="AQ8329" i="18"/>
  <c r="AQ7815" i="18"/>
  <c r="AP9906" i="18"/>
  <c r="AP5392" i="18"/>
  <c r="AP7952" i="18"/>
  <c r="AM7080" i="18"/>
  <c r="AP6753" i="18"/>
  <c r="AQ6517" i="18"/>
  <c r="AM5029" i="18"/>
  <c r="AP796" i="18"/>
  <c r="AQ1386" i="18"/>
  <c r="AP2956" i="18"/>
  <c r="AP2706" i="18"/>
  <c r="AQ3511" i="18"/>
  <c r="AQ2303" i="18"/>
  <c r="AP2588" i="18"/>
  <c r="AP5182" i="18"/>
  <c r="AP7970" i="18"/>
  <c r="AQ6082" i="18"/>
  <c r="AP5932" i="18"/>
  <c r="AP2834" i="18"/>
  <c r="AP6317" i="18"/>
  <c r="AP8968" i="18"/>
  <c r="AP4133" i="18"/>
  <c r="AP5964" i="18"/>
  <c r="AQ9065" i="18"/>
  <c r="AQ1217" i="18"/>
  <c r="AQ2141" i="18"/>
  <c r="AP2995" i="18"/>
  <c r="AP4131" i="18"/>
  <c r="AP5059" i="18"/>
  <c r="AP3166" i="18"/>
  <c r="AP5713" i="18"/>
  <c r="AQ3762" i="18"/>
  <c r="AQ9528" i="18"/>
  <c r="AP2202" i="18"/>
  <c r="AP5052" i="18"/>
  <c r="AQ5850" i="18"/>
  <c r="AQ9278" i="18"/>
  <c r="AP3480" i="18"/>
  <c r="AP1878" i="18"/>
  <c r="AP3507" i="18"/>
  <c r="AP4558" i="18"/>
  <c r="AP5181" i="18"/>
  <c r="AP1956" i="18"/>
  <c r="AQ5785" i="18"/>
  <c r="AP4225" i="18"/>
  <c r="AQ9560" i="18"/>
  <c r="AQ2881" i="18"/>
  <c r="AQ4987" i="18"/>
  <c r="AQ5942" i="18"/>
  <c r="AP9456" i="18"/>
  <c r="AQ7049" i="18"/>
  <c r="AQ2499" i="18"/>
  <c r="AP4521" i="18"/>
  <c r="AP8178" i="18"/>
  <c r="AQ3697" i="18"/>
  <c r="AP8534" i="18"/>
  <c r="AQ4125" i="18"/>
  <c r="AP3919" i="18"/>
  <c r="AP5555" i="18"/>
  <c r="AP3226" i="18"/>
  <c r="AP4820" i="18"/>
  <c r="AQ2693" i="18"/>
  <c r="AQ4602" i="18"/>
  <c r="AP3018" i="18"/>
  <c r="AM573" i="18"/>
  <c r="AM2061" i="18"/>
  <c r="AP6904" i="18"/>
  <c r="AQ9131" i="18"/>
  <c r="AP8143" i="18"/>
  <c r="AP9917" i="18"/>
  <c r="AM6792" i="18"/>
  <c r="AP9156" i="18"/>
  <c r="AP3378" i="18"/>
  <c r="AP4769" i="18"/>
  <c r="AQ7688" i="18"/>
  <c r="AM2900" i="18"/>
  <c r="AP4873" i="18"/>
  <c r="AM4208" i="18"/>
  <c r="AM2781" i="18"/>
  <c r="AQ4996" i="18"/>
  <c r="AP7513" i="18"/>
  <c r="AM4687" i="18"/>
  <c r="AM7125" i="18"/>
  <c r="AQ3830" i="18"/>
  <c r="AM6312" i="18"/>
  <c r="AP3217" i="18"/>
  <c r="AP8107" i="18"/>
  <c r="AM5988" i="18"/>
  <c r="AM3503" i="18"/>
  <c r="AM3382" i="18"/>
  <c r="AQ5657" i="18"/>
  <c r="AP7873" i="18"/>
  <c r="AM1152" i="18"/>
  <c r="AM5609" i="18"/>
  <c r="AM2010" i="18"/>
  <c r="AM3524" i="18"/>
  <c r="AP9770" i="18"/>
  <c r="AM8442" i="18"/>
  <c r="AM2607" i="18"/>
  <c r="AP9241" i="18"/>
  <c r="AP9743" i="18"/>
  <c r="AQ9066" i="18"/>
  <c r="AM3652" i="18"/>
  <c r="AM5147" i="18"/>
  <c r="AM6941" i="18"/>
  <c r="AQ9009" i="18"/>
  <c r="AM8400" i="18"/>
  <c r="AM2446" i="18"/>
  <c r="AM6155" i="18"/>
  <c r="AP7553" i="18"/>
  <c r="AM6096" i="18"/>
  <c r="AM2758" i="18"/>
  <c r="AM9385" i="18"/>
  <c r="AM8004" i="18"/>
  <c r="AM7570" i="18"/>
  <c r="AM891" i="18"/>
  <c r="AQ7019" i="18"/>
  <c r="AM6172" i="18"/>
  <c r="AQ7640" i="18"/>
  <c r="AM4329" i="18"/>
  <c r="AP6383" i="18"/>
  <c r="AQ8389" i="18"/>
  <c r="AM3974" i="18"/>
  <c r="AM9509" i="18"/>
  <c r="AQ7037" i="18"/>
  <c r="AM6946" i="18"/>
  <c r="AQ7305" i="18"/>
  <c r="AQ4939" i="18"/>
  <c r="AM8786" i="18"/>
  <c r="AQ8747" i="18"/>
  <c r="AM9007" i="18"/>
  <c r="AM5812" i="18"/>
  <c r="AQ5339" i="18"/>
  <c r="AM3358" i="18"/>
  <c r="AM1534" i="18"/>
  <c r="AM5619" i="18"/>
  <c r="AQ9209" i="18"/>
  <c r="AQ6051" i="18"/>
  <c r="AM9618" i="18"/>
  <c r="AM1535" i="18"/>
  <c r="AM9701" i="18"/>
  <c r="AQ9383" i="18"/>
  <c r="AM4810" i="18"/>
  <c r="AM4272" i="18"/>
  <c r="AM2585" i="18"/>
  <c r="AP1914" i="18"/>
  <c r="AP6876" i="18"/>
  <c r="AM9098" i="18"/>
  <c r="AQ6163" i="18"/>
  <c r="AM5690" i="18"/>
  <c r="AM3102" i="18"/>
  <c r="AP7495" i="18"/>
  <c r="AM9103" i="18"/>
  <c r="AM4941" i="18"/>
  <c r="AM1576" i="18"/>
  <c r="AM4458" i="18"/>
  <c r="AQ3325" i="18"/>
  <c r="AP8181" i="18"/>
  <c r="AM6459" i="18"/>
  <c r="AM1347" i="18"/>
  <c r="AM9232" i="18"/>
  <c r="AM7990" i="18"/>
  <c r="AP9612" i="18"/>
  <c r="AM2665" i="18"/>
  <c r="AM1691" i="18"/>
  <c r="AM3262" i="18"/>
  <c r="AM7734" i="18"/>
  <c r="AM1449" i="18"/>
  <c r="AP7467" i="18"/>
  <c r="AM8566" i="18"/>
  <c r="AQ6455" i="18"/>
  <c r="AM4866" i="18"/>
  <c r="AQ9706" i="18"/>
  <c r="AM6407" i="18"/>
  <c r="AM6980" i="18"/>
  <c r="AM9534" i="18"/>
  <c r="AP8523" i="18"/>
  <c r="AQ2104" i="18"/>
  <c r="AQ3431" i="18"/>
  <c r="AQ1570" i="18"/>
  <c r="AP3593" i="18"/>
  <c r="AP6282" i="18"/>
  <c r="AQ4213" i="18"/>
  <c r="AP2014" i="18"/>
  <c r="AP7256" i="18"/>
  <c r="AP8394" i="18"/>
  <c r="AQ4685" i="18"/>
  <c r="AP6063" i="18"/>
  <c r="AM1418" i="18"/>
  <c r="AP9214" i="18"/>
  <c r="AP4342" i="18"/>
  <c r="AQ8063" i="18"/>
  <c r="AQ6964" i="18"/>
  <c r="AM2810" i="18"/>
  <c r="AP4203" i="18"/>
  <c r="AM4112" i="18"/>
  <c r="AP7989" i="18"/>
  <c r="AP6216" i="18"/>
  <c r="AQ6640" i="18"/>
  <c r="AM3273" i="18"/>
  <c r="AQ7721" i="18"/>
  <c r="AM2883" i="18"/>
  <c r="AM9265" i="18"/>
  <c r="AQ7492" i="18"/>
  <c r="AM3038" i="18"/>
  <c r="AM5228" i="18"/>
  <c r="AP7425" i="18"/>
  <c r="AM714" i="18"/>
  <c r="AM5401" i="18"/>
  <c r="AM1766" i="18"/>
  <c r="AM3338" i="18"/>
  <c r="AP9554" i="18"/>
  <c r="AM8306" i="18"/>
  <c r="AM2025" i="18"/>
  <c r="AM9774" i="18"/>
  <c r="AM36" i="18"/>
  <c r="AP9307" i="18"/>
  <c r="AQ8611" i="18"/>
  <c r="AQ8648" i="18"/>
  <c r="AQ9579" i="18"/>
  <c r="AM8321" i="18"/>
  <c r="AM696" i="18"/>
  <c r="AM5903" i="18"/>
  <c r="AM7039" i="18"/>
  <c r="AP5644" i="18"/>
  <c r="AM6609" i="18"/>
  <c r="AQ7023" i="18"/>
  <c r="AM4114" i="18"/>
  <c r="AP8775" i="18"/>
  <c r="AM478" i="18"/>
  <c r="AM5270" i="18"/>
  <c r="AP5201" i="18"/>
  <c r="AQ6276" i="18"/>
  <c r="AP7204" i="18"/>
  <c r="AM1817" i="18"/>
  <c r="AM5436" i="18"/>
  <c r="AM7055" i="18"/>
  <c r="AQ9239" i="18"/>
  <c r="AM8018" i="18"/>
  <c r="AM7682" i="18"/>
  <c r="AM1593" i="18"/>
  <c r="AM9606" i="18"/>
  <c r="AM8374" i="18"/>
  <c r="AP7503" i="18"/>
  <c r="AM4908" i="18"/>
  <c r="AM6348" i="18"/>
  <c r="AP9352" i="18"/>
  <c r="AM874" i="18"/>
  <c r="AM4513" i="18"/>
  <c r="AM2416" i="18"/>
  <c r="AM2954" i="18"/>
  <c r="AP8409" i="18"/>
  <c r="AM8666" i="18"/>
  <c r="AM4294" i="18"/>
  <c r="AM9838" i="18"/>
  <c r="AP7349" i="18"/>
  <c r="AM8911" i="18"/>
  <c r="AM3949" i="18"/>
  <c r="AQ8133" i="18"/>
  <c r="AP9811" i="18"/>
  <c r="AQ9778" i="18"/>
  <c r="AQ7979" i="18"/>
  <c r="AM9769" i="18"/>
  <c r="AQ6976" i="18"/>
  <c r="AM8922" i="18"/>
  <c r="AM7996" i="18"/>
  <c r="AP6088" i="18"/>
  <c r="AM6684" i="18"/>
  <c r="AP6588" i="18"/>
  <c r="AM9187" i="18"/>
  <c r="AQ5909" i="18"/>
  <c r="AP9628" i="18"/>
  <c r="AP8164" i="18"/>
  <c r="AP8876" i="18"/>
  <c r="AP8623" i="18"/>
  <c r="AQ6451" i="18"/>
  <c r="AM9321" i="18"/>
  <c r="AM8474" i="18"/>
  <c r="AM7498" i="18"/>
  <c r="AM5762" i="18"/>
  <c r="AM9847" i="18"/>
  <c r="AM7789" i="18"/>
  <c r="AM8968" i="18"/>
  <c r="AM9212" i="18"/>
  <c r="AP9452" i="18"/>
  <c r="AQ4207" i="18"/>
  <c r="AP5595" i="18"/>
  <c r="AP3825" i="18"/>
  <c r="AM2875" i="18"/>
  <c r="AM1070" i="18"/>
  <c r="AM3181" i="18"/>
  <c r="AM9515" i="18"/>
  <c r="AQ5279" i="18"/>
  <c r="AQ8660" i="18"/>
  <c r="AM6971" i="18"/>
  <c r="AM1672" i="18"/>
  <c r="AM8411" i="18"/>
  <c r="AM7669" i="18"/>
  <c r="AM4916" i="18"/>
  <c r="AM8757" i="18"/>
  <c r="AM7078" i="18"/>
  <c r="AP7175" i="18"/>
  <c r="AQ6927" i="18"/>
  <c r="AM955" i="18"/>
  <c r="AM8017" i="18"/>
  <c r="AP7759" i="18"/>
  <c r="AM9259" i="18"/>
  <c r="AP8337" i="18"/>
  <c r="AM3994" i="18"/>
  <c r="AM3494" i="18"/>
  <c r="AM3379" i="18"/>
  <c r="AP6339" i="18"/>
  <c r="AM4561" i="18"/>
  <c r="AM7930" i="18"/>
  <c r="AM2191" i="18"/>
  <c r="AM1730" i="18"/>
  <c r="AM2770" i="18"/>
  <c r="AP5675" i="18"/>
  <c r="AP8348" i="18"/>
  <c r="AM3516" i="18"/>
  <c r="AM3431" i="18"/>
  <c r="AM6919" i="18"/>
  <c r="AQ9093" i="18"/>
  <c r="AM6051" i="18"/>
  <c r="AM3628" i="18"/>
  <c r="AM3766" i="18"/>
  <c r="AQ517" i="18"/>
  <c r="AM674" i="18"/>
  <c r="AM8551" i="18"/>
  <c r="AM7971" i="18"/>
  <c r="AQ4445" i="18"/>
  <c r="AM7662" i="18"/>
  <c r="AM1297" i="18"/>
  <c r="AM6310" i="18"/>
  <c r="AM7174" i="18"/>
  <c r="AM4723" i="18"/>
  <c r="AQ665" i="18"/>
  <c r="AP2571" i="18"/>
  <c r="AP1246" i="18"/>
  <c r="AQ5346" i="18"/>
  <c r="AQ5692" i="18"/>
  <c r="AP2842" i="18"/>
  <c r="AQ4020" i="18"/>
  <c r="AQ5281" i="18"/>
  <c r="AQ6470" i="18"/>
  <c r="AQ4530" i="18"/>
  <c r="AP4255" i="18"/>
  <c r="AQ8428" i="18"/>
  <c r="AP4101" i="18"/>
  <c r="AP7903" i="18"/>
  <c r="AP8888" i="18"/>
  <c r="AP7912" i="18"/>
  <c r="AQ6014" i="18"/>
  <c r="AP6296" i="18"/>
  <c r="AM1504" i="18"/>
  <c r="AP9401" i="18"/>
  <c r="AP8992" i="18"/>
  <c r="AQ4216" i="18"/>
  <c r="AP9720" i="18"/>
  <c r="AM1098" i="18"/>
  <c r="AP6111" i="18"/>
  <c r="AM7976" i="18"/>
  <c r="AM2892" i="18"/>
  <c r="AP7875" i="18"/>
  <c r="AQ8436" i="18"/>
  <c r="AM2474" i="18"/>
  <c r="AM2945" i="18"/>
  <c r="AP9399" i="18"/>
  <c r="AQ7825" i="18"/>
  <c r="AP9731" i="18"/>
  <c r="AQ6799" i="18"/>
  <c r="AQ9114" i="18"/>
  <c r="AP6680" i="18"/>
  <c r="AP9280" i="18"/>
  <c r="AM4057" i="18"/>
  <c r="AQ7288" i="18"/>
  <c r="AM7002" i="18"/>
  <c r="AQ7659" i="18"/>
  <c r="AM8682" i="18"/>
  <c r="AM1427" i="18"/>
  <c r="AM4322" i="18"/>
  <c r="AM5365" i="18"/>
  <c r="AM1813" i="18"/>
  <c r="AQ8564" i="18"/>
  <c r="AQ9266" i="18"/>
  <c r="AP8224" i="18"/>
  <c r="AM6233" i="18"/>
  <c r="AM14" i="18"/>
  <c r="AQ3937" i="18"/>
  <c r="AM3428" i="18"/>
  <c r="AM8697" i="18"/>
  <c r="AM744" i="18"/>
  <c r="AM7087" i="18"/>
  <c r="AM497" i="18"/>
  <c r="AM9176" i="18"/>
  <c r="AM2168" i="18"/>
  <c r="AP6995" i="18"/>
  <c r="AP4901" i="18"/>
  <c r="AP9430" i="18"/>
  <c r="AM7144" i="18"/>
  <c r="AM4185" i="18"/>
  <c r="AQ7784" i="18"/>
  <c r="AQ7544" i="18"/>
  <c r="AM776" i="18"/>
  <c r="AM7108" i="18"/>
  <c r="AQ7865" i="18"/>
  <c r="AM5307" i="18"/>
  <c r="AM6022" i="18"/>
  <c r="AM7155" i="18"/>
  <c r="AM1028" i="18"/>
  <c r="AQ9299" i="18"/>
  <c r="AM7344" i="18"/>
  <c r="AM7825" i="18"/>
  <c r="AP6343" i="18"/>
  <c r="AM6116" i="18"/>
  <c r="AM3186" i="18"/>
  <c r="AM1755" i="18"/>
  <c r="AM3710" i="18"/>
  <c r="AM6901" i="18"/>
  <c r="AM2594" i="18"/>
  <c r="AM6851" i="18"/>
  <c r="AQ8651" i="18"/>
  <c r="AM8659" i="18"/>
  <c r="AP9029" i="18"/>
  <c r="AP7195" i="18"/>
  <c r="AQ8484" i="18"/>
  <c r="AP7375" i="18"/>
  <c r="AQ6404" i="18"/>
  <c r="AM7908" i="18"/>
  <c r="AM489" i="18"/>
  <c r="AM5007" i="18"/>
  <c r="AM5123" i="18"/>
  <c r="AM5943" i="18"/>
  <c r="AP8384" i="18"/>
  <c r="AM8326" i="18"/>
  <c r="AM5651" i="18"/>
  <c r="AQ1945" i="18"/>
  <c r="AM3066" i="18"/>
  <c r="AM5223" i="18"/>
  <c r="AQ5652" i="18"/>
  <c r="AQ4960" i="18"/>
  <c r="AM1793" i="18"/>
  <c r="AP9690" i="18"/>
  <c r="AQ9698" i="18"/>
  <c r="AM9305" i="18"/>
  <c r="AM4946" i="18"/>
  <c r="AM6799" i="18"/>
  <c r="AQ8411" i="18"/>
  <c r="AM7679" i="18"/>
  <c r="AM7468" i="18"/>
  <c r="AM1183" i="18"/>
  <c r="AM9446" i="18"/>
  <c r="AM8100" i="18"/>
  <c r="AM1541" i="18"/>
  <c r="AM5904" i="18"/>
  <c r="AM826" i="18"/>
  <c r="AM7054" i="18"/>
  <c r="AM5925" i="18"/>
  <c r="AM8686" i="18"/>
  <c r="AM4990" i="18"/>
  <c r="AM8892" i="18"/>
  <c r="AM627" i="18"/>
  <c r="AM4500" i="18"/>
  <c r="AM9607" i="18"/>
  <c r="AM8875" i="18"/>
  <c r="AM1192" i="18"/>
  <c r="AQ6387" i="18"/>
  <c r="AM4279" i="18"/>
  <c r="AP9633" i="18"/>
  <c r="AM4640" i="18"/>
  <c r="AP9888" i="18"/>
  <c r="AM6458" i="18"/>
  <c r="AM5327" i="18"/>
  <c r="AM7991" i="18"/>
  <c r="AM4189" i="18"/>
  <c r="AM8518" i="18"/>
  <c r="AP9111" i="18"/>
  <c r="AM1095" i="18"/>
  <c r="AM9077" i="18"/>
  <c r="AM8480" i="18"/>
  <c r="AM8775" i="18"/>
  <c r="AM8763" i="18"/>
  <c r="AM5655" i="18"/>
  <c r="AM7870" i="18"/>
  <c r="AM8403" i="18"/>
  <c r="AM8199" i="18"/>
  <c r="AQ9779" i="18"/>
  <c r="AM4721" i="18"/>
  <c r="AQ7572" i="18"/>
  <c r="AM5810" i="18"/>
  <c r="AM5170" i="18"/>
  <c r="AM1128" i="18"/>
  <c r="AQ7899" i="18"/>
  <c r="AP7795" i="18"/>
  <c r="AM5161" i="18"/>
  <c r="AM8409" i="18"/>
  <c r="AM847" i="18"/>
  <c r="AP7975" i="18"/>
  <c r="AM3079" i="18"/>
  <c r="AM2547" i="18"/>
  <c r="AM3789" i="18"/>
  <c r="AQ7769" i="18"/>
  <c r="AM7430" i="18"/>
  <c r="AM2782" i="18"/>
  <c r="AQ7491" i="18"/>
  <c r="AP9852" i="18"/>
  <c r="AM8059" i="18"/>
  <c r="AM3965" i="18"/>
  <c r="AM9093" i="18"/>
  <c r="AM8464" i="18"/>
  <c r="AM6300" i="18"/>
  <c r="AM7829" i="18"/>
  <c r="AM3783" i="18"/>
  <c r="AP9856" i="18"/>
  <c r="AP2294" i="18"/>
  <c r="AM5149" i="18"/>
  <c r="AM9875" i="18"/>
  <c r="AM8232" i="18"/>
  <c r="AM2431" i="18"/>
  <c r="AQ9542" i="18"/>
  <c r="AM6167" i="18"/>
  <c r="AP7627" i="18"/>
  <c r="AQ9379" i="18"/>
  <c r="AM5739" i="18"/>
  <c r="AM9222" i="18"/>
  <c r="AQ6357" i="18"/>
  <c r="AM6087" i="18"/>
  <c r="AQ6533" i="18"/>
  <c r="AQ5959" i="18"/>
  <c r="AM5059" i="18"/>
  <c r="AM3405" i="18"/>
  <c r="AM2150" i="18"/>
  <c r="AM6203" i="18"/>
  <c r="AQ6569" i="18"/>
  <c r="AM1799" i="18"/>
  <c r="AM3135" i="18"/>
  <c r="AM7532" i="18"/>
  <c r="AP5632" i="18"/>
  <c r="AQ9754" i="18"/>
  <c r="AM1543" i="18"/>
  <c r="AM6908" i="18"/>
  <c r="AM9218" i="18"/>
  <c r="AQ8064" i="18"/>
  <c r="AP1988" i="18"/>
  <c r="AP497" i="18"/>
  <c r="AP2587" i="18"/>
  <c r="AP2276" i="18"/>
  <c r="AP6046" i="18"/>
  <c r="AP7150" i="18"/>
  <c r="AQ3586" i="18"/>
  <c r="AQ3360" i="18"/>
  <c r="AQ6154" i="18"/>
  <c r="AP3311" i="18"/>
  <c r="AQ4391" i="18"/>
  <c r="AP3627" i="18"/>
  <c r="AM1533" i="18"/>
  <c r="AM2732" i="18"/>
  <c r="AM1268" i="18"/>
  <c r="AQ4079" i="18"/>
  <c r="AP1494" i="18"/>
  <c r="AP8703" i="18"/>
  <c r="AQ9612" i="18"/>
  <c r="AP4038" i="18"/>
  <c r="AP3563" i="18"/>
  <c r="AQ4022" i="18"/>
  <c r="AQ5347" i="18"/>
  <c r="AP6344" i="18"/>
  <c r="AM1066" i="18"/>
  <c r="AP8615" i="18"/>
  <c r="AQ9588" i="18"/>
  <c r="AP5094" i="18"/>
  <c r="AP8369" i="18"/>
  <c r="AQ6713" i="18"/>
  <c r="AP3358" i="18"/>
  <c r="AP6373" i="18"/>
  <c r="AP8169" i="18"/>
  <c r="AM8216" i="18"/>
  <c r="AP3567" i="18"/>
  <c r="AQ9854" i="18"/>
  <c r="AM9" i="18"/>
  <c r="AM1306" i="18"/>
  <c r="AM4356" i="18"/>
  <c r="AM3021" i="18"/>
  <c r="AM7589" i="18"/>
  <c r="AQ7123" i="18"/>
  <c r="AM1778" i="18"/>
  <c r="AM9678" i="18"/>
  <c r="AM3307" i="18"/>
  <c r="AP8307" i="18"/>
  <c r="AQ6388" i="18"/>
  <c r="AQ5691" i="18"/>
  <c r="AM8144" i="18"/>
  <c r="AM4777" i="18"/>
  <c r="AP8501" i="18"/>
  <c r="AQ8691" i="18"/>
  <c r="AM1577" i="18"/>
  <c r="AM7610" i="18"/>
  <c r="AQ5144" i="18"/>
  <c r="AQ8845" i="18"/>
  <c r="AM5807" i="18"/>
  <c r="AQ6989" i="18"/>
  <c r="AM7821" i="18"/>
  <c r="AP9052" i="18"/>
  <c r="AQ9676" i="18"/>
  <c r="AP8464" i="18"/>
  <c r="AP7380" i="18"/>
  <c r="AM4696" i="18"/>
  <c r="AM2571" i="18"/>
  <c r="AQ5907" i="18"/>
  <c r="AM3172" i="18"/>
  <c r="AP8885" i="18"/>
  <c r="AM5828" i="18"/>
  <c r="AM5874" i="18"/>
  <c r="AM4027" i="18"/>
  <c r="AM9146" i="18"/>
  <c r="AM3290" i="18"/>
  <c r="AM5311" i="18"/>
  <c r="AQ8314" i="18"/>
  <c r="AQ5847" i="18"/>
  <c r="AM3432" i="18"/>
  <c r="AM5777" i="18"/>
  <c r="AQ5168" i="18"/>
  <c r="AM4068" i="18"/>
  <c r="AQ9905" i="18"/>
  <c r="AM9474" i="18"/>
  <c r="AP5695" i="18"/>
  <c r="AP9706" i="18"/>
  <c r="AM9573" i="18"/>
  <c r="AM5011" i="18"/>
  <c r="AQ7173" i="18"/>
  <c r="AM4653" i="18"/>
  <c r="AM9640" i="18"/>
  <c r="AQ9804" i="18"/>
  <c r="AQ8955" i="18"/>
  <c r="AM6888" i="18"/>
  <c r="AM7569" i="18"/>
  <c r="AP5511" i="18"/>
  <c r="AM5860" i="18"/>
  <c r="AM2877" i="18"/>
  <c r="AM1096" i="18"/>
  <c r="AM3383" i="18"/>
  <c r="AM6687" i="18"/>
  <c r="AM1935" i="18"/>
  <c r="AM6070" i="18"/>
  <c r="AQ7856" i="18"/>
  <c r="AM7788" i="18"/>
  <c r="AP8387" i="18"/>
  <c r="AP6747" i="18"/>
  <c r="AP7883" i="18"/>
  <c r="AQ7011" i="18"/>
  <c r="AP5364" i="18"/>
  <c r="AM7652" i="18"/>
  <c r="AQ9702" i="18"/>
  <c r="AM4751" i="18"/>
  <c r="AM4715" i="18"/>
  <c r="AM5687" i="18"/>
  <c r="AQ7883" i="18"/>
  <c r="AM8155" i="18"/>
  <c r="AM5238" i="18"/>
  <c r="AQ8961" i="18"/>
  <c r="AQ8619" i="18"/>
  <c r="AQ6499" i="18"/>
  <c r="AM3790" i="18"/>
  <c r="AM2350" i="18"/>
  <c r="AM4150" i="18"/>
  <c r="AQ9247" i="18"/>
  <c r="AM6419" i="18"/>
  <c r="AM3239" i="18"/>
  <c r="AM6462" i="18"/>
  <c r="AM4115" i="18"/>
  <c r="AM6396" i="18"/>
  <c r="AM2946" i="18"/>
  <c r="AQ6833" i="18"/>
  <c r="AP6891" i="18"/>
  <c r="AP4974" i="18"/>
  <c r="AM3158" i="18"/>
  <c r="AM1393" i="18"/>
  <c r="AM3101" i="18"/>
  <c r="AP7815" i="18"/>
  <c r="AM5878" i="18"/>
  <c r="AQ8729" i="18"/>
  <c r="AM5683" i="18"/>
  <c r="AM1625" i="18"/>
  <c r="AM5821" i="18"/>
  <c r="AM1912" i="18"/>
  <c r="AM9407" i="18"/>
  <c r="AM6434" i="18"/>
  <c r="AM4511" i="18"/>
  <c r="AM584" i="18"/>
  <c r="AP9151" i="18"/>
  <c r="AP9603" i="18"/>
  <c r="AQ9863" i="18"/>
  <c r="AQ8015" i="18"/>
  <c r="AM9833" i="18"/>
  <c r="AQ7076" i="18"/>
  <c r="AM8986" i="18"/>
  <c r="AQ6392" i="18"/>
  <c r="AM3197" i="18"/>
  <c r="AM1122" i="18"/>
  <c r="AM7718" i="18"/>
  <c r="AP9215" i="18"/>
  <c r="AM5631" i="18"/>
  <c r="AM549" i="18"/>
  <c r="AM6369" i="18"/>
  <c r="AM9233" i="18"/>
  <c r="AM2606" i="18"/>
  <c r="AM1378" i="18"/>
  <c r="AM4597" i="18"/>
  <c r="AM3850" i="18"/>
  <c r="AM5543" i="18"/>
  <c r="AM4268" i="18"/>
  <c r="AQ6813" i="18"/>
  <c r="AM9443" i="18"/>
  <c r="AM3799" i="18"/>
  <c r="AQ9294" i="18"/>
  <c r="AM1392" i="18"/>
  <c r="AM8906" i="18"/>
  <c r="AM5671" i="18"/>
  <c r="AM9775" i="18"/>
  <c r="AM9148" i="18"/>
  <c r="AP6297" i="18"/>
  <c r="AM7531" i="18"/>
  <c r="AP6539" i="18"/>
  <c r="AP6417" i="18"/>
  <c r="AP4746" i="18"/>
  <c r="AM5498" i="18"/>
  <c r="AQ7752" i="18"/>
  <c r="AM2267" i="18"/>
  <c r="AM5482" i="18"/>
  <c r="AM8662" i="18"/>
  <c r="AM8632" i="18"/>
  <c r="AM8296" i="18"/>
  <c r="AM8535" i="18"/>
  <c r="AM7932" i="18"/>
  <c r="AM5428" i="18"/>
  <c r="AM4570" i="18"/>
  <c r="AM9123" i="18"/>
  <c r="AM4466" i="18"/>
  <c r="AM3543" i="18"/>
  <c r="AM5857" i="18"/>
  <c r="AM1887" i="18"/>
  <c r="AM3966" i="18"/>
  <c r="AM4639" i="18"/>
  <c r="AM2801" i="18"/>
  <c r="AM8941" i="18"/>
  <c r="AM3362" i="18"/>
  <c r="AM2803" i="18"/>
  <c r="AM3719" i="18"/>
  <c r="AM4555" i="18"/>
  <c r="AM7204" i="18"/>
  <c r="AM7010" i="18"/>
  <c r="AQ3572" i="18"/>
  <c r="AP2835" i="18"/>
  <c r="AQ4415" i="18"/>
  <c r="AP5752" i="18"/>
  <c r="AP5913" i="18"/>
  <c r="AM2332" i="18"/>
  <c r="AQ7606" i="18"/>
  <c r="AM1037" i="18"/>
  <c r="AQ4947" i="18"/>
  <c r="AQ5216" i="18"/>
  <c r="AQ7559" i="18"/>
  <c r="AM4680" i="18"/>
  <c r="AM737" i="18"/>
  <c r="AM1429" i="18"/>
  <c r="AM5136" i="18"/>
  <c r="AM1456" i="18"/>
  <c r="AQ6900" i="18"/>
  <c r="AM1527" i="18"/>
  <c r="AP9756" i="18"/>
  <c r="AP5574" i="18"/>
  <c r="AM9514" i="18"/>
  <c r="AM6099" i="18"/>
  <c r="AQ4619" i="18"/>
  <c r="AM1994" i="18"/>
  <c r="AM7337" i="18"/>
  <c r="AP6105" i="18"/>
  <c r="AM9529" i="18"/>
  <c r="AM2520" i="18"/>
  <c r="AQ9350" i="18"/>
  <c r="AM4290" i="18"/>
  <c r="AQ7412" i="18"/>
  <c r="AP6575" i="18"/>
  <c r="AQ9279" i="18"/>
  <c r="AM2552" i="18"/>
  <c r="AQ7818" i="18"/>
  <c r="AQ5100" i="18"/>
  <c r="AP2700" i="18"/>
  <c r="AQ783" i="18"/>
  <c r="AP5174" i="18"/>
  <c r="AP8177" i="18"/>
  <c r="AQ928" i="18"/>
  <c r="AP1994" i="18"/>
  <c r="AQ2051" i="18"/>
  <c r="AP6659" i="18"/>
  <c r="AM1780" i="18"/>
  <c r="AQ5287" i="18"/>
  <c r="AP5659" i="18"/>
  <c r="AM3529" i="18"/>
  <c r="AQ8157" i="18"/>
  <c r="AP3738" i="18"/>
  <c r="AQ4581" i="18"/>
  <c r="AP4078" i="18"/>
  <c r="AP4339" i="18"/>
  <c r="AQ8684" i="18"/>
  <c r="AQ6945" i="18"/>
  <c r="AQ7905" i="18"/>
  <c r="AP5734" i="18"/>
  <c r="AP6471" i="18"/>
  <c r="AP3705" i="18"/>
  <c r="AQ8540" i="18"/>
  <c r="AM1197" i="18"/>
  <c r="AQ7236" i="18"/>
  <c r="AP1477" i="18"/>
  <c r="AP2856" i="18"/>
  <c r="AP4435" i="18"/>
  <c r="AQ2669" i="18"/>
  <c r="AP5219" i="18"/>
  <c r="AQ6758" i="18"/>
  <c r="AP4177" i="18"/>
  <c r="AP5916" i="18"/>
  <c r="AP4641" i="18"/>
  <c r="AQ9024" i="18"/>
  <c r="AP3342" i="18"/>
  <c r="AP3246" i="18"/>
  <c r="AP9582" i="18"/>
  <c r="AM1748" i="18"/>
  <c r="AM6848" i="18"/>
  <c r="AM1866" i="18"/>
  <c r="AP7915" i="18"/>
  <c r="AP8557" i="18"/>
  <c r="AQ6628" i="18"/>
  <c r="AP9732" i="18"/>
  <c r="AQ7256" i="18"/>
  <c r="AP9575" i="18"/>
  <c r="AM640" i="18"/>
  <c r="AQ8271" i="18"/>
  <c r="AP720" i="18"/>
  <c r="AP1452" i="18"/>
  <c r="AP3500" i="18"/>
  <c r="AP4327" i="18"/>
  <c r="AP8146" i="18"/>
  <c r="AP7358" i="18"/>
  <c r="AP6566" i="18"/>
  <c r="AQ5543" i="18"/>
  <c r="AQ6636" i="18"/>
  <c r="AQ7466" i="18"/>
  <c r="AQ2794" i="18"/>
  <c r="AQ6668" i="18"/>
  <c r="AQ8007" i="18"/>
  <c r="AP2709" i="18"/>
  <c r="AQ8996" i="18"/>
  <c r="AP5776" i="18"/>
  <c r="AP2506" i="18"/>
  <c r="AP6069" i="18"/>
  <c r="AM1430" i="18"/>
  <c r="AP9680" i="18"/>
  <c r="AP8292" i="18"/>
  <c r="AQ9204" i="18"/>
  <c r="AM4000" i="18"/>
  <c r="AQ6441" i="18"/>
  <c r="AQ5783" i="18"/>
  <c r="AM2635" i="18"/>
  <c r="AP7460" i="18"/>
  <c r="AQ6752" i="18"/>
  <c r="AM5711" i="18"/>
  <c r="AQ519" i="18"/>
  <c r="AQ942" i="18"/>
  <c r="AQ1817" i="18"/>
  <c r="AP3588" i="18"/>
  <c r="AP562" i="18"/>
  <c r="AP3003" i="18"/>
  <c r="AP4201" i="18"/>
  <c r="AP6366" i="18"/>
  <c r="AP3777" i="18"/>
  <c r="AQ7106" i="18"/>
  <c r="AP5336" i="18"/>
  <c r="AQ4542" i="18"/>
  <c r="AP7683" i="18"/>
  <c r="AQ5983" i="18"/>
  <c r="AQ6583" i="18"/>
  <c r="AP5166" i="18"/>
  <c r="AQ1552" i="18"/>
  <c r="AP2386" i="18"/>
  <c r="AQ4938" i="18"/>
  <c r="AQ4272" i="18"/>
  <c r="AQ4897" i="18"/>
  <c r="AP4895" i="18"/>
  <c r="AQ3053" i="18"/>
  <c r="AP8946" i="18"/>
  <c r="AM2613" i="18"/>
  <c r="AP6935" i="18"/>
  <c r="AM564" i="18"/>
  <c r="AQ8574" i="18"/>
  <c r="AP7403" i="18"/>
  <c r="AQ1664" i="18"/>
  <c r="AP3721" i="18"/>
  <c r="AQ5258" i="18"/>
  <c r="AP6558" i="18"/>
  <c r="AQ5085" i="18"/>
  <c r="AP4967" i="18"/>
  <c r="AP3674" i="18"/>
  <c r="AQ1101" i="18"/>
  <c r="AM1308" i="18"/>
  <c r="AP6992" i="18"/>
  <c r="AM628" i="18"/>
  <c r="AQ8666" i="18"/>
  <c r="AQ7493" i="18"/>
  <c r="AQ8869" i="18"/>
  <c r="AP3412" i="18"/>
  <c r="AP3453" i="18"/>
  <c r="AP3105" i="18"/>
  <c r="AQ4197" i="18"/>
  <c r="AQ3866" i="18"/>
  <c r="AQ5572" i="18"/>
  <c r="AQ5962" i="18"/>
  <c r="AQ8686" i="18"/>
  <c r="AQ1141" i="18"/>
  <c r="AQ5082" i="18"/>
  <c r="AQ4038" i="18"/>
  <c r="AQ4319" i="18"/>
  <c r="AQ4900" i="18"/>
  <c r="AM2396" i="18"/>
  <c r="AP4571" i="18"/>
  <c r="AQ5028" i="18"/>
  <c r="AP5177" i="18"/>
  <c r="AQ3954" i="18"/>
  <c r="AM746" i="18"/>
  <c r="AP4186" i="18"/>
  <c r="AP5845" i="18"/>
  <c r="AM823" i="18"/>
  <c r="AP5232" i="18"/>
  <c r="AP6975" i="18"/>
  <c r="AQ9463" i="18"/>
  <c r="AQ6341" i="18"/>
  <c r="AQ6979" i="18"/>
  <c r="AM5856" i="18"/>
  <c r="AP6815" i="18"/>
  <c r="AP8964" i="18"/>
  <c r="AQ9755" i="18"/>
  <c r="AM6053" i="18"/>
  <c r="AM8029" i="18"/>
  <c r="AP5124" i="18"/>
  <c r="AP6476" i="18"/>
  <c r="AM7640" i="18"/>
  <c r="AQ6201" i="18"/>
  <c r="AQ6347" i="18"/>
  <c r="AM6670" i="18"/>
  <c r="AM4187" i="18"/>
  <c r="AM4477" i="18"/>
  <c r="AP2513" i="18"/>
  <c r="AQ7576" i="18"/>
  <c r="AM2912" i="18"/>
  <c r="AM6321" i="18"/>
  <c r="AM2916" i="18"/>
  <c r="AM4206" i="18"/>
  <c r="AM898" i="18"/>
  <c r="AM8954" i="18"/>
  <c r="AQ9137" i="18"/>
  <c r="AM2461" i="18"/>
  <c r="AM2560" i="18"/>
  <c r="AM8012" i="18"/>
  <c r="AM6213" i="18"/>
  <c r="AM8302" i="18"/>
  <c r="AM6067" i="18"/>
  <c r="AM9084" i="18"/>
  <c r="AQ4710" i="18"/>
  <c r="AM9789" i="18"/>
  <c r="AP9688" i="18"/>
  <c r="AM1963" i="18"/>
  <c r="AP6251" i="18"/>
  <c r="AM8858" i="18"/>
  <c r="AP8828" i="18"/>
  <c r="AM8389" i="18"/>
  <c r="AM8236" i="18"/>
  <c r="AM2531" i="18"/>
  <c r="AQ6393" i="18"/>
  <c r="AQ9358" i="18"/>
  <c r="AM5657" i="18"/>
  <c r="AQ6297" i="18"/>
  <c r="AP8117" i="18"/>
  <c r="AQ4407" i="18"/>
  <c r="AM3815" i="18"/>
  <c r="AM49" i="18"/>
  <c r="AP7417" i="18"/>
  <c r="AM3015" i="18"/>
  <c r="AM2986" i="18"/>
  <c r="AM5652" i="18"/>
  <c r="AP4129" i="18"/>
  <c r="AP6911" i="18"/>
  <c r="AP6121" i="18"/>
  <c r="AM7245" i="18"/>
  <c r="AM1743" i="18"/>
  <c r="AP8025" i="18"/>
  <c r="AM8542" i="18"/>
  <c r="AQ9013" i="18"/>
  <c r="AQ5736" i="18"/>
  <c r="AM7568" i="18"/>
  <c r="AM4516" i="18"/>
  <c r="AP7396" i="18"/>
  <c r="AQ9614" i="18"/>
  <c r="AM1663" i="18"/>
  <c r="AM8154" i="18"/>
  <c r="AP7157" i="18"/>
  <c r="AM5750" i="18"/>
  <c r="AM3248" i="18"/>
  <c r="AM8417" i="18"/>
  <c r="AQ6863" i="18"/>
  <c r="AQ7081" i="18"/>
  <c r="AM5447" i="18"/>
  <c r="AM2743" i="18"/>
  <c r="AM8716" i="18"/>
  <c r="AP9907" i="18"/>
  <c r="AM7588" i="18"/>
  <c r="AM8994" i="18"/>
  <c r="AM5639" i="18"/>
  <c r="AQ7161" i="18"/>
  <c r="AM3796" i="18"/>
  <c r="AM8207" i="18"/>
  <c r="AQ8397" i="18"/>
  <c r="AM1490" i="18"/>
  <c r="AQ7961" i="18"/>
  <c r="AQ9831" i="18"/>
  <c r="AM5558" i="18"/>
  <c r="AQ5791" i="18"/>
  <c r="AM2887" i="18"/>
  <c r="AM9605" i="18"/>
  <c r="AQ989" i="18"/>
  <c r="AQ3855" i="18"/>
  <c r="AP3547" i="18"/>
  <c r="AP3622" i="18"/>
  <c r="AP3822" i="18"/>
  <c r="AQ2424" i="18"/>
  <c r="AQ6482" i="18"/>
  <c r="AQ8790" i="18"/>
  <c r="AQ8118" i="18"/>
  <c r="AP7528" i="18"/>
  <c r="AQ7607" i="18"/>
  <c r="AM4536" i="18"/>
  <c r="AP6889" i="18"/>
  <c r="AQ8705" i="18"/>
  <c r="AM672" i="18"/>
  <c r="AQ9651" i="18"/>
  <c r="AQ6179" i="18"/>
  <c r="AQ6893" i="18"/>
  <c r="AM5736" i="18"/>
  <c r="AQ9330" i="18"/>
  <c r="AP8563" i="18"/>
  <c r="AP8985" i="18"/>
  <c r="AQ8977" i="18"/>
  <c r="AM1130" i="18"/>
  <c r="AQ7104" i="18"/>
  <c r="AQ9746" i="18"/>
  <c r="AM4183" i="18"/>
  <c r="AQ7738" i="18"/>
  <c r="AQ7263" i="18"/>
  <c r="AM2422" i="18"/>
  <c r="AM6153" i="18"/>
  <c r="AM2682" i="18"/>
  <c r="AM4026" i="18"/>
  <c r="AM607" i="18"/>
  <c r="AM8818" i="18"/>
  <c r="AQ8645" i="18"/>
  <c r="AM1947" i="18"/>
  <c r="AM2333" i="18"/>
  <c r="AQ6109" i="18"/>
  <c r="AM3249" i="18"/>
  <c r="AQ9450" i="18"/>
  <c r="AM639" i="18"/>
  <c r="AM8833" i="18"/>
  <c r="AQ6108" i="18"/>
  <c r="AM6587" i="18"/>
  <c r="AM7949" i="18"/>
  <c r="AQ6780" i="18"/>
  <c r="AP7643" i="18"/>
  <c r="AM7705" i="18"/>
  <c r="AQ9101" i="18"/>
  <c r="AM1342" i="18"/>
  <c r="AM1454" i="18"/>
  <c r="AM5827" i="18"/>
  <c r="AM6214" i="18"/>
  <c r="AP8648" i="18"/>
  <c r="AQ9215" i="18"/>
  <c r="AP8729" i="18"/>
  <c r="AM6692" i="18"/>
  <c r="AQ7001" i="18"/>
  <c r="AM8132" i="18"/>
  <c r="AM2674" i="18"/>
  <c r="AM9144" i="18"/>
  <c r="AM8475" i="18"/>
  <c r="AM3229" i="18"/>
  <c r="AM9469" i="18"/>
  <c r="AQ4911" i="18"/>
  <c r="AM3399" i="18"/>
  <c r="AM9120" i="18"/>
  <c r="AM7804" i="18"/>
  <c r="AQ8662" i="18"/>
  <c r="AP5965" i="18"/>
  <c r="AM3472" i="18"/>
  <c r="AM5833" i="18"/>
  <c r="AP5273" i="18"/>
  <c r="AM4090" i="18"/>
  <c r="AM9490" i="18"/>
  <c r="AQ6064" i="18"/>
  <c r="AP9776" i="18"/>
  <c r="AM9595" i="18"/>
  <c r="AM5044" i="18"/>
  <c r="AQ7296" i="18"/>
  <c r="AM4875" i="18"/>
  <c r="AQ7747" i="18"/>
  <c r="AM2763" i="18"/>
  <c r="AP5151" i="18"/>
  <c r="AM2744" i="18"/>
  <c r="AM9125" i="18"/>
  <c r="AP9516" i="18"/>
  <c r="AM8749" i="18"/>
  <c r="AM9302" i="18"/>
  <c r="AM3755" i="18"/>
  <c r="AQ5755" i="18"/>
  <c r="AP9436" i="18"/>
  <c r="AM5834" i="18"/>
  <c r="AM6550" i="18"/>
  <c r="AQ6580" i="18"/>
  <c r="AM1815" i="18"/>
  <c r="AP6545" i="18"/>
  <c r="AM729" i="18"/>
  <c r="AM9754" i="18"/>
  <c r="AP8495" i="18"/>
  <c r="AM8751" i="18"/>
  <c r="AQ8520" i="18"/>
  <c r="AM8138" i="18"/>
  <c r="AM7219" i="18"/>
  <c r="AP8441" i="18"/>
  <c r="AM4003" i="18"/>
  <c r="AM8391" i="18"/>
  <c r="AM5782" i="18"/>
  <c r="AM1620" i="18"/>
  <c r="AM778" i="18"/>
  <c r="AQ7840" i="18"/>
  <c r="AM4730" i="18"/>
  <c r="AM3567" i="18"/>
  <c r="AM5942" i="18"/>
  <c r="AQ6747" i="18"/>
  <c r="AP3181" i="18"/>
  <c r="AM2266" i="18"/>
  <c r="AM9354" i="18"/>
  <c r="AM6499" i="18"/>
  <c r="AM9552" i="18"/>
  <c r="AQ8141" i="18"/>
  <c r="AM8101" i="18"/>
  <c r="AM8807" i="18"/>
  <c r="AM7764" i="18"/>
  <c r="AM703" i="18"/>
  <c r="AM3936" i="18"/>
  <c r="AP9060" i="18"/>
  <c r="AM9544" i="18"/>
  <c r="AM1471" i="18"/>
  <c r="AQ9548" i="18"/>
  <c r="AM3225" i="18"/>
  <c r="AM6788" i="18"/>
  <c r="AP8431" i="18"/>
  <c r="AQ9618" i="18"/>
  <c r="AP9868" i="18"/>
  <c r="AP9855" i="18"/>
  <c r="AM3533" i="18"/>
  <c r="AP5451" i="18"/>
  <c r="AM7625" i="18"/>
  <c r="AM4037" i="18"/>
  <c r="AM4434" i="18"/>
  <c r="AM5981" i="18"/>
  <c r="AM5077" i="18"/>
  <c r="AM7138" i="18"/>
  <c r="AM9151" i="18"/>
  <c r="AP9572" i="18"/>
  <c r="AM6513" i="18"/>
  <c r="AM2843" i="18"/>
  <c r="AM4716" i="18"/>
  <c r="AM5597" i="18"/>
  <c r="AQ7059" i="18"/>
  <c r="AM3975" i="18"/>
  <c r="AM9131" i="18"/>
  <c r="AM3805" i="18"/>
  <c r="AM6548" i="18"/>
  <c r="AM9480" i="18"/>
  <c r="AM7394" i="18"/>
  <c r="AM2947" i="18"/>
  <c r="AM2331" i="18"/>
  <c r="AM1063" i="18"/>
  <c r="AM6719" i="18"/>
  <c r="AM4963" i="18"/>
  <c r="AM3510" i="18"/>
  <c r="AQ7041" i="18"/>
  <c r="AM1979" i="18"/>
  <c r="AM8567" i="18"/>
  <c r="AM26" i="18"/>
  <c r="AM7299" i="18"/>
  <c r="AM7490" i="18"/>
  <c r="AP7755" i="18"/>
  <c r="AM9260" i="18"/>
  <c r="AM6581" i="18"/>
  <c r="AM3190" i="18"/>
  <c r="AQ618" i="18"/>
  <c r="AP3232" i="18"/>
  <c r="AQ2740" i="18"/>
  <c r="AP4772" i="18"/>
  <c r="AQ4376" i="18"/>
  <c r="AP4841" i="18"/>
  <c r="AP2404" i="18"/>
  <c r="AQ3674" i="18"/>
  <c r="AQ8518" i="18"/>
  <c r="AP3065" i="18"/>
  <c r="AQ6930" i="18"/>
  <c r="AQ7580" i="18"/>
  <c r="AP4207" i="18"/>
  <c r="AP3965" i="18"/>
  <c r="AP9429" i="18"/>
  <c r="AQ3927" i="18"/>
  <c r="AM1965" i="18"/>
  <c r="AM4856" i="18"/>
  <c r="AM2797" i="18"/>
  <c r="AQ6504" i="18"/>
  <c r="AP5118" i="18"/>
  <c r="AQ6431" i="18"/>
  <c r="AM3592" i="18"/>
  <c r="AP9646" i="18"/>
  <c r="AP9012" i="18"/>
  <c r="AP6325" i="18"/>
  <c r="AP9793" i="18"/>
  <c r="AQ9657" i="18"/>
  <c r="AM4200" i="18"/>
  <c r="AM3969" i="18"/>
  <c r="AM688" i="18"/>
  <c r="AM772" i="18"/>
  <c r="AP6051" i="18"/>
  <c r="AP9079" i="18"/>
  <c r="AM759" i="18"/>
  <c r="AP9925" i="18"/>
  <c r="AQ7983" i="18"/>
  <c r="AM5681" i="18"/>
  <c r="AQ6435" i="18"/>
  <c r="AM8305" i="18"/>
  <c r="AQ9837" i="18"/>
  <c r="AM9194" i="18"/>
  <c r="AM3442" i="18"/>
  <c r="AM5415" i="18"/>
  <c r="AQ8734" i="18"/>
  <c r="AP5141" i="18"/>
  <c r="AQ9555" i="18"/>
  <c r="AM896" i="18"/>
  <c r="AQ9583" i="18"/>
  <c r="AM6921" i="18"/>
  <c r="AM976" i="18"/>
  <c r="AP6535" i="18"/>
  <c r="AM4110" i="18"/>
  <c r="AM9209" i="18"/>
  <c r="AM2281" i="18"/>
  <c r="AM1838" i="18"/>
  <c r="AM7771" i="18"/>
  <c r="AQ7891" i="18"/>
  <c r="AM2242" i="18"/>
  <c r="AM9860" i="18"/>
  <c r="AM3606" i="18"/>
  <c r="AP8739" i="18"/>
  <c r="AQ6680" i="18"/>
  <c r="AP6379" i="18"/>
  <c r="AP4277" i="18"/>
  <c r="AM5009" i="18"/>
  <c r="AQ8761" i="18"/>
  <c r="AQ2352" i="18"/>
  <c r="AM1870" i="18"/>
  <c r="AM7790" i="18"/>
  <c r="AP6147" i="18"/>
  <c r="AP9130" i="18"/>
  <c r="AM5989" i="18"/>
  <c r="AQ7609" i="18"/>
  <c r="AM8054" i="18"/>
  <c r="AP7277" i="18"/>
  <c r="AP5968" i="18"/>
  <c r="AQ6847" i="18"/>
  <c r="AQ6384" i="18"/>
  <c r="AQ6207" i="18"/>
  <c r="AM7214" i="18"/>
  <c r="AP8305" i="18"/>
  <c r="AM4315" i="18"/>
  <c r="AM4013" i="18"/>
  <c r="AM5175" i="18"/>
  <c r="AP6959" i="18"/>
  <c r="AM7811" i="18"/>
  <c r="AM4533" i="18"/>
  <c r="AM1331" i="18"/>
  <c r="AM2141" i="18"/>
  <c r="AP9024" i="18"/>
  <c r="AM683" i="18"/>
  <c r="AQ8932" i="18"/>
  <c r="AP8657" i="18"/>
  <c r="AM8785" i="18"/>
  <c r="AM3644" i="18"/>
  <c r="AM6107" i="18"/>
  <c r="AM6755" i="18"/>
  <c r="AM6886" i="18"/>
  <c r="AM25" i="18"/>
  <c r="AM9008" i="18"/>
  <c r="AM7188" i="18"/>
  <c r="AQ9146" i="18"/>
  <c r="AM4862" i="18"/>
  <c r="AM9320" i="18"/>
  <c r="AP7297" i="18"/>
  <c r="AQ8575" i="18"/>
  <c r="AM3369" i="18"/>
  <c r="AM1146" i="18"/>
  <c r="AM1407" i="18"/>
  <c r="AQ6376" i="18"/>
  <c r="AM7899" i="18"/>
  <c r="AM1855" i="18"/>
  <c r="AM8888" i="18"/>
  <c r="AM8315" i="18"/>
  <c r="AM2922" i="18"/>
  <c r="AM9213" i="18"/>
  <c r="AP6800" i="18"/>
  <c r="AP6404" i="18"/>
  <c r="AM3116" i="18"/>
  <c r="AM8649" i="18"/>
  <c r="AM7663" i="18"/>
  <c r="AM6730" i="18"/>
  <c r="AM4285" i="18"/>
  <c r="AM9888" i="18"/>
  <c r="AM7191" i="18"/>
  <c r="AM5341" i="18"/>
  <c r="AM6932" i="18"/>
  <c r="AQ4099" i="18"/>
  <c r="AM8032" i="18"/>
  <c r="AM2320" i="18"/>
  <c r="AM8195" i="18"/>
  <c r="AM7035" i="18"/>
  <c r="AM9796" i="18"/>
  <c r="AM6230" i="18"/>
  <c r="AM9584" i="18"/>
  <c r="AM3319" i="18"/>
  <c r="AM8405" i="18"/>
  <c r="AM5086" i="18"/>
  <c r="AM3458" i="18"/>
  <c r="AM9575" i="18"/>
  <c r="AM5236" i="18"/>
  <c r="AM5751" i="18"/>
  <c r="AM7798" i="18"/>
  <c r="AM7755" i="18"/>
  <c r="AP7756" i="18"/>
  <c r="AM6681" i="18"/>
  <c r="AM434" i="18"/>
  <c r="AP8761" i="18"/>
  <c r="AP9380" i="18"/>
  <c r="AM8613" i="18"/>
  <c r="AM8597" i="18"/>
  <c r="AQ7401" i="18"/>
  <c r="AP6143" i="18"/>
  <c r="AP2919" i="18"/>
  <c r="AM4549" i="18"/>
  <c r="AM5500" i="18"/>
  <c r="AM6474" i="18"/>
  <c r="AM5538" i="18"/>
  <c r="AM7958" i="18"/>
  <c r="AM594" i="18"/>
  <c r="AM5250" i="18"/>
  <c r="AP7103" i="18"/>
  <c r="AQ4335" i="18"/>
  <c r="AM7965" i="18"/>
  <c r="AM3564" i="18"/>
  <c r="AM9044" i="18"/>
  <c r="AM1881" i="18"/>
  <c r="AM9367" i="18"/>
  <c r="AM9493" i="18"/>
  <c r="AM4226" i="18"/>
  <c r="AM6032" i="18"/>
  <c r="AM657" i="18"/>
  <c r="AQ4880" i="18"/>
  <c r="AQ4904" i="18"/>
  <c r="AM1227" i="18"/>
  <c r="AM5508" i="18"/>
  <c r="AP3915" i="18"/>
  <c r="AP6276" i="18"/>
  <c r="AQ7787" i="18"/>
  <c r="AP5755" i="18"/>
  <c r="AM8608" i="18"/>
  <c r="AM1024" i="18"/>
  <c r="AM4627" i="18"/>
  <c r="AM4349" i="18"/>
  <c r="AM9516" i="18"/>
  <c r="AM4140" i="18"/>
  <c r="AM9756" i="18"/>
  <c r="AM6801" i="18"/>
  <c r="AP9802" i="18"/>
  <c r="AM2851" i="18"/>
  <c r="AQ9718" i="18"/>
  <c r="AM648" i="18"/>
  <c r="AM7843" i="18"/>
  <c r="AM2865" i="18"/>
  <c r="AM9107" i="18"/>
  <c r="AM9823" i="18"/>
  <c r="AM2601" i="18"/>
  <c r="AM6238" i="18"/>
  <c r="AM6882" i="18"/>
  <c r="AM9429" i="18"/>
  <c r="AM494" i="18"/>
  <c r="AM1982" i="18"/>
  <c r="AM603" i="18"/>
  <c r="AM2760" i="18"/>
  <c r="AQ2412" i="18"/>
  <c r="AQ3339" i="18"/>
  <c r="AP3905" i="18"/>
  <c r="AQ1658" i="18"/>
  <c r="AP8094" i="18"/>
  <c r="AP4226" i="18"/>
  <c r="AP7562" i="18"/>
  <c r="AQ2281" i="18"/>
  <c r="AQ8202" i="18"/>
  <c r="AQ5490" i="18"/>
  <c r="AP6040" i="18"/>
  <c r="AP3658" i="18"/>
  <c r="AQ5460" i="18"/>
  <c r="AP6925" i="18"/>
  <c r="AP4966" i="18"/>
  <c r="AP5891" i="18"/>
  <c r="AQ9516" i="18"/>
  <c r="AQ8404" i="18"/>
  <c r="AP6765" i="18"/>
  <c r="AP7231" i="18"/>
  <c r="AQ8189" i="18"/>
  <c r="AP7775" i="18"/>
  <c r="AQ8608" i="18"/>
  <c r="AM917" i="18"/>
  <c r="AM4816" i="18"/>
  <c r="AM1190" i="18"/>
  <c r="AP4878" i="18"/>
  <c r="AQ7071" i="18"/>
  <c r="AM426" i="18"/>
  <c r="AM1687" i="18"/>
  <c r="AP8171" i="18"/>
  <c r="AP4721" i="18"/>
  <c r="AP8329" i="18"/>
  <c r="AP9472" i="18"/>
  <c r="AQ7336" i="18"/>
  <c r="AQ9416" i="18"/>
  <c r="AP7201" i="18"/>
  <c r="AM2401" i="18"/>
  <c r="AM3060" i="18"/>
  <c r="AM5722" i="18"/>
  <c r="AM5670" i="18"/>
  <c r="AM8233" i="18"/>
  <c r="AQ9527" i="18"/>
  <c r="AM3367" i="18"/>
  <c r="AM4407" i="18"/>
  <c r="AP9757" i="18"/>
  <c r="AQ7547" i="18"/>
  <c r="AP7733" i="18"/>
  <c r="AQ6789" i="18"/>
  <c r="AM5601" i="18"/>
  <c r="AP9356" i="18"/>
  <c r="AP6272" i="18"/>
  <c r="AM2671" i="18"/>
  <c r="AM8249" i="18"/>
  <c r="AQ8224" i="18"/>
  <c r="AP9759" i="18"/>
  <c r="AM6491" i="18"/>
  <c r="AQ9111" i="18"/>
  <c r="AM8580" i="18"/>
  <c r="AM635" i="18"/>
  <c r="AP2712" i="18"/>
  <c r="AP9640" i="18"/>
  <c r="AP8560" i="18"/>
  <c r="AM6000" i="18"/>
  <c r="AM3473" i="18"/>
  <c r="AQ6941" i="18"/>
  <c r="AP6159" i="18"/>
  <c r="AP9780" i="18"/>
  <c r="AM6510" i="18"/>
  <c r="AQ6581" i="18"/>
  <c r="AM4709" i="18"/>
  <c r="AM9658" i="18"/>
  <c r="AM4764" i="18"/>
  <c r="AM6357" i="18"/>
  <c r="AQ7697" i="18"/>
  <c r="AQ7768" i="18"/>
  <c r="AM5552" i="18"/>
  <c r="AM6873" i="18"/>
  <c r="AP8036" i="18"/>
  <c r="AM5166" i="18"/>
  <c r="AM1768" i="18"/>
  <c r="AQ9398" i="18"/>
  <c r="AM2055" i="18"/>
  <c r="AM6101" i="18"/>
  <c r="AM9014" i="18"/>
  <c r="AP2473" i="18"/>
  <c r="AM4813" i="18"/>
  <c r="AP6483" i="18"/>
  <c r="AP4958" i="18"/>
  <c r="AQ6124" i="18"/>
  <c r="AP5987" i="18"/>
  <c r="AP5536" i="18"/>
  <c r="AM6958" i="18"/>
  <c r="AP7367" i="18"/>
  <c r="AM4059" i="18"/>
  <c r="AM3605" i="18"/>
  <c r="AM4853" i="18"/>
  <c r="AQ6329" i="18"/>
  <c r="AM7597" i="18"/>
  <c r="AM4125" i="18"/>
  <c r="AM9558" i="18"/>
  <c r="AM680" i="18"/>
  <c r="AM1325" i="18"/>
  <c r="AP8631" i="18"/>
  <c r="AP8569" i="18"/>
  <c r="AP8156" i="18"/>
  <c r="AM8593" i="18"/>
  <c r="AM3098" i="18"/>
  <c r="AM5851" i="18"/>
  <c r="AM6413" i="18"/>
  <c r="AM6674" i="18"/>
  <c r="AQ9666" i="18"/>
  <c r="AM8848" i="18"/>
  <c r="AM6846" i="18"/>
  <c r="AP7507" i="18"/>
  <c r="AM2826" i="18"/>
  <c r="AP9015" i="18"/>
  <c r="AM5530" i="18"/>
  <c r="AM4399" i="18"/>
  <c r="AM6839" i="18"/>
  <c r="AM2873" i="18"/>
  <c r="AM7883" i="18"/>
  <c r="AQ5985" i="18"/>
  <c r="AP7833" i="18"/>
  <c r="AM8342" i="18"/>
  <c r="AM8628" i="18"/>
  <c r="AM7850" i="18"/>
  <c r="AM6623" i="18"/>
  <c r="AM9501" i="18"/>
  <c r="AM6612" i="18"/>
  <c r="AQ4767" i="18"/>
  <c r="AM1302" i="18"/>
  <c r="AQ8091" i="18"/>
  <c r="AM4932" i="18"/>
  <c r="AM3739" i="18"/>
  <c r="AM5927" i="18"/>
  <c r="AM1592" i="18"/>
  <c r="AM7341" i="18"/>
  <c r="AM8350" i="18"/>
  <c r="AQ5684" i="18"/>
  <c r="AM7714" i="18"/>
  <c r="AM7222" i="18"/>
  <c r="AM7330" i="18"/>
  <c r="AM4895" i="18"/>
  <c r="AM7819" i="18"/>
  <c r="AM7156" i="18"/>
  <c r="AM3711" i="18"/>
  <c r="AM4724" i="18"/>
  <c r="AM2643" i="18"/>
  <c r="AQ7469" i="18"/>
  <c r="AM2905" i="18"/>
  <c r="AP5397" i="18"/>
  <c r="AM2906" i="18"/>
  <c r="AM575" i="18"/>
  <c r="AM4959" i="18"/>
  <c r="AQ7132" i="18"/>
  <c r="AM2059" i="18"/>
  <c r="AM6052" i="18"/>
  <c r="AQ6712" i="18"/>
  <c r="AP7919" i="18"/>
  <c r="AQ8788" i="18"/>
  <c r="AP7957" i="18"/>
  <c r="AM9736" i="18"/>
  <c r="AQ9783" i="18"/>
  <c r="AQ9585" i="18"/>
  <c r="AM6130" i="18"/>
  <c r="AP8571" i="18"/>
  <c r="AP6737" i="18"/>
  <c r="AM5615" i="18"/>
  <c r="AQ8043" i="18"/>
  <c r="AM7382" i="18"/>
  <c r="AM6547" i="18"/>
  <c r="AM9091" i="18"/>
  <c r="AM2933" i="18"/>
  <c r="AM5003" i="18"/>
  <c r="AM6142" i="18"/>
  <c r="AP8923" i="18"/>
  <c r="AP7855" i="18"/>
  <c r="AM9070" i="18"/>
  <c r="AM7494" i="18"/>
  <c r="AM5045" i="18"/>
  <c r="AM3560" i="18"/>
  <c r="AQ8612" i="18"/>
  <c r="AQ5051" i="18"/>
  <c r="AM4978" i="18"/>
  <c r="AM5351" i="18"/>
  <c r="AM8819" i="18"/>
  <c r="AM6460" i="18"/>
  <c r="AM4330" i="18"/>
  <c r="AM3647" i="18"/>
  <c r="AM5612" i="18"/>
  <c r="AQ6221" i="18"/>
  <c r="AM5279" i="18"/>
  <c r="AM4447" i="18"/>
  <c r="AM2610" i="18"/>
  <c r="AM3786" i="18"/>
  <c r="AP9754" i="18"/>
  <c r="AM7835" i="18"/>
  <c r="AM8955" i="18"/>
  <c r="AM6091" i="18"/>
  <c r="AP7285" i="18"/>
  <c r="AM6453" i="18"/>
  <c r="AQ7464" i="18"/>
  <c r="AQ8139" i="18"/>
  <c r="AP2960" i="18"/>
  <c r="AQ3640" i="18"/>
  <c r="AP6402" i="18"/>
  <c r="AP3111" i="18"/>
  <c r="AP3999" i="18"/>
  <c r="AP8664" i="18"/>
  <c r="AQ6487" i="18"/>
  <c r="AP8372" i="18"/>
  <c r="AQ6701" i="18"/>
  <c r="AP3626" i="18"/>
  <c r="AP7411" i="18"/>
  <c r="AP5670" i="18"/>
  <c r="AM5369" i="18"/>
  <c r="AP6601" i="18"/>
  <c r="AQ3794" i="18"/>
  <c r="AQ6195" i="18"/>
  <c r="AQ9603" i="18"/>
  <c r="AM3913" i="18"/>
  <c r="AM5800" i="18"/>
  <c r="AQ9661" i="18"/>
  <c r="AM7923" i="18"/>
  <c r="AQ9205" i="18"/>
  <c r="AP8620" i="18"/>
  <c r="AM4848" i="18"/>
  <c r="AP6077" i="18"/>
  <c r="AQ9018" i="18"/>
  <c r="AM4101" i="18"/>
  <c r="AM3462" i="18"/>
  <c r="AQ8762" i="18"/>
  <c r="AQ9561" i="18"/>
  <c r="AQ9591" i="18"/>
  <c r="AM986" i="18"/>
  <c r="AM4122" i="18"/>
  <c r="AM5568" i="18"/>
  <c r="AP4790" i="18"/>
  <c r="AP1048" i="18"/>
  <c r="AQ8434" i="18"/>
  <c r="AP9393" i="18"/>
  <c r="AQ9473" i="18"/>
  <c r="AP7009" i="18"/>
  <c r="AP1480" i="18"/>
  <c r="AQ5053" i="18"/>
  <c r="AP3914" i="18"/>
  <c r="AP7341" i="18"/>
  <c r="AM1101" i="18"/>
  <c r="AP5920" i="18"/>
  <c r="AM1792" i="18"/>
  <c r="AM4041" i="18"/>
  <c r="AP1343" i="18"/>
  <c r="AQ5061" i="18"/>
  <c r="AQ5334" i="18"/>
  <c r="AQ4088" i="18"/>
  <c r="AQ8426" i="18"/>
  <c r="AQ9272" i="18"/>
  <c r="AQ9504" i="18"/>
  <c r="AQ8588" i="18"/>
  <c r="AP5542" i="18"/>
  <c r="AM2564" i="18"/>
  <c r="AQ6469" i="18"/>
  <c r="AQ9748" i="18"/>
  <c r="AP9827" i="18"/>
  <c r="AP1766" i="18"/>
  <c r="AP2122" i="18"/>
  <c r="AQ5562" i="18"/>
  <c r="AQ2761" i="18"/>
  <c r="AP6146" i="18"/>
  <c r="AP8602" i="18"/>
  <c r="AQ7270" i="18"/>
  <c r="AQ6433" i="18"/>
  <c r="AP5452" i="18"/>
  <c r="AP8883" i="18"/>
  <c r="AQ9536" i="18"/>
  <c r="AP9653" i="18"/>
  <c r="AQ5615" i="18"/>
  <c r="AP4799" i="18"/>
  <c r="AP4689" i="18"/>
  <c r="AP6007" i="18"/>
  <c r="AM3144" i="18"/>
  <c r="AQ8155" i="18"/>
  <c r="AP9477" i="18"/>
  <c r="AM6360" i="18"/>
  <c r="AM432" i="18"/>
  <c r="AQ7988" i="18"/>
  <c r="AM459" i="18"/>
  <c r="AM2410" i="18"/>
  <c r="AM3325" i="18"/>
  <c r="AP1416" i="18"/>
  <c r="AP4284" i="18"/>
  <c r="AQ3076" i="18"/>
  <c r="AP3682" i="18"/>
  <c r="AQ2920" i="18"/>
  <c r="AQ3888" i="18"/>
  <c r="AP7906" i="18"/>
  <c r="AQ3094" i="18"/>
  <c r="AQ7302" i="18"/>
  <c r="AP3735" i="18"/>
  <c r="AP5688" i="18"/>
  <c r="AQ9336" i="18"/>
  <c r="AP5045" i="18"/>
  <c r="AP6504" i="18"/>
  <c r="AP5303" i="18"/>
  <c r="AQ6303" i="18"/>
  <c r="AP7661" i="18"/>
  <c r="AQ6737" i="18"/>
  <c r="AQ6515" i="18"/>
  <c r="AQ9878" i="18"/>
  <c r="AM700" i="18"/>
  <c r="AM4824" i="18"/>
  <c r="AM3156" i="18"/>
  <c r="AQ6623" i="18"/>
  <c r="AM3209" i="18"/>
  <c r="AQ9258" i="18"/>
  <c r="AQ8175" i="18"/>
  <c r="AQ4098" i="18"/>
  <c r="AM6395" i="18"/>
  <c r="AQ1258" i="18"/>
  <c r="AQ1617" i="18"/>
  <c r="AP2578" i="18"/>
  <c r="AP803" i="18"/>
  <c r="AQ3007" i="18"/>
  <c r="AQ2822" i="18"/>
  <c r="AQ4054" i="18"/>
  <c r="AP3959" i="18"/>
  <c r="AP1895" i="18"/>
  <c r="AP2692" i="18"/>
  <c r="AQ6474" i="18"/>
  <c r="AP5018" i="18"/>
  <c r="AP9033" i="18"/>
  <c r="AQ8958" i="18"/>
  <c r="AQ7676" i="18"/>
  <c r="AQ8033" i="18"/>
  <c r="AP7451" i="18"/>
  <c r="AQ3839" i="18"/>
  <c r="AP3283" i="18"/>
  <c r="AQ4566" i="18"/>
  <c r="AP4386" i="18"/>
  <c r="AP2941" i="18"/>
  <c r="AP3477" i="18"/>
  <c r="AP1923" i="18"/>
  <c r="AP5261" i="18"/>
  <c r="AP5048" i="18"/>
  <c r="AP8756" i="18"/>
  <c r="AM2612" i="18"/>
  <c r="AP3198" i="18"/>
  <c r="AM8" i="18"/>
  <c r="AQ3823" i="18"/>
  <c r="AQ2545" i="18"/>
  <c r="AQ4308" i="18"/>
  <c r="AP4471" i="18"/>
  <c r="AP2958" i="18"/>
  <c r="AP3623" i="18"/>
  <c r="AQ6666" i="18"/>
  <c r="AP5304" i="18"/>
  <c r="AQ2608" i="18"/>
  <c r="AP8812" i="18"/>
  <c r="AM2676" i="18"/>
  <c r="AQ3585" i="18"/>
  <c r="AP1885" i="18"/>
  <c r="AP1125" i="18"/>
  <c r="AQ3256" i="18"/>
  <c r="AQ5006" i="18"/>
  <c r="AP789" i="18"/>
  <c r="AQ5494" i="18"/>
  <c r="AQ4381" i="18"/>
  <c r="AQ6986" i="18"/>
  <c r="AQ1982" i="18"/>
  <c r="AP884" i="18"/>
  <c r="AQ3944" i="18"/>
  <c r="AQ4661" i="18"/>
  <c r="AP5789" i="18"/>
  <c r="AQ7210" i="18"/>
  <c r="AP7213" i="18"/>
  <c r="AQ9088" i="18"/>
  <c r="AP8884" i="18"/>
  <c r="AP9667" i="18"/>
  <c r="AQ8577" i="18"/>
  <c r="AM3328" i="18"/>
  <c r="AQ7455" i="18"/>
  <c r="AP4518" i="18"/>
  <c r="AM3385" i="18"/>
  <c r="AQ8535" i="18"/>
  <c r="AP8439" i="18"/>
  <c r="AM4609" i="18"/>
  <c r="AQ8672" i="18"/>
  <c r="AQ8443" i="18"/>
  <c r="AM7504" i="18"/>
  <c r="AP9614" i="18"/>
  <c r="AM6561" i="18"/>
  <c r="AM1970" i="18"/>
  <c r="AM7333" i="18"/>
  <c r="AM4540" i="18"/>
  <c r="AM8740" i="18"/>
  <c r="AP7445" i="18"/>
  <c r="AP7629" i="18"/>
  <c r="AP7657" i="18"/>
  <c r="AM631" i="18"/>
  <c r="AQ7181" i="18"/>
  <c r="AP7865" i="18"/>
  <c r="AM7354" i="18"/>
  <c r="AM3602" i="18"/>
  <c r="AM4869" i="18"/>
  <c r="AM5567" i="18"/>
  <c r="AQ6764" i="18"/>
  <c r="AQ8735" i="18"/>
  <c r="AM4240" i="18"/>
  <c r="AM7009" i="18"/>
  <c r="AQ6291" i="18"/>
  <c r="AM4890" i="18"/>
  <c r="AM1991" i="18"/>
  <c r="AM739" i="18"/>
  <c r="AP5925" i="18"/>
  <c r="AQ8712" i="18"/>
  <c r="AM1830" i="18"/>
  <c r="AM8865" i="18"/>
  <c r="AM7311" i="18"/>
  <c r="AM9400" i="18"/>
  <c r="AM6986" i="18"/>
  <c r="AM9766" i="18"/>
  <c r="AM5837" i="18"/>
  <c r="AQ6452" i="18"/>
  <c r="AM3497" i="18"/>
  <c r="AQ8744" i="18"/>
  <c r="AM5158" i="18"/>
  <c r="AM9682" i="18"/>
  <c r="AM2179" i="18"/>
  <c r="AM9071" i="18"/>
  <c r="AM1379" i="18"/>
  <c r="AM9332" i="18"/>
  <c r="AM7634" i="18"/>
  <c r="AM6165" i="18"/>
  <c r="AQ7290" i="18"/>
  <c r="AP6099" i="18"/>
  <c r="AM6769" i="18"/>
  <c r="AM2738" i="18"/>
  <c r="AQ9803" i="18"/>
  <c r="AP9204" i="18"/>
  <c r="AQ6955" i="18"/>
  <c r="AM4907" i="18"/>
  <c r="AP7708" i="18"/>
  <c r="AP8012" i="18"/>
  <c r="AQ2986" i="18"/>
  <c r="AM9086" i="18"/>
  <c r="AM4679" i="18"/>
  <c r="AP9154" i="18"/>
  <c r="AP9026" i="18"/>
  <c r="AM9718" i="18"/>
  <c r="AM1671" i="18"/>
  <c r="AM5763" i="18"/>
  <c r="AQ994" i="18"/>
  <c r="AP5867" i="18"/>
  <c r="AM8502" i="18"/>
  <c r="AM817" i="18"/>
  <c r="AM3426" i="18"/>
  <c r="AM8944" i="18"/>
  <c r="AM636" i="18"/>
  <c r="AP8689" i="18"/>
  <c r="AM6222" i="18"/>
  <c r="AM777" i="18"/>
  <c r="AP9275" i="18"/>
  <c r="AM9903" i="18"/>
  <c r="AM8247" i="18"/>
  <c r="AM7692" i="18"/>
  <c r="AP4843" i="18"/>
  <c r="AM3820" i="18"/>
  <c r="AP8260" i="18"/>
  <c r="AQ9261" i="18"/>
  <c r="AM1039" i="18"/>
  <c r="AM6105" i="18"/>
  <c r="AM2451" i="18"/>
  <c r="AQ7183" i="18"/>
  <c r="AP9407" i="18"/>
  <c r="AP5035" i="18"/>
  <c r="AQ9401" i="18"/>
  <c r="AM9865" i="18"/>
  <c r="AM8069" i="18"/>
  <c r="AM2019" i="18"/>
  <c r="AQ6773" i="18"/>
  <c r="AM3311" i="18"/>
  <c r="AM8933" i="18"/>
  <c r="AQ9419" i="18"/>
  <c r="AM3170" i="18"/>
  <c r="AM9486" i="18"/>
  <c r="AM4844" i="18"/>
  <c r="AQ5767" i="18"/>
  <c r="AM4231" i="18"/>
  <c r="AP6820" i="18"/>
  <c r="AM1607" i="18"/>
  <c r="AM6027" i="18"/>
  <c r="AM5183" i="18"/>
  <c r="AM4276" i="18"/>
  <c r="AQ2431" i="18"/>
  <c r="AP4706" i="18"/>
  <c r="AQ4262" i="18"/>
  <c r="AQ4291" i="18"/>
  <c r="AP8722" i="18"/>
  <c r="AQ7722" i="18"/>
  <c r="AQ8530" i="18"/>
  <c r="AP3847" i="18"/>
  <c r="AP4523" i="18"/>
  <c r="AP9397" i="18"/>
  <c r="AQ8108" i="18"/>
  <c r="AM6904" i="18"/>
  <c r="AP8709" i="18"/>
  <c r="AQ3169" i="18"/>
  <c r="AM3272" i="18"/>
  <c r="AM4192" i="18"/>
  <c r="AQ8509" i="18"/>
  <c r="AQ8336" i="18"/>
  <c r="AM7384" i="18"/>
  <c r="AM602" i="18"/>
  <c r="AP8095" i="18"/>
  <c r="AM970" i="18"/>
  <c r="AP6387" i="18"/>
  <c r="AM4176" i="18"/>
  <c r="AQ6251" i="18"/>
  <c r="AM1955" i="18"/>
  <c r="AM5278" i="18"/>
  <c r="AP4602" i="18"/>
  <c r="AQ8400" i="18"/>
  <c r="AM3864" i="18"/>
  <c r="AM6825" i="18"/>
  <c r="AP5817" i="18"/>
  <c r="AM4708" i="18"/>
  <c r="AM1699" i="18"/>
  <c r="AM3469" i="18"/>
  <c r="AP9427" i="18"/>
  <c r="AQ8005" i="18"/>
  <c r="AM4073" i="18"/>
  <c r="AM1731" i="18"/>
  <c r="AP7701" i="18"/>
  <c r="AM7269" i="18"/>
  <c r="AM4412" i="18"/>
  <c r="AM8676" i="18"/>
  <c r="AP9360" i="18"/>
  <c r="AP6180" i="18"/>
  <c r="AM4900" i="18"/>
  <c r="AM3045" i="18"/>
  <c r="AM3828" i="18"/>
  <c r="AM1455" i="18"/>
  <c r="AM6787" i="18"/>
  <c r="AM8209" i="18"/>
  <c r="AP6219" i="18"/>
  <c r="AM1645" i="18"/>
  <c r="AP3937" i="18"/>
  <c r="AP9916" i="18"/>
  <c r="AM7758" i="18"/>
  <c r="AP9090" i="18"/>
  <c r="AM8970" i="18"/>
  <c r="AM5126" i="18"/>
  <c r="AQ8377" i="18"/>
  <c r="AM9157" i="18"/>
  <c r="AM4342" i="18"/>
  <c r="AQ9655" i="18"/>
  <c r="AM8111" i="18"/>
  <c r="AM8973" i="18"/>
  <c r="AQ7729" i="18"/>
  <c r="AQ7867" i="18"/>
  <c r="AM5592" i="18"/>
  <c r="AM6889" i="18"/>
  <c r="AQ8163" i="18"/>
  <c r="AM5188" i="18"/>
  <c r="AM1801" i="18"/>
  <c r="AP9508" i="18"/>
  <c r="AM2114" i="18"/>
  <c r="AM6133" i="18"/>
  <c r="AM9100" i="18"/>
  <c r="AP4250" i="18"/>
  <c r="AM4913" i="18"/>
  <c r="AQ7947" i="18"/>
  <c r="AM6108" i="18"/>
  <c r="AM4998" i="18"/>
  <c r="AM2200" i="18"/>
  <c r="AM9547" i="18"/>
  <c r="AM2171" i="18"/>
  <c r="AQ6023" i="18"/>
  <c r="AP9695" i="18"/>
  <c r="AM9580" i="18"/>
  <c r="AQ9475" i="18"/>
  <c r="AM4201" i="18"/>
  <c r="AQ6520" i="18"/>
  <c r="AM4988" i="18"/>
  <c r="AM3718" i="18"/>
  <c r="AM9819" i="18"/>
  <c r="AM1243" i="18"/>
  <c r="AM9910" i="18"/>
  <c r="AM7860" i="18"/>
  <c r="AQ9015" i="18"/>
  <c r="AM1166" i="18"/>
  <c r="AM8523" i="18"/>
  <c r="AP9217" i="18"/>
  <c r="AM4648" i="18"/>
  <c r="AM6468" i="18"/>
  <c r="AM5339" i="18"/>
  <c r="AM8280" i="18"/>
  <c r="AM2983" i="18"/>
  <c r="AM5164" i="18"/>
  <c r="AP3562" i="18"/>
  <c r="AP3406" i="18"/>
  <c r="AM9732" i="18"/>
  <c r="AM9271" i="18"/>
  <c r="AM6476" i="18"/>
  <c r="AQ6340" i="18"/>
  <c r="AM8211" i="18"/>
  <c r="AQ6676" i="18"/>
  <c r="AM3286" i="18"/>
  <c r="AM1155" i="18"/>
  <c r="AM7763" i="18"/>
  <c r="AQ9282" i="18"/>
  <c r="AM5716" i="18"/>
  <c r="AM613" i="18"/>
  <c r="AM6441" i="18"/>
  <c r="AM9241" i="18"/>
  <c r="AM2723" i="18"/>
  <c r="AM1531" i="18"/>
  <c r="AM4615" i="18"/>
  <c r="AM3967" i="18"/>
  <c r="AM5566" i="18"/>
  <c r="AM4351" i="18"/>
  <c r="AP7008" i="18"/>
  <c r="AM9512" i="18"/>
  <c r="AQ4205" i="18"/>
  <c r="AQ8467" i="18"/>
  <c r="AM6767" i="18"/>
  <c r="AM1233" i="18"/>
  <c r="AM8271" i="18"/>
  <c r="AM7571" i="18"/>
  <c r="AM4671" i="18"/>
  <c r="AM8278" i="18"/>
  <c r="AM486" i="18"/>
  <c r="AM8402" i="18"/>
  <c r="AM9359" i="18"/>
  <c r="AM6804" i="18"/>
  <c r="AM578" i="18"/>
  <c r="AM1145" i="18"/>
  <c r="AM1585" i="18"/>
  <c r="AQ7087" i="18"/>
  <c r="AM7206" i="18"/>
  <c r="AM4677" i="18"/>
  <c r="AQ8525" i="18"/>
  <c r="AM1880" i="18"/>
  <c r="AP9921" i="18"/>
  <c r="AM5110" i="18"/>
  <c r="AM1448" i="18"/>
  <c r="AP5301" i="18"/>
  <c r="AM2046" i="18"/>
  <c r="AQ6240" i="18"/>
  <c r="AP9099" i="18"/>
  <c r="AM9230" i="18"/>
  <c r="AM7998" i="18"/>
  <c r="AM2696" i="18"/>
  <c r="AM1010" i="18"/>
  <c r="AM6759" i="18"/>
  <c r="AM4659" i="18"/>
  <c r="AM1659" i="18"/>
  <c r="AQ8941" i="18"/>
  <c r="AM6375" i="18"/>
  <c r="AQ981" i="18"/>
  <c r="AQ2567" i="18"/>
  <c r="AQ5573" i="18"/>
  <c r="AQ5361" i="18"/>
  <c r="AP3606" i="18"/>
  <c r="AQ4481" i="18"/>
  <c r="AP8694" i="18"/>
  <c r="AQ6754" i="18"/>
  <c r="AQ5352" i="18"/>
  <c r="AQ6025" i="18"/>
  <c r="AQ8978" i="18"/>
  <c r="AP5333" i="18"/>
  <c r="AQ9532" i="18"/>
  <c r="AQ8190" i="18"/>
  <c r="AQ6586" i="18"/>
  <c r="AQ2288" i="18"/>
  <c r="AP5019" i="18"/>
  <c r="AP6921" i="18"/>
  <c r="AM7032" i="18"/>
  <c r="AP6857" i="18"/>
  <c r="AQ9309" i="18"/>
  <c r="AQ9196" i="18"/>
  <c r="AQ8251" i="18"/>
  <c r="AM5640" i="18"/>
  <c r="AQ7419" i="18"/>
  <c r="AM2017" i="18"/>
  <c r="AQ8653" i="18"/>
  <c r="AM2565" i="18"/>
  <c r="AQ6044" i="18"/>
  <c r="AM5848" i="18"/>
  <c r="AM4993" i="18"/>
  <c r="AM2054" i="18"/>
  <c r="AP6381" i="18"/>
  <c r="AQ7533" i="18"/>
  <c r="AM1120" i="18"/>
  <c r="AM2123" i="18"/>
  <c r="AP5691" i="18"/>
  <c r="AM1312" i="18"/>
  <c r="AM7073" i="18"/>
  <c r="AQ4194" i="18"/>
  <c r="AM9329" i="18"/>
  <c r="AM2094" i="18"/>
  <c r="AM9706" i="18"/>
  <c r="AM4892" i="18"/>
  <c r="AM6443" i="18"/>
  <c r="AQ4242" i="18"/>
  <c r="AQ6161" i="18"/>
  <c r="AQ6049" i="18"/>
  <c r="AQ5143" i="18"/>
  <c r="AM2666" i="18"/>
  <c r="AM897" i="18"/>
  <c r="AM7593" i="18"/>
  <c r="AM1894" i="18"/>
  <c r="AQ6776" i="18"/>
  <c r="AM4794" i="18"/>
  <c r="AM9721" i="18"/>
  <c r="AM3910" i="18"/>
  <c r="AM2917" i="18"/>
  <c r="AM8370" i="18"/>
  <c r="AM45" i="18"/>
  <c r="AM3658" i="18"/>
  <c r="AM4701" i="18"/>
  <c r="AM405" i="18"/>
  <c r="AQ7860" i="18"/>
  <c r="AQ8267" i="18"/>
  <c r="AP7257" i="18"/>
  <c r="AM5809" i="18"/>
  <c r="AQ9553" i="18"/>
  <c r="AQ6691" i="18"/>
  <c r="AM2941" i="18"/>
  <c r="AM8385" i="18"/>
  <c r="AP8932" i="18"/>
  <c r="AM41" i="18"/>
  <c r="AM6671" i="18"/>
  <c r="AQ9487" i="18"/>
  <c r="AM8760" i="18"/>
  <c r="AP9821" i="18"/>
  <c r="AP7871" i="18"/>
  <c r="AQ9242" i="18"/>
  <c r="AP7943" i="18"/>
  <c r="AQ7285" i="18"/>
  <c r="AM8265" i="18"/>
  <c r="AM1667" i="18"/>
  <c r="AM5413" i="18"/>
  <c r="AM5772" i="18"/>
  <c r="AM6302" i="18"/>
  <c r="AQ9098" i="18"/>
  <c r="AM8572" i="18"/>
  <c r="AM6252" i="18"/>
  <c r="AP6788" i="18"/>
  <c r="AM3741" i="18"/>
  <c r="AM6834" i="18"/>
  <c r="AP5441" i="18"/>
  <c r="AP6709" i="18"/>
  <c r="AM2391" i="18"/>
  <c r="AM9609" i="18"/>
  <c r="AM5650" i="18"/>
  <c r="AM7205" i="18"/>
  <c r="AQ9610" i="18"/>
  <c r="AM8189" i="18"/>
  <c r="AM7796" i="18"/>
  <c r="AM1811" i="18"/>
  <c r="AM9692" i="18"/>
  <c r="AM8511" i="18"/>
  <c r="AQ7935" i="18"/>
  <c r="AM5533" i="18"/>
  <c r="AM6526" i="18"/>
  <c r="AP9555" i="18"/>
  <c r="AM1280" i="18"/>
  <c r="AM4649" i="18"/>
  <c r="AM2608" i="18"/>
  <c r="AM3094" i="18"/>
  <c r="AQ8639" i="18"/>
  <c r="AM8778" i="18"/>
  <c r="AM4614" i="18"/>
  <c r="AQ7684" i="18"/>
  <c r="AM8997" i="18"/>
  <c r="AM4086" i="18"/>
  <c r="AQ8624" i="18"/>
  <c r="AP2417" i="18"/>
  <c r="AQ8544" i="18"/>
  <c r="AQ7723" i="18"/>
  <c r="AM9106" i="18"/>
  <c r="AM8165" i="18"/>
  <c r="AQ6603" i="18"/>
  <c r="AM6934" i="18"/>
  <c r="AQ7208" i="18"/>
  <c r="AM9613" i="18"/>
  <c r="AQ6568" i="18"/>
  <c r="AM926" i="18"/>
  <c r="AM5603" i="18"/>
  <c r="AP9235" i="18"/>
  <c r="AQ9089" i="18"/>
  <c r="AP7015" i="18"/>
  <c r="AM9481" i="18"/>
  <c r="AP4618" i="18"/>
  <c r="AM8610" i="18"/>
  <c r="AM7654" i="18"/>
  <c r="AM6140" i="18"/>
  <c r="AM8300" i="18"/>
  <c r="AM9396" i="18"/>
  <c r="AM1107" i="18"/>
  <c r="AM8766" i="18"/>
  <c r="AM9328" i="18"/>
  <c r="AM616" i="18"/>
  <c r="AQ5343" i="18"/>
  <c r="AP6436" i="18"/>
  <c r="AQ5272" i="18"/>
  <c r="AM3171" i="18"/>
  <c r="AM1459" i="18"/>
  <c r="AM3554" i="18"/>
  <c r="AQ6324" i="18"/>
  <c r="AP9143" i="18"/>
  <c r="AM7375" i="18"/>
  <c r="AM2377" i="18"/>
  <c r="AM8623" i="18"/>
  <c r="AM7997" i="18"/>
  <c r="AM5324" i="18"/>
  <c r="AM9472" i="18"/>
  <c r="AM7349" i="18"/>
  <c r="AM1176" i="18"/>
  <c r="AQ8291" i="18"/>
  <c r="AP4389" i="18"/>
  <c r="AM2530" i="18"/>
  <c r="AM8575" i="18"/>
  <c r="AP8295" i="18"/>
  <c r="AM9855" i="18"/>
  <c r="AQ9174" i="18"/>
  <c r="AM4398" i="18"/>
  <c r="AM4006" i="18"/>
  <c r="AM4983" i="18"/>
  <c r="AP7368" i="18"/>
  <c r="AM5033" i="18"/>
  <c r="AM8231" i="18"/>
  <c r="AM574" i="18"/>
  <c r="AP6955" i="18"/>
  <c r="AM2767" i="18"/>
  <c r="AM2360" i="18"/>
  <c r="AM3518" i="18"/>
  <c r="AQ7012" i="18"/>
  <c r="AQ9693" i="18"/>
  <c r="AM4796" i="18"/>
  <c r="AM6495" i="18"/>
  <c r="AM7235" i="18"/>
  <c r="AP9586" i="18"/>
  <c r="AM7202" i="18"/>
  <c r="AM5951" i="18"/>
  <c r="AQ7203" i="18"/>
  <c r="AM3726" i="18"/>
  <c r="AM9268" i="18"/>
  <c r="AM3732" i="18"/>
  <c r="AP4944" i="18"/>
  <c r="AP7501" i="18"/>
  <c r="AM8289" i="18"/>
  <c r="AQ7003" i="18"/>
  <c r="AM2387" i="18"/>
  <c r="AP7441" i="18"/>
  <c r="AM7334" i="18"/>
  <c r="AM3734" i="18"/>
  <c r="AP8647" i="18"/>
  <c r="AP1363" i="18"/>
  <c r="AQ2182" i="18"/>
  <c r="AQ5506" i="18"/>
  <c r="AP5878" i="18"/>
  <c r="AP2945" i="18"/>
  <c r="AQ4156" i="18"/>
  <c r="AQ5721" i="18"/>
  <c r="AQ6502" i="18"/>
  <c r="AP4630" i="18"/>
  <c r="AP4330" i="18"/>
  <c r="AQ8812" i="18"/>
  <c r="AP1333" i="18"/>
  <c r="AP7959" i="18"/>
  <c r="AP8931" i="18"/>
  <c r="AP8125" i="18"/>
  <c r="AQ6782" i="18"/>
  <c r="AP7805" i="18"/>
  <c r="AM1590" i="18"/>
  <c r="AP9529" i="18"/>
  <c r="AP9035" i="18"/>
  <c r="AP4089" i="18"/>
  <c r="AP9763" i="18"/>
  <c r="AM1184" i="18"/>
  <c r="AP6224" i="18"/>
  <c r="AM8088" i="18"/>
  <c r="AM2956" i="18"/>
  <c r="AP8013" i="18"/>
  <c r="AQ8515" i="18"/>
  <c r="AM2592" i="18"/>
  <c r="AM3009" i="18"/>
  <c r="AQ9467" i="18"/>
  <c r="AQ8028" i="18"/>
  <c r="AP9790" i="18"/>
  <c r="AQ6925" i="18"/>
  <c r="AQ9217" i="18"/>
  <c r="AP6947" i="18"/>
  <c r="AP9403" i="18"/>
  <c r="AM4145" i="18"/>
  <c r="AP7471" i="18"/>
  <c r="AM7086" i="18"/>
  <c r="AQ7827" i="18"/>
  <c r="AM8746" i="18"/>
  <c r="AM1736" i="18"/>
  <c r="AM4459" i="18"/>
  <c r="AP4647" i="18"/>
  <c r="AM2021" i="18"/>
  <c r="AQ8728" i="18"/>
  <c r="AP9463" i="18"/>
  <c r="AP8395" i="18"/>
  <c r="AM6313" i="18"/>
  <c r="AQ4802" i="18"/>
  <c r="AM3514" i="18"/>
  <c r="AM8761" i="18"/>
  <c r="AM881" i="18"/>
  <c r="AM7173" i="18"/>
  <c r="AM718" i="18"/>
  <c r="AM9262" i="18"/>
  <c r="AM2386" i="18"/>
  <c r="AP7245" i="18"/>
  <c r="AP5262" i="18"/>
  <c r="AP9536" i="18"/>
  <c r="AM7328" i="18"/>
  <c r="AM4273" i="18"/>
  <c r="AQ7920" i="18"/>
  <c r="AP7727" i="18"/>
  <c r="AM913" i="18"/>
  <c r="AM7194" i="18"/>
  <c r="AQ8032" i="18"/>
  <c r="AM5391" i="18"/>
  <c r="AQ3378" i="18"/>
  <c r="AM7267" i="18"/>
  <c r="AM1724" i="18"/>
  <c r="AQ9486" i="18"/>
  <c r="AM7600" i="18"/>
  <c r="AM7969" i="18"/>
  <c r="AP6581" i="18"/>
  <c r="AM6266" i="18"/>
  <c r="AM3365" i="18"/>
  <c r="AM2136" i="18"/>
  <c r="AM3915" i="18"/>
  <c r="AM7015" i="18"/>
  <c r="AM2926" i="18"/>
  <c r="AM7350" i="18"/>
  <c r="AP9044" i="18"/>
  <c r="AM9133" i="18"/>
  <c r="AP9313" i="18"/>
  <c r="AP7444" i="18"/>
  <c r="AP8747" i="18"/>
  <c r="AQ7579" i="18"/>
  <c r="AQ6704" i="18"/>
  <c r="AM8049" i="18"/>
  <c r="AM882" i="18"/>
  <c r="AM5157" i="18"/>
  <c r="AM5364" i="18"/>
  <c r="AM6082" i="18"/>
  <c r="AP8651" i="18"/>
  <c r="AM8412" i="18"/>
  <c r="AM5868" i="18"/>
  <c r="AP5343" i="18"/>
  <c r="AM3322" i="18"/>
  <c r="AM5662" i="18"/>
  <c r="AP2833" i="18"/>
  <c r="AP5949" i="18"/>
  <c r="AM1975" i="18"/>
  <c r="AP9818" i="18"/>
  <c r="AQ9825" i="18"/>
  <c r="AM9417" i="18"/>
  <c r="AM5180" i="18"/>
  <c r="AM6949" i="18"/>
  <c r="AQ8991" i="18"/>
  <c r="AM7879" i="18"/>
  <c r="AM7582" i="18"/>
  <c r="AM1403" i="18"/>
  <c r="AM9532" i="18"/>
  <c r="AM8255" i="18"/>
  <c r="AM2213" i="18"/>
  <c r="AM6232" i="18"/>
  <c r="AM1158" i="18"/>
  <c r="AM7300" i="18"/>
  <c r="AM6171" i="18"/>
  <c r="AM8900" i="18"/>
  <c r="AM5299" i="18"/>
  <c r="AM9040" i="18"/>
  <c r="AM1112" i="18"/>
  <c r="AM5342" i="18"/>
  <c r="AM9812" i="18"/>
  <c r="AM9012" i="18"/>
  <c r="AM2151" i="18"/>
  <c r="AQ9631" i="18"/>
  <c r="AM9415" i="18"/>
  <c r="AM5088" i="18"/>
  <c r="AM6638" i="18"/>
  <c r="AM5509" i="18"/>
  <c r="AM8270" i="18"/>
  <c r="AM4445" i="18"/>
  <c r="AM8636" i="18"/>
  <c r="AQ9605" i="18"/>
  <c r="AM2670" i="18"/>
  <c r="AM9280" i="18"/>
  <c r="AM8619" i="18"/>
  <c r="AM9183" i="18"/>
  <c r="AQ9317" i="18"/>
  <c r="AP9698" i="18"/>
  <c r="AM8879" i="18"/>
  <c r="AM6083" i="18"/>
  <c r="AM8161" i="18"/>
  <c r="AM9663" i="18"/>
  <c r="AM8755" i="18"/>
  <c r="AP2533" i="18"/>
  <c r="AM5025" i="18"/>
  <c r="AQ7989" i="18"/>
  <c r="AP3727" i="18"/>
  <c r="AM5564" i="18"/>
  <c r="AM2523" i="18"/>
  <c r="AP9639" i="18"/>
  <c r="AP8867" i="18"/>
  <c r="AM5585" i="18"/>
  <c r="AM8617" i="18"/>
  <c r="AM1496" i="18"/>
  <c r="AQ9050" i="18"/>
  <c r="AM3659" i="18"/>
  <c r="AM3103" i="18"/>
  <c r="AM4259" i="18"/>
  <c r="AQ8936" i="18"/>
  <c r="AM8134" i="18"/>
  <c r="AM3195" i="18"/>
  <c r="AQ8208" i="18"/>
  <c r="AM464" i="18"/>
  <c r="AM8386" i="18"/>
  <c r="AM4406" i="18"/>
  <c r="AM9307" i="18"/>
  <c r="AM8710" i="18"/>
  <c r="AM6642" i="18"/>
  <c r="AM8087" i="18"/>
  <c r="AM4599" i="18"/>
  <c r="AM982" i="18"/>
  <c r="AQ6228" i="18"/>
  <c r="AM6239" i="18"/>
  <c r="AQ5917" i="18"/>
  <c r="AM2991" i="18"/>
  <c r="AM559" i="18"/>
  <c r="AM7079" i="18"/>
  <c r="AP8732" i="18"/>
  <c r="AP4218" i="18"/>
  <c r="AM6711" i="18"/>
  <c r="AM9648" i="18"/>
  <c r="AQ8669" i="18"/>
  <c r="AM731" i="18"/>
  <c r="AM7914" i="18"/>
  <c r="AP3953" i="18"/>
  <c r="AQ7837" i="18"/>
  <c r="AQ9751" i="18"/>
  <c r="AP9483" i="18"/>
  <c r="AM6943" i="18"/>
  <c r="AM7110" i="18"/>
  <c r="AM2498" i="18"/>
  <c r="AQ7379" i="18"/>
  <c r="AQ8207" i="18"/>
  <c r="AM8214" i="18"/>
  <c r="AQ9025" i="18"/>
  <c r="AM5511" i="18"/>
  <c r="AP7776" i="18"/>
  <c r="AM8146" i="18"/>
  <c r="AQ7381" i="18"/>
  <c r="AM1662" i="18"/>
  <c r="AM9278" i="18"/>
  <c r="AM2473" i="18"/>
  <c r="AP2920" i="18"/>
  <c r="AP6578" i="18"/>
  <c r="AP3025" i="18"/>
  <c r="AP5185" i="18"/>
  <c r="AQ8878" i="18"/>
  <c r="AP3399" i="18"/>
  <c r="AM748" i="18"/>
  <c r="AQ3945" i="18"/>
  <c r="AP6939" i="18"/>
  <c r="AQ9539" i="18"/>
  <c r="AP3907" i="18"/>
  <c r="AM660" i="18"/>
  <c r="AQ7157" i="18"/>
  <c r="AP9918" i="18"/>
  <c r="AQ9378" i="18"/>
  <c r="AQ6909" i="18"/>
  <c r="AP7436" i="18"/>
  <c r="AP8830" i="18"/>
  <c r="AQ8757" i="18"/>
  <c r="AM3674" i="18"/>
  <c r="AM915" i="18"/>
  <c r="AM9336" i="18"/>
  <c r="AM2577" i="18"/>
  <c r="AP5637" i="18"/>
  <c r="AM7456" i="18"/>
  <c r="AQ8021" i="18"/>
  <c r="AM1032" i="18"/>
  <c r="AM5467" i="18"/>
  <c r="AP5002" i="18"/>
  <c r="AQ8764" i="18"/>
  <c r="AP6811" i="18"/>
  <c r="AM2007" i="18"/>
  <c r="AM2800" i="18"/>
  <c r="AM5486" i="18"/>
  <c r="AQ1639" i="18"/>
  <c r="AQ3197" i="18"/>
  <c r="AQ9168" i="18"/>
  <c r="AP8392" i="18"/>
  <c r="AQ4772" i="18"/>
  <c r="AP5677" i="18"/>
  <c r="AQ8209" i="18"/>
  <c r="AM5016" i="18"/>
  <c r="AM2667" i="18"/>
  <c r="AP2419" i="18"/>
  <c r="AP2561" i="18"/>
  <c r="AP5179" i="18"/>
  <c r="AP5393" i="18"/>
  <c r="AP6952" i="18"/>
  <c r="AM5128" i="18"/>
  <c r="AM2625" i="18"/>
  <c r="AQ5859" i="18"/>
  <c r="AM1683" i="18"/>
  <c r="AQ2944" i="18"/>
  <c r="AP4153" i="18"/>
  <c r="AP5176" i="18"/>
  <c r="AQ7782" i="18"/>
  <c r="AP8498" i="18"/>
  <c r="AM4" i="18"/>
  <c r="AQ8634" i="18"/>
  <c r="AP6819" i="18"/>
  <c r="AQ7504" i="18"/>
  <c r="AP6003" i="18"/>
  <c r="AQ9254" i="18"/>
  <c r="AP9318" i="18"/>
  <c r="AP5706" i="18"/>
  <c r="AQ7710" i="18"/>
  <c r="AP9860" i="18"/>
  <c r="AM591" i="18"/>
  <c r="AP621" i="18"/>
  <c r="AQ5253" i="18"/>
  <c r="AP3002" i="18"/>
  <c r="AP6690" i="18"/>
  <c r="AQ4650" i="18"/>
  <c r="AQ4091" i="18"/>
  <c r="AQ8786" i="18"/>
  <c r="AP6195" i="18"/>
  <c r="AP3345" i="18"/>
  <c r="AQ9776" i="18"/>
  <c r="AM4472" i="18"/>
  <c r="AQ5624" i="18"/>
  <c r="AM1505" i="18"/>
  <c r="AP2716" i="18"/>
  <c r="AQ6472" i="18"/>
  <c r="AM6256" i="18"/>
  <c r="AM5481" i="18"/>
  <c r="AP7868" i="18"/>
  <c r="AP1135" i="18"/>
  <c r="AP2368" i="18"/>
  <c r="AQ3475" i="18"/>
  <c r="AP2102" i="18"/>
  <c r="AP6454" i="18"/>
  <c r="AP2142" i="18"/>
  <c r="AQ6822" i="18"/>
  <c r="AQ8174" i="18"/>
  <c r="AM2852" i="18"/>
  <c r="AQ5769" i="18"/>
  <c r="AP4497" i="18"/>
  <c r="AQ2209" i="18"/>
  <c r="AP3127" i="18"/>
  <c r="AP5858" i="18"/>
  <c r="AQ3610" i="18"/>
  <c r="AP8682" i="18"/>
  <c r="AQ8606" i="18"/>
  <c r="AQ3064" i="18"/>
  <c r="AQ7868" i="18"/>
  <c r="AP1081" i="18"/>
  <c r="AP4361" i="18"/>
  <c r="AQ4214" i="18"/>
  <c r="AP3730" i="18"/>
  <c r="AQ977" i="18"/>
  <c r="AQ5974" i="18"/>
  <c r="AP9457" i="18"/>
  <c r="AP3781" i="18"/>
  <c r="AP3261" i="18"/>
  <c r="AQ946" i="18"/>
  <c r="AP3525" i="18"/>
  <c r="AP2532" i="18"/>
  <c r="AQ6310" i="18"/>
  <c r="AQ3162" i="18"/>
  <c r="AP2146" i="18"/>
  <c r="AP7102" i="18"/>
  <c r="AP4570" i="18"/>
  <c r="AM1653" i="18"/>
  <c r="AQ3806" i="18"/>
  <c r="AP7849" i="18"/>
  <c r="AM5376" i="18"/>
  <c r="AP9339" i="18"/>
  <c r="AM7481" i="18"/>
  <c r="AM7681" i="18"/>
  <c r="AQ9678" i="18"/>
  <c r="AM5001" i="18"/>
  <c r="AP6919" i="18"/>
  <c r="AM5980" i="18"/>
  <c r="AP7263" i="18"/>
  <c r="AM5008" i="18"/>
  <c r="AM2576" i="18"/>
  <c r="AM9593" i="18"/>
  <c r="AM8242" i="18"/>
  <c r="AQ9036" i="18"/>
  <c r="AP7744" i="18"/>
  <c r="AP5077" i="18"/>
  <c r="AM2687" i="18"/>
  <c r="AM3031" i="18"/>
  <c r="AM3810" i="18"/>
  <c r="AP7942" i="18"/>
  <c r="AM3993" i="18"/>
  <c r="AM9689" i="18"/>
  <c r="AP7556" i="18"/>
  <c r="AP9862" i="18"/>
  <c r="AQ5800" i="18"/>
  <c r="AM2002" i="18"/>
  <c r="AM7347" i="18"/>
  <c r="AM5053" i="18"/>
  <c r="AP8994" i="18"/>
  <c r="AQ9813" i="18"/>
  <c r="AM9028" i="18"/>
  <c r="AP7363" i="18"/>
  <c r="AM7881" i="18"/>
  <c r="AM7236" i="18"/>
  <c r="AM3250" i="18"/>
  <c r="AM3778" i="18"/>
  <c r="AM5997" i="18"/>
  <c r="AM2680" i="18"/>
  <c r="AM8707" i="18"/>
  <c r="AM6601" i="18"/>
  <c r="AM5766" i="18"/>
  <c r="AM1896" i="18"/>
  <c r="AM8605" i="18"/>
  <c r="AQ9738" i="18"/>
  <c r="AM5204" i="18"/>
  <c r="AQ6288" i="18"/>
  <c r="AM9161" i="18"/>
  <c r="AM7298" i="18"/>
  <c r="AM3414" i="18"/>
  <c r="AM867" i="18"/>
  <c r="AQ8104" i="18"/>
  <c r="AP8787" i="18"/>
  <c r="AM2086" i="18"/>
  <c r="AM5093" i="18"/>
  <c r="AM9806" i="18"/>
  <c r="AM4286" i="18"/>
  <c r="AM9390" i="18"/>
  <c r="AM8637" i="18"/>
  <c r="AQ8488" i="18"/>
  <c r="AM2831" i="18"/>
  <c r="AM8540" i="18"/>
  <c r="AM2339" i="18"/>
  <c r="AM9220" i="18"/>
  <c r="AM7445" i="18"/>
  <c r="AM5900" i="18"/>
  <c r="AP6791" i="18"/>
  <c r="AP5484" i="18"/>
  <c r="AM2457" i="18"/>
  <c r="AQ8937" i="18"/>
  <c r="AP8604" i="18"/>
  <c r="AQ735" i="18"/>
  <c r="AP3237" i="18"/>
  <c r="AP2220" i="18"/>
  <c r="AP4891" i="18"/>
  <c r="AQ7367" i="18"/>
  <c r="AQ6494" i="18"/>
  <c r="AM1453" i="18"/>
  <c r="AP6175" i="18"/>
  <c r="AQ6144" i="18"/>
  <c r="AM7464" i="18"/>
  <c r="AP9689" i="18"/>
  <c r="AM2880" i="18"/>
  <c r="AM468" i="18"/>
  <c r="AQ9029" i="18"/>
  <c r="AM2135" i="18"/>
  <c r="AM6916" i="18"/>
  <c r="AM8086" i="18"/>
  <c r="AQ8423" i="18"/>
  <c r="AP7279" i="18"/>
  <c r="AQ4085" i="18"/>
  <c r="AM2398" i="18"/>
  <c r="AM2792" i="18"/>
  <c r="AM3519" i="18"/>
  <c r="AQ7717" i="18"/>
  <c r="AM4897" i="18"/>
  <c r="AQ6507" i="18"/>
  <c r="AQ8596" i="18"/>
  <c r="AM5842" i="18"/>
  <c r="AM7088" i="18"/>
  <c r="AP5971" i="18"/>
  <c r="AM441" i="18"/>
  <c r="AP7888" i="18"/>
  <c r="AP5209" i="18"/>
  <c r="AM691" i="18"/>
  <c r="AM414" i="18"/>
  <c r="AM5437" i="18"/>
  <c r="AM4812" i="18"/>
  <c r="AP7704" i="18"/>
  <c r="AQ8277" i="18"/>
  <c r="AQ8192" i="18"/>
  <c r="AM6286" i="18"/>
  <c r="AM4485" i="18"/>
  <c r="AM6046" i="18"/>
  <c r="AM3948" i="18"/>
  <c r="AM7955" i="18"/>
  <c r="AM5408" i="18"/>
  <c r="AM3363" i="18"/>
  <c r="AP6532" i="18"/>
  <c r="AM6007" i="18"/>
  <c r="AM6636" i="18"/>
  <c r="AM5343" i="18"/>
  <c r="AQ2825" i="18"/>
  <c r="AM7536" i="18"/>
  <c r="AM4474" i="18"/>
  <c r="AP7911" i="18"/>
  <c r="AP6603" i="18"/>
  <c r="AP9787" i="18"/>
  <c r="AM2579" i="18"/>
  <c r="AM6964" i="18"/>
  <c r="AQ8501" i="18"/>
  <c r="AM6339" i="18"/>
  <c r="AM6602" i="18"/>
  <c r="AM6902" i="18"/>
  <c r="AP8948" i="18"/>
  <c r="AM6433" i="18"/>
  <c r="AM7109" i="18"/>
  <c r="AM4678" i="18"/>
  <c r="AP5851" i="18"/>
  <c r="AM961" i="18"/>
  <c r="AM7435" i="18"/>
  <c r="AM8135" i="18"/>
  <c r="AM8014" i="18"/>
  <c r="AM2343" i="18"/>
  <c r="AM4267" i="18"/>
  <c r="AQ5507" i="18"/>
  <c r="AQ6805" i="18"/>
  <c r="AM3306" i="18"/>
  <c r="AM3126" i="18"/>
  <c r="AM1503" i="18"/>
  <c r="AM7603" i="18"/>
  <c r="AM3343" i="18"/>
  <c r="AP6287" i="18"/>
  <c r="AM5659" i="18"/>
  <c r="AM8720" i="18"/>
  <c r="AM9399" i="18"/>
  <c r="AM7520" i="18"/>
  <c r="AQ6728" i="18"/>
  <c r="AM3987" i="18"/>
  <c r="AP9546" i="18"/>
  <c r="AP9479" i="18"/>
  <c r="AM5946" i="18"/>
  <c r="AM8791" i="18"/>
  <c r="AM6469" i="18"/>
  <c r="AM8500" i="18"/>
  <c r="AP2731" i="18"/>
  <c r="AP668" i="18"/>
  <c r="AQ4993" i="18"/>
  <c r="AP3975" i="18"/>
  <c r="AP5191" i="18"/>
  <c r="AP6726" i="18"/>
  <c r="AQ4795" i="18"/>
  <c r="AP6920" i="18"/>
  <c r="AP6243" i="18"/>
  <c r="AQ6846" i="18"/>
  <c r="AP9923" i="18"/>
  <c r="AQ8796" i="18"/>
  <c r="AM4224" i="18"/>
  <c r="AP7703" i="18"/>
  <c r="AQ7601" i="18"/>
  <c r="AM4281" i="18"/>
  <c r="AQ9480" i="18"/>
  <c r="AP8972" i="18"/>
  <c r="AM1601" i="18"/>
  <c r="AP5068" i="18"/>
  <c r="AQ8995" i="18"/>
  <c r="AM8104" i="18"/>
  <c r="AP4106" i="18"/>
  <c r="AM2251" i="18"/>
  <c r="AM2791" i="18"/>
  <c r="AM7503" i="18"/>
  <c r="AQ9323" i="18"/>
  <c r="AM8910" i="18"/>
  <c r="AP7983" i="18"/>
  <c r="AP8056" i="18"/>
  <c r="AP7941" i="18"/>
  <c r="AP6528" i="18"/>
  <c r="AQ7408" i="18"/>
  <c r="AQ8196" i="18"/>
  <c r="AM7524" i="18"/>
  <c r="AQ7912" i="18"/>
  <c r="AM5039" i="18"/>
  <c r="AM5843" i="18"/>
  <c r="AQ7345" i="18"/>
  <c r="AQ9011" i="18"/>
  <c r="AM4560" i="18"/>
  <c r="AM7185" i="18"/>
  <c r="AQ5929" i="18"/>
  <c r="AM5060" i="18"/>
  <c r="AM2264" i="18"/>
  <c r="AM9594" i="18"/>
  <c r="AM1179" i="18"/>
  <c r="AP6580" i="18"/>
  <c r="AM5272" i="18"/>
  <c r="AM2182" i="18"/>
  <c r="AM9065" i="18"/>
  <c r="AM7579" i="18"/>
  <c r="AM9668" i="18"/>
  <c r="AM7212" i="18"/>
  <c r="AP9766" i="18"/>
  <c r="AP3306" i="18"/>
  <c r="AM4214" i="18"/>
  <c r="AQ6907" i="18"/>
  <c r="AM3817" i="18"/>
  <c r="AP4257" i="18"/>
  <c r="AP6713" i="18"/>
  <c r="AM9882" i="18"/>
  <c r="AM3007" i="18"/>
  <c r="AM9243" i="18"/>
  <c r="AQ5895" i="18"/>
  <c r="AM9603" i="18"/>
  <c r="AM8627" i="18"/>
  <c r="AP3819" i="18"/>
  <c r="AP6561" i="18"/>
  <c r="AM7049" i="18"/>
  <c r="AP7929" i="18"/>
  <c r="AQ9739" i="18"/>
  <c r="AM5181" i="18"/>
  <c r="AP8745" i="18"/>
  <c r="AP5944" i="18"/>
  <c r="AM6515" i="18"/>
  <c r="AM8162" i="18"/>
  <c r="AM6422" i="18"/>
  <c r="AP9716" i="18"/>
  <c r="AM649" i="18"/>
  <c r="AM5699" i="18"/>
  <c r="AM7006" i="18"/>
  <c r="AP6255" i="18"/>
  <c r="AQ7093" i="18"/>
  <c r="AM9767" i="18"/>
  <c r="AM1519" i="18"/>
  <c r="AM4790" i="18"/>
  <c r="AM3475" i="18"/>
  <c r="AM2820" i="18"/>
  <c r="AQ9498" i="18"/>
  <c r="AM6714" i="18"/>
  <c r="AM2129" i="18"/>
  <c r="AQ6071" i="18"/>
  <c r="AM5678" i="18"/>
  <c r="AQ7392" i="18"/>
  <c r="AM4915" i="18"/>
  <c r="AM873" i="18"/>
  <c r="AM4298" i="18"/>
  <c r="AP9915" i="18"/>
  <c r="AM1998" i="18"/>
  <c r="AM6793" i="18"/>
  <c r="AQ9222" i="18"/>
  <c r="AM424" i="18"/>
  <c r="AP7737" i="18"/>
  <c r="AP4911" i="18"/>
  <c r="AM8517" i="18"/>
  <c r="AP8789" i="18"/>
  <c r="AM4814" i="18"/>
  <c r="AM9787" i="18"/>
  <c r="AM7926" i="18"/>
  <c r="AM4652" i="18"/>
  <c r="AM622" i="18"/>
  <c r="AM546" i="18"/>
  <c r="AQ5837" i="18"/>
  <c r="AM8692" i="18"/>
  <c r="AM2023" i="18"/>
  <c r="AM7543" i="18"/>
  <c r="AM8275" i="18"/>
  <c r="AQ3009" i="18"/>
  <c r="AM8527" i="18"/>
  <c r="AP7669" i="18"/>
  <c r="AQ8499" i="18"/>
  <c r="AM2783" i="18"/>
  <c r="AM3478" i="18"/>
  <c r="AM7511" i="18"/>
  <c r="AQ2123" i="18"/>
  <c r="AQ4671" i="18"/>
  <c r="AQ4696" i="18"/>
  <c r="AP7426" i="18"/>
  <c r="AQ6786" i="18"/>
  <c r="AP8418" i="18"/>
  <c r="AP6119" i="18"/>
  <c r="AQ7623" i="18"/>
  <c r="AQ7756" i="18"/>
  <c r="AP2734" i="18"/>
  <c r="AP5111" i="18"/>
  <c r="AP7541" i="18"/>
  <c r="AP6596" i="18"/>
  <c r="AP8776" i="18"/>
  <c r="AM5704" i="18"/>
  <c r="AQ6741" i="18"/>
  <c r="AP7183" i="18"/>
  <c r="AQ9731" i="18"/>
  <c r="AQ6483" i="18"/>
  <c r="AM2138" i="18"/>
  <c r="AP4959" i="18"/>
  <c r="AM3296" i="18"/>
  <c r="AM7128" i="18"/>
  <c r="AQ5131" i="18"/>
  <c r="AM3919" i="18"/>
  <c r="AM6557" i="18"/>
  <c r="AQ9000" i="18"/>
  <c r="AQ9646" i="18"/>
  <c r="AM5488" i="18"/>
  <c r="AM7689" i="18"/>
  <c r="AP7125" i="18"/>
  <c r="AM5562" i="18"/>
  <c r="AM3019" i="18"/>
  <c r="AM2462" i="18"/>
  <c r="AM4835" i="18"/>
  <c r="AP6900" i="18"/>
  <c r="AM50" i="18"/>
  <c r="AM5097" i="18"/>
  <c r="AM1434" i="18"/>
  <c r="AM3043" i="18"/>
  <c r="AP9239" i="18"/>
  <c r="AM8105" i="18"/>
  <c r="AM1208" i="18"/>
  <c r="AM9528" i="18"/>
  <c r="AP7544" i="18"/>
  <c r="AQ8120" i="18"/>
  <c r="AP8113" i="18"/>
  <c r="AM2890" i="18"/>
  <c r="AM4463" i="18"/>
  <c r="AM6013" i="18"/>
  <c r="AQ7261" i="18"/>
  <c r="AM7925" i="18"/>
  <c r="AQ8027" i="18"/>
  <c r="AM2802" i="18"/>
  <c r="AP6021" i="18"/>
  <c r="AM4768" i="18"/>
  <c r="AM1840" i="18"/>
  <c r="AM8873" i="18"/>
  <c r="AM7323" i="18"/>
  <c r="AM9412" i="18"/>
  <c r="AM6998" i="18"/>
  <c r="AM9776" i="18"/>
  <c r="AP9258" i="18"/>
  <c r="AM3011" i="18"/>
  <c r="AQ6459" i="18"/>
  <c r="AM3505" i="18"/>
  <c r="AP8764" i="18"/>
  <c r="AP5455" i="18"/>
  <c r="AM9690" i="18"/>
  <c r="AM2215" i="18"/>
  <c r="AM9083" i="18"/>
  <c r="AP3431" i="18"/>
  <c r="AM9347" i="18"/>
  <c r="AP4465" i="18"/>
  <c r="AM7241" i="18"/>
  <c r="AM7909" i="18"/>
  <c r="AM5916" i="18"/>
  <c r="AM8325" i="18"/>
  <c r="AM4717" i="18"/>
  <c r="AM9228" i="18"/>
  <c r="AM1161" i="18"/>
  <c r="AM3491" i="18"/>
  <c r="AQ6667" i="18"/>
  <c r="AQ7461" i="18"/>
  <c r="AM2630" i="18"/>
  <c r="AM8794" i="18"/>
  <c r="AP8977" i="18"/>
  <c r="AM9019" i="18"/>
  <c r="AM9734" i="18"/>
  <c r="AP5541" i="18"/>
  <c r="AM3390" i="18"/>
  <c r="AM6428" i="18"/>
  <c r="AM1974" i="18"/>
  <c r="AM827" i="18"/>
  <c r="AP6757" i="18"/>
  <c r="AQ6819" i="18"/>
  <c r="AM7653" i="18"/>
  <c r="AM8895" i="18"/>
  <c r="AP7585" i="18"/>
  <c r="AM3982" i="18"/>
  <c r="AP9599" i="18"/>
  <c r="AM5067" i="18"/>
  <c r="AM9191" i="18"/>
  <c r="AM6696" i="18"/>
  <c r="AM9753" i="18"/>
  <c r="AM7966" i="18"/>
  <c r="AM1679" i="18"/>
  <c r="AQ3453" i="18"/>
  <c r="AP8221" i="18"/>
  <c r="AM2972" i="18"/>
  <c r="AM4719" i="18"/>
  <c r="AP7520" i="18"/>
  <c r="AM8118" i="18"/>
  <c r="AQ8297" i="18"/>
  <c r="AM8616" i="18"/>
  <c r="AM7889" i="18"/>
  <c r="AM8510" i="18"/>
  <c r="AM8615" i="18"/>
  <c r="AM2291" i="18"/>
  <c r="AP8693" i="18"/>
  <c r="AM5410" i="18"/>
  <c r="AM8629" i="18"/>
  <c r="AM5373" i="18"/>
  <c r="AM3470" i="18"/>
  <c r="AM6524" i="18"/>
  <c r="AM6322" i="18"/>
  <c r="AM4861" i="18"/>
  <c r="AP7225" i="18"/>
  <c r="AQ2583" i="18"/>
  <c r="AP4041" i="18"/>
  <c r="AP828" i="18"/>
  <c r="AP5516" i="18"/>
  <c r="AP7608" i="18"/>
  <c r="AP6520" i="18"/>
  <c r="AQ8051" i="18"/>
  <c r="AP9778" i="18"/>
  <c r="AP8294" i="18"/>
  <c r="AM2369" i="18"/>
  <c r="AP4234" i="18"/>
  <c r="AM2525" i="18"/>
  <c r="AQ5873" i="18"/>
  <c r="AM4603" i="18"/>
  <c r="AM610" i="18"/>
  <c r="AP3043" i="18"/>
  <c r="AM5977" i="18"/>
  <c r="AM5902" i="18"/>
  <c r="AQ9405" i="18"/>
  <c r="AM3221" i="18"/>
  <c r="AM1507" i="18"/>
  <c r="AM938" i="18"/>
  <c r="AP6961" i="18"/>
  <c r="AM5051" i="18"/>
  <c r="AM5478" i="18"/>
  <c r="AQ8741" i="18"/>
  <c r="AM7401" i="18"/>
  <c r="AM5700" i="18"/>
  <c r="AP1237" i="18"/>
  <c r="AQ4011" i="18"/>
  <c r="AP8758" i="18"/>
  <c r="AP5466" i="18"/>
  <c r="AP1808" i="18"/>
  <c r="AQ8030" i="18"/>
  <c r="AP5826" i="18"/>
  <c r="AM7928" i="18"/>
  <c r="AQ9446" i="18"/>
  <c r="AQ8365" i="18"/>
  <c r="AQ7597" i="18"/>
  <c r="AP8945" i="18"/>
  <c r="AP6241" i="18"/>
  <c r="AM5121" i="18"/>
  <c r="AP6728" i="18"/>
  <c r="AM1386" i="18"/>
  <c r="AP3762" i="18"/>
  <c r="AM7249" i="18"/>
  <c r="AM9457" i="18"/>
  <c r="AM2366" i="18"/>
  <c r="AM5234" i="18"/>
  <c r="AQ7004" i="18"/>
  <c r="AQ5815" i="18"/>
  <c r="AM1195" i="18"/>
  <c r="AM2106" i="18"/>
  <c r="AM4964" i="18"/>
  <c r="AM4230" i="18"/>
  <c r="AM8498" i="18"/>
  <c r="AM3927" i="18"/>
  <c r="AM1005" i="18"/>
  <c r="AQ8723" i="18"/>
  <c r="AM5985" i="18"/>
  <c r="AQ7091" i="18"/>
  <c r="AM8513" i="18"/>
  <c r="AM8932" i="18"/>
  <c r="AM797" i="18"/>
  <c r="AQ9757" i="18"/>
  <c r="AP7823" i="18"/>
  <c r="AM5679" i="18"/>
  <c r="AM8742" i="18"/>
  <c r="AM6620" i="18"/>
  <c r="AP7729" i="18"/>
  <c r="AP1556" i="18"/>
  <c r="AP3771" i="18"/>
  <c r="AP2552" i="18"/>
  <c r="AP3047" i="18"/>
  <c r="AQ2115" i="18"/>
  <c r="AQ3849" i="18"/>
  <c r="AQ8798" i="18"/>
  <c r="AQ5925" i="18"/>
  <c r="AM7992" i="18"/>
  <c r="AQ8877" i="18"/>
  <c r="AQ8429" i="18"/>
  <c r="AP5420" i="18"/>
  <c r="AP6697" i="18"/>
  <c r="AM5441" i="18"/>
  <c r="AP7459" i="18"/>
  <c r="AM2070" i="18"/>
  <c r="AP6281" i="18"/>
  <c r="AM7665" i="18"/>
  <c r="AM9777" i="18"/>
  <c r="AM3006" i="18"/>
  <c r="AM5426" i="18"/>
  <c r="AQ7297" i="18"/>
  <c r="AQ6024" i="18"/>
  <c r="AM1313" i="18"/>
  <c r="AM2234" i="18"/>
  <c r="AM5050" i="18"/>
  <c r="AM4380" i="18"/>
  <c r="AM8562" i="18"/>
  <c r="AM4066" i="18"/>
  <c r="AM1309" i="18"/>
  <c r="AQ8916" i="18"/>
  <c r="AM6065" i="18"/>
  <c r="AQ7273" i="18"/>
  <c r="AM8577" i="18"/>
  <c r="AM488" i="18"/>
  <c r="AM9016" i="18"/>
  <c r="AM1189" i="18"/>
  <c r="AQ9921" i="18"/>
  <c r="AQ8115" i="18"/>
  <c r="AM5829" i="18"/>
  <c r="AM8828" i="18"/>
  <c r="AM6796" i="18"/>
  <c r="AP8153" i="18"/>
  <c r="AQ7835" i="18"/>
  <c r="AM784" i="18"/>
  <c r="AM9897" i="18"/>
  <c r="AQ2796" i="18"/>
  <c r="AQ3752" i="18"/>
  <c r="AP7038" i="18"/>
  <c r="AQ3930" i="18"/>
  <c r="AQ7146" i="18"/>
  <c r="AQ4283" i="18"/>
  <c r="AP3414" i="18"/>
  <c r="AM1716" i="18"/>
  <c r="AP4015" i="18"/>
  <c r="AM2108" i="18"/>
  <c r="AP6641" i="18"/>
  <c r="AP7061" i="18"/>
  <c r="AM3056" i="18"/>
  <c r="AM1284" i="18"/>
  <c r="AP9284" i="18"/>
  <c r="AQ7352" i="18"/>
  <c r="AP7212" i="18"/>
  <c r="AQ6027" i="18"/>
  <c r="AP5804" i="18"/>
  <c r="AM2096" i="18"/>
  <c r="AM7845" i="18"/>
  <c r="AM2439" i="18"/>
  <c r="AP8909" i="18"/>
  <c r="AQ6560" i="18"/>
  <c r="AM5089" i="18"/>
  <c r="AP3886" i="18"/>
  <c r="AM7866" i="18"/>
  <c r="AQ9226" i="18"/>
  <c r="AM8139" i="18"/>
  <c r="AQ9575" i="18"/>
  <c r="AP9006" i="18"/>
  <c r="AM5200" i="18"/>
  <c r="AQ6328" i="18"/>
  <c r="AP9252" i="18"/>
  <c r="AM4283" i="18"/>
  <c r="AM3858" i="18"/>
  <c r="AQ6629" i="18"/>
  <c r="AM6185" i="18"/>
  <c r="AM4484" i="18"/>
  <c r="AM9762" i="18"/>
  <c r="AQ7480" i="18"/>
  <c r="AM583" i="18"/>
  <c r="AM6676" i="18"/>
  <c r="AM1860" i="18"/>
  <c r="AQ3084" i="18"/>
  <c r="AQ3912" i="18"/>
  <c r="AP7070" i="18"/>
  <c r="AQ4149" i="18"/>
  <c r="AQ7178" i="18"/>
  <c r="AQ4485" i="18"/>
  <c r="AP4411" i="18"/>
  <c r="AM2740" i="18"/>
  <c r="AP5031" i="18"/>
  <c r="AP2095" i="18"/>
  <c r="AQ6733" i="18"/>
  <c r="AQ7152" i="18"/>
  <c r="AM3168" i="18"/>
  <c r="AM1532" i="18"/>
  <c r="AQ9403" i="18"/>
  <c r="AQ7443" i="18"/>
  <c r="AP7355" i="18"/>
  <c r="AQ6208" i="18"/>
  <c r="AQ5987" i="18"/>
  <c r="AM2202" i="18"/>
  <c r="AM7931" i="18"/>
  <c r="AM2651" i="18"/>
  <c r="AP9117" i="18"/>
  <c r="AP6823" i="18"/>
  <c r="AM5201" i="18"/>
  <c r="AQ4761" i="18"/>
  <c r="AM7950" i="18"/>
  <c r="AQ9334" i="18"/>
  <c r="AM8237" i="18"/>
  <c r="AP9740" i="18"/>
  <c r="AP9171" i="18"/>
  <c r="AM5360" i="18"/>
  <c r="AP6464" i="18"/>
  <c r="AQ9359" i="18"/>
  <c r="AM4367" i="18"/>
  <c r="AQ3353" i="18"/>
  <c r="AP7430" i="18"/>
  <c r="AP7348" i="18"/>
  <c r="AM6976" i="18"/>
  <c r="AM2214" i="18"/>
  <c r="AP2915" i="18"/>
  <c r="AQ8677" i="18"/>
  <c r="AQ6036" i="18"/>
  <c r="AM7581" i="18"/>
  <c r="AP9408" i="18"/>
  <c r="AM3030" i="18"/>
  <c r="AM3845" i="18"/>
  <c r="AM7139" i="18"/>
  <c r="AP9003" i="18"/>
  <c r="AM3866" i="18"/>
  <c r="AM3515" i="18"/>
  <c r="AM4038" i="18"/>
  <c r="AQ6857" i="18"/>
  <c r="AM4602" i="18"/>
  <c r="AM9874" i="18"/>
  <c r="AM3371" i="18"/>
  <c r="AM4350" i="18"/>
  <c r="AP4918" i="18"/>
  <c r="AM3356" i="18"/>
  <c r="AM4207" i="18"/>
  <c r="AM7711" i="18"/>
  <c r="AM4339" i="18"/>
  <c r="AP8859" i="18"/>
  <c r="AQ8773" i="18"/>
  <c r="AM8681" i="18"/>
  <c r="AM3378" i="18"/>
  <c r="AM6613" i="18"/>
  <c r="AM6786" i="18"/>
  <c r="AQ9818" i="18"/>
  <c r="AQ4509" i="18"/>
  <c r="AQ6994" i="18"/>
  <c r="AP7404" i="18"/>
  <c r="AM7296" i="18"/>
  <c r="AQ6613" i="18"/>
  <c r="AP5813" i="18"/>
  <c r="AQ8841" i="18"/>
  <c r="AM7693" i="18"/>
  <c r="AP9515" i="18"/>
  <c r="AM4282" i="18"/>
  <c r="AM3931" i="18"/>
  <c r="AM7253" i="18"/>
  <c r="AP6833" i="18"/>
  <c r="AM3950" i="18"/>
  <c r="AM3599" i="18"/>
  <c r="AM4934" i="18"/>
  <c r="AQ8037" i="18"/>
  <c r="AM5284" i="18"/>
  <c r="AM4053" i="18"/>
  <c r="AM4758" i="18"/>
  <c r="AQ7437" i="18"/>
  <c r="AP5222" i="18"/>
  <c r="AM4325" i="18"/>
  <c r="AM7827" i="18"/>
  <c r="AM4556" i="18"/>
  <c r="AP9062" i="18"/>
  <c r="AQ8944" i="18"/>
  <c r="AM8793" i="18"/>
  <c r="AM3666" i="18"/>
  <c r="AM6771" i="18"/>
  <c r="AM6900" i="18"/>
  <c r="AP8126" i="18"/>
  <c r="AP3260" i="18"/>
  <c r="AP6758" i="18"/>
  <c r="AP4714" i="18"/>
  <c r="AQ9684" i="18"/>
  <c r="AQ7341" i="18"/>
  <c r="AP9443" i="18"/>
  <c r="AP9022" i="18"/>
  <c r="AM6385" i="18"/>
  <c r="AM1623" i="18"/>
  <c r="AM9850" i="18"/>
  <c r="AM6699" i="18"/>
  <c r="AM6296" i="18"/>
  <c r="AM6870" i="18"/>
  <c r="AM9680" i="18"/>
  <c r="AP6332" i="18"/>
  <c r="AP6859" i="18"/>
  <c r="AQ9495" i="18"/>
  <c r="AM8770" i="18"/>
  <c r="AM4518" i="18"/>
  <c r="AQ7648" i="18"/>
  <c r="AQ8504" i="18"/>
  <c r="AQ6828" i="18"/>
  <c r="AM5080" i="18"/>
  <c r="AQ7560" i="18"/>
  <c r="AM1375" i="18"/>
  <c r="AP2832" i="18"/>
  <c r="AQ3970" i="18"/>
  <c r="AQ5148" i="18"/>
  <c r="AP6881" i="18"/>
  <c r="AM3720" i="18"/>
  <c r="AP8161" i="18"/>
  <c r="AP7359" i="18"/>
  <c r="AP6837" i="18"/>
  <c r="AM2355" i="18"/>
  <c r="AM7081" i="18"/>
  <c r="AP6161" i="18"/>
  <c r="AQ9413" i="18"/>
  <c r="AP6617" i="18"/>
  <c r="AM4005" i="18"/>
  <c r="AQ8448" i="18"/>
  <c r="AM5532" i="18"/>
  <c r="AM856" i="18"/>
  <c r="AM2415" i="18"/>
  <c r="AM1194" i="18"/>
  <c r="AM3899" i="18"/>
  <c r="AM9061" i="18"/>
  <c r="AM5584" i="18"/>
  <c r="AP9298" i="18"/>
  <c r="AM8919" i="18"/>
  <c r="AM9408" i="18"/>
  <c r="AP7721" i="18"/>
  <c r="AM553" i="18"/>
  <c r="AP9295" i="18"/>
  <c r="AM443" i="18"/>
  <c r="AM9621" i="18"/>
  <c r="AP6212" i="18"/>
  <c r="AQ8075" i="18"/>
  <c r="AM9129" i="18"/>
  <c r="AM8282" i="18"/>
  <c r="AM5354" i="18"/>
  <c r="AM7154" i="18"/>
  <c r="AM8509" i="18"/>
  <c r="AP6807" i="18"/>
  <c r="AM3124" i="18"/>
  <c r="AM6742" i="18"/>
  <c r="AM9923" i="18"/>
  <c r="AM7238" i="18"/>
  <c r="AM8380" i="18"/>
  <c r="AP8908" i="18"/>
  <c r="AM1511" i="18"/>
  <c r="AP9702" i="18"/>
  <c r="AM1011" i="18"/>
  <c r="AP8479" i="18"/>
  <c r="AQ7913" i="18"/>
  <c r="AM6531" i="18"/>
  <c r="AM4949" i="18"/>
  <c r="AM6123" i="18"/>
  <c r="AP8916" i="18"/>
  <c r="AM9060" i="18"/>
  <c r="AM7447" i="18"/>
  <c r="AM9917" i="18"/>
  <c r="AM8048" i="18"/>
  <c r="AQ9227" i="18"/>
  <c r="AQ7503" i="18"/>
  <c r="AM2913" i="18"/>
  <c r="AQ7741" i="18"/>
  <c r="AQ9162" i="18"/>
  <c r="AQ9366" i="18"/>
  <c r="AM5400" i="18"/>
  <c r="AM5493" i="18"/>
  <c r="AM702" i="18"/>
  <c r="AM7020" i="18"/>
  <c r="AM1040" i="18"/>
  <c r="AM4894" i="18"/>
  <c r="AM8669" i="18"/>
  <c r="AM4836" i="18"/>
  <c r="AP6421" i="18"/>
  <c r="AQ1025" i="18"/>
  <c r="AP5357" i="18"/>
  <c r="AM1093" i="18"/>
  <c r="AM4008" i="18"/>
  <c r="AP9442" i="18"/>
  <c r="AM9138" i="18"/>
  <c r="AQ7007" i="18"/>
  <c r="AM5106" i="18"/>
  <c r="AP7136" i="18"/>
  <c r="AM5171" i="18"/>
  <c r="AM6617" i="18"/>
  <c r="AM3555" i="18"/>
  <c r="AM7939" i="18"/>
  <c r="AM7794" i="18"/>
  <c r="AQ8143" i="18"/>
  <c r="AM8905" i="18"/>
  <c r="AM7483" i="18"/>
  <c r="AP5172" i="18"/>
  <c r="AM7905" i="18"/>
  <c r="AP6329" i="18"/>
  <c r="AM5386" i="18"/>
  <c r="AP8839" i="18"/>
  <c r="AM8588" i="18"/>
  <c r="AP9142" i="18"/>
  <c r="AM1491" i="18"/>
  <c r="AQ9690" i="18"/>
  <c r="AM4263" i="18"/>
  <c r="AM7149" i="18"/>
  <c r="AM4726" i="18"/>
  <c r="AM7774" i="18"/>
  <c r="AM2031" i="18"/>
  <c r="AP7712" i="18"/>
  <c r="AM9033" i="18"/>
  <c r="AM8150" i="18"/>
  <c r="AM5776" i="18"/>
  <c r="AP3175" i="18"/>
  <c r="AM4393" i="18"/>
  <c r="AP9815" i="18"/>
  <c r="AM1758" i="18"/>
  <c r="AM2510" i="18"/>
  <c r="AM5940" i="18"/>
  <c r="AM9309" i="18"/>
  <c r="AQ9202" i="18"/>
  <c r="AM7397" i="18"/>
  <c r="AM8677" i="18"/>
  <c r="AM5461" i="18"/>
  <c r="AQ6415" i="18"/>
  <c r="AM9485" i="18"/>
  <c r="AM1272" i="18"/>
  <c r="AM8438" i="18"/>
  <c r="AQ7389" i="18"/>
  <c r="AP7921" i="18"/>
  <c r="AM3998" i="18"/>
  <c r="AM4135" i="18"/>
  <c r="AM7444" i="18"/>
  <c r="AM2160" i="18"/>
  <c r="AM7190" i="18"/>
  <c r="AP9819" i="18"/>
  <c r="AP4475" i="18"/>
  <c r="AQ5856" i="18"/>
  <c r="AP3597" i="18"/>
  <c r="AP2934" i="18"/>
  <c r="AQ7057" i="18"/>
  <c r="AQ9599" i="18"/>
  <c r="AM5646" i="18"/>
  <c r="AP6347" i="18"/>
  <c r="AP6784" i="18"/>
  <c r="AM6798" i="18"/>
  <c r="AM5108" i="18"/>
  <c r="AM8998" i="18"/>
  <c r="AQ7459" i="18"/>
  <c r="AQ6791" i="18"/>
  <c r="AQ7816" i="18"/>
  <c r="AM4626" i="18"/>
  <c r="AM1822" i="18"/>
  <c r="AM9583" i="18"/>
  <c r="AM5735" i="18"/>
  <c r="AQ5918" i="18"/>
  <c r="AM7577" i="18"/>
  <c r="AP5947" i="18"/>
  <c r="AM3678" i="18"/>
  <c r="AP9230" i="18"/>
  <c r="AP6997" i="18"/>
  <c r="AQ4487" i="18"/>
  <c r="AM7638" i="18"/>
  <c r="AM408" i="18"/>
  <c r="AM7703" i="18"/>
  <c r="AP7665" i="18"/>
  <c r="AM9001" i="18"/>
  <c r="AM8114" i="18"/>
  <c r="AM5078" i="18"/>
  <c r="AM6634" i="18"/>
  <c r="AM8156" i="18"/>
  <c r="AQ8150" i="18"/>
  <c r="AM7753" i="18"/>
  <c r="AM7091" i="18"/>
  <c r="AQ7680" i="18"/>
  <c r="AM6287" i="18"/>
  <c r="AM7938" i="18"/>
  <c r="AM9707" i="18"/>
  <c r="AM3875" i="18"/>
  <c r="AQ4087" i="18"/>
  <c r="AM6540" i="18"/>
  <c r="AQ6421" i="18"/>
  <c r="AM8268" i="18"/>
  <c r="AM3299" i="18"/>
  <c r="AM8170" i="18"/>
  <c r="AM1364" i="18"/>
  <c r="AM7246" i="18"/>
  <c r="AM638" i="18"/>
  <c r="AP9514" i="18"/>
  <c r="AQ7541" i="18"/>
  <c r="AM9533" i="18"/>
  <c r="AM9030" i="18"/>
  <c r="AM9031" i="18"/>
  <c r="AM8964" i="18"/>
  <c r="AM3615" i="18"/>
  <c r="AM8795" i="18"/>
  <c r="AQ7937" i="18"/>
  <c r="AM4162" i="18"/>
  <c r="AQ2544" i="18"/>
  <c r="AP6979" i="18"/>
  <c r="AQ2692" i="18"/>
  <c r="AM8753" i="18"/>
  <c r="AM28" i="18"/>
  <c r="AM2586" i="18"/>
  <c r="AM9786" i="18"/>
  <c r="AP8643" i="18"/>
  <c r="AP7612" i="18"/>
  <c r="AP5429" i="18"/>
  <c r="AP5979" i="18"/>
  <c r="AM4228" i="18"/>
  <c r="AM5423" i="18"/>
  <c r="AM8462" i="18"/>
  <c r="AQ7691" i="18"/>
  <c r="AP9896" i="18"/>
  <c r="AP7236" i="18"/>
  <c r="AM7810" i="18"/>
  <c r="AM8252" i="18"/>
  <c r="AM5460" i="18"/>
  <c r="AQ9138" i="18"/>
  <c r="AM4004" i="18"/>
  <c r="AM2739" i="18"/>
  <c r="AM4543" i="18"/>
  <c r="AM4436" i="18"/>
  <c r="AM6733" i="18"/>
  <c r="AM6579" i="18"/>
  <c r="AM3202" i="18"/>
  <c r="AQ7511" i="18"/>
  <c r="AQ5832" i="18"/>
  <c r="AP8316" i="18"/>
  <c r="AM6068" i="18"/>
  <c r="AM2754" i="18"/>
  <c r="AM9749" i="18"/>
  <c r="AM888" i="18"/>
  <c r="AP9902" i="18"/>
  <c r="AQ8581" i="18"/>
  <c r="AQ8036" i="18"/>
  <c r="AM3566" i="18"/>
  <c r="AM8947" i="18"/>
  <c r="AP4779" i="18"/>
  <c r="AM6466" i="18"/>
  <c r="AM1837" i="18"/>
  <c r="AM9441" i="18"/>
  <c r="AM2402" i="18"/>
  <c r="AM4243" i="18"/>
  <c r="AM6071" i="18"/>
  <c r="AM4127" i="18"/>
  <c r="AQ9817" i="18"/>
  <c r="AM6157" i="18"/>
  <c r="AM9392" i="18"/>
  <c r="AQ7565" i="18"/>
  <c r="AP7620" i="18"/>
  <c r="AQ7388" i="18"/>
  <c r="AM3943" i="18"/>
  <c r="AM8269" i="18"/>
  <c r="AQ8000" i="18"/>
  <c r="AM7580" i="18"/>
  <c r="AM7647" i="18"/>
  <c r="AM6545" i="18"/>
  <c r="AM4886" i="18"/>
  <c r="AP7179" i="18"/>
  <c r="AM9215" i="18"/>
  <c r="AQ7447" i="18"/>
  <c r="AM2717" i="18"/>
  <c r="AP8984" i="18"/>
  <c r="AM8426" i="18"/>
  <c r="AM7136" i="18"/>
  <c r="AQ9847" i="18"/>
  <c r="AM4151" i="18"/>
  <c r="AM6596" i="18"/>
  <c r="AP5319" i="18"/>
  <c r="AM6895" i="18"/>
  <c r="AP7153" i="18"/>
  <c r="AM2472" i="18"/>
  <c r="AP7119" i="18"/>
  <c r="AM3556" i="18"/>
  <c r="AM2467" i="18"/>
  <c r="AM3623" i="18"/>
  <c r="AM1474" i="18"/>
  <c r="AM1399" i="18"/>
  <c r="AM9610" i="18"/>
  <c r="AP8021" i="18"/>
  <c r="AM7820" i="18"/>
  <c r="AQ9311" i="18"/>
  <c r="AQ2504" i="18"/>
  <c r="AP8561" i="18"/>
  <c r="AP7993" i="18"/>
  <c r="AM8179" i="18"/>
  <c r="AQ6627" i="18"/>
  <c r="AM482" i="18"/>
  <c r="AM1279" i="18"/>
  <c r="AQ8107" i="18"/>
  <c r="AM5803" i="18"/>
  <c r="AQ8745" i="18"/>
  <c r="AM3876" i="18"/>
  <c r="AM2483" i="18"/>
  <c r="AM4578" i="18"/>
  <c r="AQ8031" i="18"/>
  <c r="AM4391" i="18"/>
  <c r="AM8700" i="18"/>
  <c r="AM8065" i="18"/>
  <c r="AM4490" i="18"/>
  <c r="AM618" i="18"/>
  <c r="AM6045" i="18"/>
  <c r="AM983" i="18"/>
  <c r="AM6066" i="18"/>
  <c r="AP6084" i="18"/>
  <c r="AP5428" i="18"/>
  <c r="AM8491" i="18"/>
  <c r="AM3200" i="18"/>
  <c r="AP9747" i="18"/>
  <c r="AP6960" i="18"/>
  <c r="AM5785" i="18"/>
  <c r="AM7200" i="18"/>
  <c r="AM5724" i="18"/>
  <c r="AP6247" i="18"/>
  <c r="AM7473" i="18"/>
  <c r="AP2401" i="18"/>
  <c r="AM1370" i="18"/>
  <c r="AM8441" i="18"/>
  <c r="AP9076" i="18"/>
  <c r="AQ8917" i="18"/>
  <c r="AM8565" i="18"/>
  <c r="AM9817" i="18"/>
  <c r="AP7523" i="18"/>
  <c r="AM863" i="18"/>
  <c r="AM5022" i="18"/>
  <c r="AM1832" i="18"/>
  <c r="AM7782" i="18"/>
  <c r="AP9347" i="18"/>
  <c r="AM8787" i="18"/>
  <c r="AM2645" i="18"/>
  <c r="AM9290" i="18"/>
  <c r="AP7301" i="18"/>
  <c r="AM5047" i="18"/>
  <c r="AM3075" i="18"/>
  <c r="AP6416" i="18"/>
  <c r="AM6580" i="18"/>
  <c r="AM1571" i="18"/>
  <c r="AQ1830" i="18"/>
  <c r="AP9601" i="18"/>
  <c r="AM8223" i="18"/>
  <c r="AM4823" i="18"/>
  <c r="AM2686" i="18"/>
  <c r="AM6535" i="18"/>
  <c r="AQ4662" i="18"/>
  <c r="AQ7945" i="18"/>
  <c r="AM2247" i="18"/>
  <c r="AM5691" i="18"/>
  <c r="AM6898" i="18"/>
  <c r="AM21" i="18"/>
  <c r="AM2275" i="18"/>
  <c r="AM6835" i="18"/>
  <c r="AM3287" i="18"/>
  <c r="AM9574" i="18"/>
  <c r="AM3859" i="18"/>
  <c r="AM2777" i="18"/>
  <c r="AM6431" i="18"/>
  <c r="AP5372" i="18"/>
  <c r="AP9055" i="18"/>
  <c r="AM7084" i="18"/>
  <c r="AM4551" i="18"/>
  <c r="AQ8800" i="18"/>
  <c r="AM3189" i="18"/>
  <c r="AM5717" i="18"/>
  <c r="AQ8601" i="18"/>
  <c r="AM9460" i="18"/>
  <c r="AM4082" i="18"/>
  <c r="AM8220" i="18"/>
  <c r="AM7069" i="18"/>
  <c r="AM4420" i="18"/>
  <c r="AP3773" i="18"/>
  <c r="AP3797" i="18"/>
  <c r="AM7742" i="18"/>
  <c r="AM2456" i="18"/>
  <c r="AM544" i="18"/>
  <c r="AP9480" i="18"/>
  <c r="AM7471" i="18"/>
  <c r="AM3822" i="18"/>
  <c r="AM3312" i="18"/>
  <c r="AM9456" i="18"/>
  <c r="AM3373" i="18"/>
  <c r="AM8254" i="18"/>
  <c r="AP9460" i="18"/>
  <c r="AM8820" i="18"/>
  <c r="AM3167" i="18"/>
  <c r="AM6437" i="18"/>
  <c r="AP2498" i="18"/>
  <c r="AM7042" i="18"/>
  <c r="AM4981" i="18"/>
  <c r="AQ3205" i="18"/>
  <c r="AP6455" i="18"/>
  <c r="AQ7097" i="18"/>
  <c r="AQ8331" i="18"/>
  <c r="AM4072" i="18"/>
  <c r="AQ9414" i="18"/>
  <c r="AQ8307" i="18"/>
  <c r="AM9108" i="18"/>
  <c r="AM6890" i="18"/>
  <c r="AM46" i="18"/>
  <c r="AQ9637" i="18"/>
  <c r="AM9420" i="18"/>
  <c r="AQ8568" i="18"/>
  <c r="AQ7204" i="18"/>
  <c r="AM7216" i="18"/>
  <c r="AM1241" i="18"/>
  <c r="AM816" i="18"/>
  <c r="AP9890" i="18"/>
  <c r="AQ6899" i="18"/>
  <c r="AP4373" i="18"/>
  <c r="AM6370" i="18"/>
  <c r="AM5764" i="18"/>
  <c r="AM8427" i="18"/>
  <c r="AP9733" i="18"/>
  <c r="AM712" i="18"/>
  <c r="AM3047" i="18"/>
  <c r="AP8448" i="18"/>
  <c r="AM3487" i="18"/>
  <c r="AQ3670" i="18"/>
  <c r="AM8035" i="18"/>
  <c r="AM9630" i="18"/>
  <c r="AM9587" i="18"/>
  <c r="AQ7252" i="18"/>
  <c r="AM1062" i="18"/>
  <c r="AM8470" i="18"/>
  <c r="AM5580" i="18"/>
  <c r="AM8508" i="18"/>
  <c r="AM878" i="18"/>
  <c r="AM7331" i="18"/>
  <c r="AM6288" i="18"/>
  <c r="AM5588" i="18"/>
  <c r="AM2489" i="18"/>
  <c r="AP9196" i="18"/>
  <c r="AM5991" i="18"/>
  <c r="AP8949" i="18"/>
  <c r="AQ7400" i="18"/>
  <c r="AM600" i="18"/>
  <c r="AM6715" i="18"/>
  <c r="AM6537" i="18"/>
  <c r="AM4787" i="18"/>
  <c r="AP7129" i="18"/>
  <c r="AM1319" i="18"/>
  <c r="AM8414" i="18"/>
  <c r="AM9174" i="18"/>
  <c r="AM4158" i="18"/>
  <c r="AM1081" i="18"/>
  <c r="AM8102" i="18"/>
  <c r="AP8482" i="18"/>
  <c r="AQ7317" i="18"/>
  <c r="AM2406" i="18"/>
  <c r="AQ9512" i="18"/>
  <c r="AM8790" i="18"/>
  <c r="AM5114" i="18"/>
  <c r="AM9052" i="18"/>
  <c r="AM4822" i="18"/>
  <c r="AM3703" i="18"/>
  <c r="AM3315" i="18"/>
  <c r="AM9024" i="18"/>
  <c r="AM1139" i="18"/>
  <c r="AM6643" i="18"/>
  <c r="AM9561" i="18"/>
  <c r="AM4395" i="18"/>
  <c r="AM3412" i="18"/>
  <c r="AM2747" i="18"/>
  <c r="AM5727" i="18"/>
  <c r="AM7389" i="18"/>
  <c r="AM1913" i="18"/>
  <c r="AP6223" i="18"/>
  <c r="AQ5635" i="18"/>
  <c r="AM1795" i="18"/>
  <c r="AQ7321" i="18"/>
  <c r="AP9531" i="18"/>
  <c r="AQ5556" i="18"/>
  <c r="AM6377" i="18"/>
  <c r="AM9635" i="18"/>
  <c r="AM2417" i="18"/>
  <c r="AM9027" i="18"/>
  <c r="AM2349" i="18"/>
  <c r="AM9626" i="18"/>
  <c r="AP7660" i="18"/>
  <c r="AP8283" i="18"/>
  <c r="AQ6841" i="18"/>
  <c r="AM7336" i="18"/>
  <c r="AM5675" i="18"/>
  <c r="AM6154" i="18"/>
  <c r="AM5061" i="18"/>
  <c r="AM8460" i="18"/>
  <c r="AP5751" i="18"/>
  <c r="AM1816" i="18"/>
  <c r="AP4982" i="18"/>
  <c r="AM6875" i="18"/>
  <c r="AM5152" i="18"/>
  <c r="AM8816" i="18"/>
  <c r="AM4213" i="18"/>
  <c r="AM6058" i="18"/>
  <c r="AM3023" i="18"/>
  <c r="AM7476" i="18"/>
  <c r="AQ8527" i="18"/>
  <c r="AM3938" i="18"/>
  <c r="AM5804" i="18"/>
  <c r="AM8501" i="18"/>
  <c r="AM6442" i="18"/>
  <c r="AQ9325" i="18"/>
  <c r="AQ9822" i="18"/>
  <c r="AM8446" i="18"/>
  <c r="AQ9557" i="18"/>
  <c r="AM4789" i="18"/>
  <c r="AM9471" i="18"/>
  <c r="AM5780" i="18"/>
  <c r="AQ9191" i="18"/>
  <c r="AM6867" i="18"/>
  <c r="AM5725" i="18"/>
  <c r="AM3717" i="18"/>
  <c r="AM7369" i="18"/>
  <c r="AM3254" i="18"/>
  <c r="AM8067" i="18"/>
  <c r="AM8918" i="18"/>
  <c r="AM9163" i="18"/>
  <c r="AQ3770" i="18"/>
  <c r="AP9355" i="18"/>
  <c r="AQ7343" i="18"/>
  <c r="AM9488" i="18"/>
  <c r="AM8950" i="18"/>
  <c r="AM5712" i="18"/>
  <c r="AP9366" i="18"/>
  <c r="AM830" i="18"/>
  <c r="AM8991" i="18"/>
  <c r="AP7497" i="18"/>
  <c r="AQ8923" i="18"/>
  <c r="AM6562" i="18"/>
  <c r="AM7826" i="18"/>
  <c r="AQ6744" i="18"/>
  <c r="AM9015" i="18"/>
  <c r="AM1713" i="18"/>
  <c r="AM9893" i="18"/>
  <c r="AP4213" i="18"/>
  <c r="AM5309" i="18"/>
  <c r="AM4035" i="18"/>
  <c r="AM2095" i="18"/>
  <c r="AM9369" i="18"/>
  <c r="AM1349" i="18"/>
  <c r="AM9237" i="18"/>
  <c r="AQ9221" i="18"/>
  <c r="AQ8760" i="18"/>
  <c r="AM5235" i="18"/>
  <c r="AM8133" i="18"/>
  <c r="AM7626" i="18"/>
  <c r="AM9128" i="18"/>
  <c r="AP7132" i="18"/>
  <c r="AQ5867" i="18"/>
  <c r="AM7795" i="18"/>
  <c r="AM8530" i="18"/>
  <c r="AM1978" i="18"/>
  <c r="AP9608" i="18"/>
  <c r="AQ8128" i="18"/>
  <c r="AM1609" i="18"/>
  <c r="AM6195" i="18"/>
  <c r="AM6748" i="18"/>
  <c r="AM2979" i="18"/>
  <c r="AP7861" i="18"/>
  <c r="AM9554" i="18"/>
  <c r="AM5105" i="18"/>
  <c r="AP712" i="18"/>
  <c r="AM9245" i="18"/>
  <c r="AQ8191" i="18"/>
  <c r="AM1283" i="18"/>
  <c r="AM6885" i="18"/>
  <c r="AM2344" i="18"/>
  <c r="AQ7353" i="18"/>
  <c r="AP8149" i="18"/>
  <c r="AM8378" i="18"/>
  <c r="AP8743" i="18"/>
  <c r="AP7115" i="18"/>
  <c r="AQ8039" i="18"/>
  <c r="AM5886" i="18"/>
  <c r="AP4262" i="18"/>
  <c r="AM2653" i="18"/>
  <c r="AQ9367" i="18"/>
  <c r="AM8025" i="18"/>
  <c r="AM9121" i="18"/>
  <c r="AP8988" i="18"/>
  <c r="AM2518" i="18"/>
  <c r="AM6055" i="18"/>
  <c r="AM7957" i="18"/>
  <c r="AM681" i="18"/>
  <c r="AM1315" i="18"/>
  <c r="AM7890" i="18"/>
  <c r="AM1299" i="18"/>
  <c r="AP8039" i="18"/>
  <c r="AM5252" i="18"/>
  <c r="AM7363" i="18"/>
  <c r="AP7980" i="18"/>
  <c r="AM9664" i="18"/>
  <c r="AQ7588" i="18"/>
  <c r="AP9270" i="18"/>
  <c r="AM2833" i="18"/>
  <c r="AM8723" i="18"/>
  <c r="AM654" i="18"/>
  <c r="AM3575" i="18"/>
  <c r="AM3039" i="18"/>
  <c r="AM814" i="18"/>
  <c r="AM5073" i="18"/>
  <c r="AM4133" i="18"/>
  <c r="AM4883" i="18"/>
  <c r="AM930" i="18"/>
  <c r="AM9667" i="18"/>
  <c r="AM8560" i="18"/>
  <c r="AM7316" i="18"/>
  <c r="AM8521" i="18"/>
  <c r="AP9485" i="18"/>
  <c r="AQ7439" i="18"/>
  <c r="AM1775" i="18"/>
  <c r="AP6933" i="18"/>
  <c r="AM3827" i="18"/>
  <c r="AP9858" i="18"/>
  <c r="AM6110" i="18"/>
  <c r="AM9619" i="18"/>
  <c r="AM9288" i="18"/>
  <c r="AM7643" i="18"/>
  <c r="AM7434" i="18"/>
  <c r="AM5545" i="18"/>
  <c r="AM923" i="18"/>
  <c r="AP9602" i="18"/>
  <c r="AQ7428" i="18"/>
  <c r="AM4010" i="18"/>
  <c r="AM2971" i="18"/>
  <c r="AM8487" i="18"/>
  <c r="AP9059" i="18"/>
  <c r="AP6940" i="18"/>
  <c r="AM5986" i="18"/>
  <c r="AQ4931" i="18"/>
  <c r="AQ7475" i="18"/>
  <c r="AM7016" i="18"/>
  <c r="AM3035" i="18"/>
  <c r="AM811" i="18"/>
  <c r="AQ7744" i="18"/>
  <c r="AM987" i="18"/>
  <c r="AM9126" i="18"/>
  <c r="AM9445" i="18"/>
  <c r="AQ4429" i="18"/>
  <c r="AQ1590" i="18"/>
  <c r="AP1158" i="18"/>
  <c r="AP4249" i="18"/>
  <c r="AQ9500" i="18"/>
  <c r="AP6849" i="18"/>
  <c r="AP3187" i="18"/>
  <c r="AP7050" i="18"/>
  <c r="AQ8818" i="18"/>
  <c r="AP8878" i="18"/>
  <c r="AP8499" i="18"/>
  <c r="AQ5981" i="18"/>
  <c r="AQ6152" i="18"/>
  <c r="AM5224" i="18"/>
  <c r="AQ5860" i="18"/>
  <c r="AM1043" i="18"/>
  <c r="AQ9127" i="18"/>
  <c r="AP2732" i="18"/>
  <c r="AM3634" i="18"/>
  <c r="AQ5539" i="18"/>
  <c r="AM1094" i="18"/>
  <c r="AQ8264" i="18"/>
  <c r="AP7415" i="18"/>
  <c r="AM5346" i="18"/>
  <c r="AM9229" i="18"/>
  <c r="AM4825" i="18"/>
  <c r="AQ8907" i="18"/>
  <c r="AM3063" i="18"/>
  <c r="AQ3975" i="18"/>
  <c r="AM9378" i="18"/>
  <c r="AM3107" i="18"/>
  <c r="AP8668" i="18"/>
  <c r="AM1823" i="18"/>
  <c r="AM3921" i="18"/>
  <c r="AM3187" i="18"/>
  <c r="AM9672" i="18"/>
  <c r="AM7221" i="18"/>
  <c r="AP1616" i="18"/>
  <c r="AP7684" i="18"/>
  <c r="AP2245" i="18"/>
  <c r="AQ7032" i="18"/>
  <c r="AM6763" i="18"/>
  <c r="AM8937" i="18"/>
  <c r="AM9046" i="18"/>
  <c r="AM4113" i="18"/>
  <c r="AM1106" i="18"/>
  <c r="AP6699" i="18"/>
  <c r="AM8885" i="18"/>
  <c r="AM9836" i="18"/>
  <c r="AP7407" i="18"/>
  <c r="AQ1867" i="18"/>
  <c r="AP8002" i="18"/>
  <c r="AQ4734" i="18"/>
  <c r="AQ6123" i="18"/>
  <c r="AM5320" i="18"/>
  <c r="AP5909" i="18"/>
  <c r="AQ7433" i="18"/>
  <c r="AM6993" i="18"/>
  <c r="AM9642" i="18"/>
  <c r="AQ8019" i="18"/>
  <c r="AM8633" i="18"/>
  <c r="AM7003" i="18"/>
  <c r="AM9092" i="18"/>
  <c r="AP9668" i="18"/>
  <c r="AM3610" i="18"/>
  <c r="AM1033" i="18"/>
  <c r="AM959" i="18"/>
  <c r="AM1067" i="18"/>
  <c r="AM4165" i="18"/>
  <c r="AM5005" i="18"/>
  <c r="AM4311" i="18"/>
  <c r="AM978" i="18"/>
  <c r="AP5952" i="18"/>
  <c r="AM4891" i="18"/>
  <c r="AM4478" i="18"/>
  <c r="AM8239" i="18"/>
  <c r="AM6740" i="18"/>
  <c r="AP9524" i="18"/>
  <c r="AM9193" i="18"/>
  <c r="AM7356" i="18"/>
  <c r="AM7466" i="18"/>
  <c r="AP5814" i="18"/>
  <c r="AM3973" i="18"/>
  <c r="AM4734" i="18"/>
  <c r="AM3988" i="18"/>
  <c r="AM3635" i="18"/>
  <c r="AM2626" i="18"/>
  <c r="AM5388" i="18"/>
  <c r="AQ5680" i="18"/>
  <c r="AM6014" i="18"/>
  <c r="AM4621" i="18"/>
  <c r="AM2104" i="18"/>
  <c r="AQ7125" i="18"/>
  <c r="AM7618" i="18"/>
  <c r="AP7740" i="18"/>
  <c r="AM6094" i="18"/>
  <c r="AM3677" i="18"/>
  <c r="AM8948" i="18"/>
  <c r="AM9349" i="18"/>
  <c r="AM5150" i="18"/>
  <c r="AM9239" i="18"/>
  <c r="AM5586" i="18"/>
  <c r="AM9414" i="18"/>
  <c r="AQ9343" i="18"/>
  <c r="AM7702" i="18"/>
  <c r="AQ1326" i="18"/>
  <c r="AQ5621" i="18"/>
  <c r="AP3242" i="18"/>
  <c r="AQ3165" i="18"/>
  <c r="AQ3249" i="18"/>
  <c r="AQ7649" i="18"/>
  <c r="AP8432" i="18"/>
  <c r="AQ8523" i="18"/>
  <c r="AP8701" i="18"/>
  <c r="AM4361" i="18"/>
  <c r="AP9434" i="18"/>
  <c r="AM2811" i="18"/>
  <c r="AP9139" i="18"/>
  <c r="AM3865" i="18"/>
  <c r="AM1442" i="18"/>
  <c r="AM8882" i="18"/>
  <c r="AM4018" i="18"/>
  <c r="AQ6557" i="18"/>
  <c r="AM2629" i="18"/>
  <c r="AQ6827" i="18"/>
  <c r="AM8897" i="18"/>
  <c r="AM3071" i="18"/>
  <c r="AM5174" i="18"/>
  <c r="AM4313" i="18"/>
  <c r="AM9750" i="18"/>
  <c r="AP6057" i="18"/>
  <c r="AM3546" i="18"/>
  <c r="AP8715" i="18"/>
  <c r="AM5571" i="18"/>
  <c r="AM5872" i="18"/>
  <c r="AM6436" i="18"/>
  <c r="AP2922" i="18"/>
  <c r="AP5454" i="18"/>
  <c r="AQ9741" i="18"/>
  <c r="AQ7160" i="18"/>
  <c r="AM6211" i="18"/>
  <c r="AM8078" i="18"/>
  <c r="AM4433" i="18"/>
  <c r="AQ9186" i="18"/>
  <c r="AM4628" i="18"/>
  <c r="AM6956" i="18"/>
  <c r="AP9246" i="18"/>
  <c r="AM7291" i="18"/>
  <c r="AM6301" i="18"/>
  <c r="AM1559" i="18"/>
  <c r="AM8776" i="18"/>
  <c r="AM8979" i="18"/>
  <c r="AP6293" i="18"/>
  <c r="AM3559" i="18"/>
  <c r="AM2290" i="18"/>
  <c r="AM6031" i="18"/>
  <c r="AM8966" i="18"/>
  <c r="AM7897" i="18"/>
  <c r="AM411" i="18"/>
  <c r="AM4669" i="18"/>
  <c r="AM920" i="18"/>
  <c r="AM7294" i="18"/>
  <c r="AM745" i="18"/>
  <c r="AM6503" i="18"/>
  <c r="AQ5616" i="18"/>
  <c r="AM9117" i="18"/>
  <c r="AQ1024" i="18"/>
  <c r="AQ5861" i="18"/>
  <c r="AM1036" i="18"/>
  <c r="AP9369" i="18"/>
  <c r="AP4211" i="18"/>
  <c r="AQ6218" i="18"/>
  <c r="AM2428" i="18"/>
  <c r="AQ9285" i="18"/>
  <c r="AP9703" i="18"/>
  <c r="AQ5517" i="18"/>
  <c r="AQ4323" i="18"/>
  <c r="AP2334" i="18"/>
  <c r="AP8300" i="18"/>
  <c r="AM6392" i="18"/>
  <c r="AQ4477" i="18"/>
  <c r="AQ7344" i="18"/>
  <c r="AM458" i="18"/>
  <c r="AQ441" i="18"/>
  <c r="AQ976" i="18"/>
  <c r="AP5218" i="18"/>
  <c r="AQ4090" i="18"/>
  <c r="AP5847" i="18"/>
  <c r="AQ6194" i="18"/>
  <c r="AM1021" i="18"/>
  <c r="AM461" i="18"/>
  <c r="AQ6806" i="18"/>
  <c r="AQ8415" i="18"/>
  <c r="AQ6943" i="18"/>
  <c r="AM3212" i="18"/>
  <c r="AQ7051" i="18"/>
  <c r="AP7197" i="18"/>
  <c r="AP4502" i="18"/>
  <c r="AM838" i="18"/>
  <c r="AM1682" i="18"/>
  <c r="AP2635" i="18"/>
  <c r="AP2953" i="18"/>
  <c r="AQ5330" i="18"/>
  <c r="AP7202" i="18"/>
  <c r="AQ8098" i="18"/>
  <c r="AQ3874" i="18"/>
  <c r="AP8522" i="18"/>
  <c r="AP8925" i="18"/>
  <c r="AQ7633" i="18"/>
  <c r="AM716" i="18"/>
  <c r="AP7995" i="18"/>
  <c r="AQ6001" i="18"/>
  <c r="AP6521" i="18"/>
  <c r="AQ5776" i="18"/>
  <c r="AM5257" i="18"/>
  <c r="AP4554" i="18"/>
  <c r="AP1595" i="18"/>
  <c r="AQ3551" i="18"/>
  <c r="AP452" i="18"/>
  <c r="AP2362" i="18"/>
  <c r="AQ2326" i="18"/>
  <c r="AQ5096" i="18"/>
  <c r="AQ7846" i="18"/>
  <c r="AP3211" i="18"/>
  <c r="AP6237" i="18"/>
  <c r="AM1613" i="18"/>
  <c r="AQ7269" i="18"/>
  <c r="AP1946" i="18"/>
  <c r="AQ5260" i="18"/>
  <c r="AQ3919" i="18"/>
  <c r="AP6031" i="18"/>
  <c r="AQ8334" i="18"/>
  <c r="AQ3421" i="18"/>
  <c r="AQ6061" i="18"/>
  <c r="AM1916" i="18"/>
  <c r="AQ2280" i="18"/>
  <c r="AP3613" i="18"/>
  <c r="AP5890" i="18"/>
  <c r="AP2903" i="18"/>
  <c r="AP8746" i="18"/>
  <c r="AQ6940" i="18"/>
  <c r="AQ4728" i="18"/>
  <c r="AP1653" i="18"/>
  <c r="AQ2245" i="18"/>
  <c r="AP6650" i="18"/>
  <c r="AP6318" i="18"/>
  <c r="AP3359" i="18"/>
  <c r="AP3754" i="18"/>
  <c r="AQ1080" i="18"/>
  <c r="AQ1949" i="18"/>
  <c r="AQ4066" i="18"/>
  <c r="AM1828" i="18"/>
  <c r="AP3765" i="18"/>
  <c r="AM6584" i="18"/>
  <c r="AM7424" i="18"/>
  <c r="AM4744" i="18"/>
  <c r="AP7249" i="18"/>
  <c r="AP9659" i="18"/>
  <c r="AQ6063" i="18"/>
  <c r="AP6053" i="18"/>
  <c r="AQ4567" i="18"/>
  <c r="AP8853" i="18"/>
  <c r="AQ7545" i="18"/>
  <c r="AP8805" i="18"/>
  <c r="AM1729" i="18"/>
  <c r="AM3324" i="18"/>
  <c r="AM8754" i="18"/>
  <c r="AQ9554" i="18"/>
  <c r="AP9817" i="18"/>
  <c r="AQ9471" i="18"/>
  <c r="AQ9365" i="18"/>
  <c r="AM5572" i="18"/>
  <c r="AM3771" i="18"/>
  <c r="AM4903" i="18"/>
  <c r="AP8492" i="18"/>
  <c r="AM5273" i="18"/>
  <c r="AP9418" i="18"/>
  <c r="AM3341" i="18"/>
  <c r="AM7894" i="18"/>
  <c r="AM3508" i="18"/>
  <c r="AM8630" i="18"/>
  <c r="AP6649" i="18"/>
  <c r="AM6690" i="18"/>
  <c r="AM1546" i="18"/>
  <c r="AM1630" i="18"/>
  <c r="AM4247" i="18"/>
  <c r="AP9086" i="18"/>
  <c r="AP6407" i="18"/>
  <c r="AM4335" i="18"/>
  <c r="AM1891" i="18"/>
  <c r="AM5213" i="18"/>
  <c r="AM6931" i="18"/>
  <c r="AM4587" i="18"/>
  <c r="AQ7467" i="18"/>
  <c r="AQ8719" i="18"/>
  <c r="AM4106" i="18"/>
  <c r="AM9152" i="18"/>
  <c r="AM6410" i="18"/>
  <c r="AP8111" i="18"/>
  <c r="AM8603" i="18"/>
  <c r="AM5375" i="18"/>
  <c r="AM9216" i="18"/>
  <c r="AM5165" i="18"/>
  <c r="AP7851" i="18"/>
  <c r="AP6393" i="18"/>
  <c r="AP4817" i="18"/>
  <c r="AQ6649" i="18"/>
  <c r="AM6863" i="18"/>
  <c r="AM1651" i="18"/>
  <c r="AM9675" i="18"/>
  <c r="AP9386" i="18"/>
  <c r="AM2771" i="18"/>
  <c r="AM3716" i="18"/>
  <c r="AM3980" i="18"/>
  <c r="AM6367" i="18"/>
  <c r="AQ3869" i="18"/>
  <c r="AM9797" i="18"/>
  <c r="AQ5363" i="18"/>
  <c r="AQ9185" i="18"/>
  <c r="AM8783" i="18"/>
  <c r="AM4926" i="18"/>
  <c r="AM11" i="18"/>
  <c r="AP8580" i="18"/>
  <c r="AM4107" i="18"/>
  <c r="AQ2759" i="18"/>
  <c r="AP6106" i="18"/>
  <c r="AQ6306" i="18"/>
  <c r="AP2693" i="18"/>
  <c r="AQ9020" i="18"/>
  <c r="AP5722" i="18"/>
  <c r="AP5386" i="18"/>
  <c r="AP6024" i="18"/>
  <c r="AQ7967" i="18"/>
  <c r="AP8405" i="18"/>
  <c r="AM2413" i="18"/>
  <c r="AM3905" i="18"/>
  <c r="AP9656" i="18"/>
  <c r="AM673" i="18"/>
  <c r="AM3945" i="18"/>
  <c r="AM8241" i="18"/>
  <c r="AM8618" i="18"/>
  <c r="AP9119" i="18"/>
  <c r="AP9437" i="18"/>
  <c r="AP9122" i="18"/>
  <c r="AQ9169" i="18"/>
  <c r="AM5390" i="18"/>
  <c r="AM3589" i="18"/>
  <c r="AM4611" i="18"/>
  <c r="AM4564" i="18"/>
  <c r="AQ8856" i="18"/>
  <c r="AM5721" i="18"/>
  <c r="AP5307" i="18"/>
  <c r="AQ9021" i="18"/>
  <c r="AQ7332" i="18"/>
  <c r="AP6415" i="18"/>
  <c r="AM5966" i="18"/>
  <c r="AP7765" i="18"/>
  <c r="AP9503" i="18"/>
  <c r="AM6421" i="18"/>
  <c r="AP1960" i="18"/>
  <c r="AM1488" i="18"/>
  <c r="AM2450" i="18"/>
  <c r="AM3141" i="18"/>
  <c r="AM665" i="18"/>
  <c r="AM6461" i="18"/>
  <c r="AM6764" i="18"/>
  <c r="AM8909" i="18"/>
  <c r="AM413" i="18"/>
  <c r="AM7712" i="18"/>
  <c r="AP9562" i="18"/>
  <c r="AM7386" i="18"/>
  <c r="AM5583" i="18"/>
  <c r="AM7523" i="18"/>
  <c r="AM5418" i="18"/>
  <c r="AM8678" i="18"/>
  <c r="AM2990" i="18"/>
  <c r="AQ7484" i="18"/>
  <c r="AQ5864" i="18"/>
  <c r="AM5102" i="18"/>
  <c r="AQ9047" i="18"/>
  <c r="AP8213" i="18"/>
  <c r="AM3650" i="18"/>
  <c r="AM4739" i="18"/>
  <c r="AM7487" i="18"/>
  <c r="AQ9478" i="18"/>
  <c r="AM9927" i="18"/>
  <c r="AM1476" i="18"/>
  <c r="AM6177" i="18"/>
  <c r="AM6212" i="18"/>
  <c r="AM658" i="18"/>
  <c r="AM552" i="18"/>
  <c r="AM3693" i="18"/>
  <c r="AP8433" i="18"/>
  <c r="AQ7331" i="18"/>
  <c r="AM7678" i="18"/>
  <c r="AM8343" i="18"/>
  <c r="AM1215" i="18"/>
  <c r="AM8495" i="18"/>
  <c r="AQ7115" i="18"/>
  <c r="AQ6736" i="18"/>
  <c r="AM2362" i="18"/>
  <c r="AM8642" i="18"/>
  <c r="AP9002" i="18"/>
  <c r="AM4761" i="18"/>
  <c r="AQ9077" i="18"/>
  <c r="AM4786" i="18"/>
  <c r="AQ7456" i="18"/>
  <c r="AM4979" i="18"/>
  <c r="AM9715" i="18"/>
  <c r="AQ7143" i="18"/>
  <c r="AQ9578" i="18"/>
  <c r="AM1512" i="18"/>
  <c r="AM7551" i="18"/>
  <c r="AM5949" i="18"/>
  <c r="AM5846" i="18"/>
  <c r="AM8210" i="18"/>
  <c r="AM9197" i="18"/>
  <c r="AP8635" i="18"/>
  <c r="AQ6171" i="18"/>
  <c r="AM8394" i="18"/>
  <c r="AM577" i="18"/>
  <c r="AM6315" i="18"/>
  <c r="AM7564" i="18"/>
  <c r="AM789" i="18"/>
  <c r="AM8732" i="18"/>
  <c r="AM3959" i="18"/>
  <c r="AM8844" i="18"/>
  <c r="AM2354" i="18"/>
  <c r="AM9726" i="18"/>
  <c r="AM9636" i="18"/>
  <c r="AP8391" i="18"/>
  <c r="AM6936" i="18"/>
  <c r="AM2067" i="18"/>
  <c r="AM2885" i="18"/>
  <c r="AM6861" i="18"/>
  <c r="AM5340" i="18"/>
  <c r="AM9045" i="18"/>
  <c r="AM7537" i="18"/>
  <c r="AP1783" i="18"/>
  <c r="AP3649" i="18"/>
  <c r="AP2224" i="18"/>
  <c r="AQ5601" i="18"/>
  <c r="AP4684" i="18"/>
  <c r="AP5766" i="18"/>
  <c r="AQ5940" i="18"/>
  <c r="AP8584" i="18"/>
  <c r="AP4021" i="18"/>
  <c r="AQ4390" i="18"/>
  <c r="AQ8180" i="18"/>
  <c r="AP6184" i="18"/>
  <c r="AM6272" i="18"/>
  <c r="AQ9801" i="18"/>
  <c r="AQ6137" i="18"/>
  <c r="AM6329" i="18"/>
  <c r="AP4118" i="18"/>
  <c r="AQ5804" i="18"/>
  <c r="AM6017" i="18"/>
  <c r="AQ2728" i="18"/>
  <c r="AP2799" i="18"/>
  <c r="AQ7221" i="18"/>
  <c r="AQ7661" i="18"/>
  <c r="AQ5328" i="18"/>
  <c r="AM4270" i="18"/>
  <c r="AM8159" i="18"/>
  <c r="AQ4825" i="18"/>
  <c r="AM9592" i="18"/>
  <c r="AQ9719" i="18"/>
  <c r="AP9625" i="18"/>
  <c r="AP9088" i="18"/>
  <c r="AM1995" i="18"/>
  <c r="AP8388" i="18"/>
  <c r="AQ9346" i="18"/>
  <c r="AM8177" i="18"/>
  <c r="AM5222" i="18"/>
  <c r="AM5723" i="18"/>
  <c r="AM6797" i="18"/>
  <c r="AQ9492" i="18"/>
  <c r="AQ9897" i="18"/>
  <c r="AM5864" i="18"/>
  <c r="AM7857" i="18"/>
  <c r="AP5649" i="18"/>
  <c r="AM5742" i="18"/>
  <c r="AM3237" i="18"/>
  <c r="AM2914" i="18"/>
  <c r="AP9064" i="18"/>
  <c r="AM1281" i="18"/>
  <c r="AP3509" i="18"/>
  <c r="AM9889" i="18"/>
  <c r="AM8538" i="18"/>
  <c r="AQ7048" i="18"/>
  <c r="AM8106" i="18"/>
  <c r="AM7708" i="18"/>
  <c r="AQ9589" i="18"/>
  <c r="AQ8771" i="18"/>
  <c r="AM5145" i="18"/>
  <c r="AP4986" i="18"/>
  <c r="AQ7264" i="18"/>
  <c r="AM5382" i="18"/>
  <c r="AM9925" i="18"/>
  <c r="AM3389" i="18"/>
  <c r="AM9150" i="18"/>
  <c r="AM7987" i="18"/>
  <c r="AQ8279" i="18"/>
  <c r="AP8404" i="18"/>
  <c r="AP3595" i="18"/>
  <c r="AM4238" i="18"/>
  <c r="AM2041" i="18"/>
  <c r="AM2575" i="18"/>
  <c r="AM6247" i="18"/>
  <c r="AM5663" i="18"/>
  <c r="AP8017" i="18"/>
  <c r="AQ8299" i="18"/>
  <c r="AM2513" i="18"/>
  <c r="AM6467" i="18"/>
  <c r="AM768" i="18"/>
  <c r="AQ9915" i="18"/>
  <c r="AM1411" i="18"/>
  <c r="AM8051" i="18"/>
  <c r="AM3853" i="18"/>
  <c r="AM9032" i="18"/>
  <c r="AM4661" i="18"/>
  <c r="AQ9357" i="18"/>
  <c r="AP9665" i="18"/>
  <c r="AM2507" i="18"/>
  <c r="AM8345" i="18"/>
  <c r="AM3813" i="18"/>
  <c r="AM3901" i="18"/>
  <c r="AM1831" i="18"/>
  <c r="AM3120" i="18"/>
  <c r="AQ6621" i="18"/>
  <c r="AP7012" i="18"/>
  <c r="AM5367" i="18"/>
  <c r="AM2731" i="18"/>
  <c r="AM8701" i="18"/>
  <c r="AM3530" i="18"/>
  <c r="AM6556" i="18"/>
  <c r="AP7317" i="18"/>
  <c r="AP8971" i="18"/>
  <c r="AM5075" i="18"/>
  <c r="AM4258" i="18"/>
  <c r="AM3581" i="18"/>
  <c r="AM4414" i="18"/>
  <c r="AQ4839" i="18"/>
  <c r="AM7661" i="18"/>
  <c r="AM9699" i="18"/>
  <c r="AM9064" i="18"/>
  <c r="AM9761" i="18"/>
  <c r="AQ8861" i="18"/>
  <c r="AM9685" i="18"/>
  <c r="AM8980" i="18"/>
  <c r="AM4079" i="18"/>
  <c r="AQ6911" i="18"/>
  <c r="AM5666" i="18"/>
  <c r="AM2478" i="18"/>
  <c r="AP7551" i="18"/>
  <c r="AM3138" i="18"/>
  <c r="AQ9725" i="18"/>
  <c r="AM7869" i="18"/>
  <c r="AM3259" i="18"/>
  <c r="AM9439" i="18"/>
  <c r="AM7591" i="18"/>
  <c r="AM9311" i="18"/>
  <c r="AM7292" i="18"/>
  <c r="AM977" i="18"/>
  <c r="AP3264" i="18"/>
  <c r="AQ4708" i="18"/>
  <c r="AQ3955" i="18"/>
  <c r="AQ5742" i="18"/>
  <c r="AQ8834" i="18"/>
  <c r="AP3210" i="18"/>
  <c r="AQ5568" i="18"/>
  <c r="AQ9820" i="18"/>
  <c r="AQ9312" i="18"/>
  <c r="AP7063" i="18"/>
  <c r="AM2077" i="18"/>
  <c r="AP9378" i="18"/>
  <c r="AM1693" i="18"/>
  <c r="AM7752" i="18"/>
  <c r="AP9098" i="18"/>
  <c r="AQ8414" i="18"/>
  <c r="AP6164" i="18"/>
  <c r="AQ8531" i="18"/>
  <c r="AM3348" i="18"/>
  <c r="AQ6168" i="18"/>
  <c r="AM4944" i="18"/>
  <c r="AQ1282" i="18"/>
  <c r="AQ7232" i="18"/>
  <c r="AP8676" i="18"/>
  <c r="AM5285" i="18"/>
  <c r="AM7467" i="18"/>
  <c r="AM1668" i="18"/>
  <c r="AP5521" i="18"/>
  <c r="AM6816" i="18"/>
  <c r="AQ5043" i="18"/>
  <c r="AP2942" i="18"/>
  <c r="AM6244" i="18"/>
  <c r="AM3759" i="18"/>
  <c r="AM3795" i="18"/>
  <c r="AP5183" i="18"/>
  <c r="AQ6843" i="18"/>
  <c r="AM1824" i="18"/>
  <c r="AM5905" i="18"/>
  <c r="AM2352" i="18"/>
  <c r="AM3780" i="18"/>
  <c r="AM8634" i="18"/>
  <c r="AQ7877" i="18"/>
  <c r="AM790" i="18"/>
  <c r="AQ9501" i="18"/>
  <c r="AM7332" i="18"/>
  <c r="AM5531" i="18"/>
  <c r="AM7453" i="18"/>
  <c r="AM5347" i="18"/>
  <c r="AM8656" i="18"/>
  <c r="AM7730" i="18"/>
  <c r="AP8500" i="18"/>
  <c r="AM865" i="18"/>
  <c r="AM3196" i="18"/>
  <c r="AM9697" i="18"/>
  <c r="AM8346" i="18"/>
  <c r="AM7910" i="18"/>
  <c r="AM7366" i="18"/>
  <c r="AQ8403" i="18"/>
  <c r="AQ8323" i="18"/>
  <c r="AM4833" i="18"/>
  <c r="AQ7309" i="18"/>
  <c r="AQ6683" i="18"/>
  <c r="AM4850" i="18"/>
  <c r="AM9765" i="18"/>
  <c r="AM3086" i="18"/>
  <c r="AM8364" i="18"/>
  <c r="AQ8457" i="18"/>
  <c r="AM3300" i="18"/>
  <c r="AM9242" i="18"/>
  <c r="AM9391" i="18"/>
  <c r="AQ7771" i="18"/>
  <c r="AM4234" i="18"/>
  <c r="AQ1466" i="18"/>
  <c r="AP7580" i="18"/>
  <c r="AM3050" i="18"/>
  <c r="AQ4514" i="18"/>
  <c r="AM5866" i="18"/>
  <c r="AP5284" i="18"/>
  <c r="AM5472" i="18"/>
  <c r="AM3450" i="18"/>
  <c r="AM9179" i="18"/>
  <c r="AQ6851" i="18"/>
  <c r="AP9047" i="18"/>
  <c r="AM9866" i="18"/>
  <c r="AM6716" i="18"/>
  <c r="AQ9019" i="18"/>
  <c r="AM6778" i="18"/>
  <c r="AQ9931" i="18"/>
  <c r="AQ9669" i="18"/>
  <c r="AM6570" i="18"/>
  <c r="AM6078" i="18"/>
  <c r="AM7060" i="18"/>
  <c r="AP6523" i="18"/>
  <c r="AM5882" i="18"/>
  <c r="AM7547" i="18"/>
  <c r="AM3421" i="18"/>
  <c r="AM9904" i="18"/>
  <c r="AM2490" i="18"/>
  <c r="AQ6223" i="18"/>
  <c r="AM6950" i="18"/>
  <c r="AM8706" i="18"/>
  <c r="AM6323" i="18"/>
  <c r="AM1777" i="18"/>
  <c r="AQ9081" i="18"/>
  <c r="AM5645" i="18"/>
  <c r="AM5130" i="18"/>
  <c r="AM9620" i="18"/>
  <c r="AM8801" i="18"/>
  <c r="AM7885" i="18"/>
  <c r="AM4909" i="18"/>
  <c r="AM8967" i="18"/>
  <c r="AP2823" i="18"/>
  <c r="AQ2445" i="18"/>
  <c r="AP4616" i="18"/>
  <c r="AP5373" i="18"/>
  <c r="AP2108" i="18"/>
  <c r="AQ5127" i="18"/>
  <c r="AP4994" i="18"/>
  <c r="AM3264" i="18"/>
  <c r="AP4490" i="18"/>
  <c r="AQ8369" i="18"/>
  <c r="AM4545" i="18"/>
  <c r="AP9224" i="18"/>
  <c r="AP9491" i="18"/>
  <c r="AM6404" i="18"/>
  <c r="AM7247" i="18"/>
  <c r="AM4370" i="18"/>
  <c r="AP7493" i="18"/>
  <c r="AP9711" i="18"/>
  <c r="AM7268" i="18"/>
  <c r="AM3430" i="18"/>
  <c r="AM5430" i="18"/>
  <c r="AQ6125" i="18"/>
  <c r="AM4056" i="18"/>
  <c r="AP6100" i="18"/>
  <c r="AP7953" i="18"/>
  <c r="AM6415" i="18"/>
  <c r="AP8943" i="18"/>
  <c r="AP7188" i="18"/>
  <c r="AP7364" i="18"/>
  <c r="AM7898" i="18"/>
  <c r="AM456" i="18"/>
  <c r="AQ4740" i="18"/>
  <c r="AQ5377" i="18"/>
  <c r="AP5902" i="18"/>
  <c r="AQ6599" i="18"/>
  <c r="AP5626" i="18"/>
  <c r="AP7176" i="18"/>
  <c r="AQ6993" i="18"/>
  <c r="AM4352" i="18"/>
  <c r="AP6725" i="18"/>
  <c r="AP8155" i="18"/>
  <c r="AP1341" i="18"/>
  <c r="AP9110" i="18"/>
  <c r="AM7169" i="18"/>
  <c r="AM1301" i="18"/>
  <c r="AM5032" i="18"/>
  <c r="AP5221" i="18"/>
  <c r="AP7876" i="18"/>
  <c r="AM5371" i="18"/>
  <c r="AP8608" i="18"/>
  <c r="AM2172" i="18"/>
  <c r="AP8225" i="18"/>
  <c r="AM3241" i="18"/>
  <c r="AP5551" i="18"/>
  <c r="AM6330" i="18"/>
  <c r="AQ6073" i="18"/>
  <c r="AM9522" i="18"/>
  <c r="AM6114" i="18"/>
  <c r="AQ4896" i="18"/>
  <c r="AM2006" i="18"/>
  <c r="AM7345" i="18"/>
  <c r="AQ6133" i="18"/>
  <c r="AM9537" i="18"/>
  <c r="AM2536" i="18"/>
  <c r="AQ9377" i="18"/>
  <c r="AP7191" i="18"/>
  <c r="AM3305" i="18"/>
  <c r="AM1374" i="18"/>
  <c r="AM7877" i="18"/>
  <c r="AM1703" i="18"/>
  <c r="AM9175" i="18"/>
  <c r="AM8253" i="18"/>
  <c r="AP5533" i="18"/>
  <c r="AQ1467" i="18"/>
  <c r="AQ3590" i="18"/>
  <c r="AP4643" i="18"/>
  <c r="AP7274" i="18"/>
  <c r="AP4317" i="18"/>
  <c r="AQ5292" i="18"/>
  <c r="AP7219" i="18"/>
  <c r="AQ7207" i="18"/>
  <c r="AM1228" i="18"/>
  <c r="AP8458" i="18"/>
  <c r="AM4928" i="18"/>
  <c r="AP7237" i="18"/>
  <c r="AP8965" i="18"/>
  <c r="AP4543" i="18"/>
  <c r="AP9451" i="18"/>
  <c r="AM7489" i="18"/>
  <c r="AM2117" i="18"/>
  <c r="AM5544" i="18"/>
  <c r="AQ6381" i="18"/>
  <c r="AQ8489" i="18"/>
  <c r="AM5797" i="18"/>
  <c r="AP8879" i="18"/>
  <c r="AM2516" i="18"/>
  <c r="AP8389" i="18"/>
  <c r="AM3353" i="18"/>
  <c r="AQ5901" i="18"/>
  <c r="AM6414" i="18"/>
  <c r="AQ6319" i="18"/>
  <c r="AM9586" i="18"/>
  <c r="AM6229" i="18"/>
  <c r="AP5369" i="18"/>
  <c r="AM2250" i="18"/>
  <c r="AM7441" i="18"/>
  <c r="AP6375" i="18"/>
  <c r="AM9601" i="18"/>
  <c r="AM2673" i="18"/>
  <c r="AQ9581" i="18"/>
  <c r="AP7525" i="18"/>
  <c r="AM3489" i="18"/>
  <c r="AM1614" i="18"/>
  <c r="AM7995" i="18"/>
  <c r="AM2146" i="18"/>
  <c r="AM9312" i="18"/>
  <c r="AM8661" i="18"/>
  <c r="AQ7126" i="18"/>
  <c r="AM3160" i="18"/>
  <c r="AQ3618" i="18"/>
  <c r="AQ1511" i="18"/>
  <c r="AQ2018" i="18"/>
  <c r="AQ5525" i="18"/>
  <c r="AP6478" i="18"/>
  <c r="AP2930" i="18"/>
  <c r="AQ9080" i="18"/>
  <c r="AQ3373" i="18"/>
  <c r="AP8893" i="18"/>
  <c r="AP9061" i="18"/>
  <c r="AM1061" i="18"/>
  <c r="AQ7902" i="18"/>
  <c r="AM2464" i="18"/>
  <c r="AP7040" i="18"/>
  <c r="AP8957" i="18"/>
  <c r="AM3376" i="18"/>
  <c r="AP9903" i="18"/>
  <c r="AQ4061" i="18"/>
  <c r="AQ9821" i="18"/>
  <c r="AQ6084" i="18"/>
  <c r="AQ8853" i="18"/>
  <c r="AM8938" i="18"/>
  <c r="AM4867" i="18"/>
  <c r="AM2837" i="18"/>
  <c r="AP9927" i="18"/>
  <c r="AM6569" i="18"/>
  <c r="AQ5889" i="18"/>
  <c r="AM8953" i="18"/>
  <c r="AM1289" i="18"/>
  <c r="AQ6264" i="18"/>
  <c r="AM9518" i="18"/>
  <c r="AM2999" i="18"/>
  <c r="AP6104" i="18"/>
  <c r="AM7832" i="18"/>
  <c r="AP8284" i="18"/>
  <c r="AM1321" i="18"/>
  <c r="AQ2981" i="18"/>
  <c r="AM5647" i="18"/>
  <c r="AP6364" i="18"/>
  <c r="AP1794" i="18"/>
  <c r="AQ5172" i="18"/>
  <c r="AM6650" i="18"/>
  <c r="AP6000" i="18"/>
  <c r="AM3118" i="18"/>
  <c r="AM4460" i="18"/>
  <c r="AP4890" i="18"/>
  <c r="AQ9855" i="18"/>
  <c r="AQ2815" i="18"/>
  <c r="AP2660" i="18"/>
  <c r="AQ5589" i="18"/>
  <c r="AP6662" i="18"/>
  <c r="AQ3077" i="18"/>
  <c r="AQ9592" i="18"/>
  <c r="AQ5149" i="18"/>
  <c r="AP9205" i="18"/>
  <c r="AP9125" i="18"/>
  <c r="AM1173" i="18"/>
  <c r="AQ8250" i="18"/>
  <c r="AM2550" i="18"/>
  <c r="AQ7165" i="18"/>
  <c r="AP9057" i="18"/>
  <c r="AM3488" i="18"/>
  <c r="AP4433" i="18"/>
  <c r="AQ9893" i="18"/>
  <c r="AQ6287" i="18"/>
  <c r="AQ1461" i="18"/>
  <c r="AM9002" i="18"/>
  <c r="AM5004" i="18"/>
  <c r="AP3033" i="18"/>
  <c r="AM6665" i="18"/>
  <c r="AQ6089" i="18"/>
  <c r="AM9017" i="18"/>
  <c r="AM1426" i="18"/>
  <c r="AQ6735" i="18"/>
  <c r="AM9604" i="18"/>
  <c r="AM3165" i="18"/>
  <c r="AQ6275" i="18"/>
  <c r="AM7968" i="18"/>
  <c r="AP8399" i="18"/>
  <c r="AM1458" i="18"/>
  <c r="AP4357" i="18"/>
  <c r="AM5733" i="18"/>
  <c r="AP5282" i="18"/>
  <c r="AQ7578" i="18"/>
  <c r="AP8298" i="18"/>
  <c r="AQ5777" i="18"/>
  <c r="AQ7980" i="18"/>
  <c r="AP5933" i="18"/>
  <c r="AM4656" i="18"/>
  <c r="AM7077" i="18"/>
  <c r="AM4368" i="18"/>
  <c r="AM7098" i="18"/>
  <c r="AM6747" i="18"/>
  <c r="AM3736" i="18"/>
  <c r="AM6766" i="18"/>
  <c r="AM7099" i="18"/>
  <c r="AM527" i="18"/>
  <c r="AP9019" i="18"/>
  <c r="AM8777" i="18"/>
  <c r="AQ8683" i="18"/>
  <c r="AM6445" i="18"/>
  <c r="AM3485" i="18"/>
  <c r="AM2928" i="18"/>
  <c r="AQ6635" i="18"/>
  <c r="AM6373" i="18"/>
  <c r="AQ6528" i="18"/>
  <c r="AM9180" i="18"/>
  <c r="AM7549" i="18"/>
  <c r="AM617" i="18"/>
  <c r="AQ9223" i="18"/>
  <c r="AM1498" i="18"/>
  <c r="AQ7024" i="18"/>
  <c r="AM9156" i="18"/>
  <c r="AM8485" i="18"/>
  <c r="AP5922" i="18"/>
  <c r="AQ8950" i="18"/>
  <c r="AP3875" i="18"/>
  <c r="AP6893" i="18"/>
  <c r="AQ8167" i="18"/>
  <c r="AM1300" i="18"/>
  <c r="AM5480" i="18"/>
  <c r="AM7163" i="18"/>
  <c r="AM4528" i="18"/>
  <c r="AM7182" i="18"/>
  <c r="AM7941" i="18"/>
  <c r="AM3872" i="18"/>
  <c r="AM7962" i="18"/>
  <c r="AM7525" i="18"/>
  <c r="AM1618" i="18"/>
  <c r="AP4882" i="18"/>
  <c r="AM9289" i="18"/>
  <c r="AM910" i="18"/>
  <c r="AM6559" i="18"/>
  <c r="AM4167" i="18"/>
  <c r="AM3440" i="18"/>
  <c r="AQ6963" i="18"/>
  <c r="AM6523" i="18"/>
  <c r="AQ7268" i="18"/>
  <c r="AM9264" i="18"/>
  <c r="AM7732" i="18"/>
  <c r="AM1843" i="18"/>
  <c r="AP9548" i="18"/>
  <c r="AM1690" i="18"/>
  <c r="AQ7293" i="18"/>
  <c r="AM9304" i="18"/>
  <c r="AM8571" i="18"/>
  <c r="AP2029" i="18"/>
  <c r="AP6370" i="18"/>
  <c r="AP1828" i="18"/>
  <c r="AP8518" i="18"/>
  <c r="AQ8732" i="18"/>
  <c r="AP6540" i="18"/>
  <c r="AQ9386" i="18"/>
  <c r="AP3925" i="18"/>
  <c r="AP6804" i="18"/>
  <c r="AP4896" i="18"/>
  <c r="AM1918" i="18"/>
  <c r="AM5801" i="18"/>
  <c r="AM1074" i="18"/>
  <c r="AM5409" i="18"/>
  <c r="AM9784" i="18"/>
  <c r="AM2167" i="18"/>
  <c r="AQ9213" i="18"/>
  <c r="AM9147" i="18"/>
  <c r="AM4831" i="18"/>
  <c r="AM1537" i="18"/>
  <c r="AM3082" i="18"/>
  <c r="AP9719" i="18"/>
  <c r="AM2409" i="18"/>
  <c r="AM9440" i="18"/>
  <c r="AQ5603" i="18"/>
  <c r="AP7021" i="18"/>
  <c r="AQ6505" i="18"/>
  <c r="AQ6017" i="18"/>
  <c r="AM4219" i="18"/>
  <c r="AP554" i="18"/>
  <c r="AP5083" i="18"/>
  <c r="AQ5231" i="18"/>
  <c r="AP7723" i="18"/>
  <c r="AM444" i="18"/>
  <c r="AM4400" i="18"/>
  <c r="AM3920" i="18"/>
  <c r="AM3588" i="18"/>
  <c r="AQ9420" i="18"/>
  <c r="AQ7908" i="18"/>
  <c r="AQ4868" i="18"/>
  <c r="AQ9886" i="18"/>
  <c r="AP9128" i="18"/>
  <c r="AM2263" i="18"/>
  <c r="AM2383" i="18"/>
  <c r="AP4401" i="18"/>
  <c r="AM9089" i="18"/>
  <c r="AM1921" i="18"/>
  <c r="AM8962" i="18"/>
  <c r="AM1291" i="18"/>
  <c r="AM4755" i="18"/>
  <c r="AM7378" i="18"/>
  <c r="AM2304" i="18"/>
  <c r="AM5604" i="18"/>
  <c r="AM4069" i="18"/>
  <c r="AM5620" i="18"/>
  <c r="AM7308" i="18"/>
  <c r="AM3889" i="18"/>
  <c r="AM834" i="18"/>
  <c r="AM9654" i="18"/>
  <c r="AM7178" i="18"/>
  <c r="AQ8173" i="18"/>
  <c r="AQ6043" i="18"/>
  <c r="AM3302" i="18"/>
  <c r="AM1105" i="18"/>
  <c r="AM9285" i="18"/>
  <c r="AP6695" i="18"/>
  <c r="AP9744" i="18"/>
  <c r="AM6494" i="18"/>
  <c r="AM3024" i="18"/>
  <c r="AM5614" i="18"/>
  <c r="AM4421" i="18"/>
  <c r="AM7197" i="18"/>
  <c r="AM6668" i="18"/>
  <c r="AP7557" i="18"/>
  <c r="AM8366" i="18"/>
  <c r="AM4522" i="18"/>
  <c r="AM9524" i="18"/>
  <c r="AM9901" i="18"/>
  <c r="AM6544" i="18"/>
  <c r="AQ6383" i="18"/>
  <c r="AM4849" i="18"/>
  <c r="AM539" i="18"/>
  <c r="AM2631" i="18"/>
  <c r="AM3381" i="18"/>
  <c r="AM6879" i="18"/>
  <c r="AQ6475" i="18"/>
  <c r="AM5403" i="18"/>
  <c r="AM7186" i="18"/>
  <c r="AM8853" i="18"/>
  <c r="AM2511" i="18"/>
  <c r="AP6908" i="18"/>
  <c r="AM7412" i="18"/>
  <c r="AM3157" i="18"/>
  <c r="AM7686" i="18"/>
  <c r="AM2488" i="18"/>
  <c r="AM8205" i="18"/>
  <c r="AM6269" i="18"/>
  <c r="AQ7972" i="18"/>
  <c r="AM9244" i="18"/>
  <c r="AQ683" i="18"/>
  <c r="AP5306" i="18"/>
  <c r="AM37" i="18"/>
  <c r="AQ9652" i="18"/>
  <c r="AQ6947" i="18"/>
  <c r="AQ4317" i="18"/>
  <c r="AQ7096" i="18"/>
  <c r="AM4492" i="18"/>
  <c r="AP3318" i="18"/>
  <c r="AM2982" i="18"/>
  <c r="AM4190" i="18"/>
  <c r="AQ9547" i="18"/>
  <c r="AM5443" i="18"/>
  <c r="AP9228" i="18"/>
  <c r="AM6546" i="18"/>
  <c r="AQ8275" i="18"/>
  <c r="AM2859" i="18"/>
  <c r="AP9153" i="18"/>
  <c r="AP9696" i="18"/>
  <c r="AM3829" i="18"/>
  <c r="AM8358" i="18"/>
  <c r="AP9730" i="18"/>
  <c r="AM2992" i="18"/>
  <c r="AM5540" i="18"/>
  <c r="AM4411" i="18"/>
  <c r="AM6855" i="18"/>
  <c r="AQ6308" i="18"/>
  <c r="AM8360" i="18"/>
  <c r="AM7874" i="18"/>
  <c r="AM6694" i="18"/>
  <c r="AM7868" i="18"/>
  <c r="AM6164" i="18"/>
  <c r="AM4557" i="18"/>
  <c r="AM3697" i="18"/>
  <c r="AQ2152" i="18"/>
  <c r="AM9172" i="18"/>
  <c r="AM3537" i="18"/>
  <c r="AQ8804" i="18"/>
  <c r="AM457" i="18"/>
  <c r="AM4246" i="18"/>
  <c r="AM8333" i="18"/>
  <c r="AP8228" i="18"/>
  <c r="AM6703" i="18"/>
  <c r="AM8238" i="18"/>
  <c r="AM4451" i="18"/>
  <c r="AQ6235" i="18"/>
  <c r="AM7405" i="18"/>
  <c r="AM7229" i="18"/>
  <c r="AM7124" i="18"/>
  <c r="AM8773" i="18"/>
  <c r="AM5756" i="18"/>
  <c r="AM5085" i="18"/>
  <c r="AM9538" i="18"/>
  <c r="AP4477" i="18"/>
  <c r="AP2925" i="18"/>
  <c r="AQ7604" i="18"/>
  <c r="AQ9621" i="18"/>
  <c r="AM9465" i="18"/>
  <c r="AP9290" i="18"/>
  <c r="AM6753" i="18"/>
  <c r="AM4965" i="18"/>
  <c r="AP5633" i="18"/>
  <c r="AQ7615" i="18"/>
  <c r="AQ9917" i="18"/>
  <c r="AM1863" i="18"/>
  <c r="AM9655" i="18"/>
  <c r="AP9049" i="18"/>
  <c r="AP9924" i="18"/>
  <c r="AM3403" i="18"/>
  <c r="AM5863" i="18"/>
  <c r="AQ9570" i="18"/>
  <c r="AQ9721" i="18"/>
  <c r="AP6923" i="18"/>
  <c r="AM5318" i="18"/>
  <c r="AM4102" i="18"/>
  <c r="AQ9397" i="18"/>
  <c r="AM1470" i="18"/>
  <c r="AM8779" i="18"/>
  <c r="AM9845" i="18"/>
  <c r="AM3617" i="18"/>
  <c r="AM561" i="18"/>
  <c r="AM9431" i="18"/>
  <c r="AM6518" i="18"/>
  <c r="AP8189" i="18"/>
  <c r="AQ9493" i="18"/>
  <c r="AM3093" i="18"/>
  <c r="AQ7672" i="18"/>
  <c r="AM9896" i="18"/>
  <c r="AM4877" i="18"/>
  <c r="AM6654" i="18"/>
  <c r="AM2329" i="18"/>
  <c r="AM4319" i="18"/>
  <c r="AP8899" i="18"/>
  <c r="AM8729" i="18"/>
  <c r="AQ9391" i="18"/>
  <c r="AM3143" i="18"/>
  <c r="AP9202" i="18"/>
  <c r="AP9432" i="18"/>
  <c r="AQ9530" i="18"/>
  <c r="AM6957" i="18"/>
  <c r="AM6354" i="18"/>
  <c r="AM7131" i="18"/>
  <c r="AM9388" i="18"/>
  <c r="AM3117" i="18"/>
  <c r="AP9687" i="18"/>
  <c r="AM9542" i="18"/>
  <c r="AQ9546" i="18"/>
  <c r="AP6817" i="18"/>
  <c r="AM7779" i="18"/>
  <c r="AM2703" i="18"/>
  <c r="AM1554" i="18"/>
  <c r="AP3890" i="18"/>
  <c r="AP7505" i="18"/>
  <c r="AQ8261" i="18"/>
  <c r="AQ9891" i="18"/>
  <c r="AP7719" i="18"/>
  <c r="AP6463" i="18"/>
  <c r="AP7243" i="18"/>
  <c r="AM5930" i="18"/>
  <c r="AM7164" i="18"/>
  <c r="AM6324" i="18"/>
  <c r="AM522" i="18"/>
  <c r="AM8473" i="18"/>
  <c r="AM8658" i="18"/>
  <c r="AM6278" i="18"/>
  <c r="AQ9067" i="18"/>
  <c r="AQ9171" i="18"/>
  <c r="AP6731" i="18"/>
  <c r="AM5734" i="18"/>
  <c r="AM5148" i="18"/>
  <c r="AM9616" i="18"/>
  <c r="AM8392" i="18"/>
  <c r="AM6704" i="18"/>
  <c r="AM7546" i="18"/>
  <c r="AM6351" i="18"/>
  <c r="AM9112" i="18"/>
  <c r="AM1721" i="18"/>
  <c r="AM9149" i="18"/>
  <c r="AM3051" i="18"/>
  <c r="AM2419" i="18"/>
  <c r="AM1029" i="18"/>
  <c r="AM614" i="18"/>
  <c r="AM4749" i="18"/>
  <c r="AM8784" i="18"/>
  <c r="AM3756" i="18"/>
  <c r="AM6291" i="18"/>
  <c r="AP4703" i="18"/>
  <c r="AQ8468" i="18"/>
  <c r="AQ5584" i="18"/>
  <c r="AM6098" i="18"/>
  <c r="AM1330" i="18"/>
  <c r="AP9413" i="18"/>
  <c r="AM8921" i="18"/>
  <c r="AM3490" i="18"/>
  <c r="AM1694" i="18"/>
  <c r="AM3499" i="18"/>
  <c r="AQ8671" i="18"/>
  <c r="AM5055" i="18"/>
  <c r="AM8956" i="18"/>
  <c r="AM8277" i="18"/>
  <c r="AM5474" i="18"/>
  <c r="AM1706" i="18"/>
  <c r="AM7358" i="18"/>
  <c r="AQ6948" i="18"/>
  <c r="AM1634" i="18"/>
  <c r="AQ9494" i="18"/>
  <c r="AP6676" i="18"/>
  <c r="AM7623" i="18"/>
  <c r="AM2098" i="18"/>
  <c r="AM1336" i="18"/>
  <c r="AM3597" i="18"/>
  <c r="AM4199" i="18"/>
  <c r="AM3077" i="18"/>
  <c r="AQ8347" i="18"/>
  <c r="AM9292" i="18"/>
  <c r="AQ5731" i="18"/>
  <c r="AM7047" i="18"/>
  <c r="AQ9709" i="18"/>
  <c r="AQ7040" i="18"/>
  <c r="AP6336" i="18"/>
  <c r="AM3459" i="18"/>
  <c r="AP3751" i="18"/>
  <c r="AP9722" i="18"/>
  <c r="AP7259" i="18"/>
  <c r="AM5897" i="18"/>
  <c r="AM6575" i="18"/>
  <c r="AQ3981" i="18"/>
  <c r="AQ7224" i="18"/>
  <c r="AM4953" i="18"/>
  <c r="AM3313" i="18"/>
  <c r="AQ9290" i="18"/>
  <c r="AM6119" i="18"/>
  <c r="AP7353" i="18"/>
  <c r="AM6384" i="18"/>
  <c r="AM6970" i="18"/>
  <c r="AM5317" i="18"/>
  <c r="AM8356" i="18"/>
  <c r="AM5961" i="18"/>
  <c r="AM3437" i="18"/>
  <c r="AM3303" i="18"/>
  <c r="AP7673" i="18"/>
  <c r="AP5689" i="18"/>
  <c r="AQ8320" i="18"/>
  <c r="AP5527" i="18"/>
  <c r="AM5542" i="18"/>
  <c r="AM766" i="18"/>
  <c r="AM2562" i="18"/>
  <c r="AQ6699" i="18"/>
  <c r="AP6667" i="18"/>
  <c r="AM6416" i="18"/>
  <c r="AM7322" i="18"/>
  <c r="AM6191" i="18"/>
  <c r="AM9198" i="18"/>
  <c r="AQ9010" i="18"/>
  <c r="AM3723" i="18"/>
  <c r="AQ9634" i="18"/>
  <c r="AM4754" i="18"/>
  <c r="AM6003" i="18"/>
  <c r="AM2751" i="18"/>
  <c r="AM7817" i="18"/>
  <c r="AM4293" i="18"/>
  <c r="AM6260" i="18"/>
  <c r="AM7478" i="18"/>
  <c r="AP5465" i="18"/>
  <c r="AP7372" i="18"/>
  <c r="AM3561" i="18"/>
  <c r="AQ6760" i="18"/>
  <c r="AM9588" i="18"/>
  <c r="AP5992" i="18"/>
  <c r="AM24" i="18"/>
  <c r="AM519" i="18"/>
  <c r="AQ7385" i="18"/>
  <c r="AM8663" i="18"/>
  <c r="AP7001" i="18"/>
  <c r="AQ2269" i="18"/>
  <c r="AM1355" i="18"/>
  <c r="AP8889" i="18"/>
  <c r="AM1715" i="18"/>
  <c r="AM9095" i="18"/>
  <c r="AQ8388" i="18"/>
  <c r="AM8752" i="18"/>
  <c r="AQ8149" i="18"/>
  <c r="AM4028" i="18"/>
  <c r="AQ8859" i="18"/>
  <c r="AQ9930" i="18"/>
  <c r="AP7185" i="18"/>
  <c r="AM1351" i="18"/>
  <c r="AM5280" i="18"/>
  <c r="AM4269" i="18"/>
  <c r="AP7472" i="18"/>
  <c r="AP7599" i="18"/>
  <c r="AP7413" i="18"/>
  <c r="AM6539" i="18"/>
  <c r="AQ9147" i="18"/>
  <c r="AQ3422" i="18"/>
  <c r="AM3849" i="18"/>
  <c r="AM7611" i="18"/>
  <c r="AM3198" i="18"/>
  <c r="AM9862" i="18"/>
  <c r="AM3500" i="18"/>
  <c r="AP8687" i="18"/>
  <c r="AM2702" i="18"/>
  <c r="AP8621" i="18"/>
  <c r="AP8352" i="18"/>
  <c r="AM2289" i="18"/>
  <c r="AM3070" i="18"/>
  <c r="AM8422" i="18"/>
  <c r="AP3301" i="18"/>
  <c r="AM5034" i="18"/>
  <c r="AQ8967" i="18"/>
  <c r="AM6427" i="18"/>
  <c r="AQ8972" i="18"/>
  <c r="AM6394" i="18"/>
  <c r="AP9842" i="18"/>
  <c r="AM8620" i="18"/>
  <c r="AM4173" i="18"/>
  <c r="AP9487" i="18"/>
  <c r="AM7907" i="18"/>
  <c r="AM787" i="18"/>
  <c r="AM1864" i="18"/>
  <c r="AM3722" i="18"/>
  <c r="AM8988" i="18"/>
  <c r="AM6498" i="18"/>
  <c r="AM5191" i="18"/>
  <c r="AM8811" i="18"/>
  <c r="AM4182" i="18"/>
  <c r="AM2519" i="18"/>
  <c r="AM8878" i="18"/>
  <c r="AM1019" i="18"/>
  <c r="AQ6525" i="18"/>
  <c r="AP6987" i="18"/>
  <c r="AM7615" i="18"/>
  <c r="AM9298" i="18"/>
  <c r="AM5685" i="18"/>
  <c r="AP5399" i="18"/>
  <c r="AP5799" i="18"/>
  <c r="AP9692" i="18"/>
  <c r="AP5540" i="18"/>
  <c r="AM491" i="18"/>
  <c r="AM5267" i="18"/>
  <c r="AM4061" i="18"/>
  <c r="AP4193" i="18"/>
  <c r="AQ9210" i="18"/>
  <c r="AM6590" i="18"/>
  <c r="AM5778" i="18"/>
  <c r="AQ7712" i="18"/>
  <c r="AQ6645" i="18"/>
  <c r="AP9127" i="18"/>
  <c r="AM1363" i="18"/>
  <c r="AM2808" i="18"/>
  <c r="AM8655" i="18"/>
  <c r="AM9746" i="18"/>
  <c r="AM7446" i="18"/>
  <c r="AM2341" i="18"/>
  <c r="AM4139" i="18"/>
  <c r="AQ6873" i="18"/>
  <c r="AM9624" i="18"/>
  <c r="AM6362" i="18"/>
  <c r="AQ8392" i="18"/>
  <c r="AQ8169" i="18"/>
  <c r="AM7217" i="18"/>
  <c r="AQ9153" i="18"/>
  <c r="AM2981" i="18"/>
  <c r="AQ7720" i="18"/>
  <c r="AM7290" i="18"/>
  <c r="AM3552" i="18"/>
  <c r="AM7260" i="18"/>
  <c r="AM3714" i="18"/>
  <c r="AM4503" i="18"/>
  <c r="AQ8420" i="18"/>
  <c r="AM2611" i="18"/>
  <c r="AM8713" i="18"/>
  <c r="AM4042" i="18"/>
  <c r="AM8842" i="18"/>
  <c r="AM6947" i="18"/>
  <c r="AM4482" i="18"/>
  <c r="AP6319" i="18"/>
  <c r="AM1075" i="18"/>
  <c r="AP5250" i="18"/>
  <c r="AM4389" i="18"/>
  <c r="AM7019" i="18"/>
  <c r="AM8373" i="18"/>
  <c r="AP9426" i="18"/>
  <c r="AM4296" i="18"/>
  <c r="AM1497" i="18"/>
  <c r="AP8807" i="18"/>
  <c r="AM6505" i="18"/>
  <c r="AP7753" i="18"/>
  <c r="AM3627" i="18"/>
  <c r="AM3891" i="18"/>
  <c r="AQ7477" i="18"/>
  <c r="AQ7451" i="18"/>
  <c r="AQ9798" i="18"/>
  <c r="AM4141" i="18"/>
  <c r="AM5877" i="18"/>
  <c r="AQ5848" i="18"/>
  <c r="AP7251" i="18"/>
  <c r="AQ6965" i="18"/>
  <c r="AM7263" i="18"/>
  <c r="AM9843" i="18"/>
  <c r="AM6914" i="18"/>
  <c r="AM8525" i="18"/>
  <c r="AM4798" i="18"/>
  <c r="AM5099" i="18"/>
  <c r="AM450" i="18"/>
  <c r="AM9450" i="18"/>
  <c r="AQ9761" i="18"/>
  <c r="AM5774" i="18"/>
  <c r="AM8323" i="18"/>
  <c r="AM425" i="18"/>
  <c r="AP6620" i="18"/>
  <c r="AM3586" i="18"/>
  <c r="AM6246" i="18"/>
  <c r="AP8468" i="18"/>
  <c r="AQ9626" i="18"/>
  <c r="AM6205" i="18"/>
  <c r="AM9751" i="18"/>
  <c r="AM7793" i="18"/>
  <c r="AP8231" i="18"/>
  <c r="AM3228" i="18"/>
  <c r="AM5887" i="18"/>
  <c r="AM3774" i="18"/>
  <c r="AM7596" i="18"/>
  <c r="AM6630" i="18"/>
  <c r="AM8596" i="18"/>
  <c r="AM8287" i="18"/>
  <c r="AM1718" i="18"/>
  <c r="AM7359" i="18"/>
  <c r="AM8455" i="18"/>
  <c r="AP9354" i="18"/>
  <c r="AQ9601" i="18"/>
  <c r="AM4535" i="18"/>
  <c r="AM2131" i="18"/>
  <c r="AP8092" i="18"/>
  <c r="AM3012" i="18"/>
  <c r="AM6403" i="18"/>
  <c r="AM9569" i="18"/>
  <c r="AM8936" i="18"/>
  <c r="AM7420" i="18"/>
  <c r="AM2799" i="18"/>
  <c r="AP8216" i="18"/>
  <c r="AM8193" i="18"/>
  <c r="AQ8656" i="18"/>
  <c r="AQ9717" i="18"/>
  <c r="AM7282" i="18"/>
  <c r="AM6837" i="18"/>
  <c r="AM5116" i="18"/>
  <c r="AM7463" i="18"/>
  <c r="AM4202" i="18"/>
  <c r="AQ8580" i="18"/>
  <c r="AM6250" i="18"/>
  <c r="AM5667" i="18"/>
  <c r="AM6578" i="18"/>
  <c r="AM670" i="18"/>
  <c r="AP6576" i="18"/>
  <c r="AM2063" i="18"/>
  <c r="AP9023" i="18"/>
  <c r="AM2977" i="18"/>
  <c r="AM5331" i="18"/>
  <c r="AM9830" i="18"/>
  <c r="AM3733" i="18"/>
  <c r="AP9335" i="18"/>
  <c r="AP9007" i="18"/>
  <c r="AP6799" i="18"/>
  <c r="AP6268" i="18"/>
  <c r="AM6519" i="18"/>
  <c r="AM9116" i="18"/>
  <c r="AM2144" i="18"/>
  <c r="AM6314" i="18"/>
  <c r="AM7339" i="18"/>
  <c r="AM8023" i="18"/>
  <c r="AM9814" i="18"/>
  <c r="AM2931" i="18"/>
  <c r="AP8445" i="18"/>
  <c r="AM7893" i="18"/>
  <c r="AP9824" i="18"/>
  <c r="AM2974" i="18"/>
  <c r="AM8899" i="18"/>
  <c r="AM4164" i="18"/>
  <c r="AM2957" i="18"/>
  <c r="AM3053" i="18"/>
  <c r="AP6660" i="18"/>
  <c r="AM8430" i="18"/>
  <c r="AM3661" i="18"/>
  <c r="AM1657" i="18"/>
  <c r="AM5219" i="18"/>
  <c r="AP6431" i="18"/>
  <c r="AM2855" i="18"/>
  <c r="AP9346" i="18"/>
  <c r="AM8396" i="18"/>
  <c r="AM1417" i="18"/>
  <c r="AM7882" i="18"/>
  <c r="AM2196" i="18"/>
  <c r="AM563" i="18"/>
  <c r="AM2815" i="18"/>
  <c r="AM3123" i="18"/>
  <c r="AM8459" i="18"/>
  <c r="AM2097" i="18"/>
  <c r="AM5269" i="18"/>
  <c r="AM3729" i="18"/>
  <c r="AM9342" i="18"/>
  <c r="AM3942" i="18"/>
  <c r="AQ4741" i="18"/>
  <c r="AM6122" i="18"/>
  <c r="AM8965" i="18"/>
  <c r="AM7973" i="18"/>
  <c r="AP9760" i="18"/>
  <c r="AM7230" i="18"/>
  <c r="AQ5104" i="18"/>
  <c r="AM8429" i="18"/>
  <c r="AM5745" i="18"/>
  <c r="AM4170" i="18"/>
  <c r="AP9872" i="18"/>
  <c r="AM7177" i="18"/>
  <c r="AM3837" i="18"/>
  <c r="AP9475" i="18"/>
  <c r="AM7557" i="18"/>
  <c r="AM4784" i="18"/>
  <c r="AM3380" i="18"/>
  <c r="AQ9834" i="18"/>
  <c r="AM9752" i="18"/>
  <c r="AM7933" i="18"/>
  <c r="AM9346" i="18"/>
  <c r="AM7641" i="18"/>
  <c r="AM5290" i="18"/>
  <c r="AM1759" i="18"/>
  <c r="AM1954" i="18"/>
  <c r="AM4181" i="18"/>
  <c r="AQ6236" i="18"/>
  <c r="AM431" i="18"/>
  <c r="AQ7861" i="18"/>
  <c r="AM6325" i="18"/>
  <c r="AQ7997" i="18"/>
  <c r="AP9748" i="18"/>
  <c r="AQ3190" i="18"/>
  <c r="AM2951" i="18"/>
  <c r="AM4235" i="18"/>
  <c r="AM3801" i="18"/>
  <c r="AM9757" i="18"/>
  <c r="AM4117" i="18"/>
  <c r="AQ8857" i="18"/>
  <c r="AQ3425" i="18"/>
  <c r="AM7004" i="18"/>
  <c r="AP6887" i="18"/>
  <c r="AM9653" i="18"/>
  <c r="AM2975" i="18"/>
  <c r="AM3210" i="18"/>
  <c r="AM6782" i="18"/>
  <c r="AQ7931" i="18"/>
  <c r="AM7762" i="18"/>
  <c r="AQ6165" i="18"/>
  <c r="AP7893" i="18"/>
  <c r="AM1230" i="18"/>
  <c r="AQ9178" i="18"/>
  <c r="AQ6536" i="18"/>
  <c r="AM7034" i="18"/>
  <c r="AM2734" i="18"/>
  <c r="AM8151" i="18"/>
  <c r="AM9240" i="18"/>
  <c r="AP9152" i="18"/>
  <c r="AP5707" i="18"/>
  <c r="AP9108" i="18"/>
  <c r="AM6338" i="18"/>
  <c r="AQ8715" i="18"/>
  <c r="AQ5844" i="18"/>
  <c r="AQ8832" i="18"/>
  <c r="AM4142" i="18"/>
  <c r="AM7847" i="18"/>
  <c r="AM6819" i="18"/>
  <c r="AM3946" i="18"/>
  <c r="AM6262" i="18"/>
  <c r="AQ4187" i="18"/>
  <c r="AQ6332" i="18"/>
  <c r="AQ5880" i="18"/>
  <c r="AM7064" i="18"/>
  <c r="AP1814" i="18"/>
  <c r="AQ4689" i="18"/>
  <c r="AP9315" i="18"/>
  <c r="AM1857" i="18"/>
  <c r="AM3236" i="18"/>
  <c r="AQ4849" i="18"/>
  <c r="AQ5986" i="18"/>
  <c r="AP6058" i="18"/>
  <c r="AP3107" i="18"/>
  <c r="AP4058" i="18"/>
  <c r="AP4175" i="18"/>
  <c r="AQ4887" i="18"/>
  <c r="AM730" i="18"/>
  <c r="AQ1712" i="18"/>
  <c r="AP1786" i="18"/>
  <c r="AQ4060" i="18"/>
  <c r="AQ4276" i="18"/>
  <c r="AQ5898" i="18"/>
  <c r="AQ9304" i="18"/>
  <c r="AQ4363" i="18"/>
  <c r="AM2509" i="18"/>
  <c r="AP6427" i="18"/>
  <c r="AQ9923" i="18"/>
  <c r="AQ5833" i="18"/>
  <c r="AQ7053" i="18"/>
  <c r="AM3265" i="18"/>
  <c r="AQ5124" i="18"/>
  <c r="AP5681" i="18"/>
  <c r="AM4698" i="18"/>
  <c r="AQ730" i="18"/>
  <c r="AQ3055" i="18"/>
  <c r="AQ5026" i="18"/>
  <c r="AP4904" i="18"/>
  <c r="AP7598" i="18"/>
  <c r="AQ5515" i="18"/>
  <c r="AP3077" i="18"/>
  <c r="AP9001" i="18"/>
  <c r="AP9240" i="18"/>
  <c r="AP8827" i="18"/>
  <c r="AP9637" i="18"/>
  <c r="AQ5899" i="18"/>
  <c r="AM5256" i="18"/>
  <c r="AQ6745" i="18"/>
  <c r="AP9106" i="18"/>
  <c r="AP6977" i="18"/>
  <c r="AP9605" i="18"/>
  <c r="AM2515" i="18"/>
  <c r="AQ7316" i="18"/>
  <c r="AP476" i="18"/>
  <c r="AQ1064" i="18"/>
  <c r="AP671" i="18"/>
  <c r="AQ5513" i="18"/>
  <c r="AQ5394" i="18"/>
  <c r="AP8666" i="18"/>
  <c r="AP3274" i="18"/>
  <c r="AP5565" i="18"/>
  <c r="AP5395" i="18"/>
  <c r="AQ1052" i="18"/>
  <c r="AQ2931" i="18"/>
  <c r="AP4525" i="18"/>
  <c r="AP7110" i="18"/>
  <c r="AQ1609" i="18"/>
  <c r="AP3389" i="18"/>
  <c r="AP7816" i="18"/>
  <c r="AM2784" i="18"/>
  <c r="AP3494" i="18"/>
  <c r="AP4454" i="18"/>
  <c r="AP3758" i="18"/>
  <c r="AM1997" i="18"/>
  <c r="AP2183" i="18"/>
  <c r="AQ4129" i="18"/>
  <c r="AP3786" i="18"/>
  <c r="AQ2886" i="18"/>
  <c r="AQ8910" i="18"/>
  <c r="AQ7564" i="18"/>
  <c r="AM1604" i="18"/>
  <c r="AQ6160" i="18"/>
  <c r="AP7055" i="18"/>
  <c r="AQ9091" i="18"/>
  <c r="AM1191" i="18"/>
  <c r="AM1127" i="18"/>
  <c r="AQ5871" i="18"/>
  <c r="AM3665" i="18"/>
  <c r="AM9778" i="18"/>
  <c r="AQ8440" i="18"/>
  <c r="AM8769" i="18"/>
  <c r="AM7183" i="18"/>
  <c r="AM9272" i="18"/>
  <c r="AM3188" i="18"/>
  <c r="AM9162" i="18"/>
  <c r="AM9317" i="18"/>
  <c r="AM4605" i="18"/>
  <c r="AP6129" i="18"/>
  <c r="AM4346" i="18"/>
  <c r="AQ8047" i="18"/>
  <c r="AM598" i="18"/>
  <c r="AM9720" i="18"/>
  <c r="AP9560" i="18"/>
  <c r="AQ7776" i="18"/>
  <c r="AQ9195" i="18"/>
  <c r="AM8340" i="18"/>
  <c r="AQ9873" i="18"/>
  <c r="AQ8048" i="18"/>
  <c r="AM7021" i="18"/>
  <c r="AM8109" i="18"/>
  <c r="AM9353" i="18"/>
  <c r="AM1462" i="18"/>
  <c r="AM6923" i="18"/>
  <c r="AP5087" i="18"/>
  <c r="AM8829" i="18"/>
  <c r="AQ8593" i="18"/>
  <c r="AQ9119" i="18"/>
  <c r="AM3695" i="18"/>
  <c r="AM7772" i="18"/>
  <c r="AQ6456" i="18"/>
  <c r="AM6961" i="18"/>
  <c r="AP7999" i="18"/>
  <c r="AM6731" i="18"/>
  <c r="AQ4400" i="18"/>
  <c r="AP5374" i="18"/>
  <c r="AQ5196" i="18"/>
  <c r="AM1514" i="18"/>
  <c r="AM3961" i="18"/>
  <c r="AM5953" i="18"/>
  <c r="AP9753" i="18"/>
  <c r="AM3238" i="18"/>
  <c r="AQ4634" i="18"/>
  <c r="AM870" i="18"/>
  <c r="AQ7600" i="18"/>
  <c r="AM2180" i="18"/>
  <c r="AP6692" i="18"/>
  <c r="AP9537" i="18"/>
  <c r="AM8140" i="18"/>
  <c r="AQ8880" i="18"/>
  <c r="AM8264" i="18"/>
  <c r="AP8852" i="18"/>
  <c r="AM6599" i="18"/>
  <c r="AM1246" i="18"/>
  <c r="AP6985" i="18"/>
  <c r="AQ6707" i="18"/>
  <c r="AQ8971" i="18"/>
  <c r="AM7749" i="18"/>
  <c r="AQ7349" i="18"/>
  <c r="AM6482" i="18"/>
  <c r="AM877" i="18"/>
  <c r="AM8489" i="18"/>
  <c r="AP9332" i="18"/>
  <c r="AM6050" i="18"/>
  <c r="AM8862" i="18"/>
  <c r="AM9831" i="18"/>
  <c r="AP7477" i="18"/>
  <c r="AM5083" i="18"/>
  <c r="AM2082" i="18"/>
  <c r="AM6987" i="18"/>
  <c r="AM5133" i="18"/>
  <c r="AM6134" i="18"/>
  <c r="AM8435" i="18"/>
  <c r="AM7302" i="18"/>
  <c r="AP7316" i="18"/>
  <c r="AQ5781" i="18"/>
  <c r="AM5247" i="18"/>
  <c r="AM6698" i="18"/>
  <c r="AP7028" i="18"/>
  <c r="AM7791" i="18"/>
  <c r="AP7764" i="18"/>
  <c r="AM5251" i="18"/>
  <c r="AP8836" i="18"/>
  <c r="AM1566" i="18"/>
  <c r="AM8119" i="18"/>
  <c r="AM3010" i="18"/>
  <c r="AM5353" i="18"/>
  <c r="AM5591" i="18"/>
  <c r="AM9319" i="18"/>
  <c r="AM8780" i="18"/>
  <c r="AP8000" i="18"/>
  <c r="AQ2090" i="18"/>
  <c r="AP8062" i="18"/>
  <c r="AP4459" i="18"/>
  <c r="AP9705" i="18"/>
  <c r="AQ8572" i="18"/>
  <c r="AP8645" i="18"/>
  <c r="AQ8099" i="18"/>
  <c r="AP7440" i="18"/>
  <c r="AQ2850" i="18"/>
  <c r="AP8069" i="18"/>
  <c r="AP7039" i="18"/>
  <c r="AQ9775" i="18"/>
  <c r="AM3142" i="18"/>
  <c r="AQ7539" i="18"/>
  <c r="AM2790" i="18"/>
  <c r="AP7339" i="18"/>
  <c r="AM8494" i="18"/>
  <c r="AP7216" i="18"/>
  <c r="AQ7387" i="18"/>
  <c r="AM4623" i="18"/>
  <c r="AQ7583" i="18"/>
  <c r="AP4731" i="18"/>
  <c r="AM3932" i="18"/>
  <c r="AM9487" i="18"/>
  <c r="AM7449" i="18"/>
  <c r="AM799" i="18"/>
  <c r="AQ8363" i="18"/>
  <c r="AM4635" i="18"/>
  <c r="AM4118" i="18"/>
  <c r="AM8057" i="18"/>
  <c r="AM3578" i="18"/>
  <c r="AP6628" i="18"/>
  <c r="AM4686" i="18"/>
  <c r="AP7111" i="18"/>
  <c r="AM1539" i="18"/>
  <c r="AP8935" i="18"/>
  <c r="AM7318" i="18"/>
  <c r="AM6037" i="18"/>
  <c r="AM6997" i="18"/>
  <c r="AM9173" i="18"/>
  <c r="AM8694" i="18"/>
  <c r="AQ7616" i="18"/>
  <c r="AM8995" i="18"/>
  <c r="AQ7088" i="18"/>
  <c r="AM6355" i="18"/>
  <c r="AM9708" i="18"/>
  <c r="AM8914" i="18"/>
  <c r="AM9405" i="18"/>
  <c r="AM7500" i="18"/>
  <c r="AQ5226" i="18"/>
  <c r="AP1397" i="18"/>
  <c r="AP7512" i="18"/>
  <c r="AM4592" i="18"/>
  <c r="AP3373" i="18"/>
  <c r="AP5207" i="18"/>
  <c r="AP8215" i="18"/>
  <c r="AP9567" i="18"/>
  <c r="AM624" i="18"/>
  <c r="AQ3374" i="18"/>
  <c r="AQ5558" i="18"/>
  <c r="AQ4275" i="18"/>
  <c r="AQ8542" i="18"/>
  <c r="AM7416" i="18"/>
  <c r="AM5817" i="18"/>
  <c r="AP3491" i="18"/>
  <c r="AM4457" i="18"/>
  <c r="AP596" i="18"/>
  <c r="AQ1668" i="18"/>
  <c r="AP6390" i="18"/>
  <c r="AQ3441" i="18"/>
  <c r="AP3495" i="18"/>
  <c r="AQ5504" i="18"/>
  <c r="AP5156" i="18"/>
  <c r="AM1485" i="18"/>
  <c r="AP5424" i="18"/>
  <c r="AQ9241" i="18"/>
  <c r="AQ6714" i="18"/>
  <c r="AP5779" i="18"/>
  <c r="AM663" i="18"/>
  <c r="AM1757" i="18"/>
  <c r="AP4591" i="18"/>
  <c r="AM4014" i="18"/>
  <c r="AM6991" i="18"/>
  <c r="AP1384" i="18"/>
  <c r="AQ4228" i="18"/>
  <c r="AQ1923" i="18"/>
  <c r="AQ3842" i="18"/>
  <c r="AP4303" i="18"/>
  <c r="AQ1933" i="18"/>
  <c r="AP5443" i="18"/>
  <c r="AP8415" i="18"/>
  <c r="AP7187" i="18"/>
  <c r="AP8488" i="18"/>
  <c r="AP9150" i="18"/>
  <c r="AP8091" i="18"/>
  <c r="AQ7977" i="18"/>
  <c r="AM5648" i="18"/>
  <c r="AM2372" i="18"/>
  <c r="AM5769" i="18"/>
  <c r="AQ9245" i="18"/>
  <c r="AM2265" i="18"/>
  <c r="AQ2690" i="18"/>
  <c r="AQ2777" i="18"/>
  <c r="AP1131" i="18"/>
  <c r="AQ3495" i="18"/>
  <c r="AQ3725" i="18"/>
  <c r="AP6670" i="18"/>
  <c r="AQ8870" i="18"/>
  <c r="AQ5678" i="18"/>
  <c r="AP7603" i="18"/>
  <c r="AP3401" i="18"/>
  <c r="AP1215" i="18"/>
  <c r="AP4168" i="18"/>
  <c r="AQ2947" i="18"/>
  <c r="AP3998" i="18"/>
  <c r="AQ8006" i="18"/>
  <c r="AQ6418" i="18"/>
  <c r="AP6451" i="18"/>
  <c r="AP7443" i="18"/>
  <c r="AQ7555" i="18"/>
  <c r="AQ8" i="18"/>
  <c r="AQ3445" i="18"/>
  <c r="AP6914" i="18"/>
  <c r="AP7874" i="18"/>
  <c r="AP5109" i="18"/>
  <c r="AQ8305" i="18"/>
  <c r="AQ6113" i="18"/>
  <c r="AQ4899" i="18"/>
  <c r="AQ827" i="18"/>
  <c r="AQ5285" i="18"/>
  <c r="AP2040" i="18"/>
  <c r="AP2673" i="18"/>
  <c r="AP5040" i="18"/>
  <c r="AQ7794" i="18"/>
  <c r="AP1977" i="18"/>
  <c r="AP3286" i="18"/>
  <c r="AQ6862" i="18"/>
  <c r="AP5753" i="18"/>
  <c r="AQ3994" i="18"/>
  <c r="AP6072" i="18"/>
  <c r="AQ7681" i="18"/>
  <c r="AM964" i="18"/>
  <c r="AQ7780" i="18"/>
  <c r="AQ7357" i="18"/>
  <c r="AM1542" i="18"/>
  <c r="AP7536" i="18"/>
  <c r="AQ6808" i="18"/>
  <c r="AM496" i="18"/>
  <c r="AQ6440" i="18"/>
  <c r="AQ9441" i="18"/>
  <c r="AQ9381" i="18"/>
  <c r="AP9832" i="18"/>
  <c r="AM2827" i="18"/>
  <c r="AP6543" i="18"/>
  <c r="AM4882" i="18"/>
  <c r="AM9266" i="18"/>
  <c r="AM1769" i="18"/>
  <c r="AM2029" i="18"/>
  <c r="AP6801" i="18"/>
  <c r="AM8257" i="18"/>
  <c r="AM6501" i="18"/>
  <c r="AM8590" i="18"/>
  <c r="AQ3489" i="18"/>
  <c r="AQ7567" i="18"/>
  <c r="AM8338" i="18"/>
  <c r="AM5682" i="18"/>
  <c r="AM8635" i="18"/>
  <c r="AM4598" i="18"/>
  <c r="AM9725" i="18"/>
  <c r="AQ8356" i="18"/>
  <c r="AM8124" i="18"/>
  <c r="AM3952" i="18"/>
  <c r="AM3261" i="18"/>
  <c r="AQ6660" i="18"/>
  <c r="AM8712" i="18"/>
  <c r="AP5499" i="18"/>
  <c r="AM2256" i="18"/>
  <c r="AM8578" i="18"/>
  <c r="AM4099" i="18"/>
  <c r="AM8827" i="18"/>
  <c r="AM7839" i="18"/>
  <c r="AQ6497" i="18"/>
  <c r="AM1326" i="18"/>
  <c r="AQ4521" i="18"/>
  <c r="AM1409" i="18"/>
  <c r="AQ7621" i="18"/>
  <c r="AM7846" i="18"/>
  <c r="AM8229" i="18"/>
  <c r="AM3285" i="18"/>
  <c r="AP8351" i="18"/>
  <c r="AM7994" i="18"/>
  <c r="AM8482" i="18"/>
  <c r="AM8646" i="18"/>
  <c r="AM7362" i="18"/>
  <c r="AM8747" i="18"/>
  <c r="AM6478" i="18"/>
  <c r="AQ9189" i="18"/>
  <c r="AP9014" i="18"/>
  <c r="AQ9526" i="18"/>
  <c r="AM5565" i="18"/>
  <c r="AM8598" i="18"/>
  <c r="AM2427" i="18"/>
  <c r="AM3002" i="18"/>
  <c r="AM7650" i="18"/>
  <c r="AP8955" i="18"/>
  <c r="AM8548" i="18"/>
  <c r="AM5411" i="18"/>
  <c r="AM5087" i="18"/>
  <c r="AM5973" i="18"/>
  <c r="AM3111" i="18"/>
  <c r="AQ2653" i="18"/>
  <c r="AP7614" i="18"/>
  <c r="AQ8354" i="18"/>
  <c r="AP2174" i="18"/>
  <c r="AM2148" i="18"/>
  <c r="AM2637" i="18"/>
  <c r="AP9880" i="18"/>
  <c r="AQ8960" i="18"/>
  <c r="AQ9587" i="18"/>
  <c r="AM1591" i="18"/>
  <c r="AQ9598" i="18"/>
  <c r="AM4929" i="18"/>
  <c r="AQ5945" i="18"/>
  <c r="AM2039" i="18"/>
  <c r="AM5593" i="18"/>
  <c r="AM9130" i="18"/>
  <c r="AM1138" i="18"/>
  <c r="AM1509" i="18"/>
  <c r="AP6300" i="18"/>
  <c r="AP9867" i="18"/>
  <c r="AM8103" i="18"/>
  <c r="AM6319" i="18"/>
  <c r="AM8408" i="18"/>
  <c r="AP6278" i="18"/>
  <c r="AP8276" i="18"/>
  <c r="AM6417" i="18"/>
  <c r="AM2824" i="18"/>
  <c r="AQ9861" i="18"/>
  <c r="AQ9313" i="18"/>
  <c r="AP6851" i="18"/>
  <c r="AQ9046" i="18"/>
  <c r="AM7066" i="18"/>
  <c r="AM1327" i="18"/>
  <c r="AM3540" i="18"/>
  <c r="AQ6648" i="18"/>
  <c r="AM2239" i="18"/>
  <c r="AM9918" i="18"/>
  <c r="AQ8228" i="18"/>
  <c r="AM3563" i="18"/>
  <c r="AP6988" i="18"/>
  <c r="AQ3358" i="18"/>
  <c r="AM3791" i="18"/>
  <c r="AM4938" i="18"/>
  <c r="AM2938" i="18"/>
  <c r="AM7371" i="18"/>
  <c r="AQ8537" i="18"/>
  <c r="AQ8687" i="18"/>
  <c r="AM1134" i="18"/>
  <c r="AP5038" i="18"/>
  <c r="AQ7289" i="18"/>
  <c r="AM954" i="18"/>
  <c r="AM8393" i="18"/>
  <c r="AM6683" i="18"/>
  <c r="AM8772" i="18"/>
  <c r="AM6444" i="18"/>
  <c r="AM9360" i="18"/>
  <c r="AM4807" i="18"/>
  <c r="AP6253" i="18"/>
  <c r="AM6809" i="18"/>
  <c r="AM6874" i="18"/>
  <c r="AM1666" i="18"/>
  <c r="AM1977" i="18"/>
  <c r="AM4291" i="18"/>
  <c r="AP9911" i="18"/>
  <c r="AP9343" i="18"/>
  <c r="AM9343" i="18"/>
  <c r="AM8736" i="18"/>
  <c r="AM2216" i="18"/>
  <c r="AP9185" i="18"/>
  <c r="AM7913" i="18"/>
  <c r="AM7982" i="18"/>
  <c r="AM3301" i="18"/>
  <c r="AQ7444" i="18"/>
  <c r="AM3847" i="18"/>
  <c r="AM5399" i="18"/>
  <c r="AM2856" i="18"/>
  <c r="AM6605" i="18"/>
  <c r="AM2595" i="18"/>
  <c r="AQ9453" i="18"/>
  <c r="AM9438" i="18"/>
  <c r="AM3911" i="18"/>
  <c r="AM3735" i="18"/>
  <c r="AM3839" i="18"/>
  <c r="AQ9481" i="18"/>
  <c r="AQ7033" i="18"/>
  <c r="AP4031" i="18"/>
  <c r="AM7785" i="18"/>
  <c r="AM5970" i="18"/>
  <c r="AM2087" i="18"/>
  <c r="AQ9911" i="18"/>
  <c r="AP8872" i="18"/>
  <c r="AM3180" i="18"/>
  <c r="AM4933" i="18"/>
  <c r="AQ8112" i="18"/>
  <c r="AM8284" i="18"/>
  <c r="AQ9167" i="18"/>
  <c r="AM8788" i="18"/>
  <c r="AM2750" i="18"/>
  <c r="AQ8216" i="18"/>
  <c r="AM7398" i="18"/>
  <c r="AM3279" i="18"/>
  <c r="AM1946" i="18"/>
  <c r="AQ8431" i="18"/>
  <c r="AM9496" i="18"/>
  <c r="AQ7080" i="18"/>
  <c r="AM8026" i="18"/>
  <c r="AQ8372" i="18"/>
  <c r="AQ9845" i="18"/>
  <c r="AM958" i="18"/>
  <c r="AQ9903" i="18"/>
  <c r="AP3815" i="18"/>
  <c r="AM2222" i="18"/>
  <c r="AM3445" i="18"/>
  <c r="AM8834" i="18"/>
  <c r="AM4241" i="18"/>
  <c r="AM4410" i="18"/>
  <c r="AP3892" i="18"/>
  <c r="AQ4010" i="18"/>
  <c r="AP6014" i="18"/>
  <c r="AQ5719" i="18"/>
  <c r="AQ1786" i="18"/>
  <c r="AQ7822" i="18"/>
  <c r="AP7299" i="18"/>
  <c r="AM1469" i="18"/>
  <c r="AQ4683" i="18"/>
  <c r="AQ5809" i="18"/>
  <c r="AP2270" i="18"/>
  <c r="AP9459" i="18"/>
  <c r="AQ2969" i="18"/>
  <c r="AP6612" i="18"/>
  <c r="AM677" i="18"/>
  <c r="AQ5107" i="18"/>
  <c r="AQ4817" i="18"/>
  <c r="AQ8211" i="18"/>
  <c r="AM7041" i="18"/>
  <c r="AQ2838" i="18"/>
  <c r="AP6625" i="18"/>
  <c r="AM3337" i="18"/>
  <c r="AQ9763" i="18"/>
  <c r="AP7648" i="18"/>
  <c r="AM5636" i="18"/>
  <c r="AP8516" i="18"/>
  <c r="AP8081" i="18"/>
  <c r="AM1486" i="18"/>
  <c r="AP7647" i="18"/>
  <c r="AQ5223" i="18"/>
  <c r="AM3041" i="18"/>
  <c r="AP9271" i="18"/>
  <c r="AQ5140" i="18"/>
  <c r="AM6405" i="18"/>
  <c r="AM2299" i="18"/>
  <c r="AM7709" i="18"/>
  <c r="AM2556" i="18"/>
  <c r="AP6064" i="18"/>
  <c r="AQ8837" i="18"/>
  <c r="AP5702" i="18"/>
  <c r="AP5294" i="18"/>
  <c r="AM6426" i="18"/>
  <c r="AM985" i="18"/>
  <c r="AM3941" i="18"/>
  <c r="AM4084" i="18"/>
  <c r="AQ5407" i="18"/>
  <c r="AM2985" i="18"/>
  <c r="AQ7763" i="18"/>
  <c r="AM4316" i="18"/>
  <c r="AM9362" i="18"/>
  <c r="AM798" i="18"/>
  <c r="AM8805" i="18"/>
  <c r="AM697" i="18"/>
  <c r="AM8904" i="18"/>
  <c r="AM5971" i="18"/>
  <c r="AM5492" i="18"/>
  <c r="AQ5622" i="18"/>
  <c r="AP4154" i="18"/>
  <c r="AM6353" i="18"/>
  <c r="AM2056" i="18"/>
  <c r="AQ9281" i="18"/>
  <c r="AP7979" i="18"/>
  <c r="AP4650" i="18"/>
  <c r="AM4479" i="18"/>
  <c r="AQ6121" i="18"/>
  <c r="AM9110" i="18"/>
  <c r="AM2692" i="18"/>
  <c r="AM3752" i="18"/>
  <c r="AQ6840" i="18"/>
  <c r="AM5338" i="18"/>
  <c r="AM3535" i="18"/>
  <c r="AM4525" i="18"/>
  <c r="AM2440" i="18"/>
  <c r="AM7157" i="18"/>
  <c r="AQ7736" i="18"/>
  <c r="AM9511" i="18"/>
  <c r="AM2390" i="18"/>
  <c r="AM1083" i="18"/>
  <c r="AM3199" i="18"/>
  <c r="AM9867" i="18"/>
  <c r="AM4483" i="18"/>
  <c r="AM2091" i="18"/>
  <c r="AM2857" i="18"/>
  <c r="AM5330" i="18"/>
  <c r="AQ8981" i="18"/>
  <c r="AM5599" i="18"/>
  <c r="AM3463" i="18"/>
  <c r="AP8857" i="18"/>
  <c r="AM4204" i="18"/>
  <c r="AP4495" i="18"/>
  <c r="AP8103" i="18"/>
  <c r="AM9673" i="18"/>
  <c r="AM5519" i="18"/>
  <c r="AQ9815" i="18"/>
  <c r="AM9478" i="18"/>
  <c r="AQ8004" i="18"/>
  <c r="AQ4798" i="18"/>
  <c r="AQ8100" i="18"/>
  <c r="AQ9231" i="18"/>
  <c r="AM995" i="18"/>
  <c r="AM1929" i="18"/>
  <c r="AM6033" i="18"/>
  <c r="AM2418" i="18"/>
  <c r="AP6912" i="18"/>
  <c r="AP9383" i="18"/>
  <c r="AP4778" i="18"/>
  <c r="AM5875" i="18"/>
  <c r="AM956" i="18"/>
  <c r="AM1008" i="18"/>
  <c r="AM3173" i="18"/>
  <c r="AM8792" i="18"/>
  <c r="AM6887" i="18"/>
  <c r="AM7122" i="18"/>
  <c r="AM2774" i="18"/>
  <c r="AM5190" i="18"/>
  <c r="AM3621" i="18"/>
  <c r="AQ6020" i="18"/>
  <c r="AM7550" i="18"/>
  <c r="AM9671" i="18"/>
  <c r="AQ5300" i="18"/>
  <c r="AM5611" i="18"/>
  <c r="AM9759" i="18"/>
  <c r="AP8629" i="18"/>
  <c r="AQ9425" i="18"/>
  <c r="AM7082" i="18"/>
  <c r="AQ6021" i="18"/>
  <c r="AM795" i="18"/>
  <c r="AM5187" i="18"/>
  <c r="AM6306" i="18"/>
  <c r="AQ9559" i="18"/>
  <c r="AQ6614" i="18"/>
  <c r="AM8286" i="18"/>
  <c r="AQ1296" i="18"/>
  <c r="AP4057" i="18"/>
  <c r="AP7098" i="18"/>
  <c r="AQ2716" i="18"/>
  <c r="AP5884" i="18"/>
  <c r="AP6083" i="18"/>
  <c r="AQ7414" i="18"/>
  <c r="AM2276" i="18"/>
  <c r="AP3855" i="18"/>
  <c r="AP9208" i="18"/>
  <c r="AP7604" i="18"/>
  <c r="AQ5040" i="18"/>
  <c r="AM2026" i="18"/>
  <c r="AQ6488" i="18"/>
  <c r="AP1549" i="18"/>
  <c r="AM2103" i="18"/>
  <c r="AQ6913" i="18"/>
  <c r="AP7607" i="18"/>
  <c r="AM4033" i="18"/>
  <c r="AQ7360" i="18"/>
  <c r="AQ7632" i="18"/>
  <c r="AM6568" i="18"/>
  <c r="AP8208" i="18"/>
  <c r="AM5793" i="18"/>
  <c r="AM743" i="18"/>
  <c r="AM6651" i="18"/>
  <c r="AM3612" i="18"/>
  <c r="AM8312" i="18"/>
  <c r="AP5500" i="18"/>
  <c r="AP6440" i="18"/>
  <c r="AP6924" i="18"/>
  <c r="AQ9707" i="18"/>
  <c r="AP6567" i="18"/>
  <c r="AQ6973" i="18"/>
  <c r="AM6926" i="18"/>
  <c r="AM2555" i="18"/>
  <c r="AM4443" i="18"/>
  <c r="AM4885" i="18"/>
  <c r="AP2353" i="18"/>
  <c r="AQ8003" i="18"/>
  <c r="AM3416" i="18"/>
  <c r="AM6577" i="18"/>
  <c r="AP3978" i="18"/>
  <c r="AM4462" i="18"/>
  <c r="AM1307" i="18"/>
  <c r="AQ9658" i="18"/>
  <c r="AP4972" i="18"/>
  <c r="AP7143" i="18"/>
  <c r="AM912" i="18"/>
  <c r="AM8353" i="18"/>
  <c r="AM6629" i="18"/>
  <c r="AM8718" i="18"/>
  <c r="AM6418" i="18"/>
  <c r="AM9340" i="18"/>
  <c r="AM4747" i="18"/>
  <c r="AP3534" i="18"/>
  <c r="AM2603" i="18"/>
  <c r="AQ7179" i="18"/>
  <c r="AM3846" i="18"/>
  <c r="AM9170" i="18"/>
  <c r="AQ9883" i="18"/>
  <c r="AM8645" i="18"/>
  <c r="AM8648" i="18"/>
  <c r="AM4711" i="18"/>
  <c r="AM5079" i="18"/>
  <c r="AQ9902" i="18"/>
  <c r="AM6097" i="18"/>
  <c r="AM1647" i="18"/>
  <c r="AQ8931" i="18"/>
  <c r="AQ7139" i="18"/>
  <c r="AM4223" i="18"/>
  <c r="AP6123" i="18"/>
  <c r="AQ8925" i="18"/>
  <c r="AM5643" i="18"/>
  <c r="AP8892" i="18"/>
  <c r="AQ7060" i="18"/>
  <c r="AM7519" i="18"/>
  <c r="AP8041" i="18"/>
  <c r="AQ3098" i="18"/>
  <c r="AM9139" i="18"/>
  <c r="AM4738" i="18"/>
  <c r="AP9194" i="18"/>
  <c r="AQ9133" i="18"/>
  <c r="AM9771" i="18"/>
  <c r="AM2018" i="18"/>
  <c r="AM7911" i="18"/>
  <c r="AQ6929" i="18"/>
  <c r="AQ5900" i="18"/>
  <c r="AM5156" i="18"/>
  <c r="AQ9158" i="18"/>
  <c r="AM5908" i="18"/>
  <c r="AP6399" i="18"/>
  <c r="AM8837" i="18"/>
  <c r="AM1055" i="18"/>
  <c r="AM3583" i="18"/>
  <c r="AM7956" i="18"/>
  <c r="AM5264" i="18"/>
  <c r="AQ9733" i="18"/>
  <c r="AQ6336" i="18"/>
  <c r="AQ8829" i="18"/>
  <c r="AM7746" i="18"/>
  <c r="AM4049" i="18"/>
  <c r="AP6613" i="18"/>
  <c r="AM3506" i="18"/>
  <c r="AP5732" i="18"/>
  <c r="AM9791" i="18"/>
  <c r="AQ6565" i="18"/>
  <c r="AM8537" i="18"/>
  <c r="AM9738" i="18"/>
  <c r="AM6614" i="18"/>
  <c r="AQ7423" i="18"/>
  <c r="AP7804" i="18"/>
  <c r="AM6274" i="18"/>
  <c r="AM5590" i="18"/>
  <c r="AM9293" i="18"/>
  <c r="AM3842" i="18"/>
  <c r="AM6953" i="18"/>
  <c r="AM7884" i="18"/>
  <c r="AQ8560" i="18"/>
  <c r="AM1231" i="18"/>
  <c r="AM9004" i="18"/>
  <c r="AM6750" i="18"/>
  <c r="AM4851" i="18"/>
  <c r="AQ2779" i="18"/>
  <c r="AQ4585" i="18"/>
  <c r="AQ3906" i="18"/>
  <c r="AQ7660" i="18"/>
  <c r="AQ1737" i="18"/>
  <c r="AM7360" i="18"/>
  <c r="AQ6031" i="18"/>
  <c r="AP6909" i="18"/>
  <c r="AM6593" i="18"/>
  <c r="AP5489" i="18"/>
  <c r="AQ9001" i="18"/>
  <c r="AM8881" i="18"/>
  <c r="AM8490" i="18"/>
  <c r="AQ7259" i="18"/>
  <c r="AM4957" i="18"/>
  <c r="AP9622" i="18"/>
  <c r="AM1552" i="18"/>
  <c r="AM8505" i="18"/>
  <c r="AM6012" i="18"/>
  <c r="AM7367" i="18"/>
  <c r="AP9629" i="18"/>
  <c r="AM6688" i="18"/>
  <c r="AQ6553" i="18"/>
  <c r="AM2318" i="18"/>
  <c r="AM7781" i="18"/>
  <c r="AM2271" i="18"/>
  <c r="AP6663" i="18"/>
  <c r="AM9577" i="18"/>
  <c r="AM5628" i="18"/>
  <c r="AQ3223" i="18"/>
  <c r="AQ1165" i="18"/>
  <c r="AP6078" i="18"/>
  <c r="AQ3974" i="18"/>
  <c r="AQ6186" i="18"/>
  <c r="AP2493" i="18"/>
  <c r="AM1597" i="18"/>
  <c r="AM1588" i="18"/>
  <c r="AQ3201" i="18"/>
  <c r="AQ4122" i="18"/>
  <c r="AP5569" i="18"/>
  <c r="AM1216" i="18"/>
  <c r="AQ9740" i="18"/>
  <c r="AP8529" i="18"/>
  <c r="AP6805" i="18"/>
  <c r="AP6508" i="18"/>
  <c r="AP2819" i="18"/>
  <c r="AM1414" i="18"/>
  <c r="AM7675" i="18"/>
  <c r="AM1999" i="18"/>
  <c r="AP8483" i="18"/>
  <c r="AQ6097" i="18"/>
  <c r="AM4889" i="18"/>
  <c r="AQ8873" i="18"/>
  <c r="AM7694" i="18"/>
  <c r="AQ9005" i="18"/>
  <c r="AM7935" i="18"/>
  <c r="AQ9229" i="18"/>
  <c r="AP8628" i="18"/>
  <c r="AM4880" i="18"/>
  <c r="AQ6091" i="18"/>
  <c r="AP9034" i="18"/>
  <c r="AM4111" i="18"/>
  <c r="AM3484" i="18"/>
  <c r="AQ6175" i="18"/>
  <c r="AM5921" i="18"/>
  <c r="AM4218" i="18"/>
  <c r="AM9562" i="18"/>
  <c r="AP6503" i="18"/>
  <c r="AQ9922" i="18"/>
  <c r="AM5495" i="18"/>
  <c r="AM508" i="18"/>
  <c r="AP3768" i="18"/>
  <c r="AP4200" i="18"/>
  <c r="AP6590" i="18"/>
  <c r="AP4920" i="18"/>
  <c r="AQ6698" i="18"/>
  <c r="AQ4070" i="18"/>
  <c r="AM2621" i="18"/>
  <c r="AM1652" i="18"/>
  <c r="AQ4231" i="18"/>
  <c r="AM572" i="18"/>
  <c r="AP6187" i="18"/>
  <c r="AP6607" i="18"/>
  <c r="AM2432" i="18"/>
  <c r="AM980" i="18"/>
  <c r="AQ9190" i="18"/>
  <c r="AP7260" i="18"/>
  <c r="AP7113" i="18"/>
  <c r="AP5787" i="18"/>
  <c r="AP5450" i="18"/>
  <c r="AM1990" i="18"/>
  <c r="AM7759" i="18"/>
  <c r="AM2217" i="18"/>
  <c r="AP8733" i="18"/>
  <c r="AP6368" i="18"/>
  <c r="AM4977" i="18"/>
  <c r="AQ2035" i="18"/>
  <c r="AM7780" i="18"/>
  <c r="AP9116" i="18"/>
  <c r="AM8043" i="18"/>
  <c r="AQ9399" i="18"/>
  <c r="AP8848" i="18"/>
  <c r="AM5040" i="18"/>
  <c r="AQ6213" i="18"/>
  <c r="AQ9142" i="18"/>
  <c r="AM4197" i="18"/>
  <c r="AM3654" i="18"/>
  <c r="AQ6403" i="18"/>
  <c r="AM6041" i="18"/>
  <c r="AM4334" i="18"/>
  <c r="AM9674" i="18"/>
  <c r="AP7065" i="18"/>
  <c r="AM6151" i="18"/>
  <c r="AM1108" i="18"/>
  <c r="AM7400" i="18"/>
  <c r="AQ6363" i="18"/>
  <c r="AP3668" i="18"/>
  <c r="AP4622" i="18"/>
  <c r="AQ2652" i="18"/>
  <c r="AQ7778" i="18"/>
  <c r="AP1713" i="18"/>
  <c r="AP6616" i="18"/>
  <c r="AP5831" i="18"/>
  <c r="AQ3345" i="18"/>
  <c r="AP8137" i="18"/>
  <c r="AP8065" i="18"/>
  <c r="AM1276" i="18"/>
  <c r="AM6664" i="18"/>
  <c r="AM3257" i="18"/>
  <c r="AQ5167" i="18"/>
  <c r="AM6672" i="18"/>
  <c r="AM2736" i="18"/>
  <c r="AQ8265" i="18"/>
  <c r="AM2807" i="18"/>
  <c r="AM3032" i="18"/>
  <c r="AP7140" i="18"/>
  <c r="AM6899" i="18"/>
  <c r="AP6841" i="18"/>
  <c r="AP6885" i="18"/>
  <c r="AM3360" i="18"/>
  <c r="AM7945" i="18"/>
  <c r="AQ7531" i="18"/>
  <c r="AM3326" i="18"/>
  <c r="AM1171" i="18"/>
  <c r="AM5246" i="18"/>
  <c r="AQ8451" i="18"/>
  <c r="AQ8029" i="18"/>
  <c r="AP9874" i="18"/>
  <c r="AM3350" i="18"/>
  <c r="AQ9826" i="18"/>
  <c r="AM7013" i="18"/>
  <c r="AP8780" i="18"/>
  <c r="AQ8693" i="18"/>
  <c r="AM8665" i="18"/>
  <c r="AM3327" i="18"/>
  <c r="AM6541" i="18"/>
  <c r="AM6758" i="18"/>
  <c r="AQ9777" i="18"/>
  <c r="AM4619" i="18"/>
  <c r="AM8861" i="18"/>
  <c r="AP6956" i="18"/>
  <c r="AP3724" i="18"/>
  <c r="AP4835" i="18"/>
  <c r="AQ2814" i="18"/>
  <c r="AQ7810" i="18"/>
  <c r="AQ3086" i="18"/>
  <c r="AP7000" i="18"/>
  <c r="AP5953" i="18"/>
  <c r="AQ4848" i="18"/>
  <c r="AP9262" i="18"/>
  <c r="AP8449" i="18"/>
  <c r="AM1428" i="18"/>
  <c r="AM6728" i="18"/>
  <c r="AM3321" i="18"/>
  <c r="AQ5428" i="18"/>
  <c r="AM6760" i="18"/>
  <c r="AM2822" i="18"/>
  <c r="AQ8344" i="18"/>
  <c r="AM2889" i="18"/>
  <c r="AM3216" i="18"/>
  <c r="AQ7337" i="18"/>
  <c r="AM7011" i="18"/>
  <c r="AQ7151" i="18"/>
  <c r="AP7041" i="18"/>
  <c r="AM3544" i="18"/>
  <c r="AP2120" i="18"/>
  <c r="AP7697" i="18"/>
  <c r="AM3419" i="18"/>
  <c r="AM1464" i="18"/>
  <c r="AM5383" i="18"/>
  <c r="AQ8571" i="18"/>
  <c r="AP8235" i="18"/>
  <c r="AM30" i="18"/>
  <c r="AM3438" i="18"/>
  <c r="AQ1547" i="18"/>
  <c r="AQ4422" i="18"/>
  <c r="AP8365" i="18"/>
  <c r="AQ5648" i="18"/>
  <c r="AP8912" i="18"/>
  <c r="AP5513" i="18"/>
  <c r="AQ2753" i="18"/>
  <c r="AM3233" i="18"/>
  <c r="AQ7416" i="18"/>
  <c r="AQ9157" i="18"/>
  <c r="AM9402" i="18"/>
  <c r="AM5858" i="18"/>
  <c r="AM4456" i="18"/>
  <c r="AM5654" i="18"/>
  <c r="AM9424" i="18"/>
  <c r="AM6695" i="18"/>
  <c r="AM7656" i="18"/>
  <c r="AQ7907" i="18"/>
  <c r="AM8458" i="18"/>
  <c r="AM3676" i="18"/>
  <c r="AQ6420" i="18"/>
  <c r="AM9877" i="18"/>
  <c r="AP7207" i="18"/>
  <c r="AQ3702" i="18"/>
  <c r="AM4264" i="18"/>
  <c r="AQ6597" i="18"/>
  <c r="AM711" i="18"/>
  <c r="AM9851" i="18"/>
  <c r="AP2343" i="18"/>
  <c r="AQ1714" i="18"/>
  <c r="AP8579" i="18"/>
  <c r="AP5724" i="18"/>
  <c r="AQ6544" i="18"/>
  <c r="AP6359" i="18"/>
  <c r="AP3670" i="18"/>
  <c r="AM5873" i="18"/>
  <c r="AQ9835" i="18"/>
  <c r="AP9311" i="18"/>
  <c r="AM9722" i="18"/>
  <c r="AM6471" i="18"/>
  <c r="AM5784" i="18"/>
  <c r="AM5791" i="18"/>
  <c r="AM9510" i="18"/>
  <c r="AM7220" i="18"/>
  <c r="AM7912" i="18"/>
  <c r="AQ9154" i="18"/>
  <c r="AM8546" i="18"/>
  <c r="AM3954" i="18"/>
  <c r="AQ6916" i="18"/>
  <c r="AQ7663" i="18"/>
  <c r="AP6068" i="18"/>
  <c r="AM4568" i="18"/>
  <c r="AQ6869" i="18"/>
  <c r="AM947" i="18"/>
  <c r="AQ2843" i="18"/>
  <c r="AQ5468" i="18"/>
  <c r="AQ2918" i="18"/>
  <c r="AQ5312" i="18"/>
  <c r="AQ6067" i="18"/>
  <c r="AM5944" i="18"/>
  <c r="AQ7953" i="18"/>
  <c r="AM1226" i="18"/>
  <c r="AP9914" i="18"/>
  <c r="AM3018" i="18"/>
  <c r="AP5296" i="18"/>
  <c r="AP7659" i="18"/>
  <c r="AQ7911" i="18"/>
  <c r="AP7193" i="18"/>
  <c r="AM7281" i="18"/>
  <c r="AQ9901" i="18"/>
  <c r="AM8958" i="18"/>
  <c r="AP7283" i="18"/>
  <c r="AM4641" i="18"/>
  <c r="AM6010" i="18"/>
  <c r="AP9282" i="18"/>
  <c r="AM4510" i="18"/>
  <c r="AM5535" i="18"/>
  <c r="AP7588" i="18"/>
  <c r="AM2072" i="18"/>
  <c r="AM3970" i="18"/>
  <c r="AP2397" i="18"/>
  <c r="AM1121" i="18"/>
  <c r="AP9170" i="18"/>
  <c r="AM6383" i="18"/>
  <c r="AQ6585" i="18"/>
  <c r="AQ2637" i="18"/>
  <c r="AP5718" i="18"/>
  <c r="AM684" i="18"/>
  <c r="AP5615" i="18"/>
  <c r="AQ6035" i="18"/>
  <c r="AQ9293" i="18"/>
  <c r="AM929" i="18"/>
  <c r="AP5773" i="18"/>
  <c r="AM3068" i="18"/>
  <c r="AQ6135" i="18"/>
  <c r="AQ9460" i="18"/>
  <c r="AM3408" i="18"/>
  <c r="AP7772" i="18"/>
  <c r="AM9074" i="18"/>
  <c r="AM2062" i="18"/>
  <c r="AP6965" i="18"/>
  <c r="AM9099" i="18"/>
  <c r="AM3939" i="18"/>
  <c r="AM5929" i="18"/>
  <c r="AM2083" i="18"/>
  <c r="AM7143" i="18"/>
  <c r="AM7317" i="18"/>
  <c r="AP6139" i="18"/>
  <c r="AM8158" i="18"/>
  <c r="AM7365" i="18"/>
  <c r="AQ4466" i="18"/>
  <c r="AM7657" i="18"/>
  <c r="AQ5152" i="18"/>
  <c r="AM5196" i="18"/>
  <c r="AM8171" i="18"/>
  <c r="AP8752" i="18"/>
  <c r="AM1102" i="18"/>
  <c r="AQ9375" i="18"/>
  <c r="AQ9830" i="18"/>
  <c r="AM3935" i="18"/>
  <c r="AM6493" i="18"/>
  <c r="AM4509" i="18"/>
  <c r="AQ9773" i="18"/>
  <c r="AM5919" i="18"/>
  <c r="AM1619" i="18"/>
  <c r="AM8983" i="18"/>
  <c r="AQ7131" i="18"/>
  <c r="AM8849" i="18"/>
  <c r="AM7963" i="18"/>
  <c r="AM8963" i="18"/>
  <c r="AM5208" i="18"/>
  <c r="AM4017" i="18"/>
  <c r="AQ9402" i="18"/>
  <c r="AM991" i="18"/>
  <c r="AM1502" i="18"/>
  <c r="AM5098" i="18"/>
  <c r="AM8744" i="18"/>
  <c r="AQ8831" i="18"/>
  <c r="AM7119" i="18"/>
  <c r="AM8431" i="18"/>
  <c r="AM4970" i="18"/>
  <c r="AQ5364" i="18"/>
  <c r="AM9181" i="18"/>
  <c r="AM7773" i="18"/>
  <c r="AP2613" i="18"/>
  <c r="AP9247" i="18"/>
  <c r="AM1263" i="18"/>
  <c r="AM6805" i="18"/>
  <c r="AQ9415" i="18"/>
  <c r="AM6194" i="18"/>
  <c r="AM5094" i="18"/>
  <c r="AQ9691" i="18"/>
  <c r="AP2138" i="18"/>
  <c r="AQ5989" i="18"/>
  <c r="AQ5765" i="18"/>
  <c r="AQ9429" i="18"/>
  <c r="AM4366" i="18"/>
  <c r="AP6112" i="18"/>
  <c r="AM5074" i="18"/>
  <c r="AM5434" i="18"/>
  <c r="AM4439" i="18"/>
  <c r="AM8316" i="18"/>
  <c r="AQ6968" i="18"/>
  <c r="AQ3073" i="18"/>
  <c r="AP5843" i="18"/>
  <c r="AM2658" i="18"/>
  <c r="AM1310" i="18"/>
  <c r="AM9499" i="18"/>
  <c r="AM4211" i="18"/>
  <c r="AQ3037" i="18"/>
  <c r="AM7457" i="18"/>
  <c r="AM3541" i="18"/>
  <c r="AP8727" i="18"/>
  <c r="AQ6432" i="18"/>
  <c r="AM7484" i="18"/>
  <c r="AM9799" i="18"/>
  <c r="AQ7119" i="18"/>
  <c r="AM8841" i="18"/>
  <c r="AM7919" i="18"/>
  <c r="AM4693" i="18"/>
  <c r="AM6077" i="18"/>
  <c r="AM7590" i="18"/>
  <c r="AQ6366" i="18"/>
  <c r="AM7529" i="18"/>
  <c r="AM4637" i="18"/>
  <c r="AQ7237" i="18"/>
  <c r="AM5915" i="18"/>
  <c r="AM7612" i="18"/>
  <c r="AM9365" i="18"/>
  <c r="AM3467" i="18"/>
  <c r="AP8601" i="18"/>
  <c r="AM5835" i="18"/>
  <c r="AP5312" i="18"/>
  <c r="AM7431" i="18"/>
  <c r="AM2966" i="18"/>
  <c r="AM6806" i="18"/>
  <c r="AQ9832" i="18"/>
  <c r="AM6906" i="18"/>
  <c r="AQ9909" i="18"/>
  <c r="AP6809" i="18"/>
  <c r="AQ6820" i="18"/>
  <c r="AM7063" i="18"/>
  <c r="AM8734" i="18"/>
  <c r="AM8166" i="18"/>
  <c r="AM7671" i="18"/>
  <c r="AM6429" i="18"/>
  <c r="AQ8565" i="18"/>
  <c r="AM7270" i="18"/>
  <c r="AQ4838" i="18"/>
  <c r="AM2882" i="18"/>
  <c r="AP1982" i="18"/>
  <c r="AP5148" i="18"/>
  <c r="AM5024" i="18"/>
  <c r="AM6234" i="18"/>
  <c r="AP6685" i="18"/>
  <c r="AM8836" i="18"/>
  <c r="AM880" i="18"/>
  <c r="AM8826" i="18"/>
  <c r="AP8355" i="18"/>
  <c r="AQ4009" i="18"/>
  <c r="AQ5659" i="18"/>
  <c r="AM4078" i="18"/>
  <c r="AM5275" i="18"/>
  <c r="AM7509" i="18"/>
  <c r="AP7239" i="18"/>
  <c r="AP8507" i="18"/>
  <c r="AM3364" i="18"/>
  <c r="AM7698" i="18"/>
  <c r="AM7725" i="18"/>
  <c r="AM4365" i="18"/>
  <c r="AP6208" i="18"/>
  <c r="AM2841" i="18"/>
  <c r="AM984" i="18"/>
  <c r="AM2599" i="18"/>
  <c r="AQ7872" i="18"/>
  <c r="AM5378" i="18"/>
  <c r="AM9696" i="18"/>
  <c r="AM5578" i="18"/>
  <c r="AM1521" i="18"/>
  <c r="AQ8086" i="18"/>
  <c r="AM7497" i="18"/>
  <c r="AM4973" i="18"/>
  <c r="AM7700" i="18"/>
  <c r="AM9159" i="18"/>
  <c r="AQ8548" i="18"/>
  <c r="AM7286" i="18"/>
  <c r="AP7967" i="18"/>
  <c r="AP6075" i="18"/>
  <c r="AM1065" i="18"/>
  <c r="AM3270" i="18"/>
  <c r="AP7112" i="18"/>
  <c r="AM8122" i="18"/>
  <c r="AM2115" i="18"/>
  <c r="AQ6825" i="18"/>
  <c r="AM2392" i="18"/>
  <c r="AQ7035" i="18"/>
  <c r="AM3323" i="18"/>
  <c r="AM8294" i="18"/>
  <c r="AP8496" i="18"/>
  <c r="AM8814" i="18"/>
  <c r="AM6812" i="18"/>
  <c r="AM5907" i="18"/>
  <c r="AM6818" i="18"/>
  <c r="AQ7728" i="18"/>
  <c r="AM3860" i="18"/>
  <c r="AM2337" i="18"/>
  <c r="AP8583" i="18"/>
  <c r="AM7943" i="18"/>
  <c r="AM8883" i="18"/>
  <c r="AQ6112" i="18"/>
  <c r="AP7325" i="18"/>
  <c r="AM2684" i="18"/>
  <c r="AM8298" i="18"/>
  <c r="AM4688" i="18"/>
  <c r="AP7680" i="18"/>
  <c r="AM4019" i="18"/>
  <c r="AM5402" i="18"/>
  <c r="AM6064" i="18"/>
  <c r="AM4847" i="18"/>
  <c r="AQ6425" i="18"/>
  <c r="AM2254" i="18"/>
  <c r="AP6720" i="18"/>
  <c r="AM3406" i="18"/>
  <c r="AM1187" i="18"/>
  <c r="AM1506" i="18"/>
  <c r="AP9751" i="18"/>
  <c r="AM1025" i="18"/>
  <c r="AM9426" i="18"/>
  <c r="AQ7651" i="18"/>
  <c r="AM7506" i="18"/>
  <c r="AQ8463" i="18"/>
  <c r="AP9816" i="18"/>
  <c r="AQ7999" i="18"/>
  <c r="AP7025" i="18"/>
  <c r="AM8044" i="18"/>
  <c r="AP6008" i="18"/>
  <c r="AQ9695" i="18"/>
  <c r="AQ8589" i="18"/>
  <c r="AM9744" i="18"/>
  <c r="AM4109" i="18"/>
  <c r="AP7573" i="18"/>
  <c r="AM3630" i="18"/>
  <c r="AM2143" i="18"/>
  <c r="AM4236" i="18"/>
  <c r="AQ7483" i="18"/>
  <c r="AM3742" i="18"/>
  <c r="AM8454" i="18"/>
  <c r="AM7805" i="18"/>
  <c r="AM3700" i="18"/>
  <c r="AP9850" i="18"/>
  <c r="AM5066" i="18"/>
  <c r="AM503" i="18"/>
  <c r="AM5490" i="18"/>
  <c r="AM7452" i="18"/>
  <c r="AM5849" i="18"/>
  <c r="AM1871" i="18"/>
  <c r="AM3811" i="18"/>
  <c r="AM4610" i="18"/>
  <c r="AM2315" i="18"/>
  <c r="AP8185" i="18"/>
  <c r="AM7917" i="18"/>
  <c r="AM8660" i="18"/>
  <c r="AM4470" i="18"/>
  <c r="AM2925" i="18"/>
  <c r="AM1031" i="18"/>
  <c r="AM7886" i="18"/>
  <c r="AQ5599" i="18"/>
  <c r="AM8589" i="18"/>
  <c r="AM9448" i="18"/>
  <c r="AM2225" i="18"/>
  <c r="AM9463" i="18"/>
  <c r="AM9361" i="18"/>
  <c r="AM4020" i="18"/>
  <c r="AQ2156" i="18"/>
  <c r="AP3231" i="18"/>
  <c r="AQ8200" i="18"/>
  <c r="AM2988" i="18"/>
  <c r="AQ9438" i="18"/>
  <c r="AP8412" i="18"/>
  <c r="AM2534" i="18"/>
  <c r="AQ8355" i="18"/>
  <c r="AQ3522" i="18"/>
  <c r="AM4103" i="18"/>
  <c r="AM8668" i="18"/>
  <c r="AM4927" i="18"/>
  <c r="AQ9079" i="18"/>
  <c r="AM9705" i="18"/>
  <c r="AM9090" i="18"/>
  <c r="AQ6371" i="18"/>
  <c r="AQ7112" i="18"/>
  <c r="AM6773" i="18"/>
  <c r="AM5396" i="18"/>
  <c r="AP8028" i="18"/>
  <c r="AM3620" i="18"/>
  <c r="AM2075" i="18"/>
  <c r="AM3879" i="18"/>
  <c r="AM2011" i="18"/>
  <c r="AM6253" i="18"/>
  <c r="AM6237" i="18"/>
  <c r="AM2649" i="18"/>
  <c r="AM5332" i="18"/>
  <c r="AM713" i="18"/>
  <c r="AQ5988" i="18"/>
  <c r="AM801" i="18"/>
  <c r="AM9306" i="18"/>
  <c r="AQ8256" i="18"/>
  <c r="AM3174" i="18"/>
  <c r="AM3215" i="18"/>
  <c r="AQ9874" i="18"/>
  <c r="AM7121" i="18"/>
  <c r="AM3471" i="18"/>
  <c r="AM5484" i="18"/>
  <c r="AM6549" i="18"/>
  <c r="AQ8755" i="18"/>
  <c r="AM2426" i="18"/>
  <c r="AM9418" i="18"/>
  <c r="AM8243" i="18"/>
  <c r="AM1245" i="18"/>
  <c r="AQ5888" i="18"/>
  <c r="AM9377" i="18"/>
  <c r="AM9097" i="18"/>
  <c r="AM6770" i="18"/>
  <c r="AQ8968" i="18"/>
  <c r="AQ9314" i="18"/>
  <c r="AM7972" i="18"/>
  <c r="AQ4613" i="18"/>
  <c r="AM6305" i="18"/>
  <c r="AM9482" i="18"/>
  <c r="AM8317" i="18"/>
  <c r="AP7595" i="18"/>
  <c r="AM5452" i="18"/>
  <c r="AM1468" i="18"/>
  <c r="AM7023" i="18"/>
  <c r="AP8281" i="18"/>
  <c r="AM4546" i="18"/>
  <c r="AP6647" i="18"/>
  <c r="AQ9479" i="18"/>
  <c r="AP6396" i="18"/>
  <c r="AM4077" i="18"/>
  <c r="AM2219" i="18"/>
  <c r="AP8480" i="18"/>
  <c r="AM1983" i="18"/>
  <c r="AQ7727" i="18"/>
  <c r="AM6611" i="18"/>
  <c r="AM8098" i="18"/>
  <c r="AM5529" i="18"/>
  <c r="AM4563" i="18"/>
  <c r="AM1948" i="18"/>
  <c r="AQ5204" i="18"/>
  <c r="AM9184" i="18"/>
  <c r="AM2706" i="18"/>
  <c r="AM6815" i="18"/>
  <c r="AP2412" i="18"/>
  <c r="AM973" i="18"/>
  <c r="AM8334" i="18"/>
  <c r="AP8353" i="18"/>
  <c r="AP7748" i="18"/>
  <c r="AP3726" i="18"/>
  <c r="AM9416" i="18"/>
  <c r="AQ7753" i="18"/>
  <c r="AM1763" i="18"/>
  <c r="AM1109" i="18"/>
  <c r="AQ8620" i="18"/>
  <c r="AM6639" i="18"/>
  <c r="AP6029" i="18"/>
  <c r="AM630" i="18"/>
  <c r="AM8070" i="18"/>
  <c r="AM2447" i="18"/>
  <c r="AQ8681" i="18"/>
  <c r="AM7594" i="18"/>
  <c r="AM2907" i="18"/>
  <c r="AM9037" i="18"/>
  <c r="AM4239" i="18"/>
  <c r="AM5469" i="18"/>
  <c r="AQ5315" i="18"/>
  <c r="AQ5885" i="18"/>
  <c r="AM9835" i="18"/>
  <c r="AM4284" i="18"/>
  <c r="AP4635" i="18"/>
  <c r="AM9494" i="18"/>
  <c r="AP9226" i="18"/>
  <c r="AM3748" i="18"/>
  <c r="AM3090" i="18"/>
  <c r="AM2840" i="18"/>
  <c r="AM5239" i="18"/>
  <c r="AM7807" i="18"/>
  <c r="AM8006" i="18"/>
  <c r="AQ9269" i="18"/>
  <c r="AM8027" i="18"/>
  <c r="AQ7829" i="18"/>
  <c r="AM6744" i="18"/>
  <c r="AP7663" i="18"/>
  <c r="AQ6129" i="18"/>
  <c r="AP7644" i="18"/>
  <c r="AP6980" i="18"/>
  <c r="AM5002" i="18"/>
  <c r="AM1747" i="18"/>
  <c r="AM8002" i="18"/>
  <c r="AQ7740" i="18"/>
  <c r="AM8188" i="18"/>
  <c r="AM2728" i="18"/>
  <c r="AM5779" i="18"/>
  <c r="AM6118" i="18"/>
  <c r="AM802" i="18"/>
  <c r="AM9549" i="18"/>
  <c r="AQ9519" i="18"/>
  <c r="AM1936" i="18"/>
  <c r="AQ8477" i="18"/>
  <c r="AM7383" i="18"/>
  <c r="AP8175" i="18"/>
  <c r="AM4381" i="18"/>
  <c r="AM1834" i="18"/>
  <c r="AM5314" i="18"/>
  <c r="AM1523" i="18"/>
  <c r="AQ6132" i="18"/>
  <c r="AM6044" i="18"/>
  <c r="AM33" i="18"/>
  <c r="AM4975" i="18"/>
  <c r="AM8726" i="18"/>
  <c r="AM6121" i="18"/>
  <c r="AM4341" i="18"/>
  <c r="AP6093" i="18"/>
  <c r="AQ9797" i="18"/>
  <c r="AM8163" i="18"/>
  <c r="AM1499" i="18"/>
  <c r="AM2934" i="18"/>
  <c r="AM7605" i="18"/>
  <c r="AM9873" i="18"/>
  <c r="AM9316" i="18"/>
  <c r="AQ9341" i="18"/>
  <c r="AM5090" i="18"/>
  <c r="AM9504" i="18"/>
  <c r="AM8680" i="18"/>
  <c r="AP3633" i="18"/>
  <c r="AM2032" i="18"/>
  <c r="AM921" i="18"/>
  <c r="AM9541" i="18"/>
  <c r="AM3834" i="18"/>
  <c r="AM7541" i="18"/>
  <c r="AM7586" i="18"/>
  <c r="AM2367" i="18"/>
  <c r="AM7372" i="18"/>
  <c r="AM6143" i="18"/>
  <c r="AM8371" i="18"/>
  <c r="AM9257" i="18"/>
  <c r="AM4002" i="18"/>
  <c r="AM1849" i="18"/>
  <c r="AM2088" i="18"/>
  <c r="AM3542" i="18"/>
  <c r="AQ9286" i="18"/>
  <c r="AM5212" i="18"/>
  <c r="AP5180" i="18"/>
  <c r="AM7137" i="18"/>
  <c r="AM6169" i="18"/>
  <c r="AP9042" i="18"/>
  <c r="AQ9061" i="18"/>
  <c r="AM7508" i="18"/>
  <c r="AM9719" i="18"/>
  <c r="AP6269" i="18"/>
  <c r="AM9442" i="18"/>
  <c r="AM2661" i="18"/>
  <c r="AP3506" i="18"/>
  <c r="AM4064" i="18"/>
  <c r="AM1678" i="18"/>
  <c r="AM433" i="18"/>
  <c r="AM3275" i="18"/>
  <c r="AM6228" i="18"/>
  <c r="AM4905" i="18"/>
  <c r="AM1883" i="18"/>
  <c r="AP6204" i="18"/>
  <c r="AM6163" i="18"/>
  <c r="AM8543" i="18"/>
  <c r="AM8225" i="18"/>
  <c r="AM9219" i="18"/>
  <c r="AP8400" i="18"/>
  <c r="AM6803" i="18"/>
  <c r="AM9454" i="18"/>
  <c r="AM593" i="18"/>
  <c r="AM7148" i="18"/>
  <c r="AM8375" i="18"/>
  <c r="AQ5499" i="18"/>
  <c r="AM2973" i="18"/>
  <c r="AM1483" i="18"/>
  <c r="AM551" i="18"/>
  <c r="AP6609" i="18"/>
  <c r="AM5847" i="18"/>
  <c r="AM5006" i="18"/>
  <c r="AM7459" i="18"/>
  <c r="AM9747" i="18"/>
  <c r="AP7141" i="18"/>
  <c r="AP6183" i="18"/>
  <c r="AM4987" i="18"/>
  <c r="AM8015" i="18"/>
  <c r="AQ4286" i="18"/>
  <c r="AM8181" i="18"/>
  <c r="AM6517" i="18"/>
  <c r="AQ8387" i="18"/>
  <c r="AM6774" i="18"/>
  <c r="AM4863" i="18"/>
  <c r="AM9041" i="18"/>
  <c r="AM4931" i="18"/>
  <c r="AQ5439" i="18"/>
  <c r="AQ8475" i="18"/>
  <c r="AM9781" i="18"/>
  <c r="AM5884" i="18"/>
  <c r="AM8439" i="18"/>
  <c r="AM3054" i="18"/>
  <c r="AM3624" i="18"/>
  <c r="AM9590" i="18"/>
  <c r="AM4694" i="18"/>
  <c r="AQ7499" i="18"/>
  <c r="AM7740" i="18"/>
  <c r="AM9425" i="18"/>
  <c r="AM1389" i="18"/>
  <c r="AM4455" i="18"/>
  <c r="AM5283" i="18"/>
  <c r="AM1056" i="18"/>
  <c r="AM5262" i="18"/>
  <c r="AQ3613" i="18"/>
  <c r="AM8614" i="18"/>
  <c r="AP8639" i="18"/>
  <c r="AM3538" i="18"/>
  <c r="AM8073" i="18"/>
  <c r="AM4939" i="18"/>
  <c r="AM1415" i="18"/>
  <c r="AP5556" i="18"/>
  <c r="AQ3133" i="18"/>
  <c r="AM2943" i="18"/>
  <c r="AM3823" i="18"/>
  <c r="AM5661" i="18"/>
  <c r="AM7540" i="18"/>
  <c r="AM7395" i="18"/>
  <c r="AM2969" i="18"/>
  <c r="AM5463" i="18"/>
  <c r="AP8060" i="18"/>
  <c r="AM8606" i="18"/>
  <c r="AM1387" i="18"/>
  <c r="AP8753" i="18"/>
  <c r="AM5813" i="18"/>
  <c r="AM3819" i="18"/>
  <c r="AQ5411" i="18"/>
  <c r="AP5198" i="18"/>
  <c r="AM5749" i="18"/>
  <c r="AP9410" i="18"/>
  <c r="AM4982" i="18"/>
  <c r="AM9662" i="18"/>
  <c r="AM5092" i="18"/>
  <c r="AM8406" i="18"/>
  <c r="AP9772" i="18"/>
  <c r="AM5913" i="18"/>
  <c r="AP6571" i="18"/>
  <c r="AQ9890" i="18"/>
  <c r="AM4725" i="18"/>
  <c r="AM8730" i="18"/>
  <c r="AP3473" i="18"/>
  <c r="AM3504" i="18"/>
  <c r="AP7835" i="18"/>
  <c r="AP5873" i="18"/>
  <c r="AM2825" i="18"/>
  <c r="AM4011" i="18"/>
  <c r="AM4958" i="18"/>
  <c r="AM8420" i="18"/>
  <c r="AM9568" i="18"/>
  <c r="AM8519" i="18"/>
  <c r="AM1993" i="18"/>
  <c r="AM6485" i="18"/>
  <c r="AM3106" i="18"/>
  <c r="AM4354" i="18"/>
  <c r="AM7396" i="18"/>
  <c r="AQ6495" i="18"/>
  <c r="AM3444" i="18"/>
  <c r="AQ5963" i="18"/>
  <c r="AM3394" i="18"/>
  <c r="AM8959" i="18"/>
  <c r="AM2911" i="18"/>
  <c r="AM4830" i="18"/>
  <c r="AM3981" i="18"/>
  <c r="AM1905" i="18"/>
  <c r="AM5865" i="18"/>
  <c r="AM6277" i="18"/>
  <c r="AM3886" i="18"/>
  <c r="AP8239" i="18"/>
  <c r="AM8806" i="18"/>
  <c r="AP9522" i="18"/>
  <c r="AM8675" i="18"/>
  <c r="AM3509" i="18"/>
  <c r="AP7461" i="18"/>
  <c r="AM7720" i="18"/>
  <c r="AM8715" i="18"/>
  <c r="AM8584" i="18"/>
  <c r="AM9677" i="18"/>
  <c r="AM3871" i="18"/>
  <c r="AM7964" i="18"/>
  <c r="AM6972" i="18"/>
  <c r="AQ9267" i="18"/>
  <c r="AM8552" i="18"/>
  <c r="AM5046" i="18"/>
  <c r="AP6299" i="18"/>
  <c r="AM8363" i="18"/>
  <c r="AQ9679" i="18"/>
  <c r="AM1899" i="18"/>
  <c r="AQ8959" i="18"/>
  <c r="AM6198" i="18"/>
  <c r="AP9138" i="18"/>
  <c r="AM2153" i="18"/>
  <c r="AM7716" i="18"/>
  <c r="AP5482" i="18"/>
  <c r="AM3295" i="18"/>
  <c r="AM9907" i="18"/>
  <c r="AM9924" i="18"/>
  <c r="AP5642" i="18"/>
  <c r="AQ5799" i="18"/>
  <c r="AM4030" i="18"/>
  <c r="AM1865" i="18"/>
  <c r="AP8116" i="18"/>
  <c r="AM3427" i="18"/>
  <c r="AM4429" i="18"/>
  <c r="AM4989" i="18"/>
  <c r="AM4469" i="18"/>
  <c r="AP4926" i="18"/>
  <c r="AM7567" i="18"/>
  <c r="AM9291" i="18"/>
  <c r="AP7089" i="18"/>
  <c r="AM8215" i="18"/>
  <c r="AM2704" i="18"/>
  <c r="AP5483" i="18"/>
  <c r="AM5323" i="18"/>
  <c r="AM2089" i="18"/>
  <c r="AM1250" i="18"/>
  <c r="AM3651" i="18"/>
  <c r="AM7902" i="18"/>
  <c r="AM1737" i="18"/>
  <c r="AP7548" i="18"/>
  <c r="AP7387" i="18"/>
  <c r="AQ8117" i="18"/>
  <c r="AP9340" i="18"/>
  <c r="AM451" i="18"/>
  <c r="AQ7800" i="18"/>
  <c r="AM7559" i="18"/>
  <c r="AM7315" i="18"/>
  <c r="AM579" i="18"/>
  <c r="AM6432" i="18"/>
  <c r="AM4765" i="18"/>
  <c r="AM6423" i="18"/>
  <c r="AM8357" i="18"/>
  <c r="AM5417" i="18"/>
  <c r="AM6697" i="18"/>
  <c r="AM4917" i="18"/>
  <c r="AM8901" i="18"/>
  <c r="AP4999" i="18"/>
  <c r="AP6136" i="18"/>
  <c r="AQ9291" i="18"/>
  <c r="AM2441" i="18"/>
  <c r="AM7051" i="18"/>
  <c r="AP9540" i="18"/>
  <c r="AM931" i="18"/>
  <c r="AM1262" i="18"/>
  <c r="AP8045" i="18"/>
  <c r="AM6259" i="18"/>
  <c r="AM585" i="18"/>
  <c r="AM3097" i="18"/>
  <c r="AP3967" i="18"/>
  <c r="AP8263" i="18"/>
  <c r="AM7147" i="18"/>
  <c r="AM4980" i="18"/>
  <c r="AM2050" i="18"/>
  <c r="AM1861" i="18"/>
  <c r="AM446" i="18"/>
  <c r="AM1945" i="18"/>
  <c r="AP4283" i="18"/>
  <c r="AM4147" i="18"/>
  <c r="AM7988" i="18"/>
  <c r="AM1745" i="18"/>
  <c r="AM7406" i="18"/>
  <c r="AM7151" i="18"/>
  <c r="AM9372" i="18"/>
  <c r="AM1818" i="18"/>
  <c r="AM5653" i="18"/>
  <c r="AP7488" i="18"/>
  <c r="AP9415" i="18"/>
  <c r="AM6933" i="18"/>
  <c r="AP4449" i="18"/>
  <c r="AQ5877" i="18"/>
  <c r="AM5070" i="18"/>
  <c r="AQ7356" i="18"/>
  <c r="AM9868" i="18"/>
  <c r="AM6347" i="18"/>
  <c r="AQ8315" i="18"/>
  <c r="AQ9562" i="18"/>
  <c r="AM3826" i="18"/>
  <c r="AM4092" i="18"/>
  <c r="AQ6996" i="18"/>
  <c r="AP5537" i="18"/>
  <c r="AM6571" i="18"/>
  <c r="AM2655" i="18"/>
  <c r="AM4622" i="18"/>
  <c r="AM2240" i="18"/>
  <c r="AM9578" i="18"/>
  <c r="AM5984" i="18"/>
  <c r="AP9797" i="18"/>
  <c r="AP6736" i="18"/>
  <c r="AQ5627" i="18"/>
  <c r="AQ6757" i="18"/>
  <c r="AP4033" i="18"/>
  <c r="AQ1863" i="18"/>
  <c r="AQ4002" i="18"/>
  <c r="AP6210" i="18"/>
  <c r="AQ3371" i="18"/>
  <c r="AQ1901" i="18"/>
  <c r="AQ7020" i="18"/>
  <c r="AP6190" i="18"/>
  <c r="AP1634" i="18"/>
  <c r="AP6435" i="18"/>
  <c r="AQ8343" i="18"/>
  <c r="AP8454" i="18"/>
  <c r="AQ5005" i="18"/>
  <c r="AQ7482" i="18"/>
  <c r="AP5352" i="18"/>
  <c r="AP4671" i="18"/>
  <c r="AQ3820" i="18"/>
  <c r="AP1410" i="18"/>
  <c r="AQ1047" i="18"/>
  <c r="AM887" i="18"/>
  <c r="AM7937" i="18"/>
  <c r="AQ4369" i="18"/>
  <c r="AM2272" i="18"/>
  <c r="AP8632" i="18"/>
  <c r="AQ6226" i="18"/>
  <c r="AQ5004" i="18"/>
  <c r="AP2505" i="18"/>
  <c r="AP1101" i="18"/>
  <c r="AM769" i="18"/>
  <c r="AQ7944" i="18"/>
  <c r="AP8788" i="18"/>
  <c r="AP4486" i="18"/>
  <c r="AQ5910" i="18"/>
  <c r="AQ4078" i="18"/>
  <c r="AP6658" i="18"/>
  <c r="AQ1882" i="18"/>
  <c r="AM6056" i="18"/>
  <c r="AQ9876" i="18"/>
  <c r="AQ4975" i="18"/>
  <c r="AQ1102" i="18"/>
  <c r="AQ9187" i="18"/>
  <c r="AQ5264" i="18"/>
  <c r="AP2992" i="18"/>
  <c r="AQ5845" i="18"/>
  <c r="AM4504" i="18"/>
  <c r="AM7731" i="18"/>
  <c r="AQ6803" i="18"/>
  <c r="AP9836" i="18"/>
  <c r="AM8857" i="18"/>
  <c r="AM8115" i="18"/>
  <c r="AQ5875" i="18"/>
  <c r="AM7892" i="18"/>
  <c r="AM7180" i="18"/>
  <c r="AM4307" i="18"/>
  <c r="AQ7636" i="18"/>
  <c r="AQ9058" i="18"/>
  <c r="AQ9730" i="18"/>
  <c r="AM6181" i="18"/>
  <c r="AQ9034" i="18"/>
  <c r="AP9082" i="18"/>
  <c r="AP6529" i="18"/>
  <c r="AM6221" i="18"/>
  <c r="AM4660" i="18"/>
  <c r="AM5934" i="18"/>
  <c r="AP8860" i="18"/>
  <c r="AM4799" i="18"/>
  <c r="AM5922" i="18"/>
  <c r="AQ7476" i="18"/>
  <c r="AM8444" i="18"/>
  <c r="AM5910" i="18"/>
  <c r="AM8003" i="18"/>
  <c r="AM5259" i="18"/>
  <c r="AP8757" i="18"/>
  <c r="AM5629" i="18"/>
  <c r="AM8320" i="18"/>
  <c r="AM3067" i="18"/>
  <c r="AM9397" i="18"/>
  <c r="AQ7963" i="18"/>
  <c r="AM8855" i="18"/>
  <c r="AM2854" i="18"/>
  <c r="AP5519" i="18"/>
  <c r="AQ7272" i="18"/>
  <c r="AM6686" i="18"/>
  <c r="AM6990" i="18"/>
  <c r="AM4438" i="18"/>
  <c r="AQ4916" i="18"/>
  <c r="AM6029" i="18"/>
  <c r="AP6831" i="18"/>
  <c r="AM7701" i="18"/>
  <c r="AQ9590" i="18"/>
  <c r="AP6475" i="18"/>
  <c r="AM7666" i="18"/>
  <c r="AM4174" i="18"/>
  <c r="AQ4247" i="18"/>
  <c r="AM8197" i="18"/>
  <c r="AM7198" i="18"/>
  <c r="AM1314" i="18"/>
  <c r="AM9075" i="18"/>
  <c r="AM9637" i="18"/>
  <c r="AM8574" i="18"/>
  <c r="AM4845" i="18"/>
  <c r="AM5546" i="18"/>
  <c r="AM8514" i="18"/>
  <c r="AM2719" i="18"/>
  <c r="AM3679" i="18"/>
  <c r="AP7897" i="18"/>
  <c r="AM6035" i="18"/>
  <c r="AP5957" i="18"/>
  <c r="AM4244" i="18"/>
  <c r="AM4668" i="18"/>
  <c r="AM8262" i="18"/>
  <c r="AQ7589" i="18"/>
  <c r="AM4616" i="18"/>
  <c r="AM569" i="18"/>
  <c r="AM2591" i="18"/>
  <c r="AM8074" i="18"/>
  <c r="AP7184" i="18"/>
  <c r="AM558" i="18"/>
  <c r="AM5261" i="18"/>
  <c r="AM839" i="18"/>
  <c r="AQ9298" i="18"/>
  <c r="AM590" i="18"/>
  <c r="AM7132" i="18"/>
  <c r="AQ8939" i="18"/>
  <c r="AP8785" i="18"/>
  <c r="AP5883" i="18"/>
  <c r="AP8821" i="18"/>
  <c r="AM2919" i="18"/>
  <c r="AM3004" i="18"/>
  <c r="AM5189" i="18"/>
  <c r="AM6135" i="18"/>
  <c r="AM5802" i="18"/>
  <c r="AQ2906" i="18"/>
  <c r="AM3304" i="18"/>
  <c r="AM755" i="18"/>
  <c r="AM4172" i="18"/>
  <c r="AQ9644" i="18"/>
  <c r="AQ7656" i="18"/>
  <c r="AQ7103" i="18"/>
  <c r="AM2081" i="18"/>
  <c r="AM7477" i="18"/>
  <c r="AM6270" i="18"/>
  <c r="AM5707" i="18"/>
  <c r="AM9553" i="18"/>
  <c r="AM3411" i="18"/>
  <c r="AM9049" i="18"/>
  <c r="AP8288" i="18"/>
  <c r="AQ6015" i="18"/>
  <c r="AM6619" i="18"/>
  <c r="AM4797" i="18"/>
  <c r="AM9434" i="18"/>
  <c r="AP5202" i="18"/>
  <c r="AQ9551" i="18"/>
  <c r="AM7117" i="18"/>
  <c r="AM6988" i="18"/>
  <c r="AM4154" i="18"/>
  <c r="AM9204" i="18"/>
  <c r="AQ9078" i="18"/>
  <c r="AP6683" i="18"/>
  <c r="AM5298" i="18"/>
  <c r="AM2255" i="18"/>
  <c r="AM4590" i="18"/>
  <c r="AM7566" i="18"/>
  <c r="AM9827" i="18"/>
  <c r="AQ9183" i="18"/>
  <c r="AM6616" i="18"/>
  <c r="AQ2449" i="18"/>
  <c r="AM9467" i="18"/>
  <c r="AM1742" i="18"/>
  <c r="AM5523" i="18"/>
  <c r="AM3099" i="18"/>
  <c r="AQ5180" i="18"/>
  <c r="AM5207" i="18"/>
  <c r="AP9074" i="18"/>
  <c r="AM8573" i="18"/>
  <c r="AM5976" i="18"/>
  <c r="AM6525" i="18"/>
  <c r="AM2506" i="18"/>
  <c r="AQ9576" i="18"/>
  <c r="AM6492" i="18"/>
  <c r="AM7748" i="18"/>
  <c r="AP5896" i="18"/>
  <c r="AM9124" i="18"/>
  <c r="AQ8736" i="18"/>
  <c r="AM6174" i="18"/>
  <c r="AM5379" i="18"/>
  <c r="AM3550" i="18"/>
  <c r="AM8728" i="18"/>
  <c r="AP7641" i="18"/>
  <c r="AQ1673" i="18"/>
  <c r="AM5880" i="18"/>
  <c r="AM2433" i="18"/>
  <c r="AQ7517" i="18"/>
  <c r="AQ8725" i="18"/>
  <c r="AM5159" i="18"/>
  <c r="AP7852" i="18"/>
  <c r="AM3234" i="18"/>
  <c r="AM2559" i="18"/>
  <c r="AM8077" i="18"/>
  <c r="AM6610" i="18"/>
  <c r="AM2279" i="18"/>
  <c r="AM1441" i="18"/>
  <c r="AP8591" i="18"/>
  <c r="AQ6479" i="18"/>
  <c r="AM7668" i="18"/>
  <c r="AP6505" i="18"/>
  <c r="AP6501" i="18"/>
  <c r="AM1294" i="18"/>
  <c r="AM9788" i="18"/>
  <c r="AM8058" i="18"/>
  <c r="AM1206" i="18"/>
  <c r="AP9146" i="18"/>
  <c r="AM1286" i="18"/>
  <c r="AM9782" i="18"/>
  <c r="AM5422" i="18"/>
  <c r="AM5501" i="18"/>
  <c r="AP6201" i="18"/>
  <c r="AM7516" i="18"/>
  <c r="AM9395" i="18"/>
  <c r="AM1038" i="18"/>
  <c r="AM454" i="18"/>
  <c r="AM1232" i="18"/>
  <c r="AM4575" i="18"/>
  <c r="AM6962" i="18"/>
  <c r="AQ8915" i="18"/>
  <c r="AM5935" i="18"/>
  <c r="AM5225" i="18"/>
  <c r="AM4418" i="18"/>
  <c r="AM3214" i="18"/>
  <c r="AM6762" i="18"/>
  <c r="AM4022" i="18"/>
  <c r="AQ7432" i="18"/>
  <c r="AM4250" i="18"/>
  <c r="AQ4350" i="18"/>
  <c r="AM1635" i="18"/>
  <c r="AQ2941" i="18"/>
  <c r="AM3447" i="18"/>
  <c r="AM5958" i="18"/>
  <c r="AM4910" i="18"/>
  <c r="AQ8595" i="18"/>
  <c r="AM2694" i="18"/>
  <c r="AM2137" i="18"/>
  <c r="AQ8808" i="18"/>
  <c r="AQ8716" i="18"/>
  <c r="AM9085" i="18"/>
  <c r="AM3372" i="18"/>
  <c r="AM7806" i="18"/>
  <c r="AQ6611" i="18"/>
  <c r="AQ9423" i="18"/>
  <c r="AP3215" i="18"/>
  <c r="AM6179" i="18"/>
  <c r="AQ9445" i="18"/>
  <c r="AP9647" i="18"/>
  <c r="AM4940" i="18"/>
  <c r="AM9186" i="18"/>
  <c r="AQ7638" i="18"/>
  <c r="AM7094" i="18"/>
  <c r="AM3159" i="18"/>
  <c r="AQ4393" i="18"/>
  <c r="AM2385" i="18"/>
  <c r="AM8952" i="18"/>
  <c r="AM1045" i="18"/>
  <c r="AM9631" i="18"/>
  <c r="AM8756" i="18"/>
  <c r="AQ9451" i="18"/>
  <c r="AP6133" i="18"/>
  <c r="AM5020" i="18"/>
  <c r="AM6884" i="18"/>
  <c r="AM6293" i="18"/>
  <c r="AP9642" i="18"/>
  <c r="AP9338" i="18"/>
  <c r="AM5729" i="18"/>
  <c r="AM6475" i="18"/>
  <c r="AM4776" i="18"/>
  <c r="AP9084" i="18"/>
  <c r="AM3933" i="18"/>
  <c r="AQ3141" i="18"/>
  <c r="AM3177" i="18"/>
  <c r="AM1638" i="18"/>
  <c r="AQ6975" i="18"/>
  <c r="AQ3209" i="18"/>
  <c r="AQ5759" i="18"/>
  <c r="AM3140" i="18"/>
  <c r="AQ4722" i="18"/>
  <c r="AP7130" i="18"/>
  <c r="AM8381" i="18"/>
  <c r="AQ6917" i="18"/>
  <c r="AP4698" i="18"/>
  <c r="AM4999" i="18"/>
  <c r="AQ5528" i="18"/>
  <c r="AM8351" i="18"/>
  <c r="AQ9586" i="18"/>
  <c r="AM9742" i="18"/>
  <c r="AM4841" i="18"/>
  <c r="AM1465" i="18"/>
  <c r="AQ9682" i="18"/>
  <c r="AM6512" i="18"/>
  <c r="AM4911" i="18"/>
  <c r="AM3929" i="18"/>
  <c r="AP6716" i="18"/>
  <c r="AM3022" i="18"/>
  <c r="AM3267" i="18"/>
  <c r="AM4166" i="18"/>
  <c r="AM3344" i="18"/>
  <c r="AM8981" i="18"/>
  <c r="AM8467" i="18"/>
  <c r="AM6446" i="18"/>
  <c r="AM8299" i="18"/>
  <c r="AM8354" i="18"/>
  <c r="AP6432" i="18"/>
  <c r="AM942" i="18"/>
  <c r="AM8149" i="18"/>
  <c r="AM4461" i="18"/>
  <c r="AM4731" i="18"/>
  <c r="AQ6717" i="18"/>
  <c r="AQ6408" i="18"/>
  <c r="AM5295" i="18"/>
  <c r="AP5321" i="18"/>
  <c r="AQ6838" i="18"/>
  <c r="AM8327" i="18"/>
  <c r="AM819" i="18"/>
  <c r="AM4855" i="18"/>
  <c r="AQ7487" i="18"/>
  <c r="AM7980" i="18"/>
  <c r="AP8544" i="18"/>
  <c r="AM5600" i="18"/>
  <c r="AM8020" i="18"/>
  <c r="AP7933" i="18"/>
  <c r="AM6876" i="18"/>
  <c r="AQ6153" i="18"/>
  <c r="AM1487" i="18"/>
  <c r="AM5941" i="18"/>
  <c r="AM945" i="18"/>
  <c r="AM6268" i="18"/>
  <c r="AM2206" i="18"/>
  <c r="AM2727" i="18"/>
  <c r="AM5796" i="18"/>
  <c r="AP7412" i="18"/>
  <c r="AM8528" i="18"/>
  <c r="AQ6427" i="18"/>
  <c r="AQ5946" i="18"/>
  <c r="AM8917" i="18"/>
  <c r="AM7815" i="18"/>
  <c r="AM4966" i="18"/>
  <c r="AM4136" i="18"/>
  <c r="AM7613" i="18"/>
  <c r="AM824" i="18"/>
  <c r="AQ8777" i="18"/>
  <c r="AQ6740" i="18"/>
  <c r="AQ9791" i="18"/>
  <c r="AQ8164" i="18"/>
  <c r="AM1472" i="18"/>
  <c r="AM4795" i="18"/>
  <c r="AM2561" i="18"/>
  <c r="AM5806" i="18"/>
  <c r="AQ6876" i="18"/>
  <c r="AQ4211" i="18"/>
  <c r="AM9871" i="18"/>
  <c r="AP4501" i="18"/>
  <c r="AM3793" i="18"/>
  <c r="AM6207" i="18"/>
  <c r="AM9571" i="18"/>
  <c r="AM7875" i="18"/>
  <c r="AM4194" i="18"/>
  <c r="AM5117" i="18"/>
  <c r="AM1726" i="18"/>
  <c r="AP4598" i="18"/>
  <c r="AM3334" i="18"/>
  <c r="AM7036" i="18"/>
  <c r="AQ7693" i="18"/>
  <c r="AM8972" i="18"/>
  <c r="AM3089" i="18"/>
  <c r="AQ8185" i="18"/>
  <c r="AM3794" i="18"/>
  <c r="AM7321" i="18"/>
  <c r="AM7710" i="18"/>
  <c r="AM5421" i="18"/>
  <c r="AP3569" i="18"/>
  <c r="AP6585" i="18"/>
  <c r="AM767" i="18"/>
  <c r="AM8717" i="18"/>
  <c r="AP5641" i="18"/>
  <c r="AM6218" i="18"/>
  <c r="AP7819" i="18"/>
  <c r="AM7901" i="18"/>
  <c r="AQ3505" i="18"/>
  <c r="AM3029" i="18"/>
  <c r="AM8228" i="18"/>
  <c r="AM4355" i="18"/>
  <c r="AM5297" i="18"/>
  <c r="AM9166" i="18"/>
  <c r="AM1376" i="18"/>
  <c r="AQ5123" i="18"/>
  <c r="AM1322" i="18"/>
  <c r="AP9256" i="18"/>
  <c r="AQ9326" i="18"/>
  <c r="AP4405" i="18"/>
  <c r="AP4096" i="18"/>
  <c r="AM1567" i="18"/>
  <c r="AP6236" i="18"/>
  <c r="AM8702" i="18"/>
  <c r="AQ8368" i="18"/>
  <c r="AQ8616" i="18"/>
  <c r="AP7452" i="18"/>
  <c r="AP7284" i="18"/>
  <c r="AM8053" i="18"/>
  <c r="AM8034" i="18"/>
  <c r="AM5582" i="18"/>
  <c r="AQ9567" i="18"/>
  <c r="AM6320" i="18"/>
  <c r="AM5820" i="18"/>
  <c r="AM4452" i="18"/>
  <c r="AP9132" i="18"/>
  <c r="AQ1093" i="18"/>
  <c r="AM5840" i="18"/>
  <c r="AQ7358" i="18"/>
  <c r="AP3814" i="18"/>
  <c r="AP2293" i="18"/>
  <c r="AQ5967" i="18"/>
  <c r="AM9890" i="18"/>
  <c r="AM3825" i="18"/>
  <c r="AM4299" i="18"/>
  <c r="AM1383" i="18"/>
  <c r="AM7228" i="18"/>
  <c r="AQ8349" i="18"/>
  <c r="AQ6771" i="18"/>
  <c r="AM7175" i="18"/>
  <c r="AQ8084" i="18"/>
  <c r="AQ7941" i="18"/>
  <c r="AQ8399" i="18"/>
  <c r="AM9614" i="18"/>
  <c r="AQ9347" i="18"/>
  <c r="AQ7707" i="18"/>
  <c r="AQ8776" i="18"/>
  <c r="AM8433" i="18"/>
  <c r="AP5792" i="18"/>
  <c r="AQ3642" i="18"/>
  <c r="AP6954" i="18"/>
  <c r="AP3066" i="18"/>
  <c r="AM3163" i="18"/>
  <c r="AM5999" i="18"/>
  <c r="AM4506" i="18"/>
  <c r="AP4326" i="18"/>
  <c r="AM3660" i="18"/>
  <c r="AM1538" i="18"/>
  <c r="AM4137" i="18"/>
  <c r="AM6095" i="18"/>
  <c r="AM6345" i="18"/>
  <c r="AQ5801" i="18"/>
  <c r="AQ7844" i="18"/>
  <c r="AP5419" i="18"/>
  <c r="AM7696" i="18"/>
  <c r="AP8084" i="18"/>
  <c r="AP9645" i="18"/>
  <c r="AQ4351" i="18"/>
  <c r="AM3922" i="18"/>
  <c r="AM7534" i="18"/>
  <c r="AM7601" i="18"/>
  <c r="AP7948" i="18"/>
  <c r="AM4914" i="18"/>
  <c r="AM7515" i="18"/>
  <c r="AM2126" i="18"/>
  <c r="AM1579" i="18"/>
  <c r="AP9742" i="18"/>
  <c r="AM4358" i="18"/>
  <c r="AM7841" i="18"/>
  <c r="AM4937" i="18"/>
  <c r="AQ9332" i="18"/>
  <c r="AP9600" i="18"/>
  <c r="AP9782" i="18"/>
  <c r="AQ9161" i="18"/>
  <c r="AQ7619" i="18"/>
  <c r="AQ8758" i="18"/>
  <c r="AP8285" i="18"/>
  <c r="AP5943" i="18"/>
  <c r="AP412" i="18"/>
  <c r="AQ1053" i="18"/>
  <c r="AQ770" i="18"/>
  <c r="AM6979" i="18"/>
  <c r="AM3206" i="18"/>
  <c r="AM8123" i="18"/>
  <c r="AM2809" i="18"/>
  <c r="AQ2468" i="18"/>
  <c r="AM791" i="18"/>
  <c r="AP7885" i="18"/>
  <c r="AM6343" i="18"/>
  <c r="AM4550" i="18"/>
  <c r="AM528" i="18"/>
  <c r="AP8553" i="18"/>
  <c r="AM3725" i="18"/>
  <c r="AM5618" i="18"/>
  <c r="AM7684" i="18"/>
  <c r="AQ6501" i="18"/>
  <c r="AP8801" i="18"/>
  <c r="AM5505" i="18"/>
  <c r="AP8421" i="18"/>
  <c r="AP8044" i="18"/>
  <c r="AM5248" i="18"/>
  <c r="AP4678" i="18"/>
  <c r="AP2950" i="18"/>
  <c r="AM1269" i="18"/>
  <c r="AQ7494" i="18"/>
  <c r="AP3245" i="18"/>
  <c r="AP4720" i="18"/>
  <c r="AM6126" i="18"/>
  <c r="AP9319" i="18"/>
  <c r="AM5282" i="18"/>
  <c r="AM4255" i="18"/>
  <c r="AQ8547" i="18"/>
  <c r="AP6092" i="18"/>
  <c r="AQ5943" i="18"/>
  <c r="AM8250" i="18"/>
  <c r="AM3247" i="18"/>
  <c r="AM2839" i="18"/>
  <c r="AQ5881" i="18"/>
  <c r="AM3223" i="18"/>
  <c r="AP5612" i="18"/>
  <c r="AM5808" i="18"/>
  <c r="AP8842" i="18"/>
  <c r="AM6783" i="18"/>
  <c r="AM8112" i="18"/>
  <c r="AQ7812" i="18"/>
  <c r="AM2650" i="18"/>
  <c r="AP6160" i="18"/>
  <c r="AQ6312" i="18"/>
  <c r="AP9469" i="18"/>
  <c r="AM3512" i="18"/>
  <c r="AP5508" i="18"/>
  <c r="AQ6814" i="18"/>
  <c r="AQ5757" i="18"/>
  <c r="AQ1826" i="18"/>
  <c r="AP2050" i="18"/>
  <c r="AP6345" i="18"/>
  <c r="AM9779" i="18"/>
  <c r="AM6187" i="18"/>
  <c r="AM6382" i="18"/>
  <c r="AQ8552" i="18"/>
  <c r="AM7381" i="18"/>
  <c r="AM6034" i="18"/>
  <c r="AM1562" i="18"/>
  <c r="AP9643" i="18"/>
  <c r="AM4972" i="18"/>
  <c r="AP7300" i="18"/>
  <c r="AM3598" i="18"/>
  <c r="AM7769" i="18"/>
  <c r="AQ6552" i="18"/>
  <c r="AQ7992" i="18"/>
  <c r="AP5701" i="18"/>
  <c r="AQ5187" i="18"/>
  <c r="AP9864" i="18"/>
  <c r="AQ6607" i="18"/>
  <c r="AM3020" i="18"/>
  <c r="AM5768" i="18"/>
  <c r="AP4575" i="18"/>
  <c r="AP8573" i="18"/>
  <c r="AQ7969" i="18"/>
  <c r="AP4406" i="18"/>
  <c r="AQ6818" i="18"/>
  <c r="AQ2891" i="18"/>
  <c r="AQ649" i="18"/>
  <c r="AM4997" i="18"/>
  <c r="AM3534" i="18"/>
  <c r="AM6576" i="18"/>
  <c r="AM9870" i="18"/>
  <c r="AQ9675" i="18"/>
  <c r="AM9217" i="18"/>
  <c r="AM5521" i="18"/>
  <c r="AM4377" i="18"/>
  <c r="AQ9908" i="18"/>
  <c r="AM7392" i="18"/>
  <c r="AM1494" i="18"/>
  <c r="AQ9062" i="18"/>
  <c r="AP8259" i="18"/>
  <c r="AQ9700" i="18"/>
  <c r="AP2917" i="18"/>
  <c r="AP754" i="18"/>
  <c r="AM5132" i="18"/>
  <c r="AM4524" i="18"/>
  <c r="AP6304" i="18"/>
  <c r="AP9474" i="18"/>
  <c r="AM9101" i="18"/>
  <c r="AM6294" i="18"/>
  <c r="AM5579" i="18"/>
  <c r="AM8256" i="18"/>
  <c r="AM9900" i="18"/>
  <c r="AM8699" i="18"/>
  <c r="AQ6247" i="18"/>
  <c r="AM4074" i="18"/>
  <c r="AP9887" i="18"/>
  <c r="AM1255" i="18"/>
  <c r="AM9539" i="18"/>
  <c r="AP9894" i="18"/>
  <c r="AM9182" i="18"/>
  <c r="AM6780" i="18"/>
  <c r="AM5765" i="18"/>
  <c r="AM2948" i="18"/>
  <c r="AM5206" i="18"/>
  <c r="AM4075" i="18"/>
  <c r="AM5799" i="18"/>
  <c r="AM3629" i="18"/>
  <c r="AM7852" i="18"/>
  <c r="AM9641" i="18"/>
  <c r="AP3335" i="18"/>
  <c r="AM6974" i="18"/>
  <c r="AM2939" i="18"/>
  <c r="AQ6405" i="18"/>
  <c r="AP6353" i="18"/>
  <c r="AM9919" i="18"/>
  <c r="AM3495" i="18"/>
  <c r="AM6359" i="18"/>
  <c r="AM4323" i="18"/>
  <c r="AM3653" i="18"/>
  <c r="AQ4506" i="18"/>
  <c r="AP7596" i="18"/>
  <c r="AP9631" i="18"/>
  <c r="AM537" i="18"/>
  <c r="AP9750" i="18"/>
  <c r="AM5709" i="18"/>
  <c r="AM7891" i="18"/>
  <c r="AM2663" i="18"/>
  <c r="AM7326" i="18"/>
  <c r="AM1275" i="18"/>
  <c r="AQ8304" i="18"/>
  <c r="AM4449" i="18"/>
  <c r="AP6913" i="18"/>
  <c r="AM4221" i="18"/>
  <c r="AM3339" i="18"/>
  <c r="AM5146" i="18"/>
  <c r="AQ8875" i="18"/>
  <c r="AQ8461" i="18"/>
  <c r="AP8989" i="18"/>
  <c r="AQ8243" i="18"/>
  <c r="AM8434" i="18"/>
  <c r="AM9785" i="18"/>
  <c r="AM2908" i="18"/>
  <c r="AM1047" i="18"/>
  <c r="AP7867" i="18"/>
  <c r="AQ5795" i="18"/>
  <c r="AP7761" i="18"/>
  <c r="AM5449" i="18"/>
  <c r="AP3463" i="18"/>
  <c r="AP3449" i="18"/>
  <c r="AP9051" i="18"/>
  <c r="AP5361" i="18"/>
  <c r="AM3656" i="18"/>
  <c r="AM6336" i="18"/>
  <c r="AM4984" i="18"/>
  <c r="AQ7286" i="18"/>
  <c r="AP5121" i="18"/>
  <c r="AQ1156" i="18"/>
  <c r="AQ8550" i="18"/>
  <c r="AQ4538" i="18"/>
  <c r="AP2433" i="18"/>
  <c r="AQ889" i="18"/>
  <c r="AM483" i="18"/>
  <c r="AM7981" i="18"/>
  <c r="AM9912" i="18"/>
  <c r="AM9858" i="18"/>
  <c r="AM4589" i="18"/>
  <c r="AM4034" i="18"/>
  <c r="AM3282" i="18"/>
  <c r="AM7201" i="18"/>
  <c r="AM9902" i="18"/>
  <c r="AM2502" i="18"/>
  <c r="AM807" i="18"/>
  <c r="AQ8827" i="18"/>
  <c r="AM5243" i="18"/>
  <c r="AP9501" i="18"/>
  <c r="AM9798" i="18"/>
  <c r="AP5382" i="18"/>
  <c r="AM1408" i="18"/>
  <c r="AM4419" i="18"/>
  <c r="AQ7167" i="18"/>
  <c r="AM7517" i="18"/>
  <c r="AM5642" i="18"/>
  <c r="AP8209" i="18"/>
  <c r="AQ7021" i="18"/>
  <c r="AM2563" i="18"/>
  <c r="AM722" i="18"/>
  <c r="AM8990" i="18"/>
  <c r="AM2463" i="18"/>
  <c r="AM2057" i="18"/>
  <c r="AM7057" i="18"/>
  <c r="AM6558" i="18"/>
  <c r="AQ3917" i="18"/>
  <c r="AQ8435" i="18"/>
  <c r="AQ6211" i="18"/>
  <c r="AP8960" i="18"/>
  <c r="AM9294" i="18"/>
  <c r="AM3909" i="18"/>
  <c r="AM5710" i="18"/>
  <c r="AM4464" i="18"/>
  <c r="AM1711" i="18"/>
  <c r="AM4874" i="18"/>
  <c r="AQ6795" i="18"/>
  <c r="AM6729" i="18"/>
  <c r="AQ6686" i="18"/>
  <c r="AM935" i="18"/>
  <c r="AM8031" i="18"/>
  <c r="AQ9687" i="18"/>
  <c r="AM2423" i="18"/>
  <c r="AP6679" i="18"/>
  <c r="AP9663" i="18"/>
  <c r="AP6944" i="18"/>
  <c r="AM5352" i="18"/>
  <c r="AQ8753" i="18"/>
  <c r="AM3203" i="18"/>
  <c r="AM6944" i="18"/>
  <c r="AM3184" i="18"/>
  <c r="AQ8079" i="18"/>
  <c r="AQ4852" i="18"/>
  <c r="AQ6617" i="18"/>
  <c r="AP8691" i="18"/>
  <c r="AP7087" i="18"/>
  <c r="AQ4847" i="18"/>
  <c r="AP3207" i="18"/>
  <c r="AP8338" i="18"/>
  <c r="AP7394" i="18"/>
  <c r="AQ4387" i="18"/>
  <c r="AP8043" i="18"/>
  <c r="AM4310" i="18"/>
  <c r="AM2130" i="18"/>
  <c r="AQ4570" i="18"/>
  <c r="AM1358" i="18"/>
  <c r="AM7218" i="18"/>
  <c r="AP8903" i="18"/>
  <c r="AQ7901" i="18"/>
  <c r="AQ6861" i="18"/>
  <c r="AQ9907" i="18"/>
  <c r="AQ9613" i="18"/>
  <c r="AM1177" i="18"/>
  <c r="AM8847" i="18"/>
  <c r="AM9341" i="18"/>
  <c r="AM2303" i="18"/>
  <c r="AM5274" i="18"/>
  <c r="AM7277" i="18"/>
  <c r="AM3269" i="18"/>
  <c r="AM4108" i="18"/>
  <c r="AM8907" i="18"/>
  <c r="AM2074" i="18"/>
  <c r="AM5634" i="18"/>
  <c r="AM8774" i="18"/>
  <c r="AM6271" i="18"/>
  <c r="AP8453" i="18"/>
  <c r="AM9076" i="18"/>
  <c r="AM969" i="18"/>
  <c r="AM3185" i="18"/>
  <c r="AQ9879" i="18"/>
  <c r="AM6772" i="18"/>
  <c r="AP6037" i="18"/>
  <c r="AM7530" i="18"/>
  <c r="AM7100" i="18"/>
  <c r="AM6363" i="18"/>
  <c r="AP9220" i="18"/>
  <c r="AM9358" i="18"/>
  <c r="AM5221" i="18"/>
  <c r="AM7022" i="18"/>
  <c r="AM7008" i="18"/>
  <c r="AM9657" i="18"/>
  <c r="AM779" i="18"/>
  <c r="AQ2641" i="18"/>
  <c r="AP9323" i="18"/>
  <c r="AP9761" i="18"/>
  <c r="AP3691" i="18"/>
  <c r="AP6200" i="18"/>
  <c r="AQ8070" i="18"/>
  <c r="AP2132" i="18"/>
  <c r="AP9395" i="18"/>
  <c r="AM2079" i="18"/>
  <c r="AM3297" i="18"/>
  <c r="AM4502" i="18"/>
  <c r="AP8921" i="18"/>
  <c r="AM3548" i="18"/>
  <c r="AM2184" i="18"/>
  <c r="AM7070" i="18"/>
  <c r="AP7739" i="18"/>
  <c r="AP8252" i="18"/>
  <c r="AM1633" i="18"/>
  <c r="AM7427" i="18"/>
  <c r="AP8217" i="18"/>
  <c r="AM2735" i="18"/>
  <c r="AM7961" i="18"/>
  <c r="AM8172" i="18"/>
  <c r="AM7729" i="18"/>
  <c r="AM5795" i="18"/>
  <c r="AM3972" i="18"/>
  <c r="AM6220" i="18"/>
  <c r="AM5300" i="18"/>
  <c r="AP7104" i="18"/>
  <c r="AP726" i="18"/>
  <c r="AP5184" i="18"/>
  <c r="AM849" i="18"/>
  <c r="AP6993" i="18"/>
  <c r="AQ8285" i="18"/>
  <c r="AM2590" i="18"/>
  <c r="AP3125" i="18"/>
  <c r="AQ9683" i="18"/>
  <c r="AP5885" i="18"/>
  <c r="AQ8345" i="18"/>
  <c r="AM1169" i="18"/>
  <c r="AQ3034" i="18"/>
  <c r="AM9422" i="18"/>
  <c r="AM3314" i="18"/>
  <c r="AM3352" i="18"/>
  <c r="AP7880" i="18"/>
  <c r="AP5577" i="18"/>
  <c r="AQ9203" i="18"/>
  <c r="AM2188" i="18"/>
  <c r="AQ8018" i="18"/>
  <c r="AQ3720" i="18"/>
  <c r="AP1681" i="18"/>
  <c r="AP4943" i="18"/>
  <c r="AQ2452" i="18"/>
  <c r="AP6052" i="18"/>
  <c r="AQ2428" i="18"/>
  <c r="AQ4779" i="18"/>
  <c r="AP4052" i="18"/>
  <c r="AQ8638" i="18"/>
  <c r="AQ8766" i="18"/>
  <c r="AP3460" i="18"/>
  <c r="AQ5118" i="18"/>
  <c r="AQ9296" i="18"/>
  <c r="AP6135" i="18"/>
  <c r="AQ5529" i="18"/>
  <c r="AQ4281" i="18"/>
  <c r="AP4140" i="18"/>
  <c r="AP5062" i="18"/>
  <c r="AM5889" i="18"/>
  <c r="AP9187" i="18"/>
  <c r="AM906" i="18"/>
  <c r="AP7949" i="18"/>
  <c r="AP5512" i="18"/>
  <c r="AQ1306" i="18"/>
  <c r="AQ4629" i="18"/>
  <c r="AP1466" i="18"/>
  <c r="AM7768" i="18"/>
  <c r="AP6351" i="18"/>
  <c r="AQ8229" i="18"/>
  <c r="AM7480" i="18"/>
  <c r="AP2923" i="18"/>
  <c r="AP2510" i="18"/>
  <c r="AP6302" i="18"/>
  <c r="AP4124" i="18"/>
  <c r="AM5232" i="18"/>
  <c r="AQ8364" i="18"/>
  <c r="AM2101" i="18"/>
  <c r="AP3939" i="18"/>
  <c r="AM7233" i="18"/>
  <c r="AQ8862" i="18"/>
  <c r="AQ1755" i="18"/>
  <c r="AM453" i="18"/>
  <c r="AP2597" i="18"/>
  <c r="AM8061" i="18"/>
  <c r="AM9310" i="18"/>
  <c r="AM5487" i="18"/>
  <c r="AP7593" i="18"/>
  <c r="AM4727" i="18"/>
  <c r="AM9068" i="18"/>
  <c r="AM6508" i="18"/>
  <c r="AM3881" i="18"/>
  <c r="AM6553" i="18"/>
  <c r="AQ7892" i="18"/>
  <c r="AQ8317" i="18"/>
  <c r="AM7134" i="18"/>
  <c r="AM3798" i="18"/>
  <c r="AM5767" i="18"/>
  <c r="AM8908" i="18"/>
  <c r="AM2047" i="18"/>
  <c r="AP5788" i="18"/>
  <c r="AM8107" i="18"/>
  <c r="AM3498" i="18"/>
  <c r="AQ5937" i="18"/>
  <c r="AQ8573" i="18"/>
  <c r="AM8126" i="18"/>
  <c r="AM2648" i="18"/>
  <c r="AQ8093" i="18"/>
  <c r="AM7052" i="18"/>
  <c r="AM7324" i="18"/>
  <c r="AQ6430" i="18"/>
  <c r="AM9034" i="18"/>
  <c r="AM4821" i="18"/>
  <c r="AM4245" i="18"/>
  <c r="AQ8783" i="18"/>
  <c r="AM8457" i="18"/>
  <c r="AP9861" i="18"/>
  <c r="AM8871" i="18"/>
  <c r="AP6400" i="18"/>
  <c r="AM5794" i="18"/>
  <c r="AM9054" i="18"/>
  <c r="AM9303" i="18"/>
  <c r="AP9330" i="18"/>
  <c r="AP8320" i="18"/>
  <c r="AM6311" i="18"/>
  <c r="AM7491" i="18"/>
  <c r="AM6844" i="18"/>
  <c r="AM6147" i="18"/>
  <c r="AM4128" i="18"/>
  <c r="AM5746" i="18"/>
  <c r="AM4251" i="18"/>
  <c r="AM7310" i="18"/>
  <c r="AM529" i="18"/>
  <c r="AQ7215" i="18"/>
  <c r="AP5601" i="18"/>
  <c r="AM4300" i="18"/>
  <c r="AM3963" i="18"/>
  <c r="AM2526" i="18"/>
  <c r="AM6206" i="18"/>
  <c r="AM3885" i="18"/>
  <c r="AP8401" i="18"/>
  <c r="AM8685" i="18"/>
  <c r="AM8222" i="18"/>
  <c r="AM8499" i="18"/>
  <c r="AM7844" i="18"/>
  <c r="AQ8255" i="18"/>
  <c r="AM7393" i="18"/>
  <c r="AM5491" i="18"/>
  <c r="AM1143" i="18"/>
  <c r="AP4948" i="18"/>
  <c r="AM7462" i="18"/>
  <c r="AM8738" i="18"/>
  <c r="AP8473" i="18"/>
  <c r="AM1689" i="18"/>
  <c r="AM6477" i="18"/>
  <c r="AM7687" i="18"/>
  <c r="AM7159" i="18"/>
  <c r="AM9251" i="18"/>
  <c r="AM2942" i="18"/>
  <c r="AQ7383" i="18"/>
  <c r="AM9382" i="18"/>
  <c r="AM9723" i="18"/>
  <c r="AQ6837" i="18"/>
  <c r="AM7861" i="18"/>
  <c r="AP5671" i="18"/>
  <c r="AM7012" i="18"/>
  <c r="AM4706" i="18"/>
  <c r="AM3782" i="18"/>
  <c r="AM8733" i="18"/>
  <c r="AP9879" i="18"/>
  <c r="AM5155" i="18"/>
  <c r="AP5444" i="18"/>
  <c r="AM6828" i="18"/>
  <c r="AQ9069" i="18"/>
  <c r="AM5965" i="18"/>
  <c r="AM8586" i="18"/>
  <c r="AM3398" i="18"/>
  <c r="AP7228" i="18"/>
  <c r="AP6439" i="18"/>
  <c r="AM7629" i="18"/>
  <c r="AQ8483" i="18"/>
  <c r="AM2891" i="18"/>
  <c r="AM5465" i="18"/>
  <c r="AM2199" i="18"/>
  <c r="AQ9243" i="18"/>
  <c r="AM8851" i="18"/>
  <c r="AQ8701" i="18"/>
  <c r="AM5054" i="18"/>
  <c r="AM7522" i="18"/>
  <c r="AM2987" i="18"/>
  <c r="AM8147" i="18"/>
  <c r="AM4571" i="18"/>
  <c r="AM9693" i="18"/>
  <c r="AP9876" i="18"/>
  <c r="AP6141" i="18"/>
  <c r="AM6364" i="18"/>
  <c r="AM6857" i="18"/>
  <c r="AQ8452" i="18"/>
  <c r="AM8130" i="18"/>
  <c r="AM4558" i="18"/>
  <c r="AM1655" i="18"/>
  <c r="AM7948" i="18"/>
  <c r="AM7165" i="18"/>
  <c r="AQ9809" i="18"/>
  <c r="AM4521" i="18"/>
  <c r="AM8185" i="18"/>
  <c r="AM6802" i="18"/>
  <c r="AP5034" i="18"/>
  <c r="AP4667" i="18"/>
  <c r="AQ8199" i="18"/>
  <c r="AM3151" i="18"/>
  <c r="AM542" i="18"/>
  <c r="AM5322" i="18"/>
  <c r="AM7189" i="18"/>
  <c r="AM1361" i="18"/>
  <c r="AM495" i="18"/>
  <c r="AM9025" i="18"/>
  <c r="AM5962" i="18"/>
  <c r="AM909" i="18"/>
  <c r="AM5963" i="18"/>
  <c r="AP7449" i="18"/>
  <c r="AM6316" i="18"/>
  <c r="AP9486" i="18"/>
  <c r="AQ7507" i="18"/>
  <c r="AQ6489" i="18"/>
  <c r="AQ8949" i="18"/>
  <c r="AM4519" i="18"/>
  <c r="AQ7764" i="18"/>
  <c r="AM9484" i="18"/>
  <c r="AQ7055" i="18"/>
  <c r="AQ6028" i="18"/>
  <c r="AM8131" i="18"/>
  <c r="AP7591" i="18"/>
  <c r="AM7915" i="18"/>
  <c r="AP6225" i="18"/>
  <c r="AP6512" i="18"/>
  <c r="AM4770" i="18"/>
  <c r="AP7017" i="18"/>
  <c r="AM7029" i="18"/>
  <c r="AP7677" i="18"/>
  <c r="AQ8885" i="18"/>
  <c r="AM9010" i="18"/>
  <c r="AP5573" i="18"/>
  <c r="AM6655" i="18"/>
  <c r="AP7783" i="18"/>
  <c r="AM8671" i="18"/>
  <c r="AM3420" i="18"/>
  <c r="AM1382" i="18"/>
  <c r="AP8772" i="18"/>
  <c r="AM6297" i="18"/>
  <c r="AM6645" i="18"/>
  <c r="AQ6464" i="18"/>
  <c r="AQ6543" i="18"/>
  <c r="AM9295" i="18"/>
  <c r="AM9684" i="18"/>
  <c r="AM671" i="18"/>
  <c r="AM3391" i="18"/>
  <c r="AM6397" i="18"/>
  <c r="AP9402" i="18"/>
  <c r="AM7924" i="18"/>
  <c r="AM442" i="18"/>
  <c r="AQ9647" i="18"/>
  <c r="AM6507" i="18"/>
  <c r="AM7723" i="18"/>
  <c r="AP2296" i="18"/>
  <c r="AP9191" i="18"/>
  <c r="AP6760" i="18"/>
  <c r="AM2955" i="18"/>
  <c r="AP3289" i="18"/>
  <c r="AM9826" i="18"/>
  <c r="AM9853" i="18"/>
  <c r="AM4507" i="18"/>
  <c r="AM9600" i="18"/>
  <c r="AQ9055" i="18"/>
  <c r="AQ7199" i="18"/>
  <c r="AM7871" i="18"/>
  <c r="AP6884" i="18"/>
  <c r="AM3887" i="18"/>
  <c r="AQ7008" i="18"/>
  <c r="AP7695" i="18"/>
  <c r="AM3986" i="18"/>
  <c r="AM8524" i="18"/>
  <c r="AM753" i="18"/>
  <c r="AM9051" i="18"/>
  <c r="AQ7687" i="18"/>
  <c r="AM6004" i="18"/>
  <c r="AP9783" i="18"/>
  <c r="AM6038" i="18"/>
  <c r="AM3374" i="18"/>
  <c r="AM699" i="18"/>
  <c r="AP6569" i="18"/>
  <c r="AM4362" i="18"/>
  <c r="AM8201" i="18"/>
  <c r="AP9345" i="18"/>
  <c r="AP7303" i="18"/>
  <c r="AP8855" i="18"/>
  <c r="AM7651" i="18"/>
  <c r="AM4817" i="18"/>
  <c r="AP9466" i="18"/>
  <c r="AM1318" i="18"/>
  <c r="AM5664" i="18"/>
  <c r="AP8700" i="18"/>
  <c r="AP1861" i="18"/>
  <c r="AQ9163" i="18"/>
  <c r="AM5100" i="18"/>
  <c r="AM1007" i="18"/>
  <c r="AM7211" i="18"/>
  <c r="AM8555" i="18"/>
  <c r="AP7567" i="18"/>
  <c r="AM2363" i="18"/>
  <c r="AM7754" i="18"/>
  <c r="AM846" i="18"/>
  <c r="AM5673" i="18"/>
  <c r="AM3155" i="18"/>
  <c r="AM1695" i="18"/>
  <c r="AM7848" i="18"/>
  <c r="AM6965" i="18"/>
  <c r="AP8737" i="18"/>
  <c r="AP6645" i="18"/>
  <c r="AQ8245" i="18"/>
  <c r="AM2183" i="18"/>
  <c r="AM7947" i="18"/>
  <c r="AP8423" i="18"/>
  <c r="AM7181" i="18"/>
  <c r="AP9440" i="18"/>
  <c r="AP9882" i="18"/>
  <c r="AQ7275" i="18"/>
  <c r="AM9423" i="18"/>
  <c r="AM5019" i="18"/>
  <c r="AM4009" i="18"/>
  <c r="AQ9382" i="18"/>
  <c r="AP5808" i="18"/>
  <c r="AM5138" i="18"/>
  <c r="AM5852" i="18"/>
  <c r="AQ4014" i="18"/>
  <c r="AP4289" i="18"/>
  <c r="AM8765" i="18"/>
  <c r="AM5518" i="18"/>
  <c r="AQ8339" i="18"/>
  <c r="AM5715" i="18"/>
  <c r="AM5319" i="18"/>
  <c r="AM5357" i="18"/>
  <c r="AM5775" i="18"/>
  <c r="AP7841" i="18"/>
  <c r="AQ8309" i="18"/>
  <c r="AM2769" i="18"/>
  <c r="AM1951" i="18"/>
  <c r="AM8318" i="18"/>
  <c r="AM7044" i="18"/>
  <c r="AM9406" i="18"/>
  <c r="AM1903" i="18"/>
  <c r="AP7539" i="18"/>
  <c r="AM4565" i="18"/>
  <c r="AM7106" i="18"/>
  <c r="AM9435" i="18"/>
  <c r="AQ1269" i="18"/>
  <c r="AM9300" i="18"/>
  <c r="AM8999" i="18"/>
  <c r="AM7735" i="18"/>
  <c r="AQ5375" i="18"/>
  <c r="AM9758" i="18"/>
  <c r="AM5726" i="18"/>
  <c r="AM507" i="18"/>
  <c r="AM5754" i="18"/>
  <c r="AP6388" i="18"/>
  <c r="AM9821" i="18"/>
  <c r="AQ9694" i="18"/>
  <c r="AQ8223" i="18"/>
  <c r="AM9153" i="18"/>
  <c r="AM8664" i="18"/>
  <c r="AM1568" i="18"/>
  <c r="AQ6669" i="18"/>
  <c r="AP7287" i="18"/>
  <c r="AM2238" i="18"/>
  <c r="AM7655" i="18"/>
  <c r="AM8949" i="18"/>
  <c r="AM5277" i="18"/>
  <c r="AP7559" i="18"/>
  <c r="AM5539" i="18"/>
  <c r="AP5660" i="18"/>
  <c r="AM6564" i="18"/>
  <c r="AM8960" i="18"/>
  <c r="AQ5960" i="18"/>
  <c r="AQ4113" i="18"/>
  <c r="AM9773" i="18"/>
  <c r="AP9699" i="18"/>
  <c r="AP9708" i="18"/>
  <c r="AQ9300" i="18"/>
  <c r="AM3417" i="18"/>
  <c r="AP9218" i="18"/>
  <c r="AM6996" i="18"/>
  <c r="AM4876" i="18"/>
  <c r="AM7741" i="18"/>
  <c r="AM2400" i="18"/>
  <c r="AM7970" i="18"/>
  <c r="AM4779" i="18"/>
  <c r="AM9691" i="18"/>
  <c r="AM4827" i="18"/>
  <c r="AQ5977" i="18"/>
  <c r="AM9203" i="18"/>
  <c r="AM2959" i="18"/>
  <c r="AM1394" i="18"/>
  <c r="AM7313" i="18"/>
  <c r="AM7621" i="18"/>
  <c r="AM2598" i="18"/>
  <c r="AM1790" i="18"/>
  <c r="AP5717" i="18"/>
  <c r="AQ6272" i="18"/>
  <c r="AP9784" i="18"/>
  <c r="AQ2821" i="18"/>
  <c r="AP7209" i="18"/>
  <c r="AM9322" i="18"/>
  <c r="AP3013" i="18"/>
  <c r="AQ4315" i="18"/>
  <c r="AM2181" i="18"/>
  <c r="AQ8846" i="18"/>
  <c r="AQ1575" i="18"/>
  <c r="AP6457" i="18"/>
  <c r="AM6625" i="18"/>
  <c r="AM5954" i="18"/>
  <c r="AM9436" i="18"/>
  <c r="AM8987" i="18"/>
  <c r="AM4924" i="18"/>
  <c r="AM1136" i="18"/>
  <c r="AM4327" i="18"/>
  <c r="AM6741" i="18"/>
  <c r="AQ9926" i="18"/>
  <c r="AM2051" i="18"/>
  <c r="AM4732" i="18"/>
  <c r="AP7289" i="18"/>
  <c r="AM623" i="18"/>
  <c r="AQ5780" i="18"/>
  <c r="AP5893" i="18"/>
  <c r="AP6547" i="18"/>
  <c r="AP1354" i="18"/>
  <c r="AP2965" i="18"/>
  <c r="AM8266" i="18"/>
  <c r="AM6820" i="18"/>
  <c r="AM695" i="18"/>
  <c r="AM5982" i="18"/>
  <c r="AM5195" i="18"/>
  <c r="AM6881" i="18"/>
  <c r="AQ8328" i="18"/>
  <c r="AP9655" i="18"/>
  <c r="AQ6784" i="18"/>
  <c r="AP7489" i="18"/>
  <c r="AM1210" i="18"/>
  <c r="AM687" i="18"/>
  <c r="AQ9442" i="18"/>
  <c r="AM4097" i="18"/>
  <c r="AP9254" i="18"/>
  <c r="AP5070" i="18"/>
  <c r="AQ4760" i="18"/>
  <c r="AQ7645" i="18"/>
  <c r="AM3803" i="18"/>
  <c r="AM1886" i="18"/>
  <c r="AQ2151" i="18"/>
  <c r="AM5395" i="18"/>
  <c r="AM499" i="18"/>
  <c r="AM9297" i="18"/>
  <c r="AQ9765" i="18"/>
  <c r="AM8062" i="18"/>
  <c r="AM914" i="18"/>
  <c r="AM587" i="18"/>
  <c r="AQ7885" i="18"/>
  <c r="AQ6102" i="18"/>
  <c r="AP9172" i="18"/>
  <c r="AM4177" i="18"/>
  <c r="AM2004" i="18"/>
  <c r="AQ6912" i="18"/>
  <c r="AP9544" i="18"/>
  <c r="AP3990" i="18"/>
  <c r="AQ5310" i="18"/>
  <c r="AM6170" i="18"/>
  <c r="AM6241" i="18"/>
  <c r="AQ5228" i="18"/>
  <c r="AM6149" i="18"/>
  <c r="AQ9858" i="18"/>
  <c r="AP9148" i="18"/>
  <c r="AP4043" i="18"/>
  <c r="AQ6080" i="18"/>
  <c r="AM4969" i="18"/>
  <c r="AM5744" i="18"/>
  <c r="AQ7390" i="18"/>
  <c r="AP6875" i="18"/>
  <c r="AM7417" i="18"/>
  <c r="AP5013" i="18"/>
  <c r="AQ6522" i="18"/>
  <c r="AP4182" i="18"/>
  <c r="AM1252" i="18"/>
  <c r="AQ6830" i="18"/>
  <c r="AQ5102" i="18"/>
  <c r="AQ4937" i="18"/>
  <c r="AQ9507" i="18"/>
  <c r="AM3310" i="18"/>
  <c r="AM3655" i="18"/>
  <c r="AM5947" i="18"/>
  <c r="AQ3418" i="18"/>
  <c r="AM625" i="18"/>
  <c r="AP8309" i="18"/>
  <c r="AM2496" i="18"/>
  <c r="AM836" i="18"/>
  <c r="AM4203" i="18"/>
  <c r="AM1224" i="18"/>
  <c r="AM6500" i="18"/>
  <c r="AQ8864" i="18"/>
  <c r="AP6192" i="18"/>
  <c r="AM611" i="18"/>
  <c r="AM2537" i="18"/>
  <c r="AM5883" i="18"/>
  <c r="AM4954" i="18"/>
  <c r="AP6444" i="18"/>
  <c r="AP5790" i="18"/>
  <c r="AM3457" i="18"/>
  <c r="AP5409" i="18"/>
  <c r="AP8531" i="18"/>
  <c r="AM576" i="18"/>
  <c r="AQ9363" i="18"/>
  <c r="AP9777" i="18"/>
  <c r="AQ3525" i="18"/>
  <c r="AQ4470" i="18"/>
  <c r="AQ4271" i="18"/>
  <c r="AQ1868" i="18"/>
  <c r="AM3962" i="18"/>
  <c r="AP7899" i="18"/>
  <c r="AM8382" i="18"/>
  <c r="AM3042" i="18"/>
  <c r="AP4294" i="18"/>
  <c r="AM6927" i="18"/>
  <c r="AM1186" i="18"/>
  <c r="AM641" i="18"/>
  <c r="AP7672" i="18"/>
  <c r="AM1154" i="18"/>
  <c r="AM3224" i="18"/>
  <c r="AM3591" i="18"/>
  <c r="AM4733" i="18"/>
  <c r="AM7598" i="18"/>
  <c r="AM2838" i="18"/>
  <c r="AP8724" i="18"/>
  <c r="AP9846" i="18"/>
  <c r="AP8321" i="18"/>
  <c r="AP7433" i="18"/>
  <c r="AP9499" i="18"/>
  <c r="AP8211" i="18"/>
  <c r="AM693" i="18"/>
  <c r="AQ7046" i="18"/>
  <c r="AQ1542" i="18"/>
  <c r="AP4308" i="18"/>
  <c r="AP9541" i="18"/>
  <c r="AM7415" i="18"/>
  <c r="AM7830" i="18"/>
  <c r="AM9659" i="18"/>
  <c r="AM2514" i="18"/>
  <c r="AP6229" i="18"/>
  <c r="AQ6944" i="18"/>
  <c r="AP8325" i="18"/>
  <c r="AM5450" i="18"/>
  <c r="AM3452" i="18"/>
  <c r="AM7278" i="18"/>
  <c r="AP9718" i="18"/>
  <c r="AP7543" i="18"/>
  <c r="AM2600" i="18"/>
  <c r="AM4390" i="18"/>
  <c r="AM7259" i="18"/>
  <c r="AM1714" i="18"/>
  <c r="AM6409" i="18"/>
  <c r="AP9406" i="18"/>
  <c r="AM3226" i="18"/>
  <c r="AP7691" i="18"/>
  <c r="AM4489" i="18"/>
  <c r="AQ8193" i="18"/>
  <c r="AM6048" i="18"/>
  <c r="AQ8704" i="18"/>
  <c r="AM1270" i="18"/>
  <c r="AQ6708" i="18"/>
  <c r="AQ7222" i="18"/>
  <c r="AP4875" i="18"/>
  <c r="AQ3454" i="18"/>
  <c r="AP2781" i="18"/>
  <c r="AP2352" i="18"/>
  <c r="AM2622" i="18"/>
  <c r="AM2154" i="18"/>
  <c r="AM8504" i="18"/>
  <c r="AQ7365" i="18"/>
  <c r="AM8186" i="18"/>
  <c r="AM3873" i="18"/>
  <c r="AM9202" i="18"/>
  <c r="AM2679" i="18"/>
  <c r="AQ4637" i="18"/>
  <c r="AM4120" i="18"/>
  <c r="AQ7197" i="18"/>
  <c r="AP6591" i="18"/>
  <c r="AQ7996" i="18"/>
  <c r="AP7049" i="18"/>
  <c r="AP4842" i="18"/>
  <c r="AP2811" i="18"/>
  <c r="AM8976" i="18"/>
  <c r="AM6662" i="18"/>
  <c r="AM3682" i="18"/>
  <c r="AM5789" i="18"/>
  <c r="AM782" i="18"/>
  <c r="AM6356" i="18"/>
  <c r="AM8771" i="18"/>
  <c r="AM9498" i="18"/>
  <c r="AM7223" i="18"/>
  <c r="AQ8809" i="18"/>
  <c r="AM7213" i="18"/>
  <c r="AQ7851" i="18"/>
  <c r="AM547" i="18"/>
  <c r="AM9351" i="18"/>
  <c r="AM8376" i="18"/>
  <c r="AP6153" i="18"/>
  <c r="AM7575" i="18"/>
  <c r="AM8768" i="18"/>
  <c r="AM7539" i="18"/>
  <c r="AP9124" i="18"/>
  <c r="AM8708" i="18"/>
  <c r="AM3995" i="18"/>
  <c r="AM656" i="18"/>
  <c r="AP5471" i="18"/>
  <c r="AM8748" i="18"/>
  <c r="AQ9234" i="18"/>
  <c r="AM1859" i="18"/>
  <c r="AM6388" i="18"/>
  <c r="AM8337" i="18"/>
  <c r="AP9566" i="18"/>
  <c r="AM1395" i="18"/>
  <c r="AQ7247" i="18"/>
  <c r="AM3708" i="18"/>
  <c r="AM5425" i="18"/>
  <c r="AM6284" i="18"/>
  <c r="AM927" i="18"/>
  <c r="AM5315" i="18"/>
  <c r="AM2713" i="18"/>
  <c r="AM2280" i="18"/>
  <c r="AM6554" i="18"/>
  <c r="AM7193" i="18"/>
  <c r="AP3607" i="18"/>
  <c r="AM8344" i="18"/>
  <c r="AQ8947" i="18"/>
  <c r="AP7108" i="18"/>
  <c r="AM3958" i="18"/>
  <c r="AM6435" i="18"/>
  <c r="AM911" i="18"/>
  <c r="AQ7701" i="18"/>
  <c r="AP5820" i="18"/>
  <c r="AM9177" i="18"/>
  <c r="AM3169" i="18"/>
  <c r="AM3078" i="18"/>
  <c r="AM2399" i="18"/>
  <c r="AM2003" i="18"/>
  <c r="AM7953" i="18"/>
  <c r="AQ6571" i="18"/>
  <c r="AQ7596" i="18"/>
  <c r="AM7855" i="18"/>
  <c r="AM9273" i="18"/>
  <c r="AM2000" i="18"/>
  <c r="AM4184" i="18"/>
  <c r="AP6288" i="18"/>
  <c r="AM5062" i="18"/>
  <c r="AP5655" i="18"/>
  <c r="AM4425" i="18"/>
  <c r="AQ9054" i="18"/>
  <c r="AM7105" i="18"/>
  <c r="AP9384" i="18"/>
  <c r="AM6393" i="18"/>
  <c r="AP8489" i="18"/>
  <c r="AM4288" i="18"/>
  <c r="AQ5996" i="18"/>
  <c r="AM20" i="18"/>
  <c r="AP9197" i="18"/>
  <c r="AQ6962" i="18"/>
  <c r="AQ5256" i="18"/>
  <c r="AQ4906" i="18"/>
  <c r="AQ5733" i="18"/>
  <c r="AP771" i="18"/>
  <c r="AM5527" i="18"/>
  <c r="AM3979" i="18"/>
  <c r="AQ7808" i="18"/>
  <c r="AM2302" i="18"/>
  <c r="AM568" i="18"/>
  <c r="AQ9035" i="18"/>
  <c r="AM6061" i="18"/>
  <c r="AM6594" i="18"/>
  <c r="AQ3294" i="18"/>
  <c r="AM6727" i="18"/>
  <c r="AP8911" i="18"/>
  <c r="AM8674" i="18"/>
  <c r="AP9358" i="18"/>
  <c r="AM6303" i="18"/>
  <c r="AM2161" i="18"/>
  <c r="AQ8497" i="18"/>
  <c r="AM8461" i="18"/>
  <c r="AQ8213" i="18"/>
  <c r="AM8526" i="18"/>
  <c r="AQ7028" i="18"/>
  <c r="AQ8640" i="18"/>
  <c r="AQ8424" i="18"/>
  <c r="AM8830" i="18"/>
  <c r="AQ7923" i="18"/>
  <c r="AM3883" i="18"/>
  <c r="AM4134" i="18"/>
  <c r="AM2748" i="18"/>
  <c r="AQ9749" i="18"/>
  <c r="AQ6624" i="18"/>
  <c r="AP3011" i="18"/>
  <c r="AQ8879" i="18"/>
  <c r="AQ9362" i="18"/>
  <c r="AM5217" i="18"/>
  <c r="AM8764" i="18"/>
  <c r="AM5555" i="18"/>
  <c r="AQ5952" i="18"/>
  <c r="AM869" i="18"/>
  <c r="AM7244" i="18"/>
  <c r="AM3415" i="18"/>
  <c r="AM2690" i="18"/>
  <c r="AM4644" i="18"/>
  <c r="AM2262" i="18"/>
  <c r="AM3779" i="18"/>
  <c r="AM5617" i="18"/>
  <c r="AP8953" i="18"/>
  <c r="AM7355" i="18"/>
  <c r="AP8719" i="18"/>
  <c r="AM1323" i="18"/>
  <c r="AQ2497" i="18"/>
  <c r="AQ8680" i="18"/>
  <c r="AQ4162" i="18"/>
  <c r="AM4048" i="18"/>
  <c r="AM4275" i="18"/>
  <c r="AM1560" i="18"/>
  <c r="AM4336" i="18"/>
  <c r="AP9398" i="18"/>
  <c r="AP6624" i="18"/>
  <c r="AP9299" i="18"/>
  <c r="AP7956" i="18"/>
  <c r="AP5322" i="18"/>
  <c r="AQ7584" i="18"/>
  <c r="AM692" i="18"/>
  <c r="AM2741" i="18"/>
  <c r="AQ6513" i="18"/>
  <c r="AP5188" i="18"/>
  <c r="AQ3247" i="18"/>
  <c r="AM7407" i="18"/>
  <c r="AM9567" i="18"/>
  <c r="AP6895" i="18"/>
  <c r="AQ8197" i="18"/>
  <c r="AM1911" i="18"/>
  <c r="AM667" i="18"/>
  <c r="AQ7731" i="18"/>
  <c r="AM2950" i="18"/>
  <c r="AM3271" i="18"/>
  <c r="AM4647" i="18"/>
  <c r="AM9226" i="18"/>
  <c r="AQ2377" i="18"/>
  <c r="AM6197" i="18"/>
  <c r="AM6814" i="18"/>
  <c r="AM8721" i="18"/>
  <c r="AQ6575" i="18"/>
  <c r="AP5723" i="18"/>
  <c r="AM2210" i="18"/>
  <c r="AP9840" i="18"/>
  <c r="AQ7117" i="18"/>
  <c r="AP9559" i="18"/>
  <c r="AP5358" i="18"/>
  <c r="AM7210" i="18"/>
  <c r="AM6853" i="18"/>
  <c r="AP9739" i="18"/>
  <c r="AM6509" i="18"/>
  <c r="AM7527" i="18"/>
  <c r="AM3468" i="18"/>
  <c r="AP6217" i="18"/>
  <c r="AM7934" i="18"/>
  <c r="AP9316" i="18"/>
  <c r="AM1547" i="18"/>
  <c r="AQ6933" i="18"/>
  <c r="AM8924" i="18"/>
  <c r="AM5811" i="18"/>
  <c r="AQ8132" i="18"/>
  <c r="AM3527" i="18"/>
  <c r="AM6059" i="18"/>
  <c r="AM6188" i="18"/>
  <c r="AM5263" i="18"/>
  <c r="AQ7737" i="18"/>
  <c r="AM6131" i="18"/>
  <c r="AM4539" i="18"/>
  <c r="AM6340" i="18"/>
  <c r="AM5680" i="18"/>
  <c r="AM7685" i="18"/>
  <c r="AM9145" i="18"/>
  <c r="AQ9430" i="18"/>
  <c r="AQ5007" i="18"/>
  <c r="AQ8899" i="18"/>
  <c r="AP7429" i="18"/>
  <c r="AM7368" i="18"/>
  <c r="AQ6265" i="18"/>
  <c r="AP7845" i="18"/>
  <c r="AQ6022" i="18"/>
  <c r="AP4403" i="18"/>
  <c r="AM9427" i="18"/>
  <c r="AM5608" i="18"/>
  <c r="AM3898" i="18"/>
  <c r="AM3446" i="18"/>
  <c r="AM409" i="18"/>
  <c r="AM4930" i="18"/>
  <c r="AM4222" i="18"/>
  <c r="AP9697" i="18"/>
  <c r="AP7928" i="18"/>
  <c r="AM7248" i="18"/>
  <c r="AM3342" i="18"/>
  <c r="AM6604" i="18"/>
  <c r="AQ6792" i="18"/>
  <c r="AM5993" i="18"/>
  <c r="AM4994" i="18"/>
  <c r="AM4044" i="18"/>
  <c r="AM7838" i="18"/>
  <c r="AM9633" i="18"/>
  <c r="AQ7833" i="18"/>
  <c r="AP9066" i="18"/>
  <c r="AM4205" i="18"/>
  <c r="AM4828" i="18"/>
  <c r="AM5444" i="18"/>
  <c r="AQ8625" i="18"/>
  <c r="AM9000" i="18"/>
  <c r="AP9222" i="18"/>
  <c r="AM423" i="18"/>
  <c r="AP4870" i="18"/>
  <c r="AP6295" i="18"/>
  <c r="AM5084" i="18"/>
  <c r="AQ6952" i="18"/>
  <c r="AM40" i="18"/>
  <c r="AP8837" i="18"/>
  <c r="AM6215" i="18"/>
  <c r="AM1273" i="18"/>
  <c r="AP9920" i="18"/>
  <c r="AP4383" i="18"/>
  <c r="AM1605" i="18"/>
  <c r="AP7496" i="18"/>
  <c r="AQ9520" i="18"/>
  <c r="AP5985" i="18"/>
  <c r="AQ4870" i="18"/>
  <c r="AQ8010" i="18"/>
  <c r="AP5854" i="18"/>
  <c r="AQ2169" i="18"/>
  <c r="AP5418" i="18"/>
  <c r="AQ5316" i="18"/>
  <c r="AQ571" i="18"/>
  <c r="AQ3343" i="18"/>
  <c r="AQ5914" i="18"/>
  <c r="AQ6042" i="18"/>
  <c r="AP8826" i="18"/>
  <c r="AQ1134" i="18"/>
  <c r="AQ8218" i="18"/>
  <c r="AQ8346" i="18"/>
  <c r="AP2447" i="18"/>
  <c r="AP4825" i="18"/>
  <c r="AQ2329" i="18"/>
  <c r="AM1819" i="18"/>
  <c r="AP7639" i="18"/>
  <c r="AM3841" i="18"/>
  <c r="AQ9320" i="18"/>
  <c r="AP7393" i="18"/>
  <c r="AQ4698" i="18"/>
  <c r="AP4699" i="18"/>
  <c r="AP8502" i="18"/>
  <c r="AQ2465" i="18"/>
  <c r="AQ2140" i="18"/>
  <c r="AQ6087" i="18"/>
  <c r="AM3777" i="18"/>
  <c r="AQ9164" i="18"/>
  <c r="AP7337" i="18"/>
  <c r="AQ6410" i="18"/>
  <c r="AQ3025" i="18"/>
  <c r="AQ1538" i="18"/>
  <c r="AP7713" i="18"/>
  <c r="AM3712" i="18"/>
  <c r="AQ8210" i="18"/>
  <c r="AQ1823" i="18"/>
  <c r="AM4161" i="18"/>
  <c r="AP3942" i="18"/>
  <c r="AQ1164" i="18"/>
  <c r="AP3441" i="18"/>
  <c r="AQ8567" i="18"/>
  <c r="AM9452" i="18"/>
  <c r="AM8930" i="18"/>
  <c r="AQ7968" i="18"/>
  <c r="AM9158" i="18"/>
  <c r="AQ5392" i="18"/>
  <c r="AP5684" i="18"/>
  <c r="AM1624" i="18"/>
  <c r="AM9617" i="18"/>
  <c r="AQ5817" i="18"/>
  <c r="AP6848" i="18"/>
  <c r="AM2163" i="18"/>
  <c r="AQ7175" i="18"/>
  <c r="AM4806" i="18"/>
  <c r="AM5713" i="18"/>
  <c r="AM2013" i="18"/>
  <c r="AQ6644" i="18"/>
  <c r="AQ2291" i="18"/>
  <c r="AM8108" i="18"/>
  <c r="AM7633" i="18"/>
  <c r="AP8843" i="18"/>
  <c r="AM498" i="18"/>
  <c r="AP7271" i="18"/>
  <c r="AM1218" i="18"/>
  <c r="AM4471" i="18"/>
  <c r="AP6688" i="18"/>
  <c r="AM8808" i="18"/>
  <c r="AM6981" i="18"/>
  <c r="AQ4051" i="18"/>
  <c r="AQ9307" i="18"/>
  <c r="AP9662" i="18"/>
  <c r="AM4594" i="18"/>
  <c r="AM3824" i="18"/>
  <c r="AM6411" i="18"/>
  <c r="AM990" i="18"/>
  <c r="AQ8905" i="18"/>
  <c r="AM531" i="18"/>
  <c r="AM9059" i="18"/>
  <c r="AM4171" i="18"/>
  <c r="AM8602" i="18"/>
  <c r="AP3669" i="18"/>
  <c r="AP9636" i="18"/>
  <c r="AQ8496" i="18"/>
  <c r="AM7340" i="18"/>
  <c r="AM7025" i="18"/>
  <c r="AM6141" i="18"/>
  <c r="AQ4948" i="18"/>
  <c r="AQ7128" i="18"/>
  <c r="AM651" i="18"/>
  <c r="AQ7486" i="18"/>
  <c r="AP8896" i="18"/>
  <c r="AM2512" i="18"/>
  <c r="AP9898" i="18"/>
  <c r="AM2233" i="18"/>
  <c r="AM9887" i="18"/>
  <c r="AM3194" i="18"/>
  <c r="AP8469" i="18"/>
  <c r="AP8720" i="18"/>
  <c r="AM3227" i="18"/>
  <c r="AM7834" i="18"/>
  <c r="AM3978" i="18"/>
  <c r="AM8644" i="18"/>
  <c r="AM571" i="18"/>
  <c r="AQ4599" i="18"/>
  <c r="AQ7716" i="18"/>
  <c r="AM8679" i="18"/>
  <c r="AP7311" i="18"/>
  <c r="AM6942" i="18"/>
  <c r="AQ9023" i="18"/>
  <c r="AM1214" i="18"/>
  <c r="AM1969" i="18"/>
  <c r="AM9313" i="18"/>
  <c r="AQ9422" i="18"/>
  <c r="AM7390" i="18"/>
  <c r="AM793" i="18"/>
  <c r="AP8781" i="18"/>
  <c r="AM4887" i="18"/>
  <c r="AM6199" i="18"/>
  <c r="AQ2344" i="18"/>
  <c r="AM5406" i="18"/>
  <c r="AP7960" i="18"/>
  <c r="AM4036" i="18"/>
  <c r="AP3062" i="18"/>
  <c r="AQ7689" i="18"/>
  <c r="AQ6723" i="18"/>
  <c r="AQ8541" i="18"/>
  <c r="AM7266" i="18"/>
  <c r="AM5876" i="18"/>
  <c r="AM8607" i="18"/>
  <c r="AM4531" i="18"/>
  <c r="AM8198" i="18"/>
  <c r="AM6866" i="18"/>
  <c r="AM9127" i="18"/>
  <c r="AP8705" i="18"/>
  <c r="AM8116" i="18"/>
  <c r="AP9620" i="18"/>
  <c r="AP5669" i="18"/>
  <c r="AM7115" i="18"/>
  <c r="AM2308" i="18"/>
  <c r="AM9333" i="18"/>
  <c r="AP9727" i="18"/>
  <c r="AM5605" i="18"/>
  <c r="AQ8201" i="18"/>
  <c r="AM4547" i="18"/>
  <c r="AM6527" i="18"/>
  <c r="AP7080" i="18"/>
  <c r="AM818" i="18"/>
  <c r="AM9495" i="18"/>
  <c r="AP8437" i="18"/>
  <c r="AP7793" i="18"/>
  <c r="AM7284" i="18"/>
  <c r="AP9476" i="18"/>
  <c r="AM9020" i="18"/>
  <c r="AM2647" i="18"/>
  <c r="AM9384" i="18"/>
  <c r="AM3219" i="18"/>
  <c r="AM9413" i="18"/>
  <c r="AM3525" i="18"/>
  <c r="AP8331" i="18"/>
  <c r="AM3125" i="18"/>
  <c r="AM3386" i="18"/>
  <c r="AM8698" i="18"/>
  <c r="AP8844" i="18"/>
  <c r="AM9337" i="18"/>
  <c r="AP7328" i="18"/>
  <c r="AQ5091" i="18"/>
  <c r="AP5241" i="18"/>
  <c r="AM4431" i="18"/>
  <c r="AQ6267" i="18"/>
  <c r="AQ7067" i="18"/>
  <c r="AQ8929" i="18"/>
  <c r="AQ3357" i="18"/>
  <c r="AP6724" i="18"/>
  <c r="AM9572" i="18"/>
  <c r="AM8993" i="18"/>
  <c r="AM4193" i="18"/>
  <c r="AM5557" i="18"/>
  <c r="AM3565" i="18"/>
  <c r="AM8045" i="18"/>
  <c r="AM7454" i="18"/>
  <c r="AQ8181" i="18"/>
  <c r="AM9269" i="18"/>
  <c r="AM9815" i="18"/>
  <c r="AQ9925" i="18"/>
  <c r="AQ8997" i="18"/>
  <c r="AM5276" i="18"/>
  <c r="AP6363" i="18"/>
  <c r="AM8095" i="18"/>
  <c r="AQ6671" i="18"/>
  <c r="AM9080" i="18"/>
  <c r="AM8817" i="18"/>
  <c r="AQ8717" i="18"/>
  <c r="AM1797" i="18"/>
  <c r="AP7822" i="18"/>
  <c r="AQ3107" i="18"/>
  <c r="AP7654" i="18"/>
  <c r="AM3435" i="18"/>
  <c r="AM6117" i="18"/>
  <c r="AM4654" i="18"/>
  <c r="AP5550" i="18"/>
  <c r="AM3797" i="18"/>
  <c r="AM1810" i="18"/>
  <c r="AM4321" i="18"/>
  <c r="AM6779" i="18"/>
  <c r="AM7017" i="18"/>
  <c r="AP9121" i="18"/>
  <c r="AQ8013" i="18"/>
  <c r="AP5679" i="18"/>
  <c r="AM3804" i="18"/>
  <c r="AM8208" i="18"/>
  <c r="AQ6685" i="18"/>
  <c r="AP9677" i="18"/>
  <c r="AP1232" i="18"/>
  <c r="AM2707" i="18"/>
  <c r="AQ6205" i="18"/>
  <c r="AQ8447" i="18"/>
  <c r="AQ6729" i="18"/>
  <c r="AQ9537" i="18"/>
  <c r="AQ6692" i="18"/>
  <c r="AM9560" i="18"/>
  <c r="AM7374" i="18"/>
  <c r="AP6284" i="18"/>
  <c r="AM7959" i="18"/>
  <c r="AM1198" i="18"/>
  <c r="AM8549" i="18"/>
  <c r="AM3558" i="18"/>
  <c r="AM2133" i="18"/>
  <c r="AP6741" i="18"/>
  <c r="AP7481" i="18"/>
  <c r="AQ7995" i="18"/>
  <c r="AM3465" i="18"/>
  <c r="AQ7704" i="18"/>
  <c r="AQ6711" i="18"/>
  <c r="AP7054" i="18"/>
  <c r="AQ2134" i="18"/>
  <c r="AM4804" i="18"/>
  <c r="AM4697" i="18"/>
  <c r="AP6059" i="18"/>
  <c r="AM4783" i="18"/>
  <c r="AP6361" i="18"/>
  <c r="AP5692" i="18"/>
  <c r="AQ7857" i="18"/>
  <c r="AM8654" i="18"/>
  <c r="AM1303" i="18"/>
  <c r="AM2336" i="18"/>
  <c r="AP8527" i="18"/>
  <c r="AQ9182" i="18"/>
  <c r="AP9387" i="18"/>
  <c r="AP6565" i="18"/>
  <c r="AQ5164" i="18"/>
  <c r="AQ3354" i="18"/>
  <c r="AQ5947" i="18"/>
  <c r="AQ4154" i="18"/>
  <c r="AP8846" i="18"/>
  <c r="AQ5050" i="18"/>
  <c r="AQ5956" i="18"/>
  <c r="AQ4546" i="18"/>
  <c r="AP8487" i="18"/>
  <c r="AM9134" i="18"/>
  <c r="AM3781" i="18"/>
  <c r="AM1800" i="18"/>
  <c r="AM4248" i="18"/>
  <c r="AM9102" i="18"/>
  <c r="AP8533" i="18"/>
  <c r="AM9665" i="18"/>
  <c r="AP3154" i="18"/>
  <c r="AQ9130" i="18"/>
  <c r="AQ4786" i="18"/>
  <c r="AM1369" i="18"/>
  <c r="AM9650" i="18"/>
  <c r="AQ6496" i="18"/>
  <c r="AM5134" i="18"/>
  <c r="AQ6931" i="18"/>
  <c r="AQ9097" i="18"/>
  <c r="AQ8203" i="18"/>
  <c r="AM3109" i="18"/>
  <c r="AM1698" i="18"/>
  <c r="AP8477" i="18"/>
  <c r="AM2261" i="18"/>
  <c r="AM919" i="18"/>
  <c r="AQ5748" i="18"/>
  <c r="AQ5280" i="18"/>
  <c r="AP9675" i="18"/>
  <c r="AM1804" i="18"/>
  <c r="AP5161" i="18"/>
  <c r="AQ3766" i="18"/>
  <c r="AP5131" i="18"/>
  <c r="AP7766" i="18"/>
  <c r="AP888" i="18"/>
  <c r="AM963" i="18"/>
  <c r="AQ9353" i="18"/>
  <c r="AM2403" i="18"/>
  <c r="AM3443" i="18"/>
  <c r="AQ9623" i="18"/>
  <c r="AM8160" i="18"/>
  <c r="AM5563" i="18"/>
  <c r="AQ8127" i="18"/>
  <c r="AQ7859" i="18"/>
  <c r="AM9432" i="18"/>
  <c r="AM952" i="18"/>
  <c r="AM9913" i="18"/>
  <c r="AQ8751" i="18"/>
  <c r="AP9786" i="18"/>
  <c r="AM2248" i="18"/>
  <c r="AM9898" i="18"/>
  <c r="AM4868" i="18"/>
  <c r="AP5664" i="18"/>
  <c r="AP5584" i="18"/>
  <c r="AM3393" i="18"/>
  <c r="AP4853" i="18"/>
  <c r="AP7848" i="18"/>
  <c r="AQ6202" i="18"/>
  <c r="AQ8579" i="18"/>
  <c r="AP9489" i="18"/>
  <c r="AQ5869" i="18"/>
  <c r="AQ3967" i="18"/>
  <c r="AP4557" i="18"/>
  <c r="AQ2763" i="18"/>
  <c r="AM9597" i="18"/>
  <c r="AM4180" i="18"/>
  <c r="AM8293" i="18"/>
  <c r="AM2623" i="18"/>
  <c r="AP5745" i="18"/>
  <c r="AQ9689" i="18"/>
  <c r="AM3243" i="18"/>
  <c r="AQ9431" i="18"/>
  <c r="AM5914" i="18"/>
  <c r="AQ8035" i="18"/>
  <c r="AP3089" i="18"/>
  <c r="AM643" i="18"/>
  <c r="AM5893" i="18"/>
  <c r="AP9564" i="18"/>
  <c r="AQ8597" i="18"/>
  <c r="AP6452" i="18"/>
  <c r="AM9764" i="18"/>
  <c r="AM4257" i="18"/>
  <c r="AM2295" i="18"/>
  <c r="AP6122" i="18"/>
  <c r="AM2742" i="18"/>
  <c r="AM6457" i="18"/>
  <c r="AP9806" i="18"/>
  <c r="AP7312" i="18"/>
  <c r="AP5509" i="18"/>
  <c r="AP8869" i="18"/>
  <c r="AQ5838" i="18"/>
  <c r="AQ4344" i="18"/>
  <c r="AQ5553" i="18"/>
  <c r="AP9500" i="18"/>
  <c r="AP9266" i="18"/>
  <c r="AQ6285" i="18"/>
  <c r="AM6813" i="18"/>
  <c r="AM5244" i="18"/>
  <c r="AM6852" i="18"/>
  <c r="AQ7551" i="18"/>
  <c r="AM8169" i="18"/>
  <c r="AM471" i="18"/>
  <c r="AQ6783" i="18"/>
  <c r="AP8340" i="18"/>
  <c r="AP9296" i="18"/>
  <c r="AQ8994" i="18"/>
  <c r="AP9709" i="18"/>
  <c r="AP3863" i="18"/>
  <c r="AP3126" i="18"/>
  <c r="AM6667" i="18"/>
  <c r="AM8468" i="18"/>
  <c r="AM1873" i="18"/>
  <c r="AM9639" i="18"/>
  <c r="AM9430" i="18"/>
  <c r="AM4382" i="18"/>
  <c r="AP7356" i="18"/>
  <c r="AP9300" i="18"/>
  <c r="AM9643" i="18"/>
  <c r="AM8557" i="18"/>
  <c r="AM4303" i="18"/>
  <c r="AM5575" i="18"/>
  <c r="AM8042" i="18"/>
  <c r="AM2958" i="18"/>
  <c r="AM4651" i="18"/>
  <c r="AM6341" i="18"/>
  <c r="AM7129" i="18"/>
  <c r="AM3179" i="18"/>
  <c r="AP6215" i="18"/>
  <c r="AM2616" i="18"/>
  <c r="AM5524" i="18"/>
  <c r="AM5815" i="18"/>
  <c r="AM8288" i="18"/>
  <c r="AM3283" i="18"/>
  <c r="AM3108" i="18"/>
  <c r="AM6627" i="18"/>
  <c r="AM1752" i="18"/>
  <c r="AP8455" i="18"/>
  <c r="AQ4810" i="18"/>
  <c r="AM7279" i="18"/>
  <c r="AM418" i="18"/>
  <c r="AP5665" i="18"/>
  <c r="AM7410" i="18"/>
  <c r="AM6023" i="18"/>
  <c r="AQ7155" i="18"/>
  <c r="AM1906" i="18"/>
  <c r="AP8640" i="18"/>
  <c r="AM3377" i="18"/>
  <c r="AQ9099" i="18"/>
  <c r="AQ8168" i="18"/>
  <c r="AM521" i="18"/>
  <c r="AM5454" i="18"/>
  <c r="AM8224" i="18"/>
  <c r="AQ8636" i="18"/>
  <c r="AM9035" i="18"/>
  <c r="AM9094" i="18"/>
  <c r="AM6955" i="18"/>
  <c r="AP9227" i="18"/>
  <c r="AM7307" i="18"/>
  <c r="AM1688" i="18"/>
  <c r="AP9274" i="18"/>
  <c r="AM4604" i="18"/>
  <c r="AM1135" i="18"/>
  <c r="AM1495" i="18"/>
  <c r="AM1400" i="18"/>
  <c r="AM4572" i="18"/>
  <c r="AQ7552" i="18"/>
  <c r="AM7265" i="18"/>
  <c r="AP6220" i="18"/>
  <c r="AM3743" i="18"/>
  <c r="AM6911" i="18"/>
  <c r="AM5125" i="18"/>
  <c r="AM4878" i="18"/>
  <c r="AM1082" i="18"/>
  <c r="AM2904" i="18"/>
  <c r="AQ5475" i="18"/>
  <c r="AM9770" i="18"/>
  <c r="AM7153" i="18"/>
  <c r="AM3401" i="18"/>
  <c r="AM1117" i="18"/>
  <c r="AM6081" i="18"/>
  <c r="AP7583" i="18"/>
  <c r="AM4345" i="18"/>
  <c r="AP6668" i="18"/>
  <c r="AQ8528" i="18"/>
  <c r="AQ8464" i="18"/>
  <c r="AQ8615" i="18"/>
  <c r="AP7133" i="18"/>
  <c r="AQ7854" i="18"/>
  <c r="AP3833" i="18"/>
  <c r="AP2346" i="18"/>
  <c r="AQ3228" i="18"/>
  <c r="AQ9898" i="18"/>
  <c r="AM9171" i="18"/>
  <c r="AM9854" i="18"/>
  <c r="AM1298" i="18"/>
  <c r="AM4625" i="18"/>
  <c r="AP9866" i="18"/>
  <c r="AM4586" i="18"/>
  <c r="AM4386" i="18"/>
  <c r="AM5621" i="18"/>
  <c r="AM9506" i="18"/>
  <c r="AP6013" i="18"/>
  <c r="AM6903" i="18"/>
  <c r="AQ5079" i="18"/>
  <c r="AM7058" i="18"/>
  <c r="AM8929" i="18"/>
  <c r="AM7293" i="18"/>
  <c r="AQ9521" i="18"/>
  <c r="AP6991" i="18"/>
  <c r="AM2755" i="18"/>
  <c r="AM3669" i="18"/>
  <c r="AM4942" i="18"/>
  <c r="AM1247" i="18"/>
  <c r="AP9834" i="18"/>
  <c r="AP9324" i="18"/>
  <c r="AQ8868" i="18"/>
  <c r="AM7486" i="18"/>
  <c r="AQ7109" i="18"/>
  <c r="AQ7627" i="18"/>
  <c r="AM4791" i="18"/>
  <c r="AM7683" i="18"/>
  <c r="AM3757" i="18"/>
  <c r="AQ5432" i="18"/>
  <c r="AP9492" i="18"/>
  <c r="AM5937" i="18"/>
  <c r="AP7424" i="18"/>
  <c r="AM8559" i="18"/>
  <c r="AQ6852" i="18"/>
  <c r="AM8621" i="18"/>
  <c r="AP6673" i="18"/>
  <c r="AM8600" i="18"/>
  <c r="AM6511" i="18"/>
  <c r="AM5018" i="18"/>
  <c r="AM3152" i="18"/>
  <c r="AM1170" i="18"/>
  <c r="AM3076" i="18"/>
  <c r="AM3232" i="18"/>
  <c r="AP3858" i="18"/>
  <c r="AM4748" i="18"/>
  <c r="AP4230" i="18"/>
  <c r="AM6842" i="18"/>
  <c r="AP6453" i="18"/>
  <c r="AP6761" i="18"/>
  <c r="AP6684" i="18"/>
  <c r="AM6565" i="18"/>
  <c r="AM606" i="18"/>
  <c r="AP8009" i="18"/>
  <c r="AP8193" i="18"/>
  <c r="AM53" i="18"/>
  <c r="AQ6652" i="18"/>
  <c r="AP7200" i="18"/>
  <c r="AM1942" i="18"/>
  <c r="AQ9096" i="18"/>
  <c r="AM2412" i="18"/>
  <c r="AQ6974" i="18"/>
  <c r="AP5841" i="18"/>
  <c r="AP6938" i="18"/>
  <c r="AQ1650" i="18"/>
  <c r="AM5955" i="18"/>
  <c r="AP8832" i="18"/>
  <c r="AM9608" i="18"/>
  <c r="AM8545" i="18"/>
  <c r="AM3594" i="18"/>
  <c r="AM9421" i="18"/>
  <c r="AM8388" i="18"/>
  <c r="AM474" i="18"/>
  <c r="AQ4647" i="18"/>
  <c r="AM5665" i="18"/>
  <c r="AM562" i="18"/>
  <c r="AM3127" i="18"/>
  <c r="AM7840" i="18"/>
  <c r="AM9062" i="18"/>
  <c r="AQ8283" i="18"/>
  <c r="AM4441" i="18"/>
  <c r="AM3639" i="18"/>
  <c r="AM889" i="18"/>
  <c r="AM4144" i="18"/>
  <c r="AM9805" i="18"/>
  <c r="AM9731" i="18"/>
  <c r="AM4266" i="18"/>
  <c r="AM690" i="18"/>
  <c r="AM4287" i="18"/>
  <c r="AM3387" i="18"/>
  <c r="AM1219" i="18"/>
  <c r="AQ3478" i="18"/>
  <c r="AP9798" i="18"/>
  <c r="AM9497" i="18"/>
  <c r="AP4427" i="18"/>
  <c r="AM4968" i="18"/>
  <c r="AP5774" i="18"/>
  <c r="AQ8889" i="18"/>
  <c r="AQ6559" i="18"/>
  <c r="AM2030" i="18"/>
  <c r="AM5052" i="18"/>
  <c r="AP8032" i="18"/>
  <c r="AP6640" i="18"/>
  <c r="AM7239" i="18"/>
  <c r="AM3749" i="18"/>
  <c r="AP9174" i="18"/>
  <c r="AQ7639" i="18"/>
  <c r="AP7715" i="18"/>
  <c r="AP9507" i="18"/>
  <c r="AP6173" i="18"/>
  <c r="AQ4142" i="18"/>
  <c r="AP8170" i="18"/>
  <c r="AQ2065" i="18"/>
  <c r="AM1144" i="18"/>
  <c r="AM4898" i="18"/>
  <c r="AM7813" i="18"/>
  <c r="AM9824" i="18"/>
  <c r="AM8068" i="18"/>
  <c r="AP8015" i="18"/>
  <c r="AM6878" i="18"/>
  <c r="AM7828" i="18"/>
  <c r="AM6079" i="18"/>
  <c r="AP3609" i="18"/>
  <c r="AM3351" i="18"/>
  <c r="AM1406" i="18"/>
  <c r="AQ8069" i="18"/>
  <c r="AM8290" i="18"/>
  <c r="AP8343" i="18"/>
  <c r="AP9039" i="18"/>
  <c r="AM8693" i="18"/>
  <c r="AM4636" i="18"/>
  <c r="AM4705" i="18"/>
  <c r="AP9823" i="18"/>
  <c r="AM1841" i="18"/>
  <c r="AM1615" i="18"/>
  <c r="AP6869" i="18"/>
  <c r="AM1296" i="18"/>
  <c r="AM9695" i="18"/>
  <c r="AM2226" i="18"/>
  <c r="AM7697" i="18"/>
  <c r="AM4427" i="18"/>
  <c r="AM1658" i="18"/>
  <c r="AP5329" i="18"/>
  <c r="AM3977" i="18"/>
  <c r="AM6657" i="18"/>
  <c r="AM5433" i="18"/>
  <c r="AQ9582" i="18"/>
  <c r="AP3417" i="18"/>
  <c r="AP5260" i="18"/>
  <c r="AQ3244" i="18"/>
  <c r="AQ6679" i="18"/>
  <c r="AP6130" i="18"/>
  <c r="AP8521" i="18"/>
  <c r="AP8248" i="18"/>
  <c r="AQ6775" i="18"/>
  <c r="AQ1058" i="18"/>
  <c r="AP470" i="18"/>
  <c r="AP4954" i="18"/>
  <c r="AP4946" i="18"/>
  <c r="AQ1157" i="18"/>
  <c r="AP4288" i="18"/>
  <c r="AQ4378" i="18"/>
  <c r="AQ7150" i="18"/>
  <c r="AP4653" i="18"/>
  <c r="AQ3747" i="18"/>
  <c r="AQ1693" i="18"/>
  <c r="AM2984" i="18"/>
  <c r="AQ9523" i="18"/>
  <c r="AM2605" i="18"/>
  <c r="AQ9264" i="18"/>
  <c r="AP8078" i="18"/>
  <c r="AP5889" i="18"/>
  <c r="AQ5141" i="18"/>
  <c r="AQ1657" i="18"/>
  <c r="AQ2417" i="18"/>
  <c r="AM7792" i="18"/>
  <c r="AP6519" i="18"/>
  <c r="AQ2328" i="18"/>
  <c r="AP6132" i="18"/>
  <c r="AP9421" i="18"/>
  <c r="AQ4201" i="18"/>
  <c r="AP2422" i="18"/>
  <c r="AM555" i="18"/>
  <c r="AP3634" i="18"/>
  <c r="AQ4819" i="18"/>
  <c r="AP2112" i="18"/>
  <c r="AP8233" i="18"/>
  <c r="AQ4956" i="18"/>
  <c r="AP7288" i="18"/>
  <c r="AQ4876" i="18"/>
  <c r="AO5941" i="18"/>
  <c r="AM6854" i="18"/>
  <c r="AP998" i="18"/>
  <c r="AQ539" i="18"/>
  <c r="AP2711" i="18"/>
  <c r="AQ1749" i="18"/>
  <c r="AP3426" i="18"/>
  <c r="AP453" i="18"/>
  <c r="AP2116" i="18"/>
  <c r="AP4633" i="18"/>
  <c r="AP2631" i="18"/>
  <c r="AP967" i="18"/>
  <c r="AQ3948" i="18"/>
  <c r="AP1472" i="18"/>
  <c r="AP2192" i="18"/>
  <c r="AQ2432" i="18"/>
  <c r="AQ4704" i="18"/>
  <c r="AP1971" i="18"/>
  <c r="AQ4555" i="18"/>
  <c r="AQ4508" i="18"/>
  <c r="AQ1581" i="18"/>
  <c r="AP1732" i="18"/>
  <c r="AQ1686" i="18"/>
  <c r="AP2773" i="18"/>
  <c r="AQ2861" i="18"/>
  <c r="AP8442" i="18"/>
  <c r="AP2979" i="18"/>
  <c r="AQ5147" i="18"/>
  <c r="AP3302" i="18"/>
  <c r="AP8067" i="18"/>
  <c r="AM1213" i="18"/>
  <c r="AP7693" i="18"/>
  <c r="AP3471" i="18"/>
  <c r="AM2380" i="18"/>
  <c r="AM1760" i="18"/>
  <c r="AP9630" i="18"/>
  <c r="AM580" i="18"/>
  <c r="AM2806" i="18"/>
  <c r="AM2582" i="18"/>
  <c r="AQ2618" i="18"/>
  <c r="AP2674" i="18"/>
  <c r="AQ3243" i="18"/>
  <c r="AQ5022" i="18"/>
  <c r="AP4026" i="18"/>
  <c r="AP6430" i="18"/>
  <c r="AP6126" i="18"/>
  <c r="AQ4161" i="18"/>
  <c r="AQ2854" i="18"/>
  <c r="AP6019" i="18"/>
  <c r="AQ4675" i="18"/>
  <c r="AP3239" i="18"/>
  <c r="AP5289" i="18"/>
  <c r="AM1052" i="18"/>
  <c r="AP2170" i="18"/>
  <c r="AP9293" i="18"/>
  <c r="AP2929" i="18"/>
  <c r="AP7395" i="18"/>
  <c r="AQ9092" i="18"/>
  <c r="AP5023" i="18"/>
  <c r="AQ5756" i="18"/>
  <c r="AQ5912" i="18"/>
  <c r="AP5497" i="18"/>
  <c r="AP9764" i="18"/>
  <c r="AP6424" i="18"/>
  <c r="AQ8643" i="18"/>
  <c r="AM8128" i="18"/>
  <c r="AQ1812" i="18"/>
  <c r="AP7516" i="18"/>
  <c r="AM2861" i="18"/>
  <c r="AM5216" i="18"/>
  <c r="AQ8979" i="18"/>
  <c r="AQ830" i="18"/>
  <c r="AP1506" i="18"/>
  <c r="AP1701" i="18"/>
  <c r="AQ2331" i="18"/>
  <c r="AQ2725" i="18"/>
  <c r="AQ3040" i="18"/>
  <c r="AQ2203" i="18"/>
  <c r="AQ2381" i="18"/>
  <c r="AP3376" i="18"/>
  <c r="AP1972" i="18"/>
  <c r="AP1385" i="18"/>
  <c r="AP681" i="18"/>
  <c r="AP1467" i="18"/>
  <c r="AP1495" i="18"/>
  <c r="AP3952" i="18"/>
  <c r="AP1001" i="18"/>
  <c r="AP4456" i="18"/>
  <c r="AP7002" i="18"/>
  <c r="AP2337" i="18"/>
  <c r="AP2584" i="18"/>
  <c r="AP2249" i="18"/>
  <c r="AP2843" i="18"/>
  <c r="AP840" i="18"/>
  <c r="AP2944" i="18"/>
  <c r="AQ1261" i="18"/>
  <c r="AQ4933" i="18"/>
  <c r="AQ3186" i="18"/>
  <c r="AQ2324" i="18"/>
  <c r="AP4701" i="18"/>
  <c r="AQ2226" i="18"/>
  <c r="AQ3499" i="18"/>
  <c r="AP2454" i="18"/>
  <c r="AP2810" i="18"/>
  <c r="AQ4854" i="18"/>
  <c r="AP5139" i="18"/>
  <c r="AP4682" i="18"/>
  <c r="AP7402" i="18"/>
  <c r="AP5905" i="18"/>
  <c r="AP4053" i="18"/>
  <c r="AM2237" i="18"/>
  <c r="AP5363" i="18"/>
  <c r="AP8031" i="18"/>
  <c r="AP650" i="18"/>
  <c r="AM3064" i="18"/>
  <c r="AQ7675" i="18"/>
  <c r="AQ3837" i="18"/>
  <c r="AQ6835" i="18"/>
  <c r="AM993" i="18"/>
  <c r="AP4000" i="18"/>
  <c r="AP4072" i="18"/>
  <c r="AQ3494" i="18"/>
  <c r="AQ5390" i="18"/>
  <c r="AP8222" i="18"/>
  <c r="AP3222" i="18"/>
  <c r="AP7882" i="18"/>
  <c r="AP4334" i="18"/>
  <c r="AP8006" i="18"/>
  <c r="AP3220" i="18"/>
  <c r="AP6918" i="18"/>
  <c r="AP4801" i="18"/>
  <c r="AM2588" i="18"/>
  <c r="AP514" i="18"/>
  <c r="AP5535" i="18"/>
  <c r="AP8077" i="18"/>
  <c r="AQ9604" i="18"/>
  <c r="AP8087" i="18"/>
  <c r="AP8650" i="18"/>
  <c r="AP6307" i="18"/>
  <c r="AP8364" i="18"/>
  <c r="AM480" i="18"/>
  <c r="AP8600" i="18"/>
  <c r="AP2951" i="18"/>
  <c r="AP7097" i="18"/>
  <c r="AP8684" i="18"/>
  <c r="AQ9522" i="18"/>
  <c r="AP5477" i="18"/>
  <c r="AQ9455" i="18"/>
  <c r="AP9527" i="18"/>
  <c r="AP968" i="18"/>
  <c r="AP1036" i="18"/>
  <c r="AP1913" i="18"/>
  <c r="AQ2309" i="18"/>
  <c r="AP3008" i="18"/>
  <c r="AN8912" i="18"/>
  <c r="AN8494" i="18"/>
  <c r="AP1174" i="18"/>
  <c r="AP797" i="18"/>
  <c r="AP3880" i="18"/>
  <c r="AP7474" i="18"/>
  <c r="AP4696" i="18"/>
  <c r="AP4157" i="18"/>
  <c r="AP1162" i="18"/>
  <c r="AP2298" i="18"/>
  <c r="AP3482" i="18"/>
  <c r="AP1470" i="18"/>
  <c r="AP4387" i="18"/>
  <c r="AQ1169" i="18"/>
  <c r="AP1608" i="18"/>
  <c r="AQ910" i="18"/>
  <c r="AP3117" i="18"/>
  <c r="AQ1937" i="18"/>
  <c r="AQ5326" i="18"/>
  <c r="AP3791" i="18"/>
  <c r="AP2418" i="18"/>
  <c r="AQ4064" i="18"/>
  <c r="AP3852" i="18"/>
  <c r="AQ4266" i="18"/>
  <c r="AP3023" i="18"/>
  <c r="AP2737" i="18"/>
  <c r="AQ3450" i="18"/>
  <c r="AP3299" i="18"/>
  <c r="AP8894" i="18"/>
  <c r="AP5330" i="18"/>
  <c r="AP4997" i="18"/>
  <c r="AQ4667" i="18"/>
  <c r="AP559" i="18"/>
  <c r="AP1313" i="18"/>
  <c r="AP2356" i="18"/>
  <c r="AP3096" i="18"/>
  <c r="AP4692" i="18"/>
  <c r="AP1321" i="18"/>
  <c r="AP680" i="18"/>
  <c r="AP4839" i="18"/>
  <c r="AP1191" i="18"/>
  <c r="AP4804" i="18"/>
  <c r="AQ3576" i="18"/>
  <c r="AP3333" i="18"/>
  <c r="AQ4645" i="18"/>
  <c r="AQ1349" i="18"/>
  <c r="AP2204" i="18"/>
  <c r="AP2336" i="18"/>
  <c r="AQ3104" i="18"/>
  <c r="AQ3980" i="18"/>
  <c r="AP6102" i="18"/>
  <c r="AP1311" i="18"/>
  <c r="AQ1813" i="18"/>
  <c r="AQ5146" i="18"/>
  <c r="AP3493" i="18"/>
  <c r="AP8190" i="18"/>
  <c r="AP2952" i="18"/>
  <c r="AP3037" i="18"/>
  <c r="AQ3929" i="18"/>
  <c r="AQ8718" i="18"/>
  <c r="AQ6390" i="18"/>
  <c r="AP3050" i="18"/>
  <c r="AP8983" i="18"/>
  <c r="AQ8401" i="18"/>
  <c r="AP2188" i="18"/>
  <c r="AP6515" i="18"/>
  <c r="AQ7176" i="18"/>
  <c r="AP4325" i="18"/>
  <c r="AP7397" i="18"/>
  <c r="AQ6887" i="18"/>
  <c r="AP8160" i="18"/>
  <c r="AQ2033" i="18"/>
  <c r="AP2153" i="18"/>
  <c r="AP1134" i="18"/>
  <c r="AQ5250" i="18"/>
  <c r="AQ5778" i="18"/>
  <c r="AQ5674" i="18"/>
  <c r="AQ3332" i="18"/>
  <c r="AP3253" i="18"/>
  <c r="AQ6374" i="18"/>
  <c r="AP5055" i="18"/>
  <c r="AP5640" i="18"/>
  <c r="AQ4007" i="18"/>
  <c r="AQ7834" i="18"/>
  <c r="AP8451" i="18"/>
  <c r="AQ8135" i="18"/>
  <c r="AP6764" i="18"/>
  <c r="AQ7159" i="18"/>
  <c r="AP5485" i="18"/>
  <c r="AP6973" i="18"/>
  <c r="AP8995" i="18"/>
  <c r="AQ5696" i="18"/>
  <c r="AQ2300" i="18"/>
  <c r="AQ7384" i="18"/>
  <c r="AP1157" i="18"/>
  <c r="AP9721" i="18"/>
  <c r="AP4741" i="18"/>
  <c r="AP5173" i="18"/>
  <c r="AQ6260" i="18"/>
  <c r="AM5448" i="18"/>
  <c r="AQ9785" i="18"/>
  <c r="AM1761" i="18"/>
  <c r="AQ696" i="18"/>
  <c r="AP1484" i="18"/>
  <c r="AP1096" i="18"/>
  <c r="AQ2519" i="18"/>
  <c r="AQ3088" i="18"/>
  <c r="AP1304" i="18"/>
  <c r="AQ1136" i="18"/>
  <c r="AQ1600" i="18"/>
  <c r="AP4724" i="18"/>
  <c r="AP4365" i="18"/>
  <c r="AQ3181" i="18"/>
  <c r="AQ4712" i="18"/>
  <c r="AQ4044" i="18"/>
  <c r="AO1233" i="18"/>
  <c r="AN9411" i="18"/>
  <c r="AP7879" i="18"/>
  <c r="AP631" i="18"/>
  <c r="AP2650" i="18"/>
  <c r="AP2575" i="18"/>
  <c r="AP7798" i="18"/>
  <c r="AP1896" i="18"/>
  <c r="AP4802" i="18"/>
  <c r="AQ1281" i="18"/>
  <c r="AP3116" i="18"/>
  <c r="AQ4053" i="18"/>
  <c r="AP3241" i="18"/>
  <c r="AQ784" i="18"/>
  <c r="AP4760" i="18"/>
  <c r="AP2740" i="18"/>
  <c r="AQ2952" i="18"/>
  <c r="AP3625" i="18"/>
  <c r="AP2854" i="18"/>
  <c r="AQ1390" i="18"/>
  <c r="AP1947" i="18"/>
  <c r="AQ1963" i="18"/>
  <c r="AP4185" i="18"/>
  <c r="AQ5070" i="18"/>
  <c r="AQ3328" i="18"/>
  <c r="AP3951" i="18"/>
  <c r="AQ2793" i="18"/>
  <c r="AP3719" i="18"/>
  <c r="AP8690" i="18"/>
  <c r="AQ6268" i="18"/>
  <c r="AQ8433" i="18"/>
  <c r="AQ8140" i="18"/>
  <c r="AP7272" i="18"/>
  <c r="AQ6874" i="18"/>
  <c r="AP8897" i="18"/>
  <c r="AP7149" i="18"/>
  <c r="AM3968" i="18"/>
  <c r="AP7295" i="18"/>
  <c r="AQ7064" i="18"/>
  <c r="AP446" i="18"/>
  <c r="AQ1917" i="18"/>
  <c r="AQ2097" i="18"/>
  <c r="AQ3185" i="18"/>
  <c r="AP4494" i="18"/>
  <c r="AP2434" i="18"/>
  <c r="AP5410" i="18"/>
  <c r="AP8854" i="18"/>
  <c r="AQ8194" i="18"/>
  <c r="AP3542" i="18"/>
  <c r="AQ8586" i="18"/>
  <c r="AQ7214" i="18"/>
  <c r="AQ8626" i="18"/>
  <c r="AP2986" i="18"/>
  <c r="AM420" i="18"/>
  <c r="AP8585" i="18"/>
  <c r="AM1516" i="18"/>
  <c r="AQ7610" i="18"/>
  <c r="AP7997" i="18"/>
  <c r="AQ5088" i="18"/>
  <c r="AQ5332" i="18"/>
  <c r="AP7379" i="18"/>
  <c r="AQ8293" i="18"/>
  <c r="AQ6539" i="18"/>
  <c r="AP9672" i="18"/>
  <c r="AQ6959" i="18"/>
  <c r="AM2116" i="18"/>
  <c r="AP6441" i="18"/>
  <c r="AM7496" i="18"/>
  <c r="AP7700" i="18"/>
  <c r="AM7161" i="18"/>
  <c r="AP1123" i="18"/>
  <c r="AQ1482" i="18"/>
  <c r="AQ2143" i="18"/>
  <c r="AQ3159" i="18"/>
  <c r="AQ2747" i="18"/>
  <c r="AQ1846" i="18"/>
  <c r="AQ1334" i="18"/>
  <c r="AP4780" i="18"/>
  <c r="AQ1725" i="18"/>
  <c r="AP3362" i="18"/>
  <c r="AP2907" i="18"/>
  <c r="AP4062" i="18"/>
  <c r="AP4849" i="18"/>
  <c r="AP4611" i="18"/>
  <c r="AP3252" i="18"/>
  <c r="AQ1244" i="18"/>
  <c r="AQ3396" i="18"/>
  <c r="AP3135" i="18"/>
  <c r="AP1342" i="18"/>
  <c r="AP4464" i="18"/>
  <c r="AQ3605" i="18"/>
  <c r="AQ9656" i="18"/>
  <c r="AQ9572" i="18"/>
  <c r="AP7681" i="18"/>
  <c r="AQ6136" i="18"/>
  <c r="AM2725" i="18"/>
  <c r="AP2695" i="18"/>
  <c r="AP4094" i="18"/>
  <c r="AQ3289" i="18"/>
  <c r="AP7178" i="18"/>
  <c r="AP2807" i="18"/>
  <c r="AQ6702" i="18"/>
  <c r="AP5338" i="18"/>
  <c r="AQ8817" i="18"/>
  <c r="AQ8183" i="18"/>
  <c r="AP7656" i="18"/>
  <c r="AP3282" i="18"/>
  <c r="AQ7839" i="18"/>
  <c r="AP7013" i="18"/>
  <c r="AQ8924" i="18"/>
  <c r="AM6984" i="18"/>
  <c r="AM3577" i="18"/>
  <c r="AQ432" i="18"/>
  <c r="AP1797" i="18"/>
  <c r="AP3492" i="18"/>
  <c r="AQ1447" i="18"/>
  <c r="AQ4484" i="18"/>
  <c r="AQ5282" i="18"/>
  <c r="AP3894" i="18"/>
  <c r="AP7378" i="18"/>
  <c r="AQ5607" i="18"/>
  <c r="AP6362" i="18"/>
  <c r="AP1837" i="18"/>
  <c r="AQ4656" i="18"/>
  <c r="AP5171" i="18"/>
  <c r="AQ3406" i="18"/>
  <c r="AQ4837" i="18"/>
  <c r="AP8366" i="18"/>
  <c r="AP8762" i="18"/>
  <c r="AP7946" i="18"/>
  <c r="AQ6178" i="18"/>
  <c r="AP3186" i="18"/>
  <c r="AP7370" i="18"/>
  <c r="AQ8966" i="18"/>
  <c r="AQ6428" i="18"/>
  <c r="AQ6570" i="18"/>
  <c r="AP3935" i="18"/>
  <c r="AP8554" i="18"/>
  <c r="AQ4018" i="18"/>
  <c r="AQ6610" i="18"/>
  <c r="AQ2817" i="18"/>
  <c r="AQ3521" i="18"/>
  <c r="AM604" i="18"/>
  <c r="AM1461" i="18"/>
  <c r="AP5809" i="18"/>
  <c r="AM2020" i="18"/>
  <c r="AQ4813" i="18"/>
  <c r="AQ8908" i="18"/>
  <c r="AP8120" i="18"/>
  <c r="AP1070" i="18"/>
  <c r="AM2484" i="18"/>
  <c r="AQ2589" i="18"/>
  <c r="AP3946" i="18"/>
  <c r="AQ4733" i="18"/>
  <c r="AM1484" i="18"/>
  <c r="AQ7644" i="18"/>
  <c r="AP4298" i="18"/>
  <c r="AQ8805" i="18"/>
  <c r="AP6492" i="18"/>
  <c r="AM7288" i="18"/>
  <c r="AQ6364" i="18"/>
  <c r="AP5758" i="18"/>
  <c r="AQ9113" i="18"/>
  <c r="AP4412" i="18"/>
  <c r="AQ5037" i="18"/>
  <c r="AP2601" i="18"/>
  <c r="AP2213" i="18"/>
  <c r="AP941" i="18"/>
  <c r="AQ1903" i="18"/>
  <c r="AP6358" i="18"/>
  <c r="AQ1889" i="18"/>
  <c r="AQ5610" i="18"/>
  <c r="AQ2325" i="18"/>
  <c r="AP7384" i="18"/>
  <c r="AP7613" i="18"/>
  <c r="AP3271" i="18"/>
  <c r="AM8064" i="18"/>
  <c r="AQ2464" i="18"/>
  <c r="AQ4217" i="18"/>
  <c r="AQ4572" i="18"/>
  <c r="AP5378" i="18"/>
  <c r="AP4517" i="18"/>
  <c r="AQ7470" i="18"/>
  <c r="AQ7191" i="18"/>
  <c r="AP2380" i="18"/>
  <c r="AM2540" i="18"/>
  <c r="AQ8460" i="18"/>
  <c r="AP7564" i="18"/>
  <c r="AQ4279" i="18"/>
  <c r="AQ8508" i="18"/>
  <c r="AP3962" i="18"/>
  <c r="AP1042" i="18"/>
  <c r="AP2088" i="18"/>
  <c r="AP1806" i="18"/>
  <c r="AQ1565" i="18"/>
  <c r="AP2483" i="18"/>
  <c r="AQ5737" i="18"/>
  <c r="AQ5794" i="18"/>
  <c r="AQ4806" i="18"/>
  <c r="AP1942" i="18"/>
  <c r="AP6166" i="18"/>
  <c r="AP6874" i="18"/>
  <c r="AQ5319" i="18"/>
  <c r="AP2544" i="18"/>
  <c r="AQ4594" i="18"/>
  <c r="AQ5230" i="18"/>
  <c r="AP2656" i="18"/>
  <c r="AP2569" i="18"/>
  <c r="AQ1406" i="18"/>
  <c r="AQ3457" i="18"/>
  <c r="AQ6434" i="18"/>
  <c r="AQ3318" i="18"/>
  <c r="AQ3265" i="18"/>
  <c r="AQ3710" i="18"/>
  <c r="AQ4468" i="18"/>
  <c r="AQ7594" i="18"/>
  <c r="AQ4777" i="18"/>
  <c r="AP5683" i="18"/>
  <c r="AQ4846" i="18"/>
  <c r="AQ7122" i="18"/>
  <c r="AP3974" i="18"/>
  <c r="AP5150" i="18"/>
  <c r="AP4789" i="18"/>
  <c r="AM1973" i="18"/>
  <c r="AQ5524" i="18"/>
  <c r="AM2532" i="18"/>
  <c r="AQ4077" i="18"/>
  <c r="AQ2882" i="18"/>
  <c r="AQ9184" i="18"/>
  <c r="AP9617" i="18"/>
  <c r="AP4646" i="18"/>
  <c r="AQ2488" i="18"/>
  <c r="AM1805" i="18"/>
  <c r="AP6602" i="18"/>
  <c r="AP6254" i="18"/>
  <c r="AP5791" i="18"/>
  <c r="AM1996" i="18"/>
  <c r="AP5973" i="18"/>
  <c r="AQ9534" i="18"/>
  <c r="AP7221" i="18"/>
  <c r="AP5806" i="18"/>
  <c r="AM1236" i="18"/>
  <c r="AP6473" i="18"/>
  <c r="AP2247" i="18"/>
  <c r="AP7286" i="18"/>
  <c r="AP8018" i="18"/>
  <c r="AP2701" i="18"/>
  <c r="AP2241" i="18"/>
  <c r="AQ3656" i="18"/>
  <c r="AQ4031" i="18"/>
  <c r="AP3419" i="18"/>
  <c r="AQ4442" i="18"/>
  <c r="AP5006" i="18"/>
  <c r="AQ7409" i="18"/>
  <c r="AP8296" i="18"/>
  <c r="AP8873" i="18"/>
  <c r="AQ8807" i="18"/>
  <c r="AM1482" i="18"/>
  <c r="AP3612" i="18"/>
  <c r="AP3943" i="18"/>
  <c r="AP3837" i="18"/>
  <c r="AP8986" i="18"/>
  <c r="AP4937" i="18"/>
  <c r="AP3893" i="18"/>
  <c r="AQ8215" i="18"/>
  <c r="AP6664" i="18"/>
  <c r="AP7053" i="18"/>
  <c r="AM717" i="18"/>
  <c r="AP9286" i="18"/>
  <c r="AQ8187" i="18"/>
  <c r="AP5227" i="18"/>
  <c r="AQ6045" i="18"/>
  <c r="AQ1124" i="18"/>
  <c r="AP3416" i="18"/>
  <c r="AP4136" i="18"/>
  <c r="AP3564" i="18"/>
  <c r="AQ3744" i="18"/>
  <c r="AQ3726" i="18"/>
  <c r="AP2055" i="18"/>
  <c r="AP2991" i="18"/>
  <c r="AP3856" i="18"/>
  <c r="AP2330" i="18"/>
  <c r="AP7386" i="18"/>
  <c r="AP5950" i="18"/>
  <c r="AP3457" i="18"/>
  <c r="AP5090" i="18"/>
  <c r="AP5458" i="18"/>
  <c r="AQ3612" i="18"/>
  <c r="AQ3565" i="18"/>
  <c r="AP3061" i="18"/>
  <c r="AP2541" i="18"/>
  <c r="AQ7202" i="18"/>
  <c r="AP4346" i="18"/>
  <c r="AQ5894" i="18"/>
  <c r="AQ4618" i="18"/>
  <c r="AQ5415" i="18"/>
  <c r="AQ8362" i="18"/>
  <c r="AQ4258" i="18"/>
  <c r="AQ6222" i="18"/>
  <c r="AQ3385" i="18"/>
  <c r="AQ7378" i="18"/>
  <c r="AP5398" i="18"/>
  <c r="AP5940" i="18"/>
  <c r="AQ6095" i="18"/>
  <c r="AM2485" i="18"/>
  <c r="AQ6273" i="18"/>
  <c r="AP6707" i="18"/>
  <c r="AP5205" i="18"/>
  <c r="AQ5387" i="18"/>
  <c r="AQ9440" i="18"/>
  <c r="AP9873" i="18"/>
  <c r="AQ6225" i="18"/>
  <c r="AQ4362" i="18"/>
  <c r="AP5805" i="18"/>
  <c r="AP5736" i="18"/>
  <c r="AP8834" i="18"/>
  <c r="AQ6241" i="18"/>
  <c r="AM2508" i="18"/>
  <c r="AP2002" i="18"/>
  <c r="AP6623" i="18"/>
  <c r="AP5599" i="18"/>
  <c r="AM566" i="18"/>
  <c r="AP6631" i="18"/>
  <c r="AP5300" i="18"/>
  <c r="AP7084" i="18"/>
  <c r="AP939" i="18"/>
  <c r="AP2759" i="18"/>
  <c r="AP538" i="18"/>
  <c r="AQ5101" i="18"/>
  <c r="AP3068" i="18"/>
  <c r="AQ2805" i="18"/>
  <c r="AP5442" i="18"/>
  <c r="AQ4862" i="18"/>
  <c r="AQ5614" i="18"/>
  <c r="AQ3915" i="18"/>
  <c r="AP4161" i="18"/>
  <c r="AQ4940" i="18"/>
  <c r="AM4600" i="18"/>
  <c r="AP5822" i="18"/>
  <c r="AM3001" i="18"/>
  <c r="AP4080" i="18"/>
  <c r="AP4702" i="18"/>
  <c r="AP1609" i="18"/>
  <c r="AP7338" i="18"/>
  <c r="AQ2609" i="18"/>
  <c r="AP2890" i="18"/>
  <c r="AP5515" i="18"/>
  <c r="AM1789" i="18"/>
  <c r="AP8586" i="18"/>
  <c r="AP8543" i="18"/>
  <c r="AP6648" i="18"/>
  <c r="AM5688" i="18"/>
  <c r="AP8823" i="18"/>
  <c r="AP5607" i="18"/>
  <c r="AP8649" i="18"/>
  <c r="AM1530" i="18"/>
  <c r="AQ1896" i="18"/>
  <c r="AP4796" i="18"/>
  <c r="AQ673" i="18"/>
  <c r="AQ3331" i="18"/>
  <c r="AQ4256" i="18"/>
  <c r="AQ4678" i="18"/>
  <c r="AQ3388" i="18"/>
  <c r="AQ5493" i="18"/>
  <c r="AQ3860" i="18"/>
  <c r="AP2803" i="18"/>
  <c r="AP7898" i="18"/>
  <c r="AP6206" i="18"/>
  <c r="AP3987" i="18"/>
  <c r="AQ5452" i="18"/>
  <c r="AP6894" i="18"/>
  <c r="AP2205" i="18"/>
  <c r="AQ5277" i="18"/>
  <c r="AP2442" i="18"/>
  <c r="AP4146" i="18"/>
  <c r="AQ8482" i="18"/>
  <c r="AP5061" i="18"/>
  <c r="AQ6150" i="18"/>
  <c r="AP6060" i="18"/>
  <c r="AP6862" i="18"/>
  <c r="AP4069" i="18"/>
  <c r="AP5308" i="18"/>
  <c r="AQ7246" i="18"/>
  <c r="AP3094" i="18"/>
  <c r="AQ8402" i="18"/>
  <c r="AQ4787" i="18"/>
  <c r="AQ6892" i="18"/>
  <c r="AP6445" i="18"/>
  <c r="AP8898" i="18"/>
  <c r="AQ6801" i="18"/>
  <c r="AP7389" i="18"/>
  <c r="AQ5851" i="18"/>
  <c r="AP3021" i="18"/>
  <c r="AM2092" i="18"/>
  <c r="AQ7121" i="18"/>
  <c r="AQ5368" i="18"/>
  <c r="AQ4333" i="18"/>
  <c r="AQ7798" i="18"/>
  <c r="AP4511" i="18"/>
  <c r="AQ7137" i="18"/>
  <c r="AQ2660" i="18"/>
  <c r="AP7464" i="18"/>
  <c r="AP9454" i="18"/>
  <c r="AP6256" i="18"/>
  <c r="AM1930" i="18"/>
  <c r="AQ7359" i="18"/>
  <c r="AP6525" i="18"/>
  <c r="AP8905" i="18"/>
  <c r="AP9504" i="18"/>
  <c r="AP4908" i="18"/>
  <c r="AP4104" i="18"/>
  <c r="AP3636" i="18"/>
  <c r="AP8881" i="18"/>
  <c r="AQ9840" i="18"/>
  <c r="AQ8823" i="18"/>
  <c r="AQ6290" i="18"/>
  <c r="AP7350" i="18"/>
  <c r="AP1925" i="18"/>
  <c r="AP9050" i="18"/>
  <c r="AP5547" i="18"/>
  <c r="AM3976" i="18"/>
  <c r="AP8773" i="18"/>
  <c r="AQ6317" i="18"/>
  <c r="AP8520" i="18"/>
  <c r="AQ2697" i="18"/>
  <c r="AM3584" i="18"/>
  <c r="AP8425" i="18"/>
  <c r="AQ5916" i="18"/>
  <c r="AP9273" i="18"/>
  <c r="AQ7894" i="18"/>
  <c r="AM3192" i="18"/>
  <c r="AP8076" i="18"/>
  <c r="AQ5136" i="18"/>
  <c r="AP8829" i="18"/>
  <c r="AQ5775" i="18"/>
  <c r="AQ8503" i="18"/>
  <c r="AQ2236" i="18"/>
  <c r="AQ2657" i="18"/>
  <c r="AP6324" i="18"/>
  <c r="AP8381" i="18"/>
  <c r="AQ7804" i="18"/>
  <c r="AQ6330" i="18"/>
  <c r="AP4666" i="18"/>
  <c r="AQ4157" i="18"/>
  <c r="AP8641" i="18"/>
  <c r="AP9069" i="18"/>
  <c r="AQ9148" i="18"/>
  <c r="AQ8442" i="18"/>
  <c r="AP8152" i="18"/>
  <c r="AQ9464" i="18"/>
  <c r="AQ6554" i="18"/>
  <c r="AQ3485" i="18"/>
  <c r="AP3026" i="18"/>
  <c r="AQ7758" i="18"/>
  <c r="AQ4547" i="18"/>
  <c r="AQ4326" i="18"/>
  <c r="AP5464" i="18"/>
  <c r="AQ4257" i="18"/>
  <c r="AQ6662" i="18"/>
  <c r="AQ619" i="18"/>
  <c r="AQ469" i="18"/>
  <c r="AP8978" i="18"/>
  <c r="AP2094" i="18"/>
  <c r="AQ5294" i="18"/>
  <c r="AP3309" i="18"/>
  <c r="AP8162" i="18"/>
  <c r="AP7330" i="18"/>
  <c r="AQ5738" i="18"/>
  <c r="AP7486" i="18"/>
  <c r="AP3961" i="18"/>
  <c r="AP544" i="18"/>
  <c r="AP3501" i="18"/>
  <c r="AQ4453" i="18"/>
  <c r="AP4765" i="18"/>
  <c r="AP3144" i="18"/>
  <c r="AP3254" i="18"/>
  <c r="AQ3496" i="18"/>
  <c r="AP2860" i="18"/>
  <c r="AP2197" i="18"/>
  <c r="AQ2223" i="18"/>
  <c r="AQ717" i="18"/>
  <c r="AP9654" i="18"/>
  <c r="AP7807" i="18"/>
  <c r="AM3008" i="18"/>
  <c r="AP4113" i="18"/>
  <c r="AP8061" i="18"/>
  <c r="AQ4695" i="18"/>
  <c r="AP4442" i="18"/>
  <c r="AQ4642" i="18"/>
  <c r="AP5930" i="18"/>
  <c r="AQ3394" i="18"/>
  <c r="AP4582" i="18"/>
  <c r="AQ5227" i="18"/>
  <c r="AQ5751" i="18"/>
  <c r="AP5192" i="18"/>
  <c r="AQ3591" i="18"/>
  <c r="AQ891" i="18"/>
  <c r="AP7749" i="18"/>
  <c r="AM1373" i="18"/>
  <c r="AQ639" i="18"/>
  <c r="AQ7678" i="18"/>
  <c r="AQ6034" i="18"/>
  <c r="AQ4953" i="18"/>
  <c r="AQ3268" i="18"/>
  <c r="AP1601" i="18"/>
  <c r="AQ4392" i="18"/>
  <c r="AQ2940" i="18"/>
  <c r="AQ3947" i="18"/>
  <c r="AP2105" i="18"/>
  <c r="AP1961" i="18"/>
  <c r="AP993" i="18"/>
  <c r="AN9345" i="18"/>
  <c r="AN9872" i="18"/>
  <c r="AO6567" i="18"/>
  <c r="AM5626" i="18"/>
  <c r="AM7422" i="18"/>
  <c r="AN9646" i="18"/>
  <c r="AN9254" i="18"/>
  <c r="AN9754" i="18"/>
  <c r="AN9394" i="18"/>
  <c r="AO6383" i="18"/>
  <c r="AP9592" i="18"/>
  <c r="AQ9233" i="18"/>
  <c r="AQ9348" i="18"/>
  <c r="AP9549" i="18"/>
  <c r="AQ9372" i="18"/>
  <c r="AP9097" i="18"/>
  <c r="AQ9176" i="18"/>
  <c r="AP8730" i="18"/>
  <c r="AP7966" i="18"/>
  <c r="AP8287" i="18"/>
  <c r="AQ8890" i="18"/>
  <c r="AQ8481" i="18"/>
  <c r="AP7725" i="18"/>
  <c r="AP8426" i="18"/>
  <c r="AP6994" i="18"/>
  <c r="AM8060" i="18"/>
  <c r="AP9388" i="18"/>
  <c r="AN8955" i="18"/>
  <c r="AN6144" i="18"/>
  <c r="AN9742" i="18"/>
  <c r="AN9106" i="18"/>
  <c r="AO9940" i="18"/>
  <c r="AO3644" i="18"/>
  <c r="AO1887" i="18"/>
  <c r="AO1051" i="18"/>
  <c r="AO4949" i="18"/>
  <c r="AO8238" i="18"/>
  <c r="AO426" i="18"/>
  <c r="AO1898" i="18"/>
  <c r="AO2923" i="18"/>
  <c r="AO7466" i="18"/>
  <c r="AO9854" i="18"/>
  <c r="AO1670" i="18"/>
  <c r="AO2780" i="18"/>
  <c r="AO7167" i="18"/>
  <c r="AO9697" i="18"/>
  <c r="AO1404" i="18"/>
  <c r="AO2557" i="18"/>
  <c r="AO6287" i="18"/>
  <c r="AO9073" i="18"/>
  <c r="AO649" i="18"/>
  <c r="AO1625" i="18"/>
  <c r="AO1950" i="18"/>
  <c r="AO2190" i="18"/>
  <c r="AO2446" i="18"/>
  <c r="AO2686" i="18"/>
  <c r="AO2942" i="18"/>
  <c r="AO3941" i="18"/>
  <c r="AO4911" i="18"/>
  <c r="AO5559" i="18"/>
  <c r="AO6145" i="18"/>
  <c r="AO6549" i="18"/>
  <c r="AO6943" i="18"/>
  <c r="AO7333" i="18"/>
  <c r="AO7738" i="18"/>
  <c r="AO8043" i="18"/>
  <c r="AO8335" i="18"/>
  <c r="AO8639" i="18"/>
  <c r="AO8934" i="18"/>
  <c r="AO9221" i="18"/>
  <c r="AO9486" i="18"/>
  <c r="AO9744" i="18"/>
  <c r="AO511" i="18"/>
  <c r="AO708" i="18"/>
  <c r="AO902" i="18"/>
  <c r="AO1097" i="18"/>
  <c r="AO1293" i="18"/>
  <c r="AO1487" i="18"/>
  <c r="AO1682" i="18"/>
  <c r="AO1868" i="18"/>
  <c r="AO2004" i="18"/>
  <c r="AO2132" i="18"/>
  <c r="AO2260" i="18"/>
  <c r="AO2388" i="18"/>
  <c r="AO2516" i="18"/>
  <c r="AO2644" i="18"/>
  <c r="AO2772" i="18"/>
  <c r="AO2900" i="18"/>
  <c r="AO3028" i="18"/>
  <c r="AO4918" i="18"/>
  <c r="AO6159" i="18"/>
  <c r="AO6945" i="18"/>
  <c r="AO7787" i="18"/>
  <c r="AO8379" i="18"/>
  <c r="AO8974" i="18"/>
  <c r="AO9523" i="18"/>
  <c r="AO538" i="18"/>
  <c r="AO881" i="18"/>
  <c r="AO1319" i="18"/>
  <c r="AO1685" i="18"/>
  <c r="AO2005" i="18"/>
  <c r="AO2277" i="18"/>
  <c r="AO2517" i="18"/>
  <c r="AO2757" i="18"/>
  <c r="AO3045" i="18"/>
  <c r="AO5031" i="18"/>
  <c r="AO6163" i="18"/>
  <c r="AO6907" i="18"/>
  <c r="AO7701" i="18"/>
  <c r="AO8237" i="18"/>
  <c r="AO8863" i="18"/>
  <c r="AO9429" i="18"/>
  <c r="AO22" i="18"/>
  <c r="AO6643" i="18"/>
  <c r="AO2067" i="18"/>
  <c r="AO1294" i="18"/>
  <c r="AO1563" i="18"/>
  <c r="AO5359" i="18"/>
  <c r="AO8462" i="18"/>
  <c r="AO572" i="18"/>
  <c r="AO1995" i="18"/>
  <c r="AO3019" i="18"/>
  <c r="AO7835" i="18"/>
  <c r="AO1814" i="18"/>
  <c r="AO2876" i="18"/>
  <c r="AO7467" i="18"/>
  <c r="AO9892" i="18"/>
  <c r="AO1550" i="18"/>
  <c r="AO2637" i="18"/>
  <c r="AO6588" i="18"/>
  <c r="AO9246" i="18"/>
  <c r="AO795" i="18"/>
  <c r="AO1673" i="18"/>
  <c r="AO1982" i="18"/>
  <c r="AO2222" i="18"/>
  <c r="AO2478" i="18"/>
  <c r="AO2718" i="18"/>
  <c r="AO2990" i="18"/>
  <c r="AO4088" i="18"/>
  <c r="AO5001" i="18"/>
  <c r="AO5638" i="18"/>
  <c r="AO6202" i="18"/>
  <c r="AO6591" i="18"/>
  <c r="AO6996" i="18"/>
  <c r="AO7388" i="18"/>
  <c r="AO7777" i="18"/>
  <c r="AO8079" i="18"/>
  <c r="AO8378" i="18"/>
  <c r="AO8670" i="18"/>
  <c r="AO8973" i="18"/>
  <c r="AO9257" i="18"/>
  <c r="AO9513" i="18"/>
  <c r="AO9779" i="18"/>
  <c r="AO537" i="18"/>
  <c r="AO731" i="18"/>
  <c r="AO927" i="18"/>
  <c r="AO1122" i="18"/>
  <c r="AO1316" i="18"/>
  <c r="AO1513" i="18"/>
  <c r="AO1707" i="18"/>
  <c r="AO1888" i="18"/>
  <c r="AO2020" i="18"/>
  <c r="AO2148" i="18"/>
  <c r="AO2276" i="18"/>
  <c r="AO2404" i="18"/>
  <c r="AO2532" i="18"/>
  <c r="AO2660" i="18"/>
  <c r="AO2788" i="18"/>
  <c r="AO2916" i="18"/>
  <c r="AO3044" i="18"/>
  <c r="AO5104" i="18"/>
  <c r="AO6255" i="18"/>
  <c r="AO7051" i="18"/>
  <c r="AO7859" i="18"/>
  <c r="AO8457" i="18"/>
  <c r="AO9047" i="18"/>
  <c r="AO9551" i="18"/>
  <c r="AO588" i="18"/>
  <c r="AO929" i="18"/>
  <c r="AO1367" i="18"/>
  <c r="AO1733" i="18"/>
  <c r="AO2037" i="18"/>
  <c r="AO2309" i="18"/>
  <c r="AO2549" i="18"/>
  <c r="AO2789" i="18"/>
  <c r="AO3348" i="18"/>
  <c r="AO5193" i="18"/>
  <c r="AO6257" i="18"/>
  <c r="AO6998" i="18"/>
  <c r="AO7793" i="18"/>
  <c r="AO8349" i="18"/>
  <c r="AO8945" i="18"/>
  <c r="AO9488" i="18"/>
  <c r="AO8110" i="18"/>
  <c r="AO2403" i="18"/>
  <c r="AO1827" i="18"/>
  <c r="AO2342" i="18"/>
  <c r="AO6109" i="18"/>
  <c r="AO8907" i="18"/>
  <c r="AO839" i="18"/>
  <c r="AO2171" i="18"/>
  <c r="AO4280" i="18"/>
  <c r="AO8169" i="18"/>
  <c r="AO427" i="18"/>
  <c r="AO1996" i="18"/>
  <c r="AO3238" i="18"/>
  <c r="AO7914" i="18"/>
  <c r="AO1770" i="18"/>
  <c r="AO2797" i="18"/>
  <c r="AO7033" i="18"/>
  <c r="AO9607" i="18"/>
  <c r="AO1039" i="18"/>
  <c r="AO1723" i="18"/>
  <c r="AO2014" i="18"/>
  <c r="AO2254" i="18"/>
  <c r="AO2510" i="18"/>
  <c r="AO2750" i="18"/>
  <c r="AO3022" i="18"/>
  <c r="AO4206" i="18"/>
  <c r="AO5101" i="18"/>
  <c r="AO5704" i="18"/>
  <c r="AO6254" i="18"/>
  <c r="AO6646" i="18"/>
  <c r="AO7037" i="18"/>
  <c r="AO7439" i="18"/>
  <c r="AO7819" i="18"/>
  <c r="AO8111" i="18"/>
  <c r="AO8414" i="18"/>
  <c r="AO8713" i="18"/>
  <c r="AO9005" i="18"/>
  <c r="AO9292" i="18"/>
  <c r="AO9550" i="18"/>
  <c r="AO9806" i="18"/>
  <c r="AO562" i="18"/>
  <c r="AO756" i="18"/>
  <c r="AO950" i="18"/>
  <c r="AO1147" i="18"/>
  <c r="AO1341" i="18"/>
  <c r="AO1535" i="18"/>
  <c r="AO1732" i="18"/>
  <c r="AO1908" i="18"/>
  <c r="AO2036" i="18"/>
  <c r="AO2164" i="18"/>
  <c r="AO2292" i="18"/>
  <c r="AO2420" i="18"/>
  <c r="AO2548" i="18"/>
  <c r="AO2676" i="18"/>
  <c r="AO2804" i="18"/>
  <c r="AO2932" i="18"/>
  <c r="AO3154" i="18"/>
  <c r="AO5261" i="18"/>
  <c r="AO6351" i="18"/>
  <c r="AO7199" i="18"/>
  <c r="AO7932" i="18"/>
  <c r="AO8527" i="18"/>
  <c r="AO9125" i="18"/>
  <c r="AO9621" i="18"/>
  <c r="AO636" i="18"/>
  <c r="AO977" i="18"/>
  <c r="AO1393" i="18"/>
  <c r="AO1805" i="18"/>
  <c r="AO2085" i="18"/>
  <c r="AO2325" i="18"/>
  <c r="AO2581" i="18"/>
  <c r="AO2821" i="18"/>
  <c r="AO3714" i="18"/>
  <c r="AO5277" i="18"/>
  <c r="AO6364" i="18"/>
  <c r="AO7106" i="18"/>
  <c r="AO7860" i="18"/>
  <c r="AO8420" i="18"/>
  <c r="AO9018" i="18"/>
  <c r="AO9559" i="18"/>
  <c r="AO9284" i="18"/>
  <c r="AO6997" i="18"/>
  <c r="AO2790" i="18"/>
  <c r="AO7903" i="18"/>
  <c r="AO1351" i="18"/>
  <c r="AO4972" i="18"/>
  <c r="AO9340" i="18"/>
  <c r="AO2252" i="18"/>
  <c r="AO6677" i="18"/>
  <c r="AO794" i="18"/>
  <c r="AO2893" i="18"/>
  <c r="AO8475" i="18"/>
  <c r="AO1453" i="18"/>
  <c r="AO1918" i="18"/>
  <c r="AO2334" i="18"/>
  <c r="AO2782" i="18"/>
  <c r="AO3661" i="18"/>
  <c r="AO5255" i="18"/>
  <c r="AO6087" i="18"/>
  <c r="AO6797" i="18"/>
  <c r="AO7482" i="18"/>
  <c r="AO7970" i="18"/>
  <c r="AO8487" i="18"/>
  <c r="AO8892" i="18"/>
  <c r="AO9388" i="18"/>
  <c r="AO9843" i="18"/>
  <c r="AO610" i="18"/>
  <c r="AO877" i="18"/>
  <c r="AO1220" i="18"/>
  <c r="AO1561" i="18"/>
  <c r="AO1824" i="18"/>
  <c r="AO2068" i="18"/>
  <c r="AO2244" i="18"/>
  <c r="AO2468" i="18"/>
  <c r="AO2692" i="18"/>
  <c r="AO2868" i="18"/>
  <c r="AO3827" i="18"/>
  <c r="AO6024" i="18"/>
  <c r="AO7442" i="18"/>
  <c r="AO8601" i="18"/>
  <c r="AO9357" i="18"/>
  <c r="AO830" i="18"/>
  <c r="AO1539" i="18"/>
  <c r="AO2117" i="18"/>
  <c r="AO2453" i="18"/>
  <c r="AO2885" i="18"/>
  <c r="AO4829" i="18"/>
  <c r="AO6661" i="18"/>
  <c r="AO7941" i="18"/>
  <c r="AO8723" i="18"/>
  <c r="AO9685" i="18"/>
  <c r="AO418" i="18"/>
  <c r="AO783" i="18"/>
  <c r="AO1174" i="18"/>
  <c r="AO1588" i="18"/>
  <c r="AO1942" i="18"/>
  <c r="AO2182" i="18"/>
  <c r="AO2454" i="18"/>
  <c r="AO2710" i="18"/>
  <c r="AO2982" i="18"/>
  <c r="AO4833" i="18"/>
  <c r="AO6164" i="18"/>
  <c r="AO6908" i="18"/>
  <c r="AO7758" i="18"/>
  <c r="AO8389" i="18"/>
  <c r="AO8946" i="18"/>
  <c r="AO9596" i="18"/>
  <c r="AO597" i="18"/>
  <c r="AO986" i="18"/>
  <c r="AO1402" i="18"/>
  <c r="AO1835" i="18"/>
  <c r="AO2091" i="18"/>
  <c r="AO2363" i="18"/>
  <c r="AO2619" i="18"/>
  <c r="AO2875" i="18"/>
  <c r="AO4125" i="18"/>
  <c r="AO5679" i="18"/>
  <c r="AO6622" i="18"/>
  <c r="AO7409" i="18"/>
  <c r="AO9487" i="18"/>
  <c r="AO2870" i="18"/>
  <c r="AO9131" i="18"/>
  <c r="AO1571" i="18"/>
  <c r="AO5749" i="18"/>
  <c r="AO9534" i="18"/>
  <c r="AO2348" i="18"/>
  <c r="AO8139" i="18"/>
  <c r="AO1013" i="18"/>
  <c r="AO3265" i="18"/>
  <c r="AO8697" i="18"/>
  <c r="AO1478" i="18"/>
  <c r="AO2046" i="18"/>
  <c r="AO2382" i="18"/>
  <c r="AO2814" i="18"/>
  <c r="AO3815" i="18"/>
  <c r="AO5338" i="18"/>
  <c r="AO6295" i="18"/>
  <c r="AO6844" i="18"/>
  <c r="AO7539" i="18"/>
  <c r="AO8002" i="18"/>
  <c r="AO8526" i="18"/>
  <c r="AO9046" i="18"/>
  <c r="AO9415" i="18"/>
  <c r="AO9877" i="18"/>
  <c r="AO635" i="18"/>
  <c r="AO975" i="18"/>
  <c r="AO1243" i="18"/>
  <c r="AO1586" i="18"/>
  <c r="AO1846" i="18"/>
  <c r="AO2084" i="18"/>
  <c r="AO2308" i="18"/>
  <c r="AO2484" i="18"/>
  <c r="AO2708" i="18"/>
  <c r="AO2884" i="18"/>
  <c r="AO4234" i="18"/>
  <c r="AO6455" i="18"/>
  <c r="AO7593" i="18"/>
  <c r="AO8681" i="18"/>
  <c r="AO9453" i="18"/>
  <c r="AO1027" i="18"/>
  <c r="AO1587" i="18"/>
  <c r="AO2149" i="18"/>
  <c r="AO2485" i="18"/>
  <c r="AO2917" i="18"/>
  <c r="AO5422" i="18"/>
  <c r="AO6758" i="18"/>
  <c r="AO8014" i="18"/>
  <c r="AO8796" i="18"/>
  <c r="AO9753" i="18"/>
  <c r="AO466" i="18"/>
  <c r="AO831" i="18"/>
  <c r="AO1222" i="18"/>
  <c r="AO1636" i="18"/>
  <c r="AO1974" i="18"/>
  <c r="AO2214" i="18"/>
  <c r="AO2486" i="18"/>
  <c r="AO2742" i="18"/>
  <c r="AO3014" i="18"/>
  <c r="AO5127" i="18"/>
  <c r="AO6269" i="18"/>
  <c r="AO7012" i="18"/>
  <c r="AO7871" i="18"/>
  <c r="AO8499" i="18"/>
  <c r="AO9019" i="18"/>
  <c r="AO9659" i="18"/>
  <c r="AO645" i="18"/>
  <c r="AO1036" i="18"/>
  <c r="AO1450" i="18"/>
  <c r="AO1877" i="18"/>
  <c r="AO2139" i="18"/>
  <c r="AO2395" i="18"/>
  <c r="AO2651" i="18"/>
  <c r="AO2907" i="18"/>
  <c r="AO4423" i="18"/>
  <c r="AO5814" i="18"/>
  <c r="AO6665" i="18"/>
  <c r="AO7513" i="18"/>
  <c r="AO609" i="18"/>
  <c r="AO2533" i="18"/>
  <c r="AO3030" i="18"/>
  <c r="AO9401" i="18"/>
  <c r="AO1694" i="18"/>
  <c r="AO6175" i="18"/>
  <c r="AO573" i="18"/>
  <c r="AO2524" i="18"/>
  <c r="AO8546" i="18"/>
  <c r="AO1159" i="18"/>
  <c r="AO4042" i="18"/>
  <c r="AO9769" i="18"/>
  <c r="AO1526" i="18"/>
  <c r="AO2078" i="18"/>
  <c r="AO2414" i="18"/>
  <c r="AO2846" i="18"/>
  <c r="AO4346" i="18"/>
  <c r="AO5406" i="18"/>
  <c r="AO6350" i="18"/>
  <c r="AO6886" i="18"/>
  <c r="AO7591" i="18"/>
  <c r="AO8153" i="18"/>
  <c r="AO8558" i="18"/>
  <c r="AO9083" i="18"/>
  <c r="AO9452" i="18"/>
  <c r="AO9904" i="18"/>
  <c r="AO658" i="18"/>
  <c r="AO1001" i="18"/>
  <c r="AO1268" i="18"/>
  <c r="AO1609" i="18"/>
  <c r="AO1924" i="18"/>
  <c r="AO2100" i="18"/>
  <c r="AO2324" i="18"/>
  <c r="AO2500" i="18"/>
  <c r="AO2724" i="18"/>
  <c r="AO2948" i="18"/>
  <c r="AO4506" i="18"/>
  <c r="AO6550" i="18"/>
  <c r="AO7690" i="18"/>
  <c r="AO8750" i="18"/>
  <c r="AO9681" i="18"/>
  <c r="AO442" i="18"/>
  <c r="AO1075" i="18"/>
  <c r="AO1635" i="18"/>
  <c r="AO2181" i="18"/>
  <c r="AO2613" i="18"/>
  <c r="AO2949" i="18"/>
  <c r="AO5576" i="18"/>
  <c r="AO6852" i="18"/>
  <c r="AO8054" i="18"/>
  <c r="AO9089" i="18"/>
  <c r="AO9817" i="18"/>
  <c r="AO516" i="18"/>
  <c r="AO882" i="18"/>
  <c r="AO1295" i="18"/>
  <c r="AO1686" i="18"/>
  <c r="AO2006" i="18"/>
  <c r="AO2246" i="18"/>
  <c r="AO2518" i="18"/>
  <c r="AO2774" i="18"/>
  <c r="AO3361" i="18"/>
  <c r="AO5278" i="18"/>
  <c r="AO6365" i="18"/>
  <c r="AO7163" i="18"/>
  <c r="AO7983" i="18"/>
  <c r="AO8540" i="18"/>
  <c r="AO9099" i="18"/>
  <c r="AO9723" i="18"/>
  <c r="AO693" i="18"/>
  <c r="AO1084" i="18"/>
  <c r="AO1498" i="18"/>
  <c r="AO1915" i="18"/>
  <c r="AO2155" i="18"/>
  <c r="AO2427" i="18"/>
  <c r="AO2683" i="18"/>
  <c r="AO2939" i="18"/>
  <c r="AO4662" i="18"/>
  <c r="AO5977" i="18"/>
  <c r="AO6771" i="18"/>
  <c r="AO7555" i="18"/>
  <c r="AO8211" i="18"/>
  <c r="AO8806" i="18"/>
  <c r="AO9367" i="18"/>
  <c r="AO9891" i="18"/>
  <c r="AO1121" i="18"/>
  <c r="AO2901" i="18"/>
  <c r="AO3556" i="18"/>
  <c r="AO9560" i="18"/>
  <c r="AO2267" i="18"/>
  <c r="AO6719" i="18"/>
  <c r="AO818" i="18"/>
  <c r="AO2620" i="18"/>
  <c r="AO8769" i="18"/>
  <c r="AO1879" i="18"/>
  <c r="AO5168" i="18"/>
  <c r="AO43" i="18"/>
  <c r="AO1577" i="18"/>
  <c r="AO2094" i="18"/>
  <c r="AO2526" i="18"/>
  <c r="AO2894" i="18"/>
  <c r="AO4492" i="18"/>
  <c r="AO5470" i="18"/>
  <c r="AO6401" i="18"/>
  <c r="AO7092" i="18"/>
  <c r="AO7634" i="18"/>
  <c r="AO8193" i="18"/>
  <c r="AO8599" i="18"/>
  <c r="AO9115" i="18"/>
  <c r="AO9584" i="18"/>
  <c r="AO20" i="18"/>
  <c r="AO415" i="18"/>
  <c r="AO683" i="18"/>
  <c r="AO1023" i="18"/>
  <c r="AO1366" i="18"/>
  <c r="AO1634" i="18"/>
  <c r="AO1940" i="18"/>
  <c r="AO2116" i="18"/>
  <c r="AO2340" i="18"/>
  <c r="AO2564" i="18"/>
  <c r="AO2740" i="18"/>
  <c r="AO2964" i="18"/>
  <c r="AO4828" i="18"/>
  <c r="AO6647" i="18"/>
  <c r="AO8012" i="18"/>
  <c r="AO8862" i="18"/>
  <c r="AO9745" i="18"/>
  <c r="AO490" i="18"/>
  <c r="AO1123" i="18"/>
  <c r="AO1847" i="18"/>
  <c r="AO2229" i="18"/>
  <c r="AO2629" i="18"/>
  <c r="AO2997" i="18"/>
  <c r="AO5726" i="18"/>
  <c r="AO7205" i="18"/>
  <c r="AO8127" i="18"/>
  <c r="AO9166" i="18"/>
  <c r="AO9879" i="18"/>
  <c r="AO564" i="18"/>
  <c r="AO930" i="18"/>
  <c r="AO1343" i="18"/>
  <c r="AO1734" i="18"/>
  <c r="AO2038" i="18"/>
  <c r="AO2294" i="18"/>
  <c r="AO2550" i="18"/>
  <c r="AO2822" i="18"/>
  <c r="AO3716" i="18"/>
  <c r="AO5431" i="18"/>
  <c r="AO6465" i="18"/>
  <c r="AO7259" i="18"/>
  <c r="AO8055" i="18"/>
  <c r="AO8612" i="18"/>
  <c r="AO9167" i="18"/>
  <c r="AO9790" i="18"/>
  <c r="AO743" i="18"/>
  <c r="AO1132" i="18"/>
  <c r="AO1548" i="18"/>
  <c r="AO1931" i="18"/>
  <c r="AO2187" i="18"/>
  <c r="AO2459" i="18"/>
  <c r="AO2699" i="18"/>
  <c r="AO2971" i="18"/>
  <c r="AO4856" i="18"/>
  <c r="AO6129" i="18"/>
  <c r="AO6870" i="18"/>
  <c r="AO7665" i="18"/>
  <c r="AO8278" i="18"/>
  <c r="AO8879" i="18"/>
  <c r="AO9438" i="18"/>
  <c r="AO1388" i="18"/>
  <c r="AO6421" i="18"/>
  <c r="AO2411" i="18"/>
  <c r="AO987" i="18"/>
  <c r="AO9182" i="18"/>
  <c r="AO5621" i="18"/>
  <c r="AO1771" i="18"/>
  <c r="AO2558" i="18"/>
  <c r="AO4607" i="18"/>
  <c r="AO6442" i="18"/>
  <c r="AO7689" i="18"/>
  <c r="AO8749" i="18"/>
  <c r="AO9612" i="18"/>
  <c r="AO438" i="18"/>
  <c r="AO1049" i="18"/>
  <c r="AO1659" i="18"/>
  <c r="AO2180" i="18"/>
  <c r="AO2580" i="18"/>
  <c r="AO2980" i="18"/>
  <c r="AO6756" i="18"/>
  <c r="AO8935" i="18"/>
  <c r="AO661" i="18"/>
  <c r="AO1891" i="18"/>
  <c r="AO2661" i="18"/>
  <c r="AO5873" i="18"/>
  <c r="AO8195" i="18"/>
  <c r="AO978" i="18"/>
  <c r="AO1782" i="18"/>
  <c r="AO2310" i="18"/>
  <c r="AO2854" i="18"/>
  <c r="AO5577" i="18"/>
  <c r="AO7355" i="18"/>
  <c r="AO8685" i="18"/>
  <c r="AO9853" i="18"/>
  <c r="AO791" i="18"/>
  <c r="AO1621" i="18"/>
  <c r="AO2219" i="18"/>
  <c r="AO2731" i="18"/>
  <c r="AO5054" i="18"/>
  <c r="AO6964" i="18"/>
  <c r="AO8025" i="18"/>
  <c r="AO8947" i="18"/>
  <c r="AO9632" i="18"/>
  <c r="AO646" i="18"/>
  <c r="AO1012" i="18"/>
  <c r="AO1403" i="18"/>
  <c r="AO1743" i="18"/>
  <c r="AO2044" i="18"/>
  <c r="AO2300" i="18"/>
  <c r="AO2540" i="18"/>
  <c r="AO2796" i="18"/>
  <c r="AO3036" i="18"/>
  <c r="AO5150" i="18"/>
  <c r="AO6233" i="18"/>
  <c r="AO7021" i="18"/>
  <c r="AO7804" i="18"/>
  <c r="AO8361" i="18"/>
  <c r="AO8917" i="18"/>
  <c r="AO9475" i="18"/>
  <c r="AO42" i="18"/>
  <c r="AO478" i="18"/>
  <c r="AO867" i="18"/>
  <c r="AO1283" i="18"/>
  <c r="AO1697" i="18"/>
  <c r="AO2045" i="18"/>
  <c r="AO2285" i="18"/>
  <c r="AO2541" i="18"/>
  <c r="AO2813" i="18"/>
  <c r="AO3605" i="18"/>
  <c r="AO5386" i="18"/>
  <c r="AO6437" i="18"/>
  <c r="AO7278" i="18"/>
  <c r="AO7959" i="18"/>
  <c r="AO8516" i="18"/>
  <c r="AO9143" i="18"/>
  <c r="AO9635" i="18"/>
  <c r="AO502" i="18"/>
  <c r="AO918" i="18"/>
  <c r="AO1307" i="18"/>
  <c r="AO1698" i="18"/>
  <c r="AO2030" i="18"/>
  <c r="AO2318" i="18"/>
  <c r="AO2574" i="18"/>
  <c r="AO2830" i="18"/>
  <c r="AN9940" i="18"/>
  <c r="AN6546" i="18"/>
  <c r="AN8533" i="18"/>
  <c r="AN6665" i="18"/>
  <c r="AN7896" i="18"/>
  <c r="AN5080" i="18"/>
  <c r="AN6624" i="18"/>
  <c r="AN7272" i="18"/>
  <c r="AN7655" i="18"/>
  <c r="AN8000" i="18"/>
  <c r="AN8359" i="18"/>
  <c r="AN8631" i="18"/>
  <c r="AN8831" i="18"/>
  <c r="AN9071" i="18"/>
  <c r="AN9319" i="18"/>
  <c r="AN9519" i="18"/>
  <c r="AN9719" i="18"/>
  <c r="AN9903" i="18"/>
  <c r="AN5097" i="18"/>
  <c r="AN6183" i="18"/>
  <c r="AN6602" i="18"/>
  <c r="AN6948" i="18"/>
  <c r="AN7257" i="18"/>
  <c r="AN7477" i="18"/>
  <c r="AN7681" i="18"/>
  <c r="AN7887" i="18"/>
  <c r="AN8092" i="18"/>
  <c r="AN8296" i="18"/>
  <c r="AN8472" i="18"/>
  <c r="AN8600" i="18"/>
  <c r="AN8728" i="18"/>
  <c r="AN8856" i="18"/>
  <c r="AN8944" i="18"/>
  <c r="AN9016" i="18"/>
  <c r="AN9088" i="18"/>
  <c r="AN9152" i="18"/>
  <c r="AN9216" i="18"/>
  <c r="AN9280" i="18"/>
  <c r="AN9344" i="18"/>
  <c r="AN9408" i="18"/>
  <c r="AN9472" i="18"/>
  <c r="AN9536" i="18"/>
  <c r="AN9600" i="18"/>
  <c r="AN4171" i="18"/>
  <c r="AN6460" i="18"/>
  <c r="AN7164" i="18"/>
  <c r="AN7607" i="18"/>
  <c r="AN8005" i="18"/>
  <c r="AN8415" i="18"/>
  <c r="AN8609" i="18"/>
  <c r="AN8770" i="18"/>
  <c r="AN8898" i="18"/>
  <c r="AN9026" i="18"/>
  <c r="AN9154" i="18"/>
  <c r="AN9282" i="18"/>
  <c r="AN9410" i="18"/>
  <c r="AN9538" i="18"/>
  <c r="AN9664" i="18"/>
  <c r="AN9766" i="18"/>
  <c r="AN9867" i="18"/>
  <c r="AN7365" i="18"/>
  <c r="AN8594" i="18"/>
  <c r="AN9001" i="18"/>
  <c r="AN9369" i="18"/>
  <c r="AN9745" i="18"/>
  <c r="AN6780" i="18"/>
  <c r="AN8236" i="18"/>
  <c r="AN8858" i="18"/>
  <c r="AN9242" i="18"/>
  <c r="AN9696" i="18"/>
  <c r="AN6510" i="18"/>
  <c r="AN8093" i="18"/>
  <c r="AN8811" i="18"/>
  <c r="AN9227" i="18"/>
  <c r="AN9595" i="18"/>
  <c r="AN3883" i="18"/>
  <c r="AN7736" i="18"/>
  <c r="AN8666" i="18"/>
  <c r="AN9054" i="18"/>
  <c r="AN9470" i="18"/>
  <c r="AN9826" i="18"/>
  <c r="AN7060" i="18"/>
  <c r="AN8474" i="18"/>
  <c r="AN9169" i="18"/>
  <c r="AO2579" i="18"/>
  <c r="AO6958" i="18"/>
  <c r="AO2507" i="18"/>
  <c r="AO1257" i="18"/>
  <c r="AO9376" i="18"/>
  <c r="AO7372" i="18"/>
  <c r="AO1796" i="18"/>
  <c r="AO2590" i="18"/>
  <c r="AO4697" i="18"/>
  <c r="AO6497" i="18"/>
  <c r="AO7858" i="18"/>
  <c r="AO8780" i="18"/>
  <c r="AO9648" i="18"/>
  <c r="AO463" i="18"/>
  <c r="AO1074" i="18"/>
  <c r="AO1755" i="18"/>
  <c r="AO2196" i="18"/>
  <c r="AO2596" i="18"/>
  <c r="AO2996" i="18"/>
  <c r="AO6845" i="18"/>
  <c r="AO9195" i="18"/>
  <c r="AO709" i="18"/>
  <c r="AO1909" i="18"/>
  <c r="AO2693" i="18"/>
  <c r="AO6025" i="18"/>
  <c r="AO8498" i="18"/>
  <c r="AO1028" i="18"/>
  <c r="AO1828" i="18"/>
  <c r="AO2358" i="18"/>
  <c r="AO2886" i="18"/>
  <c r="AO5742" i="18"/>
  <c r="AO7458" i="18"/>
  <c r="AO8764" i="18"/>
  <c r="AO9917" i="18"/>
  <c r="AO817" i="18"/>
  <c r="AO1669" i="18"/>
  <c r="AO2251" i="18"/>
  <c r="AO2763" i="18"/>
  <c r="AO5215" i="18"/>
  <c r="AO7069" i="18"/>
  <c r="AO8138" i="18"/>
  <c r="AO9028" i="18"/>
  <c r="AO9696" i="18"/>
  <c r="AO694" i="18"/>
  <c r="AO1060" i="18"/>
  <c r="AO1426" i="18"/>
  <c r="AO1791" i="18"/>
  <c r="AO2076" i="18"/>
  <c r="AO2332" i="18"/>
  <c r="AO2572" i="18"/>
  <c r="AO2828" i="18"/>
  <c r="AO3410" i="18"/>
  <c r="AO5302" i="18"/>
  <c r="AO6329" i="18"/>
  <c r="AO7124" i="18"/>
  <c r="AO7877" i="18"/>
  <c r="AO8434" i="18"/>
  <c r="AO8990" i="18"/>
  <c r="AO9535" i="18"/>
  <c r="AO526" i="18"/>
  <c r="AO917" i="18"/>
  <c r="AO1331" i="18"/>
  <c r="AO1745" i="18"/>
  <c r="AO2061" i="18"/>
  <c r="AO2317" i="18"/>
  <c r="AO2573" i="18"/>
  <c r="AO2845" i="18"/>
  <c r="AO3899" i="18"/>
  <c r="AO5534" i="18"/>
  <c r="AO6537" i="18"/>
  <c r="AO7330" i="18"/>
  <c r="AO8028" i="18"/>
  <c r="AO8587" i="18"/>
  <c r="AO9219" i="18"/>
  <c r="AO9733" i="18"/>
  <c r="AO553" i="18"/>
  <c r="AO966" i="18"/>
  <c r="AO1357" i="18"/>
  <c r="AO1746" i="18"/>
  <c r="AO2062" i="18"/>
  <c r="AO2350" i="18"/>
  <c r="AO2606" i="18"/>
  <c r="AO2862" i="18"/>
  <c r="AN6981" i="18"/>
  <c r="AN8781" i="18"/>
  <c r="AN7049" i="18"/>
  <c r="AN7948" i="18"/>
  <c r="AN5185" i="18"/>
  <c r="AN6817" i="18"/>
  <c r="AN7304" i="18"/>
  <c r="AN7693" i="18"/>
  <c r="AN8064" i="18"/>
  <c r="AN8409" i="18"/>
  <c r="AN8639" i="18"/>
  <c r="AN8887" i="18"/>
  <c r="AN9087" i="18"/>
  <c r="AN9327" i="18"/>
  <c r="AN9575" i="18"/>
  <c r="AN9735" i="18"/>
  <c r="AN9911" i="18"/>
  <c r="AN5201" i="18"/>
  <c r="AN6210" i="18"/>
  <c r="AN6628" i="18"/>
  <c r="AN6969" i="18"/>
  <c r="AN7273" i="18"/>
  <c r="AN7489" i="18"/>
  <c r="AN7695" i="18"/>
  <c r="AN7900" i="18"/>
  <c r="AN8104" i="18"/>
  <c r="AN8309" i="18"/>
  <c r="AN8480" i="18"/>
  <c r="AN8608" i="18"/>
  <c r="AN8736" i="18"/>
  <c r="AN8864" i="18"/>
  <c r="AN8952" i="18"/>
  <c r="AN9032" i="18"/>
  <c r="AN9096" i="18"/>
  <c r="AN9160" i="18"/>
  <c r="AN9224" i="18"/>
  <c r="AN9288" i="18"/>
  <c r="AN9352" i="18"/>
  <c r="AN9416" i="18"/>
  <c r="AN9480" i="18"/>
  <c r="AN9544" i="18"/>
  <c r="AN9608" i="18"/>
  <c r="AN4887" i="18"/>
  <c r="AN6556" i="18"/>
  <c r="AN7228" i="18"/>
  <c r="AN7647" i="18"/>
  <c r="AN8056" i="18"/>
  <c r="AN8450" i="18"/>
  <c r="AN8630" i="18"/>
  <c r="AN8786" i="18"/>
  <c r="AN8914" i="18"/>
  <c r="AN9042" i="18"/>
  <c r="AN9170" i="18"/>
  <c r="AN9298" i="18"/>
  <c r="AN9426" i="18"/>
  <c r="AN9554" i="18"/>
  <c r="AN9675" i="18"/>
  <c r="AN9778" i="18"/>
  <c r="AN9881" i="18"/>
  <c r="AN7569" i="18"/>
  <c r="AN8658" i="18"/>
  <c r="AN9049" i="18"/>
  <c r="AN9417" i="18"/>
  <c r="AN9784" i="18"/>
  <c r="AN7036" i="18"/>
  <c r="AN8434" i="18"/>
  <c r="AN8906" i="18"/>
  <c r="AN9306" i="18"/>
  <c r="AN9746" i="18"/>
  <c r="AN6781" i="18"/>
  <c r="AN8247" i="18"/>
  <c r="AN8859" i="18"/>
  <c r="AN9275" i="18"/>
  <c r="AN9658" i="18"/>
  <c r="AN6033" i="18"/>
  <c r="AN7839" i="18"/>
  <c r="AN8730" i="18"/>
  <c r="AN9118" i="18"/>
  <c r="AN9518" i="18"/>
  <c r="AN9865" i="18"/>
  <c r="AN7277" i="18"/>
  <c r="AN8606" i="18"/>
  <c r="AN9233" i="18"/>
  <c r="AN9854" i="18"/>
  <c r="AO2915" i="18"/>
  <c r="AO7206" i="18"/>
  <c r="AO2667" i="18"/>
  <c r="AO1378" i="18"/>
  <c r="AO405" i="18"/>
  <c r="AO7847" i="18"/>
  <c r="AO1838" i="18"/>
  <c r="AO2622" i="18"/>
  <c r="AO4807" i="18"/>
  <c r="AO6698" i="18"/>
  <c r="AO7890" i="18"/>
  <c r="AO8822" i="18"/>
  <c r="AO9680" i="18"/>
  <c r="AO489" i="18"/>
  <c r="AO1170" i="18"/>
  <c r="AO1780" i="18"/>
  <c r="AO2212" i="18"/>
  <c r="AO2612" i="18"/>
  <c r="AO3012" i="18"/>
  <c r="AO7292" i="18"/>
  <c r="AO9259" i="18"/>
  <c r="AO757" i="18"/>
  <c r="AO1941" i="18"/>
  <c r="AO2725" i="18"/>
  <c r="AO6463" i="18"/>
  <c r="AO8571" i="18"/>
  <c r="AO1076" i="18"/>
  <c r="AO1870" i="18"/>
  <c r="AO2374" i="18"/>
  <c r="AO2918" i="18"/>
  <c r="AO5894" i="18"/>
  <c r="AO7554" i="18"/>
  <c r="AO8797" i="18"/>
  <c r="AO865" i="18"/>
  <c r="AO1717" i="18"/>
  <c r="AO2283" i="18"/>
  <c r="AO2795" i="18"/>
  <c r="AO5367" i="18"/>
  <c r="AO7218" i="18"/>
  <c r="AO8359" i="18"/>
  <c r="AO9101" i="18"/>
  <c r="AO9758" i="18"/>
  <c r="AO745" i="18"/>
  <c r="AO1110" i="18"/>
  <c r="AO1499" i="18"/>
  <c r="AO1836" i="18"/>
  <c r="AO2108" i="18"/>
  <c r="AO2364" i="18"/>
  <c r="AO2604" i="18"/>
  <c r="AO2860" i="18"/>
  <c r="AO3752" i="18"/>
  <c r="AO5452" i="18"/>
  <c r="AO6425" i="18"/>
  <c r="AO7219" i="18"/>
  <c r="AO7955" i="18"/>
  <c r="AO8514" i="18"/>
  <c r="AO9070" i="18"/>
  <c r="AO9599" i="18"/>
  <c r="AO574" i="18"/>
  <c r="AO990" i="18"/>
  <c r="AO1379" i="18"/>
  <c r="AO1795" i="18"/>
  <c r="AO2093" i="18"/>
  <c r="AO2349" i="18"/>
  <c r="AO2621" i="18"/>
  <c r="AO2877" i="18"/>
  <c r="AO4197" i="18"/>
  <c r="AO5685" i="18"/>
  <c r="AO6630" i="18"/>
  <c r="AO7427" i="18"/>
  <c r="AO8109" i="18"/>
  <c r="AO8665" i="18"/>
  <c r="AO9283" i="18"/>
  <c r="AO9804" i="18"/>
  <c r="AO601" i="18"/>
  <c r="AO1014" i="18"/>
  <c r="AO1380" i="18"/>
  <c r="AO1816" i="18"/>
  <c r="AO2110" i="18"/>
  <c r="AO2366" i="18"/>
  <c r="AO2638" i="18"/>
  <c r="AO2878" i="18"/>
  <c r="AN9901" i="18"/>
  <c r="AN7236" i="18"/>
  <c r="AN9037" i="18"/>
  <c r="AN7092" i="18"/>
  <c r="AN8165" i="18"/>
  <c r="AN5351" i="18"/>
  <c r="AN6837" i="18"/>
  <c r="AN7399" i="18"/>
  <c r="AN7719" i="18"/>
  <c r="AN8103" i="18"/>
  <c r="AN8455" i="18"/>
  <c r="AN8671" i="18"/>
  <c r="AN8895" i="18"/>
  <c r="AN9143" i="18"/>
  <c r="AN9343" i="18"/>
  <c r="AN9583" i="18"/>
  <c r="AN9775" i="18"/>
  <c r="AN9927" i="18"/>
  <c r="AN5281" i="18"/>
  <c r="AN6240" i="18"/>
  <c r="AN6649" i="18"/>
  <c r="AN6989" i="18"/>
  <c r="AN7289" i="18"/>
  <c r="AN7503" i="18"/>
  <c r="AN7708" i="18"/>
  <c r="AN7912" i="18"/>
  <c r="AN8117" i="18"/>
  <c r="AN8321" i="18"/>
  <c r="AN8488" i="18"/>
  <c r="AN8616" i="18"/>
  <c r="AN8744" i="18"/>
  <c r="AN8872" i="18"/>
  <c r="AN8968" i="18"/>
  <c r="AN9040" i="18"/>
  <c r="AN9104" i="18"/>
  <c r="AN9168" i="18"/>
  <c r="AN9232" i="18"/>
  <c r="AN9296" i="18"/>
  <c r="AN9360" i="18"/>
  <c r="AN9424" i="18"/>
  <c r="AN9488" i="18"/>
  <c r="AN9552" i="18"/>
  <c r="AN9616" i="18"/>
  <c r="AN5297" i="18"/>
  <c r="AN6652" i="18"/>
  <c r="AN7292" i="18"/>
  <c r="AN7697" i="18"/>
  <c r="AN8108" i="18"/>
  <c r="AN8481" i="18"/>
  <c r="AN8650" i="18"/>
  <c r="AN8802" i="18"/>
  <c r="AN8930" i="18"/>
  <c r="AN9058" i="18"/>
  <c r="AN9186" i="18"/>
  <c r="AN9314" i="18"/>
  <c r="AN9442" i="18"/>
  <c r="AN9570" i="18"/>
  <c r="AN9689" i="18"/>
  <c r="AN9792" i="18"/>
  <c r="AN9894" i="18"/>
  <c r="AN7721" i="18"/>
  <c r="AN8702" i="18"/>
  <c r="AN9097" i="18"/>
  <c r="AN9465" i="18"/>
  <c r="AN9822" i="18"/>
  <c r="AN7260" i="18"/>
  <c r="AN8513" i="18"/>
  <c r="AN8954" i="18"/>
  <c r="AN9370" i="18"/>
  <c r="AN9798" i="18"/>
  <c r="AN6953" i="18"/>
  <c r="AN8441" i="18"/>
  <c r="AN8907" i="18"/>
  <c r="AN9307" i="18"/>
  <c r="AN9697" i="18"/>
  <c r="AN6436" i="18"/>
  <c r="AN7992" i="18"/>
  <c r="AN8766" i="18"/>
  <c r="AN9166" i="18"/>
  <c r="AN9566" i="18"/>
  <c r="AN9904" i="18"/>
  <c r="AN7441" i="18"/>
  <c r="AN8713" i="18"/>
  <c r="AN9313" i="18"/>
  <c r="AO3975" i="18"/>
  <c r="AO7702" i="18"/>
  <c r="AO2779" i="18"/>
  <c r="AO2092" i="18"/>
  <c r="AO647" i="18"/>
  <c r="AO8069" i="18"/>
  <c r="AO1880" i="18"/>
  <c r="AO2654" i="18"/>
  <c r="AO5177" i="18"/>
  <c r="AO6740" i="18"/>
  <c r="AO7931" i="18"/>
  <c r="AO8861" i="18"/>
  <c r="AO9708" i="18"/>
  <c r="AO585" i="18"/>
  <c r="AO1195" i="18"/>
  <c r="AO1804" i="18"/>
  <c r="AO2228" i="18"/>
  <c r="AO2628" i="18"/>
  <c r="AO3502" i="18"/>
  <c r="AO7346" i="18"/>
  <c r="AO9328" i="18"/>
  <c r="AO807" i="18"/>
  <c r="AO1973" i="18"/>
  <c r="AO2853" i="18"/>
  <c r="AO6551" i="18"/>
  <c r="AO8642" i="18"/>
  <c r="AO1124" i="18"/>
  <c r="AO1910" i="18"/>
  <c r="AO2422" i="18"/>
  <c r="AO2966" i="18"/>
  <c r="AO6040" i="18"/>
  <c r="AO7650" i="18"/>
  <c r="AO8874" i="18"/>
  <c r="AO913" i="18"/>
  <c r="AO1790" i="18"/>
  <c r="AO2315" i="18"/>
  <c r="AO2827" i="18"/>
  <c r="AO5514" i="18"/>
  <c r="AO7315" i="18"/>
  <c r="AO8433" i="18"/>
  <c r="AO9172" i="18"/>
  <c r="AO9827" i="18"/>
  <c r="AO793" i="18"/>
  <c r="AO1158" i="18"/>
  <c r="AO1524" i="18"/>
  <c r="AO1899" i="18"/>
  <c r="AO2140" i="18"/>
  <c r="AO2396" i="18"/>
  <c r="AO2636" i="18"/>
  <c r="AO2892" i="18"/>
  <c r="AO4015" i="18"/>
  <c r="AO5598" i="18"/>
  <c r="AO6531" i="18"/>
  <c r="AO7316" i="18"/>
  <c r="AO8027" i="18"/>
  <c r="AO8582" i="18"/>
  <c r="AO9142" i="18"/>
  <c r="AO9669" i="18"/>
  <c r="AO625" i="18"/>
  <c r="AO1038" i="18"/>
  <c r="AO1429" i="18"/>
  <c r="AO1859" i="18"/>
  <c r="AO2125" i="18"/>
  <c r="AO2381" i="18"/>
  <c r="AO2653" i="18"/>
  <c r="AO2909" i="18"/>
  <c r="AO4429" i="18"/>
  <c r="AO5849" i="18"/>
  <c r="AO6734" i="18"/>
  <c r="AO7521" i="18"/>
  <c r="AO8182" i="18"/>
  <c r="AO8738" i="18"/>
  <c r="AO9342" i="18"/>
  <c r="AO9868" i="18"/>
  <c r="AO674" i="18"/>
  <c r="AO1065" i="18"/>
  <c r="AO1430" i="18"/>
  <c r="AO1860" i="18"/>
  <c r="AO2142" i="18"/>
  <c r="AO2398" i="18"/>
  <c r="AO2670" i="18"/>
  <c r="AO2926" i="18"/>
  <c r="AN7511" i="18"/>
  <c r="AN9341" i="18"/>
  <c r="AN7301" i="18"/>
  <c r="AN8191" i="18"/>
  <c r="AN5961" i="18"/>
  <c r="AN6881" i="18"/>
  <c r="AN7412" i="18"/>
  <c r="AN7808" i="18"/>
  <c r="AN8128" i="18"/>
  <c r="AN8479" i="18"/>
  <c r="AN8711" i="18"/>
  <c r="AN8927" i="18"/>
  <c r="AN9151" i="18"/>
  <c r="AN9399" i="18"/>
  <c r="AN9599" i="18"/>
  <c r="AN9783" i="18"/>
  <c r="AN5360" i="18"/>
  <c r="AN6269" i="18"/>
  <c r="AN6669" i="18"/>
  <c r="AN7012" i="18"/>
  <c r="AN7305" i="18"/>
  <c r="AN7516" i="18"/>
  <c r="AN7720" i="18"/>
  <c r="AN7925" i="18"/>
  <c r="AN8129" i="18"/>
  <c r="AN8335" i="18"/>
  <c r="AN8496" i="18"/>
  <c r="AN8624" i="18"/>
  <c r="AN8752" i="18"/>
  <c r="AN8880" i="18"/>
  <c r="AN8976" i="18"/>
  <c r="AN9048" i="18"/>
  <c r="AN9112" i="18"/>
  <c r="AN9176" i="18"/>
  <c r="AN9240" i="18"/>
  <c r="AN9304" i="18"/>
  <c r="AN9368" i="18"/>
  <c r="AN9432" i="18"/>
  <c r="AN9496" i="18"/>
  <c r="AN9560" i="18"/>
  <c r="AN9624" i="18"/>
  <c r="AN5568" i="18"/>
  <c r="AN6737" i="18"/>
  <c r="AN7351" i="18"/>
  <c r="AN7749" i="18"/>
  <c r="AN8159" i="18"/>
  <c r="AN8502" i="18"/>
  <c r="AN8673" i="18"/>
  <c r="AN8818" i="18"/>
  <c r="AN8946" i="18"/>
  <c r="AN9074" i="18"/>
  <c r="AN9202" i="18"/>
  <c r="AN9330" i="18"/>
  <c r="AN9458" i="18"/>
  <c r="AN9586" i="18"/>
  <c r="AN9702" i="18"/>
  <c r="AN9803" i="18"/>
  <c r="AN9906" i="18"/>
  <c r="AN7876" i="18"/>
  <c r="AN8777" i="18"/>
  <c r="AN9145" i="18"/>
  <c r="AN9497" i="18"/>
  <c r="AN9859" i="18"/>
  <c r="AN7324" i="18"/>
  <c r="AN8577" i="18"/>
  <c r="AN9002" i="18"/>
  <c r="AN9418" i="18"/>
  <c r="AN9849" i="18"/>
  <c r="AN7197" i="18"/>
  <c r="AN8514" i="18"/>
  <c r="AN8971" i="18"/>
  <c r="AN9355" i="18"/>
  <c r="AN9736" i="18"/>
  <c r="AN6801" i="18"/>
  <c r="AN8145" i="18"/>
  <c r="AN8814" i="18"/>
  <c r="AN9214" i="18"/>
  <c r="AN9614" i="18"/>
  <c r="AN7493" i="18"/>
  <c r="AN8801" i="18"/>
  <c r="AN9393" i="18"/>
  <c r="AO6311" i="18"/>
  <c r="AO7019" i="18"/>
  <c r="AO2029" i="18"/>
  <c r="AO2126" i="18"/>
  <c r="AO5788" i="18"/>
  <c r="AO8223" i="18"/>
  <c r="AO48" i="18"/>
  <c r="AO1389" i="18"/>
  <c r="AO2356" i="18"/>
  <c r="AO5407" i="18"/>
  <c r="AO9815" i="18"/>
  <c r="AO2245" i="18"/>
  <c r="AO7299" i="18"/>
  <c r="AO612" i="18"/>
  <c r="AO2054" i="18"/>
  <c r="AO4006" i="18"/>
  <c r="AO8129" i="18"/>
  <c r="AO1979" i="18"/>
  <c r="AO3003" i="18"/>
  <c r="AO7762" i="18"/>
  <c r="AO9241" i="18"/>
  <c r="AO452" i="18"/>
  <c r="AO1183" i="18"/>
  <c r="AO1932" i="18"/>
  <c r="AO2428" i="18"/>
  <c r="AO2924" i="18"/>
  <c r="AO5751" i="18"/>
  <c r="AO7425" i="18"/>
  <c r="AO8655" i="18"/>
  <c r="AO9732" i="18"/>
  <c r="AO673" i="18"/>
  <c r="AO1502" i="18"/>
  <c r="AO2157" i="18"/>
  <c r="AO2685" i="18"/>
  <c r="AO4682" i="18"/>
  <c r="AO6831" i="18"/>
  <c r="AO8252" i="18"/>
  <c r="AO9379" i="18"/>
  <c r="AO722" i="18"/>
  <c r="AO1503" i="18"/>
  <c r="AO2174" i="18"/>
  <c r="AO2702" i="18"/>
  <c r="AN8164" i="18"/>
  <c r="AN7589" i="18"/>
  <c r="AN6454" i="18"/>
  <c r="AN7540" i="18"/>
  <c r="AN8256" i="18"/>
  <c r="AN8807" i="18"/>
  <c r="AN9247" i="18"/>
  <c r="AN9671" i="18"/>
  <c r="AN3821" i="18"/>
  <c r="AN6432" i="18"/>
  <c r="AN7140" i="18"/>
  <c r="AN7592" i="18"/>
  <c r="AN8001" i="18"/>
  <c r="AN8412" i="18"/>
  <c r="AN8672" i="18"/>
  <c r="AN8920" i="18"/>
  <c r="AN9064" i="18"/>
  <c r="AN9192" i="18"/>
  <c r="AN9320" i="18"/>
  <c r="AN9448" i="18"/>
  <c r="AN9576" i="18"/>
  <c r="AN6089" i="18"/>
  <c r="AN7453" i="18"/>
  <c r="AN8261" i="18"/>
  <c r="AN8714" i="18"/>
  <c r="AN8978" i="18"/>
  <c r="AN9234" i="18"/>
  <c r="AN9490" i="18"/>
  <c r="AN9728" i="18"/>
  <c r="AN9931" i="18"/>
  <c r="AN8873" i="18"/>
  <c r="AN9609" i="18"/>
  <c r="AN7672" i="18"/>
  <c r="AN9082" i="18"/>
  <c r="AN9938" i="18"/>
  <c r="AN8642" i="18"/>
  <c r="AN9467" i="18"/>
  <c r="AN7276" i="18"/>
  <c r="AN8894" i="18"/>
  <c r="AN9712" i="18"/>
  <c r="AN7645" i="18"/>
  <c r="AN9473" i="18"/>
  <c r="AN4888" i="18"/>
  <c r="AN6560" i="18"/>
  <c r="AN7229" i="18"/>
  <c r="AN7657" i="18"/>
  <c r="AN8068" i="18"/>
  <c r="AN8457" i="18"/>
  <c r="AN8633" i="18"/>
  <c r="AN8787" i="18"/>
  <c r="AN8915" i="18"/>
  <c r="AN9043" i="18"/>
  <c r="AN9171" i="18"/>
  <c r="AN9299" i="18"/>
  <c r="AN9427" i="18"/>
  <c r="AN9555" i="18"/>
  <c r="AN9678" i="18"/>
  <c r="AN9779" i="18"/>
  <c r="AN9882" i="18"/>
  <c r="AN5921" i="18"/>
  <c r="AN7620" i="18"/>
  <c r="AN8574" i="18"/>
  <c r="AN8985" i="18"/>
  <c r="AN9353" i="18"/>
  <c r="AN9720" i="18"/>
  <c r="AN5437" i="18"/>
  <c r="AN7724" i="18"/>
  <c r="AN8618" i="18"/>
  <c r="AN9034" i="18"/>
  <c r="AN9434" i="18"/>
  <c r="AN9785" i="18"/>
  <c r="AN6304" i="18"/>
  <c r="AN8041" i="18"/>
  <c r="AN8795" i="18"/>
  <c r="AN9163" i="18"/>
  <c r="AN9563" i="18"/>
  <c r="AN9928" i="18"/>
  <c r="AN7492" i="18"/>
  <c r="AN8561" i="18"/>
  <c r="AN8990" i="18"/>
  <c r="AN9390" i="18"/>
  <c r="AN9737" i="18"/>
  <c r="AN6437" i="18"/>
  <c r="AN8105" i="18"/>
  <c r="AN8977" i="18"/>
  <c r="AN9569" i="18"/>
  <c r="AN4993" i="18"/>
  <c r="AN6582" i="18"/>
  <c r="AN7244" i="18"/>
  <c r="AN7660" i="18"/>
  <c r="AN8069" i="18"/>
  <c r="AN8458" i="18"/>
  <c r="AN8634" i="18"/>
  <c r="AN8790" i="18"/>
  <c r="AN8918" i="18"/>
  <c r="AN9046" i="18"/>
  <c r="AN9174" i="18"/>
  <c r="AN9302" i="18"/>
  <c r="AN9430" i="18"/>
  <c r="AN9558" i="18"/>
  <c r="AN9680" i="18"/>
  <c r="AN9782" i="18"/>
  <c r="AN9883" i="18"/>
  <c r="AN6152" i="18"/>
  <c r="AN7416" i="18"/>
  <c r="AN8489" i="18"/>
  <c r="AN8969" i="18"/>
  <c r="AN9385" i="18"/>
  <c r="AN9731" i="18"/>
  <c r="AN5709" i="18"/>
  <c r="AN7775" i="18"/>
  <c r="AN8682" i="18"/>
  <c r="AN9066" i="18"/>
  <c r="AN9402" i="18"/>
  <c r="AN9707" i="18"/>
  <c r="AN5984" i="18"/>
  <c r="AN7785" i="18"/>
  <c r="AN8622" i="18"/>
  <c r="AN9003" i="18"/>
  <c r="AN9387" i="18"/>
  <c r="AN9722" i="18"/>
  <c r="AN4721" i="18"/>
  <c r="AN7543" i="18"/>
  <c r="AN8582" i="18"/>
  <c r="AN9022" i="18"/>
  <c r="AO7445" i="18"/>
  <c r="AO8390" i="18"/>
  <c r="AO2141" i="18"/>
  <c r="AO2158" i="18"/>
  <c r="AO5852" i="18"/>
  <c r="AO8266" i="18"/>
  <c r="AO1414" i="18"/>
  <c r="AO2372" i="18"/>
  <c r="AO5575" i="18"/>
  <c r="AO9878" i="18"/>
  <c r="AO2357" i="18"/>
  <c r="AO7403" i="18"/>
  <c r="AO662" i="18"/>
  <c r="AO2086" i="18"/>
  <c r="AO4124" i="18"/>
  <c r="AO8205" i="18"/>
  <c r="AO451" i="18"/>
  <c r="AO2011" i="18"/>
  <c r="AO3204" i="18"/>
  <c r="AO7803" i="18"/>
  <c r="AO9305" i="18"/>
  <c r="AO500" i="18"/>
  <c r="AO1231" i="18"/>
  <c r="AO1948" i="18"/>
  <c r="AO2460" i="18"/>
  <c r="AO2956" i="18"/>
  <c r="AO5912" i="18"/>
  <c r="AO7515" i="18"/>
  <c r="AO8735" i="18"/>
  <c r="AO9796" i="18"/>
  <c r="AO721" i="18"/>
  <c r="AO1525" i="18"/>
  <c r="AO2189" i="18"/>
  <c r="AO2717" i="18"/>
  <c r="AO4889" i="18"/>
  <c r="AO6925" i="18"/>
  <c r="AO8331" i="18"/>
  <c r="AO9440" i="18"/>
  <c r="AO772" i="18"/>
  <c r="AO1551" i="18"/>
  <c r="AO2206" i="18"/>
  <c r="AO2734" i="18"/>
  <c r="AN8356" i="18"/>
  <c r="AN7820" i="18"/>
  <c r="AN6574" i="18"/>
  <c r="AN7591" i="18"/>
  <c r="AN8345" i="18"/>
  <c r="AN8815" i="18"/>
  <c r="AN9263" i="18"/>
  <c r="AN9711" i="18"/>
  <c r="AN4157" i="18"/>
  <c r="AN6455" i="18"/>
  <c r="AN7161" i="18"/>
  <c r="AN7605" i="18"/>
  <c r="AN8015" i="18"/>
  <c r="AN8423" i="18"/>
  <c r="AN8680" i="18"/>
  <c r="AN8928" i="18"/>
  <c r="AN9072" i="18"/>
  <c r="AN9200" i="18"/>
  <c r="AN9328" i="18"/>
  <c r="AN9456" i="18"/>
  <c r="AN9584" i="18"/>
  <c r="AN6242" i="18"/>
  <c r="AN7504" i="18"/>
  <c r="AN8312" i="18"/>
  <c r="AN8737" i="18"/>
  <c r="AN8994" i="18"/>
  <c r="AN9250" i="18"/>
  <c r="AN9506" i="18"/>
  <c r="AN9739" i="18"/>
  <c r="AN8921" i="18"/>
  <c r="AN9656" i="18"/>
  <c r="AN7825" i="18"/>
  <c r="AN9130" i="18"/>
  <c r="AN5121" i="18"/>
  <c r="AN8706" i="18"/>
  <c r="AN9499" i="18"/>
  <c r="AN7440" i="18"/>
  <c r="AN8942" i="18"/>
  <c r="AN9750" i="18"/>
  <c r="AN7849" i="18"/>
  <c r="AN9553" i="18"/>
  <c r="AN5309" i="18"/>
  <c r="AN6653" i="18"/>
  <c r="AN7293" i="18"/>
  <c r="AN7709" i="18"/>
  <c r="AN8119" i="18"/>
  <c r="AN8482" i="18"/>
  <c r="AN8654" i="18"/>
  <c r="AN8803" i="18"/>
  <c r="AN8931" i="18"/>
  <c r="AN9059" i="18"/>
  <c r="AN9187" i="18"/>
  <c r="AN9315" i="18"/>
  <c r="AN9443" i="18"/>
  <c r="AN9571" i="18"/>
  <c r="AN9690" i="18"/>
  <c r="AN9793" i="18"/>
  <c r="AN9896" i="18"/>
  <c r="AN6390" i="18"/>
  <c r="AN7824" i="18"/>
  <c r="AN8638" i="18"/>
  <c r="AN9033" i="18"/>
  <c r="AN9401" i="18"/>
  <c r="AN9758" i="18"/>
  <c r="AN6187" i="18"/>
  <c r="AN7877" i="18"/>
  <c r="AN8662" i="18"/>
  <c r="AN9098" i="18"/>
  <c r="AN9482" i="18"/>
  <c r="AN9835" i="18"/>
  <c r="AN6610" i="18"/>
  <c r="AN8196" i="18"/>
  <c r="AN8843" i="18"/>
  <c r="AN9211" i="18"/>
  <c r="AN9627" i="18"/>
  <c r="AN5216" i="18"/>
  <c r="AN7633" i="18"/>
  <c r="AN8625" i="18"/>
  <c r="AN9038" i="18"/>
  <c r="AN9438" i="18"/>
  <c r="AN9776" i="18"/>
  <c r="AN6717" i="18"/>
  <c r="AN8361" i="18"/>
  <c r="AN9041" i="18"/>
  <c r="AN9649" i="18"/>
  <c r="AN5361" i="18"/>
  <c r="AN6673" i="18"/>
  <c r="AN7308" i="18"/>
  <c r="AN7711" i="18"/>
  <c r="AN8120" i="18"/>
  <c r="AN8486" i="18"/>
  <c r="AN8657" i="18"/>
  <c r="AN8806" i="18"/>
  <c r="AN8934" i="18"/>
  <c r="AN9062" i="18"/>
  <c r="AN9190" i="18"/>
  <c r="AN9318" i="18"/>
  <c r="AN9446" i="18"/>
  <c r="AN9574" i="18"/>
  <c r="AN9691" i="18"/>
  <c r="AN9794" i="18"/>
  <c r="AN9897" i="18"/>
  <c r="AN6274" i="18"/>
  <c r="AN7519" i="18"/>
  <c r="AN8553" i="18"/>
  <c r="AN9017" i="18"/>
  <c r="AN9433" i="18"/>
  <c r="AN9770" i="18"/>
  <c r="AN6410" i="18"/>
  <c r="AN7928" i="18"/>
  <c r="AN8746" i="18"/>
  <c r="AN9114" i="18"/>
  <c r="AN9450" i="18"/>
  <c r="AN9734" i="18"/>
  <c r="AN6414" i="18"/>
  <c r="AN7837" i="18"/>
  <c r="AN8686" i="18"/>
  <c r="AN9067" i="18"/>
  <c r="AN9435" i="18"/>
  <c r="AN9747" i="18"/>
  <c r="AN5773" i="18"/>
  <c r="AN7685" i="18"/>
  <c r="AN8646" i="18"/>
  <c r="AN9070" i="18"/>
  <c r="AO9130" i="18"/>
  <c r="AO8767" i="18"/>
  <c r="AO2301" i="18"/>
  <c r="AO2286" i="18"/>
  <c r="AO5933" i="18"/>
  <c r="AO8305" i="18"/>
  <c r="AO1439" i="18"/>
  <c r="AO2436" i="18"/>
  <c r="AO5721" i="18"/>
  <c r="AO2389" i="18"/>
  <c r="AO7500" i="18"/>
  <c r="AO710" i="18"/>
  <c r="AO2118" i="18"/>
  <c r="AO4396" i="18"/>
  <c r="AO8277" i="18"/>
  <c r="AO499" i="18"/>
  <c r="AO2043" i="18"/>
  <c r="AO3557" i="18"/>
  <c r="AO7913" i="18"/>
  <c r="AO9502" i="18"/>
  <c r="AO548" i="18"/>
  <c r="AO1305" i="18"/>
  <c r="AO1980" i="18"/>
  <c r="AO2476" i="18"/>
  <c r="AO2988" i="18"/>
  <c r="AO5978" i="18"/>
  <c r="AO7666" i="18"/>
  <c r="AO8807" i="18"/>
  <c r="AO9863" i="18"/>
  <c r="AO771" i="18"/>
  <c r="AO1575" i="18"/>
  <c r="AO2221" i="18"/>
  <c r="AO2749" i="18"/>
  <c r="AO5073" i="18"/>
  <c r="AO7074" i="18"/>
  <c r="AO8404" i="18"/>
  <c r="AO9511" i="18"/>
  <c r="AO820" i="18"/>
  <c r="AO1599" i="18"/>
  <c r="AO2238" i="18"/>
  <c r="AO2766" i="18"/>
  <c r="AN9597" i="18"/>
  <c r="AN8332" i="18"/>
  <c r="AN7029" i="18"/>
  <c r="AN7821" i="18"/>
  <c r="AN8495" i="18"/>
  <c r="AN8967" i="18"/>
  <c r="AN9407" i="18"/>
  <c r="AN9799" i="18"/>
  <c r="AN4416" i="18"/>
  <c r="AN6482" i="18"/>
  <c r="AN7177" i="18"/>
  <c r="AN7617" i="18"/>
  <c r="AN8028" i="18"/>
  <c r="AN8432" i="18"/>
  <c r="AN8688" i="18"/>
  <c r="AN8936" i="18"/>
  <c r="AN9080" i="18"/>
  <c r="AN9208" i="18"/>
  <c r="AN9336" i="18"/>
  <c r="AN9464" i="18"/>
  <c r="AN9592" i="18"/>
  <c r="AN6358" i="18"/>
  <c r="AN7556" i="18"/>
  <c r="AN8364" i="18"/>
  <c r="AN8754" i="18"/>
  <c r="AN9010" i="18"/>
  <c r="AN9266" i="18"/>
  <c r="AN9522" i="18"/>
  <c r="AN9753" i="18"/>
  <c r="AN5015" i="18"/>
  <c r="AN8953" i="18"/>
  <c r="AN9694" i="18"/>
  <c r="AN7980" i="18"/>
  <c r="AN9178" i="18"/>
  <c r="AN5719" i="18"/>
  <c r="AN8747" i="18"/>
  <c r="AN9547" i="18"/>
  <c r="AN7593" i="18"/>
  <c r="AN9006" i="18"/>
  <c r="AN9787" i="18"/>
  <c r="AN8055" i="18"/>
  <c r="AN9633" i="18"/>
  <c r="AN5581" i="18"/>
  <c r="AN6740" i="18"/>
  <c r="AN7352" i="18"/>
  <c r="AN7760" i="18"/>
  <c r="AN8169" i="18"/>
  <c r="AN8505" i="18"/>
  <c r="AN8674" i="18"/>
  <c r="AN8819" i="18"/>
  <c r="AN8947" i="18"/>
  <c r="AN9075" i="18"/>
  <c r="AN9203" i="18"/>
  <c r="AN9331" i="18"/>
  <c r="AN9459" i="18"/>
  <c r="AN9587" i="18"/>
  <c r="AN9704" i="18"/>
  <c r="AN9806" i="18"/>
  <c r="AN9907" i="18"/>
  <c r="AN6487" i="18"/>
  <c r="AN7927" i="18"/>
  <c r="AN8722" i="18"/>
  <c r="AN9065" i="18"/>
  <c r="AN9449" i="18"/>
  <c r="AN9795" i="18"/>
  <c r="AN6509" i="18"/>
  <c r="AN8031" i="18"/>
  <c r="AN8726" i="18"/>
  <c r="AN9162" i="18"/>
  <c r="AN9530" i="18"/>
  <c r="AN9874" i="18"/>
  <c r="AN6868" i="18"/>
  <c r="AN8349" i="18"/>
  <c r="AN8891" i="18"/>
  <c r="AN9259" i="18"/>
  <c r="AN9672" i="18"/>
  <c r="AN5504" i="18"/>
  <c r="AN7788" i="18"/>
  <c r="AN8689" i="18"/>
  <c r="AN9086" i="18"/>
  <c r="AN9486" i="18"/>
  <c r="AN9814" i="18"/>
  <c r="AN6889" i="18"/>
  <c r="AN8498" i="18"/>
  <c r="AN9137" i="18"/>
  <c r="AN9713" i="18"/>
  <c r="AN5641" i="18"/>
  <c r="AN6757" i="18"/>
  <c r="AN7364" i="18"/>
  <c r="AN7761" i="18"/>
  <c r="AN8172" i="18"/>
  <c r="AN8506" i="18"/>
  <c r="AN8678" i="18"/>
  <c r="AN8822" i="18"/>
  <c r="AN8950" i="18"/>
  <c r="AN9078" i="18"/>
  <c r="AN9206" i="18"/>
  <c r="AN9334" i="18"/>
  <c r="AN9462" i="18"/>
  <c r="AN9590" i="18"/>
  <c r="AN9705" i="18"/>
  <c r="AN9808" i="18"/>
  <c r="AN9910" i="18"/>
  <c r="AN6583" i="18"/>
  <c r="AN7671" i="18"/>
  <c r="AN8617" i="18"/>
  <c r="AN9081" i="18"/>
  <c r="AN9481" i="18"/>
  <c r="AN9809" i="18"/>
  <c r="AN6693" i="18"/>
  <c r="AN8081" i="18"/>
  <c r="AN8794" i="18"/>
  <c r="AN9146" i="18"/>
  <c r="AN9498" i="18"/>
  <c r="AN9771" i="18"/>
  <c r="AN6697" i="18"/>
  <c r="AN7991" i="18"/>
  <c r="AN8729" i="18"/>
  <c r="AN9115" i="18"/>
  <c r="AN9483" i="18"/>
  <c r="AN9786" i="18"/>
  <c r="AN6327" i="18"/>
  <c r="AN7889" i="18"/>
  <c r="AN8710" i="18"/>
  <c r="AN9102" i="18"/>
  <c r="AN9454" i="18"/>
  <c r="AN9801" i="18"/>
  <c r="AN7213" i="18"/>
  <c r="AO2630" i="18"/>
  <c r="AO8989" i="18"/>
  <c r="AO2413" i="18"/>
  <c r="AO2302" i="18"/>
  <c r="AO6018" i="18"/>
  <c r="AO8445" i="18"/>
  <c r="AO1462" i="18"/>
  <c r="AO2452" i="18"/>
  <c r="AO5870" i="18"/>
  <c r="AO2421" i="18"/>
  <c r="AO7594" i="18"/>
  <c r="AO735" i="18"/>
  <c r="AO2150" i="18"/>
  <c r="AO4637" i="18"/>
  <c r="AO8317" i="18"/>
  <c r="AO547" i="18"/>
  <c r="AO2059" i="18"/>
  <c r="AO3895" i="18"/>
  <c r="AO7945" i="18"/>
  <c r="AO9561" i="18"/>
  <c r="AO598" i="18"/>
  <c r="AO1353" i="18"/>
  <c r="AO2012" i="18"/>
  <c r="AO2508" i="18"/>
  <c r="AO3020" i="18"/>
  <c r="AO6130" i="18"/>
  <c r="AO7763" i="18"/>
  <c r="AO8881" i="18"/>
  <c r="AO9926" i="18"/>
  <c r="AO819" i="18"/>
  <c r="AO1649" i="18"/>
  <c r="AO2253" i="18"/>
  <c r="AO2781" i="18"/>
  <c r="AO5239" i="18"/>
  <c r="AO7179" i="18"/>
  <c r="AO8443" i="18"/>
  <c r="AO9575" i="18"/>
  <c r="AO868" i="18"/>
  <c r="AO1650" i="18"/>
  <c r="AO2270" i="18"/>
  <c r="AO2798" i="18"/>
  <c r="AN7640" i="18"/>
  <c r="AN5681" i="18"/>
  <c r="AN2478" i="18"/>
  <c r="AN7052" i="18"/>
  <c r="AN7847" i="18"/>
  <c r="AN8551" i="18"/>
  <c r="AN8991" i="18"/>
  <c r="AN9439" i="18"/>
  <c r="AN9839" i="18"/>
  <c r="AN5696" i="18"/>
  <c r="AN6777" i="18"/>
  <c r="AN7375" i="18"/>
  <c r="AN7784" i="18"/>
  <c r="AN8193" i="18"/>
  <c r="AN8536" i="18"/>
  <c r="AN8792" i="18"/>
  <c r="AN8984" i="18"/>
  <c r="AN9120" i="18"/>
  <c r="AN9248" i="18"/>
  <c r="AN9376" i="18"/>
  <c r="AN9504" i="18"/>
  <c r="AN9632" i="18"/>
  <c r="AN6821" i="18"/>
  <c r="AN7800" i="18"/>
  <c r="AN8522" i="18"/>
  <c r="AN8834" i="18"/>
  <c r="AN9090" i="18"/>
  <c r="AN9346" i="18"/>
  <c r="AN9602" i="18"/>
  <c r="AN9817" i="18"/>
  <c r="AN8080" i="18"/>
  <c r="AN9193" i="18"/>
  <c r="AN9912" i="18"/>
  <c r="AN8641" i="18"/>
  <c r="AN9466" i="18"/>
  <c r="AN7429" i="18"/>
  <c r="AN9019" i="18"/>
  <c r="AN9774" i="18"/>
  <c r="AN8351" i="18"/>
  <c r="AN9262" i="18"/>
  <c r="AN8311" i="18"/>
  <c r="AN9726" i="18"/>
  <c r="AN5849" i="18"/>
  <c r="AN6825" i="18"/>
  <c r="AN7404" i="18"/>
  <c r="AN7812" i="18"/>
  <c r="AN8221" i="18"/>
  <c r="AN8526" i="18"/>
  <c r="AN8697" i="18"/>
  <c r="AN8835" i="18"/>
  <c r="AN8963" i="18"/>
  <c r="AN9091" i="18"/>
  <c r="AN9219" i="18"/>
  <c r="AN9347" i="18"/>
  <c r="AN9475" i="18"/>
  <c r="AN9603" i="18"/>
  <c r="AN9715" i="18"/>
  <c r="AN9818" i="18"/>
  <c r="AN9921" i="18"/>
  <c r="AN6676" i="18"/>
  <c r="AN8029" i="18"/>
  <c r="AN8761" i="18"/>
  <c r="AN9113" i="18"/>
  <c r="AN9513" i="18"/>
  <c r="AN9834" i="18"/>
  <c r="AN6606" i="18"/>
  <c r="AN8133" i="18"/>
  <c r="AN8778" i="18"/>
  <c r="AN9210" i="18"/>
  <c r="AN9594" i="18"/>
  <c r="AN9899" i="18"/>
  <c r="AN7124" i="18"/>
  <c r="AN8470" i="18"/>
  <c r="AN8939" i="18"/>
  <c r="AN9323" i="18"/>
  <c r="AN9710" i="18"/>
  <c r="AN6215" i="18"/>
  <c r="AN7941" i="18"/>
  <c r="AN8750" i="18"/>
  <c r="AN9134" i="18"/>
  <c r="AN9534" i="18"/>
  <c r="AN9851" i="18"/>
  <c r="AN7145" i="18"/>
  <c r="AN8585" i="18"/>
  <c r="AN9201" i="18"/>
  <c r="AN9763" i="18"/>
  <c r="AN5913" i="18"/>
  <c r="AN6844" i="18"/>
  <c r="AN7415" i="18"/>
  <c r="AN7813" i="18"/>
  <c r="AN8223" i="18"/>
  <c r="AN8529" i="18"/>
  <c r="AN8698" i="18"/>
  <c r="AN8838" i="18"/>
  <c r="AN8966" i="18"/>
  <c r="AN9094" i="18"/>
  <c r="AN9222" i="18"/>
  <c r="AN9350" i="18"/>
  <c r="AN9478" i="18"/>
  <c r="AN9606" i="18"/>
  <c r="AN9718" i="18"/>
  <c r="AN9819" i="18"/>
  <c r="AN9922" i="18"/>
  <c r="AN6761" i="18"/>
  <c r="AN7773" i="18"/>
  <c r="AN8681" i="18"/>
  <c r="AN9129" i="18"/>
  <c r="AN9529" i="18"/>
  <c r="AN9848" i="18"/>
  <c r="AN6865" i="18"/>
  <c r="AN8184" i="18"/>
  <c r="AN8826" i="18"/>
  <c r="AN9194" i="18"/>
  <c r="AN9514" i="18"/>
  <c r="AN9810" i="18"/>
  <c r="AN7037" i="18"/>
  <c r="AN8144" i="18"/>
  <c r="AN8779" i="18"/>
  <c r="AN9147" i="18"/>
  <c r="AN9531" i="18"/>
  <c r="AN9825" i="18"/>
  <c r="AN6629" i="18"/>
  <c r="AN8044" i="18"/>
  <c r="AN8782" i="18"/>
  <c r="AN9150" i="18"/>
  <c r="AN9502" i="18"/>
  <c r="AN9840" i="18"/>
  <c r="AO9888" i="18"/>
  <c r="AO7145" i="18"/>
  <c r="AO781" i="18"/>
  <c r="AO2756" i="18"/>
  <c r="AO1173" i="18"/>
  <c r="AO9232" i="18"/>
  <c r="AO2598" i="18"/>
  <c r="AO9233" i="18"/>
  <c r="AO2491" i="18"/>
  <c r="AO8503" i="18"/>
  <c r="AO841" i="18"/>
  <c r="AO2172" i="18"/>
  <c r="AO4428" i="18"/>
  <c r="AO8100" i="18"/>
  <c r="AO1900" i="18"/>
  <c r="AO2941" i="18"/>
  <c r="AO7626" i="18"/>
  <c r="AO1901" i="18"/>
  <c r="AO2958" i="18"/>
  <c r="AN6057" i="18"/>
  <c r="AN3150" i="18"/>
  <c r="AN7949" i="18"/>
  <c r="AN9063" i="18"/>
  <c r="AN9863" i="18"/>
  <c r="AN6820" i="18"/>
  <c r="AN7809" i="18"/>
  <c r="AN8552" i="18"/>
  <c r="AN9000" i="18"/>
  <c r="AN9264" i="18"/>
  <c r="AN9520" i="18"/>
  <c r="AN6993" i="18"/>
  <c r="AN8566" i="18"/>
  <c r="AN9122" i="18"/>
  <c r="AN9634" i="18"/>
  <c r="AN8285" i="18"/>
  <c r="AN3580" i="18"/>
  <c r="AN9546" i="18"/>
  <c r="AN9083" i="18"/>
  <c r="AN8473" i="18"/>
  <c r="AN9089" i="18"/>
  <c r="AN6463" i="18"/>
  <c r="AN7608" i="18"/>
  <c r="AN8424" i="18"/>
  <c r="AN8771" i="18"/>
  <c r="AN9027" i="18"/>
  <c r="AN9283" i="18"/>
  <c r="AN9539" i="18"/>
  <c r="AN9768" i="18"/>
  <c r="AN5376" i="18"/>
  <c r="AN8530" i="18"/>
  <c r="AN9305" i="18"/>
  <c r="AN5103" i="18"/>
  <c r="AN8554" i="18"/>
  <c r="AN9386" i="18"/>
  <c r="AN6189" i="18"/>
  <c r="AN8763" i="18"/>
  <c r="AN9515" i="18"/>
  <c r="AN7337" i="18"/>
  <c r="AN8958" i="18"/>
  <c r="AN9698" i="18"/>
  <c r="AN7952" i="18"/>
  <c r="AN9489" i="18"/>
  <c r="AN6483" i="18"/>
  <c r="AN7615" i="18"/>
  <c r="AN8425" i="18"/>
  <c r="AN8774" i="18"/>
  <c r="AN9030" i="18"/>
  <c r="AN9286" i="18"/>
  <c r="AN9542" i="18"/>
  <c r="AN9769" i="18"/>
  <c r="AN5645" i="18"/>
  <c r="AN8388" i="18"/>
  <c r="AN9337" i="18"/>
  <c r="AN4585" i="18"/>
  <c r="AN8598" i="18"/>
  <c r="AN9354" i="18"/>
  <c r="AN3611" i="18"/>
  <c r="AN8558" i="18"/>
  <c r="AN9339" i="18"/>
  <c r="AN9939" i="18"/>
  <c r="AN8518" i="18"/>
  <c r="AN9326" i="18"/>
  <c r="AN9762" i="18"/>
  <c r="AN7544" i="18"/>
  <c r="AN8734" i="18"/>
  <c r="AN9425" i="18"/>
  <c r="AN5513" i="18"/>
  <c r="AN8961" i="18"/>
  <c r="AN9699" i="18"/>
  <c r="AN8753" i="18"/>
  <c r="AN9377" i="18"/>
  <c r="AN9891" i="18"/>
  <c r="AM7166" i="18"/>
  <c r="AM2407" i="18"/>
  <c r="AM6743" i="18"/>
  <c r="AM6112" i="18"/>
  <c r="AM6582" i="18"/>
  <c r="AM5420" i="18"/>
  <c r="AM3245" i="18"/>
  <c r="AM2066" i="18"/>
  <c r="AM8544" i="18"/>
  <c r="AM6516" i="18"/>
  <c r="AM666" i="18"/>
  <c r="AM421" i="18"/>
  <c r="AM9863" i="18"/>
  <c r="AM3439" i="18"/>
  <c r="AM4763" i="18"/>
  <c r="AM8310" i="18"/>
  <c r="AM9115" i="18"/>
  <c r="AM4986" i="18"/>
  <c r="AM5172" i="18"/>
  <c r="AM4495" i="18"/>
  <c r="AP5636" i="18"/>
  <c r="AM8125" i="18"/>
  <c r="AM7319" i="18"/>
  <c r="AP7321" i="18"/>
  <c r="AM6021" i="18"/>
  <c r="AP756" i="18"/>
  <c r="AP651" i="18"/>
  <c r="AP686" i="18"/>
  <c r="AP798" i="18"/>
  <c r="AP1263" i="18"/>
  <c r="AP433" i="18"/>
  <c r="AP841" i="18"/>
  <c r="AP1235" i="18"/>
  <c r="AP484" i="18"/>
  <c r="AP467" i="18"/>
  <c r="AP437" i="18"/>
  <c r="AP819" i="18"/>
  <c r="AQ694" i="18"/>
  <c r="AP1339" i="18"/>
  <c r="AP20" i="18"/>
  <c r="AP603" i="18"/>
  <c r="AP1159" i="18"/>
  <c r="AP537" i="18"/>
  <c r="AP527" i="18"/>
  <c r="AP782" i="18"/>
  <c r="AP1479" i="18"/>
  <c r="AP1843" i="18"/>
  <c r="AP1501" i="18"/>
  <c r="AP1361" i="18"/>
  <c r="AP28" i="18"/>
  <c r="AP1043" i="18"/>
  <c r="AP1207" i="18"/>
  <c r="AP14" i="18"/>
  <c r="AP601" i="18"/>
  <c r="AP39" i="18"/>
  <c r="AP1607" i="18"/>
  <c r="AP1323" i="18"/>
  <c r="AP1431" i="18"/>
  <c r="AP837" i="18"/>
  <c r="AP1835" i="18"/>
  <c r="AP1538" i="18"/>
  <c r="AP1937" i="18"/>
  <c r="AP1271" i="18"/>
  <c r="AP902" i="18"/>
  <c r="AP831" i="18"/>
  <c r="AP419" i="18"/>
  <c r="AP1057" i="18"/>
  <c r="AP573" i="18"/>
  <c r="AP1690" i="18"/>
  <c r="AP519" i="18"/>
  <c r="AP494" i="18"/>
  <c r="AP1147" i="18"/>
  <c r="AP759" i="18"/>
  <c r="AP1526" i="18"/>
  <c r="AQ1190" i="18"/>
  <c r="AP1706" i="18"/>
  <c r="AP2073" i="18"/>
  <c r="AP1126" i="18"/>
  <c r="AP1662" i="18"/>
  <c r="AP620" i="18"/>
  <c r="AP1864" i="18"/>
  <c r="AP1073" i="18"/>
  <c r="AQ2647" i="18"/>
  <c r="AQ865" i="18"/>
  <c r="AP3544" i="18"/>
  <c r="AP1929" i="18"/>
  <c r="AP1978" i="18"/>
  <c r="AP3132" i="18"/>
  <c r="AP713" i="18"/>
  <c r="AP1583" i="18"/>
  <c r="AP1100" i="18"/>
  <c r="AP477" i="18"/>
  <c r="AP2101" i="18"/>
  <c r="AP1029" i="18"/>
  <c r="AP1588" i="18"/>
  <c r="AP17" i="18"/>
  <c r="AP1204" i="18"/>
  <c r="AP1152" i="18"/>
  <c r="AP1353" i="18"/>
  <c r="AP1329" i="18"/>
  <c r="AP1865" i="18"/>
  <c r="AQ2679" i="18"/>
  <c r="AP1826" i="18"/>
  <c r="AP3832" i="18"/>
  <c r="AP1338" i="18"/>
  <c r="AP2099" i="18"/>
  <c r="AP4188" i="18"/>
  <c r="AP1299" i="18"/>
  <c r="AP408" i="18"/>
  <c r="AP529" i="18"/>
  <c r="AP473" i="18"/>
  <c r="AP1124" i="18"/>
  <c r="AP685" i="18"/>
  <c r="AP1368" i="18"/>
  <c r="AP1090" i="18"/>
  <c r="AP512" i="18"/>
  <c r="AQ972" i="18"/>
  <c r="AP1533" i="18"/>
  <c r="AQ2671" i="18"/>
  <c r="AP2307" i="18"/>
  <c r="AP2279" i="18"/>
  <c r="AP1077" i="18"/>
  <c r="AP508" i="18"/>
  <c r="AP3864" i="18"/>
  <c r="AP964" i="18"/>
  <c r="AP4732" i="18"/>
  <c r="AP1087" i="18"/>
  <c r="AP481" i="18"/>
  <c r="AP886" i="18"/>
  <c r="AP1428" i="18"/>
  <c r="AP1181" i="18"/>
  <c r="AQ1738" i="18"/>
  <c r="AP752" i="18"/>
  <c r="AP1879" i="18"/>
  <c r="AP2080" i="18"/>
  <c r="AP1625" i="18"/>
  <c r="AP613" i="18"/>
  <c r="AP861" i="18"/>
  <c r="AP528" i="18"/>
  <c r="AP1979" i="18"/>
  <c r="AP2651" i="18"/>
  <c r="AP3384" i="18"/>
  <c r="AP2411" i="18"/>
  <c r="AP3740" i="18"/>
  <c r="AP531" i="18"/>
  <c r="AP1379" i="18"/>
  <c r="AP548" i="18"/>
  <c r="AP1505" i="18"/>
  <c r="AP1238" i="18"/>
  <c r="AP1201" i="18"/>
  <c r="AQ1292" i="18"/>
  <c r="AP1176" i="18"/>
  <c r="AP2723" i="18"/>
  <c r="AP2221" i="18"/>
  <c r="AP2199" i="18"/>
  <c r="AP3868" i="18"/>
  <c r="AP2203" i="18"/>
  <c r="AP2470" i="18"/>
  <c r="AP4640" i="18"/>
  <c r="AP2148" i="18"/>
  <c r="AP2778" i="18"/>
  <c r="AP2738" i="18"/>
  <c r="AP1350" i="18"/>
  <c r="AP2432" i="18"/>
  <c r="AP2092" i="18"/>
  <c r="AQ2059" i="18"/>
  <c r="AP2721" i="18"/>
  <c r="AP3756" i="18"/>
  <c r="AP2381" i="18"/>
  <c r="AO7187" i="18"/>
  <c r="AO804" i="18"/>
  <c r="AO2820" i="18"/>
  <c r="AO1246" i="18"/>
  <c r="AO9294" i="18"/>
  <c r="AO2614" i="18"/>
  <c r="AO9332" i="18"/>
  <c r="AO2523" i="18"/>
  <c r="AO8581" i="18"/>
  <c r="AO866" i="18"/>
  <c r="AO2204" i="18"/>
  <c r="AO4573" i="18"/>
  <c r="AO8179" i="18"/>
  <c r="AO1949" i="18"/>
  <c r="AO2973" i="18"/>
  <c r="AO7722" i="18"/>
  <c r="AO1934" i="18"/>
  <c r="AO2974" i="18"/>
  <c r="AN7728" i="18"/>
  <c r="AN6133" i="18"/>
  <c r="AN8217" i="18"/>
  <c r="AN9183" i="18"/>
  <c r="AN6841" i="18"/>
  <c r="AN7823" i="18"/>
  <c r="AN8560" i="18"/>
  <c r="AN9008" i="18"/>
  <c r="AN9272" i="18"/>
  <c r="AN9528" i="18"/>
  <c r="AN7077" i="18"/>
  <c r="AN8586" i="18"/>
  <c r="AN9138" i="18"/>
  <c r="AN9650" i="18"/>
  <c r="AN8465" i="18"/>
  <c r="AN5973" i="18"/>
  <c r="AN9610" i="18"/>
  <c r="AN9131" i="18"/>
  <c r="AN8538" i="18"/>
  <c r="AN5217" i="18"/>
  <c r="AN9790" i="18"/>
  <c r="AN6909" i="18"/>
  <c r="AN7863" i="18"/>
  <c r="AN8546" i="18"/>
  <c r="AN8851" i="18"/>
  <c r="AN9107" i="18"/>
  <c r="AN9363" i="18"/>
  <c r="AN9619" i="18"/>
  <c r="AN9832" i="18"/>
  <c r="AN6932" i="18"/>
  <c r="AN8809" i="18"/>
  <c r="AN9561" i="18"/>
  <c r="AN6949" i="18"/>
  <c r="AN8842" i="18"/>
  <c r="AN9642" i="18"/>
  <c r="AN7325" i="18"/>
  <c r="AN8987" i="18"/>
  <c r="AN9761" i="18"/>
  <c r="AN8095" i="18"/>
  <c r="AN9198" i="18"/>
  <c r="AN9890" i="18"/>
  <c r="AN8670" i="18"/>
  <c r="AN9816" i="18"/>
  <c r="AN6929" i="18"/>
  <c r="AN7864" i="18"/>
  <c r="AN8550" i="18"/>
  <c r="AN8854" i="18"/>
  <c r="AN9110" i="18"/>
  <c r="AN9366" i="18"/>
  <c r="AN9622" i="18"/>
  <c r="AN9833" i="18"/>
  <c r="AN6845" i="18"/>
  <c r="AN8745" i="18"/>
  <c r="AN9577" i="18"/>
  <c r="AN7196" i="18"/>
  <c r="AN8874" i="18"/>
  <c r="AN9562" i="18"/>
  <c r="AN7261" i="18"/>
  <c r="AN8827" i="18"/>
  <c r="AN9579" i="18"/>
  <c r="AN6885" i="18"/>
  <c r="AN8830" i="18"/>
  <c r="AN9374" i="18"/>
  <c r="AN9878" i="18"/>
  <c r="AN7696" i="18"/>
  <c r="AN8849" i="18"/>
  <c r="AN9521" i="18"/>
  <c r="AN7748" i="18"/>
  <c r="AN9073" i="18"/>
  <c r="AN9777" i="18"/>
  <c r="AN8833" i="18"/>
  <c r="AN9441" i="18"/>
  <c r="AM7614" i="18"/>
  <c r="AM9334" i="18"/>
  <c r="AM5526" i="18"/>
  <c r="AM8244" i="18"/>
  <c r="AP1869" i="18"/>
  <c r="AM6175" i="18"/>
  <c r="AP9400" i="18"/>
  <c r="AM9908" i="18"/>
  <c r="AM6739" i="18"/>
  <c r="AM803" i="18"/>
  <c r="AM792" i="18"/>
  <c r="AM5405" i="18"/>
  <c r="AM3423" i="18"/>
  <c r="AM1722" i="18"/>
  <c r="AM974" i="18"/>
  <c r="AM6358" i="18"/>
  <c r="AP8128" i="18"/>
  <c r="AM9926" i="18"/>
  <c r="AM5203" i="18"/>
  <c r="AM9419" i="18"/>
  <c r="AM9277" i="18"/>
  <c r="AM1664" i="18"/>
  <c r="AM4058" i="18"/>
  <c r="AM9540" i="18"/>
  <c r="AP627" i="18"/>
  <c r="AP892" i="18"/>
  <c r="AP463" i="18"/>
  <c r="AP409" i="18"/>
  <c r="AP11" i="18"/>
  <c r="AP908" i="18"/>
  <c r="AP19" i="18"/>
  <c r="AP43" i="18"/>
  <c r="AP955" i="18"/>
  <c r="AP783" i="18"/>
  <c r="AP48" i="18"/>
  <c r="AP729" i="18"/>
  <c r="AP1451" i="18"/>
  <c r="AP1211" i="18"/>
  <c r="AP766" i="18"/>
  <c r="AP1335" i="18"/>
  <c r="AP1771" i="18"/>
  <c r="AP1523" i="18"/>
  <c r="AP2061" i="18"/>
  <c r="AP1656" i="18"/>
  <c r="AP491" i="18"/>
  <c r="AP1571" i="18"/>
  <c r="AP652" i="18"/>
  <c r="AP773" i="18"/>
  <c r="AP780" i="18"/>
  <c r="AP1247" i="18"/>
  <c r="AP833" i="18"/>
  <c r="AP1062" i="18"/>
  <c r="AP567" i="18"/>
  <c r="AP1883" i="18"/>
  <c r="AP1651" i="18"/>
  <c r="AP1727" i="18"/>
  <c r="AP560" i="18"/>
  <c r="AP1807" i="18"/>
  <c r="AP598" i="18"/>
  <c r="AP863" i="18"/>
  <c r="AP1551" i="18"/>
  <c r="AP1239" i="18"/>
  <c r="AP615" i="18"/>
  <c r="AP1034" i="18"/>
  <c r="AP590" i="18"/>
  <c r="AP583" i="18"/>
  <c r="AP1688" i="18"/>
  <c r="AP1148" i="18"/>
  <c r="AP24" i="18"/>
  <c r="AP956" i="18"/>
  <c r="AP1415" i="18"/>
  <c r="AP1823" i="18"/>
  <c r="AQ959" i="18"/>
  <c r="AP1675" i="18"/>
  <c r="AP438" i="18"/>
  <c r="AP1510" i="18"/>
  <c r="AP981" i="18"/>
  <c r="AP1080" i="18"/>
  <c r="AP501" i="18"/>
  <c r="AP1488" i="18"/>
  <c r="AP1525" i="18"/>
  <c r="AP1654" i="18"/>
  <c r="AP1448" i="18"/>
  <c r="AP1520" i="18"/>
  <c r="AP1409" i="18"/>
  <c r="AP1668" i="18"/>
  <c r="AP3800" i="18"/>
  <c r="AP1714" i="18"/>
  <c r="AP995" i="18"/>
  <c r="AP3388" i="18"/>
  <c r="AP54" i="18"/>
  <c r="AP1139" i="18"/>
  <c r="AP719" i="18"/>
  <c r="AP1103" i="18"/>
  <c r="AP454" i="18"/>
  <c r="AP866" i="18"/>
  <c r="AP1117" i="18"/>
  <c r="AP1949" i="18"/>
  <c r="AP2137" i="18"/>
  <c r="AP1212" i="18"/>
  <c r="AP1618" i="18"/>
  <c r="AP1092" i="18"/>
  <c r="AP1015" i="18"/>
  <c r="AP957" i="18"/>
  <c r="AP524" i="18"/>
  <c r="AP1455" i="18"/>
  <c r="AP1708" i="18"/>
  <c r="AP4088" i="18"/>
  <c r="AP1645" i="18"/>
  <c r="AP2100" i="18"/>
  <c r="AP4444" i="18"/>
  <c r="AP799" i="18"/>
  <c r="AP711" i="18"/>
  <c r="AP1543" i="18"/>
  <c r="AP1663" i="18"/>
  <c r="AP1965" i="18"/>
  <c r="AP1839" i="18"/>
  <c r="AP984" i="18"/>
  <c r="AP1309" i="18"/>
  <c r="AP1760" i="18"/>
  <c r="AP1261" i="18"/>
  <c r="AP1382" i="18"/>
  <c r="AP1669" i="18"/>
  <c r="AP1442" i="18"/>
  <c r="AP586" i="18"/>
  <c r="AP2563" i="18"/>
  <c r="AP2535" i="18"/>
  <c r="AP2195" i="18"/>
  <c r="AP2457" i="18"/>
  <c r="AP4120" i="18"/>
  <c r="AP2355" i="18"/>
  <c r="AP2940" i="18"/>
  <c r="AP2344" i="18"/>
  <c r="AP547" i="18"/>
  <c r="AP1647" i="18"/>
  <c r="AQ508" i="18"/>
  <c r="AP1699" i="18"/>
  <c r="AP1997" i="18"/>
  <c r="AP749" i="18"/>
  <c r="AP2013" i="18"/>
  <c r="AQ795" i="18"/>
  <c r="AP1597" i="18"/>
  <c r="AP1291" i="18"/>
  <c r="AP1088" i="18"/>
  <c r="AQ2074" i="18"/>
  <c r="AP1897" i="18"/>
  <c r="AP1464" i="18"/>
  <c r="AP2311" i="18"/>
  <c r="AQ2527" i="18"/>
  <c r="AP3640" i="18"/>
  <c r="AP2135" i="18"/>
  <c r="AP3996" i="18"/>
  <c r="AP1859" i="18"/>
  <c r="AP700" i="18"/>
  <c r="AP634" i="18"/>
  <c r="AP674" i="18"/>
  <c r="AP2139" i="18"/>
  <c r="AP1768" i="18"/>
  <c r="AP2713" i="18"/>
  <c r="AP1269" i="18"/>
  <c r="AP4380" i="18"/>
  <c r="AP2615" i="18"/>
  <c r="AP2848" i="18"/>
  <c r="AP2166" i="18"/>
  <c r="AQ2077" i="18"/>
  <c r="AP1411" i="18"/>
  <c r="AP3016" i="18"/>
  <c r="AP894" i="18"/>
  <c r="AQ3379" i="18"/>
  <c r="AQ2987" i="18"/>
  <c r="AP1612" i="18"/>
  <c r="AP1137" i="18"/>
  <c r="AP4388" i="18"/>
  <c r="AP576" i="18"/>
  <c r="AO963" i="18"/>
  <c r="AO429" i="18"/>
  <c r="AO7242" i="18"/>
  <c r="AO829" i="18"/>
  <c r="AO2836" i="18"/>
  <c r="AO1441" i="18"/>
  <c r="AO9365" i="18"/>
  <c r="AO2646" i="18"/>
  <c r="AO9462" i="18"/>
  <c r="AO2555" i="18"/>
  <c r="AO8654" i="18"/>
  <c r="AO914" i="18"/>
  <c r="AO2236" i="18"/>
  <c r="AO4766" i="18"/>
  <c r="AO8249" i="18"/>
  <c r="AO1981" i="18"/>
  <c r="AO3005" i="18"/>
  <c r="AO7805" i="18"/>
  <c r="AO406" i="18"/>
  <c r="AO1966" i="18"/>
  <c r="AO3006" i="18"/>
  <c r="AN7933" i="18"/>
  <c r="AN6263" i="18"/>
  <c r="AN8231" i="18"/>
  <c r="AN9223" i="18"/>
  <c r="AN3533" i="18"/>
  <c r="AN7117" i="18"/>
  <c r="AN7989" i="18"/>
  <c r="AN8664" i="18"/>
  <c r="AN9056" i="18"/>
  <c r="AN9312" i="18"/>
  <c r="AN9568" i="18"/>
  <c r="AN7401" i="18"/>
  <c r="AN8694" i="18"/>
  <c r="AN9218" i="18"/>
  <c r="AN9714" i="18"/>
  <c r="AN8510" i="18"/>
  <c r="AN6301" i="18"/>
  <c r="AN9657" i="18"/>
  <c r="AN9179" i="18"/>
  <c r="AN8602" i="18"/>
  <c r="AN6219" i="18"/>
  <c r="AN9918" i="18"/>
  <c r="AN6996" i="18"/>
  <c r="AN7913" i="18"/>
  <c r="AN8569" i="18"/>
  <c r="AN8867" i="18"/>
  <c r="AN9123" i="18"/>
  <c r="AN9379" i="18"/>
  <c r="AN9635" i="18"/>
  <c r="AN9843" i="18"/>
  <c r="AN7101" i="18"/>
  <c r="AN8857" i="18"/>
  <c r="AN9593" i="18"/>
  <c r="AN7121" i="18"/>
  <c r="AN8890" i="18"/>
  <c r="AN9682" i="18"/>
  <c r="AN7532" i="18"/>
  <c r="AN9035" i="18"/>
  <c r="AN9800" i="18"/>
  <c r="AN8248" i="18"/>
  <c r="AN9246" i="18"/>
  <c r="AN9929" i="18"/>
  <c r="AN8769" i="18"/>
  <c r="AN9880" i="18"/>
  <c r="AN7013" i="18"/>
  <c r="AN7916" i="18"/>
  <c r="AN8570" i="18"/>
  <c r="AN8870" i="18"/>
  <c r="AN9126" i="18"/>
  <c r="AN9382" i="18"/>
  <c r="AN9638" i="18"/>
  <c r="AN9846" i="18"/>
  <c r="AN7017" i="18"/>
  <c r="AN8793" i="18"/>
  <c r="AN9625" i="18"/>
  <c r="AN7376" i="18"/>
  <c r="AN8922" i="18"/>
  <c r="AN9578" i="18"/>
  <c r="AN7377" i="18"/>
  <c r="AN8875" i="18"/>
  <c r="AN9611" i="18"/>
  <c r="AN6972" i="18"/>
  <c r="AN8878" i="18"/>
  <c r="AN9422" i="18"/>
  <c r="AN9915" i="18"/>
  <c r="AN7901" i="18"/>
  <c r="AN8929" i="18"/>
  <c r="AN9601" i="18"/>
  <c r="AN8157" i="18"/>
  <c r="AN9153" i="18"/>
  <c r="AN9841" i="18"/>
  <c r="AN8897" i="18"/>
  <c r="AN9505" i="18"/>
  <c r="AM9315" i="18"/>
  <c r="AM9780" i="18"/>
  <c r="AM6069" i="18"/>
  <c r="AM8285" i="18"/>
  <c r="AM7103" i="18"/>
  <c r="AP8612" i="18"/>
  <c r="AM6378" i="18"/>
  <c r="AM2201" i="18"/>
  <c r="AM4935" i="18"/>
  <c r="AP3171" i="18"/>
  <c r="AM7627" i="18"/>
  <c r="AM1522" i="18"/>
  <c r="AM7377" i="18"/>
  <c r="AM8395" i="18"/>
  <c r="AM8076" i="18"/>
  <c r="AM7628" i="18"/>
  <c r="AP7968" i="18"/>
  <c r="AM6015" i="18"/>
  <c r="AP9615" i="18"/>
  <c r="AP3267" i="18"/>
  <c r="AM3983" i="18"/>
  <c r="AP691" i="18"/>
  <c r="AP777" i="18"/>
  <c r="AP1227" i="18"/>
  <c r="AP747" i="18"/>
  <c r="AP424" i="18"/>
  <c r="AP16" i="18"/>
  <c r="AP1203" i="18"/>
  <c r="AP32" i="18"/>
  <c r="AP679" i="18"/>
  <c r="AP44" i="18"/>
  <c r="AP574" i="18"/>
  <c r="AP923" i="18"/>
  <c r="AP1711" i="18"/>
  <c r="AP1143" i="18"/>
  <c r="AP1575" i="18"/>
  <c r="AP1327" i="18"/>
  <c r="AP1659" i="18"/>
  <c r="AP980" i="18"/>
  <c r="AP1064" i="18"/>
  <c r="AP895" i="18"/>
  <c r="AP1851" i="18"/>
  <c r="AP1599" i="18"/>
  <c r="AP1830" i="18"/>
  <c r="AP1400" i="18"/>
  <c r="AP417" i="18"/>
  <c r="AP611" i="18"/>
  <c r="AP1075" i="18"/>
  <c r="AP511" i="18"/>
  <c r="AP645" i="18"/>
  <c r="AP829" i="18"/>
  <c r="AP975" i="18"/>
  <c r="AP1010" i="18"/>
  <c r="AQ1266" i="18"/>
  <c r="AP518" i="18"/>
  <c r="AP795" i="18"/>
  <c r="AP1155" i="18"/>
  <c r="AP852" i="18"/>
  <c r="AP1471" i="18"/>
  <c r="AP1223" i="18"/>
  <c r="AP804" i="18"/>
  <c r="AP1901" i="18"/>
  <c r="AP1473" i="18"/>
  <c r="AP563" i="18"/>
  <c r="AP807" i="18"/>
  <c r="AP654" i="18"/>
  <c r="AP1439" i="18"/>
  <c r="AP1559" i="18"/>
  <c r="AQ1802" i="18"/>
  <c r="AP1629" i="18"/>
  <c r="AP1458" i="18"/>
  <c r="AP1953" i="18"/>
  <c r="AP1952" i="18"/>
  <c r="AP1336" i="18"/>
  <c r="AP2175" i="18"/>
  <c r="AP648" i="18"/>
  <c r="AP1605" i="18"/>
  <c r="AQ1345" i="18"/>
  <c r="AP2236" i="18"/>
  <c r="AP4056" i="18"/>
  <c r="AP1218" i="18"/>
  <c r="AP849" i="18"/>
  <c r="AP3644" i="18"/>
  <c r="AQ802" i="18"/>
  <c r="AQ935" i="18"/>
  <c r="AP1799" i="18"/>
  <c r="AP1933" i="18"/>
  <c r="AP1703" i="18"/>
  <c r="AP506" i="18"/>
  <c r="AP885" i="18"/>
  <c r="AQ1556" i="18"/>
  <c r="AP653" i="18"/>
  <c r="AP1726" i="18"/>
  <c r="AP817" i="18"/>
  <c r="AP629" i="18"/>
  <c r="AP1180" i="18"/>
  <c r="AP1610" i="18"/>
  <c r="AP1782" i="18"/>
  <c r="AP4344" i="18"/>
  <c r="AP1585" i="18"/>
  <c r="AP2566" i="18"/>
  <c r="AP4700" i="18"/>
  <c r="AP1419" i="18"/>
  <c r="AP545" i="18"/>
  <c r="AP730" i="18"/>
  <c r="AP914" i="18"/>
  <c r="AP1366" i="18"/>
  <c r="AP630" i="18"/>
  <c r="AP1453" i="18"/>
  <c r="AP2118" i="18"/>
  <c r="AP1785" i="18"/>
  <c r="AP1957" i="18"/>
  <c r="AQ2594" i="18"/>
  <c r="AP1198" i="18"/>
  <c r="AP1780" i="18"/>
  <c r="AP1412" i="18"/>
  <c r="AP2791" i="18"/>
  <c r="AP2607" i="18"/>
  <c r="AQ3351" i="18"/>
  <c r="AP4376" i="18"/>
  <c r="AP2767" i="18"/>
  <c r="AP3196" i="18"/>
  <c r="AP2753" i="18"/>
  <c r="AP676" i="18"/>
  <c r="AP1579" i="18"/>
  <c r="AP786" i="18"/>
  <c r="AP969" i="18"/>
  <c r="AP1068" i="18"/>
  <c r="AP1243" i="18"/>
  <c r="AP432" i="18"/>
  <c r="AP1734" i="18"/>
  <c r="AP2145" i="18"/>
  <c r="AP1217" i="18"/>
  <c r="AQ2101" i="18"/>
  <c r="AP1899" i="18"/>
  <c r="AP972" i="18"/>
  <c r="AP597" i="18"/>
  <c r="AP2567" i="18"/>
  <c r="AP1922" i="18"/>
  <c r="AP3896" i="18"/>
  <c r="AP1229" i="18"/>
  <c r="AP4252" i="18"/>
  <c r="AP609" i="18"/>
  <c r="AP1531" i="18"/>
  <c r="AP2037" i="18"/>
  <c r="AP2009" i="18"/>
  <c r="AP1082" i="18"/>
  <c r="AP2655" i="18"/>
  <c r="AP1071" i="18"/>
  <c r="AP3000" i="18"/>
  <c r="AP1911" i="18"/>
  <c r="AP2600" i="18"/>
  <c r="AP909" i="18"/>
  <c r="AP3104" i="18"/>
  <c r="AQ2605" i="18"/>
  <c r="AP1500" i="18"/>
  <c r="AP748" i="18"/>
  <c r="AP3428" i="18"/>
  <c r="AQ1300" i="18"/>
  <c r="AP2824" i="18"/>
  <c r="AP3152" i="18"/>
  <c r="AP1955" i="18"/>
  <c r="AP2423" i="18"/>
  <c r="AP2728" i="18"/>
  <c r="AO1205" i="18"/>
  <c r="AO1186" i="18"/>
  <c r="AO7291" i="18"/>
  <c r="AO854" i="18"/>
  <c r="AO2852" i="18"/>
  <c r="AO1489" i="18"/>
  <c r="AO9623" i="18"/>
  <c r="AO2678" i="18"/>
  <c r="AO9526" i="18"/>
  <c r="AO2587" i="18"/>
  <c r="AO8725" i="18"/>
  <c r="AO964" i="18"/>
  <c r="AO2268" i="18"/>
  <c r="AO4973" i="18"/>
  <c r="AO8289" i="18"/>
  <c r="AO428" i="18"/>
  <c r="AO2013" i="18"/>
  <c r="AO3037" i="18"/>
  <c r="AO7886" i="18"/>
  <c r="AO454" i="18"/>
  <c r="AO1998" i="18"/>
  <c r="AO3038" i="18"/>
  <c r="AN6451" i="18"/>
  <c r="AN7137" i="18"/>
  <c r="AN8559" i="18"/>
  <c r="AN9479" i="18"/>
  <c r="AN5769" i="18"/>
  <c r="AN7388" i="18"/>
  <c r="AN8207" i="18"/>
  <c r="AN8800" i="18"/>
  <c r="AN9128" i="18"/>
  <c r="AN9384" i="18"/>
  <c r="AN9640" i="18"/>
  <c r="AN7852" i="18"/>
  <c r="AN8850" i="18"/>
  <c r="AN9362" i="18"/>
  <c r="AN9830" i="18"/>
  <c r="AN8825" i="18"/>
  <c r="AN7479" i="18"/>
  <c r="AN9888" i="18"/>
  <c r="AN9419" i="18"/>
  <c r="AN8846" i="18"/>
  <c r="AN6633" i="18"/>
  <c r="AN2915" i="18"/>
  <c r="AN7081" i="18"/>
  <c r="AN7965" i="18"/>
  <c r="AN8590" i="18"/>
  <c r="AN8883" i="18"/>
  <c r="AN9139" i="18"/>
  <c r="AN9395" i="18"/>
  <c r="AN9651" i="18"/>
  <c r="AN9857" i="18"/>
  <c r="AN7245" i="18"/>
  <c r="AN8889" i="18"/>
  <c r="AN9641" i="18"/>
  <c r="AN7428" i="18"/>
  <c r="AN8938" i="18"/>
  <c r="AN9721" i="18"/>
  <c r="AN7684" i="18"/>
  <c r="AN9051" i="18"/>
  <c r="AN9838" i="18"/>
  <c r="AN8401" i="18"/>
  <c r="AN9294" i="18"/>
  <c r="AN4759" i="18"/>
  <c r="AN8817" i="18"/>
  <c r="AN3238" i="18"/>
  <c r="AN7100" i="18"/>
  <c r="AN7967" i="18"/>
  <c r="AN8593" i="18"/>
  <c r="AN8886" i="18"/>
  <c r="AN9142" i="18"/>
  <c r="AN9398" i="18"/>
  <c r="AN9654" i="18"/>
  <c r="AN9858" i="18"/>
  <c r="AN7181" i="18"/>
  <c r="AN8841" i="18"/>
  <c r="AN9667" i="18"/>
  <c r="AN7529" i="18"/>
  <c r="AN8970" i="18"/>
  <c r="AN9626" i="18"/>
  <c r="AN7480" i="18"/>
  <c r="AN8923" i="18"/>
  <c r="AN9643" i="18"/>
  <c r="AN7212" i="18"/>
  <c r="AN8926" i="18"/>
  <c r="AN9550" i="18"/>
  <c r="AN3917" i="18"/>
  <c r="AN8004" i="18"/>
  <c r="AN9009" i="18"/>
  <c r="AN9674" i="18"/>
  <c r="AN8449" i="18"/>
  <c r="AN9249" i="18"/>
  <c r="AN9905" i="18"/>
  <c r="AN8993" i="18"/>
  <c r="AN9585" i="18"/>
  <c r="AM6326" i="18"/>
  <c r="AM9886" i="18"/>
  <c r="AM2014" i="18"/>
  <c r="AM2505" i="18"/>
  <c r="AM9459" i="18"/>
  <c r="AM6398" i="18"/>
  <c r="AM5179" i="18"/>
  <c r="AM9154" i="18"/>
  <c r="AM5994" i="18"/>
  <c r="AM9864" i="18"/>
  <c r="AM6595" i="18"/>
  <c r="AM6342" i="18"/>
  <c r="AM7728" i="18"/>
  <c r="AM6438" i="18"/>
  <c r="AM5574" i="18"/>
  <c r="AM4387" i="18"/>
  <c r="AM5853" i="18"/>
  <c r="AM9676" i="18"/>
  <c r="AM7090" i="18"/>
  <c r="AM510" i="18"/>
  <c r="AM7775" i="18"/>
  <c r="AM6883" i="18"/>
  <c r="AP3314" i="18"/>
  <c r="AM2249" i="18"/>
  <c r="AM7028" i="18"/>
  <c r="AM6412" i="18"/>
  <c r="AM1928" i="18"/>
  <c r="AM5101" i="18"/>
  <c r="AM1131" i="18"/>
  <c r="AP410" i="18"/>
  <c r="AP1459" i="18"/>
  <c r="AP619" i="18"/>
  <c r="AP40" i="18"/>
  <c r="AP405" i="18"/>
  <c r="AP809" i="18"/>
  <c r="AP699" i="18"/>
  <c r="AP1002" i="18"/>
  <c r="AP532" i="18"/>
  <c r="AP555" i="18"/>
  <c r="AP612" i="18"/>
  <c r="AP52" i="18"/>
  <c r="AP1535" i="18"/>
  <c r="AP1855" i="18"/>
  <c r="AP1655" i="18"/>
  <c r="AP905" i="18"/>
  <c r="AP1440" i="18"/>
  <c r="AP2129" i="18"/>
  <c r="AP731" i="18"/>
  <c r="AP823" i="18"/>
  <c r="AP617" i="18"/>
  <c r="AP564" i="18"/>
  <c r="AP588" i="18"/>
  <c r="AP639" i="18"/>
  <c r="AP655" i="18"/>
  <c r="AP1875" i="18"/>
  <c r="AP2093" i="18"/>
  <c r="AP1905" i="18"/>
  <c r="AP943" i="18"/>
  <c r="AP899" i="18"/>
  <c r="AP1030" i="18"/>
  <c r="AP709" i="18"/>
  <c r="AQ610" i="18"/>
  <c r="AP1356" i="18"/>
  <c r="AP1230" i="18"/>
  <c r="AP670" i="18"/>
  <c r="AP515" i="18"/>
  <c r="AP864" i="18"/>
  <c r="AP1763" i="18"/>
  <c r="AP1591" i="18"/>
  <c r="AP1359" i="18"/>
  <c r="AP2157" i="18"/>
  <c r="AP540" i="18"/>
  <c r="AP429" i="18"/>
  <c r="AP551" i="18"/>
  <c r="AP1279" i="18"/>
  <c r="AQ1143" i="18"/>
  <c r="AP1318" i="18"/>
  <c r="AP989" i="18"/>
  <c r="AP2069" i="18"/>
  <c r="AP1917" i="18"/>
  <c r="AP570" i="18"/>
  <c r="AP893" i="18"/>
  <c r="AP948" i="18"/>
  <c r="AP1870" i="18"/>
  <c r="AP2431" i="18"/>
  <c r="AP2243" i="18"/>
  <c r="AQ1049" i="18"/>
  <c r="AP704" i="18"/>
  <c r="AP2354" i="18"/>
  <c r="AP4312" i="18"/>
  <c r="AP1457" i="18"/>
  <c r="AP1887" i="18"/>
  <c r="AP3900" i="18"/>
  <c r="AP27" i="18"/>
  <c r="AP761" i="18"/>
  <c r="AP1423" i="18"/>
  <c r="AP1627" i="18"/>
  <c r="AP1224" i="18"/>
  <c r="AP466" i="18"/>
  <c r="AP1252" i="18"/>
  <c r="AP689" i="18"/>
  <c r="AP2017" i="18"/>
  <c r="AP1566" i="18"/>
  <c r="AP1744" i="18"/>
  <c r="AP1920" i="18"/>
  <c r="AQ1453" i="18"/>
  <c r="AP1565" i="18"/>
  <c r="AP2406" i="18"/>
  <c r="AP4600" i="18"/>
  <c r="AP2299" i="18"/>
  <c r="AP2908" i="18"/>
  <c r="AP1051" i="18"/>
  <c r="AQ1127" i="18"/>
  <c r="AQ1335" i="18"/>
  <c r="AP1280" i="18"/>
  <c r="AQ1660" i="18"/>
  <c r="AP1164" i="18"/>
  <c r="AP460" i="18"/>
  <c r="AP1603" i="18"/>
  <c r="AQ2138" i="18"/>
  <c r="AP900" i="18"/>
  <c r="AP546" i="18"/>
  <c r="AP2239" i="18"/>
  <c r="AP1122" i="18"/>
  <c r="AP1340" i="18"/>
  <c r="AP1872" i="18"/>
  <c r="AP1257" i="18"/>
  <c r="AQ3863" i="18"/>
  <c r="AP4632" i="18"/>
  <c r="AP2115" i="18"/>
  <c r="AP3452" i="18"/>
  <c r="AP15" i="18"/>
  <c r="AP1331" i="18"/>
  <c r="AP1055" i="18"/>
  <c r="AP602" i="18"/>
  <c r="AP1067" i="18"/>
  <c r="AP1337" i="18"/>
  <c r="AP1697" i="18"/>
  <c r="AP794" i="18"/>
  <c r="AP994" i="18"/>
  <c r="AP420" i="18"/>
  <c r="AP1568" i="18"/>
  <c r="AP1825" i="18"/>
  <c r="AP742" i="18"/>
  <c r="AP2271" i="18"/>
  <c r="AP1613" i="18"/>
  <c r="AQ50" i="18"/>
  <c r="AP812" i="18"/>
  <c r="AP4152" i="18"/>
  <c r="AP2250" i="18"/>
  <c r="AP4508" i="18"/>
  <c r="AP483" i="18"/>
  <c r="AP1347" i="18"/>
  <c r="AP663" i="18"/>
  <c r="AP1276" i="18"/>
  <c r="AP1871" i="18"/>
  <c r="AP1358" i="18"/>
  <c r="AP471" i="18"/>
  <c r="AQ1631" i="18"/>
  <c r="AP2439" i="18"/>
  <c r="AP3512" i="18"/>
  <c r="AQ1810" i="18"/>
  <c r="AP1848" i="18"/>
  <c r="AP1868" i="18"/>
  <c r="AP3360" i="18"/>
  <c r="AP850" i="18"/>
  <c r="AP3056" i="18"/>
  <c r="AP2128" i="18"/>
  <c r="AP3828" i="18"/>
  <c r="AP2487" i="18"/>
  <c r="AP3236" i="18"/>
  <c r="AP3816" i="18"/>
  <c r="AP2200" i="18"/>
  <c r="AP1626" i="18"/>
  <c r="AP1857" i="18"/>
  <c r="AO4167" i="18"/>
  <c r="AO9156" i="18"/>
  <c r="AO8082" i="18"/>
  <c r="AO1394" i="18"/>
  <c r="AO1182" i="18"/>
  <c r="AO34" i="18"/>
  <c r="AO2668" i="18"/>
  <c r="AO9211" i="18"/>
  <c r="AO2397" i="18"/>
  <c r="AO8809" i="18"/>
  <c r="AO2430" i="18"/>
  <c r="AN6474" i="18"/>
  <c r="AN8575" i="18"/>
  <c r="AN7797" i="18"/>
  <c r="AN8992" i="18"/>
  <c r="AN9512" i="18"/>
  <c r="AN8545" i="18"/>
  <c r="AN9618" i="18"/>
  <c r="AN9545" i="18"/>
  <c r="AN8578" i="18"/>
  <c r="AN9673" i="18"/>
  <c r="AN6247" i="18"/>
  <c r="AN8324" i="18"/>
  <c r="AN8995" i="18"/>
  <c r="AN9507" i="18"/>
  <c r="AN9209" i="18"/>
  <c r="AN8389" i="18"/>
  <c r="AN4608" i="18"/>
  <c r="AN9403" i="18"/>
  <c r="AN8862" i="18"/>
  <c r="AN7596" i="18"/>
  <c r="AN6272" i="18"/>
  <c r="AN8325" i="18"/>
  <c r="AN8998" i="18"/>
  <c r="AN9510" i="18"/>
  <c r="AN9241" i="18"/>
  <c r="AN8466" i="18"/>
  <c r="AN9862" i="18"/>
  <c r="AN9243" i="18"/>
  <c r="AN8300" i="18"/>
  <c r="AN9686" i="18"/>
  <c r="AN8521" i="18"/>
  <c r="AN9866" i="18"/>
  <c r="AN9537" i="18"/>
  <c r="AN9217" i="18"/>
  <c r="AP9791" i="18"/>
  <c r="AM7314" i="18"/>
  <c r="AM2134" i="18"/>
  <c r="AM9379" i="18"/>
  <c r="AM4757" i="18"/>
  <c r="AM7786" i="18"/>
  <c r="AM2453" i="18"/>
  <c r="AM5738" i="18"/>
  <c r="AM8283" i="18"/>
  <c r="AM3333" i="18"/>
  <c r="AM1450" i="18"/>
  <c r="AM7646" i="18"/>
  <c r="AM8813" i="18"/>
  <c r="AM5308" i="18"/>
  <c r="AM1643" i="18"/>
  <c r="AM3750" i="18"/>
  <c r="AP715" i="18"/>
  <c r="AP820" i="18"/>
  <c r="AP31" i="18"/>
  <c r="AP735" i="18"/>
  <c r="AP37" i="18"/>
  <c r="AP775" i="18"/>
  <c r="AP1303" i="18"/>
  <c r="AP539" i="18"/>
  <c r="AP1267" i="18"/>
  <c r="AP1819" i="18"/>
  <c r="AP716" i="18"/>
  <c r="AP510" i="18"/>
  <c r="AP959" i="18"/>
  <c r="AP1163" i="18"/>
  <c r="AP857" i="18"/>
  <c r="AP1111" i="18"/>
  <c r="AP1106" i="18"/>
  <c r="AP638" i="18"/>
  <c r="AP468" i="18"/>
  <c r="AP1641" i="18"/>
  <c r="AP571" i="18"/>
  <c r="AP1383" i="18"/>
  <c r="AP1867" i="18"/>
  <c r="AP1166" i="18"/>
  <c r="AP1527" i="18"/>
  <c r="AP920" i="18"/>
  <c r="AP1194" i="18"/>
  <c r="AP1258" i="18"/>
  <c r="AP1016" i="18"/>
  <c r="AP2499" i="18"/>
  <c r="AP461" i="18"/>
  <c r="AP4568" i="18"/>
  <c r="AP2008" i="18"/>
  <c r="AP10" i="18"/>
  <c r="AP673" i="18"/>
  <c r="AP1324" i="18"/>
  <c r="AP1404" i="18"/>
  <c r="AP1000" i="18"/>
  <c r="AP1420" i="18"/>
  <c r="AP2275" i="18"/>
  <c r="AP2134" i="18"/>
  <c r="AP2056" i="18"/>
  <c r="AP3164" i="18"/>
  <c r="AP1615" i="18"/>
  <c r="AP587" i="18"/>
  <c r="AP568" i="18"/>
  <c r="AP1297" i="18"/>
  <c r="AP1266" i="18"/>
  <c r="AP2495" i="18"/>
  <c r="AP963" i="18"/>
  <c r="AQ2471" i="18"/>
  <c r="AP2147" i="18"/>
  <c r="AP3708" i="18"/>
  <c r="AP569" i="18"/>
  <c r="AP1019" i="18"/>
  <c r="AP1206" i="18"/>
  <c r="AP1417" i="18"/>
  <c r="AP662" i="18"/>
  <c r="AP2527" i="18"/>
  <c r="AP856" i="18"/>
  <c r="AQ3383" i="18"/>
  <c r="AP2669" i="18"/>
  <c r="AP913" i="18"/>
  <c r="AP1399" i="18"/>
  <c r="AP1377" i="18"/>
  <c r="AP1748" i="18"/>
  <c r="AP1222" i="18"/>
  <c r="AP2464" i="18"/>
  <c r="AP584" i="18"/>
  <c r="AQ1238" i="18"/>
  <c r="AP2063" i="18"/>
  <c r="AP1596" i="18"/>
  <c r="AP4432" i="18"/>
  <c r="AP1964" i="18"/>
  <c r="AP6" i="18"/>
  <c r="AP664" i="18"/>
  <c r="AP2638" i="18"/>
  <c r="AP4887" i="18"/>
  <c r="AP2348" i="18"/>
  <c r="AP4569" i="18"/>
  <c r="AP1891" i="18"/>
  <c r="AP3290" i="18"/>
  <c r="AP3835" i="18"/>
  <c r="AQ2060" i="18"/>
  <c r="AP3450" i="18"/>
  <c r="AP4665" i="18"/>
  <c r="AP3098" i="18"/>
  <c r="AP3629" i="18"/>
  <c r="AP5938" i="18"/>
  <c r="AP7986" i="18"/>
  <c r="AP4547" i="18"/>
  <c r="AP6006" i="18"/>
  <c r="AP8054" i="18"/>
  <c r="AP4610" i="18"/>
  <c r="AP5314" i="18"/>
  <c r="AP7738" i="18"/>
  <c r="AP3458" i="18"/>
  <c r="AP724" i="18"/>
  <c r="AP658" i="18"/>
  <c r="AP1018" i="18"/>
  <c r="AP1648" i="18"/>
  <c r="AP1302" i="18"/>
  <c r="AP1104" i="18"/>
  <c r="AP725" i="18"/>
  <c r="AP2707" i="18"/>
  <c r="AP1244" i="18"/>
  <c r="AP2310" i="18"/>
  <c r="AP1721" i="18"/>
  <c r="AP2019" i="18"/>
  <c r="AP4160" i="18"/>
  <c r="AP1066" i="18"/>
  <c r="AP3924" i="18"/>
  <c r="AP2156" i="18"/>
  <c r="AP4708" i="18"/>
  <c r="AQ3847" i="18"/>
  <c r="AP2155" i="18"/>
  <c r="AP1874" i="18"/>
  <c r="AQ2239" i="18"/>
  <c r="AP2683" i="18"/>
  <c r="AP2864" i="18"/>
  <c r="AP4535" i="18"/>
  <c r="AP3526" i="18"/>
  <c r="AQ4100" i="18"/>
  <c r="AQ5609" i="18"/>
  <c r="AQ4926" i="18"/>
  <c r="AQ2772" i="18"/>
  <c r="AP3067" i="18"/>
  <c r="AP2619" i="18"/>
  <c r="AP4594" i="18"/>
  <c r="AP2366" i="18"/>
  <c r="AP4685" i="18"/>
  <c r="AP5064" i="18"/>
  <c r="AP6738" i="18"/>
  <c r="AP3411" i="18"/>
  <c r="AP3887" i="18"/>
  <c r="AP6294" i="18"/>
  <c r="AP8342" i="18"/>
  <c r="AQ2628" i="18"/>
  <c r="AP3070" i="18"/>
  <c r="AP7258" i="18"/>
  <c r="AP3834" i="18"/>
  <c r="AP4995" i="18"/>
  <c r="AQ459" i="18"/>
  <c r="AQ806" i="18"/>
  <c r="AP1802" i="18"/>
  <c r="AP1812" i="18"/>
  <c r="AQ941" i="18"/>
  <c r="AP990" i="18"/>
  <c r="AQ906" i="18"/>
  <c r="AP520" i="18"/>
  <c r="AP3192" i="18"/>
  <c r="AP2511" i="18"/>
  <c r="AP1184" i="18"/>
  <c r="AP3424" i="18"/>
  <c r="AP1844" i="18"/>
  <c r="AP1951" i="18"/>
  <c r="AQ2884" i="18"/>
  <c r="AP1765" i="18"/>
  <c r="AP1888" i="18"/>
  <c r="AP3336" i="18"/>
  <c r="AP2598" i="18"/>
  <c r="AP2261" i="18"/>
  <c r="AP2679" i="18"/>
  <c r="AP1943" i="18"/>
  <c r="AQ1036" i="18"/>
  <c r="AP4020" i="18"/>
  <c r="AP4237" i="18"/>
  <c r="AQ5242" i="18"/>
  <c r="AQ2044" i="18"/>
  <c r="AQ3876" i="18"/>
  <c r="AP4541" i="18"/>
  <c r="AP3971" i="18"/>
  <c r="AP3535" i="18"/>
  <c r="AQ2819" i="18"/>
  <c r="AQ859" i="18"/>
  <c r="AQ5357" i="18"/>
  <c r="AQ5186" i="18"/>
  <c r="AQ3676" i="18"/>
  <c r="AP3954" i="18"/>
  <c r="AP3689" i="18"/>
  <c r="AP2478" i="18"/>
  <c r="AP2067" i="18"/>
  <c r="AQ5301" i="18"/>
  <c r="AQ3810" i="18"/>
  <c r="AP5017" i="18"/>
  <c r="AP7282" i="18"/>
  <c r="AQ3644" i="18"/>
  <c r="AQ2168" i="18"/>
  <c r="AQ3281" i="18"/>
  <c r="AQ4641" i="18"/>
  <c r="AP7606" i="18"/>
  <c r="AP2318" i="18"/>
  <c r="AQ5138" i="18"/>
  <c r="AQ2204" i="18"/>
  <c r="AP6266" i="18"/>
  <c r="AP8314" i="18"/>
  <c r="AQ3117" i="18"/>
  <c r="AP2424" i="18"/>
  <c r="AP41" i="18"/>
  <c r="AP751" i="18"/>
  <c r="AP1025" i="18"/>
  <c r="AP788" i="18"/>
  <c r="AQ1105" i="18"/>
  <c r="AQ1366" i="18"/>
  <c r="AQ17" i="18"/>
  <c r="AP517" i="18"/>
  <c r="AQ1154" i="18"/>
  <c r="AP2367" i="18"/>
  <c r="AP2435" i="18"/>
  <c r="AP1809" i="18"/>
  <c r="AQ1909" i="18"/>
  <c r="AQ3479" i="18"/>
  <c r="AQ3052" i="18"/>
  <c r="AQ411" i="18"/>
  <c r="AP4604" i="18"/>
  <c r="AP1736" i="18"/>
  <c r="AP1241" i="18"/>
  <c r="AQ2624" i="18"/>
  <c r="AP4736" i="18"/>
  <c r="AP1858" i="18"/>
  <c r="AP4036" i="18"/>
  <c r="AP600" i="18"/>
  <c r="AQ2915" i="18"/>
  <c r="AP4396" i="18"/>
  <c r="AQ1636" i="18"/>
  <c r="AP2681" i="18"/>
  <c r="AP4204" i="18"/>
  <c r="AQ3239" i="18"/>
  <c r="AQ3448" i="18"/>
  <c r="AQ3151" i="18"/>
  <c r="AP1478" i="18"/>
  <c r="AQ3819" i="18"/>
  <c r="AP1301" i="18"/>
  <c r="AQ3459" i="18"/>
  <c r="AQ3164" i="18"/>
  <c r="AQ3533" i="18"/>
  <c r="AP2850" i="18"/>
  <c r="AQ5786" i="18"/>
  <c r="AP2583" i="18"/>
  <c r="AQ4676" i="18"/>
  <c r="AQ4905" i="18"/>
  <c r="AP4355" i="18"/>
  <c r="AQ4565" i="18"/>
  <c r="AP3944" i="18"/>
  <c r="AP3034" i="18"/>
  <c r="AP2741" i="18"/>
  <c r="AQ5730" i="18"/>
  <c r="AQ904" i="18"/>
  <c r="AQ3716" i="18"/>
  <c r="AP4338" i="18"/>
  <c r="AP3739" i="18"/>
  <c r="AP3757" i="18"/>
  <c r="AQ3528" i="18"/>
  <c r="AP3945" i="18"/>
  <c r="AP5149" i="18"/>
  <c r="AP6034" i="18"/>
  <c r="AP8082" i="18"/>
  <c r="AP4349" i="18"/>
  <c r="AP3229" i="18"/>
  <c r="AP3422" i="18"/>
  <c r="AP6614" i="18"/>
  <c r="AP2164" i="18"/>
  <c r="AQ5373" i="18"/>
  <c r="AQ3153" i="18"/>
  <c r="AP5078" i="18"/>
  <c r="AP7322" i="18"/>
  <c r="AQ3996" i="18"/>
  <c r="AQ3765" i="18"/>
  <c r="AQ4702" i="18"/>
  <c r="AQ1079" i="18"/>
  <c r="AP1196" i="18"/>
  <c r="AP1513" i="18"/>
  <c r="AQ1967" i="18"/>
  <c r="AQ901" i="18"/>
  <c r="AP1793" i="18"/>
  <c r="AP2126" i="18"/>
  <c r="AQ1104" i="18"/>
  <c r="AQ872" i="18"/>
  <c r="AQ3583" i="18"/>
  <c r="AQ3156" i="18"/>
  <c r="AP3012" i="18"/>
  <c r="AP1944" i="18"/>
  <c r="AP1084" i="18"/>
  <c r="AQ1986" i="18"/>
  <c r="AP3084" i="18"/>
  <c r="AP3660" i="18"/>
  <c r="AQ2612" i="18"/>
  <c r="AP2548" i="18"/>
  <c r="AP4791" i="18"/>
  <c r="AP2845" i="18"/>
  <c r="AP2874" i="18"/>
  <c r="AQ1463" i="18"/>
  <c r="AQ4008" i="18"/>
  <c r="AP3785" i="18"/>
  <c r="AP3812" i="18"/>
  <c r="AP4281" i="18"/>
  <c r="AP1013" i="18"/>
  <c r="AP4979" i="18"/>
  <c r="AP8210" i="18"/>
  <c r="AP3750" i="18"/>
  <c r="AP6998" i="18"/>
  <c r="AP4297" i="18"/>
  <c r="AQ5612" i="18"/>
  <c r="AQ4252" i="18"/>
  <c r="AQ4474" i="18"/>
  <c r="AP5886" i="18"/>
  <c r="AP7934" i="18"/>
  <c r="AP2193" i="18"/>
  <c r="AP4499" i="18"/>
  <c r="AP5085" i="18"/>
  <c r="AP6242" i="18"/>
  <c r="AQ3960" i="18"/>
  <c r="AQ3753" i="18"/>
  <c r="AP8942" i="18"/>
  <c r="AQ2403" i="18"/>
  <c r="AP4623" i="18"/>
  <c r="AQ2193" i="18"/>
  <c r="AP2949" i="18"/>
  <c r="AP8046" i="18"/>
  <c r="AQ5665" i="18"/>
  <c r="AP6446" i="18"/>
  <c r="AQ1288" i="18"/>
  <c r="AP8850" i="18"/>
  <c r="AQ7138" i="18"/>
  <c r="AQ3546" i="18"/>
  <c r="AP3029" i="18"/>
  <c r="AQ6721" i="18"/>
  <c r="AP4074" i="18"/>
  <c r="AQ7366" i="18"/>
  <c r="AP3421" i="18"/>
  <c r="AP4042" i="18"/>
  <c r="AP3167" i="18"/>
  <c r="AP4463" i="18"/>
  <c r="AQ7530" i="18"/>
  <c r="AP4123" i="18"/>
  <c r="AP2140" i="18"/>
  <c r="AP1724" i="18"/>
  <c r="AP8938" i="18"/>
  <c r="AQ6926" i="18"/>
  <c r="AP3655" i="18"/>
  <c r="AQ4092" i="18"/>
  <c r="AQ3901" i="18"/>
  <c r="AQ7314" i="18"/>
  <c r="AP4011" i="18"/>
  <c r="AP4607" i="18"/>
  <c r="AP6286" i="18"/>
  <c r="AQ5203" i="18"/>
  <c r="AQ6796" i="18"/>
  <c r="AQ9912" i="18"/>
  <c r="AQ5424" i="18"/>
  <c r="AP8408" i="18"/>
  <c r="AM1333" i="18"/>
  <c r="AP8574" i="18"/>
  <c r="AP4866" i="18"/>
  <c r="AQ6673" i="18"/>
  <c r="AP5877" i="18"/>
  <c r="AP8669" i="18"/>
  <c r="AM1725" i="18"/>
  <c r="AP6252" i="18"/>
  <c r="AQ2505" i="18"/>
  <c r="AP1908" i="18"/>
  <c r="AP5412" i="18"/>
  <c r="AQ9632" i="18"/>
  <c r="AP5356" i="18"/>
  <c r="AP8376" i="18"/>
  <c r="AP3305" i="18"/>
  <c r="AQ3882" i="18"/>
  <c r="AP5120" i="18"/>
  <c r="AQ9316" i="18"/>
  <c r="AP4022" i="18"/>
  <c r="AP7955" i="18"/>
  <c r="AM653" i="18"/>
  <c r="AP3715" i="18"/>
  <c r="AP9294" i="18"/>
  <c r="AQ4115" i="18"/>
  <c r="AQ5275" i="18"/>
  <c r="AQ7550" i="18"/>
  <c r="AP2873" i="18"/>
  <c r="AQ9328" i="18"/>
  <c r="AP4091" i="18"/>
  <c r="AQ6321" i="18"/>
  <c r="AP7293" i="18"/>
  <c r="AP3442" i="18"/>
  <c r="AP9368" i="18"/>
  <c r="AQ7781" i="18"/>
  <c r="AP7052" i="18"/>
  <c r="AP6311" i="18"/>
  <c r="AM2442" i="18"/>
  <c r="AM6648" i="18"/>
  <c r="AP9268" i="18"/>
  <c r="AQ8113" i="18"/>
  <c r="AP7832" i="18"/>
  <c r="AP5076" i="18"/>
  <c r="AP9267" i="18"/>
  <c r="AQ8585" i="18"/>
  <c r="AP7856" i="18"/>
  <c r="AQ7595" i="18"/>
  <c r="AM3456" i="18"/>
  <c r="AM7552" i="18"/>
  <c r="AP7146" i="18"/>
  <c r="AM1940" i="18"/>
  <c r="AP6793" i="18"/>
  <c r="AP5478" i="18"/>
  <c r="AP9083" i="18"/>
  <c r="AP9455" i="18"/>
  <c r="AM4360" i="18"/>
  <c r="AQ4173" i="18"/>
  <c r="AM1492" i="18"/>
  <c r="AQ5112" i="18"/>
  <c r="AQ8507" i="18"/>
  <c r="AP9046" i="18"/>
  <c r="AM3480" i="18"/>
  <c r="AQ7563" i="18"/>
  <c r="AM3513" i="18"/>
  <c r="AM7609" i="18"/>
  <c r="AM762" i="18"/>
  <c r="AP755" i="18"/>
  <c r="AQ2064" i="18"/>
  <c r="AQ1171" i="18"/>
  <c r="AP606" i="18"/>
  <c r="AP938" i="18"/>
  <c r="AQ521" i="18"/>
  <c r="AQ2031" i="18"/>
  <c r="AQ1428" i="18"/>
  <c r="AQ2928" i="18"/>
  <c r="AQ1253" i="18"/>
  <c r="AP1769" i="18"/>
  <c r="AP2482" i="18"/>
  <c r="AP2479" i="18"/>
  <c r="AP2376" i="18"/>
  <c r="AP2752" i="18"/>
  <c r="AQ1042" i="18"/>
  <c r="AQ2745" i="18"/>
  <c r="AQ3911" i="18"/>
  <c r="AP1320" i="18"/>
  <c r="AQ3704" i="18"/>
  <c r="AQ3310" i="18"/>
  <c r="AQ3443" i="18"/>
  <c r="AP4626" i="18"/>
  <c r="AQ4622" i="18"/>
  <c r="AP2604" i="18"/>
  <c r="AQ5762" i="18"/>
  <c r="AQ4012" i="18"/>
  <c r="AQ5606" i="18"/>
  <c r="AQ5429" i="18"/>
  <c r="AP5115" i="18"/>
  <c r="AQ3796" i="18"/>
  <c r="AQ3513" i="18"/>
  <c r="AQ2023" i="18"/>
  <c r="AQ4145" i="18"/>
  <c r="AP6330" i="18"/>
  <c r="AP4786" i="18"/>
  <c r="AQ2898" i="18"/>
  <c r="AP6686" i="18"/>
  <c r="AP2534" i="18"/>
  <c r="AQ5333" i="18"/>
  <c r="AQ3961" i="18"/>
  <c r="AQ2050" i="18"/>
  <c r="AP6274" i="18"/>
  <c r="AQ4148" i="18"/>
  <c r="AQ5335" i="18"/>
  <c r="AP3716" i="18"/>
  <c r="AQ1364" i="18"/>
  <c r="AP5187" i="18"/>
  <c r="AP8598" i="18"/>
  <c r="AQ5089" i="18"/>
  <c r="AP6854" i="18"/>
  <c r="AQ1396" i="18"/>
  <c r="AP3206" i="18"/>
  <c r="AP8870" i="18"/>
  <c r="AP5966" i="18"/>
  <c r="AP5581" i="18"/>
  <c r="AQ8450" i="18"/>
  <c r="AP5686" i="18"/>
  <c r="AQ5483" i="18"/>
  <c r="AP3639" i="18"/>
  <c r="AP4757" i="18"/>
  <c r="AQ7398" i="18"/>
  <c r="AP3566" i="18"/>
  <c r="AQ4155" i="18"/>
  <c r="AQ6727" i="18"/>
  <c r="AP8674" i="18"/>
  <c r="AQ6282" i="18"/>
  <c r="AP2313" i="18"/>
  <c r="AQ2172" i="18"/>
  <c r="AP4090" i="18"/>
  <c r="AQ4158" i="18"/>
  <c r="AP5299" i="18"/>
  <c r="AQ7982" i="18"/>
  <c r="AQ4743" i="18"/>
  <c r="AP1208" i="18"/>
  <c r="AP5475" i="18"/>
  <c r="AQ8370" i="18"/>
  <c r="AQ5544" i="18"/>
  <c r="AP5342" i="18"/>
  <c r="AQ7158" i="18"/>
  <c r="AP5020" i="18"/>
  <c r="AQ7873" i="18"/>
  <c r="AM540" i="18"/>
  <c r="AQ6040" i="18"/>
  <c r="AP8792" i="18"/>
  <c r="AM1909" i="18"/>
  <c r="AP4415" i="18"/>
  <c r="AQ5024" i="18"/>
  <c r="AQ6199" i="18"/>
  <c r="AQ9116" i="18"/>
  <c r="AM2468" i="18"/>
  <c r="AP7347" i="18"/>
  <c r="AP9805" i="18"/>
  <c r="AP5102" i="18"/>
  <c r="AP8129" i="18"/>
  <c r="AP5699" i="18"/>
  <c r="AP2582" i="18"/>
  <c r="AQ6807" i="18"/>
  <c r="AQ9408" i="18"/>
  <c r="AQ2849" i="18"/>
  <c r="AP7736" i="18"/>
  <c r="AQ6934" i="18"/>
  <c r="AP1959" i="18"/>
  <c r="AQ7420" i="18"/>
  <c r="AQ9860" i="18"/>
  <c r="AP5276" i="18"/>
  <c r="AP8339" i="18"/>
  <c r="AM1229" i="18"/>
  <c r="AP5621" i="18"/>
  <c r="AP9336" i="18"/>
  <c r="AQ7706" i="18"/>
  <c r="AQ4789" i="18"/>
  <c r="AP4341" i="18"/>
  <c r="AQ4959" i="18"/>
  <c r="AQ6183" i="18"/>
  <c r="AQ9104" i="18"/>
  <c r="AM2444" i="18"/>
  <c r="AP5315" i="18"/>
  <c r="AM27" i="18"/>
  <c r="AP9317" i="18"/>
  <c r="AQ5868" i="18"/>
  <c r="AQ2071" i="18"/>
  <c r="AQ8749" i="18"/>
  <c r="AP7109" i="18"/>
  <c r="AQ6400" i="18"/>
  <c r="AM1846" i="18"/>
  <c r="AM6200" i="18"/>
  <c r="AP7996" i="18"/>
  <c r="AP4410" i="18"/>
  <c r="AQ5019" i="18"/>
  <c r="AM1477" i="18"/>
  <c r="AP7611" i="18"/>
  <c r="AQ6367" i="18"/>
  <c r="AQ9753" i="18"/>
  <c r="AP8368" i="18"/>
  <c r="AP8416" i="18"/>
  <c r="AM3520" i="18"/>
  <c r="AM7616" i="18"/>
  <c r="AQ9743" i="18"/>
  <c r="AQ8023" i="18"/>
  <c r="AP7752" i="18"/>
  <c r="AQ4944" i="18"/>
  <c r="AP9219" i="18"/>
  <c r="AQ7625" i="18"/>
  <c r="AQ5939" i="18"/>
  <c r="AP9467" i="18"/>
  <c r="AM4936" i="18"/>
  <c r="AQ6197" i="18"/>
  <c r="AM1796" i="18"/>
  <c r="AP5557" i="18"/>
  <c r="AQ6409" i="18"/>
  <c r="AP6967" i="18"/>
  <c r="AQ9489" i="18"/>
  <c r="AM6864" i="18"/>
  <c r="AM1079" i="18"/>
  <c r="AM5625" i="18"/>
  <c r="AO5231" i="18"/>
  <c r="AO9193" i="18"/>
  <c r="AO8155" i="18"/>
  <c r="AO1442" i="18"/>
  <c r="AO1230" i="18"/>
  <c r="AO2700" i="18"/>
  <c r="AO9278" i="18"/>
  <c r="AO2445" i="18"/>
  <c r="AO8890" i="18"/>
  <c r="AO2462" i="18"/>
  <c r="AN7423" i="18"/>
  <c r="AN8735" i="18"/>
  <c r="AN5837" i="18"/>
  <c r="AN8220" i="18"/>
  <c r="AN9136" i="18"/>
  <c r="AN9648" i="18"/>
  <c r="AN8866" i="18"/>
  <c r="AN9842" i="18"/>
  <c r="AN8705" i="18"/>
  <c r="AN9811" i="18"/>
  <c r="AN6359" i="18"/>
  <c r="AN8375" i="18"/>
  <c r="AN9011" i="18"/>
  <c r="AN9523" i="18"/>
  <c r="AN4440" i="18"/>
  <c r="AN9257" i="18"/>
  <c r="AN8490" i="18"/>
  <c r="AN5440" i="18"/>
  <c r="AN9451" i="18"/>
  <c r="AN8910" i="18"/>
  <c r="AN7799" i="18"/>
  <c r="AN6386" i="18"/>
  <c r="AN8376" i="18"/>
  <c r="AN9014" i="18"/>
  <c r="AN9526" i="18"/>
  <c r="AN3302" i="18"/>
  <c r="AN9289" i="18"/>
  <c r="AN8534" i="18"/>
  <c r="AN9913" i="18"/>
  <c r="AN9291" i="18"/>
  <c r="AN8442" i="18"/>
  <c r="AN9723" i="18"/>
  <c r="AN8626" i="18"/>
  <c r="AN9930" i="18"/>
  <c r="AN9617" i="18"/>
  <c r="AN9297" i="18"/>
  <c r="AM7251" i="18"/>
  <c r="AM9813" i="18"/>
  <c r="AM9111" i="18"/>
  <c r="AP9863" i="18"/>
  <c r="AM2475" i="18"/>
  <c r="AP6449" i="18"/>
  <c r="AP8068" i="18"/>
  <c r="AP9306" i="18"/>
  <c r="AP4331" i="18"/>
  <c r="AM4842" i="18"/>
  <c r="AM9214" i="18"/>
  <c r="AM6555" i="18"/>
  <c r="AM9763" i="18"/>
  <c r="AM473" i="18"/>
  <c r="AP51" i="18"/>
  <c r="AP1171" i="18"/>
  <c r="AP883" i="18"/>
  <c r="AP745" i="18"/>
  <c r="AP503" i="18"/>
  <c r="AP919" i="18"/>
  <c r="AP811" i="18"/>
  <c r="AP530" i="18"/>
  <c r="AP443" i="18"/>
  <c r="AP441" i="18"/>
  <c r="AP876" i="18"/>
  <c r="AP1515" i="18"/>
  <c r="AP1489" i="18"/>
  <c r="AP1199" i="18"/>
  <c r="AP723" i="18"/>
  <c r="AP426" i="18"/>
  <c r="AP1574" i="18"/>
  <c r="AP431" i="18"/>
  <c r="AP1687" i="18"/>
  <c r="AP616" i="18"/>
  <c r="AP1586" i="18"/>
  <c r="AP1079" i="18"/>
  <c r="AP579" i="18"/>
  <c r="AP1281" i="18"/>
  <c r="AP1567" i="18"/>
  <c r="AP904" i="18"/>
  <c r="AP2755" i="18"/>
  <c r="AP49" i="18"/>
  <c r="AP4824" i="18"/>
  <c r="AP2514" i="18"/>
  <c r="AP683" i="18"/>
  <c r="AP607" i="18"/>
  <c r="AP875" i="18"/>
  <c r="AP1624" i="18"/>
  <c r="AP1373" i="18"/>
  <c r="AP1915" i="18"/>
  <c r="AP2531" i="18"/>
  <c r="AP2551" i="18"/>
  <c r="AQ3404" i="18"/>
  <c r="AP3420" i="18"/>
  <c r="AQ579" i="18"/>
  <c r="AP462" i="18"/>
  <c r="AP1546" i="18"/>
  <c r="AP1702" i="18"/>
  <c r="AP805" i="18"/>
  <c r="AP916" i="18"/>
  <c r="AP2751" i="18"/>
  <c r="AP646" i="18"/>
  <c r="AP1902" i="18"/>
  <c r="AP2593" i="18"/>
  <c r="AP3964" i="18"/>
  <c r="AP36" i="18"/>
  <c r="AP1219" i="18"/>
  <c r="AP912" i="18"/>
  <c r="AP1816" i="18"/>
  <c r="AQ2746" i="18"/>
  <c r="AP2021" i="18"/>
  <c r="AP2783" i="18"/>
  <c r="AP1486" i="18"/>
  <c r="AP2509" i="18"/>
  <c r="AP2972" i="18"/>
  <c r="AP2141" i="18"/>
  <c r="AP838" i="18"/>
  <c r="AP1053" i="18"/>
  <c r="AP1918" i="18"/>
  <c r="AP1928" i="18"/>
  <c r="AP522" i="18"/>
  <c r="AP1758" i="18"/>
  <c r="AP944" i="18"/>
  <c r="AP1530" i="18"/>
  <c r="AQ1682" i="18"/>
  <c r="AP1170" i="18"/>
  <c r="AP2421" i="18"/>
  <c r="AP3106" i="18"/>
  <c r="AP2414" i="18"/>
  <c r="AP3745" i="18"/>
  <c r="AP1824" i="18"/>
  <c r="AP3540" i="18"/>
  <c r="AP3699" i="18"/>
  <c r="AP4190" i="18"/>
  <c r="AP2323" i="18"/>
  <c r="AO5684" i="18"/>
  <c r="AO9319" i="18"/>
  <c r="AO8234" i="18"/>
  <c r="AO1490" i="18"/>
  <c r="AO1278" i="18"/>
  <c r="AO2732" i="18"/>
  <c r="AO9341" i="18"/>
  <c r="AO2477" i="18"/>
  <c r="AO8963" i="18"/>
  <c r="AO2494" i="18"/>
  <c r="AN7537" i="18"/>
  <c r="AN8751" i="18"/>
  <c r="AN5901" i="18"/>
  <c r="AN8232" i="18"/>
  <c r="AN9144" i="18"/>
  <c r="AN2828" i="18"/>
  <c r="AN8882" i="18"/>
  <c r="AN9856" i="18"/>
  <c r="AN8762" i="18"/>
  <c r="AN9864" i="18"/>
  <c r="AN6973" i="18"/>
  <c r="AN7165" i="18"/>
  <c r="AN8610" i="18"/>
  <c r="AN9155" i="18"/>
  <c r="AN9665" i="18"/>
  <c r="AN7468" i="18"/>
  <c r="AN9681" i="18"/>
  <c r="AN8986" i="18"/>
  <c r="AN7888" i="18"/>
  <c r="AN9889" i="18"/>
  <c r="AN9342" i="18"/>
  <c r="AN8913" i="18"/>
  <c r="AN7180" i="18"/>
  <c r="AN8614" i="18"/>
  <c r="AN9158" i="18"/>
  <c r="AN9666" i="18"/>
  <c r="AN7309" i="18"/>
  <c r="AN9706" i="18"/>
  <c r="AN9018" i="18"/>
  <c r="AN7632" i="18"/>
  <c r="AN9683" i="18"/>
  <c r="AN8974" i="18"/>
  <c r="AN5785" i="18"/>
  <c r="AN9105" i="18"/>
  <c r="AN8562" i="18"/>
  <c r="AN6333" i="18"/>
  <c r="AN9662" i="18"/>
  <c r="AM9357" i="18"/>
  <c r="AP5349" i="18"/>
  <c r="AM1794" i="18"/>
  <c r="AM2527" i="18"/>
  <c r="AM8355" i="18"/>
  <c r="AM9072" i="18"/>
  <c r="AM3149" i="18"/>
  <c r="AM2185" i="18"/>
  <c r="AP7616" i="18"/>
  <c r="AM9783" i="18"/>
  <c r="AM3154" i="18"/>
  <c r="AM4691" i="18"/>
  <c r="AP9551" i="18"/>
  <c r="AP8297" i="18"/>
  <c r="AM903" i="18"/>
  <c r="AP9175" i="18"/>
  <c r="AM9846" i="18"/>
  <c r="AM2034" i="18"/>
  <c r="AP1427" i="18"/>
  <c r="AP8" i="18"/>
  <c r="AP478" i="18"/>
  <c r="AP779" i="18"/>
  <c r="AP526" i="18"/>
  <c r="AP1183" i="18"/>
  <c r="AP1815" i="18"/>
  <c r="AP1387" i="18"/>
  <c r="AP1803" i="18"/>
  <c r="AP440" i="18"/>
  <c r="AP644" i="18"/>
  <c r="AP915" i="18"/>
  <c r="AP1175" i="18"/>
  <c r="AP2125" i="18"/>
  <c r="AP42" i="18"/>
  <c r="AP947" i="18"/>
  <c r="AP1012" i="18"/>
  <c r="AP717" i="18"/>
  <c r="AP23" i="18"/>
  <c r="AP1787" i="18"/>
  <c r="AP858" i="18"/>
  <c r="AP1880" i="18"/>
  <c r="AP1286" i="18"/>
  <c r="AP1146" i="18"/>
  <c r="AP1316" i="18"/>
  <c r="AP1817" i="18"/>
  <c r="AP2054" i="18"/>
  <c r="AP1966" i="18"/>
  <c r="AP2516" i="18"/>
  <c r="AP846" i="18"/>
  <c r="AP924" i="18"/>
  <c r="AP1847" i="18"/>
  <c r="AP1065" i="18"/>
  <c r="AP1639" i="18"/>
  <c r="AP2787" i="18"/>
  <c r="AP1093" i="18"/>
  <c r="AP2117" i="18"/>
  <c r="AP3676" i="18"/>
  <c r="AP830" i="18"/>
  <c r="AP1167" i="18"/>
  <c r="AP880" i="18"/>
  <c r="AP1981" i="18"/>
  <c r="AP1524" i="18"/>
  <c r="AP1154" i="18"/>
  <c r="AP1810" i="18"/>
  <c r="AP973" i="18"/>
  <c r="AP693" i="18"/>
  <c r="AQ3692" i="18"/>
  <c r="AP4220" i="18"/>
  <c r="AP851" i="18"/>
  <c r="AP1863" i="18"/>
  <c r="AP1798" i="18"/>
  <c r="AP642" i="18"/>
  <c r="AP1221" i="18"/>
  <c r="AP448" i="18"/>
  <c r="AP1314" i="18"/>
  <c r="AP2158" i="18"/>
  <c r="AP2872" i="18"/>
  <c r="AP3228" i="18"/>
  <c r="AP633" i="18"/>
  <c r="AP1491" i="18"/>
  <c r="AP1562" i="18"/>
  <c r="AQ1448" i="18"/>
  <c r="AP1704" i="18"/>
  <c r="AP2844" i="18"/>
  <c r="AQ2847" i="18"/>
  <c r="AP2223" i="18"/>
  <c r="AQ1314" i="18"/>
  <c r="AP2222" i="18"/>
  <c r="AP1094" i="18"/>
  <c r="AP2208" i="18"/>
  <c r="AP2425" i="18"/>
  <c r="AP2970" i="18"/>
  <c r="AP3515" i="18"/>
  <c r="AP3102" i="18"/>
  <c r="AP4114" i="18"/>
  <c r="AP2853" i="18"/>
  <c r="AP4532" i="18"/>
  <c r="AP4077" i="18"/>
  <c r="AP4531" i="18"/>
  <c r="AP806" i="18"/>
  <c r="AP4210" i="18"/>
  <c r="AP3551" i="18"/>
  <c r="AP4599" i="18"/>
  <c r="AQ4169" i="18"/>
  <c r="AP6450" i="18"/>
  <c r="AP4564" i="18"/>
  <c r="AP3007" i="18"/>
  <c r="AP6518" i="18"/>
  <c r="AP2747" i="18"/>
  <c r="AP4382" i="18"/>
  <c r="AP6202" i="18"/>
  <c r="AP8250" i="18"/>
  <c r="AP3382" i="18"/>
  <c r="AP1679" i="18"/>
  <c r="AP931" i="18"/>
  <c r="AP490" i="18"/>
  <c r="AP877" i="18"/>
  <c r="AP572" i="18"/>
  <c r="AP2085" i="18"/>
  <c r="AP982" i="18"/>
  <c r="AP436" i="18"/>
  <c r="AP1728" i="18"/>
  <c r="AP3516" i="18"/>
  <c r="AP2259" i="18"/>
  <c r="AQ2019" i="18"/>
  <c r="AP4672" i="18"/>
  <c r="AP1682" i="18"/>
  <c r="AP4748" i="18"/>
  <c r="AQ3627" i="18"/>
  <c r="AP1775" i="18"/>
  <c r="AP3280" i="18"/>
  <c r="AP3244" i="18"/>
  <c r="AP2349" i="18"/>
  <c r="AP2374" i="18"/>
  <c r="AP2206" i="18"/>
  <c r="AP4836" i="18"/>
  <c r="AP2718" i="18"/>
  <c r="AP2977" i="18"/>
  <c r="AP2648" i="18"/>
  <c r="AP4892" i="18"/>
  <c r="AP2358" i="18"/>
  <c r="AP4574" i="18"/>
  <c r="AP3044" i="18"/>
  <c r="AP2818" i="18"/>
  <c r="AP977" i="18"/>
  <c r="AP4457" i="18"/>
  <c r="AQ1298" i="18"/>
  <c r="AP7250" i="18"/>
  <c r="AQ1872" i="18"/>
  <c r="AP5155" i="18"/>
  <c r="AP6806" i="18"/>
  <c r="AQ3992" i="18"/>
  <c r="AQ4714" i="18"/>
  <c r="AP5698" i="18"/>
  <c r="AP7770" i="18"/>
  <c r="AP3561" i="18"/>
  <c r="AQ46" i="18"/>
  <c r="AP635" i="18"/>
  <c r="AP1511" i="18"/>
  <c r="AP1028" i="18"/>
  <c r="AQ1599" i="18"/>
  <c r="AP821" i="18"/>
  <c r="AP721" i="18"/>
  <c r="AP2335" i="18"/>
  <c r="AP937" i="18"/>
  <c r="AP2763" i="18"/>
  <c r="AP4216" i="18"/>
  <c r="AP2770" i="18"/>
  <c r="AP792" i="18"/>
  <c r="AP556" i="18"/>
  <c r="AP3936" i="18"/>
  <c r="AP1628" i="18"/>
  <c r="AP3156" i="18"/>
  <c r="AP1389" i="18"/>
  <c r="AP3528" i="18"/>
  <c r="AQ1883" i="18"/>
  <c r="AP4148" i="18"/>
  <c r="AP3976" i="18"/>
  <c r="AP3248" i="18"/>
  <c r="AP2268" i="18"/>
  <c r="AP1497" i="18"/>
  <c r="AQ3904" i="18"/>
  <c r="AQ2798" i="18"/>
  <c r="AP2326" i="18"/>
  <c r="AQ3027" i="18"/>
  <c r="AP1264" i="18"/>
  <c r="AQ5385" i="18"/>
  <c r="AP4654" i="18"/>
  <c r="AQ4507" i="18"/>
  <c r="AP3796" i="18"/>
  <c r="AP3393" i="18"/>
  <c r="AP2658" i="18"/>
  <c r="AQ2062" i="18"/>
  <c r="AP2229" i="18"/>
  <c r="AQ4204" i="18"/>
  <c r="AP4637" i="18"/>
  <c r="AP4409" i="18"/>
  <c r="AQ3689" i="18"/>
  <c r="AQ4048" i="18"/>
  <c r="AP3849" i="18"/>
  <c r="AQ4737" i="18"/>
  <c r="AP5730" i="18"/>
  <c r="AP7794" i="18"/>
  <c r="AQ4692" i="18"/>
  <c r="AP4035" i="18"/>
  <c r="AP4856" i="18"/>
  <c r="AP6070" i="18"/>
  <c r="AP8118" i="18"/>
  <c r="AP4098" i="18"/>
  <c r="AQ2826" i="18"/>
  <c r="AP3161" i="18"/>
  <c r="AP6778" i="18"/>
  <c r="AQ3395" i="18"/>
  <c r="AP4615" i="18"/>
  <c r="AQ4607" i="18"/>
  <c r="AP1024" i="18"/>
  <c r="AP778" i="18"/>
  <c r="AQ1848" i="18"/>
  <c r="AQ880" i="18"/>
  <c r="AQ1008" i="18"/>
  <c r="AQ1646" i="18"/>
  <c r="AP1063" i="18"/>
  <c r="AQ2081" i="18"/>
  <c r="AQ2149" i="18"/>
  <c r="AP2662" i="18"/>
  <c r="AQ1628" i="18"/>
  <c r="AQ1795" i="18"/>
  <c r="AP2771" i="18"/>
  <c r="AQ2189" i="18"/>
  <c r="AP3200" i="18"/>
  <c r="AP2760" i="18"/>
  <c r="AP2475" i="18"/>
  <c r="AQ3367" i="18"/>
  <c r="AP4848" i="18"/>
  <c r="AQ1348" i="18"/>
  <c r="AQ3727" i="18"/>
  <c r="AP2305" i="18"/>
  <c r="AP2016" i="18"/>
  <c r="AQ3535" i="18"/>
  <c r="AQ1654" i="18"/>
  <c r="AP2708" i="18"/>
  <c r="AP845" i="18"/>
  <c r="AP3340" i="18"/>
  <c r="AP988" i="18"/>
  <c r="AP3344" i="18"/>
  <c r="AQ2651" i="18"/>
  <c r="AP2219" i="18"/>
  <c r="AP1027" i="18"/>
  <c r="AQ3936" i="18"/>
  <c r="AP4279" i="18"/>
  <c r="AP4051" i="18"/>
  <c r="AP3663" i="18"/>
  <c r="AP2988" i="18"/>
  <c r="AP2594" i="18"/>
  <c r="AQ5417" i="18"/>
  <c r="AQ4990" i="18"/>
  <c r="AP3247" i="18"/>
  <c r="AQ3580" i="18"/>
  <c r="AQ3853" i="18"/>
  <c r="AP3579" i="18"/>
  <c r="AP2998" i="18"/>
  <c r="AP1445" i="18"/>
  <c r="AQ4492" i="18"/>
  <c r="AQ5233" i="18"/>
  <c r="AP4451" i="18"/>
  <c r="AQ4693" i="18"/>
  <c r="AQ4624" i="18"/>
  <c r="AQ5706" i="18"/>
  <c r="AQ2188" i="18"/>
  <c r="AP6546" i="18"/>
  <c r="AQ1748" i="18"/>
  <c r="AQ5497" i="18"/>
  <c r="AP1898" i="18"/>
  <c r="AQ4718" i="18"/>
  <c r="AP7126" i="18"/>
  <c r="AP4816" i="18"/>
  <c r="AP3955" i="18"/>
  <c r="AQ4353" i="18"/>
  <c r="AQ5779" i="18"/>
  <c r="AP7834" i="18"/>
  <c r="AP3219" i="18"/>
  <c r="AQ5078" i="18"/>
  <c r="AP499" i="18"/>
  <c r="AP1719" i="18"/>
  <c r="AQ1468" i="18"/>
  <c r="AP2005" i="18"/>
  <c r="AP1245" i="18"/>
  <c r="AQ671" i="18"/>
  <c r="AP2086" i="18"/>
  <c r="AQ2314" i="18"/>
  <c r="AP2968" i="18"/>
  <c r="AQ1799" i="18"/>
  <c r="AP1120" i="18"/>
  <c r="AP2816" i="18"/>
  <c r="AQ1531" i="18"/>
  <c r="AP4648" i="18"/>
  <c r="AP2649" i="18"/>
  <c r="AP865" i="18"/>
  <c r="AP4004" i="18"/>
  <c r="AP2682" i="18"/>
  <c r="AP2283" i="18"/>
  <c r="AP1705" i="18"/>
  <c r="AQ2297" i="18"/>
  <c r="AP1444" i="18"/>
  <c r="AQ3033" i="18"/>
  <c r="AQ5033" i="18"/>
  <c r="AQ4337" i="18"/>
  <c r="AP2162" i="18"/>
  <c r="AQ5090" i="18"/>
  <c r="AQ932" i="18"/>
  <c r="AQ5446" i="18"/>
  <c r="AQ5109" i="18"/>
  <c r="AP4857" i="18"/>
  <c r="AQ3206" i="18"/>
  <c r="AQ2002" i="18"/>
  <c r="AP8022" i="18"/>
  <c r="AP3510" i="18"/>
  <c r="AP6682" i="18"/>
  <c r="AP4359" i="18"/>
  <c r="AP2801" i="18"/>
  <c r="AP6398" i="18"/>
  <c r="AQ2399" i="18"/>
  <c r="AP4045" i="18"/>
  <c r="AP2710" i="18"/>
  <c r="AP3093" i="18"/>
  <c r="AP6754" i="18"/>
  <c r="AQ4889" i="18"/>
  <c r="AP6054" i="18"/>
  <c r="AQ3964" i="18"/>
  <c r="AP4050" i="18"/>
  <c r="AP6410" i="18"/>
  <c r="AP3204" i="18"/>
  <c r="AQ2485" i="18"/>
  <c r="AP8698" i="18"/>
  <c r="AQ5682" i="18"/>
  <c r="AP7818" i="18"/>
  <c r="AP4169" i="18"/>
  <c r="AP4747" i="18"/>
  <c r="AQ7906" i="18"/>
  <c r="AP5162" i="18"/>
  <c r="AP4927" i="18"/>
  <c r="AP2520" i="18"/>
  <c r="AP5146" i="18"/>
  <c r="AQ7878" i="18"/>
  <c r="AP5105" i="18"/>
  <c r="AP2596" i="18"/>
  <c r="AP4900" i="18"/>
  <c r="AP5379" i="18"/>
  <c r="AQ8042" i="18"/>
  <c r="AQ5416" i="18"/>
  <c r="AQ5668" i="18"/>
  <c r="AQ4978" i="18"/>
  <c r="AP4245" i="18"/>
  <c r="AQ7438" i="18"/>
  <c r="AP3747" i="18"/>
  <c r="AP2389" i="18"/>
  <c r="AP5432" i="18"/>
  <c r="AQ8082" i="18"/>
  <c r="AQ4250" i="18"/>
  <c r="AQ2529" i="18"/>
  <c r="AP4577" i="18"/>
  <c r="AQ4797" i="18"/>
  <c r="AQ7489" i="18"/>
  <c r="AM988" i="18"/>
  <c r="AP6360" i="18"/>
  <c r="AP9065" i="18"/>
  <c r="AM2357" i="18"/>
  <c r="AP5448" i="18"/>
  <c r="AP1805" i="18"/>
  <c r="AQ7751" i="18"/>
  <c r="AM1380" i="18"/>
  <c r="AP6621" i="18"/>
  <c r="AP9261" i="18"/>
  <c r="AM2749" i="18"/>
  <c r="AP7163" i="18"/>
  <c r="AP8766" i="18"/>
  <c r="AP5073" i="18"/>
  <c r="AQ7116" i="18"/>
  <c r="AM940" i="18"/>
  <c r="AP6328" i="18"/>
  <c r="AP9041" i="18"/>
  <c r="AP8446" i="18"/>
  <c r="AP5959" i="18"/>
  <c r="AQ6625" i="18"/>
  <c r="AP5835" i="18"/>
  <c r="AP8637" i="18"/>
  <c r="AM1677" i="18"/>
  <c r="AP6665" i="18"/>
  <c r="AP8638" i="18"/>
  <c r="AP6087" i="18"/>
  <c r="AP4083" i="18"/>
  <c r="AQ8922" i="18"/>
  <c r="AQ6657" i="18"/>
  <c r="AP5856" i="18"/>
  <c r="AQ8327" i="18"/>
  <c r="AP8659" i="18"/>
  <c r="AP3437" i="18"/>
  <c r="AQ9107" i="18"/>
  <c r="AP7963" i="18"/>
  <c r="AQ8495" i="18"/>
  <c r="AM3576" i="18"/>
  <c r="AM7672" i="18"/>
  <c r="AM523" i="18"/>
  <c r="AQ9704" i="18"/>
  <c r="AP9145" i="18"/>
  <c r="AP5404" i="18"/>
  <c r="AQ9369" i="18"/>
  <c r="AP8767" i="18"/>
  <c r="AP9583" i="18"/>
  <c r="AM4480" i="18"/>
  <c r="AQ6277" i="18"/>
  <c r="AP3053" i="18"/>
  <c r="AQ6076" i="18"/>
  <c r="AM2005" i="18"/>
  <c r="AP8001" i="18"/>
  <c r="AQ6659" i="18"/>
  <c r="AP6384" i="18"/>
  <c r="AP3334" i="18"/>
  <c r="AM758" i="18"/>
  <c r="AM5384" i="18"/>
  <c r="AP8066" i="18"/>
  <c r="AP6899" i="18"/>
  <c r="AP7568" i="18"/>
  <c r="AQ9726" i="18"/>
  <c r="AQ5979" i="18"/>
  <c r="AM5104" i="18"/>
  <c r="AQ9370" i="18"/>
  <c r="AM4537" i="18"/>
  <c r="AQ5924" i="18"/>
  <c r="AM2128" i="18"/>
  <c r="AP1095" i="18"/>
  <c r="AQ1286" i="18"/>
  <c r="AP1145" i="18"/>
  <c r="AQ1242" i="18"/>
  <c r="AP1144" i="18"/>
  <c r="AQ1480" i="18"/>
  <c r="AQ2049" i="18"/>
  <c r="AQ844" i="18"/>
  <c r="AQ3743" i="18"/>
  <c r="AP1537" i="18"/>
  <c r="AP2217" i="18"/>
  <c r="AQ609" i="18"/>
  <c r="AQ986" i="18"/>
  <c r="AP2502" i="18"/>
  <c r="AP4716" i="18"/>
  <c r="AQ2260" i="18"/>
  <c r="AP4660" i="18"/>
  <c r="AP2347" i="18"/>
  <c r="AQ2748" i="18"/>
  <c r="AP4777" i="18"/>
  <c r="AQ3168" i="18"/>
  <c r="AP2857" i="18"/>
  <c r="AP2041" i="18"/>
  <c r="AP4247" i="18"/>
  <c r="AP848" i="18"/>
  <c r="AP4039" i="18"/>
  <c r="AQ3825" i="18"/>
  <c r="AP4713" i="18"/>
  <c r="AP6322" i="18"/>
  <c r="AP2525" i="18"/>
  <c r="AQ5564" i="18"/>
  <c r="AQ4184" i="18"/>
  <c r="AQ4410" i="18"/>
  <c r="AP7354" i="18"/>
  <c r="AP3867" i="18"/>
  <c r="AP4879" i="18"/>
  <c r="AP7198" i="18"/>
  <c r="AQ4080" i="18"/>
  <c r="AP3081" i="18"/>
  <c r="AP3069" i="18"/>
  <c r="AP3911" i="18"/>
  <c r="AP6786" i="18"/>
  <c r="AQ5025" i="18"/>
  <c r="AP6822" i="18"/>
  <c r="AP3169" i="18"/>
  <c r="AP469" i="18"/>
  <c r="AQ4841" i="18"/>
  <c r="AQ2392" i="18"/>
  <c r="AQ5106" i="18"/>
  <c r="AP8110" i="18"/>
  <c r="AP4391" i="18"/>
  <c r="AP5862" i="18"/>
  <c r="AP3367" i="18"/>
  <c r="AP8402" i="18"/>
  <c r="AQ6402" i="18"/>
  <c r="AQ8962" i="18"/>
  <c r="AQ3038" i="18"/>
  <c r="AQ4703" i="18"/>
  <c r="AP5834" i="18"/>
  <c r="AP5544" i="18"/>
  <c r="AQ8166" i="18"/>
  <c r="AQ5171" i="18"/>
  <c r="AP5434" i="18"/>
  <c r="AP1636" i="18"/>
  <c r="AP3857" i="18"/>
  <c r="AQ7050" i="18"/>
  <c r="AQ3993" i="18"/>
  <c r="AQ5211" i="18"/>
  <c r="AQ5855" i="18"/>
  <c r="AP7566" i="18"/>
  <c r="AQ5934" i="18"/>
  <c r="AQ8750" i="18"/>
  <c r="AQ5763" i="18"/>
  <c r="AP8166" i="18"/>
  <c r="AQ6322" i="18"/>
  <c r="AQ8882" i="18"/>
  <c r="AP2550" i="18"/>
  <c r="AP3870" i="18"/>
  <c r="AQ8510" i="18"/>
  <c r="AQ4114" i="18"/>
  <c r="AQ8556" i="18"/>
  <c r="AM1564" i="18"/>
  <c r="AP6744" i="18"/>
  <c r="AP9353" i="18"/>
  <c r="AP2035" i="18"/>
  <c r="AQ6302" i="18"/>
  <c r="AP4619" i="18"/>
  <c r="AQ7111" i="18"/>
  <c r="AQ9628" i="18"/>
  <c r="AQ4322" i="18"/>
  <c r="AP8029" i="18"/>
  <c r="AM765" i="18"/>
  <c r="AP4267" i="18"/>
  <c r="AP9027" i="18"/>
  <c r="AQ7094" i="18"/>
  <c r="AQ2993" i="18"/>
  <c r="AQ7500" i="18"/>
  <c r="AQ9920" i="18"/>
  <c r="AP5447" i="18"/>
  <c r="AP8419" i="18"/>
  <c r="AQ5110" i="18"/>
  <c r="AQ8286" i="18"/>
  <c r="AQ5647" i="18"/>
  <c r="AQ8103" i="18"/>
  <c r="AM884" i="18"/>
  <c r="AP6291" i="18"/>
  <c r="AP9013" i="18"/>
  <c r="AM2253" i="18"/>
  <c r="AP6721" i="18"/>
  <c r="AP6094" i="18"/>
  <c r="AP2176" i="18"/>
  <c r="AQ3542" i="18"/>
  <c r="AQ6270" i="18"/>
  <c r="AP4533" i="18"/>
  <c r="AQ7095" i="18"/>
  <c r="AQ9616" i="18"/>
  <c r="AP4261" i="18"/>
  <c r="AP5911" i="18"/>
  <c r="AM2756" i="18"/>
  <c r="AM813" i="18"/>
  <c r="AP7148" i="18"/>
  <c r="AQ5984" i="18"/>
  <c r="AQ9491" i="18"/>
  <c r="AP8020" i="18"/>
  <c r="AP7857" i="18"/>
  <c r="AM3128" i="18"/>
  <c r="AM7224" i="18"/>
  <c r="AQ9335" i="18"/>
  <c r="AQ7313" i="18"/>
  <c r="AP7235" i="18"/>
  <c r="AQ3089" i="18"/>
  <c r="AP8833" i="18"/>
  <c r="AQ7277" i="18"/>
  <c r="AQ5184" i="18"/>
  <c r="AP9206" i="18"/>
  <c r="AQ9650" i="18"/>
  <c r="AM4544" i="18"/>
  <c r="AP5193" i="18"/>
  <c r="AP8514" i="18"/>
  <c r="AQ9620" i="18"/>
  <c r="AP9085" i="18"/>
  <c r="AP5238" i="18"/>
  <c r="AM6" i="18"/>
  <c r="AQ8536" i="18"/>
  <c r="AP6896" i="18"/>
  <c r="AQ6037" i="18"/>
  <c r="AM1526" i="18"/>
  <c r="AM5960" i="18"/>
  <c r="AP3082" i="18"/>
  <c r="AP7027" i="18"/>
  <c r="AP6729" i="18"/>
  <c r="AQ7875" i="18"/>
  <c r="AP8411" i="18"/>
  <c r="AM1632" i="18"/>
  <c r="AP4385" i="18"/>
  <c r="AM2443" i="18"/>
  <c r="AO6382" i="18"/>
  <c r="AO9356" i="18"/>
  <c r="AO8306" i="18"/>
  <c r="AO1540" i="18"/>
  <c r="AO1329" i="18"/>
  <c r="AO2764" i="18"/>
  <c r="AO9405" i="18"/>
  <c r="AO2509" i="18"/>
  <c r="AO9030" i="18"/>
  <c r="AO2542" i="18"/>
  <c r="AN4045" i="18"/>
  <c r="AN9007" i="18"/>
  <c r="AN6408" i="18"/>
  <c r="AN8399" i="18"/>
  <c r="AN9184" i="18"/>
  <c r="AN5847" i="18"/>
  <c r="AN8962" i="18"/>
  <c r="AN9920" i="18"/>
  <c r="AN8810" i="18"/>
  <c r="AN9902" i="18"/>
  <c r="AN8865" i="18"/>
  <c r="AN7455" i="18"/>
  <c r="AN8718" i="18"/>
  <c r="AN9235" i="18"/>
  <c r="AN9729" i="18"/>
  <c r="AN8183" i="18"/>
  <c r="AN9873" i="18"/>
  <c r="AN9258" i="18"/>
  <c r="AN8537" i="18"/>
  <c r="AN6533" i="18"/>
  <c r="AN9582" i="18"/>
  <c r="AN9281" i="18"/>
  <c r="AN7465" i="18"/>
  <c r="AN8721" i="18"/>
  <c r="AN9238" i="18"/>
  <c r="AN9730" i="18"/>
  <c r="AN7977" i="18"/>
  <c r="AN9886" i="18"/>
  <c r="AN9226" i="18"/>
  <c r="AN8297" i="18"/>
  <c r="AN9850" i="18"/>
  <c r="AN9182" i="18"/>
  <c r="AN6536" i="18"/>
  <c r="AN9185" i="18"/>
  <c r="AN8690" i="18"/>
  <c r="AN8208" i="18"/>
  <c r="AN9688" i="18"/>
  <c r="AM3562" i="18"/>
  <c r="AM5" i="18"/>
  <c r="AM7999" i="18"/>
  <c r="AP9362" i="18"/>
  <c r="AM6093" i="18"/>
  <c r="AP8731" i="18"/>
  <c r="AM6823" i="18"/>
  <c r="AM8982" i="18"/>
  <c r="AM7760" i="18"/>
  <c r="AM9735" i="18"/>
  <c r="AP9729" i="18"/>
  <c r="AM9546" i="18"/>
  <c r="AM9207" i="18"/>
  <c r="AM9728" i="18"/>
  <c r="AM9632" i="18"/>
  <c r="AM2040" i="18"/>
  <c r="AP867" i="18"/>
  <c r="AP945" i="18"/>
  <c r="AP416" i="18"/>
  <c r="AP961" i="18"/>
  <c r="AP413" i="18"/>
  <c r="AP595" i="18"/>
  <c r="AP558" i="18"/>
  <c r="AP535" i="18"/>
  <c r="AP1563" i="18"/>
  <c r="AP1017" i="18"/>
  <c r="AP575" i="18"/>
  <c r="AP1083" i="18"/>
  <c r="AP521" i="18"/>
  <c r="AP1691" i="18"/>
  <c r="AP502" i="18"/>
  <c r="AP836" i="18"/>
  <c r="AP1119" i="18"/>
  <c r="AP1255" i="18"/>
  <c r="AP970" i="18"/>
  <c r="AP1555" i="18"/>
  <c r="AP449" i="18"/>
  <c r="AP1107" i="18"/>
  <c r="AP697" i="18"/>
  <c r="AP765" i="18"/>
  <c r="AP430" i="18"/>
  <c r="AP1757" i="18"/>
  <c r="AP776" i="18"/>
  <c r="AP785" i="18"/>
  <c r="AP1570" i="18"/>
  <c r="AP1274" i="18"/>
  <c r="AP1751" i="18"/>
  <c r="AP2507" i="18"/>
  <c r="AP2490" i="18"/>
  <c r="AP2876" i="18"/>
  <c r="AP827" i="18"/>
  <c r="AP1371" i="18"/>
  <c r="AP1707" i="18"/>
  <c r="AP853" i="18"/>
  <c r="AP1372" i="18"/>
  <c r="AP427" i="18"/>
  <c r="AP1414" i="18"/>
  <c r="AP1326" i="18"/>
  <c r="AQ448" i="18"/>
  <c r="AP565" i="18"/>
  <c r="AP3932" i="18"/>
  <c r="AP1011" i="18"/>
  <c r="AP1831" i="18"/>
  <c r="AP942" i="18"/>
  <c r="AP2081" i="18"/>
  <c r="AP1576" i="18"/>
  <c r="AP2159" i="18"/>
  <c r="AP1926" i="18"/>
  <c r="AP1849" i="18"/>
  <c r="AP557" i="18"/>
  <c r="AP4476" i="18"/>
  <c r="AP445" i="18"/>
  <c r="AP1007" i="18"/>
  <c r="AP1446" i="18"/>
  <c r="AQ1809" i="18"/>
  <c r="AP1210" i="18"/>
  <c r="AQ2191" i="18"/>
  <c r="AP1165" i="18"/>
  <c r="AP3128" i="18"/>
  <c r="AP3484" i="18"/>
  <c r="AP489" i="18"/>
  <c r="AP694" i="18"/>
  <c r="AP1187" i="18"/>
  <c r="AP1822" i="18"/>
  <c r="AP2451" i="18"/>
  <c r="AP3356" i="18"/>
  <c r="AP1930" i="18"/>
  <c r="AP677" i="18"/>
  <c r="AP1962" i="18"/>
  <c r="AP741" i="18"/>
  <c r="AP2391" i="18"/>
  <c r="AP3092" i="18"/>
  <c r="AP1796" i="18"/>
  <c r="AP3379" i="18"/>
  <c r="AP3923" i="18"/>
  <c r="AP3647" i="18"/>
  <c r="AP4455" i="18"/>
  <c r="AP3398" i="18"/>
  <c r="AP2632" i="18"/>
  <c r="AP4418" i="18"/>
  <c r="AQ5634" i="18"/>
  <c r="AP2892" i="18"/>
  <c r="AP4551" i="18"/>
  <c r="AP4945" i="18"/>
  <c r="AQ5173" i="18"/>
  <c r="AP5021" i="18"/>
  <c r="AP6706" i="18"/>
  <c r="AP2308" i="18"/>
  <c r="AP5112" i="18"/>
  <c r="AP6774" i="18"/>
  <c r="AP4116" i="18"/>
  <c r="AQ5010" i="18"/>
  <c r="AP6458" i="18"/>
  <c r="AP3620" i="18"/>
  <c r="AQ2289" i="18"/>
  <c r="AP425" i="18"/>
  <c r="AP1735" i="18"/>
  <c r="AP1560" i="18"/>
  <c r="AQ661" i="18"/>
  <c r="AP1673" i="18"/>
  <c r="AP787" i="18"/>
  <c r="AP1621" i="18"/>
  <c r="AP3160" i="18"/>
  <c r="AP2455" i="18"/>
  <c r="AP4028" i="18"/>
  <c r="AP2671" i="18"/>
  <c r="AP2880" i="18"/>
  <c r="AP2234" i="18"/>
  <c r="AP2216" i="18"/>
  <c r="AP2184" i="18"/>
  <c r="AP2580" i="18"/>
  <c r="AP906" i="18"/>
  <c r="AP3692" i="18"/>
  <c r="AP3908" i="18"/>
  <c r="AP3176" i="18"/>
  <c r="AP3184" i="18"/>
  <c r="AP714" i="18"/>
  <c r="AQ4128" i="18"/>
  <c r="AP3966" i="18"/>
  <c r="AP1381" i="18"/>
  <c r="AP3386" i="18"/>
  <c r="AP3113" i="18"/>
  <c r="AP2428" i="18"/>
  <c r="AP2931" i="18"/>
  <c r="AQ4898" i="18"/>
  <c r="AP4100" i="18"/>
  <c r="AP3227" i="18"/>
  <c r="AP3263" i="18"/>
  <c r="AQ5578" i="18"/>
  <c r="AP3046" i="18"/>
  <c r="AP7506" i="18"/>
  <c r="AP3138" i="18"/>
  <c r="AP2321" i="18"/>
  <c r="AP7062" i="18"/>
  <c r="AP4013" i="18"/>
  <c r="AP2879" i="18"/>
  <c r="AP5978" i="18"/>
  <c r="AP8026" i="18"/>
  <c r="AP4302" i="18"/>
  <c r="AP7" i="18"/>
  <c r="AP4" i="18"/>
  <c r="AP581" i="18"/>
  <c r="AP1665" i="18"/>
  <c r="AP1422" i="18"/>
  <c r="AP1722" i="18"/>
  <c r="AP504" i="18"/>
  <c r="AP1710" i="18"/>
  <c r="AQ1293" i="18"/>
  <c r="AP4728" i="18"/>
  <c r="AP3036" i="18"/>
  <c r="AP1346" i="18"/>
  <c r="AP561" i="18"/>
  <c r="AP4192" i="18"/>
  <c r="AP2383" i="18"/>
  <c r="AP3568" i="18"/>
  <c r="AP2319" i="18"/>
  <c r="AP3940" i="18"/>
  <c r="AP774" i="18"/>
  <c r="AQ479" i="18"/>
  <c r="AP4580" i="18"/>
  <c r="AP3912" i="18"/>
  <c r="AP2198" i="18"/>
  <c r="AP1004" i="18"/>
  <c r="AP1349" i="18"/>
  <c r="AP1561" i="18"/>
  <c r="AP3209" i="18"/>
  <c r="AQ3049" i="18"/>
  <c r="AP2884" i="18"/>
  <c r="AQ2512" i="18"/>
  <c r="AQ5641" i="18"/>
  <c r="AQ4958" i="18"/>
  <c r="AP4935" i="18"/>
  <c r="AP4756" i="18"/>
  <c r="AP3802" i="18"/>
  <c r="AQ3118" i="18"/>
  <c r="AQ2929" i="18"/>
  <c r="AQ3507" i="18"/>
  <c r="AQ4460" i="18"/>
  <c r="AQ5201" i="18"/>
  <c r="AP4750" i="18"/>
  <c r="AQ4635" i="18"/>
  <c r="AQ4560" i="18"/>
  <c r="AP4542" i="18"/>
  <c r="AP5107" i="18"/>
  <c r="AP6002" i="18"/>
  <c r="AP8050" i="18"/>
  <c r="AP2634" i="18"/>
  <c r="AP4718" i="18"/>
  <c r="AP5197" i="18"/>
  <c r="AP6326" i="18"/>
  <c r="AP8374" i="18"/>
  <c r="AP4781" i="18"/>
  <c r="AQ3918" i="18"/>
  <c r="AQ3889" i="18"/>
  <c r="AP7034" i="18"/>
  <c r="AP4132" i="18"/>
  <c r="AQ5697" i="18"/>
  <c r="AP2725" i="18"/>
  <c r="AP703" i="18"/>
  <c r="AP1151" i="18"/>
  <c r="AP414" i="18"/>
  <c r="AP1098" i="18"/>
  <c r="AP1745" i="18"/>
  <c r="AQ663" i="18"/>
  <c r="AP1140" i="18"/>
  <c r="AP1508" i="18"/>
  <c r="AP1672" i="18"/>
  <c r="AP1985" i="18"/>
  <c r="AQ1916" i="18"/>
  <c r="AQ2611" i="18"/>
  <c r="AP2663" i="18"/>
  <c r="AQ2271" i="18"/>
  <c r="AP3224" i="18"/>
  <c r="AP1202" i="18"/>
  <c r="AQ3323" i="18"/>
  <c r="AP672" i="18"/>
  <c r="AQ1663" i="18"/>
  <c r="AP2624" i="18"/>
  <c r="AP3456" i="18"/>
  <c r="AQ3284" i="18"/>
  <c r="AP1509" i="18"/>
  <c r="AQ3779" i="18"/>
  <c r="AP2369" i="18"/>
  <c r="AQ2343" i="18"/>
  <c r="AQ1965" i="18"/>
  <c r="AQ2888" i="18"/>
  <c r="AP2739" i="18"/>
  <c r="AP753" i="18"/>
  <c r="AP1449" i="18"/>
  <c r="AP3404" i="18"/>
  <c r="AP2779" i="18"/>
  <c r="AP3988" i="18"/>
  <c r="AP4008" i="18"/>
  <c r="AP618" i="18"/>
  <c r="AQ1798" i="18"/>
  <c r="AP480" i="18"/>
  <c r="AQ4192" i="18"/>
  <c r="AP4621" i="18"/>
  <c r="AP4393" i="18"/>
  <c r="AQ4159" i="18"/>
  <c r="AP4044" i="18"/>
  <c r="AQ3078" i="18"/>
  <c r="AQ5673" i="18"/>
  <c r="AQ5502" i="18"/>
  <c r="AQ2052" i="18"/>
  <c r="AQ3880" i="18"/>
  <c r="AP4205" i="18"/>
  <c r="AP3977" i="18"/>
  <c r="AP3543" i="18"/>
  <c r="AQ3715" i="18"/>
  <c r="AQ2039" i="18"/>
  <c r="AQ5489" i="18"/>
  <c r="AP4793" i="18"/>
  <c r="AQ1832" i="18"/>
  <c r="AP2461" i="18"/>
  <c r="AQ4017" i="18"/>
  <c r="AQ3229" i="18"/>
  <c r="AP6802" i="18"/>
  <c r="AP3308" i="18"/>
  <c r="AQ2360" i="18"/>
  <c r="AQ4005" i="18"/>
  <c r="AP5169" i="18"/>
  <c r="AP7382" i="18"/>
  <c r="AQ4120" i="18"/>
  <c r="AP4638" i="18"/>
  <c r="AQ4809" i="18"/>
  <c r="AP6042" i="18"/>
  <c r="AP8090" i="18"/>
  <c r="AP4018" i="18"/>
  <c r="AP2641" i="18"/>
  <c r="AP18" i="18"/>
  <c r="AP1352" i="18"/>
  <c r="AQ1563" i="18"/>
  <c r="AQ1674" i="18"/>
  <c r="AP1558" i="18"/>
  <c r="AP2407" i="18"/>
  <c r="AP3992" i="18"/>
  <c r="AP3324" i="18"/>
  <c r="AQ2435" i="18"/>
  <c r="AP3328" i="18"/>
  <c r="AQ2446" i="18"/>
  <c r="AP2689" i="18"/>
  <c r="AQ2400" i="18"/>
  <c r="AP1370" i="18"/>
  <c r="AP971" i="18"/>
  <c r="AQ1243" i="18"/>
  <c r="AQ1362" i="18"/>
  <c r="AQ1700" i="18"/>
  <c r="AP4620" i="18"/>
  <c r="AQ3054" i="18"/>
  <c r="AP2042" i="18"/>
  <c r="AQ5545" i="18"/>
  <c r="AP2185" i="18"/>
  <c r="AQ3238" i="18"/>
  <c r="AP2684" i="18"/>
  <c r="AQ2989" i="18"/>
  <c r="AP2087" i="18"/>
  <c r="AP2678" i="18"/>
  <c r="AP5602" i="18"/>
  <c r="AP4690" i="18"/>
  <c r="AP3058" i="18"/>
  <c r="AP2011" i="18"/>
  <c r="AP2494" i="18"/>
  <c r="AP7194" i="18"/>
  <c r="AP3355" i="18"/>
  <c r="AP3537" i="18"/>
  <c r="AP6654" i="18"/>
  <c r="AP873" i="18"/>
  <c r="AP4727" i="18"/>
  <c r="AQ3833" i="18"/>
  <c r="AP3821" i="18"/>
  <c r="AP7010" i="18"/>
  <c r="AP2889" i="18"/>
  <c r="AP6730" i="18"/>
  <c r="AQ2950" i="18"/>
  <c r="AP4003" i="18"/>
  <c r="AP7086" i="18"/>
  <c r="AQ4024" i="18"/>
  <c r="AP3843" i="18"/>
  <c r="AP8954" i="18"/>
  <c r="AQ4033" i="18"/>
  <c r="AP8302" i="18"/>
  <c r="AP3631" i="18"/>
  <c r="AP5539" i="18"/>
  <c r="AQ8162" i="18"/>
  <c r="AP5630" i="18"/>
  <c r="AP5860" i="18"/>
  <c r="AQ5628" i="18"/>
  <c r="AP5501" i="18"/>
  <c r="AQ8134" i="18"/>
  <c r="AP5975" i="18"/>
  <c r="AQ4399" i="18"/>
  <c r="AP6534" i="18"/>
  <c r="AP5720" i="18"/>
  <c r="AQ8554" i="18"/>
  <c r="AP5852" i="18"/>
  <c r="AP6041" i="18"/>
  <c r="AQ4203" i="18"/>
  <c r="AQ4851" i="18"/>
  <c r="AQ7694" i="18"/>
  <c r="AP4645" i="18"/>
  <c r="AP5243" i="18"/>
  <c r="AP5771" i="18"/>
  <c r="AQ8338" i="18"/>
  <c r="AQ5000" i="18"/>
  <c r="AP3830" i="18"/>
  <c r="AP5661" i="18"/>
  <c r="AP2937" i="18"/>
  <c r="AQ8172" i="18"/>
  <c r="AM1500" i="18"/>
  <c r="AP6701" i="18"/>
  <c r="AP9321" i="18"/>
  <c r="AM2869" i="18"/>
  <c r="AQ6906" i="18"/>
  <c r="AQ4511" i="18"/>
  <c r="AQ8092" i="18"/>
  <c r="AM1892" i="18"/>
  <c r="AP6963" i="18"/>
  <c r="AP9517" i="18"/>
  <c r="AQ3645" i="18"/>
  <c r="AP7617" i="18"/>
  <c r="AP4426" i="18"/>
  <c r="AP832" i="18"/>
  <c r="AQ7799" i="18"/>
  <c r="AM1452" i="18"/>
  <c r="AP6669" i="18"/>
  <c r="AP9297" i="18"/>
  <c r="AQ4045" i="18"/>
  <c r="AP4241" i="18"/>
  <c r="AQ7036" i="18"/>
  <c r="AM820" i="18"/>
  <c r="AP6248" i="18"/>
  <c r="AP8979" i="18"/>
  <c r="AM2189" i="18"/>
  <c r="AP7120" i="18"/>
  <c r="AP4273" i="18"/>
  <c r="AQ4493" i="18"/>
  <c r="AP5060" i="18"/>
  <c r="AQ3963" i="18"/>
  <c r="AQ7393" i="18"/>
  <c r="AM844" i="18"/>
  <c r="AP6264" i="18"/>
  <c r="AQ9172" i="18"/>
  <c r="AP9253" i="18"/>
  <c r="AP6465" i="18"/>
  <c r="AQ4754" i="18"/>
  <c r="AQ9790" i="18"/>
  <c r="AP8417" i="18"/>
  <c r="AP9164" i="18"/>
  <c r="AM4088" i="18"/>
  <c r="AM8184" i="18"/>
  <c r="AP2460" i="18"/>
  <c r="AM900" i="18"/>
  <c r="AP9657" i="18"/>
  <c r="AP6331" i="18"/>
  <c r="AP4271" i="18"/>
  <c r="AP2360" i="18"/>
  <c r="AP9163" i="18"/>
  <c r="AM4992" i="18"/>
  <c r="AQ7005" i="18"/>
  <c r="AP5057" i="18"/>
  <c r="AP6984" i="18"/>
  <c r="AM2821" i="18"/>
  <c r="AP8613" i="18"/>
  <c r="AQ7113" i="18"/>
  <c r="AP6839" i="18"/>
  <c r="AP5917" i="18"/>
  <c r="AM1440" i="18"/>
  <c r="AM5896" i="18"/>
  <c r="AQ8406" i="18"/>
  <c r="AP7971" i="18"/>
  <c r="AP8549" i="18"/>
  <c r="AQ4375" i="18"/>
  <c r="AQ7187" i="18"/>
  <c r="AM5928" i="18"/>
  <c r="AM5049" i="18"/>
  <c r="AQ6703" i="18"/>
  <c r="AQ1505" i="18"/>
  <c r="AQ740" i="18"/>
  <c r="AP1521" i="18"/>
  <c r="AP1784" i="18"/>
  <c r="AQ1324" i="18"/>
  <c r="AQ2999" i="18"/>
  <c r="AP732" i="18"/>
  <c r="AQ1630" i="18"/>
  <c r="AP2258" i="18"/>
  <c r="AQ1117" i="18"/>
  <c r="AP3268" i="18"/>
  <c r="AQ2959" i="18"/>
  <c r="AP3436" i="18"/>
  <c r="AQ3072" i="18"/>
  <c r="AQ3452" i="18"/>
  <c r="AQ3016" i="18"/>
  <c r="AP1504" i="18"/>
  <c r="AP3585" i="18"/>
  <c r="AQ5818" i="18"/>
  <c r="AQ3940" i="18"/>
  <c r="AP3675" i="18"/>
  <c r="AQ1707" i="18"/>
  <c r="AQ4909" i="18"/>
  <c r="AP3255" i="18"/>
  <c r="AP4722" i="18"/>
  <c r="AQ4750" i="18"/>
  <c r="AQ4131" i="18"/>
  <c r="AP6834" i="18"/>
  <c r="AP4206" i="18"/>
  <c r="AP6134" i="18"/>
  <c r="AQ2645" i="18"/>
  <c r="AP5203" i="18"/>
  <c r="AP7866" i="18"/>
  <c r="AQ2834" i="18"/>
  <c r="AQ5276" i="18"/>
  <c r="AP7454" i="18"/>
  <c r="AQ4592" i="18"/>
  <c r="AP3899" i="18"/>
  <c r="AP3845" i="18"/>
  <c r="AQ4518" i="18"/>
  <c r="AP7042" i="18"/>
  <c r="AQ3189" i="18"/>
  <c r="AP7498" i="18"/>
  <c r="AQ5081" i="18"/>
  <c r="AP4231" i="18"/>
  <c r="AP5802" i="18"/>
  <c r="AP3321" i="18"/>
  <c r="AP3350" i="18"/>
  <c r="AP8474" i="18"/>
  <c r="AQ1675" i="18"/>
  <c r="AP6538" i="18"/>
  <c r="AP1777" i="18"/>
  <c r="AP8914" i="18"/>
  <c r="AQ6658" i="18"/>
  <c r="AP2893" i="18"/>
  <c r="AQ4932" i="18"/>
  <c r="AQ6068" i="18"/>
  <c r="AP7206" i="18"/>
  <c r="AQ5862" i="18"/>
  <c r="AQ8422" i="18"/>
  <c r="AQ5636" i="18"/>
  <c r="AP5865" i="18"/>
  <c r="AQ3982" i="18"/>
  <c r="AP4539" i="18"/>
  <c r="AQ7562" i="18"/>
  <c r="AQ3146" i="18"/>
  <c r="AQ2460" i="18"/>
  <c r="AQ6263" i="18"/>
  <c r="AP8490" i="18"/>
  <c r="AQ6190" i="18"/>
  <c r="AP1032" i="18"/>
  <c r="AP6113" i="18"/>
  <c r="AP8754" i="18"/>
  <c r="AQ6578" i="18"/>
  <c r="AP2530" i="18"/>
  <c r="AP3839" i="18"/>
  <c r="AP6790" i="18"/>
  <c r="AP3221" i="18"/>
  <c r="AP5620" i="18"/>
  <c r="AQ8897" i="18"/>
  <c r="AM2076" i="18"/>
  <c r="AP7085" i="18"/>
  <c r="AP9609" i="18"/>
  <c r="AQ4229" i="18"/>
  <c r="AQ6998" i="18"/>
  <c r="AQ2561" i="18"/>
  <c r="AQ7452" i="18"/>
  <c r="AQ9884" i="18"/>
  <c r="AP5344" i="18"/>
  <c r="AP8371" i="18"/>
  <c r="AM1277" i="18"/>
  <c r="AP5712" i="18"/>
  <c r="AP1582" i="18"/>
  <c r="AQ7770" i="18"/>
  <c r="AQ4908" i="18"/>
  <c r="AQ7841" i="18"/>
  <c r="AM492" i="18"/>
  <c r="AQ5997" i="18"/>
  <c r="AP8760" i="18"/>
  <c r="AQ5511" i="18"/>
  <c r="AQ8982" i="18"/>
  <c r="AQ3106" i="18"/>
  <c r="AQ8444" i="18"/>
  <c r="AM1396" i="18"/>
  <c r="AP6632" i="18"/>
  <c r="AP9269" i="18"/>
  <c r="AM2765" i="18"/>
  <c r="AP7177" i="18"/>
  <c r="AP8778" i="18"/>
  <c r="AP2474" i="18"/>
  <c r="AP5435" i="18"/>
  <c r="AQ6966" i="18"/>
  <c r="AP2320" i="18"/>
  <c r="AQ7436" i="18"/>
  <c r="AQ9872" i="18"/>
  <c r="AQ5311" i="18"/>
  <c r="AQ5476" i="18"/>
  <c r="AP5504" i="18"/>
  <c r="AM1669" i="18"/>
  <c r="AP7760" i="18"/>
  <c r="AQ6473" i="18"/>
  <c r="AQ9833" i="18"/>
  <c r="AP8475" i="18"/>
  <c r="AP8587" i="18"/>
  <c r="AM3640" i="18"/>
  <c r="AM7736" i="18"/>
  <c r="AQ9850" i="18"/>
  <c r="AQ8236" i="18"/>
  <c r="AP7917" i="18"/>
  <c r="AP5258" i="18"/>
  <c r="AP9320" i="18"/>
  <c r="AQ7732" i="18"/>
  <c r="AQ6081" i="18"/>
  <c r="AP9547" i="18"/>
  <c r="AM5056" i="18"/>
  <c r="AQ6368" i="18"/>
  <c r="AQ6878" i="18"/>
  <c r="AM764" i="18"/>
  <c r="AP9597" i="18"/>
  <c r="AP6260" i="18"/>
  <c r="AQ4027" i="18"/>
  <c r="AQ8990" i="18"/>
  <c r="AP7351" i="18"/>
  <c r="AQ6788" i="18"/>
  <c r="AM2208" i="18"/>
  <c r="AM6472" i="18"/>
  <c r="AP8131" i="18"/>
  <c r="AP7668" i="18"/>
  <c r="AQ8607" i="18"/>
  <c r="AP9104" i="18"/>
  <c r="AM2730" i="18"/>
  <c r="AQ6596" i="18"/>
  <c r="AM3065" i="18"/>
  <c r="AO2910" i="18"/>
  <c r="AO3832" i="18"/>
  <c r="AO6218" i="18"/>
  <c r="AO6623" i="18"/>
  <c r="AO5981" i="18"/>
  <c r="AN9503" i="18"/>
  <c r="AN7580" i="18"/>
  <c r="AN9440" i="18"/>
  <c r="AN9474" i="18"/>
  <c r="AN7940" i="18"/>
  <c r="AN4220" i="18"/>
  <c r="AN8899" i="18"/>
  <c r="AN9870" i="18"/>
  <c r="AN9937" i="18"/>
  <c r="AN8665" i="18"/>
  <c r="AN9659" i="18"/>
  <c r="AN7568" i="18"/>
  <c r="AN9270" i="18"/>
  <c r="AN8132" i="18"/>
  <c r="AN9274" i="18"/>
  <c r="AN9875" i="18"/>
  <c r="AN6804" i="18"/>
  <c r="AN8785" i="18"/>
  <c r="AN9752" i="18"/>
  <c r="AM5861" i="18"/>
  <c r="AM3738" i="18"/>
  <c r="AM7750" i="18"/>
  <c r="AM3616" i="18"/>
  <c r="AM4227" i="18"/>
  <c r="AP26" i="18"/>
  <c r="AP33" i="18"/>
  <c r="AP722" i="18"/>
  <c r="AP862" i="18"/>
  <c r="AP2161" i="18"/>
  <c r="AP692" i="18"/>
  <c r="AP727" i="18"/>
  <c r="AP1105" i="18"/>
  <c r="AP623" i="18"/>
  <c r="AP835" i="18"/>
  <c r="AP1396" i="18"/>
  <c r="AP30" i="18"/>
  <c r="AP1074" i="18"/>
  <c r="AP38" i="18"/>
  <c r="AP2215" i="18"/>
  <c r="AP2255" i="18"/>
  <c r="AP487" i="18"/>
  <c r="AP737" i="18"/>
  <c r="AP1310" i="18"/>
  <c r="AP2207" i="18"/>
  <c r="AP2808" i="18"/>
  <c r="AP843" i="18"/>
  <c r="AP13" i="18"/>
  <c r="AP1023" i="18"/>
  <c r="AP1498" i="18"/>
  <c r="AP624" i="18"/>
  <c r="AQ1310" i="18"/>
  <c r="AP791" i="18"/>
  <c r="AQ1976" i="18"/>
  <c r="AQ1252" i="18"/>
  <c r="AP1278" i="18"/>
  <c r="AP4408" i="18"/>
  <c r="AP46" i="18"/>
  <c r="AP1718" i="18"/>
  <c r="AP4024" i="18"/>
  <c r="AP3616" i="18"/>
  <c r="AP4240" i="18"/>
  <c r="AP3088" i="18"/>
  <c r="AP2784" i="18"/>
  <c r="AP4265" i="18"/>
  <c r="AP4797" i="18"/>
  <c r="AQ4296" i="18"/>
  <c r="AP2793" i="18"/>
  <c r="AP3859" i="18"/>
  <c r="AP2699" i="18"/>
  <c r="AP2831" i="18"/>
  <c r="AP7730" i="18"/>
  <c r="AP1934" i="18"/>
  <c r="AP8310" i="18"/>
  <c r="AP5032" i="18"/>
  <c r="AP2913" i="18"/>
  <c r="AP34" i="18"/>
  <c r="AP1811" i="18"/>
  <c r="AP767" i="18"/>
  <c r="AP1357" i="18"/>
  <c r="AP1989" i="18"/>
  <c r="AP1517" i="18"/>
  <c r="AP2190" i="18"/>
  <c r="AP1225" i="18"/>
  <c r="AP3648" i="18"/>
  <c r="AP1749" i="18"/>
  <c r="AP770" i="18"/>
  <c r="AP2579" i="18"/>
  <c r="AP2452" i="18"/>
  <c r="AP1200" i="18"/>
  <c r="AP4194" i="18"/>
  <c r="AP2694" i="18"/>
  <c r="AP1774" i="18"/>
  <c r="AP3688" i="18"/>
  <c r="AP2861" i="18"/>
  <c r="AP4253" i="18"/>
  <c r="AP2060" i="18"/>
  <c r="AP1980" i="18"/>
  <c r="AP2796" i="18"/>
  <c r="AP4566" i="18"/>
  <c r="AP8086" i="18"/>
  <c r="AP5075" i="18"/>
  <c r="AP7514" i="18"/>
  <c r="AP2508" i="18"/>
  <c r="AP435" i="18"/>
  <c r="AP1380" i="18"/>
  <c r="AP641" i="18"/>
  <c r="AP2149" i="18"/>
  <c r="AP1536" i="18"/>
  <c r="AP1205" i="18"/>
  <c r="AP2315" i="18"/>
  <c r="AP3680" i="18"/>
  <c r="AP1838" i="18"/>
  <c r="AP985" i="18"/>
  <c r="AP458" i="18"/>
  <c r="AP2196" i="18"/>
  <c r="AP2477" i="18"/>
  <c r="AP3916" i="18"/>
  <c r="AP2688" i="18"/>
  <c r="AP3891" i="18"/>
  <c r="AP592" i="18"/>
  <c r="AQ4388" i="18"/>
  <c r="AP3163" i="18"/>
  <c r="AP2537" i="18"/>
  <c r="AQ4616" i="18"/>
  <c r="AP3934" i="18"/>
  <c r="AQ1189" i="18"/>
  <c r="AQ3142" i="18"/>
  <c r="AQ5030" i="18"/>
  <c r="AQ2715" i="18"/>
  <c r="AQ5642" i="18"/>
  <c r="AQ5388" i="18"/>
  <c r="AP3052" i="18"/>
  <c r="AQ5262" i="18"/>
  <c r="AQ4035" i="18"/>
  <c r="AQ2276" i="18"/>
  <c r="AQ5650" i="18"/>
  <c r="AQ5740" i="18"/>
  <c r="AQ3160" i="18"/>
  <c r="AQ5014" i="18"/>
  <c r="AQ876" i="18"/>
  <c r="AP626" i="18"/>
  <c r="AP951" i="18"/>
  <c r="AP1738" i="18"/>
  <c r="AQ2270" i="18"/>
  <c r="AP707" i="18"/>
  <c r="AQ837" i="18"/>
  <c r="AP1646" i="18"/>
  <c r="AQ2967" i="18"/>
  <c r="AP2555" i="18"/>
  <c r="AQ2896" i="18"/>
  <c r="AP2124" i="18"/>
  <c r="AP3712" i="18"/>
  <c r="AQ676" i="18"/>
  <c r="AP2800" i="18"/>
  <c r="AP2387" i="18"/>
  <c r="AP3572" i="18"/>
  <c r="AQ2006" i="18"/>
  <c r="AP3792" i="18"/>
  <c r="AP4644" i="18"/>
  <c r="AP2605" i="18"/>
  <c r="AQ944" i="18"/>
  <c r="AQ1415" i="18"/>
  <c r="AP2795" i="18"/>
  <c r="AP1818" i="18"/>
  <c r="AP3259" i="18"/>
  <c r="AQ2741" i="18"/>
  <c r="AP3489" i="18"/>
  <c r="AP4014" i="18"/>
  <c r="AP656" i="18"/>
  <c r="AP3443" i="18"/>
  <c r="AQ5218" i="18"/>
  <c r="AP3300" i="18"/>
  <c r="AP3997" i="18"/>
  <c r="AQ5318" i="18"/>
  <c r="AQ4112" i="18"/>
  <c r="AP3878" i="18"/>
  <c r="AP7058" i="18"/>
  <c r="AP3617" i="18"/>
  <c r="AP5240" i="18"/>
  <c r="AP6870" i="18"/>
  <c r="AP3418" i="18"/>
  <c r="AP5160" i="18"/>
  <c r="AP7066" i="18"/>
  <c r="AQ5249" i="18"/>
  <c r="AP5080" i="18"/>
  <c r="AP415" i="18"/>
  <c r="AP1739" i="18"/>
  <c r="AQ597" i="18"/>
  <c r="AP1282" i="18"/>
  <c r="AQ2661" i="18"/>
  <c r="AQ3664" i="18"/>
  <c r="AP3840" i="18"/>
  <c r="AP1113" i="18"/>
  <c r="AP4196" i="18"/>
  <c r="AP3180" i="18"/>
  <c r="AQ2831" i="18"/>
  <c r="AQ3595" i="18"/>
  <c r="AP4109" i="18"/>
  <c r="AQ2573" i="18"/>
  <c r="AQ3330" i="18"/>
  <c r="AQ591" i="18"/>
  <c r="AP3809" i="18"/>
  <c r="AQ3856" i="18"/>
  <c r="AP6674" i="18"/>
  <c r="AQ4687" i="18"/>
  <c r="AP3827" i="18"/>
  <c r="AP7706" i="18"/>
  <c r="AQ3426" i="18"/>
  <c r="AP7166" i="18"/>
  <c r="AP3251" i="18"/>
  <c r="AP3775" i="18"/>
  <c r="AP7266" i="18"/>
  <c r="AQ2376" i="18"/>
  <c r="AP3031" i="18"/>
  <c r="AP5714" i="18"/>
  <c r="AQ4918" i="18"/>
  <c r="AQ2877" i="18"/>
  <c r="AP5761" i="18"/>
  <c r="AQ5797" i="18"/>
  <c r="AQ7650" i="18"/>
  <c r="AQ4856" i="18"/>
  <c r="AP7022" i="18"/>
  <c r="AQ6854" i="18"/>
  <c r="AQ4770" i="18"/>
  <c r="AP5229" i="18"/>
  <c r="AQ7018" i="18"/>
  <c r="AP1540" i="18"/>
  <c r="AQ6561" i="18"/>
  <c r="AO3153" i="18"/>
  <c r="AO4122" i="18"/>
  <c r="AO6327" i="18"/>
  <c r="AO6721" i="18"/>
  <c r="AO6141" i="18"/>
  <c r="AN9647" i="18"/>
  <c r="AN8544" i="18"/>
  <c r="AN6908" i="18"/>
  <c r="AN7141" i="18"/>
  <c r="AN6097" i="18"/>
  <c r="AN8979" i="18"/>
  <c r="AN9934" i="18"/>
  <c r="AN7581" i="18"/>
  <c r="AN9099" i="18"/>
  <c r="AN6037" i="18"/>
  <c r="AN8017" i="18"/>
  <c r="AN9414" i="18"/>
  <c r="AN8233" i="18"/>
  <c r="AN9322" i="18"/>
  <c r="AN9914" i="18"/>
  <c r="AN7340" i="18"/>
  <c r="AN8881" i="18"/>
  <c r="AN9827" i="18"/>
  <c r="AM4950" i="18"/>
  <c r="AM479" i="18"/>
  <c r="AM2157" i="18"/>
  <c r="AM9712" i="18"/>
  <c r="AM3614" i="18"/>
  <c r="AM9189" i="18"/>
  <c r="AP591" i="18"/>
  <c r="AP695" i="18"/>
  <c r="AP667" i="18"/>
  <c r="AP29" i="18"/>
  <c r="AP505" i="18"/>
  <c r="AP1114" i="18"/>
  <c r="AP1195" i="18"/>
  <c r="AP881" i="18"/>
  <c r="AP1173" i="18"/>
  <c r="AP897" i="18"/>
  <c r="AP927" i="18"/>
  <c r="AP1729" i="18"/>
  <c r="AP750" i="18"/>
  <c r="AP1969" i="18"/>
  <c r="AP1039" i="18"/>
  <c r="AP978" i="18"/>
  <c r="AP1821" i="18"/>
  <c r="AP2471" i="18"/>
  <c r="AP2667" i="18"/>
  <c r="AP1725" i="18"/>
  <c r="AP1256" i="18"/>
  <c r="AP2463" i="18"/>
  <c r="AP3064" i="18"/>
  <c r="AP1747" i="18"/>
  <c r="AP1661" i="18"/>
  <c r="AQ1774" i="18"/>
  <c r="AP953" i="18"/>
  <c r="AP1463" i="18"/>
  <c r="AP1620" i="18"/>
  <c r="AP705" i="18"/>
  <c r="AP2027" i="18"/>
  <c r="AP4664" i="18"/>
  <c r="AP1755" i="18"/>
  <c r="AP696" i="18"/>
  <c r="AP4536" i="18"/>
  <c r="AP3872" i="18"/>
  <c r="AP4652" i="18"/>
  <c r="AP3752" i="18"/>
  <c r="AQ2688" i="18"/>
  <c r="AP4606" i="18"/>
  <c r="AP2565" i="18"/>
  <c r="AQ4808" i="18"/>
  <c r="AP3885" i="18"/>
  <c r="AP3177" i="18"/>
  <c r="AP4108" i="18"/>
  <c r="AP2955" i="18"/>
  <c r="AP8242" i="18"/>
  <c r="AP3149" i="18"/>
  <c r="AQ3928" i="18"/>
  <c r="AP4928" i="18"/>
  <c r="AP3731" i="18"/>
  <c r="AP1631" i="18"/>
  <c r="AP1753" i="18"/>
  <c r="AP1149" i="18"/>
  <c r="AP2720" i="18"/>
  <c r="AQ1125" i="18"/>
  <c r="AP3904" i="18"/>
  <c r="AP2644" i="18"/>
  <c r="AP1541" i="18"/>
  <c r="AP1717" i="18"/>
  <c r="AP4516" i="18"/>
  <c r="AP2539" i="18"/>
  <c r="AP910" i="18"/>
  <c r="AQ5125" i="18"/>
  <c r="AP3788" i="18"/>
  <c r="AP3522" i="18"/>
  <c r="AP4628" i="18"/>
  <c r="AP3407" i="18"/>
  <c r="AQ5681" i="18"/>
  <c r="AP3201" i="18"/>
  <c r="AP5346" i="18"/>
  <c r="AP4812" i="18"/>
  <c r="AP5072" i="18"/>
  <c r="AP4364" i="18"/>
  <c r="AP2028" i="18"/>
  <c r="AP8282" i="18"/>
  <c r="AP3614" i="18"/>
  <c r="AP758" i="18"/>
  <c r="AP976" i="18"/>
  <c r="AP769" i="18"/>
  <c r="AP1840" i="18"/>
  <c r="AP2403" i="18"/>
  <c r="AP2173" i="18"/>
  <c r="AP2278" i="18"/>
  <c r="AP2715" i="18"/>
  <c r="AP4448" i="18"/>
  <c r="AP2322" i="18"/>
  <c r="AP2246" i="18"/>
  <c r="AP2647" i="18"/>
  <c r="AP736" i="18"/>
  <c r="AP4520" i="18"/>
  <c r="AP4524" i="18"/>
  <c r="AQ1697" i="18"/>
  <c r="AP4578" i="18"/>
  <c r="AQ2632" i="18"/>
  <c r="AP3027" i="18"/>
  <c r="AQ3573" i="18"/>
  <c r="AP688" i="18"/>
  <c r="AP2441" i="18"/>
  <c r="AP4275" i="18"/>
  <c r="AP3148" i="18"/>
  <c r="AP3553" i="18"/>
  <c r="AQ5286" i="18"/>
  <c r="AP4560" i="18"/>
  <c r="AP3902" i="18"/>
  <c r="AP6258" i="18"/>
  <c r="AQ1783" i="18"/>
  <c r="AQ3090" i="18"/>
  <c r="AQ5479" i="18"/>
  <c r="AP4612" i="18"/>
  <c r="AQ3017" i="18"/>
  <c r="AP6010" i="18"/>
  <c r="AQ3932" i="18"/>
  <c r="AP3654" i="18"/>
  <c r="AP455" i="18"/>
  <c r="AP966" i="18"/>
  <c r="AP1429" i="18"/>
  <c r="AQ1107" i="18"/>
  <c r="AP878" i="18"/>
  <c r="AQ2782" i="18"/>
  <c r="AQ1188" i="18"/>
  <c r="AQ1662" i="18"/>
  <c r="AQ2327" i="18"/>
  <c r="AQ1200" i="18"/>
  <c r="AQ1974" i="18"/>
  <c r="AQ464" i="18"/>
  <c r="AP2074" i="18"/>
  <c r="AP3968" i="18"/>
  <c r="AQ1198" i="18"/>
  <c r="AP3212" i="18"/>
  <c r="AP1306" i="18"/>
  <c r="AP3984" i="18"/>
  <c r="AQ1961" i="18"/>
  <c r="AQ1825" i="18"/>
  <c r="AP2252" i="18"/>
  <c r="AP4584" i="18"/>
  <c r="AQ2348" i="18"/>
  <c r="AP2496" i="18"/>
  <c r="AQ1874" i="18"/>
  <c r="AQ2665" i="18"/>
  <c r="AP4734" i="18"/>
  <c r="AQ3306" i="18"/>
  <c r="AP3898" i="18"/>
  <c r="AP4697" i="18"/>
  <c r="AQ3043" i="18"/>
  <c r="AP4546" i="18"/>
  <c r="AQ5474" i="18"/>
  <c r="AP4332" i="18"/>
  <c r="AP4679" i="18"/>
  <c r="AQ5574" i="18"/>
  <c r="AP4173" i="18"/>
  <c r="AQ4339" i="18"/>
  <c r="AP7314" i="18"/>
  <c r="AQ4985" i="18"/>
  <c r="AP2538" i="18"/>
  <c r="AP7638" i="18"/>
  <c r="AP4183" i="18"/>
  <c r="AP2248" i="18"/>
  <c r="AP7578" i="18"/>
  <c r="AQ869" i="18"/>
  <c r="AP543" i="18"/>
  <c r="AP1334" i="18"/>
  <c r="AQ1325" i="18"/>
  <c r="AP2691" i="18"/>
  <c r="AP1730" i="18"/>
  <c r="AP1606" i="18"/>
  <c r="AP4352" i="18"/>
  <c r="AP3824" i="18"/>
  <c r="AP1689" i="18"/>
  <c r="AP2379" i="18"/>
  <c r="AQ1975" i="18"/>
  <c r="AQ1084" i="18"/>
  <c r="AQ5317" i="18"/>
  <c r="AQ3780" i="18"/>
  <c r="AP3519" i="18"/>
  <c r="AQ2965" i="18"/>
  <c r="AP4509" i="18"/>
  <c r="AQ3814" i="18"/>
  <c r="AP7186" i="18"/>
  <c r="AQ4414" i="18"/>
  <c r="AP2698" i="18"/>
  <c r="AP8218" i="18"/>
  <c r="AP5251" i="18"/>
  <c r="AP7422" i="18"/>
  <c r="AQ5269" i="18"/>
  <c r="AQ4254" i="18"/>
  <c r="AP7522" i="18"/>
  <c r="AP5206" i="18"/>
  <c r="AP2821" i="18"/>
  <c r="AP7782" i="18"/>
  <c r="AP3159" i="18"/>
  <c r="AQ1730" i="18"/>
  <c r="AP7142" i="18"/>
  <c r="AP7174" i="18"/>
  <c r="AQ8418" i="18"/>
  <c r="AP5375" i="18"/>
  <c r="AP8254" i="18"/>
  <c r="AQ7622" i="18"/>
  <c r="AP5324" i="18"/>
  <c r="AP7878" i="18"/>
  <c r="AQ7274" i="18"/>
  <c r="AP3513" i="18"/>
  <c r="AP3873" i="18"/>
  <c r="AQ6158" i="18"/>
  <c r="AP5252" i="18"/>
  <c r="AQ2677" i="18"/>
  <c r="AQ8850" i="18"/>
  <c r="AP5228" i="18"/>
  <c r="AQ8438" i="18"/>
  <c r="AQ8855" i="18"/>
  <c r="AQ4463" i="18"/>
  <c r="AP9833" i="18"/>
  <c r="AP4198" i="18"/>
  <c r="AP5239" i="18"/>
  <c r="AM2404" i="18"/>
  <c r="AP8328" i="18"/>
  <c r="AP5719" i="18"/>
  <c r="AP5958" i="18"/>
  <c r="AQ5747" i="18"/>
  <c r="AM1964" i="18"/>
  <c r="AP8035" i="18"/>
  <c r="AQ6166" i="18"/>
  <c r="AP6061" i="18"/>
  <c r="AM2356" i="18"/>
  <c r="AP9237" i="18"/>
  <c r="AP5663" i="18"/>
  <c r="AQ6262" i="18"/>
  <c r="AQ6155" i="18"/>
  <c r="AQ4421" i="18"/>
  <c r="AM1356" i="18"/>
  <c r="AP4988" i="18"/>
  <c r="AM685" i="18"/>
  <c r="AP9710" i="18"/>
  <c r="AQ6139" i="18"/>
  <c r="AP9707" i="18"/>
  <c r="AM6136" i="18"/>
  <c r="AQ3493" i="18"/>
  <c r="AP8515" i="18"/>
  <c r="AP8151" i="18"/>
  <c r="AQ6007" i="18"/>
  <c r="AQ6868" i="18"/>
  <c r="AM6016" i="18"/>
  <c r="AQ6550" i="18"/>
  <c r="AP9021" i="18"/>
  <c r="AP9160" i="18"/>
  <c r="AQ9630" i="18"/>
  <c r="AQ7424" i="18"/>
  <c r="AM4872" i="18"/>
  <c r="AQ8321" i="18"/>
  <c r="AP9363" i="18"/>
  <c r="AP8332" i="18"/>
  <c r="AM7576" i="18"/>
  <c r="AM4025" i="18"/>
  <c r="AQ9458" i="18"/>
  <c r="AQ1002" i="18"/>
  <c r="AQ492" i="18"/>
  <c r="AP1910" i="18"/>
  <c r="AP1033" i="18"/>
  <c r="AP4280" i="18"/>
  <c r="AP2415" i="18"/>
  <c r="AP4512" i="18"/>
  <c r="AP965" i="18"/>
  <c r="AP954" i="18"/>
  <c r="AQ1066" i="18"/>
  <c r="AQ2629" i="18"/>
  <c r="AQ4965" i="18"/>
  <c r="AP4176" i="18"/>
  <c r="AP2449" i="18"/>
  <c r="AP2119" i="18"/>
  <c r="AQ3324" i="18"/>
  <c r="AP1709" i="18"/>
  <c r="AP5807" i="18"/>
  <c r="AP2256" i="18"/>
  <c r="AP4269" i="18"/>
  <c r="AP5816" i="18"/>
  <c r="AQ4758" i="18"/>
  <c r="AP6942" i="18"/>
  <c r="AP4130" i="18"/>
  <c r="AQ4310" i="18"/>
  <c r="AP6018" i="18"/>
  <c r="AQ3313" i="18"/>
  <c r="AQ4152" i="18"/>
  <c r="AQ4763" i="18"/>
  <c r="AP4027" i="18"/>
  <c r="AP6158" i="18"/>
  <c r="AQ1236" i="18"/>
  <c r="AP2480" i="18"/>
  <c r="AQ4823" i="18"/>
  <c r="AP2262" i="18"/>
  <c r="AP4996" i="18"/>
  <c r="AO3301" i="18"/>
  <c r="AO4508" i="18"/>
  <c r="AO6423" i="18"/>
  <c r="AO6829" i="18"/>
  <c r="AO6238" i="18"/>
  <c r="AN9655" i="18"/>
  <c r="AN8808" i="18"/>
  <c r="AN7903" i="18"/>
  <c r="AN9225" i="18"/>
  <c r="AN9310" i="18"/>
  <c r="AN7505" i="18"/>
  <c r="AN9251" i="18"/>
  <c r="AN8287" i="18"/>
  <c r="AN9371" i="18"/>
  <c r="AN7391" i="18"/>
  <c r="AN8273" i="18"/>
  <c r="AN9494" i="18"/>
  <c r="AN8905" i="18"/>
  <c r="AN9670" i="18"/>
  <c r="AN7389" i="18"/>
  <c r="AN8260" i="18"/>
  <c r="AN9361" i="18"/>
  <c r="AP6727" i="18"/>
  <c r="AP8005" i="18"/>
  <c r="AP5265" i="18"/>
  <c r="AM5503" i="18"/>
  <c r="AM8196" i="18"/>
  <c r="AP859" i="18"/>
  <c r="AP659" i="18"/>
  <c r="AP423" i="18"/>
  <c r="AP935" i="18"/>
  <c r="AP743" i="18"/>
  <c r="AP1127" i="18"/>
  <c r="AP839" i="18"/>
  <c r="AP1544" i="18"/>
  <c r="AP1487" i="18"/>
  <c r="AP1391" i="18"/>
  <c r="AP1593" i="18"/>
  <c r="AP1231" i="18"/>
  <c r="AP1435" i="18"/>
  <c r="AP464" i="18"/>
  <c r="AP1475" i="18"/>
  <c r="AP921" i="18"/>
  <c r="AP1623" i="18"/>
  <c r="AQ447" i="18"/>
  <c r="AP2727" i="18"/>
  <c r="AP1390" i="18"/>
  <c r="AP2075" i="18"/>
  <c r="AP2719" i="18"/>
  <c r="AP3320" i="18"/>
  <c r="AP495" i="18"/>
  <c r="AP1142" i="18"/>
  <c r="AP1716" i="18"/>
  <c r="AP2181" i="18"/>
  <c r="AP22" i="18"/>
  <c r="AP1909" i="18"/>
  <c r="AP1317" i="18"/>
  <c r="AP2339" i="18"/>
  <c r="AP992" i="18"/>
  <c r="AP1990" i="18"/>
  <c r="AP637" i="18"/>
  <c r="AP4128" i="18"/>
  <c r="AP1919" i="18"/>
  <c r="AP4372" i="18"/>
  <c r="AP3764" i="18"/>
  <c r="AP2015" i="18"/>
  <c r="AP3881" i="18"/>
  <c r="AP2273" i="18"/>
  <c r="AP2201" i="18"/>
  <c r="AP3586" i="18"/>
  <c r="AP3917" i="18"/>
  <c r="AP3685" i="18"/>
  <c r="AP4093" i="18"/>
  <c r="AP5394" i="18"/>
  <c r="AP1764" i="18"/>
  <c r="AP5946" i="18"/>
  <c r="AP4445" i="18"/>
  <c r="AP474" i="18"/>
  <c r="AP1834" i="18"/>
  <c r="AP1550" i="18"/>
  <c r="AP813" i="18"/>
  <c r="AP1430" i="18"/>
  <c r="AP3672" i="18"/>
  <c r="AQ3771" i="18"/>
  <c r="AP1987" i="18"/>
  <c r="AP4416" i="18"/>
  <c r="AP3112" i="18"/>
  <c r="AP3060" i="18"/>
  <c r="AQ1284" i="18"/>
  <c r="AP1720" i="18"/>
  <c r="AP1975" i="18"/>
  <c r="AP802" i="18"/>
  <c r="AP4307" i="18"/>
  <c r="AP4744" i="18"/>
  <c r="AP3929" i="18"/>
  <c r="AQ4584" i="18"/>
  <c r="AP4855" i="18"/>
  <c r="AP4025" i="18"/>
  <c r="AP4002" i="18"/>
  <c r="AP5970" i="18"/>
  <c r="AP4178" i="18"/>
  <c r="AP5775" i="18"/>
  <c r="AP4695" i="18"/>
  <c r="AP1485" i="18"/>
  <c r="AP2070" i="18"/>
  <c r="AP940" i="18"/>
  <c r="AP1693" i="18"/>
  <c r="AP1401" i="18"/>
  <c r="AP1050" i="18"/>
  <c r="AP428" i="18"/>
  <c r="AP917" i="18"/>
  <c r="AP3548" i="18"/>
  <c r="AQ1285" i="18"/>
  <c r="AP4704" i="18"/>
  <c r="AP2733" i="18"/>
  <c r="AQ1696" i="18"/>
  <c r="AP2592" i="18"/>
  <c r="AP2297" i="18"/>
  <c r="AP1932" i="18"/>
  <c r="AQ1487" i="18"/>
  <c r="AP2491" i="18"/>
  <c r="AP3618" i="18"/>
  <c r="AP3238" i="18"/>
  <c r="AQ3437" i="18"/>
  <c r="AP4313" i="18"/>
  <c r="AP1678" i="18"/>
  <c r="AP4162" i="18"/>
  <c r="AP4617" i="18"/>
  <c r="AP4208" i="18"/>
  <c r="AP4295" i="18"/>
  <c r="AQ5542" i="18"/>
  <c r="AQ2296" i="18"/>
  <c r="AP2999" i="18"/>
  <c r="AP6514" i="18"/>
  <c r="AQ4180" i="18"/>
  <c r="AQ4138" i="18"/>
  <c r="AP6582" i="18"/>
  <c r="AQ4056" i="18"/>
  <c r="AQ4297" i="18"/>
  <c r="AP6522" i="18"/>
  <c r="AQ4444" i="18"/>
  <c r="AQ3698" i="18"/>
  <c r="AP1375" i="18"/>
  <c r="AP1469" i="18"/>
  <c r="AP986" i="18"/>
  <c r="AQ936" i="18"/>
  <c r="AQ1864" i="18"/>
  <c r="AP1746" i="18"/>
  <c r="AP1037" i="18"/>
  <c r="AP421" i="18"/>
  <c r="AP3736" i="18"/>
  <c r="AP486" i="18"/>
  <c r="AQ1130" i="18"/>
  <c r="AQ996" i="18"/>
  <c r="AP4224" i="18"/>
  <c r="AQ2407" i="18"/>
  <c r="AP3624" i="18"/>
  <c r="AP4808" i="18"/>
  <c r="AQ1149" i="18"/>
  <c r="AQ847" i="18"/>
  <c r="AQ3008" i="18"/>
  <c r="AP2114" i="18"/>
  <c r="AP2630" i="18"/>
  <c r="AP2083" i="18"/>
  <c r="AP3123" i="18"/>
  <c r="AQ5018" i="18"/>
  <c r="AQ3219" i="18"/>
  <c r="AP4242" i="18"/>
  <c r="AP2341" i="18"/>
  <c r="AP2888" i="18"/>
  <c r="AQ4877" i="18"/>
  <c r="AP2230" i="18"/>
  <c r="AP2312" i="18"/>
  <c r="AQ5745" i="18"/>
  <c r="AQ2588" i="18"/>
  <c r="AQ5365" i="18"/>
  <c r="AP2306" i="18"/>
  <c r="AP7570" i="18"/>
  <c r="AP4121" i="18"/>
  <c r="AQ2584" i="18"/>
  <c r="AP7894" i="18"/>
  <c r="AP3145" i="18"/>
  <c r="AP3969" i="18"/>
  <c r="AP8346" i="18"/>
  <c r="AP2946" i="18"/>
  <c r="AP1447" i="18"/>
  <c r="AP869" i="18"/>
  <c r="AQ1358" i="18"/>
  <c r="AQ2355" i="18"/>
  <c r="AQ3308" i="18"/>
  <c r="AQ2158" i="18"/>
  <c r="AQ3100" i="18"/>
  <c r="AP1598" i="18"/>
  <c r="AQ3196" i="18"/>
  <c r="AQ2439" i="18"/>
  <c r="AP3874" i="18"/>
  <c r="AQ4292" i="18"/>
  <c r="AP4489" i="18"/>
  <c r="AQ5105" i="18"/>
  <c r="AP4286" i="18"/>
  <c r="AP7698" i="18"/>
  <c r="AQ5351" i="18"/>
  <c r="AQ5458" i="18"/>
  <c r="AP1790" i="18"/>
  <c r="AQ4206" i="18"/>
  <c r="AP7678" i="18"/>
  <c r="AP784" i="18"/>
  <c r="AP1650" i="18"/>
  <c r="AP7778" i="18"/>
  <c r="AP7406" i="18"/>
  <c r="AQ4545" i="18"/>
  <c r="AP8286" i="18"/>
  <c r="AQ4559" i="18"/>
  <c r="AQ4788" i="18"/>
  <c r="AP8582" i="18"/>
  <c r="AP8322" i="18"/>
  <c r="AQ8674" i="18"/>
  <c r="AQ4143" i="18"/>
  <c r="AP8798" i="18"/>
  <c r="AQ8390" i="18"/>
  <c r="AP2902" i="18"/>
  <c r="AP8610" i="18"/>
  <c r="AQ7786" i="18"/>
  <c r="AP4479" i="18"/>
  <c r="AQ3741" i="18"/>
  <c r="AQ6670" i="18"/>
  <c r="AQ5707" i="18"/>
  <c r="AP5067" i="18"/>
  <c r="AP2357" i="18"/>
  <c r="AQ4701" i="18"/>
  <c r="AP2789" i="18"/>
  <c r="AQ9144" i="18"/>
  <c r="AP5984" i="18"/>
  <c r="AQ7582" i="18"/>
  <c r="AP6137" i="18"/>
  <c r="AQ1559" i="18"/>
  <c r="AP9005" i="18"/>
  <c r="AP3985" i="18"/>
  <c r="AP5576" i="18"/>
  <c r="AQ3486" i="18"/>
  <c r="AM2476" i="18"/>
  <c r="AP8717" i="18"/>
  <c r="AQ7518" i="18"/>
  <c r="AQ7719" i="18"/>
  <c r="AM2868" i="18"/>
  <c r="AP9493" i="18"/>
  <c r="AP6209" i="18"/>
  <c r="AQ6938" i="18"/>
  <c r="AP8510" i="18"/>
  <c r="AQ5583" i="18"/>
  <c r="AM1868" i="18"/>
  <c r="AQ7425" i="18"/>
  <c r="AM1565" i="18"/>
  <c r="AP5904" i="18"/>
  <c r="AP6597" i="18"/>
  <c r="AM7160" i="18"/>
  <c r="AP3410" i="18"/>
  <c r="AM469" i="18"/>
  <c r="AP8748" i="18"/>
  <c r="AP6491" i="18"/>
  <c r="AP9036" i="18"/>
  <c r="AM6528" i="18"/>
  <c r="AP4319" i="18"/>
  <c r="AP9533" i="18"/>
  <c r="AP9550" i="18"/>
  <c r="AP4609" i="18"/>
  <c r="AQ8153" i="18"/>
  <c r="AM6408" i="18"/>
  <c r="AQ9580" i="18"/>
  <c r="AP9912" i="18"/>
  <c r="AP9579" i="18"/>
  <c r="AP3710" i="18"/>
  <c r="AM5561" i="18"/>
  <c r="AM42" i="18"/>
  <c r="AP1587" i="18"/>
  <c r="AQ1669" i="18"/>
  <c r="AQ1532" i="18"/>
  <c r="AP1289" i="18"/>
  <c r="AP2440" i="18"/>
  <c r="AQ2691" i="18"/>
  <c r="AQ3316" i="18"/>
  <c r="AQ2984" i="18"/>
  <c r="AP2167" i="18"/>
  <c r="AP2585" i="18"/>
  <c r="AP991" i="18"/>
  <c r="AQ460" i="18"/>
  <c r="AQ5477" i="18"/>
  <c r="AQ4452" i="18"/>
  <c r="AP3671" i="18"/>
  <c r="AP4019" i="18"/>
  <c r="AP2178" i="18"/>
  <c r="AQ2625" i="18"/>
  <c r="AP7346" i="18"/>
  <c r="AP4941" i="18"/>
  <c r="AQ3246" i="18"/>
  <c r="AP6842" i="18"/>
  <c r="AQ1492" i="18"/>
  <c r="AP7710" i="18"/>
  <c r="AP4813" i="18"/>
  <c r="AQ4766" i="18"/>
  <c r="AP6530" i="18"/>
  <c r="AP3213" i="18"/>
  <c r="AP3195" i="18"/>
  <c r="AQ4097" i="18"/>
  <c r="AP3760" i="18"/>
  <c r="AP7530" i="18"/>
  <c r="AP4876" i="18"/>
  <c r="AP3571" i="18"/>
  <c r="AP5237" i="18"/>
  <c r="AP3693" i="18"/>
  <c r="AP5903" i="18"/>
  <c r="AO3461" i="18"/>
  <c r="AO4634" i="18"/>
  <c r="AO6518" i="18"/>
  <c r="AO6924" i="18"/>
  <c r="AO6385" i="18"/>
  <c r="AN4808" i="18"/>
  <c r="AN9847" i="18"/>
  <c r="AN8816" i="18"/>
  <c r="AN7953" i="18"/>
  <c r="AN9273" i="18"/>
  <c r="AN9358" i="18"/>
  <c r="AN7557" i="18"/>
  <c r="AN9267" i="18"/>
  <c r="AN8336" i="18"/>
  <c r="AN9290" i="18"/>
  <c r="AN6716" i="18"/>
  <c r="AN9329" i="18"/>
  <c r="AN8742" i="18"/>
  <c r="AN9744" i="18"/>
  <c r="AN9177" i="18"/>
  <c r="AN9824" i="18"/>
  <c r="AN8197" i="18"/>
  <c r="AN8413" i="18"/>
  <c r="AN9457" i="18"/>
  <c r="AM5451" i="18"/>
  <c r="AP5627" i="18"/>
  <c r="AM2697" i="18"/>
  <c r="AM1251" i="18"/>
  <c r="AM4237" i="18"/>
  <c r="AP871" i="18"/>
  <c r="AP825" i="18"/>
  <c r="AP500" i="18"/>
  <c r="AP45" i="18"/>
  <c r="AP1047" i="18"/>
  <c r="AP1059" i="18"/>
  <c r="AP1743" i="18"/>
  <c r="AP1695" i="18"/>
  <c r="AP733" i="18"/>
  <c r="AP1519" i="18"/>
  <c r="AP1731" i="18"/>
  <c r="AP1652" i="18"/>
  <c r="AP950" i="18"/>
  <c r="AP1767" i="18"/>
  <c r="AP1288" i="18"/>
  <c r="AP666" i="18"/>
  <c r="AP1078" i="18"/>
  <c r="AP1020" i="18"/>
  <c r="AP1156" i="18"/>
  <c r="AP1102" i="18"/>
  <c r="AP814" i="18"/>
  <c r="AP762" i="18"/>
  <c r="AP1251" i="18"/>
  <c r="AP1060" i="18"/>
  <c r="AP3576" i="18"/>
  <c r="AP622" i="18"/>
  <c r="AP1761" i="18"/>
  <c r="AP550" i="18"/>
  <c r="AP1169" i="18"/>
  <c r="AP1031" i="18"/>
  <c r="AP2617" i="18"/>
  <c r="AP1503" i="18"/>
  <c r="AP1833" i="18"/>
  <c r="AP2595" i="18"/>
  <c r="AP1877" i="18"/>
  <c r="AP1791" i="18"/>
  <c r="AP1674" i="18"/>
  <c r="AP1040" i="18"/>
  <c r="AP4384" i="18"/>
  <c r="AP2714" i="18"/>
  <c r="AQ1205" i="18"/>
  <c r="AP4740" i="18"/>
  <c r="AP2911" i="18"/>
  <c r="AP4227" i="18"/>
  <c r="AP2881" i="18"/>
  <c r="AP2982" i="18"/>
  <c r="AP3982" i="18"/>
  <c r="AP2825" i="18"/>
  <c r="AP4914" i="18"/>
  <c r="AP4775" i="18"/>
  <c r="AP6262" i="18"/>
  <c r="AQ3110" i="18"/>
  <c r="AP6714" i="18"/>
  <c r="AP2545" i="18"/>
  <c r="AQ1619" i="18"/>
  <c r="AP1592" i="18"/>
  <c r="AP479" i="18"/>
  <c r="AP2371" i="18"/>
  <c r="AP4184" i="18"/>
  <c r="AP3004" i="18"/>
  <c r="AQ1938" i="18"/>
  <c r="AP2657" i="18"/>
  <c r="AP3524" i="18"/>
  <c r="AP3472" i="18"/>
  <c r="AP2868" i="18"/>
  <c r="AP3844" i="18"/>
  <c r="AP2187" i="18"/>
  <c r="AP4649" i="18"/>
  <c r="AQ761" i="18"/>
  <c r="AP4270" i="18"/>
  <c r="AP4119" i="18"/>
  <c r="AP2049" i="18"/>
  <c r="AP4366" i="18"/>
  <c r="AP3746" i="18"/>
  <c r="AP6226" i="18"/>
  <c r="AP3950" i="18"/>
  <c r="AP6038" i="18"/>
  <c r="AP21" i="18"/>
  <c r="AP3798" i="18"/>
  <c r="AP3876" i="18"/>
  <c r="AP822" i="18"/>
  <c r="AP1696" i="18"/>
  <c r="AQ1743" i="18"/>
  <c r="AQ1555" i="18"/>
  <c r="AP2096" i="18"/>
  <c r="AP2612" i="18"/>
  <c r="AP4060" i="18"/>
  <c r="AP2007" i="18"/>
  <c r="AP1406" i="18"/>
  <c r="AP3980" i="18"/>
  <c r="AQ3683" i="18"/>
  <c r="AQ3891" i="18"/>
  <c r="AP3332" i="18"/>
  <c r="AQ2876" i="18"/>
  <c r="AP2214" i="18"/>
  <c r="AP2984" i="18"/>
  <c r="AP4009" i="18"/>
  <c r="AP2191" i="18"/>
  <c r="AQ3846" i="18"/>
  <c r="AQ5214" i="18"/>
  <c r="AP1954" i="18"/>
  <c r="AP4503" i="18"/>
  <c r="AQ5698" i="18"/>
  <c r="AP2010" i="18"/>
  <c r="AQ5713" i="18"/>
  <c r="AQ5798" i="18"/>
  <c r="AQ3302" i="18"/>
  <c r="AQ4282" i="18"/>
  <c r="AP6770" i="18"/>
  <c r="AP3514" i="18"/>
  <c r="AQ1120" i="18"/>
  <c r="AP6838" i="18"/>
  <c r="AP3315" i="18"/>
  <c r="AQ4751" i="18"/>
  <c r="AP7290" i="18"/>
  <c r="AQ1792" i="18"/>
  <c r="AQ4190" i="18"/>
  <c r="AQ544" i="18"/>
  <c r="AP1547" i="18"/>
  <c r="AP1633" i="18"/>
  <c r="AQ2586" i="18"/>
  <c r="AQ1459" i="18"/>
  <c r="AQ2250" i="18"/>
  <c r="AQ681" i="18"/>
  <c r="AQ890" i="18"/>
  <c r="AP4248" i="18"/>
  <c r="AP1490" i="18"/>
  <c r="AQ3199" i="18"/>
  <c r="AP4480" i="18"/>
  <c r="AP1474" i="18"/>
  <c r="AP4436" i="18"/>
  <c r="AQ1849" i="18"/>
  <c r="AP442" i="18"/>
  <c r="AQ1842" i="18"/>
  <c r="AP1460" i="18"/>
  <c r="AQ2948" i="18"/>
  <c r="AP4588" i="18"/>
  <c r="AP3120" i="18"/>
  <c r="AP3938" i="18"/>
  <c r="AQ5274" i="18"/>
  <c r="AP1454" i="18"/>
  <c r="AP4583" i="18"/>
  <c r="AQ3057" i="18"/>
  <c r="AQ561" i="18"/>
  <c r="AQ5389" i="18"/>
  <c r="AQ4059" i="18"/>
  <c r="AQ3260" i="18"/>
  <c r="AQ2340" i="18"/>
  <c r="AQ4238" i="18"/>
  <c r="AP1850" i="18"/>
  <c r="AQ3950" i="18"/>
  <c r="AP7826" i="18"/>
  <c r="AP4803" i="18"/>
  <c r="AP4111" i="18"/>
  <c r="AP8150" i="18"/>
  <c r="AQ5202" i="18"/>
  <c r="AQ4575" i="18"/>
  <c r="AQ3851" i="18"/>
  <c r="AP4473" i="18"/>
  <c r="AQ410" i="18"/>
  <c r="AP1367" i="18"/>
  <c r="AP2109" i="18"/>
  <c r="AP1369" i="18"/>
  <c r="AQ1365" i="18"/>
  <c r="AQ1569" i="18"/>
  <c r="AP1845" i="18"/>
  <c r="AP2554" i="18"/>
  <c r="AP1552" i="18"/>
  <c r="AQ1548" i="18"/>
  <c r="AQ1070" i="18"/>
  <c r="AQ3139" i="18"/>
  <c r="AP4563" i="18"/>
  <c r="AO1956" i="18"/>
  <c r="AO1572" i="18"/>
  <c r="AO1113" i="18"/>
  <c r="AN7437" i="18"/>
  <c r="AN9256" i="18"/>
  <c r="AN9321" i="18"/>
  <c r="AN8016" i="18"/>
  <c r="AN8601" i="18"/>
  <c r="AN7517" i="18"/>
  <c r="AN9195" i="18"/>
  <c r="AN9802" i="18"/>
  <c r="AM4437" i="18"/>
  <c r="AM2522" i="18"/>
  <c r="AP643" i="18"/>
  <c r="AP1578" i="18"/>
  <c r="AP649" i="18"/>
  <c r="AP708" i="18"/>
  <c r="AP1319" i="18"/>
  <c r="AP553" i="18"/>
  <c r="AP1778" i="18"/>
  <c r="AP2765" i="18"/>
  <c r="AP1507" i="18"/>
  <c r="AP702" i="18"/>
  <c r="AP1529" i="18"/>
  <c r="AP1876" i="18"/>
  <c r="AP1600" i="18"/>
  <c r="AP1056" i="18"/>
  <c r="AP1168" i="18"/>
  <c r="AP2065" i="18"/>
  <c r="AP1434" i="18"/>
  <c r="AP4048" i="18"/>
  <c r="AP4493" i="18"/>
  <c r="AP2316" i="18"/>
  <c r="AP632" i="18"/>
  <c r="AP4371" i="18"/>
  <c r="AP3035" i="18"/>
  <c r="AP3657" i="18"/>
  <c r="AP4952" i="18"/>
  <c r="AP1441" i="18"/>
  <c r="AP582" i="18"/>
  <c r="AQ3500" i="18"/>
  <c r="AP2521" i="18"/>
  <c r="AP810" i="18"/>
  <c r="AP952" i="18"/>
  <c r="AP728" i="18"/>
  <c r="AP2981" i="18"/>
  <c r="AP2036" i="18"/>
  <c r="AQ4684" i="18"/>
  <c r="AP3766" i="18"/>
  <c r="AP4913" i="18"/>
  <c r="AP4467" i="18"/>
  <c r="AP4530" i="18"/>
  <c r="AP665" i="18"/>
  <c r="AP1438" i="18"/>
  <c r="AP1577" i="18"/>
  <c r="AP1976" i="18"/>
  <c r="AP5" i="18"/>
  <c r="AP4340" i="18"/>
  <c r="AP2675" i="18"/>
  <c r="AQ3843" i="18"/>
  <c r="AP4691" i="18"/>
  <c r="AQ5129" i="18"/>
  <c r="AQ3520" i="18"/>
  <c r="AQ4003" i="18"/>
  <c r="AQ2869" i="18"/>
  <c r="AP4770" i="18"/>
  <c r="AP7538" i="18"/>
  <c r="AP2429" i="18"/>
  <c r="AP1364" i="18"/>
  <c r="AP7802" i="18"/>
  <c r="AP5037" i="18"/>
  <c r="AP1072" i="18"/>
  <c r="AP1188" i="18"/>
  <c r="AQ2388" i="18"/>
  <c r="AP2359" i="18"/>
  <c r="AQ3540" i="18"/>
  <c r="AP898" i="18"/>
  <c r="AQ418" i="18"/>
  <c r="AQ2444" i="18"/>
  <c r="AQ1435" i="18"/>
  <c r="AQ1161" i="18"/>
  <c r="AQ5445" i="18"/>
  <c r="AQ3908" i="18"/>
  <c r="AQ4110" i="18"/>
  <c r="AP3170" i="18"/>
  <c r="AP2780" i="18"/>
  <c r="AQ2098" i="18"/>
  <c r="AP5066" i="18"/>
  <c r="AP411" i="18"/>
  <c r="AP2820" i="18"/>
  <c r="AP6298" i="18"/>
  <c r="AQ4721" i="18"/>
  <c r="AQ1397" i="18"/>
  <c r="AQ1722" i="18"/>
  <c r="AQ5" i="18"/>
  <c r="AP2151" i="18"/>
  <c r="AP3020" i="18"/>
  <c r="AQ5658" i="18"/>
  <c r="AP4424" i="18"/>
  <c r="AQ2863" i="18"/>
  <c r="AP2468" i="18"/>
  <c r="AQ4707" i="18"/>
  <c r="AP3615" i="18"/>
  <c r="AQ4811" i="18"/>
  <c r="AQ4016" i="18"/>
  <c r="AQ4992" i="18"/>
  <c r="AP2813" i="18"/>
  <c r="AQ4430" i="18"/>
  <c r="AP5255" i="18"/>
  <c r="AP2943" i="18"/>
  <c r="AQ5858" i="18"/>
  <c r="AP2894" i="18"/>
  <c r="AP5830" i="18"/>
  <c r="AQ5376" i="18"/>
  <c r="AQ5994" i="18"/>
  <c r="AQ4573" i="18"/>
  <c r="AQ5255" i="18"/>
  <c r="AP6071" i="18"/>
  <c r="AQ6546" i="18"/>
  <c r="AP2265" i="18"/>
  <c r="AP2340" i="18"/>
  <c r="AM476" i="18"/>
  <c r="AP8749" i="18"/>
  <c r="AQ8278" i="18"/>
  <c r="AQ8775" i="18"/>
  <c r="AP7645" i="18"/>
  <c r="AP5589" i="18"/>
  <c r="AQ8374" i="18"/>
  <c r="AQ9120" i="18"/>
  <c r="AP9553" i="18"/>
  <c r="AP5481" i="18"/>
  <c r="AM1332" i="18"/>
  <c r="AP9749" i="18"/>
  <c r="AP8485" i="18"/>
  <c r="AQ5675" i="18"/>
  <c r="AQ5160" i="18"/>
  <c r="AP5215" i="18"/>
  <c r="AP7976" i="18"/>
  <c r="AQ6416" i="18"/>
  <c r="AP9243" i="18"/>
  <c r="AM5112" i="18"/>
  <c r="AQ5695" i="18"/>
  <c r="AP2680" i="18"/>
  <c r="AQ8131" i="18"/>
  <c r="AM918" i="18"/>
  <c r="AQ7733" i="18"/>
  <c r="AP7667" i="18"/>
  <c r="AP9891" i="18"/>
  <c r="AP8204" i="18"/>
  <c r="AM3336" i="18"/>
  <c r="AP4863" i="18"/>
  <c r="AQ9177" i="18"/>
  <c r="AM4304" i="18"/>
  <c r="AM6073" i="18"/>
  <c r="AP507" i="18"/>
  <c r="AQ897" i="18"/>
  <c r="AQ455" i="18"/>
  <c r="AQ2359" i="18"/>
  <c r="AP4636" i="18"/>
  <c r="AQ1506" i="18"/>
  <c r="AQ3783" i="18"/>
  <c r="AP4260" i="18"/>
  <c r="AP578" i="18"/>
  <c r="AP3240" i="18"/>
  <c r="AQ1717" i="18"/>
  <c r="AP2754" i="18"/>
  <c r="AQ3065" i="18"/>
  <c r="AQ2696" i="18"/>
  <c r="AP7858" i="18"/>
  <c r="AP7158" i="18"/>
  <c r="AQ4043" i="18"/>
  <c r="AQ2785" i="18"/>
  <c r="AQ1456" i="18"/>
  <c r="AP2878" i="18"/>
  <c r="AP7298" i="18"/>
  <c r="AP8098" i="18"/>
  <c r="AP889" i="18"/>
  <c r="AQ4212" i="18"/>
  <c r="AP2969" i="18"/>
  <c r="AP8350" i="18"/>
  <c r="AQ6146" i="18"/>
  <c r="AP6055" i="18"/>
  <c r="AQ3126" i="18"/>
  <c r="AQ6630" i="18"/>
  <c r="AP6017" i="18"/>
  <c r="AQ6385" i="18"/>
  <c r="AP5421" i="18"/>
  <c r="AP3281" i="18"/>
  <c r="AP5270" i="18"/>
  <c r="AP983" i="18"/>
  <c r="AQ7726" i="18"/>
  <c r="AQ4596" i="18"/>
  <c r="AQ5807" i="18"/>
  <c r="AP4353" i="18"/>
  <c r="AP1580" i="18"/>
  <c r="AQ3226" i="18"/>
  <c r="AQ9432" i="18"/>
  <c r="AP6403" i="18"/>
  <c r="AM885" i="18"/>
  <c r="AQ7674" i="18"/>
  <c r="AP5365" i="18"/>
  <c r="AM932" i="18"/>
  <c r="AP7688" i="18"/>
  <c r="AM2813" i="18"/>
  <c r="AP1676" i="18"/>
  <c r="AP5220" i="18"/>
  <c r="AQ8524" i="18"/>
  <c r="AQ4503" i="18"/>
  <c r="AP9585" i="18"/>
  <c r="AQ4106" i="18"/>
  <c r="AQ7079" i="18"/>
  <c r="AM2420" i="18"/>
  <c r="AP8680" i="18"/>
  <c r="AP5738" i="18"/>
  <c r="AP4491" i="18"/>
  <c r="AP2774" i="18"/>
  <c r="AQ8318" i="18"/>
  <c r="AQ6716" i="18"/>
  <c r="AM1420" i="18"/>
  <c r="AQ6503" i="18"/>
  <c r="AP8744" i="18"/>
  <c r="AP8969" i="18"/>
  <c r="AQ9150" i="18"/>
  <c r="AP9627" i="18"/>
  <c r="AM4152" i="18"/>
  <c r="AP7268" i="18"/>
  <c r="AQ9780" i="18"/>
  <c r="AM2285" i="18"/>
  <c r="AP4527" i="18"/>
  <c r="AP6548" i="18"/>
  <c r="AP7687" i="18"/>
  <c r="AM6080" i="18"/>
  <c r="AM449" i="18"/>
  <c r="AP6211" i="18"/>
  <c r="AP6864" i="18"/>
  <c r="AQ7171" i="18"/>
  <c r="AP8261" i="18"/>
  <c r="AM842" i="18"/>
  <c r="AM8008" i="18"/>
  <c r="AP9157" i="18"/>
  <c r="AP5351" i="18"/>
  <c r="AQ6173" i="18"/>
  <c r="AM7664" i="18"/>
  <c r="AM4601" i="18"/>
  <c r="AP6795" i="18"/>
  <c r="AP47" i="18"/>
  <c r="AP1355" i="18"/>
  <c r="AQ1361" i="18"/>
  <c r="AP926" i="18"/>
  <c r="AQ40" i="18"/>
  <c r="AP577" i="18"/>
  <c r="AP2091" i="18"/>
  <c r="AP2057" i="18"/>
  <c r="AP4440" i="18"/>
  <c r="AQ3515" i="18"/>
  <c r="AQ2734" i="18"/>
  <c r="AQ3263" i="18"/>
  <c r="AQ2836" i="18"/>
  <c r="AP2553" i="18"/>
  <c r="AQ2069" i="18"/>
  <c r="AP3684" i="18"/>
  <c r="AP2189" i="18"/>
  <c r="AP1614" i="18"/>
  <c r="AP1894" i="18"/>
  <c r="AQ1150" i="18"/>
  <c r="AQ1766" i="18"/>
  <c r="AQ1860" i="18"/>
  <c r="AQ4768" i="18"/>
  <c r="AP4137" i="18"/>
  <c r="AP1792" i="18"/>
  <c r="AP3986" i="18"/>
  <c r="AQ5566" i="18"/>
  <c r="AP1999" i="18"/>
  <c r="AQ5453" i="18"/>
  <c r="AQ4174" i="18"/>
  <c r="AQ4556" i="18"/>
  <c r="AP3842" i="18"/>
  <c r="AQ1558" i="18"/>
  <c r="AP5842" i="18"/>
  <c r="AQ1060" i="18"/>
  <c r="AQ4118" i="18"/>
  <c r="AP7190" i="18"/>
  <c r="AQ5501" i="18"/>
  <c r="AP2609" i="18"/>
  <c r="AQ1491" i="18"/>
  <c r="AQ5206" i="18"/>
  <c r="AP3718" i="18"/>
  <c r="AP6718" i="18"/>
  <c r="AP2896" i="18"/>
  <c r="AQ4885" i="18"/>
  <c r="AP3014" i="18"/>
  <c r="AP2364" i="18"/>
  <c r="AP6050" i="18"/>
  <c r="AP4268" i="18"/>
  <c r="AQ4830" i="18"/>
  <c r="AP8494" i="18"/>
  <c r="AQ5234" i="18"/>
  <c r="AP2062" i="18"/>
  <c r="AP5898" i="18"/>
  <c r="AP3413" i="18"/>
  <c r="AQ3850" i="18"/>
  <c r="AP7622" i="18"/>
  <c r="AQ3764" i="18"/>
  <c r="AQ1689" i="18"/>
  <c r="AP8646" i="18"/>
  <c r="AQ4006" i="18"/>
  <c r="AP5283" i="18"/>
  <c r="AQ7458" i="18"/>
  <c r="AP3711" i="18"/>
  <c r="AP4251" i="18"/>
  <c r="AP3370" i="18"/>
  <c r="AQ4147" i="18"/>
  <c r="AP4833" i="18"/>
  <c r="AQ7174" i="18"/>
  <c r="AP2905" i="18"/>
  <c r="AP3057" i="18"/>
  <c r="AP5908" i="18"/>
  <c r="AQ2997" i="18"/>
  <c r="AP3989" i="18"/>
  <c r="AQ6826" i="18"/>
  <c r="AQ8874" i="18"/>
  <c r="AP5937" i="18"/>
  <c r="AQ5327" i="18"/>
  <c r="AP2136" i="18"/>
  <c r="AQ1977" i="18"/>
  <c r="AQ6478" i="18"/>
  <c r="AQ8526" i="18"/>
  <c r="AP5366" i="18"/>
  <c r="AP5682" i="18"/>
  <c r="AP5517" i="18"/>
  <c r="AQ7634" i="18"/>
  <c r="AQ1218" i="18"/>
  <c r="AP4810" i="18"/>
  <c r="AP7278" i="18"/>
  <c r="AP3063" i="18"/>
  <c r="AP4337" i="18"/>
  <c r="AQ8599" i="18"/>
  <c r="AM1628" i="18"/>
  <c r="AP6787" i="18"/>
  <c r="AP9385" i="18"/>
  <c r="AQ2569" i="18"/>
  <c r="AQ6394" i="18"/>
  <c r="AP4821" i="18"/>
  <c r="AQ7153" i="18"/>
  <c r="AQ9660" i="18"/>
  <c r="AP4485" i="18"/>
  <c r="AP8072" i="18"/>
  <c r="AM829" i="18"/>
  <c r="AQ4526" i="18"/>
  <c r="AP9070" i="18"/>
  <c r="AQ7166" i="18"/>
  <c r="AQ3282" i="18"/>
  <c r="AQ7543" i="18"/>
  <c r="AM51" i="18"/>
  <c r="AQ5535" i="18"/>
  <c r="AP8461" i="18"/>
  <c r="AP2750" i="18"/>
  <c r="AQ8378" i="18"/>
  <c r="AP5754" i="18"/>
  <c r="AQ8145" i="18"/>
  <c r="AM948" i="18"/>
  <c r="AP6333" i="18"/>
  <c r="AP9045" i="18"/>
  <c r="AM2317" i="18"/>
  <c r="AO1972" i="18"/>
  <c r="AO1622" i="18"/>
  <c r="AO1161" i="18"/>
  <c r="AN7527" i="18"/>
  <c r="AN9392" i="18"/>
  <c r="AN9050" i="18"/>
  <c r="AN8272" i="18"/>
  <c r="AN8433" i="18"/>
  <c r="AN7057" i="18"/>
  <c r="AN8758" i="18"/>
  <c r="AN9923" i="18"/>
  <c r="AN9230" i="18"/>
  <c r="AN8542" i="18"/>
  <c r="AP3114" i="18"/>
  <c r="AM1329" i="18"/>
  <c r="AM1377" i="18"/>
  <c r="AP5579" i="18"/>
  <c r="AP9" i="18"/>
  <c r="AP903" i="18"/>
  <c r="AP739" i="18"/>
  <c r="AP772" i="18"/>
  <c r="AQ1870" i="18"/>
  <c r="AP1259" i="18"/>
  <c r="AP763" i="18"/>
  <c r="AP1295" i="18"/>
  <c r="AP1643" i="18"/>
  <c r="AP1630" i="18"/>
  <c r="AP3032" i="18"/>
  <c r="AP488" i="18"/>
  <c r="AP1046" i="18"/>
  <c r="AP1272" i="18"/>
  <c r="AP2133" i="18"/>
  <c r="AP1476" i="18"/>
  <c r="AP1502" i="18"/>
  <c r="AP1348" i="18"/>
  <c r="AP1049" i="18"/>
  <c r="AP2519" i="18"/>
  <c r="AP4834" i="18"/>
  <c r="AP3589" i="18"/>
  <c r="AQ4396" i="18"/>
  <c r="AP2384" i="18"/>
  <c r="AP3910" i="18"/>
  <c r="AP2409" i="18"/>
  <c r="AP1594" i="18"/>
  <c r="AP1058" i="18"/>
  <c r="AP3136" i="18"/>
  <c r="AQ2602" i="18"/>
  <c r="AP2643" i="18"/>
  <c r="AP1133" i="18"/>
  <c r="AP4929" i="18"/>
  <c r="AP3110" i="18"/>
  <c r="AP2614" i="18"/>
  <c r="AP2863" i="18"/>
  <c r="AQ3145" i="18"/>
  <c r="AP3782" i="18"/>
  <c r="AP2177" i="18"/>
  <c r="AQ14" i="18"/>
  <c r="AP2121" i="18"/>
  <c r="AP1236" i="18"/>
  <c r="AP4752" i="18"/>
  <c r="AQ2347" i="18"/>
  <c r="AP2637" i="18"/>
  <c r="AQ5754" i="18"/>
  <c r="AQ1955" i="18"/>
  <c r="AQ4104" i="18"/>
  <c r="AP4897" i="18"/>
  <c r="AQ3278" i="18"/>
  <c r="AQ3029" i="18"/>
  <c r="AP936" i="18"/>
  <c r="AP2410" i="18"/>
  <c r="AP3042" i="18"/>
  <c r="AP8058" i="18"/>
  <c r="AQ2032" i="18"/>
  <c r="AQ535" i="18"/>
  <c r="AQ1887" i="18"/>
  <c r="AP1189" i="18"/>
  <c r="AQ3564" i="18"/>
  <c r="AQ2235" i="18"/>
  <c r="AP1260" i="18"/>
  <c r="AP1853" i="18"/>
  <c r="AP1273" i="18"/>
  <c r="AQ3887" i="18"/>
  <c r="AQ2495" i="18"/>
  <c r="AP1657" i="18"/>
  <c r="AQ5701" i="18"/>
  <c r="AQ4420" i="18"/>
  <c r="AP2645" i="18"/>
  <c r="AP4318" i="18"/>
  <c r="AP3194" i="18"/>
  <c r="AP2790" i="18"/>
  <c r="AP5770" i="18"/>
  <c r="AQ4251" i="18"/>
  <c r="AQ4632" i="18"/>
  <c r="AP6554" i="18"/>
  <c r="AQ2889" i="18"/>
  <c r="AP1179" i="18"/>
  <c r="AP1694" i="18"/>
  <c r="AP4348" i="18"/>
  <c r="AQ1746" i="18"/>
  <c r="AQ2341" i="18"/>
  <c r="AP4324" i="18"/>
  <c r="AQ3931" i="18"/>
  <c r="AQ3320" i="18"/>
  <c r="AQ3852" i="18"/>
  <c r="AQ4111" i="18"/>
  <c r="AP5974" i="18"/>
  <c r="AQ4871" i="18"/>
  <c r="AP5231" i="18"/>
  <c r="AQ4528" i="18"/>
  <c r="AQ5708" i="18"/>
  <c r="AP8034" i="18"/>
  <c r="AQ3934" i="18"/>
  <c r="AP6086" i="18"/>
  <c r="AQ4755" i="18"/>
  <c r="AQ6114" i="18"/>
  <c r="AQ4541" i="18"/>
  <c r="AQ6086" i="18"/>
  <c r="AP5390" i="18"/>
  <c r="AQ6506" i="18"/>
  <c r="AQ3890" i="18"/>
  <c r="AP5597" i="18"/>
  <c r="AP3095" i="18"/>
  <c r="AQ6802" i="18"/>
  <c r="AP3694" i="18"/>
  <c r="AP4880" i="18"/>
  <c r="AM2012" i="18"/>
  <c r="AP9577" i="18"/>
  <c r="AQ8954" i="18"/>
  <c r="AQ9340" i="18"/>
  <c r="AP7987" i="18"/>
  <c r="AP6708" i="18"/>
  <c r="AQ2212" i="18"/>
  <c r="AM428" i="18"/>
  <c r="AP9809" i="18"/>
  <c r="AQ4334" i="18"/>
  <c r="AM1844" i="18"/>
  <c r="AP8940" i="18"/>
  <c r="AP3225" i="18"/>
  <c r="AQ7735" i="18"/>
  <c r="AP6605" i="18"/>
  <c r="AP9765" i="18"/>
  <c r="AQ6872" i="18"/>
  <c r="AP9584" i="18"/>
  <c r="AM5624" i="18"/>
  <c r="AQ9012" i="18"/>
  <c r="AQ2061" i="18"/>
  <c r="AQ9027" i="18"/>
  <c r="AM1600" i="18"/>
  <c r="AP8463" i="18"/>
  <c r="AP8349" i="18"/>
  <c r="AQ3678" i="18"/>
  <c r="AP8660" i="18"/>
  <c r="AM3848" i="18"/>
  <c r="AP9053" i="18"/>
  <c r="AP6131" i="18"/>
  <c r="AM6752" i="18"/>
  <c r="AM6585" i="18"/>
  <c r="AP35" i="18"/>
  <c r="AQ1550" i="18"/>
  <c r="AQ1930" i="18"/>
  <c r="AP1640" i="18"/>
  <c r="AQ737" i="18"/>
  <c r="AQ1687" i="18"/>
  <c r="AP2804" i="18"/>
  <c r="AP1129" i="18"/>
  <c r="AQ2476" i="18"/>
  <c r="AQ2200" i="18"/>
  <c r="AP3375" i="18"/>
  <c r="AP3028" i="18"/>
  <c r="AQ2307" i="18"/>
  <c r="AQ2922" i="18"/>
  <c r="AQ2186" i="18"/>
  <c r="AP7670" i="18"/>
  <c r="AP5127" i="18"/>
  <c r="AP4282" i="18"/>
  <c r="AP4680" i="18"/>
  <c r="AP4865" i="18"/>
  <c r="AP7554" i="18"/>
  <c r="AP8462" i="18"/>
  <c r="AP4254" i="18"/>
  <c r="AP3265" i="18"/>
  <c r="AP3697" i="18"/>
  <c r="AP8614" i="18"/>
  <c r="AQ6914" i="18"/>
  <c r="AP5431" i="18"/>
  <c r="AP8334" i="18"/>
  <c r="AQ6886" i="18"/>
  <c r="AQ4050" i="18"/>
  <c r="AQ4028" i="18"/>
  <c r="AQ5761" i="18"/>
  <c r="AQ4227" i="18"/>
  <c r="AP5726" i="18"/>
  <c r="AQ3446" i="18"/>
  <c r="AQ8238" i="18"/>
  <c r="AP3099" i="18"/>
  <c r="AQ6834" i="18"/>
  <c r="AQ5064" i="18"/>
  <c r="AP4795" i="18"/>
  <c r="AP5881" i="18"/>
  <c r="AQ9688" i="18"/>
  <c r="AP7427" i="18"/>
  <c r="AM1397" i="18"/>
  <c r="AQ8350" i="18"/>
  <c r="AQ6748" i="18"/>
  <c r="AM1444" i="18"/>
  <c r="AP8712" i="18"/>
  <c r="AQ3881" i="18"/>
  <c r="AP6442" i="18"/>
  <c r="AQ4834" i="18"/>
  <c r="AQ8865" i="18"/>
  <c r="AP6371" i="18"/>
  <c r="AP9841" i="18"/>
  <c r="AP4884" i="18"/>
  <c r="AQ7761" i="18"/>
  <c r="AP1900" i="18"/>
  <c r="AP9525" i="18"/>
  <c r="AP4059" i="18"/>
  <c r="AP5613" i="18"/>
  <c r="AP5760" i="18"/>
  <c r="AQ1248" i="18"/>
  <c r="AQ7777" i="18"/>
  <c r="AM1932" i="18"/>
  <c r="AQ7527" i="18"/>
  <c r="AP9829" i="18"/>
  <c r="AP9411" i="18"/>
  <c r="AQ3649" i="18"/>
  <c r="AP5290" i="18"/>
  <c r="AM4664" i="18"/>
  <c r="AQ8724" i="18"/>
  <c r="AM1084" i="18"/>
  <c r="AP3015" i="18"/>
  <c r="AQ5823" i="18"/>
  <c r="AP7003" i="18"/>
  <c r="AQ9105" i="18"/>
  <c r="AM6592" i="18"/>
  <c r="AQ4021" i="18"/>
  <c r="AP7069" i="18"/>
  <c r="AP7476" i="18"/>
  <c r="AQ8080" i="18"/>
  <c r="AP8716" i="18"/>
  <c r="AM2888" i="18"/>
  <c r="AQ4589" i="18"/>
  <c r="AQ7141" i="18"/>
  <c r="AP7345" i="18"/>
  <c r="AQ7677" i="18"/>
  <c r="AM5113" i="18"/>
  <c r="AQ7523" i="18"/>
  <c r="AQ450" i="18"/>
  <c r="AQ1191" i="18"/>
  <c r="AP682" i="18"/>
  <c r="AP872" i="18"/>
  <c r="AQ1807" i="18"/>
  <c r="AQ2462" i="18"/>
  <c r="AP781" i="18"/>
  <c r="AQ1566" i="18"/>
  <c r="AQ2474" i="18"/>
  <c r="AP2696" i="18"/>
  <c r="AQ2720" i="18"/>
  <c r="AP2459" i="18"/>
  <c r="AQ3775" i="18"/>
  <c r="AQ3348" i="18"/>
  <c r="AQ3467" i="18"/>
  <c r="AP2547" i="18"/>
  <c r="AP4496" i="18"/>
  <c r="AP1572" i="18"/>
  <c r="AQ1414" i="18"/>
  <c r="AQ2723" i="18"/>
  <c r="AQ1439" i="18"/>
  <c r="AQ1728" i="18"/>
  <c r="AQ3619" i="18"/>
  <c r="AP2817" i="18"/>
  <c r="AP4819" i="18"/>
  <c r="AQ3687" i="18"/>
  <c r="AP4669" i="18"/>
  <c r="AP2558" i="18"/>
  <c r="AQ3672" i="18"/>
  <c r="AP2237" i="18"/>
  <c r="AP1421" i="18"/>
  <c r="AP2288" i="18"/>
  <c r="AP4537" i="18"/>
  <c r="AQ2317" i="18"/>
  <c r="AQ4245" i="18"/>
  <c r="AP6354" i="18"/>
  <c r="AQ3821" i="18"/>
  <c r="AP4984" i="18"/>
  <c r="AP7702" i="18"/>
  <c r="AQ3349" i="18"/>
  <c r="AQ4121" i="18"/>
  <c r="AP2828" i="18"/>
  <c r="AP2973" i="18"/>
  <c r="AQ4357" i="18"/>
  <c r="AP6974" i="18"/>
  <c r="AQ684" i="18"/>
  <c r="AQ5397" i="18"/>
  <c r="AQ4074" i="18"/>
  <c r="AQ2301" i="18"/>
  <c r="AP6306" i="18"/>
  <c r="AQ4284" i="18"/>
  <c r="AQ1096" i="18"/>
  <c r="AP8750" i="18"/>
  <c r="AQ3722" i="18"/>
  <c r="AP4505" i="18"/>
  <c r="AP6574" i="18"/>
  <c r="AP826" i="18"/>
  <c r="AQ3562" i="18"/>
  <c r="AP8174" i="18"/>
  <c r="AP2398" i="18"/>
  <c r="AP3467" i="18"/>
  <c r="AP8902" i="18"/>
  <c r="AP6150" i="18"/>
  <c r="AP5624" i="18"/>
  <c r="AQ7714" i="18"/>
  <c r="AP2549" i="18"/>
  <c r="AP5001" i="18"/>
  <c r="AP4862" i="18"/>
  <c r="AQ3650" i="18"/>
  <c r="AQ5243" i="18"/>
  <c r="AQ7430" i="18"/>
  <c r="AQ3633" i="18"/>
  <c r="AP4165" i="18"/>
  <c r="AP3165" i="18"/>
  <c r="AP4871" i="18"/>
  <c r="AP4614" i="18"/>
  <c r="AQ7082" i="18"/>
  <c r="AP2488" i="18"/>
  <c r="AQ2481" i="18"/>
  <c r="AP5778" i="18"/>
  <c r="AQ4961" i="18"/>
  <c r="AQ3582" i="18"/>
  <c r="AQ6734" i="18"/>
  <c r="AQ8782" i="18"/>
  <c r="AQ5812" i="18"/>
  <c r="AP7082" i="18"/>
  <c r="AQ5842" i="18"/>
  <c r="AQ7890" i="18"/>
  <c r="AP3474" i="18"/>
  <c r="AP5345" i="18"/>
  <c r="AQ2721" i="18"/>
  <c r="AP3637" i="18"/>
  <c r="AQ5752" i="18"/>
  <c r="AQ8940" i="18"/>
  <c r="AM2140" i="18"/>
  <c r="AP7128" i="18"/>
  <c r="AP9641" i="18"/>
  <c r="AP4390" i="18"/>
  <c r="AQ7070" i="18"/>
  <c r="AQ2974" i="18"/>
  <c r="AQ7495" i="18"/>
  <c r="AQ9916" i="18"/>
  <c r="AQ5435" i="18"/>
  <c r="AP8413" i="18"/>
  <c r="AM1341" i="18"/>
  <c r="AP5823" i="18"/>
  <c r="AQ3048" i="18"/>
  <c r="AQ7862" i="18"/>
  <c r="AQ5044" i="18"/>
  <c r="AQ7884" i="18"/>
  <c r="AM556" i="18"/>
  <c r="AQ6055" i="18"/>
  <c r="AP8803" i="18"/>
  <c r="AP6090" i="18"/>
  <c r="AP1950" i="18"/>
  <c r="AP3517" i="18"/>
  <c r="AQ8487" i="18"/>
  <c r="AM1460" i="18"/>
  <c r="AP6675" i="18"/>
  <c r="AP9301" i="18"/>
  <c r="AM2829" i="18"/>
  <c r="AP7233" i="18"/>
  <c r="AP8962" i="18"/>
  <c r="AP3055" i="18"/>
  <c r="AP5582" i="18"/>
  <c r="AQ7038" i="18"/>
  <c r="AQ2846" i="18"/>
  <c r="AQ7479" i="18"/>
  <c r="AQ9904" i="18"/>
  <c r="AP5401" i="18"/>
  <c r="AP5876" i="18"/>
  <c r="AP5716" i="18"/>
  <c r="AM1765" i="18"/>
  <c r="AP7831" i="18"/>
  <c r="AQ6531" i="18"/>
  <c r="AQ9875" i="18"/>
  <c r="AP8532" i="18"/>
  <c r="AQ8676" i="18"/>
  <c r="AM3704" i="18"/>
  <c r="AM7800" i="18"/>
  <c r="AQ9906" i="18"/>
  <c r="AQ8337" i="18"/>
  <c r="AP8003" i="18"/>
  <c r="AP5383" i="18"/>
  <c r="AP9374" i="18"/>
  <c r="AQ7789" i="18"/>
  <c r="AQ6147" i="18"/>
  <c r="AP9590" i="18"/>
  <c r="AM406" i="18"/>
  <c r="AM5120" i="18"/>
  <c r="AP6460" i="18"/>
  <c r="AQ7226" i="18"/>
  <c r="AM916" i="18"/>
  <c r="AP9661" i="18"/>
  <c r="AP6337" i="18"/>
  <c r="AQ4305" i="18"/>
  <c r="AQ9033" i="18"/>
  <c r="AP7408" i="18"/>
  <c r="AP6880" i="18"/>
  <c r="AM2294" i="18"/>
  <c r="AM6536" i="18"/>
  <c r="AQ3518" i="18"/>
  <c r="AP8269" i="18"/>
  <c r="AP7809" i="18"/>
  <c r="AQ8685" i="18"/>
  <c r="AP9179" i="18"/>
  <c r="AM2848" i="18"/>
  <c r="AP6756" i="18"/>
  <c r="AM3129" i="18"/>
  <c r="AM7225" i="18"/>
  <c r="AQ9595" i="18"/>
  <c r="AP2001" i="18"/>
  <c r="AQ1888" i="18"/>
  <c r="AQ2255" i="18"/>
  <c r="AQ909" i="18"/>
  <c r="AP2059" i="18"/>
  <c r="AQ3120" i="18"/>
  <c r="AP2285" i="18"/>
  <c r="AP3552" i="18"/>
  <c r="AP2000" i="18"/>
  <c r="AP4180" i="18"/>
  <c r="AP1522" i="18"/>
  <c r="AQ1633" i="18"/>
  <c r="AQ2681" i="18"/>
  <c r="AP3656" i="18"/>
  <c r="AP2928" i="18"/>
  <c r="AQ1705" i="18"/>
  <c r="AP2044" i="18"/>
  <c r="AP3508" i="18"/>
  <c r="AQ5029" i="18"/>
  <c r="AQ3321" i="18"/>
  <c r="AQ4004" i="18"/>
  <c r="AQ2958" i="18"/>
  <c r="AQ2905" i="18"/>
  <c r="AQ2768" i="18"/>
  <c r="AP4787" i="18"/>
  <c r="AP2445" i="18"/>
  <c r="AP4807" i="18"/>
  <c r="AP2870" i="18"/>
  <c r="AP4429" i="18"/>
  <c r="AP636" i="18"/>
  <c r="AP7922" i="18"/>
  <c r="AP4377" i="18"/>
  <c r="AP4921" i="18"/>
  <c r="AQ2676" i="18"/>
  <c r="AQ4373" i="18"/>
  <c r="AP6394" i="18"/>
  <c r="AQ3526" i="18"/>
  <c r="AP4867" i="18"/>
  <c r="AQ5703" i="18"/>
  <c r="AP7774" i="18"/>
  <c r="AQ4720" i="18"/>
  <c r="AP4073" i="18"/>
  <c r="AQ3969" i="18"/>
  <c r="AQ4670" i="18"/>
  <c r="AP7106" i="18"/>
  <c r="AP3707" i="18"/>
  <c r="AP6310" i="18"/>
  <c r="AQ4476" i="18"/>
  <c r="AQ1342" i="18"/>
  <c r="AQ4389" i="18"/>
  <c r="AP8406" i="18"/>
  <c r="AQ3782" i="18"/>
  <c r="AQ4462" i="18"/>
  <c r="AP1938" i="18"/>
  <c r="AP4846" i="18"/>
  <c r="AP6702" i="18"/>
  <c r="AP4488" i="18"/>
  <c r="AQ1723" i="18"/>
  <c r="AO1988" i="18"/>
  <c r="AO1645" i="18"/>
  <c r="AO1211" i="18"/>
  <c r="AN7936" i="18"/>
  <c r="AN9400" i="18"/>
  <c r="AN7583" i="18"/>
  <c r="AN8738" i="18"/>
  <c r="AN8937" i="18"/>
  <c r="AN8497" i="18"/>
  <c r="AN8902" i="18"/>
  <c r="AN9278" i="18"/>
  <c r="AN8649" i="18"/>
  <c r="AM3104" i="18"/>
  <c r="AP457" i="18"/>
  <c r="AP887" i="18"/>
  <c r="AP1395" i="18"/>
  <c r="AP757" i="18"/>
  <c r="AP1611" i="18"/>
  <c r="AP628" i="18"/>
  <c r="AP1635" i="18"/>
  <c r="AP701" i="18"/>
  <c r="AP855" i="18"/>
  <c r="AP2032" i="18"/>
  <c r="AP3288" i="18"/>
  <c r="AP1893" i="18"/>
  <c r="AP1998" i="18"/>
  <c r="AP1974" i="18"/>
  <c r="AQ943" i="18"/>
  <c r="AP2251" i="18"/>
  <c r="AP1403" i="18"/>
  <c r="AP1177" i="18"/>
  <c r="AQ1855" i="18"/>
  <c r="AP1740" i="18"/>
  <c r="AP2052" i="18"/>
  <c r="AP3041" i="18"/>
  <c r="AP2685" i="18"/>
  <c r="AP2186" i="18"/>
  <c r="AP3646" i="18"/>
  <c r="AP444" i="18"/>
  <c r="AP534" i="18"/>
  <c r="AP2303" i="18"/>
  <c r="AP2228" i="18"/>
  <c r="AP3392" i="18"/>
  <c r="AP2227" i="18"/>
  <c r="AP2254" i="18"/>
  <c r="AQ2395" i="18"/>
  <c r="AQ2789" i="18"/>
  <c r="AP2528" i="18"/>
  <c r="AP3091" i="18"/>
  <c r="AP3742" i="18"/>
  <c r="AQ4346" i="18"/>
  <c r="AP3759" i="18"/>
  <c r="AP3518" i="18"/>
  <c r="AP1386" i="18"/>
  <c r="AP1108" i="18"/>
  <c r="AP1677" i="18"/>
  <c r="AQ2192" i="18"/>
  <c r="AP2020" i="18"/>
  <c r="AP2048" i="18"/>
  <c r="AQ4102" i="18"/>
  <c r="AQ2729" i="18"/>
  <c r="AQ4360" i="18"/>
  <c r="AP3119" i="18"/>
  <c r="AP4067" i="18"/>
  <c r="AQ5130" i="18"/>
  <c r="AP1903" i="18"/>
  <c r="AP3331" i="18"/>
  <c r="AP4553" i="18"/>
  <c r="AP456" i="18"/>
  <c r="AP1684" i="18"/>
  <c r="AQ1267" i="18"/>
  <c r="AQ2466" i="18"/>
  <c r="AQ2726" i="18"/>
  <c r="AP790" i="18"/>
  <c r="AQ2635" i="18"/>
  <c r="AP2053" i="18"/>
  <c r="AP1686" i="18"/>
  <c r="AQ2378" i="18"/>
  <c r="AP4068" i="18"/>
  <c r="AQ2208" i="18"/>
  <c r="AQ677" i="18"/>
  <c r="AP2210" i="18"/>
  <c r="AQ1591" i="18"/>
  <c r="AP2231" i="18"/>
  <c r="AP4659" i="18"/>
  <c r="AP3603" i="18"/>
  <c r="AP4776" i="18"/>
  <c r="AP6290" i="18"/>
  <c r="AP4899" i="18"/>
  <c r="AP2481" i="18"/>
  <c r="AP6810" i="18"/>
  <c r="AP3767" i="18"/>
  <c r="AP625" i="18"/>
  <c r="AQ2548" i="18"/>
  <c r="AQ3155" i="18"/>
  <c r="AQ3335" i="18"/>
  <c r="AP2427" i="18"/>
  <c r="AP3532" i="18"/>
  <c r="AQ4520" i="18"/>
  <c r="AP2668" i="18"/>
  <c r="AP2744" i="18"/>
  <c r="AP6486" i="18"/>
  <c r="AP6170" i="18"/>
  <c r="AQ5575" i="18"/>
  <c r="AP2978" i="18"/>
  <c r="AP5986" i="18"/>
  <c r="AP8430" i="18"/>
  <c r="AP5091" i="18"/>
  <c r="AP6762" i="18"/>
  <c r="AP8838" i="18"/>
  <c r="AQ6370" i="18"/>
  <c r="AP5468" i="18"/>
  <c r="AQ6342" i="18"/>
  <c r="AQ5961" i="18"/>
  <c r="AP2068" i="18"/>
  <c r="AP5108" i="18"/>
  <c r="AQ7182" i="18"/>
  <c r="AP2289" i="18"/>
  <c r="AQ7826" i="18"/>
  <c r="AQ5284" i="18"/>
  <c r="AQ5803" i="18"/>
  <c r="AM2524" i="18"/>
  <c r="AM821" i="18"/>
  <c r="AQ4039" i="18"/>
  <c r="AQ9852" i="18"/>
  <c r="AP9773" i="18"/>
  <c r="AP8073" i="18"/>
  <c r="AQ4631" i="18"/>
  <c r="AP2430" i="18"/>
  <c r="AP5534" i="18"/>
  <c r="AP5175" i="18"/>
  <c r="AM1165" i="18"/>
  <c r="AQ5166" i="18"/>
  <c r="AP4122" i="18"/>
  <c r="AQ8076" i="18"/>
  <c r="AP4012" i="18"/>
  <c r="AM2389" i="18"/>
  <c r="AQ7327" i="18"/>
  <c r="AP5026" i="18"/>
  <c r="AP5408" i="18"/>
  <c r="AM2260" i="18"/>
  <c r="AP6928" i="18"/>
  <c r="AP6945" i="18"/>
  <c r="AM2282" i="18"/>
  <c r="AP9140" i="18"/>
  <c r="AM1181" i="18"/>
  <c r="AQ6203" i="18"/>
  <c r="AP9424" i="18"/>
  <c r="AM6920" i="18"/>
  <c r="AP9881" i="18"/>
  <c r="AP6868" i="18"/>
  <c r="AQ6436" i="18"/>
  <c r="AM7097" i="18"/>
  <c r="AQ615" i="18"/>
  <c r="AP657" i="18"/>
  <c r="AQ1309" i="18"/>
  <c r="AP1425" i="18"/>
  <c r="AP2182" i="18"/>
  <c r="AQ1676" i="18"/>
  <c r="AP3628" i="18"/>
  <c r="AP3496" i="18"/>
  <c r="AP3432" i="18"/>
  <c r="AQ4224" i="18"/>
  <c r="AQ1841" i="18"/>
  <c r="AP1481" i="18"/>
  <c r="AP678" i="18"/>
  <c r="AP4258" i="18"/>
  <c r="AP3600" i="18"/>
  <c r="AP8182" i="18"/>
  <c r="AP8378" i="18"/>
  <c r="AP5618" i="18"/>
  <c r="AP2378" i="18"/>
  <c r="AP5128" i="18"/>
  <c r="AP7810" i="18"/>
  <c r="AP8718" i="18"/>
  <c r="AP3103" i="18"/>
  <c r="AP3291" i="18"/>
  <c r="AP1516" i="18"/>
  <c r="AP4771" i="18"/>
  <c r="AQ7170" i="18"/>
  <c r="AP3174" i="18"/>
  <c r="AP8862" i="18"/>
  <c r="AQ7910" i="18"/>
  <c r="AP5381" i="18"/>
  <c r="AP2257" i="18"/>
  <c r="AQ6026" i="18"/>
  <c r="AQ4983" i="18"/>
  <c r="AP5214" i="18"/>
  <c r="AP4321" i="18"/>
  <c r="AQ3018" i="18"/>
  <c r="AQ1632" i="18"/>
  <c r="AQ7090" i="18"/>
  <c r="AP5948" i="18"/>
  <c r="AP5780" i="18"/>
  <c r="AQ6327" i="18"/>
  <c r="AM35" i="18"/>
  <c r="AP7768" i="18"/>
  <c r="AM2421" i="18"/>
  <c r="AP1856" i="18"/>
  <c r="AQ7793" i="18"/>
  <c r="AM1956" i="18"/>
  <c r="AP9037" i="18"/>
  <c r="AQ5789" i="18"/>
  <c r="AP8906" i="18"/>
  <c r="AP5833" i="18"/>
  <c r="AQ9152" i="18"/>
  <c r="AP6712" i="18"/>
  <c r="AM837" i="18"/>
  <c r="AP6081" i="18"/>
  <c r="AQ8785" i="18"/>
  <c r="AQ4199" i="18"/>
  <c r="AP9781" i="18"/>
  <c r="AP6267" i="18"/>
  <c r="AQ6334" i="18"/>
  <c r="AQ6231" i="18"/>
  <c r="AP1512" i="18"/>
  <c r="AQ8119" i="18"/>
  <c r="AQ2185" i="18"/>
  <c r="AQ8449" i="18"/>
  <c r="AM2477" i="18"/>
  <c r="AP9752" i="18"/>
  <c r="AQ5467" i="18"/>
  <c r="AQ7129" i="18"/>
  <c r="AM5176" i="18"/>
  <c r="AM609" i="18"/>
  <c r="AM2436" i="18"/>
  <c r="AP5575" i="18"/>
  <c r="AQ6821" i="18"/>
  <c r="AP7457" i="18"/>
  <c r="AM1002" i="18"/>
  <c r="AM7104" i="18"/>
  <c r="AP930" i="18"/>
  <c r="AP8435" i="18"/>
  <c r="AP8080" i="18"/>
  <c r="AQ9331" i="18"/>
  <c r="AP9126" i="18"/>
  <c r="AM3400" i="18"/>
  <c r="AP6927" i="18"/>
  <c r="AM1557" i="18"/>
  <c r="AQ9251" i="18"/>
  <c r="AP8484" i="18"/>
  <c r="AQ8655" i="18"/>
  <c r="AM6137" i="18"/>
  <c r="AQ8249" i="18"/>
  <c r="AQ614" i="18"/>
  <c r="AP1539" i="18"/>
  <c r="AP1392" i="18"/>
  <c r="AP868" i="18"/>
  <c r="AQ1495" i="18"/>
  <c r="AP2123" i="18"/>
  <c r="AQ2550" i="18"/>
  <c r="AQ1517" i="18"/>
  <c r="AQ638" i="18"/>
  <c r="AP3772" i="18"/>
  <c r="AP1841" i="18"/>
  <c r="AP2317" i="18"/>
  <c r="AQ1861" i="18"/>
  <c r="AP2324" i="18"/>
  <c r="AQ2503" i="18"/>
  <c r="AP2465" i="18"/>
  <c r="AQ2823" i="18"/>
  <c r="AQ2700" i="18"/>
  <c r="AP1644" i="18"/>
  <c r="AQ1109" i="18"/>
  <c r="AQ1522" i="18"/>
  <c r="AQ1557" i="18"/>
  <c r="AP3635" i="18"/>
  <c r="AQ5338" i="18"/>
  <c r="AP4300" i="18"/>
  <c r="AQ5225" i="18"/>
  <c r="AP3741" i="18"/>
  <c r="AQ4200" i="18"/>
  <c r="AP3273" i="18"/>
  <c r="AP3325" i="18"/>
  <c r="AP3297" i="18"/>
  <c r="AQ5126" i="18"/>
  <c r="AQ4240" i="18"/>
  <c r="AQ3401" i="18"/>
  <c r="AP6866" i="18"/>
  <c r="AQ5113" i="18"/>
  <c r="AQ2756" i="18"/>
  <c r="AP8214" i="18"/>
  <c r="AP4809" i="18"/>
  <c r="AQ5175" i="18"/>
  <c r="AQ3556" i="18"/>
  <c r="AP4924" i="18"/>
  <c r="AQ4935" i="18"/>
  <c r="AP7230" i="18"/>
  <c r="AQ3588" i="18"/>
  <c r="AQ2007" i="18"/>
  <c r="AP4951" i="18"/>
  <c r="AQ3274" i="18"/>
  <c r="AP6562" i="18"/>
  <c r="AQ3462" i="18"/>
  <c r="AQ4167" i="18"/>
  <c r="AQ1089" i="18"/>
  <c r="AQ3545" i="18"/>
  <c r="AQ1966" i="18"/>
  <c r="AP7270" i="18"/>
  <c r="AP4484" i="18"/>
  <c r="AP4877" i="18"/>
  <c r="AP8506" i="18"/>
  <c r="AP4573" i="18"/>
  <c r="AP5054" i="18"/>
  <c r="AP2653" i="18"/>
  <c r="AP7502" i="18"/>
  <c r="AQ5922" i="18"/>
  <c r="AQ7970" i="18"/>
  <c r="AQ3838" i="18"/>
  <c r="AP5488" i="18"/>
  <c r="AP5628" i="18"/>
  <c r="AP5998" i="18"/>
  <c r="AP5587" i="18"/>
  <c r="AQ7686" i="18"/>
  <c r="AP2300" i="18"/>
  <c r="AP4942" i="18"/>
  <c r="AP4725" i="18"/>
  <c r="AP2814" i="18"/>
  <c r="AQ5103" i="18"/>
  <c r="AQ7338" i="18"/>
  <c r="AQ3370" i="18"/>
  <c r="AQ3805" i="18"/>
  <c r="AP2180" i="18"/>
  <c r="AP1298" i="18"/>
  <c r="AQ4397" i="18"/>
  <c r="AQ6990" i="18"/>
  <c r="AP1754" i="18"/>
  <c r="AP6156" i="18"/>
  <c r="AP8274" i="18"/>
  <c r="AQ6098" i="18"/>
  <c r="AQ8146" i="18"/>
  <c r="AQ4454" i="18"/>
  <c r="AP2954" i="18"/>
  <c r="AQ4936" i="18"/>
  <c r="AP5502" i="18"/>
  <c r="AQ6401" i="18"/>
  <c r="AQ9208" i="18"/>
  <c r="AM2652" i="18"/>
  <c r="AP7469" i="18"/>
  <c r="AP9897" i="18"/>
  <c r="AQ2539" i="18"/>
  <c r="AQ7766" i="18"/>
  <c r="AP4898" i="18"/>
  <c r="AQ7836" i="18"/>
  <c r="AM484" i="18"/>
  <c r="AQ5991" i="18"/>
  <c r="AP8755" i="18"/>
  <c r="AM1853" i="18"/>
  <c r="AP6367" i="18"/>
  <c r="AQ3990" i="18"/>
  <c r="AQ8538" i="18"/>
  <c r="AP5892" i="18"/>
  <c r="AQ8225" i="18"/>
  <c r="AM1068" i="18"/>
  <c r="AP6413" i="18"/>
  <c r="AP9105" i="18"/>
  <c r="AP8770" i="18"/>
  <c r="AQ2441" i="18"/>
  <c r="AP5423" i="18"/>
  <c r="AQ8828" i="18"/>
  <c r="AM1972" i="18"/>
  <c r="AP7016" i="18"/>
  <c r="AP9557" i="18"/>
  <c r="AQ3933" i="18"/>
  <c r="AP7689" i="18"/>
  <c r="AP4662" i="18"/>
  <c r="AP5274" i="18"/>
  <c r="AQ6289" i="18"/>
  <c r="AQ7734" i="18"/>
  <c r="AQ4826" i="18"/>
  <c r="AQ7820" i="18"/>
  <c r="AM460" i="18"/>
  <c r="AQ5969" i="18"/>
  <c r="AQ6705" i="18"/>
  <c r="AP6739" i="18"/>
  <c r="AM2589" i="18"/>
  <c r="AP8443" i="18"/>
  <c r="AQ6985" i="18"/>
  <c r="AP4001" i="18"/>
  <c r="AP8987" i="18"/>
  <c r="AQ9301" i="18"/>
  <c r="AM4216" i="18"/>
  <c r="AP2897" i="18"/>
  <c r="AQ3768" i="18"/>
  <c r="AQ9192" i="18"/>
  <c r="AP8685" i="18"/>
  <c r="AQ3481" i="18"/>
  <c r="AP9715" i="18"/>
  <c r="AQ8244" i="18"/>
  <c r="AP6604" i="18"/>
  <c r="AQ5059" i="18"/>
  <c r="AM1088" i="18"/>
  <c r="AM5632" i="18"/>
  <c r="AQ7188" i="18"/>
  <c r="AP3530" i="18"/>
  <c r="AM2300" i="18"/>
  <c r="AM477" i="18"/>
  <c r="AP6943" i="18"/>
  <c r="AP5729" i="18"/>
  <c r="AQ9374" i="18"/>
  <c r="AP7863" i="18"/>
  <c r="AQ7608" i="18"/>
  <c r="AM2952" i="18"/>
  <c r="AM7048" i="18"/>
  <c r="AP5785" i="18"/>
  <c r="AP9249" i="18"/>
  <c r="AP8784" i="18"/>
  <c r="AQ9310" i="18"/>
  <c r="AQ2806" i="18"/>
  <c r="AM3680" i="18"/>
  <c r="AQ7791" i="18"/>
  <c r="AM3641" i="18"/>
  <c r="AM7737" i="18"/>
  <c r="AP496" i="18"/>
  <c r="AP1532" i="18"/>
  <c r="AQ1519" i="18"/>
  <c r="AP801" i="18"/>
  <c r="AP1325" i="18"/>
  <c r="AQ604" i="18"/>
  <c r="AQ1438" i="18"/>
  <c r="AQ3191" i="18"/>
  <c r="AQ2375" i="18"/>
  <c r="AP1482" i="18"/>
  <c r="AQ2248" i="18"/>
  <c r="AP4064" i="18"/>
  <c r="AQ1942" i="18"/>
  <c r="AQ1666" i="18"/>
  <c r="AQ3059" i="18"/>
  <c r="AP1408" i="18"/>
  <c r="AP3536" i="18"/>
  <c r="AP4844" i="18"/>
  <c r="AP4232" i="18"/>
  <c r="AP3596" i="18"/>
  <c r="AP882" i="18"/>
  <c r="AP2568" i="18"/>
  <c r="AQ5541" i="18"/>
  <c r="AQ4330" i="18"/>
  <c r="AQ4516" i="18"/>
  <c r="AP3778" i="18"/>
  <c r="AQ660" i="18"/>
  <c r="AQ3597" i="18"/>
  <c r="AQ5314" i="18"/>
  <c r="AP4676" i="18"/>
  <c r="AQ5329" i="18"/>
  <c r="AQ3953" i="18"/>
  <c r="AQ5557" i="18"/>
  <c r="AQ2737" i="18"/>
  <c r="AP2735" i="18"/>
  <c r="AQ5518" i="18"/>
  <c r="AP5650" i="18"/>
  <c r="AQ4312" i="18"/>
  <c r="AP3503" i="18"/>
  <c r="AP6906" i="18"/>
  <c r="AQ4929" i="18"/>
  <c r="AP2051" i="18"/>
  <c r="AP5982" i="18"/>
  <c r="AP8030" i="18"/>
  <c r="AQ2705" i="18"/>
  <c r="AP4755" i="18"/>
  <c r="AQ4425" i="18"/>
  <c r="AQ5139" i="18"/>
  <c r="AP7362" i="18"/>
  <c r="AQ5366" i="18"/>
  <c r="AP6986" i="18"/>
  <c r="AP3770" i="18"/>
  <c r="AQ3832" i="18"/>
  <c r="AQ2103" i="18"/>
  <c r="AP8662" i="18"/>
  <c r="AQ5465" i="18"/>
  <c r="AQ5596" i="18"/>
  <c r="AP3150" i="18"/>
  <c r="AP2895" i="18"/>
  <c r="AP7398" i="18"/>
  <c r="AP4818" i="18"/>
  <c r="AO2052" i="18"/>
  <c r="AO1695" i="18"/>
  <c r="AO1259" i="18"/>
  <c r="AN8209" i="18"/>
  <c r="AN7735" i="18"/>
  <c r="AN8755" i="18"/>
  <c r="AN9161" i="18"/>
  <c r="AN8798" i="18"/>
  <c r="AN8982" i="18"/>
  <c r="AN7621" i="18"/>
  <c r="AN9598" i="18"/>
  <c r="AN9057" i="18"/>
  <c r="AP6148" i="18"/>
  <c r="AM7639" i="18"/>
  <c r="AM1967" i="18"/>
  <c r="AM1287" i="18"/>
  <c r="AP542" i="18"/>
  <c r="AP594" i="18"/>
  <c r="AP585" i="18"/>
  <c r="AP1667" i="18"/>
  <c r="AP1671" i="18"/>
  <c r="AP842" i="18"/>
  <c r="AP2687" i="18"/>
  <c r="AP4156" i="18"/>
  <c r="AP1121" i="18"/>
  <c r="AP1846" i="18"/>
  <c r="AP815" i="18"/>
  <c r="AP901" i="18"/>
  <c r="AP2840" i="18"/>
  <c r="AP1779" i="18"/>
  <c r="AP1308" i="18"/>
  <c r="AP4764" i="18"/>
  <c r="AP533" i="18"/>
  <c r="AP3468" i="18"/>
  <c r="AP536" i="18"/>
  <c r="AP2388" i="18"/>
  <c r="AP4759" i="18"/>
  <c r="AP4323" i="18"/>
  <c r="AP6194" i="18"/>
  <c r="AP7030" i="18"/>
  <c r="AP6970" i="18"/>
  <c r="AQ577" i="18"/>
  <c r="AP610" i="18"/>
  <c r="AP4540" i="18"/>
  <c r="AP1492" i="18"/>
  <c r="AP3884" i="18"/>
  <c r="AP2523" i="18"/>
  <c r="AP3888" i="18"/>
  <c r="AP3795" i="18"/>
  <c r="AP4461" i="18"/>
  <c r="AP4707" i="18"/>
  <c r="AP6482" i="18"/>
  <c r="AP6550" i="18"/>
  <c r="AP6234" i="18"/>
  <c r="AP53" i="18"/>
  <c r="AP1021" i="18"/>
  <c r="AP1862" i="18"/>
  <c r="AP3704" i="18"/>
  <c r="AP2111" i="18"/>
  <c r="AP4392" i="18"/>
  <c r="AP2342" i="18"/>
  <c r="AP710" i="18"/>
  <c r="AP1293" i="18"/>
  <c r="AP3920" i="18"/>
  <c r="AQ5470" i="18"/>
  <c r="AP4845" i="18"/>
  <c r="AQ3176" i="18"/>
  <c r="AP3142" i="18"/>
  <c r="AP2169" i="18"/>
  <c r="AP4263" i="18"/>
  <c r="AP7094" i="18"/>
  <c r="AP5117" i="18"/>
  <c r="AP3933" i="18"/>
  <c r="AQ562" i="18"/>
  <c r="AP744" i="18"/>
  <c r="AQ584" i="18"/>
  <c r="AQ1389" i="18"/>
  <c r="AP1852" i="18"/>
  <c r="AP2413" i="18"/>
  <c r="AQ3711" i="18"/>
  <c r="AQ848" i="18"/>
  <c r="AP2329" i="18"/>
  <c r="AQ3123" i="18"/>
  <c r="AQ2467" i="18"/>
  <c r="AQ2125" i="18"/>
  <c r="AP4172" i="18"/>
  <c r="AQ5530" i="18"/>
  <c r="AQ5161" i="18"/>
  <c r="AQ4136" i="18"/>
  <c r="AP4940" i="18"/>
  <c r="AP2921" i="18"/>
  <c r="AP3131" i="18"/>
  <c r="AP1240" i="18"/>
  <c r="AP5522" i="18"/>
  <c r="AQ5714" i="18"/>
  <c r="AP4400" i="18"/>
  <c r="AP482" i="18"/>
  <c r="AQ2043" i="18"/>
  <c r="AQ1789" i="18"/>
  <c r="AP2006" i="18"/>
  <c r="AQ3559" i="18"/>
  <c r="AQ1013" i="18"/>
  <c r="AP4413" i="18"/>
  <c r="AP4034" i="18"/>
  <c r="AQ4934" i="18"/>
  <c r="AP6162" i="18"/>
  <c r="AP7510" i="18"/>
  <c r="AQ2356" i="18"/>
  <c r="AP6142" i="18"/>
  <c r="AQ3797" i="18"/>
  <c r="AP6498" i="18"/>
  <c r="AP8686" i="18"/>
  <c r="AP8566" i="18"/>
  <c r="AP7438" i="18"/>
  <c r="AQ2305" i="18"/>
  <c r="AQ6626" i="18"/>
  <c r="AQ6011" i="18"/>
  <c r="AQ8902" i="18"/>
  <c r="AQ6343" i="18"/>
  <c r="AP3190" i="18"/>
  <c r="AQ5792" i="18"/>
  <c r="AQ8206" i="18"/>
  <c r="AP6734" i="18"/>
  <c r="AQ8594" i="18"/>
  <c r="AP1461" i="18"/>
  <c r="AP5514" i="18"/>
  <c r="AP2769" i="18"/>
  <c r="AM1845" i="18"/>
  <c r="AP6044" i="18"/>
  <c r="AM868" i="18"/>
  <c r="AP8528" i="18"/>
  <c r="AQ4725" i="18"/>
  <c r="AQ4342" i="18"/>
  <c r="AM773" i="18"/>
  <c r="AP2766" i="18"/>
  <c r="AP6589" i="18"/>
  <c r="AM2701" i="18"/>
  <c r="AP5491" i="18"/>
  <c r="AP5405" i="18"/>
  <c r="AQ8417" i="18"/>
  <c r="AQ7830" i="18"/>
  <c r="AQ5371" i="18"/>
  <c r="AQ8237" i="18"/>
  <c r="AQ7039" i="18"/>
  <c r="AQ6448" i="18"/>
  <c r="AP4705" i="18"/>
  <c r="AP7540" i="18"/>
  <c r="AP7401" i="18"/>
  <c r="AM2944" i="18"/>
  <c r="AP4693" i="18"/>
  <c r="AQ8024" i="18"/>
  <c r="AQ6697" i="18"/>
  <c r="AM7432" i="18"/>
  <c r="AM1413" i="18"/>
  <c r="AP7600" i="18"/>
  <c r="AP8519" i="18"/>
  <c r="AP3377" i="18"/>
  <c r="AP870" i="18"/>
  <c r="AQ1441" i="18"/>
  <c r="AP2399" i="18"/>
  <c r="AP3256" i="18"/>
  <c r="AQ2142" i="18"/>
  <c r="AQ2273" i="18"/>
  <c r="AP4452" i="18"/>
  <c r="AQ1857" i="18"/>
  <c r="AP1300" i="18"/>
  <c r="AP4322" i="18"/>
  <c r="AP3130" i="18"/>
  <c r="AQ3624" i="18"/>
  <c r="AP4428" i="18"/>
  <c r="AP3234" i="18"/>
  <c r="AQ3718" i="18"/>
  <c r="AP1801" i="18"/>
  <c r="AQ2284" i="18"/>
  <c r="AP5918" i="18"/>
  <c r="AP3354" i="18"/>
  <c r="AP2240" i="18"/>
  <c r="AP3476" i="18"/>
  <c r="AP8974" i="18"/>
  <c r="AP6502" i="18"/>
  <c r="AP2730" i="18"/>
  <c r="AP4345" i="18"/>
  <c r="AQ4041" i="18"/>
  <c r="AQ7682" i="18"/>
  <c r="AP4246" i="18"/>
  <c r="AP3115" i="18"/>
  <c r="AQ8678" i="18"/>
  <c r="AQ3045" i="18"/>
  <c r="AP5157" i="18"/>
  <c r="AQ6538" i="18"/>
  <c r="AQ5472" i="18"/>
  <c r="AQ6604" i="18"/>
  <c r="AO2066" i="18"/>
  <c r="AO6662" i="18"/>
  <c r="AO1137" i="18"/>
  <c r="AN7400" i="18"/>
  <c r="AN9378" i="18"/>
  <c r="AN9491" i="18"/>
  <c r="AN9338" i="18"/>
  <c r="AN9409" i="18"/>
  <c r="AN9755" i="18"/>
  <c r="AN8400" i="18"/>
  <c r="AN9265" i="18"/>
  <c r="AP7511" i="18"/>
  <c r="AM7974" i="18"/>
  <c r="AM9023" i="18"/>
  <c r="AM3957" i="18"/>
  <c r="AM9625" i="18"/>
  <c r="AP7473" i="18"/>
  <c r="AP962" i="18"/>
  <c r="AP523" i="18"/>
  <c r="AP647" i="18"/>
  <c r="AP793" i="18"/>
  <c r="AP2097" i="18"/>
  <c r="AP834" i="18"/>
  <c r="AP4668" i="18"/>
  <c r="AQ2016" i="18"/>
  <c r="AP2503" i="18"/>
  <c r="AP1132" i="18"/>
  <c r="AP3352" i="18"/>
  <c r="AP1185" i="18"/>
  <c r="AP949" i="18"/>
  <c r="AP2394" i="18"/>
  <c r="AP1360" i="18"/>
  <c r="AP4292" i="18"/>
  <c r="AP1892" i="18"/>
  <c r="AP4624" i="18"/>
  <c r="AP3017" i="18"/>
  <c r="AP2562" i="18"/>
  <c r="AP7218" i="18"/>
  <c r="AP7542" i="18"/>
  <c r="AP7482" i="18"/>
  <c r="AP1283" i="18"/>
  <c r="AP1670" i="18"/>
  <c r="AP2599" i="18"/>
  <c r="AQ1988" i="18"/>
  <c r="AP2291" i="18"/>
  <c r="AP2785" i="18"/>
  <c r="AP3820" i="18"/>
  <c r="AP2501" i="18"/>
  <c r="AP4498" i="18"/>
  <c r="AQ5581" i="18"/>
  <c r="AP3621" i="18"/>
  <c r="AP7762" i="18"/>
  <c r="AP7574" i="18"/>
  <c r="AP6746" i="18"/>
  <c r="AP687" i="18"/>
  <c r="AP997" i="18"/>
  <c r="AP718" i="18"/>
  <c r="AP1418" i="18"/>
  <c r="AP2912" i="18"/>
  <c r="AP2277" i="18"/>
  <c r="AP3748" i="18"/>
  <c r="AQ3087" i="18"/>
  <c r="AP3073" i="18"/>
  <c r="AQ2980" i="18"/>
  <c r="AP2989" i="18"/>
  <c r="AQ1794" i="18"/>
  <c r="AP1890" i="18"/>
  <c r="AQ2781" i="18"/>
  <c r="AQ3865" i="18"/>
  <c r="AQ5433" i="18"/>
  <c r="AP7862" i="18"/>
  <c r="AP5029" i="18"/>
  <c r="AQ3662" i="18"/>
  <c r="AP816" i="18"/>
  <c r="AP1514" i="18"/>
  <c r="AQ1816" i="18"/>
  <c r="AQ9737" i="18"/>
  <c r="AP9390" i="18"/>
  <c r="AP9889" i="18"/>
  <c r="AP9058" i="18"/>
  <c r="AP9892" i="18"/>
  <c r="AP9102" i="18"/>
  <c r="AP9618" i="18"/>
  <c r="AQ9772" i="18"/>
  <c r="AP8253" i="18"/>
  <c r="AQ9796" i="18"/>
  <c r="AQ9052" i="18"/>
  <c r="AQ7788" i="18"/>
  <c r="AQ7918" i="18"/>
  <c r="AQ8266" i="18"/>
  <c r="AP8546" i="18"/>
  <c r="AQ8614" i="18"/>
  <c r="AQ8898" i="18"/>
  <c r="AP7726" i="18"/>
  <c r="AP8158" i="18"/>
  <c r="AP7162" i="18"/>
  <c r="AQ8432" i="18"/>
  <c r="AM6265" i="18"/>
  <c r="AM7888" i="18"/>
  <c r="AP7877" i="18"/>
  <c r="AQ7320" i="18"/>
  <c r="AQ5944" i="18"/>
  <c r="AQ5955" i="18"/>
  <c r="AQ7108" i="18"/>
  <c r="AP6555" i="18"/>
  <c r="AQ8195" i="18"/>
  <c r="AP9678" i="18"/>
  <c r="AP8605" i="18"/>
  <c r="AQ9108" i="18"/>
  <c r="AM4160" i="18"/>
  <c r="AP9242" i="18"/>
  <c r="AP8937" i="18"/>
  <c r="AP3698" i="18"/>
  <c r="AQ6936" i="18"/>
  <c r="AP8379" i="18"/>
  <c r="AM2501" i="18"/>
  <c r="AP6643" i="18"/>
  <c r="AQ6529" i="18"/>
  <c r="AP8907" i="18"/>
  <c r="AM6840" i="18"/>
  <c r="AM2698" i="18"/>
  <c r="AQ7311" i="18"/>
  <c r="AP7679" i="18"/>
  <c r="AQ9235" i="18"/>
  <c r="AQ5296" i="18"/>
  <c r="AP6693" i="18"/>
  <c r="AM52" i="18"/>
  <c r="AM1732" i="18"/>
  <c r="AQ8854" i="18"/>
  <c r="AP2962" i="18"/>
  <c r="AQ9424" i="18"/>
  <c r="AQ6839" i="18"/>
  <c r="AP2858" i="18"/>
  <c r="AP5747" i="18"/>
  <c r="AP5919" i="18"/>
  <c r="AQ8566" i="18"/>
  <c r="AQ4331" i="18"/>
  <c r="AP6380" i="18"/>
  <c r="AM1869" i="18"/>
  <c r="AP8765" i="18"/>
  <c r="AP6005" i="18"/>
  <c r="AM500" i="18"/>
  <c r="AQ7847" i="18"/>
  <c r="AP4917" i="18"/>
  <c r="AQ7774" i="18"/>
  <c r="AQ3143" i="18"/>
  <c r="AP8163" i="18"/>
  <c r="AP4827" i="18"/>
  <c r="AQ9728" i="18"/>
  <c r="AQ7244" i="18"/>
  <c r="AP5114" i="18"/>
  <c r="AQ6582" i="18"/>
  <c r="AP8699" i="18"/>
  <c r="AQ5908" i="18"/>
  <c r="AP7773" i="18"/>
  <c r="AP3051" i="18"/>
  <c r="AQ9436" i="18"/>
  <c r="AQ6855" i="18"/>
  <c r="AP3005" i="18"/>
  <c r="AQ5784" i="18"/>
  <c r="AM2549" i="18"/>
  <c r="AP9161" i="18"/>
  <c r="AP6488" i="18"/>
  <c r="AM1180" i="18"/>
  <c r="AQ8300" i="18"/>
  <c r="AP6015" i="18"/>
  <c r="AQ8694" i="18"/>
  <c r="AP2512" i="18"/>
  <c r="AP4095" i="18"/>
  <c r="AP3575" i="18"/>
  <c r="AQ7410" i="18"/>
  <c r="AQ5212" i="18"/>
  <c r="AQ3297" i="18"/>
  <c r="AP4923" i="18"/>
  <c r="AQ8302" i="18"/>
  <c r="AQ6254" i="18"/>
  <c r="AP8618" i="18"/>
  <c r="AQ6689" i="18"/>
  <c r="AP4869" i="18"/>
  <c r="AQ5587" i="18"/>
  <c r="AQ8650" i="18"/>
  <c r="AQ6602" i="18"/>
  <c r="AP2993" i="18"/>
  <c r="AQ1481" i="18"/>
  <c r="AQ5547" i="18"/>
  <c r="AP6103" i="18"/>
  <c r="AQ667" i="18"/>
  <c r="AQ6950" i="18"/>
  <c r="AQ4301" i="18"/>
  <c r="AQ5302" i="18"/>
  <c r="AP5988" i="18"/>
  <c r="AQ3329" i="18"/>
  <c r="AP3075" i="18"/>
  <c r="AQ7234" i="18"/>
  <c r="AQ4943" i="18"/>
  <c r="AQ5686" i="18"/>
  <c r="AP5194" i="18"/>
  <c r="AQ3900" i="18"/>
  <c r="AP6342" i="18"/>
  <c r="AP2090" i="18"/>
  <c r="AP5990" i="18"/>
  <c r="AP2574" i="18"/>
  <c r="AQ2790" i="18"/>
  <c r="AP4931" i="18"/>
  <c r="AP7618" i="18"/>
  <c r="AQ3365" i="18"/>
  <c r="AP3151" i="18"/>
  <c r="AQ3558" i="18"/>
  <c r="AP7262" i="18"/>
  <c r="AQ3809" i="18"/>
  <c r="AP2194" i="18"/>
  <c r="AQ5224" i="18"/>
  <c r="AQ5565" i="18"/>
  <c r="AP6198" i="18"/>
  <c r="AQ5177" i="18"/>
  <c r="AP5874" i="18"/>
  <c r="AQ3438" i="18"/>
  <c r="AQ5158" i="18"/>
  <c r="AQ4588" i="18"/>
  <c r="AQ5826" i="18"/>
  <c r="AQ4232" i="18"/>
  <c r="AQ5598" i="18"/>
  <c r="AQ2150" i="18"/>
  <c r="AQ5370" i="18"/>
  <c r="AQ4800" i="18"/>
  <c r="AP2603" i="18"/>
  <c r="AQ1510" i="18"/>
  <c r="AP2107" i="18"/>
  <c r="AQ1235" i="18"/>
  <c r="AP2536" i="18"/>
  <c r="AQ2218" i="18"/>
  <c r="AP1935" i="18"/>
  <c r="AQ2368" i="18"/>
  <c r="AQ1681" i="18"/>
  <c r="AP1622" i="18"/>
  <c r="AP2144" i="18"/>
  <c r="AQ2178" i="18"/>
  <c r="AQ1568" i="18"/>
  <c r="AQ1400" i="18"/>
  <c r="AP1287" i="18"/>
  <c r="AQ6884" i="18"/>
  <c r="AM4153" i="18"/>
  <c r="AM7776" i="18"/>
  <c r="AP8644" i="18"/>
  <c r="AQ9859" i="18"/>
  <c r="AP5697" i="18"/>
  <c r="AQ9844" i="18"/>
  <c r="AM7560" i="18"/>
  <c r="AM928" i="18"/>
  <c r="AP9168" i="18"/>
  <c r="AQ9715" i="18"/>
  <c r="AP9635" i="18"/>
  <c r="AP2788" i="18"/>
  <c r="AP4726" i="18"/>
  <c r="AM535" i="18"/>
  <c r="AM7168" i="18"/>
  <c r="AM1770" i="18"/>
  <c r="AP8880" i="18"/>
  <c r="AQ9454" i="18"/>
  <c r="AM2397" i="18"/>
  <c r="AM2620" i="18"/>
  <c r="AQ4879" i="18"/>
  <c r="AM6776" i="18"/>
  <c r="AM1248" i="18"/>
  <c r="AP9328" i="18"/>
  <c r="AQ9193" i="18"/>
  <c r="AP9795" i="18"/>
  <c r="AQ4146" i="18"/>
  <c r="AM1556" i="18"/>
  <c r="AP3469" i="18"/>
  <c r="AM972" i="18"/>
  <c r="AQ6785" i="18"/>
  <c r="AP2722" i="18"/>
  <c r="AQ3705" i="18"/>
  <c r="AQ8474" i="18"/>
  <c r="AP9038" i="18"/>
  <c r="AQ5128" i="18"/>
  <c r="AP8040" i="18"/>
  <c r="AM436" i="18"/>
  <c r="AQ6759" i="18"/>
  <c r="AQ7006" i="18"/>
  <c r="AP9361" i="18"/>
  <c r="AM2604" i="18"/>
  <c r="AQ7201" i="18"/>
  <c r="AP3346" i="18"/>
  <c r="AP8187" i="18"/>
  <c r="AM2365" i="18"/>
  <c r="AP7048" i="18"/>
  <c r="AQ9404" i="18"/>
  <c r="AQ3778" i="18"/>
  <c r="AP4586" i="18"/>
  <c r="AM437" i="18"/>
  <c r="AQ5592" i="18"/>
  <c r="AQ8257" i="18"/>
  <c r="AP5089" i="18"/>
  <c r="AQ4220" i="18"/>
  <c r="AP5130" i="18"/>
  <c r="AQ6866" i="18"/>
  <c r="AP2827" i="18"/>
  <c r="AP3838" i="18"/>
  <c r="AQ5966" i="18"/>
  <c r="AP5005" i="18"/>
  <c r="AP2736" i="18"/>
  <c r="AQ8618" i="18"/>
  <c r="AP5798" i="18"/>
  <c r="AQ6769" i="18"/>
  <c r="AP5439" i="18"/>
  <c r="AQ8454" i="18"/>
  <c r="AQ4226" i="18"/>
  <c r="AQ6465" i="18"/>
  <c r="AP6097" i="18"/>
  <c r="AQ8226" i="18"/>
  <c r="AQ3389" i="18"/>
  <c r="AP8390" i="18"/>
  <c r="AP4595" i="18"/>
  <c r="AP6250" i="18"/>
  <c r="AQ4348" i="18"/>
  <c r="AP1193" i="18"/>
  <c r="AP3497" i="18"/>
  <c r="AP6218" i="18"/>
  <c r="AP7586" i="18"/>
  <c r="AQ3987" i="18"/>
  <c r="AP4670" i="18"/>
  <c r="AP1044" i="18"/>
  <c r="AQ5660" i="18"/>
  <c r="AP1916" i="18"/>
  <c r="AP5850" i="18"/>
  <c r="AQ4248" i="18"/>
  <c r="AQ2480" i="18"/>
  <c r="AP7890" i="18"/>
  <c r="AP3337" i="18"/>
  <c r="AQ5638" i="18"/>
  <c r="AP4556" i="18"/>
  <c r="AQ4941" i="18"/>
  <c r="AP2838" i="18"/>
  <c r="AP2003" i="18"/>
  <c r="AQ831" i="18"/>
  <c r="AQ2413" i="18"/>
  <c r="AP929" i="18"/>
  <c r="AP2836" i="18"/>
  <c r="AQ33" i="18"/>
  <c r="AP1345" i="18"/>
  <c r="AQ1320" i="18"/>
  <c r="AQ1891" i="18"/>
  <c r="AQ2233" i="18"/>
  <c r="AQ1571" i="18"/>
  <c r="AP2039" i="18"/>
  <c r="AP1666" i="18"/>
  <c r="AQ1852" i="18"/>
  <c r="AP979" i="18"/>
  <c r="AP599" i="18"/>
  <c r="AM7673" i="18"/>
  <c r="AM6040" i="18"/>
  <c r="AP4735" i="18"/>
  <c r="AQ9736" i="18"/>
  <c r="AM3912" i="18"/>
  <c r="AQ4859" i="18"/>
  <c r="AQ5893" i="18"/>
  <c r="AQ7100" i="18"/>
  <c r="AM4032" i="18"/>
  <c r="AP7913" i="18"/>
  <c r="AP8223" i="18"/>
  <c r="AQ9100" i="18"/>
  <c r="AM6712" i="18"/>
  <c r="AP8929" i="18"/>
  <c r="AP4971" i="18"/>
  <c r="AP6637" i="18"/>
  <c r="AM908" i="18"/>
  <c r="AQ4625" i="18"/>
  <c r="AP1854" i="18"/>
  <c r="AP7632" i="18"/>
  <c r="AP7315" i="18"/>
  <c r="AQ6700" i="18"/>
  <c r="AQ4263" i="18"/>
  <c r="AM2028" i="18"/>
  <c r="AP3806" i="18"/>
  <c r="AP7220" i="18"/>
  <c r="AP7005" i="18"/>
  <c r="AQ8476" i="18"/>
  <c r="AP8714" i="18"/>
  <c r="AP8109" i="18"/>
  <c r="AQ7532" i="18"/>
  <c r="AP4264" i="18"/>
  <c r="AQ7858" i="18"/>
  <c r="AP5310" i="18"/>
  <c r="AQ4907" i="18"/>
  <c r="AP5895" i="18"/>
  <c r="AP6698" i="18"/>
  <c r="AQ8934" i="18"/>
  <c r="AQ6423" i="18"/>
  <c r="AP3558" i="18"/>
  <c r="AQ4073" i="18"/>
  <c r="AQ3433" i="18"/>
  <c r="AP3183" i="18"/>
  <c r="AP6174" i="18"/>
  <c r="AP4723" i="18"/>
  <c r="AQ4395" i="18"/>
  <c r="AQ4680" i="18"/>
  <c r="AP2309" i="18"/>
  <c r="AQ2619" i="18"/>
  <c r="AQ3411" i="18"/>
  <c r="AQ1092" i="18"/>
  <c r="AP1061" i="18"/>
  <c r="AP7431" i="18"/>
  <c r="AP8359" i="18"/>
  <c r="AM7944" i="18"/>
  <c r="AQ8933" i="18"/>
  <c r="AQ6999" i="18"/>
  <c r="AP8311" i="18"/>
  <c r="AP6301" i="18"/>
  <c r="AM1078" i="18"/>
  <c r="AP7077" i="18"/>
  <c r="AQ8759" i="18"/>
  <c r="AQ8310" i="18"/>
  <c r="AP6931" i="18"/>
  <c r="AQ4765" i="18"/>
  <c r="AQ6204" i="18"/>
  <c r="AM701" i="18"/>
  <c r="AQ5632" i="18"/>
  <c r="AP7043" i="18"/>
  <c r="AQ4537" i="18"/>
  <c r="AP8038" i="18"/>
  <c r="AP6030" i="18"/>
  <c r="AQ3480" i="18"/>
  <c r="AQ6380" i="18"/>
  <c r="AP3275" i="18"/>
  <c r="AP8822" i="18"/>
  <c r="AP2948" i="18"/>
  <c r="AP6910" i="18"/>
  <c r="AP3860" i="18"/>
  <c r="AP3485" i="18"/>
  <c r="AP2485" i="18"/>
  <c r="AP4368" i="18"/>
  <c r="AP1733" i="18"/>
  <c r="AQ2330" i="18"/>
  <c r="AQ3288" i="18"/>
  <c r="AP5846" i="18"/>
  <c r="AP4627" i="18"/>
  <c r="AQ2549" i="18"/>
  <c r="AP2098" i="18"/>
  <c r="AP1832" i="18"/>
  <c r="AQ2201" i="18"/>
  <c r="AQ3315" i="18"/>
  <c r="AQ1001" i="18"/>
  <c r="AQ1521" i="18"/>
  <c r="AP407" i="18"/>
  <c r="AP7546" i="18"/>
  <c r="AQ4921" i="18"/>
  <c r="AP2697" i="18"/>
  <c r="AP4199" i="18"/>
  <c r="AP2072" i="18"/>
  <c r="AP3168" i="18"/>
  <c r="AP1424" i="18"/>
  <c r="AP6490" i="18"/>
  <c r="AP4356" i="18"/>
  <c r="AQ5722" i="18"/>
  <c r="AP4296" i="18"/>
  <c r="AP1637" i="18"/>
  <c r="AP4217" i="18"/>
  <c r="AP6962" i="18"/>
  <c r="AQ3432" i="18"/>
  <c r="AP1789" i="18"/>
  <c r="AP1638" i="18"/>
  <c r="AP1752" i="18"/>
  <c r="AP1995" i="18"/>
  <c r="AP1022" i="18"/>
  <c r="AM8093" i="18"/>
  <c r="AN8337" i="18"/>
  <c r="AN9630" i="18"/>
  <c r="AN9025" i="18"/>
  <c r="AN7413" i="18"/>
  <c r="AO1185" i="18"/>
  <c r="AQ5399" i="18"/>
  <c r="AP7026" i="18"/>
  <c r="AP2573" i="18"/>
  <c r="AP2939" i="18"/>
  <c r="AQ5766" i="18"/>
  <c r="AP3841" i="18"/>
  <c r="AP4336" i="18"/>
  <c r="AP2043" i="18"/>
  <c r="AP7994" i="18"/>
  <c r="AP3643" i="18"/>
  <c r="AP3652" i="18"/>
  <c r="AP2211" i="18"/>
  <c r="AP1365" i="18"/>
  <c r="AP2038" i="18"/>
  <c r="AP492" i="18"/>
  <c r="AP1253" i="18"/>
  <c r="AM5741" i="18"/>
  <c r="AM1603" i="18"/>
  <c r="AN9926" i="18"/>
  <c r="AN8945" i="18"/>
  <c r="AN6797" i="18"/>
  <c r="AO1086" i="18"/>
  <c r="AP7517" i="18"/>
  <c r="AQ9244" i="18"/>
  <c r="AQ5672" i="18"/>
  <c r="AM2165" i="18"/>
  <c r="AP6232" i="18"/>
  <c r="AQ8044" i="18"/>
  <c r="AQ8182" i="18"/>
  <c r="AQ3258" i="18"/>
  <c r="AQ7218" i="18"/>
  <c r="AQ4659" i="18"/>
  <c r="AQ8110" i="18"/>
  <c r="AP8142" i="18"/>
  <c r="AQ4270" i="18"/>
  <c r="AQ8458" i="18"/>
  <c r="AP8930" i="18"/>
  <c r="AP5199" i="18"/>
  <c r="AQ8806" i="18"/>
  <c r="AQ3709" i="18"/>
  <c r="AQ5711" i="18"/>
  <c r="AQ2264" i="18"/>
  <c r="AQ4519" i="18"/>
  <c r="AP8138" i="18"/>
  <c r="AP4037" i="18"/>
  <c r="AP4259" i="18"/>
  <c r="AQ4015" i="18"/>
  <c r="AQ5729" i="18"/>
  <c r="AQ4657" i="18"/>
  <c r="AQ5580" i="18"/>
  <c r="AQ5418" i="18"/>
  <c r="AQ2758" i="18"/>
  <c r="AP2281" i="18"/>
  <c r="AP7610" i="18"/>
  <c r="AP3521" i="18"/>
  <c r="AQ4366" i="18"/>
  <c r="AQ4633" i="18"/>
  <c r="AP2047" i="18"/>
  <c r="AQ3756" i="18"/>
  <c r="AP4589" i="18"/>
  <c r="AP4739" i="18"/>
  <c r="AP2829" i="18"/>
  <c r="AQ3968" i="18"/>
  <c r="AP2269" i="18"/>
  <c r="AQ3492" i="18"/>
  <c r="AP1265" i="18"/>
  <c r="AP4768" i="18"/>
  <c r="AQ1392" i="18"/>
  <c r="AQ2713" i="18"/>
  <c r="AQ1593" i="18"/>
  <c r="AP1889" i="18"/>
  <c r="AQ860" i="18"/>
  <c r="AM4175" i="18"/>
  <c r="AQ2364" i="18"/>
  <c r="AM5978" i="18"/>
  <c r="AQ9115" i="18"/>
  <c r="AM3316" i="18"/>
  <c r="AQ6191" i="18"/>
  <c r="AM2817" i="18"/>
  <c r="AM4976" i="18"/>
  <c r="AP7649" i="18"/>
  <c r="AP8777" i="18"/>
  <c r="AM3593" i="18"/>
  <c r="AQ7700" i="18"/>
  <c r="AM3608" i="18"/>
  <c r="AP9664" i="18"/>
  <c r="AQ9262" i="18"/>
  <c r="AP8692" i="18"/>
  <c r="AP9181" i="18"/>
  <c r="AQ5247" i="18"/>
  <c r="AQ4577" i="18"/>
  <c r="AP8444" i="18"/>
  <c r="AM6273" i="18"/>
  <c r="AM1943" i="18"/>
  <c r="AM7896" i="18"/>
  <c r="AM810" i="18"/>
  <c r="AP7884" i="18"/>
  <c r="AQ7348" i="18"/>
  <c r="AQ5953" i="18"/>
  <c r="AP5963" i="18"/>
  <c r="AP3701" i="18"/>
  <c r="AM1786" i="18"/>
  <c r="AM4793" i="18"/>
  <c r="AM5528" i="18"/>
  <c r="AP5552" i="18"/>
  <c r="AM2053" i="18"/>
  <c r="AM8200" i="18"/>
  <c r="AQ9181" i="18"/>
  <c r="AQ3362" i="18"/>
  <c r="AP8308" i="18"/>
  <c r="AP6552" i="18"/>
  <c r="AQ8825" i="18"/>
  <c r="AM2624" i="18"/>
  <c r="AP7628" i="18"/>
  <c r="AQ5156" i="18"/>
  <c r="AP9913" i="18"/>
  <c r="AQ8570" i="18"/>
  <c r="AM5368" i="18"/>
  <c r="AP3189" i="18"/>
  <c r="AQ8009" i="18"/>
  <c r="AP5797" i="18"/>
  <c r="AQ8791" i="18"/>
  <c r="AM1612" i="18"/>
  <c r="AQ4298" i="18"/>
  <c r="AP7118" i="18"/>
  <c r="AQ6590" i="18"/>
  <c r="AP5923" i="18"/>
  <c r="AP7784" i="18"/>
  <c r="AQ9444" i="18"/>
  <c r="AQ3130" i="18"/>
  <c r="AP9681" i="18"/>
  <c r="AM2220" i="18"/>
  <c r="AQ5876" i="18"/>
  <c r="AP3218" i="18"/>
  <c r="AP2622" i="18"/>
  <c r="AP6792" i="18"/>
  <c r="AQ8604" i="18"/>
  <c r="AP3133" i="18"/>
  <c r="AM1077" i="18"/>
  <c r="AQ5031" i="18"/>
  <c r="AQ7319" i="18"/>
  <c r="AQ6718" i="18"/>
  <c r="AQ5715" i="18"/>
  <c r="AQ6674" i="18"/>
  <c r="AQ3878" i="18"/>
  <c r="AQ7566" i="18"/>
  <c r="AP5200" i="18"/>
  <c r="AP5388" i="18"/>
  <c r="AQ7914" i="18"/>
  <c r="AP7210" i="18"/>
  <c r="AQ3482" i="18"/>
  <c r="AQ8262" i="18"/>
  <c r="AP8542" i="18"/>
  <c r="AQ4549" i="18"/>
  <c r="AQ8546" i="18"/>
  <c r="AQ2253" i="18"/>
  <c r="AP6794" i="18"/>
  <c r="AP2226" i="18"/>
  <c r="AP4055" i="18"/>
  <c r="AQ4553" i="18"/>
  <c r="AQ4664" i="18"/>
  <c r="AP3993" i="18"/>
  <c r="AQ4746" i="18"/>
  <c r="AP4158" i="18"/>
  <c r="AP7806" i="18"/>
  <c r="AP4909" i="18"/>
  <c r="AP6426" i="18"/>
  <c r="AQ2968" i="18"/>
  <c r="AP4462" i="18"/>
  <c r="AP1328" i="18"/>
  <c r="AQ2937" i="18"/>
  <c r="AQ2784" i="18"/>
  <c r="AQ2829" i="18"/>
  <c r="AP3010" i="18"/>
  <c r="AP3390" i="18"/>
  <c r="AP3632" i="18"/>
  <c r="AP2034" i="18"/>
  <c r="AP3732" i="18"/>
  <c r="AP1921" i="18"/>
  <c r="AP4236" i="18"/>
  <c r="AP3584" i="18"/>
  <c r="AQ3152" i="18"/>
  <c r="AQ1193" i="18"/>
  <c r="AQ2287" i="18"/>
  <c r="AP498" i="18"/>
  <c r="AP2033" i="18"/>
  <c r="AP580" i="18"/>
  <c r="AM3407" i="18"/>
  <c r="AM4690" i="18"/>
  <c r="AM5210" i="18"/>
  <c r="AQ7679" i="18"/>
  <c r="AM2438" i="18"/>
  <c r="AQ1824" i="18"/>
  <c r="AM1569" i="18"/>
  <c r="AM3536" i="18"/>
  <c r="AP6305" i="18"/>
  <c r="AP7035" i="18"/>
  <c r="AQ7852" i="18"/>
  <c r="AM3017" i="18"/>
  <c r="AQ6493" i="18"/>
  <c r="AM2602" i="18"/>
  <c r="AP9056" i="18"/>
  <c r="AQ8543" i="18"/>
  <c r="AP7589" i="18"/>
  <c r="AP8019" i="18"/>
  <c r="AQ8478" i="18"/>
  <c r="AM2964" i="18"/>
  <c r="AQ7624" i="18"/>
  <c r="AM5697" i="18"/>
  <c r="AM1175" i="18"/>
  <c r="AM6960" i="18"/>
  <c r="AQ9617" i="18"/>
  <c r="AP7073" i="18"/>
  <c r="AQ6516" i="18"/>
  <c r="AP5756" i="18"/>
  <c r="AM2052" i="18"/>
  <c r="AP6308" i="18"/>
  <c r="AP9895" i="18"/>
  <c r="AM3449" i="18"/>
  <c r="AM3368" i="18"/>
  <c r="AQ9102" i="18"/>
  <c r="AP8952" i="18"/>
  <c r="AM6856" i="18"/>
  <c r="AP7335" i="18"/>
  <c r="AQ9246" i="18"/>
  <c r="AP6715" i="18"/>
  <c r="AM1788" i="18"/>
  <c r="AP6916" i="18"/>
  <c r="AM832" i="18"/>
  <c r="AP6433" i="18"/>
  <c r="AP9587" i="18"/>
  <c r="AP8429" i="18"/>
  <c r="AM439" i="18"/>
  <c r="AM4024" i="18"/>
  <c r="AP8816" i="18"/>
  <c r="AQ6815" i="18"/>
  <c r="AM2277" i="18"/>
  <c r="AQ6032" i="18"/>
  <c r="AQ4219" i="18"/>
  <c r="AQ6088" i="18"/>
  <c r="AQ4055" i="18"/>
  <c r="AP3235" i="18"/>
  <c r="AP6888" i="18"/>
  <c r="AQ8700" i="18"/>
  <c r="AP3678" i="18"/>
  <c r="AP9009" i="18"/>
  <c r="AM876" i="18"/>
  <c r="AQ5640" i="18"/>
  <c r="AP4766" i="18"/>
  <c r="AM1661" i="18"/>
  <c r="AP5819" i="18"/>
  <c r="AQ7708" i="18"/>
  <c r="AQ7510" i="18"/>
  <c r="AP9801" i="18"/>
  <c r="AM2460" i="18"/>
  <c r="AQ6193" i="18"/>
  <c r="AP4358" i="18"/>
  <c r="AQ4150" i="18"/>
  <c r="AQ6002" i="18"/>
  <c r="AP6028" i="18"/>
  <c r="AQ6894" i="18"/>
  <c r="AP4419" i="18"/>
  <c r="AQ3369" i="18"/>
  <c r="AQ7242" i="18"/>
  <c r="AP4925" i="18"/>
  <c r="AQ4669" i="18"/>
  <c r="AQ7590" i="18"/>
  <c r="AQ5383" i="18"/>
  <c r="AP5317" i="18"/>
  <c r="AQ7874" i="18"/>
  <c r="AP6990" i="18"/>
  <c r="AP4538" i="18"/>
  <c r="AP8410" i="18"/>
  <c r="AP1376" i="18"/>
  <c r="AQ5426" i="18"/>
  <c r="AP8910" i="18"/>
  <c r="AQ2552" i="18"/>
  <c r="AQ3001" i="18"/>
  <c r="AQ5717" i="18"/>
  <c r="AP7134" i="18"/>
  <c r="AQ4153" i="18"/>
  <c r="AQ4803" i="18"/>
  <c r="AP7990" i="18"/>
  <c r="AP4605" i="18"/>
  <c r="AQ2237" i="18"/>
  <c r="AQ4902" i="18"/>
  <c r="AP2846" i="18"/>
  <c r="AQ3976" i="18"/>
  <c r="AQ5001" i="18"/>
  <c r="AQ5114" i="18"/>
  <c r="AP2438" i="18"/>
  <c r="AP760" i="18"/>
  <c r="AP860" i="18"/>
  <c r="AP1426" i="18"/>
  <c r="AP1664" i="18"/>
  <c r="AP3292" i="18"/>
  <c r="AP2351" i="18"/>
  <c r="AP1573" i="18"/>
  <c r="AP1130" i="18"/>
  <c r="AP6976" i="18"/>
  <c r="AM5241" i="18"/>
  <c r="AM545" i="18"/>
  <c r="AM6240" i="18"/>
  <c r="AQ8803" i="18"/>
  <c r="AP6412" i="18"/>
  <c r="AP5759" i="18"/>
  <c r="AP3353" i="18"/>
  <c r="AP5230" i="18"/>
  <c r="AM4552" i="18"/>
  <c r="AQ9659" i="18"/>
  <c r="AP9211" i="18"/>
  <c r="AQ5208" i="18"/>
  <c r="AQ7284" i="18"/>
  <c r="AP8841" i="18"/>
  <c r="AP3122" i="18"/>
  <c r="AP7240" i="18"/>
  <c r="AQ7340" i="18"/>
  <c r="AQ9345" i="18"/>
  <c r="AM7232" i="18"/>
  <c r="AM3136" i="18"/>
  <c r="AQ7869" i="18"/>
  <c r="AP8027" i="18"/>
  <c r="AQ9497" i="18"/>
  <c r="AQ5993" i="18"/>
  <c r="AP7156" i="18"/>
  <c r="AM853" i="18"/>
  <c r="AM2772" i="18"/>
  <c r="AP5996" i="18"/>
  <c r="AQ7449" i="18"/>
  <c r="AM5816" i="18"/>
  <c r="AM1334" i="18"/>
  <c r="AQ5716" i="18"/>
  <c r="AP6768" i="18"/>
  <c r="AQ8408" i="18"/>
  <c r="AP9838" i="18"/>
  <c r="AP4655" i="18"/>
  <c r="AP8915" i="18"/>
  <c r="AQ9428" i="18"/>
  <c r="AP4310" i="18"/>
  <c r="AM2060" i="18"/>
  <c r="AQ8887" i="18"/>
  <c r="AP5600" i="18"/>
  <c r="AP3090" i="18"/>
  <c r="AQ1213" i="18"/>
  <c r="AP3374" i="18"/>
  <c r="AQ7194" i="18"/>
  <c r="AP9080" i="18"/>
  <c r="AQ4590" i="18"/>
  <c r="AM845" i="18"/>
  <c r="AP8083" i="18"/>
  <c r="AQ4525" i="18"/>
  <c r="AQ9668" i="18"/>
  <c r="AQ7164" i="18"/>
  <c r="AP4847" i="18"/>
  <c r="AQ6422" i="18"/>
  <c r="AP9905" i="18"/>
  <c r="AP7480" i="18"/>
  <c r="AM2668" i="18"/>
  <c r="AQ9216" i="18"/>
  <c r="AQ6412" i="18"/>
  <c r="AQ5551" i="18"/>
  <c r="AP4981" i="18"/>
  <c r="AP7788" i="18"/>
  <c r="AQ4249" i="18"/>
  <c r="AP9613" i="18"/>
  <c r="AP7091" i="18"/>
  <c r="AM2084" i="18"/>
  <c r="AQ8903" i="18"/>
  <c r="AP5657" i="18"/>
  <c r="AQ3237" i="18"/>
  <c r="AQ2093" i="18"/>
  <c r="AM1525" i="18"/>
  <c r="AP8536" i="18"/>
  <c r="AP5668" i="18"/>
  <c r="AQ7617" i="18"/>
  <c r="AP3813" i="18"/>
  <c r="AQ7322" i="18"/>
  <c r="AQ5455" i="18"/>
  <c r="AP6033" i="18"/>
  <c r="AQ8946" i="18"/>
  <c r="AQ6898" i="18"/>
  <c r="AQ4178" i="18"/>
  <c r="AP4515" i="18"/>
  <c r="AP3019" i="18"/>
  <c r="AQ7790" i="18"/>
  <c r="AP5725" i="18"/>
  <c r="AP6542" i="18"/>
  <c r="AQ5968" i="18"/>
  <c r="AP2918" i="18"/>
  <c r="AQ4427" i="18"/>
  <c r="AQ8138" i="18"/>
  <c r="AQ6090" i="18"/>
  <c r="AP8258" i="18"/>
  <c r="AQ6471" i="18"/>
  <c r="AQ4359" i="18"/>
  <c r="AQ5295" i="18"/>
  <c r="AQ8486" i="18"/>
  <c r="AQ6438" i="18"/>
  <c r="AQ2656" i="18"/>
  <c r="AP5125" i="18"/>
  <c r="AP5794" i="18"/>
  <c r="AQ8770" i="18"/>
  <c r="AQ6722" i="18"/>
  <c r="AP3538" i="18"/>
  <c r="AP2815" i="18"/>
  <c r="AP2280" i="18"/>
  <c r="AP3879" i="18"/>
  <c r="AP4973" i="18"/>
  <c r="AP3505" i="18"/>
  <c r="AP3570" i="18"/>
  <c r="AP3734" i="18"/>
  <c r="AP8526" i="18"/>
  <c r="AQ4081" i="18"/>
  <c r="AP6594" i="18"/>
  <c r="AP2469" i="18"/>
  <c r="AQ5290" i="18"/>
  <c r="AQ3680" i="18"/>
  <c r="AP6750" i="18"/>
  <c r="AQ1561" i="18"/>
  <c r="AQ3652" i="18"/>
  <c r="AP2782" i="18"/>
  <c r="AP2906" i="18"/>
  <c r="AP2839" i="18"/>
  <c r="AP1737" i="18"/>
  <c r="AQ4177" i="18"/>
  <c r="AQ4304" i="18"/>
  <c r="AQ3893" i="18"/>
  <c r="AQ3460" i="18"/>
  <c r="AP3323" i="18"/>
  <c r="AP2244" i="18"/>
  <c r="AP4483" i="18"/>
  <c r="AP4420" i="18"/>
  <c r="AP4179" i="18"/>
  <c r="AQ3776" i="18"/>
  <c r="AQ1818" i="18"/>
  <c r="AQ1759" i="18"/>
  <c r="AQ3192" i="18"/>
  <c r="AQ2867" i="18"/>
  <c r="AP3728" i="18"/>
  <c r="AQ3096" i="18"/>
  <c r="AQ2092" i="18"/>
  <c r="AQ3295" i="18"/>
  <c r="AQ732" i="18"/>
  <c r="AQ995" i="18"/>
  <c r="AP1160" i="18"/>
  <c r="AP12" i="18"/>
  <c r="AQ1028" i="18"/>
  <c r="AQ1311" i="18"/>
  <c r="AP1723" i="18"/>
  <c r="AQ4406" i="18"/>
  <c r="AM1847" i="18"/>
  <c r="AM6128" i="18"/>
  <c r="AQ6299" i="18"/>
  <c r="AQ7241" i="18"/>
  <c r="AP2859" i="18"/>
  <c r="AQ7255" i="18"/>
  <c r="AM5512" i="18"/>
  <c r="AP9591" i="18"/>
  <c r="AP8319" i="18"/>
  <c r="AQ8137" i="18"/>
  <c r="AP8763" i="18"/>
  <c r="AM1381" i="18"/>
  <c r="AQ9032" i="18"/>
  <c r="AP9276" i="18"/>
  <c r="AM6144" i="18"/>
  <c r="AQ9173" i="18"/>
  <c r="AP7969" i="18"/>
  <c r="AQ8699" i="18"/>
  <c r="AP8293" i="18"/>
  <c r="AM725" i="18"/>
  <c r="AQ9868" i="18"/>
  <c r="AQ8815" i="18"/>
  <c r="AM5752" i="18"/>
  <c r="AP9820" i="18"/>
  <c r="AP7621" i="18"/>
  <c r="AQ8351" i="18"/>
  <c r="AP9032" i="18"/>
  <c r="AP9893" i="18"/>
  <c r="AQ9352" i="18"/>
  <c r="AP6349" i="18"/>
  <c r="AQ9392" i="18"/>
  <c r="AQ5456" i="18"/>
  <c r="AQ8410" i="18"/>
  <c r="AP5844" i="18"/>
  <c r="AQ7102" i="18"/>
  <c r="AP8144" i="18"/>
  <c r="AM1293" i="18"/>
  <c r="AP7357" i="18"/>
  <c r="AQ9636" i="18"/>
  <c r="AQ4739" i="18"/>
  <c r="AP5608" i="18"/>
  <c r="AP7779" i="18"/>
  <c r="AM1580" i="18"/>
  <c r="AQ6353" i="18"/>
  <c r="AQ6490" i="18"/>
  <c r="AP7276" i="18"/>
  <c r="AP9837" i="18"/>
  <c r="AP6365" i="18"/>
  <c r="AQ8860" i="18"/>
  <c r="AP2377" i="18"/>
  <c r="AP6438" i="18"/>
  <c r="AP8835" i="18"/>
  <c r="AQ3254" i="18"/>
  <c r="AQ7575" i="18"/>
  <c r="AQ8602" i="18"/>
  <c r="AP4889" i="18"/>
  <c r="AP2705" i="18"/>
  <c r="AQ6354" i="18"/>
  <c r="AP3906" i="18"/>
  <c r="AQ8270" i="18"/>
  <c r="AP5341" i="18"/>
  <c r="AQ6305" i="18"/>
  <c r="AP4683" i="18"/>
  <c r="AQ8106" i="18"/>
  <c r="AQ2842" i="18"/>
  <c r="AQ6075" i="18"/>
  <c r="AP5694" i="18"/>
  <c r="AQ7942" i="18"/>
  <c r="AP8926" i="18"/>
  <c r="AP5945" i="18"/>
  <c r="AQ5288" i="18"/>
  <c r="AQ6946" i="18"/>
  <c r="AP8466" i="18"/>
  <c r="AP7306" i="18"/>
  <c r="AQ3187" i="18"/>
  <c r="AQ4243" i="18"/>
  <c r="AP8886" i="18"/>
  <c r="AQ457" i="18"/>
  <c r="AQ3469" i="18"/>
  <c r="AP3478" i="18"/>
  <c r="AP7074" i="18"/>
  <c r="AQ4822" i="18"/>
  <c r="AQ3182" i="18"/>
  <c r="AP7998" i="18"/>
  <c r="AP2990" i="18"/>
  <c r="AP3425" i="18"/>
  <c r="AQ4467" i="18"/>
  <c r="AQ1771" i="18"/>
  <c r="AQ5454" i="18"/>
  <c r="AQ5163" i="18"/>
  <c r="AP4343" i="18"/>
  <c r="AP1226" i="18"/>
  <c r="AQ2667" i="18"/>
  <c r="AP3546" i="18"/>
  <c r="AQ5054" i="18"/>
  <c r="AQ3972" i="18"/>
  <c r="AP2392" i="18"/>
  <c r="AP3504" i="18"/>
  <c r="AQ540" i="18"/>
  <c r="AQ2592" i="18"/>
  <c r="AQ3827" i="18"/>
  <c r="AP3312" i="18"/>
  <c r="AP4032" i="18"/>
  <c r="AQ1734" i="18"/>
  <c r="AP1963" i="18"/>
  <c r="AQ555" i="18"/>
  <c r="AP2559" i="18"/>
  <c r="AP509" i="18"/>
  <c r="AQ1733" i="18"/>
  <c r="AM848" i="18"/>
  <c r="AM6649" i="18"/>
  <c r="AM4392" i="18"/>
  <c r="AQ7047" i="18"/>
  <c r="AQ8973" i="18"/>
  <c r="AQ9673" i="18"/>
  <c r="AM2093" i="18"/>
  <c r="AQ9207" i="18"/>
  <c r="AM2368" i="18"/>
  <c r="AQ9411" i="18"/>
  <c r="AP6401" i="18"/>
  <c r="AP4694" i="18"/>
  <c r="AM2528" i="18"/>
  <c r="AP6655" i="18"/>
  <c r="AP6544" i="18"/>
  <c r="AQ9260" i="18"/>
  <c r="AQ9360" i="18"/>
  <c r="AQ7642" i="18"/>
  <c r="AQ8382" i="18"/>
  <c r="AP3703" i="18"/>
  <c r="AQ5891" i="18"/>
  <c r="AP5264" i="18"/>
  <c r="AP9329" i="18"/>
  <c r="AM1004" i="18"/>
  <c r="AP2556" i="18"/>
  <c r="AP6309" i="18"/>
  <c r="AP6323" i="18"/>
  <c r="AP3454" i="18"/>
  <c r="AP2301" i="18"/>
  <c r="AQ4626" i="18"/>
  <c r="AQ6849" i="18"/>
  <c r="AQ3965" i="18"/>
  <c r="AQ5115" i="18"/>
  <c r="AP2652" i="18"/>
  <c r="AQ4609" i="18"/>
  <c r="AQ8330" i="18"/>
  <c r="AP5479" i="18"/>
  <c r="AQ6118" i="18"/>
  <c r="AQ4606" i="18"/>
  <c r="AP7214" i="18"/>
  <c r="AP8326" i="18"/>
  <c r="AP2621" i="18"/>
  <c r="AQ5162" i="18"/>
  <c r="AQ1407" i="18"/>
  <c r="AP4794" i="18"/>
  <c r="AP2971" i="18"/>
  <c r="AP4398" i="18"/>
  <c r="AQ3539" i="18"/>
  <c r="AP1402" i="18"/>
  <c r="AP3488" i="18"/>
  <c r="AQ2770" i="18"/>
  <c r="AP746" i="18"/>
  <c r="AM2359" i="18"/>
  <c r="AQ5075" i="18"/>
  <c r="AM2122" i="18"/>
  <c r="AP6181" i="18"/>
  <c r="AM7040" i="18"/>
  <c r="AQ6765" i="18"/>
  <c r="AQ9793" i="18"/>
  <c r="AP7508" i="18"/>
  <c r="AP5287" i="18"/>
  <c r="AP6001" i="18"/>
  <c r="AP7575" i="18"/>
  <c r="AQ9060" i="18"/>
  <c r="AP7352" i="18"/>
  <c r="AQ6326" i="18"/>
  <c r="AP6280" i="18"/>
  <c r="AP4601" i="18"/>
  <c r="AQ9400" i="18"/>
  <c r="AQ5487" i="18"/>
  <c r="AP2927" i="18"/>
  <c r="AP4912" i="18"/>
  <c r="AP4417" i="18"/>
  <c r="AQ4505" i="18"/>
  <c r="AP4163" i="18"/>
  <c r="AQ2848" i="18"/>
  <c r="AQ2930" i="18"/>
  <c r="AP706" i="18"/>
  <c r="AP3753" i="18"/>
  <c r="AQ2914" i="18"/>
  <c r="AP3329" i="18"/>
  <c r="AP3372" i="18"/>
  <c r="AQ2683" i="18"/>
  <c r="AP1827" i="18"/>
  <c r="AP3895" i="18"/>
  <c r="AQ4756" i="18"/>
  <c r="AQ5062" i="18"/>
  <c r="AP2524" i="18"/>
  <c r="AP1305" i="18"/>
  <c r="AP1006" i="18"/>
  <c r="AP3380" i="18"/>
  <c r="AP2078" i="18"/>
  <c r="AP4092" i="18"/>
  <c r="AQ1465" i="18"/>
  <c r="AP1970" i="18"/>
  <c r="AP4481" i="18"/>
  <c r="AQ3474" i="18"/>
  <c r="AP4840" i="18"/>
  <c r="AP2775" i="18"/>
  <c r="AP4572" i="18"/>
  <c r="AP933" i="18"/>
  <c r="AP7830" i="18"/>
  <c r="AP1829" i="18"/>
  <c r="AP1214" i="18"/>
  <c r="AQ2247" i="18"/>
  <c r="AQ1770" i="18"/>
  <c r="AP7226" i="18"/>
  <c r="AP3197" i="18"/>
  <c r="AP4151" i="18"/>
  <c r="AP1052" i="18"/>
  <c r="AP605" i="18"/>
  <c r="AP1450" i="18"/>
  <c r="AP1112" i="18"/>
  <c r="AP475" i="18"/>
  <c r="AP406" i="18"/>
  <c r="AN9121" i="18"/>
  <c r="AN9760" i="18"/>
  <c r="AO6866" i="18"/>
  <c r="AM1141" i="18"/>
  <c r="AP5136" i="18"/>
  <c r="AQ7361" i="18"/>
  <c r="AQ6810" i="18"/>
  <c r="AP5769" i="18"/>
  <c r="AQ6706" i="18"/>
  <c r="AP4562" i="18"/>
  <c r="AQ7598" i="18"/>
  <c r="AP5426" i="18"/>
  <c r="AP5445" i="18"/>
  <c r="AQ7946" i="18"/>
  <c r="AP7374" i="18"/>
  <c r="AP3630" i="18"/>
  <c r="AQ8294" i="18"/>
  <c r="AP8606" i="18"/>
  <c r="AQ4649" i="18"/>
  <c r="AQ8578" i="18"/>
  <c r="AQ2524" i="18"/>
  <c r="AP6886" i="18"/>
  <c r="AP2416" i="18"/>
  <c r="AP4306" i="18"/>
  <c r="AQ4715" i="18"/>
  <c r="AP4174" i="18"/>
  <c r="AP4822" i="18"/>
  <c r="AP4243" i="18"/>
  <c r="AP7838" i="18"/>
  <c r="AP5123" i="18"/>
  <c r="AP6586" i="18"/>
  <c r="AQ3648" i="18"/>
  <c r="AQ4878" i="18"/>
  <c r="AQ2416" i="18"/>
  <c r="AP3279" i="18"/>
  <c r="AP3440" i="18"/>
  <c r="AQ3085" i="18"/>
  <c r="AP3266" i="18"/>
  <c r="AQ3730" i="18"/>
  <c r="AP4276" i="18"/>
  <c r="AP2758" i="18"/>
  <c r="AP4144" i="18"/>
  <c r="AP1617" i="18"/>
  <c r="AP4492" i="18"/>
  <c r="AP3744" i="18"/>
  <c r="AQ3440" i="18"/>
  <c r="AP2304" i="18"/>
  <c r="AQ2575" i="18"/>
  <c r="AQ1554" i="18"/>
  <c r="AP1069" i="18"/>
  <c r="AQ518" i="18"/>
  <c r="AM3493" i="18"/>
  <c r="AM4860" i="18"/>
  <c r="AM5294" i="18"/>
  <c r="AP7844" i="18"/>
  <c r="AM2544" i="18"/>
  <c r="AP3146" i="18"/>
  <c r="AM1719" i="18"/>
  <c r="AM3672" i="18"/>
  <c r="AP6469" i="18"/>
  <c r="AP7255" i="18"/>
  <c r="AQ8081" i="18"/>
  <c r="AM3081" i="18"/>
  <c r="AQ6619" i="18"/>
  <c r="AM2752" i="18"/>
  <c r="AP9131" i="18"/>
  <c r="AQ8621" i="18"/>
  <c r="AP7717" i="18"/>
  <c r="AP8141" i="18"/>
  <c r="AQ2205" i="18"/>
  <c r="AM3028" i="18"/>
  <c r="AP7716" i="18"/>
  <c r="AM5761" i="18"/>
  <c r="AM1259" i="18"/>
  <c r="AM7072" i="18"/>
  <c r="AP9728" i="18"/>
  <c r="AP7152" i="18"/>
  <c r="AQ6616" i="18"/>
  <c r="AQ5872" i="18"/>
  <c r="AM2364" i="18"/>
  <c r="AQ6453" i="18"/>
  <c r="AM422" i="18"/>
  <c r="AM3769" i="18"/>
  <c r="AM3880" i="18"/>
  <c r="AQ9443" i="18"/>
  <c r="AP9473" i="18"/>
  <c r="AM7176" i="18"/>
  <c r="AP7791" i="18"/>
  <c r="AQ9459" i="18"/>
  <c r="AP7092" i="18"/>
  <c r="AM2628" i="18"/>
  <c r="AP7371" i="18"/>
  <c r="AM1258" i="18"/>
  <c r="AP6719" i="18"/>
  <c r="AP9800" i="18"/>
  <c r="AP8856" i="18"/>
  <c r="AQ4438" i="18"/>
  <c r="AM4344" i="18"/>
  <c r="AP9072" i="18"/>
  <c r="AQ7099" i="18"/>
  <c r="AM2789" i="18"/>
  <c r="AQ6961" i="18"/>
  <c r="AM588" i="18"/>
  <c r="AP5110" i="18"/>
  <c r="AQ3892" i="18"/>
  <c r="AP5024" i="18"/>
  <c r="AP4287" i="18"/>
  <c r="AP7101" i="18"/>
  <c r="AQ8913" i="18"/>
  <c r="AP3363" i="18"/>
  <c r="AP9169" i="18"/>
  <c r="AM1196" i="18"/>
  <c r="AP6025" i="18"/>
  <c r="AP1836" i="18"/>
  <c r="AM1981" i="18"/>
  <c r="AP6101" i="18"/>
  <c r="AQ7921" i="18"/>
  <c r="AQ7930" i="18"/>
  <c r="AM2780" i="18"/>
  <c r="AQ6535" i="18"/>
  <c r="AQ5219" i="18"/>
  <c r="AQ4655" i="18"/>
  <c r="AQ6162" i="18"/>
  <c r="AQ2213" i="18"/>
  <c r="AQ7054" i="18"/>
  <c r="AQ4202" i="18"/>
  <c r="AQ4065" i="18"/>
  <c r="AQ7402" i="18"/>
  <c r="AQ3194" i="18"/>
  <c r="AP5074" i="18"/>
  <c r="AQ7750" i="18"/>
  <c r="AP6346" i="18"/>
  <c r="AP2018" i="18"/>
  <c r="AQ8034" i="18"/>
  <c r="AP7846" i="18"/>
  <c r="AP5298" i="18"/>
  <c r="AP8570" i="18"/>
  <c r="AQ2852" i="18"/>
  <c r="AP3039" i="18"/>
  <c r="AQ1607" i="18"/>
  <c r="AP3970" i="18"/>
  <c r="AP3455" i="18"/>
  <c r="AQ2433" i="18"/>
  <c r="AP7294" i="18"/>
  <c r="AP1948" i="18"/>
  <c r="AQ5271" i="18"/>
  <c r="AP8278" i="18"/>
  <c r="AQ5241" i="18"/>
  <c r="AQ3570" i="18"/>
  <c r="AQ5190" i="18"/>
  <c r="AQ528" i="18"/>
  <c r="AQ4264" i="18"/>
  <c r="AQ5289" i="18"/>
  <c r="AQ5402" i="18"/>
  <c r="AQ2422" i="18"/>
  <c r="AP1800" i="18"/>
  <c r="AQ2895" i="18"/>
  <c r="AP2625" i="18"/>
  <c r="AP2484" i="18"/>
  <c r="AP2420" i="18"/>
  <c r="AP3836" i="18"/>
  <c r="AQ1736" i="18"/>
  <c r="AQ2662" i="18"/>
  <c r="AQ1684" i="18"/>
  <c r="AQ446" i="18"/>
  <c r="AM2503" i="18"/>
  <c r="AM3410" i="18"/>
  <c r="AM9521" i="18"/>
  <c r="AM4526" i="18"/>
  <c r="AP6067" i="18"/>
  <c r="AM1520" i="18"/>
  <c r="AM7329" i="18"/>
  <c r="AM407" i="18"/>
  <c r="AM1984" i="18"/>
  <c r="AP2851" i="18"/>
  <c r="AP4559" i="18"/>
  <c r="AQ4611" i="18"/>
  <c r="AM2379" i="18"/>
  <c r="AQ3870" i="18"/>
  <c r="AM1536" i="18"/>
  <c r="AP8347" i="18"/>
  <c r="AQ7811" i="18"/>
  <c r="AP6615" i="18"/>
  <c r="AP6936" i="18"/>
  <c r="AP8642" i="18"/>
  <c r="AM2310" i="18"/>
  <c r="AQ6896" i="18"/>
  <c r="AM5185" i="18"/>
  <c r="AM427" i="18"/>
  <c r="AM6160" i="18"/>
  <c r="AP8655" i="18"/>
  <c r="AP6341" i="18"/>
  <c r="AP5561" i="18"/>
  <c r="AQ2885" i="18"/>
  <c r="AQ9896" i="18"/>
  <c r="AP2570" i="18"/>
  <c r="AP8796" i="18"/>
  <c r="AM2273" i="18"/>
  <c r="AM1366" i="18"/>
  <c r="AQ7696" i="18"/>
  <c r="AP6696" i="18"/>
  <c r="AM5832" i="18"/>
  <c r="AP5763" i="18"/>
  <c r="AQ8421" i="18"/>
  <c r="AQ4717" i="18"/>
  <c r="AQ9452" i="18"/>
  <c r="AQ4535" i="18"/>
  <c r="AQ9514" i="18"/>
  <c r="AP4831" i="18"/>
  <c r="AP8677" i="18"/>
  <c r="AP7064" i="18"/>
  <c r="AQ9199" i="18"/>
  <c r="AM3000" i="18"/>
  <c r="AP7905" i="18"/>
  <c r="AP5811" i="18"/>
  <c r="AM557" i="18"/>
  <c r="AQ4491" i="18"/>
  <c r="AQ9552" i="18"/>
  <c r="AP4127" i="18"/>
  <c r="AP2809" i="18"/>
  <c r="AQ5011" i="18"/>
  <c r="AM2125" i="18"/>
  <c r="AP6205" i="18"/>
  <c r="AQ8017" i="18"/>
  <c r="AQ8122" i="18"/>
  <c r="AP8333" i="18"/>
  <c r="AQ9856" i="18"/>
  <c r="AQ1881" i="18"/>
  <c r="AP8927" i="18"/>
  <c r="AM637" i="18"/>
  <c r="AQ3971" i="18"/>
  <c r="AQ7025" i="18"/>
  <c r="AQ6138" i="18"/>
  <c r="AP9289" i="18"/>
  <c r="AM1436" i="18"/>
  <c r="AP3339" i="18"/>
  <c r="AP5926" i="18"/>
  <c r="AQ3935" i="18"/>
  <c r="AP5389" i="18"/>
  <c r="AP5186" i="18"/>
  <c r="AQ6382" i="18"/>
  <c r="AP2363" i="18"/>
  <c r="AQ5805" i="18"/>
  <c r="AQ6730" i="18"/>
  <c r="AQ4957" i="18"/>
  <c r="AP2448" i="18"/>
  <c r="AQ7078" i="18"/>
  <c r="AQ4778" i="18"/>
  <c r="AQ3914" i="18"/>
  <c r="AQ7362" i="18"/>
  <c r="AQ2345" i="18"/>
  <c r="AP5016" i="18"/>
  <c r="AP7366" i="18"/>
  <c r="AP3139" i="18"/>
  <c r="AQ5409" i="18"/>
  <c r="AP8398" i="18"/>
  <c r="AQ3599" i="18"/>
  <c r="AP1873" i="18"/>
  <c r="AP4642" i="18"/>
  <c r="AP6622" i="18"/>
  <c r="AP4729" i="18"/>
  <c r="AP2661" i="18"/>
  <c r="AP6966" i="18"/>
  <c r="AQ4436" i="18"/>
  <c r="AQ5386" i="18"/>
  <c r="AP3483" i="18"/>
  <c r="AP3749" i="18"/>
  <c r="AP4328" i="18"/>
  <c r="AP3642" i="18"/>
  <c r="AQ3822" i="18"/>
  <c r="AQ2216" i="18"/>
  <c r="AP854" i="18"/>
  <c r="AP2263" i="18"/>
  <c r="AP3316" i="18"/>
  <c r="AQ1745" i="18"/>
  <c r="AQ3039" i="18"/>
  <c r="AQ3035" i="18"/>
  <c r="AQ585" i="18"/>
  <c r="AQ1331" i="18"/>
  <c r="AP516" i="18"/>
  <c r="AP1407" i="18"/>
  <c r="AM1702" i="18"/>
  <c r="AQ6248" i="18"/>
  <c r="AM4729" i="18"/>
  <c r="AQ9643" i="18"/>
  <c r="AM5416" i="18"/>
  <c r="AP7631" i="18"/>
  <c r="AP5305" i="18"/>
  <c r="AP2590" i="18"/>
  <c r="AM1901" i="18"/>
  <c r="AQ8876" i="18"/>
  <c r="AM8136" i="18"/>
  <c r="AM4040" i="18"/>
  <c r="AP9114" i="18"/>
  <c r="AP8831" i="18"/>
  <c r="AP2997" i="18"/>
  <c r="AQ6829" i="18"/>
  <c r="AP8229" i="18"/>
  <c r="AM2309" i="18"/>
  <c r="AP6429" i="18"/>
  <c r="AP6107" i="18"/>
  <c r="AP8736" i="18"/>
  <c r="AM6720" i="18"/>
  <c r="AM2538" i="18"/>
  <c r="AQ7140" i="18"/>
  <c r="AP7572" i="18"/>
  <c r="AQ9155" i="18"/>
  <c r="AP4990" i="18"/>
  <c r="AP6559" i="18"/>
  <c r="AP9849" i="18"/>
  <c r="AM1412" i="18"/>
  <c r="AQ8222" i="18"/>
  <c r="AQ6720" i="18"/>
  <c r="AM5304" i="18"/>
  <c r="AM650" i="18"/>
  <c r="AQ2384" i="18"/>
  <c r="AP6313" i="18"/>
  <c r="AQ7952" i="18"/>
  <c r="AP9496" i="18"/>
  <c r="AP5700" i="18"/>
  <c r="AP8232" i="18"/>
  <c r="AQ8668" i="18"/>
  <c r="AP6733" i="18"/>
  <c r="AM1548" i="18"/>
  <c r="AQ8545" i="18"/>
  <c r="AP3994" i="18"/>
  <c r="AP2749" i="18"/>
  <c r="AP6634" i="18"/>
  <c r="AP5025" i="18"/>
  <c r="AQ6518" i="18"/>
  <c r="AP8656" i="18"/>
  <c r="AQ5865" i="18"/>
  <c r="AP7741" i="18"/>
  <c r="AQ2878" i="18"/>
  <c r="AQ9412" i="18"/>
  <c r="AQ6823" i="18"/>
  <c r="AQ2621" i="18"/>
  <c r="AP5704" i="18"/>
  <c r="AP9649" i="18"/>
  <c r="AP7139" i="18"/>
  <c r="AM2156" i="18"/>
  <c r="AQ8951" i="18"/>
  <c r="AQ5768" i="18"/>
  <c r="AP3677" i="18"/>
  <c r="AP2901" i="18"/>
  <c r="AP7333" i="18"/>
  <c r="AP2131" i="18"/>
  <c r="AP9357" i="18"/>
  <c r="AP6749" i="18"/>
  <c r="AM1572" i="18"/>
  <c r="AQ8561" i="18"/>
  <c r="AQ4135" i="18"/>
  <c r="AQ2870" i="18"/>
  <c r="AP6798" i="18"/>
  <c r="AM1013" i="18"/>
  <c r="AP8195" i="18"/>
  <c r="AQ4924" i="18"/>
  <c r="AQ9752" i="18"/>
  <c r="AQ7276" i="18"/>
  <c r="AQ5220" i="18"/>
  <c r="AQ6646" i="18"/>
  <c r="AP4964" i="18"/>
  <c r="AP5658" i="18"/>
  <c r="AQ8690" i="18"/>
  <c r="AQ6642" i="18"/>
  <c r="AQ3173" i="18"/>
  <c r="AP3155" i="18"/>
  <c r="AP3926" i="18"/>
  <c r="AQ7534" i="18"/>
  <c r="AP5384" i="18"/>
  <c r="AP4949" i="18"/>
  <c r="AQ5400" i="18"/>
  <c r="AP5332" i="18"/>
  <c r="AP3438" i="18"/>
  <c r="AQ7882" i="18"/>
  <c r="AQ5834" i="18"/>
  <c r="AP7046" i="18"/>
  <c r="AP6125" i="18"/>
  <c r="AP3338" i="18"/>
  <c r="AQ4719" i="18"/>
  <c r="AQ8230" i="18"/>
  <c r="AQ6182" i="18"/>
  <c r="AP8478" i="18"/>
  <c r="AQ6508" i="18"/>
  <c r="AQ4447" i="18"/>
  <c r="AQ5344" i="18"/>
  <c r="AQ8514" i="18"/>
  <c r="AQ6466" i="18"/>
  <c r="AP8530" i="18"/>
  <c r="AP8934" i="18"/>
  <c r="AQ4489" i="18"/>
  <c r="AP8794" i="18"/>
  <c r="AQ3793" i="18"/>
  <c r="AP2742" i="18"/>
  <c r="AP2385" i="18"/>
  <c r="AQ4089" i="18"/>
  <c r="AP8226" i="18"/>
  <c r="AQ5401" i="18"/>
  <c r="AP6338" i="18"/>
  <c r="AP5213" i="18"/>
  <c r="AQ3285" i="18"/>
  <c r="AP2023" i="18"/>
  <c r="AP6494" i="18"/>
  <c r="AQ3962" i="18"/>
  <c r="AP3108" i="18"/>
  <c r="AQ894" i="18"/>
  <c r="AP2290" i="18"/>
  <c r="AP5027" i="18"/>
  <c r="AQ3924" i="18"/>
  <c r="AQ4510" i="18"/>
  <c r="AP2664" i="18"/>
  <c r="AP3074" i="18"/>
  <c r="AQ1443" i="18"/>
  <c r="AP2332" i="18"/>
  <c r="AP3284" i="18"/>
  <c r="AP485" i="18"/>
  <c r="AQ3875" i="18"/>
  <c r="AQ3413" i="18"/>
  <c r="AQ1873" i="18"/>
  <c r="AQ1931" i="18"/>
  <c r="AQ715" i="18"/>
  <c r="AP1940" i="18"/>
  <c r="AP1762" i="18"/>
  <c r="AP2916" i="18"/>
  <c r="AP3368" i="18"/>
  <c r="AQ3380" i="18"/>
  <c r="AP2777" i="18"/>
  <c r="AP4828" i="18"/>
  <c r="AP2746" i="18"/>
  <c r="AQ2551" i="18"/>
  <c r="AP2591" i="18"/>
  <c r="AQ2494" i="18"/>
  <c r="AQ1181" i="18"/>
  <c r="AP1190" i="18"/>
  <c r="AQ1351" i="18"/>
  <c r="AM1616" i="18"/>
  <c r="AM6713" i="18"/>
  <c r="AM1163" i="18"/>
  <c r="AM5328" i="18"/>
  <c r="AP8511" i="18"/>
  <c r="AQ6509" i="18"/>
  <c r="AM1733" i="18"/>
  <c r="AP4719" i="18"/>
  <c r="AM5000" i="18"/>
  <c r="AQ9045" i="18"/>
  <c r="AP6953" i="18"/>
  <c r="AQ7683" i="18"/>
  <c r="AP8159" i="18"/>
  <c r="AP9149" i="18"/>
  <c r="AQ8124" i="18"/>
  <c r="AQ8644" i="18"/>
  <c r="AM4608" i="18"/>
  <c r="AQ8505" i="18"/>
  <c r="AP7515" i="18"/>
  <c r="AQ7333" i="18"/>
  <c r="AP7696" i="18"/>
  <c r="AP9785" i="18"/>
  <c r="AQ7431" i="18"/>
  <c r="AQ8085" i="18"/>
  <c r="AM5240" i="18"/>
  <c r="AQ7949" i="18"/>
  <c r="AP7167" i="18"/>
  <c r="AQ7896" i="18"/>
  <c r="AP7227" i="18"/>
  <c r="AP9381" i="18"/>
  <c r="AQ8551" i="18"/>
  <c r="AP4422" i="18"/>
  <c r="AQ9136" i="18"/>
  <c r="AP3687" i="18"/>
  <c r="AQ6362" i="18"/>
  <c r="AP4955" i="18"/>
  <c r="AQ6426" i="18"/>
  <c r="AP6779" i="18"/>
  <c r="AM781" i="18"/>
  <c r="AQ5948" i="18"/>
  <c r="AQ9380" i="18"/>
  <c r="AP2636" i="18"/>
  <c r="AQ4434" i="18"/>
  <c r="AP7437" i="18"/>
  <c r="AQ9696" i="18"/>
  <c r="AQ5667" i="18"/>
  <c r="AP5812" i="18"/>
  <c r="AP6821" i="18"/>
  <c r="AP9581" i="18"/>
  <c r="AQ2810" i="18"/>
  <c r="AQ8519" i="18"/>
  <c r="AP5211" i="18"/>
  <c r="AQ4543" i="18"/>
  <c r="AP8493" i="18"/>
  <c r="AM1116" i="18"/>
  <c r="AQ7233" i="18"/>
  <c r="AQ7926" i="18"/>
  <c r="AP4086" i="18"/>
  <c r="AQ8914" i="18"/>
  <c r="AP5164" i="18"/>
  <c r="AP2232" i="18"/>
  <c r="AQ8014" i="18"/>
  <c r="AQ4963" i="18"/>
  <c r="AP5912" i="18"/>
  <c r="AP5530" i="18"/>
  <c r="AQ7850" i="18"/>
  <c r="AP8738" i="18"/>
  <c r="AP5563" i="18"/>
  <c r="AQ5235" i="18"/>
  <c r="AQ6918" i="18"/>
  <c r="AP8414" i="18"/>
  <c r="AQ5540" i="18"/>
  <c r="AQ4705" i="18"/>
  <c r="AQ6690" i="18"/>
  <c r="AQ4446" i="18"/>
  <c r="AP6630" i="18"/>
  <c r="AP3787" i="18"/>
  <c r="AQ1777" i="18"/>
  <c r="AP8630" i="18"/>
  <c r="AP4482" i="18"/>
  <c r="AQ4340" i="18"/>
  <c r="AQ3714" i="18"/>
  <c r="AP6818" i="18"/>
  <c r="AQ4367" i="18"/>
  <c r="AP4215" i="18"/>
  <c r="AP7742" i="18"/>
  <c r="AP589" i="18"/>
  <c r="AQ4636" i="18"/>
  <c r="AQ3417" i="18"/>
  <c r="AP6678" i="18"/>
  <c r="AP4291" i="18"/>
  <c r="AQ4101" i="18"/>
  <c r="AQ2788" i="18"/>
  <c r="AQ5297" i="18"/>
  <c r="AP3134" i="18"/>
  <c r="AQ2685" i="18"/>
  <c r="AP4441" i="18"/>
  <c r="AQ3232" i="18"/>
  <c r="AQ5509" i="18"/>
  <c r="AQ1787" i="18"/>
  <c r="AP1172" i="18"/>
  <c r="AQ3136" i="18"/>
  <c r="AQ3635" i="18"/>
  <c r="AQ3015" i="18"/>
  <c r="AP661" i="18"/>
  <c r="AP3520" i="18"/>
  <c r="AQ1544" i="18"/>
  <c r="AP1290" i="18"/>
  <c r="AQ1645" i="18"/>
  <c r="AQ2778" i="18"/>
  <c r="AQ1263" i="18"/>
  <c r="AQ621" i="18"/>
  <c r="AM4089" i="18"/>
  <c r="AM3568" i="18"/>
  <c r="AP9438" i="18"/>
  <c r="AQ4971" i="18"/>
  <c r="AP8245" i="18"/>
  <c r="AQ6715" i="18"/>
  <c r="AM1285" i="18"/>
  <c r="AQ8553" i="18"/>
  <c r="AM1686" i="18"/>
  <c r="AQ9070" i="18"/>
  <c r="AM597" i="18"/>
  <c r="AQ7546" i="18"/>
  <c r="AM1162" i="18"/>
  <c r="AP6199" i="18"/>
  <c r="AQ3905" i="18"/>
  <c r="AQ8158" i="18"/>
  <c r="AQ8801" i="18"/>
  <c r="AP5528" i="18"/>
  <c r="AQ7030" i="18"/>
  <c r="AM1741" i="18"/>
  <c r="AM1908" i="18"/>
  <c r="AQ4534" i="18"/>
  <c r="AP9073" i="18"/>
  <c r="AQ9664" i="18"/>
  <c r="AQ8446" i="18"/>
  <c r="AM2301" i="18"/>
  <c r="AQ5933" i="18"/>
  <c r="AQ5739" i="18"/>
  <c r="AP5292" i="18"/>
  <c r="AP3022" i="18"/>
  <c r="AP4960" i="18"/>
  <c r="AP2805" i="18"/>
  <c r="AP4634" i="18"/>
  <c r="AQ3746" i="18"/>
  <c r="AP4397" i="18"/>
  <c r="AQ8074" i="18"/>
  <c r="AP2933" i="18"/>
  <c r="AP5195" i="18"/>
  <c r="AQ8706" i="18"/>
  <c r="AP4907" i="18"/>
  <c r="AP7850" i="18"/>
  <c r="AQ5042" i="18"/>
  <c r="AP4585" i="18"/>
  <c r="AP3322" i="18"/>
  <c r="AP3365" i="18"/>
  <c r="AQ705" i="18"/>
  <c r="AQ5705" i="18"/>
  <c r="AP1220" i="18"/>
  <c r="AP2082" i="18"/>
  <c r="AP2976" i="18"/>
  <c r="AP1715" i="18"/>
  <c r="AM1675" i="18"/>
  <c r="AP6587" i="18"/>
  <c r="AM34" i="18"/>
  <c r="AP5009" i="18"/>
  <c r="AM5504" i="18"/>
  <c r="AQ5712" i="18"/>
  <c r="AP8633" i="18"/>
  <c r="AP5323" i="18"/>
  <c r="AM2580" i="18"/>
  <c r="AQ8246" i="18"/>
  <c r="AP4916" i="18"/>
  <c r="AQ8743" i="18"/>
  <c r="AP7011" i="18"/>
  <c r="AP9326" i="18"/>
  <c r="AP5253" i="18"/>
  <c r="AQ5192" i="18"/>
  <c r="AQ7148" i="18"/>
  <c r="AP3182" i="18"/>
  <c r="AQ8974" i="18"/>
  <c r="AP3001" i="18"/>
  <c r="AP439" i="18"/>
  <c r="AP1756" i="18"/>
  <c r="AP4141" i="18"/>
  <c r="AQ2894" i="18"/>
  <c r="AQ4757" i="18"/>
  <c r="AP4814" i="18"/>
  <c r="AQ5753" i="18"/>
  <c r="AQ4742" i="18"/>
  <c r="AP2338" i="18"/>
  <c r="AQ1112" i="18"/>
  <c r="AP2395" i="18"/>
  <c r="AP4919" i="18"/>
  <c r="AQ3732" i="18"/>
  <c r="AP4110" i="18"/>
  <c r="AQ4648" i="18"/>
  <c r="AQ4614" i="18"/>
  <c r="AP2025" i="18"/>
  <c r="AP2980" i="18"/>
  <c r="AP2393" i="18"/>
  <c r="AP3580" i="18"/>
  <c r="AQ1990" i="18"/>
  <c r="AQ678" i="18"/>
  <c r="AQ5309" i="18"/>
  <c r="AP1884" i="18"/>
  <c r="AP3529" i="18"/>
  <c r="AP4350" i="18"/>
  <c r="AP2924" i="18"/>
  <c r="AQ545" i="18"/>
  <c r="AP1099" i="18"/>
  <c r="AP7318" i="18"/>
  <c r="AP4233" i="18"/>
  <c r="AP4460" i="18"/>
  <c r="AP1312" i="18"/>
  <c r="AP1374" i="18"/>
  <c r="AP3927" i="18"/>
  <c r="AP3006" i="18"/>
  <c r="AP2165" i="18"/>
  <c r="AP768" i="18"/>
  <c r="AP1115" i="18"/>
  <c r="AP1542" i="18"/>
  <c r="AP740" i="18"/>
  <c r="AP1270" i="18"/>
  <c r="AM1242" i="18"/>
  <c r="AM2152" i="18"/>
  <c r="AN9738" i="18"/>
  <c r="AN9936" i="18"/>
  <c r="AN9898" i="18"/>
  <c r="AN9406" i="18"/>
  <c r="AN7224" i="18"/>
  <c r="AO6759" i="18"/>
  <c r="AO7786" i="18"/>
  <c r="AO3237" i="18"/>
  <c r="AO9905" i="18"/>
  <c r="AO8515" i="18"/>
  <c r="AO5703" i="18"/>
  <c r="AO7428" i="18"/>
  <c r="AO8707" i="18"/>
  <c r="AO9805" i="18"/>
  <c r="AO730" i="18"/>
  <c r="AO1511" i="18"/>
  <c r="AO2147" i="18"/>
  <c r="AO2659" i="18"/>
  <c r="AO5021" i="18"/>
  <c r="AO8347" i="18"/>
  <c r="AO515" i="18"/>
  <c r="AO2021" i="18"/>
  <c r="AO3029" i="18"/>
  <c r="AO7902" i="18"/>
  <c r="AO1806" i="18"/>
  <c r="AO2662" i="18"/>
  <c r="AO2902" i="18"/>
  <c r="AO3868" i="18"/>
  <c r="AO5513" i="18"/>
  <c r="AO6511" i="18"/>
  <c r="AO7311" i="18"/>
  <c r="AO7942" i="18"/>
  <c r="AO8572" i="18"/>
  <c r="AO9205" i="18"/>
  <c r="AO9624" i="18"/>
  <c r="AO620" i="18"/>
  <c r="AO1011" i="18"/>
  <c r="AO1377" i="18"/>
  <c r="AO1742" i="18"/>
  <c r="AO2027" i="18"/>
  <c r="AO2299" i="18"/>
  <c r="AO2539" i="18"/>
  <c r="AO2811" i="18"/>
  <c r="AO3035" i="18"/>
  <c r="AO5128" i="18"/>
  <c r="AO6275" i="18"/>
  <c r="AO7110" i="18"/>
  <c r="AO7876" i="18"/>
  <c r="AO8471" i="18"/>
  <c r="AO9060" i="18"/>
  <c r="AO9598" i="18"/>
  <c r="AO621" i="18"/>
  <c r="AO1037" i="18"/>
  <c r="AO1451" i="18"/>
  <c r="AO1856" i="18"/>
  <c r="AO2124" i="18"/>
  <c r="AO2380" i="18"/>
  <c r="AO2652" i="18"/>
  <c r="AO2908" i="18"/>
  <c r="AO4312" i="18"/>
  <c r="AO5832" i="18"/>
  <c r="AO6772" i="18"/>
  <c r="AO7571" i="18"/>
  <c r="AO8212" i="18"/>
  <c r="AO8847" i="18"/>
  <c r="AO9439" i="18"/>
  <c r="AO6" i="18"/>
  <c r="AO453" i="18"/>
  <c r="AO844" i="18"/>
  <c r="AO1210" i="18"/>
  <c r="AO1598" i="18"/>
  <c r="AO1917" i="18"/>
  <c r="AO2173" i="18"/>
  <c r="AO2429" i="18"/>
  <c r="AO2669" i="18"/>
  <c r="AO2925" i="18"/>
  <c r="AO4314" i="18"/>
  <c r="AO5766" i="18"/>
  <c r="AO6685" i="18"/>
  <c r="AO7479" i="18"/>
  <c r="AO8140" i="18"/>
  <c r="AO8778" i="18"/>
  <c r="AO9315" i="18"/>
  <c r="AO9831" i="18"/>
  <c r="AO479" i="18"/>
  <c r="AO845" i="18"/>
  <c r="AO1234" i="18"/>
  <c r="AO1069" i="18"/>
  <c r="AO4798" i="18"/>
  <c r="AO8875" i="18"/>
  <c r="AO5918" i="18"/>
  <c r="AO7577" i="18"/>
  <c r="AO8819" i="18"/>
  <c r="AO9901" i="18"/>
  <c r="AO803" i="18"/>
  <c r="AO1585" i="18"/>
  <c r="AO2195" i="18"/>
  <c r="AO2707" i="18"/>
  <c r="AO5493" i="18"/>
  <c r="AO8569" i="18"/>
  <c r="AO684" i="18"/>
  <c r="AO2101" i="18"/>
  <c r="AO3979" i="18"/>
  <c r="AO8164" i="18"/>
  <c r="AO1926" i="18"/>
  <c r="AO2694" i="18"/>
  <c r="AO2934" i="18"/>
  <c r="AO4268" i="18"/>
  <c r="AO5660" i="18"/>
  <c r="AO6611" i="18"/>
  <c r="AO7405" i="18"/>
  <c r="AO8015" i="18"/>
  <c r="AO8652" i="18"/>
  <c r="AO9268" i="18"/>
  <c r="AO9694" i="18"/>
  <c r="AO670" i="18"/>
  <c r="AO1059" i="18"/>
  <c r="AO1425" i="18"/>
  <c r="AO1767" i="18"/>
  <c r="AO2075" i="18"/>
  <c r="AO2331" i="18"/>
  <c r="AO2571" i="18"/>
  <c r="AO2843" i="18"/>
  <c r="AO3409" i="18"/>
  <c r="AO5296" i="18"/>
  <c r="AO6369" i="18"/>
  <c r="AO7165" i="18"/>
  <c r="AO7986" i="18"/>
  <c r="AO8545" i="18"/>
  <c r="AO9140" i="18"/>
  <c r="AO9660" i="18"/>
  <c r="AO671" i="18"/>
  <c r="AO1085" i="18"/>
  <c r="AO1476" i="18"/>
  <c r="AO1878" i="18"/>
  <c r="AO2156" i="18"/>
  <c r="AO2412" i="18"/>
  <c r="AO2684" i="18"/>
  <c r="AO2940" i="18"/>
  <c r="AO4665" i="18"/>
  <c r="AO6061" i="18"/>
  <c r="AO6871" i="18"/>
  <c r="AO7613" i="18"/>
  <c r="AO8322" i="18"/>
  <c r="AO8957" i="18"/>
  <c r="AO9503" i="18"/>
  <c r="AO501" i="18"/>
  <c r="AO892" i="18"/>
  <c r="AO1258" i="18"/>
  <c r="AO1623" i="18"/>
  <c r="AO1933" i="18"/>
  <c r="AO2205" i="18"/>
  <c r="AO2461" i="18"/>
  <c r="AO2701" i="18"/>
  <c r="AO2957" i="18"/>
  <c r="AO4577" i="18"/>
  <c r="AO5916" i="18"/>
  <c r="AO6777" i="18"/>
  <c r="AO7575" i="18"/>
  <c r="AO8221" i="18"/>
  <c r="AO8851" i="18"/>
  <c r="AO9413" i="18"/>
  <c r="AO9900" i="18"/>
  <c r="AO527" i="18"/>
  <c r="AO893" i="18"/>
  <c r="AO1284" i="18"/>
  <c r="AO1387" i="18"/>
  <c r="AO3493" i="18"/>
  <c r="AO4575" i="18"/>
  <c r="AO9377" i="18"/>
  <c r="AO6239" i="18"/>
  <c r="AO7817" i="18"/>
  <c r="AO9001" i="18"/>
  <c r="AO926" i="18"/>
  <c r="AO1706" i="18"/>
  <c r="AO2275" i="18"/>
  <c r="AO2787" i="18"/>
  <c r="AO6203" i="18"/>
  <c r="AO8902" i="18"/>
  <c r="AO954" i="18"/>
  <c r="AO2261" i="18"/>
  <c r="AO5126" i="18"/>
  <c r="AO8530" i="18"/>
  <c r="AO637" i="18"/>
  <c r="AO2102" i="18"/>
  <c r="AO2726" i="18"/>
  <c r="AO2950" i="18"/>
  <c r="AO4538" i="18"/>
  <c r="AO5812" i="18"/>
  <c r="AO6716" i="18"/>
  <c r="AO7501" i="18"/>
  <c r="AO8095" i="18"/>
  <c r="AO8724" i="18"/>
  <c r="AO9303" i="18"/>
  <c r="AO9755" i="18"/>
  <c r="AO718" i="18"/>
  <c r="AO1109" i="18"/>
  <c r="AO1475" i="18"/>
  <c r="AO1813" i="18"/>
  <c r="AO2107" i="18"/>
  <c r="AO2347" i="18"/>
  <c r="AO2603" i="18"/>
  <c r="AO2859" i="18"/>
  <c r="AO3743" i="18"/>
  <c r="AO5450" i="18"/>
  <c r="AO6476" i="18"/>
  <c r="AO7260" i="18"/>
  <c r="AO8057" i="18"/>
  <c r="AO8613" i="18"/>
  <c r="AO9209" i="18"/>
  <c r="AO9731" i="18"/>
  <c r="AO719" i="18"/>
  <c r="AO1133" i="18"/>
  <c r="AO1549" i="18"/>
  <c r="AO1916" i="18"/>
  <c r="AO2188" i="18"/>
  <c r="AO2444" i="18"/>
  <c r="AO2716" i="18"/>
  <c r="AO2972" i="18"/>
  <c r="AO4864" i="18"/>
  <c r="AO6177" i="18"/>
  <c r="AO6978" i="18"/>
  <c r="AO7719" i="18"/>
  <c r="AO8402" i="18"/>
  <c r="AO9029" i="18"/>
  <c r="AO9571" i="18"/>
  <c r="AO551" i="18"/>
  <c r="AO940" i="18"/>
  <c r="AO1306" i="18"/>
  <c r="AO1671" i="18"/>
  <c r="AO1965" i="18"/>
  <c r="AO2237" i="18"/>
  <c r="AO2493" i="18"/>
  <c r="AO2733" i="18"/>
  <c r="AO2989" i="18"/>
  <c r="AO4776" i="18"/>
  <c r="AO6068" i="18"/>
  <c r="AO6884" i="18"/>
  <c r="AO7667" i="18"/>
  <c r="AO8294" i="18"/>
  <c r="AO8921" i="18"/>
  <c r="AO9477" i="18"/>
  <c r="AO9927" i="18"/>
  <c r="AO575" i="18"/>
  <c r="AO941" i="18"/>
  <c r="AO1332" i="18"/>
  <c r="AO1844" i="18"/>
  <c r="AO4781" i="18"/>
  <c r="AO5446" i="18"/>
  <c r="AO9695" i="18"/>
  <c r="AO6386" i="18"/>
  <c r="AO7929" i="18"/>
  <c r="AO9113" i="18"/>
  <c r="AO999" i="18"/>
  <c r="AO1779" i="18"/>
  <c r="AO2323" i="18"/>
  <c r="AO2835" i="18"/>
  <c r="AO6498" i="18"/>
  <c r="AO9157" i="18"/>
  <c r="AO1100" i="18"/>
  <c r="AO2373" i="18"/>
  <c r="AO5642" i="18"/>
  <c r="AO8754" i="18"/>
  <c r="AO809" i="18"/>
  <c r="AO2198" i="18"/>
  <c r="AO2758" i="18"/>
  <c r="AO2998" i="18"/>
  <c r="AO4745" i="18"/>
  <c r="AO5960" i="18"/>
  <c r="AO6812" i="18"/>
  <c r="AO7607" i="18"/>
  <c r="AO8165" i="18"/>
  <c r="AO8834" i="18"/>
  <c r="AO9366" i="18"/>
  <c r="AO9819" i="18"/>
  <c r="AO766" i="18"/>
  <c r="AO1157" i="18"/>
  <c r="AO1523" i="18"/>
  <c r="AO1855" i="18"/>
  <c r="AO2123" i="18"/>
  <c r="AO2379" i="18"/>
  <c r="AO2635" i="18"/>
  <c r="AO2891" i="18"/>
  <c r="AO4014" i="18"/>
  <c r="AO5596" i="18"/>
  <c r="AO6573" i="18"/>
  <c r="AO7366" i="18"/>
  <c r="AO8098" i="18"/>
  <c r="AO8694" i="18"/>
  <c r="AO9269" i="18"/>
  <c r="AO9795" i="18"/>
  <c r="AO767" i="18"/>
  <c r="AO1206" i="18"/>
  <c r="AO1597" i="18"/>
  <c r="AO1964" i="18"/>
  <c r="AO2220" i="18"/>
  <c r="AO2492" i="18"/>
  <c r="AO2748" i="18"/>
  <c r="AO3004" i="18"/>
  <c r="AO5055" i="18"/>
  <c r="AO6276" i="18"/>
  <c r="AO7070" i="18"/>
  <c r="AO7845" i="18"/>
  <c r="AO8473" i="18"/>
  <c r="AO9102" i="18"/>
  <c r="AO9633" i="18"/>
  <c r="AO599" i="18"/>
  <c r="AO965" i="18"/>
  <c r="AO1356" i="18"/>
  <c r="AO1722" i="18"/>
  <c r="AO1997" i="18"/>
  <c r="AO2269" i="18"/>
  <c r="AO2525" i="18"/>
  <c r="AO2765" i="18"/>
  <c r="AO3021" i="18"/>
  <c r="AO4974" i="18"/>
  <c r="AO6183" i="18"/>
  <c r="AO6980" i="18"/>
  <c r="AO7774" i="18"/>
  <c r="AO8362" i="18"/>
  <c r="AO8999" i="18"/>
  <c r="AO9539" i="18"/>
  <c r="AO11" i="18"/>
  <c r="AO626" i="18"/>
  <c r="AO991" i="18"/>
  <c r="AO1405" i="18"/>
  <c r="AO9852" i="18"/>
  <c r="AO7972" i="18"/>
  <c r="AO9644" i="18"/>
  <c r="AO8517" i="18"/>
  <c r="AO7180" i="18"/>
  <c r="AO5322" i="18"/>
  <c r="AO7985" i="18"/>
  <c r="AO9116" i="18"/>
  <c r="AO2874" i="18"/>
  <c r="AO2553" i="18"/>
  <c r="AO1138" i="18"/>
  <c r="AO747" i="18"/>
  <c r="AO9705" i="18"/>
  <c r="AO9184" i="18"/>
  <c r="AO8628" i="18"/>
  <c r="AO7996" i="18"/>
  <c r="AO7220" i="18"/>
  <c r="AO6478" i="18"/>
  <c r="AO5466" i="18"/>
  <c r="AO3787" i="18"/>
  <c r="AO2861" i="18"/>
  <c r="AO2605" i="18"/>
  <c r="AO2365" i="18"/>
  <c r="AO2109" i="18"/>
  <c r="AO1837" i="18"/>
  <c r="AO1477" i="18"/>
  <c r="AO1111" i="18"/>
  <c r="AO746" i="18"/>
  <c r="AO9828" i="18"/>
  <c r="AO9307" i="18"/>
  <c r="AO8695" i="18"/>
  <c r="AO8067" i="18"/>
  <c r="AO7369" i="18"/>
  <c r="AO6574" i="18"/>
  <c r="AO5529" i="18"/>
  <c r="AO3896" i="18"/>
  <c r="AO2844" i="18"/>
  <c r="AO2588" i="18"/>
  <c r="AO2316" i="18"/>
  <c r="AO2060" i="18"/>
  <c r="AO1769" i="18"/>
  <c r="AO1330" i="18"/>
  <c r="AO939" i="18"/>
  <c r="AO525" i="18"/>
  <c r="AO9465" i="18"/>
  <c r="AO8916" i="18"/>
  <c r="AO8321" i="18"/>
  <c r="AO7707" i="18"/>
  <c r="AO6923" i="18"/>
  <c r="AO6041" i="18"/>
  <c r="AO4749" i="18"/>
  <c r="AO2987" i="18"/>
  <c r="AO2747" i="18"/>
  <c r="AO2475" i="18"/>
  <c r="AO2235" i="18"/>
  <c r="AO1963" i="18"/>
  <c r="AO1644" i="18"/>
  <c r="AO1303" i="18"/>
  <c r="AO938" i="18"/>
  <c r="AO524" i="18"/>
  <c r="AO9497" i="18"/>
  <c r="AO9058" i="18"/>
  <c r="AO8430" i="18"/>
  <c r="AO7830" i="18"/>
  <c r="AO7107" i="18"/>
  <c r="AO6313" i="18"/>
  <c r="AO5213" i="18"/>
  <c r="AO3193" i="18"/>
  <c r="AO2838" i="18"/>
  <c r="AO2582" i="18"/>
  <c r="AO1417" i="18"/>
  <c r="AO9657" i="18"/>
  <c r="AO7147" i="18"/>
  <c r="AO2805" i="18"/>
  <c r="AO1708" i="18"/>
  <c r="AO7739" i="18"/>
  <c r="AO3043" i="18"/>
  <c r="AO2531" i="18"/>
  <c r="AO2019" i="18"/>
  <c r="AO1315" i="18"/>
  <c r="AO535" i="18"/>
  <c r="AO9548" i="18"/>
  <c r="AO8405" i="18"/>
  <c r="AO7034" i="18"/>
  <c r="AO5076" i="18"/>
  <c r="AO7572" i="18"/>
  <c r="AO8225" i="18"/>
  <c r="AO2578" i="18"/>
  <c r="AO1009" i="18"/>
  <c r="AO1087" i="18"/>
  <c r="AO699" i="18"/>
  <c r="AO9671" i="18"/>
  <c r="AO9111" i="18"/>
  <c r="AO8555" i="18"/>
  <c r="AO7918" i="18"/>
  <c r="AO7132" i="18"/>
  <c r="AO6330" i="18"/>
  <c r="AO5303" i="18"/>
  <c r="AO3446" i="18"/>
  <c r="AO2829" i="18"/>
  <c r="AO2589" i="18"/>
  <c r="AO2333" i="18"/>
  <c r="AO2077" i="18"/>
  <c r="AO1815" i="18"/>
  <c r="AO1452" i="18"/>
  <c r="AO1063" i="18"/>
  <c r="AO698" i="18"/>
  <c r="AO9767" i="18"/>
  <c r="AO9243" i="18"/>
  <c r="AO8623" i="18"/>
  <c r="AO7987" i="18"/>
  <c r="AO7273" i="18"/>
  <c r="AO6477" i="18"/>
  <c r="AO5383" i="18"/>
  <c r="AO3602" i="18"/>
  <c r="AO2812" i="18"/>
  <c r="AO2556" i="18"/>
  <c r="AO2284" i="18"/>
  <c r="AO2028" i="18"/>
  <c r="AO1718" i="18"/>
  <c r="AO1279" i="18"/>
  <c r="AO891" i="18"/>
  <c r="AO475" i="18"/>
  <c r="AO9925" i="18"/>
  <c r="AO9404" i="18"/>
  <c r="AO8837" i="18"/>
  <c r="AO8247" i="18"/>
  <c r="AO7612" i="18"/>
  <c r="AO6813" i="18"/>
  <c r="AO5897" i="18"/>
  <c r="AO4542" i="18"/>
  <c r="AO2955" i="18"/>
  <c r="AO2715" i="18"/>
  <c r="AO2443" i="18"/>
  <c r="AO2203" i="18"/>
  <c r="AO1947" i="18"/>
  <c r="AO1596" i="18"/>
  <c r="AO1255" i="18"/>
  <c r="AO890" i="18"/>
  <c r="AO474" i="18"/>
  <c r="AO32" i="18"/>
  <c r="AO9430" i="18"/>
  <c r="AO8987" i="18"/>
  <c r="AO8350" i="18"/>
  <c r="AO7794" i="18"/>
  <c r="AO7054" i="18"/>
  <c r="AO6217" i="18"/>
  <c r="AO5047" i="18"/>
  <c r="AO3046" i="18"/>
  <c r="AO2806" i="18"/>
  <c r="AO2438" i="18"/>
  <c r="AO1197" i="18"/>
  <c r="AO9331" i="18"/>
  <c r="AO6610" i="18"/>
  <c r="AO2645" i="18"/>
  <c r="AO1466" i="18"/>
  <c r="AO9717" i="18"/>
  <c r="AO7243" i="18"/>
  <c r="AO2963" i="18"/>
  <c r="AO2451" i="18"/>
  <c r="AO1939" i="18"/>
  <c r="AO1194" i="18"/>
  <c r="AO414" i="18"/>
  <c r="AO9380" i="18"/>
  <c r="AO8222" i="18"/>
  <c r="AO6789" i="18"/>
  <c r="AO4599" i="18"/>
  <c r="AO6867" i="18"/>
  <c r="AO7188" i="18"/>
  <c r="AO2362" i="18"/>
  <c r="AO9397" i="18"/>
  <c r="AO5140" i="18"/>
  <c r="AO1349" i="18"/>
  <c r="AO5312" i="18"/>
  <c r="AO9521" i="18"/>
  <c r="AO1460" i="18"/>
  <c r="AO2114" i="18"/>
  <c r="AO2626" i="18"/>
  <c r="AO3542" i="18"/>
  <c r="AO5594" i="18"/>
  <c r="AO5002" i="18"/>
  <c r="AO6593" i="18"/>
  <c r="AO7778" i="18"/>
  <c r="AO8671" i="18"/>
  <c r="AO9515" i="18"/>
  <c r="AO5613" i="18"/>
  <c r="AO6979" i="18"/>
  <c r="AO8068" i="18"/>
  <c r="AO8959" i="18"/>
  <c r="AO9768" i="18"/>
  <c r="AO4693" i="18"/>
  <c r="AO5404" i="18"/>
  <c r="AO6004" i="18"/>
  <c r="AO6438" i="18"/>
  <c r="AO6833" i="18"/>
  <c r="AO7236" i="18"/>
  <c r="AO7627" i="18"/>
  <c r="AO7961" i="18"/>
  <c r="AO8262" i="18"/>
  <c r="AO8557" i="18"/>
  <c r="AO8852" i="18"/>
  <c r="AO9154" i="18"/>
  <c r="AO9414" i="18"/>
  <c r="AO9672" i="18"/>
  <c r="AO9936" i="18"/>
  <c r="AO437" i="18"/>
  <c r="AO634" i="18"/>
  <c r="AO828" i="18"/>
  <c r="AO1022" i="18"/>
  <c r="AO1219" i="18"/>
  <c r="AO1413" i="18"/>
  <c r="AO1607" i="18"/>
  <c r="AO1803" i="18"/>
  <c r="AO1955" i="18"/>
  <c r="AO2083" i="18"/>
  <c r="AO2211" i="18"/>
  <c r="AO2339" i="18"/>
  <c r="AO2467" i="18"/>
  <c r="AO2595" i="18"/>
  <c r="AO2723" i="18"/>
  <c r="AO2851" i="18"/>
  <c r="AO2979" i="18"/>
  <c r="AO4090" i="18"/>
  <c r="AO5641" i="18"/>
  <c r="AO6604" i="18"/>
  <c r="AO7389" i="18"/>
  <c r="AO8045" i="18"/>
  <c r="AO8641" i="18"/>
  <c r="AO9230" i="18"/>
  <c r="AO9780" i="18"/>
  <c r="AO734" i="18"/>
  <c r="AO1148" i="18"/>
  <c r="AO1514" i="18"/>
  <c r="AO1869" i="18"/>
  <c r="AO2133" i="18"/>
  <c r="AO2405" i="18"/>
  <c r="AO2677" i="18"/>
  <c r="AO2933" i="18"/>
  <c r="AO4237" i="18"/>
  <c r="AO5805" i="18"/>
  <c r="AO6703" i="18"/>
  <c r="AO7553" i="18"/>
  <c r="AO8276" i="18"/>
  <c r="AO8833" i="18"/>
  <c r="AO9392" i="18"/>
  <c r="AO9916" i="18"/>
  <c r="AO443" i="18"/>
  <c r="AO857" i="18"/>
  <c r="AO1247" i="18"/>
  <c r="AO1613" i="18"/>
  <c r="AO1958" i="18"/>
  <c r="AO2230" i="18"/>
  <c r="AO2470" i="18"/>
  <c r="AO6413" i="18"/>
  <c r="AO1799" i="18"/>
  <c r="AO6119" i="18"/>
  <c r="AO4" i="18"/>
  <c r="AO1595" i="18"/>
  <c r="AO2194" i="18"/>
  <c r="AO2706" i="18"/>
  <c r="AO3970" i="18"/>
  <c r="AO5804" i="18"/>
  <c r="AO5320" i="18"/>
  <c r="AO6778" i="18"/>
  <c r="AO7919" i="18"/>
  <c r="AO8810" i="18"/>
  <c r="AO9636" i="18"/>
  <c r="AO3393" i="18"/>
  <c r="AO5895" i="18"/>
  <c r="AO7164" i="18"/>
  <c r="AO8206" i="18"/>
  <c r="AO9100" i="18"/>
  <c r="AO9889" i="18"/>
  <c r="AO4801" i="18"/>
  <c r="AO5469" i="18"/>
  <c r="AO6086" i="18"/>
  <c r="AO6494" i="18"/>
  <c r="AO6885" i="18"/>
  <c r="AO7279" i="18"/>
  <c r="AO7681" i="18"/>
  <c r="AO7997" i="18"/>
  <c r="AO8295" i="18"/>
  <c r="AO8597" i="18"/>
  <c r="AO8891" i="18"/>
  <c r="AO9185" i="18"/>
  <c r="AO9449" i="18"/>
  <c r="AO9707" i="18"/>
  <c r="AO19" i="18"/>
  <c r="AO462" i="18"/>
  <c r="AO657" i="18"/>
  <c r="AO853" i="18"/>
  <c r="AO1047" i="18"/>
  <c r="AO1242" i="18"/>
  <c r="AO1438" i="18"/>
  <c r="AO1633" i="18"/>
  <c r="AO1823" i="18"/>
  <c r="AO1971" i="18"/>
  <c r="AO2099" i="18"/>
  <c r="AO2227" i="18"/>
  <c r="AO2355" i="18"/>
  <c r="AO2483" i="18"/>
  <c r="AO2611" i="18"/>
  <c r="AO2739" i="18"/>
  <c r="AO2867" i="18"/>
  <c r="AO2995" i="18"/>
  <c r="AO4358" i="18"/>
  <c r="AO5789" i="18"/>
  <c r="AO6699" i="18"/>
  <c r="AO7498" i="18"/>
  <c r="AO8122" i="18"/>
  <c r="AO8714" i="18"/>
  <c r="AO9293" i="18"/>
  <c r="AO9844" i="18"/>
  <c r="AO782" i="18"/>
  <c r="AO1196" i="18"/>
  <c r="AO1562" i="18"/>
  <c r="AO1925" i="18"/>
  <c r="AO2165" i="18"/>
  <c r="AO2437" i="18"/>
  <c r="AO2709" i="18"/>
  <c r="AO2965" i="18"/>
  <c r="AO4395" i="18"/>
  <c r="AO5958" i="18"/>
  <c r="AO6811" i="18"/>
  <c r="AO7649" i="18"/>
  <c r="AO8307" i="18"/>
  <c r="AO8906" i="18"/>
  <c r="AO9461" i="18"/>
  <c r="AO491" i="18"/>
  <c r="AO905" i="18"/>
  <c r="AO1270" i="18"/>
  <c r="AO1661" i="18"/>
  <c r="AO1990" i="18"/>
  <c r="AO2262" i="18"/>
  <c r="AO2502" i="18"/>
  <c r="AO7622" i="18"/>
  <c r="AO2041" i="18"/>
  <c r="AO6621" i="18"/>
  <c r="AO1668" i="18"/>
  <c r="AO2242" i="18"/>
  <c r="AO2754" i="18"/>
  <c r="AO4194" i="18"/>
  <c r="AO5932" i="18"/>
  <c r="AO5487" i="18"/>
  <c r="AO6887" i="18"/>
  <c r="AO8003" i="18"/>
  <c r="AO8893" i="18"/>
  <c r="AO9709" i="18"/>
  <c r="AO3786" i="18"/>
  <c r="AO6065" i="18"/>
  <c r="AO7274" i="18"/>
  <c r="AO8290" i="18"/>
  <c r="AO9183" i="18"/>
  <c r="AO10" i="18"/>
  <c r="AO4890" i="18"/>
  <c r="AO5550" i="18"/>
  <c r="AO6143" i="18"/>
  <c r="AO6538" i="18"/>
  <c r="AO6939" i="18"/>
  <c r="AO7332" i="18"/>
  <c r="AO7723" i="18"/>
  <c r="AO8038" i="18"/>
  <c r="AO8332" i="18"/>
  <c r="AO8630" i="18"/>
  <c r="AO8932" i="18"/>
  <c r="AO9220" i="18"/>
  <c r="AO9478" i="18"/>
  <c r="AO9742" i="18"/>
  <c r="AO46" i="18"/>
  <c r="AO487" i="18"/>
  <c r="AO682" i="18"/>
  <c r="AO876" i="18"/>
  <c r="AO1073" i="18"/>
  <c r="AO1267" i="18"/>
  <c r="AO1461" i="18"/>
  <c r="AO1658" i="18"/>
  <c r="AO1845" i="18"/>
  <c r="AO1987" i="18"/>
  <c r="AO2115" i="18"/>
  <c r="AO2243" i="18"/>
  <c r="AO2371" i="18"/>
  <c r="AO2499" i="18"/>
  <c r="AO2627" i="18"/>
  <c r="AO2755" i="18"/>
  <c r="AO2883" i="18"/>
  <c r="AO3011" i="18"/>
  <c r="AO4608" i="18"/>
  <c r="AO5942" i="18"/>
  <c r="AO6798" i="18"/>
  <c r="AO7540" i="18"/>
  <c r="AO8194" i="18"/>
  <c r="AO8790" i="18"/>
  <c r="AO9389" i="18"/>
  <c r="AO9913" i="18"/>
  <c r="AO417" i="18"/>
  <c r="AO855" i="18"/>
  <c r="AO1221" i="18"/>
  <c r="AO1612" i="18"/>
  <c r="AO1957" i="18"/>
  <c r="AO2197" i="18"/>
  <c r="AO2469" i="18"/>
  <c r="AO2741" i="18"/>
  <c r="AO2981" i="18"/>
  <c r="AO4744" i="18"/>
  <c r="AO6102" i="18"/>
  <c r="AO6957" i="18"/>
  <c r="AO7743" i="18"/>
  <c r="AO8388" i="18"/>
  <c r="AO8975" i="18"/>
  <c r="AO9525" i="18"/>
  <c r="AO539" i="18"/>
  <c r="AO955" i="18"/>
  <c r="AO1321" i="18"/>
  <c r="AO1709" i="18"/>
  <c r="AO2022" i="18"/>
  <c r="AO2278" i="18"/>
  <c r="AO2534" i="18"/>
  <c r="AO8550" i="18"/>
  <c r="AO2345" i="18"/>
  <c r="AO7326" i="18"/>
  <c r="AO765" i="18"/>
  <c r="AO1778" i="18"/>
  <c r="AO2314" i="18"/>
  <c r="AO2834" i="18"/>
  <c r="AO4598" i="18"/>
  <c r="AO3093" i="18"/>
  <c r="AO5767" i="18"/>
  <c r="AO7076" i="18"/>
  <c r="AO8141" i="18"/>
  <c r="AO9033" i="18"/>
  <c r="AO9832" i="18"/>
  <c r="AO4279" i="18"/>
  <c r="AO6271" i="18"/>
  <c r="AO7460" i="18"/>
  <c r="AO8431" i="18"/>
  <c r="AO9304" i="18"/>
  <c r="AO3107" i="18"/>
  <c r="AO5000" i="18"/>
  <c r="AO5622" i="18"/>
  <c r="AO6196" i="18"/>
  <c r="AO6589" i="18"/>
  <c r="AO6981" i="18"/>
  <c r="AO7385" i="18"/>
  <c r="AO7775" i="18"/>
  <c r="AO8070" i="18"/>
  <c r="AO8372" i="18"/>
  <c r="AO8667" i="18"/>
  <c r="AO8964" i="18"/>
  <c r="AO9255" i="18"/>
  <c r="AO9512" i="18"/>
  <c r="AO9771" i="18"/>
  <c r="AO510" i="18"/>
  <c r="AO707" i="18"/>
  <c r="AO901" i="18"/>
  <c r="AO1095" i="18"/>
  <c r="AO1292" i="18"/>
  <c r="AO1486" i="18"/>
  <c r="AO1681" i="18"/>
  <c r="AO1867" i="18"/>
  <c r="AO2003" i="18"/>
  <c r="AO2131" i="18"/>
  <c r="AO2259" i="18"/>
  <c r="AO2387" i="18"/>
  <c r="AO2515" i="18"/>
  <c r="AO2643" i="18"/>
  <c r="AO2771" i="18"/>
  <c r="AO2899" i="18"/>
  <c r="AO3027" i="18"/>
  <c r="AO4719" i="18"/>
  <c r="AO6088" i="18"/>
  <c r="AO6902" i="18"/>
  <c r="AO7646" i="18"/>
  <c r="AO8267" i="18"/>
  <c r="AO8823" i="18"/>
  <c r="AO9424" i="18"/>
  <c r="AO21" i="18"/>
  <c r="AO465" i="18"/>
  <c r="AO903" i="18"/>
  <c r="AO1269" i="18"/>
  <c r="AO1660" i="18"/>
  <c r="AO1989" i="18"/>
  <c r="AO2213" i="18"/>
  <c r="AO2501" i="18"/>
  <c r="AO2773" i="18"/>
  <c r="AO3013" i="18"/>
  <c r="AO4919" i="18"/>
  <c r="AO6214" i="18"/>
  <c r="AO7053" i="18"/>
  <c r="AO7829" i="18"/>
  <c r="AO8461" i="18"/>
  <c r="AO9057" i="18"/>
  <c r="AO9587" i="18"/>
  <c r="AO589" i="18"/>
  <c r="AO1003" i="18"/>
  <c r="AO1369" i="18"/>
  <c r="AO1759" i="18"/>
  <c r="AO2070" i="18"/>
  <c r="AO2326" i="18"/>
  <c r="AO2566" i="18"/>
  <c r="AO9441" i="18"/>
  <c r="AO8588" i="18"/>
  <c r="AO7668" i="18"/>
  <c r="AO6479" i="18"/>
  <c r="AO5465" i="18"/>
  <c r="AO9204" i="18"/>
  <c r="AO4652" i="18"/>
  <c r="AO3016" i="18"/>
  <c r="AO2406" i="18"/>
  <c r="AO2166" i="18"/>
  <c r="AO1892" i="18"/>
  <c r="AO1515" i="18"/>
  <c r="AO1149" i="18"/>
  <c r="AO758" i="18"/>
  <c r="AO9781" i="18"/>
  <c r="AO9267" i="18"/>
  <c r="AO8683" i="18"/>
  <c r="AO8085" i="18"/>
  <c r="AO7354" i="18"/>
  <c r="AO6510" i="18"/>
  <c r="AO5512" i="18"/>
  <c r="AO3550" i="18"/>
  <c r="AO2869" i="18"/>
  <c r="AO2597" i="18"/>
  <c r="AO2341" i="18"/>
  <c r="AO2069" i="18"/>
  <c r="AO1781" i="18"/>
  <c r="AO1415" i="18"/>
  <c r="AO1050" i="18"/>
  <c r="AO611" i="18"/>
  <c r="AO9649" i="18"/>
  <c r="AO9084" i="18"/>
  <c r="AO8489" i="18"/>
  <c r="AO7900" i="18"/>
  <c r="AO7146" i="18"/>
  <c r="AO6402" i="18"/>
  <c r="AO5343" i="18"/>
  <c r="AO3698" i="18"/>
  <c r="AO2947" i="18"/>
  <c r="AO2819" i="18"/>
  <c r="AO2691" i="18"/>
  <c r="AO2563" i="18"/>
  <c r="AO2435" i="18"/>
  <c r="AO2307" i="18"/>
  <c r="AO2179" i="18"/>
  <c r="AO2051" i="18"/>
  <c r="AO1923" i="18"/>
  <c r="AO1754" i="18"/>
  <c r="AO1559" i="18"/>
  <c r="AO1365" i="18"/>
  <c r="AO1169" i="18"/>
  <c r="AO974" i="18"/>
  <c r="AO780" i="18"/>
  <c r="AO583" i="18"/>
  <c r="AO9869" i="18"/>
  <c r="AO9608" i="18"/>
  <c r="AO9351" i="18"/>
  <c r="AO9074" i="18"/>
  <c r="AO8779" i="18"/>
  <c r="AO8485" i="18"/>
  <c r="AO8183" i="18"/>
  <c r="AO7887" i="18"/>
  <c r="AO7534" i="18"/>
  <c r="AO7133" i="18"/>
  <c r="AO6735" i="18"/>
  <c r="AO6342" i="18"/>
  <c r="AO5850" i="18"/>
  <c r="AO5240" i="18"/>
  <c r="AO4466" i="18"/>
  <c r="AO9572" i="18"/>
  <c r="AO8737" i="18"/>
  <c r="AO7846" i="18"/>
  <c r="AO6678" i="18"/>
  <c r="AO5151" i="18"/>
  <c r="AO9320" i="18"/>
  <c r="AO8447" i="18"/>
  <c r="AO7483" i="18"/>
  <c r="AO6297" i="18"/>
  <c r="AO4352" i="18"/>
  <c r="AO5212" i="18"/>
  <c r="AO3002" i="18"/>
  <c r="AO2490" i="18"/>
  <c r="AO1986" i="18"/>
  <c r="AO1266" i="18"/>
  <c r="AO8692" i="18"/>
  <c r="AO3082" i="18"/>
  <c r="AO508" i="18"/>
  <c r="AO2760" i="18"/>
  <c r="AO2390" i="18"/>
  <c r="AO2134" i="18"/>
  <c r="AO1848" i="18"/>
  <c r="AO1467" i="18"/>
  <c r="AO1101" i="18"/>
  <c r="AO685" i="18"/>
  <c r="AO9721" i="18"/>
  <c r="AO9196" i="18"/>
  <c r="AO8610" i="18"/>
  <c r="AO7973" i="18"/>
  <c r="AO7257" i="18"/>
  <c r="AO6405" i="18"/>
  <c r="AO5345" i="18"/>
  <c r="AO3156" i="18"/>
  <c r="AO2837" i="18"/>
  <c r="AO2565" i="18"/>
  <c r="AO2293" i="18"/>
  <c r="AO2053" i="18"/>
  <c r="AO1758" i="18"/>
  <c r="AO1342" i="18"/>
  <c r="AO1002" i="18"/>
  <c r="AO563" i="18"/>
  <c r="AO9585" i="18"/>
  <c r="AO9015" i="18"/>
  <c r="AO8415" i="18"/>
  <c r="AO7820" i="18"/>
  <c r="AO7094" i="18"/>
  <c r="AO6309" i="18"/>
  <c r="AO5192" i="18"/>
  <c r="AO3302" i="18"/>
  <c r="AO2931" i="18"/>
  <c r="AO2803" i="18"/>
  <c r="AO2675" i="18"/>
  <c r="AO2547" i="18"/>
  <c r="AO2419" i="18"/>
  <c r="AO2291" i="18"/>
  <c r="AO2163" i="18"/>
  <c r="AO2035" i="18"/>
  <c r="AO1907" i="18"/>
  <c r="AO1731" i="18"/>
  <c r="AO1534" i="18"/>
  <c r="AO1340" i="18"/>
  <c r="AO1146" i="18"/>
  <c r="AO949" i="18"/>
  <c r="AO755" i="18"/>
  <c r="AO561" i="18"/>
  <c r="AO9840" i="18"/>
  <c r="AO9576" i="18"/>
  <c r="AO9316" i="18"/>
  <c r="AO9042" i="18"/>
  <c r="AO8740" i="18"/>
  <c r="AO8444" i="18"/>
  <c r="AO8150" i="18"/>
  <c r="AO7849" i="18"/>
  <c r="AO7481" i="18"/>
  <c r="AO7090" i="18"/>
  <c r="AO6686" i="18"/>
  <c r="AO6290" i="18"/>
  <c r="AO5768" i="18"/>
  <c r="AO5176" i="18"/>
  <c r="AO4317" i="18"/>
  <c r="AO9499" i="18"/>
  <c r="AO8653" i="18"/>
  <c r="AO7759" i="18"/>
  <c r="AO6569" i="18"/>
  <c r="AO4952" i="18"/>
  <c r="AO9247" i="18"/>
  <c r="AO8363" i="18"/>
  <c r="AO7373" i="18"/>
  <c r="AO6185" i="18"/>
  <c r="AO4058" i="18"/>
  <c r="AO5069" i="18"/>
  <c r="AO2954" i="18"/>
  <c r="AO2450" i="18"/>
  <c r="AO1930" i="18"/>
  <c r="AO1179" i="18"/>
  <c r="AO8330" i="18"/>
  <c r="AO2849" i="18"/>
  <c r="AO617" i="18"/>
  <c r="AO9938" i="18"/>
  <c r="AO9939" i="18"/>
  <c r="AO7731" i="18"/>
  <c r="AO2072" i="18"/>
  <c r="AO2888" i="18"/>
  <c r="AO4183" i="18"/>
  <c r="AO5799" i="18"/>
  <c r="AO7027" i="18"/>
  <c r="AO8106" i="18"/>
  <c r="AO8997" i="18"/>
  <c r="AO9751" i="18"/>
  <c r="AO593" i="18"/>
  <c r="AO1422" i="18"/>
  <c r="AO2081" i="18"/>
  <c r="AO2601" i="18"/>
  <c r="AO3334" i="18"/>
  <c r="AO5420" i="18"/>
  <c r="AO6731" i="18"/>
  <c r="AO7869" i="18"/>
  <c r="AO8761" i="18"/>
  <c r="AO9581" i="18"/>
  <c r="AO1083" i="18"/>
  <c r="AO1289" i="18"/>
  <c r="AO1497" i="18"/>
  <c r="AO1691" i="18"/>
  <c r="AO1864" i="18"/>
  <c r="AO2002" i="18"/>
  <c r="AO2130" i="18"/>
  <c r="AO2258" i="18"/>
  <c r="AO2378" i="18"/>
  <c r="AO2506" i="18"/>
  <c r="AO2642" i="18"/>
  <c r="AO2770" i="18"/>
  <c r="AO2890" i="18"/>
  <c r="AO3018" i="18"/>
  <c r="AO3643" i="18"/>
  <c r="AO4267" i="18"/>
  <c r="AO4855" i="18"/>
  <c r="AO5274" i="18"/>
  <c r="AO5636" i="18"/>
  <c r="AO5976" i="18"/>
  <c r="AO3614" i="18"/>
  <c r="AO4459" i="18"/>
  <c r="AO5074" i="18"/>
  <c r="AO5535" i="18"/>
  <c r="AO5996" i="18"/>
  <c r="AO6331" i="18"/>
  <c r="AO6631" i="18"/>
  <c r="AO6926" i="18"/>
  <c r="AO7222" i="18"/>
  <c r="AO7522" i="18"/>
  <c r="AO7807" i="18"/>
  <c r="AO8029" i="18"/>
  <c r="AO8253" i="18"/>
  <c r="AO8476" i="18"/>
  <c r="AO8698" i="18"/>
  <c r="AO8923" i="18"/>
  <c r="AO9145" i="18"/>
  <c r="AO9343" i="18"/>
  <c r="AO9540" i="18"/>
  <c r="AO9734" i="18"/>
  <c r="AO9928" i="18"/>
  <c r="AO3869" i="18"/>
  <c r="AO4656" i="18"/>
  <c r="AO5214" i="18"/>
  <c r="AO5661" i="18"/>
  <c r="AO6122" i="18"/>
  <c r="AO6422" i="18"/>
  <c r="AO6717" i="18"/>
  <c r="AO7013" i="18"/>
  <c r="AO7314" i="18"/>
  <c r="AO7609" i="18"/>
  <c r="AO7873" i="18"/>
  <c r="AO8097" i="18"/>
  <c r="AO8319" i="18"/>
  <c r="AO8541" i="18"/>
  <c r="AO8765" i="18"/>
  <c r="AO8988" i="18"/>
  <c r="AO9206" i="18"/>
  <c r="AO9403" i="18"/>
  <c r="AO9597" i="18"/>
  <c r="AO9791" i="18"/>
  <c r="AO33" i="18"/>
  <c r="AO3788" i="18"/>
  <c r="AO8633" i="18"/>
  <c r="AO2392" i="18"/>
  <c r="AO2928" i="18"/>
  <c r="AO4565" i="18"/>
  <c r="AO6013" i="18"/>
  <c r="AO7231" i="18"/>
  <c r="AO8258" i="18"/>
  <c r="AO9122" i="18"/>
  <c r="AO9872" i="18"/>
  <c r="AO727" i="18"/>
  <c r="AO1543" i="18"/>
  <c r="AO2169" i="18"/>
  <c r="AO2681" i="18"/>
  <c r="AO3808" i="18"/>
  <c r="AO5654" i="18"/>
  <c r="AO6916" i="18"/>
  <c r="AO8023" i="18"/>
  <c r="AO8901" i="18"/>
  <c r="AO9704" i="18"/>
  <c r="AO484" i="18"/>
  <c r="AO1119" i="18"/>
  <c r="AO1314" i="18"/>
  <c r="AO1522" i="18"/>
  <c r="AO1716" i="18"/>
  <c r="AO1886" i="18"/>
  <c r="AO2018" i="18"/>
  <c r="AO2146" i="18"/>
  <c r="AO2266" i="18"/>
  <c r="AO2394" i="18"/>
  <c r="AO2522" i="18"/>
  <c r="AO2658" i="18"/>
  <c r="AO2778" i="18"/>
  <c r="AO2914" i="18"/>
  <c r="AO3034" i="18"/>
  <c r="AO3742" i="18"/>
  <c r="AO4344" i="18"/>
  <c r="AO4910" i="18"/>
  <c r="AO5319" i="18"/>
  <c r="AO5678" i="18"/>
  <c r="AO6017" i="18"/>
  <c r="AO3749" i="18"/>
  <c r="AO4549" i="18"/>
  <c r="AO5146" i="18"/>
  <c r="AO5597" i="18"/>
  <c r="AO6044" i="18"/>
  <c r="AO6370" i="18"/>
  <c r="AO6666" i="18"/>
  <c r="AO6966" i="18"/>
  <c r="AO7261" i="18"/>
  <c r="AO7556" i="18"/>
  <c r="AO7836" i="18"/>
  <c r="AO8058" i="18"/>
  <c r="AO8279" i="18"/>
  <c r="AO8505" i="18"/>
  <c r="AO8726" i="18"/>
  <c r="AO8948" i="18"/>
  <c r="AO9173" i="18"/>
  <c r="AO9368" i="18"/>
  <c r="AO9563" i="18"/>
  <c r="AO9759" i="18"/>
  <c r="AO5" i="18"/>
  <c r="AO3978" i="18"/>
  <c r="AO4720" i="18"/>
  <c r="AO5276" i="18"/>
  <c r="AO5725" i="18"/>
  <c r="AO6162" i="18"/>
  <c r="AO6457" i="18"/>
  <c r="AO6757" i="18"/>
  <c r="AO7052" i="18"/>
  <c r="AO7347" i="18"/>
  <c r="AO7647" i="18"/>
  <c r="AO7901" i="18"/>
  <c r="AO8123" i="18"/>
  <c r="AO8348" i="18"/>
  <c r="AO8570" i="18"/>
  <c r="AO8791" i="18"/>
  <c r="AO9017" i="18"/>
  <c r="AO9231" i="18"/>
  <c r="AO9425" i="18"/>
  <c r="AO9622" i="18"/>
  <c r="AO9816" i="18"/>
  <c r="AO3932" i="18"/>
  <c r="AO9480" i="18"/>
  <c r="AO2584" i="18"/>
  <c r="AO2952" i="18"/>
  <c r="AO4734" i="18"/>
  <c r="AO6134" i="18"/>
  <c r="AO7343" i="18"/>
  <c r="AO8329" i="18"/>
  <c r="AO9203" i="18"/>
  <c r="AO9934" i="18"/>
  <c r="AO801" i="18"/>
  <c r="AO1630" i="18"/>
  <c r="AO2217" i="18"/>
  <c r="AO2721" i="18"/>
  <c r="AO4071" i="18"/>
  <c r="AO5800" i="18"/>
  <c r="AO7050" i="18"/>
  <c r="AO8107" i="18"/>
  <c r="AO8985" i="18"/>
  <c r="AO9777" i="18"/>
  <c r="AO571" i="18"/>
  <c r="AO1142" i="18"/>
  <c r="AO1339" i="18"/>
  <c r="AO1545" i="18"/>
  <c r="AO1727" i="18"/>
  <c r="AO1896" i="18"/>
  <c r="AO2034" i="18"/>
  <c r="AO2162" i="18"/>
  <c r="AO2282" i="18"/>
  <c r="AO2418" i="18"/>
  <c r="AO2538" i="18"/>
  <c r="AO2674" i="18"/>
  <c r="AO2794" i="18"/>
  <c r="AO2922" i="18"/>
  <c r="AO3090" i="18"/>
  <c r="AO3811" i="18"/>
  <c r="AO4422" i="18"/>
  <c r="AO4970" i="18"/>
  <c r="AO5358" i="18"/>
  <c r="AO5720" i="18"/>
  <c r="AO6060" i="18"/>
  <c r="AO3856" i="18"/>
  <c r="AO4636" i="18"/>
  <c r="AO5194" i="18"/>
  <c r="AO5658" i="18"/>
  <c r="AO6108" i="18"/>
  <c r="AO6406" i="18"/>
  <c r="AO6705" i="18"/>
  <c r="AO6999" i="18"/>
  <c r="AO7300" i="18"/>
  <c r="AO7595" i="18"/>
  <c r="AO7862" i="18"/>
  <c r="AO8086" i="18"/>
  <c r="AO8308" i="18"/>
  <c r="AO8531" i="18"/>
  <c r="AO8755" i="18"/>
  <c r="AO8978" i="18"/>
  <c r="AO9197" i="18"/>
  <c r="AO9393" i="18"/>
  <c r="AO9588" i="18"/>
  <c r="AO9782" i="18"/>
  <c r="AO30" i="18"/>
  <c r="AO3108" i="18"/>
  <c r="AO4087" i="18"/>
  <c r="AO4806" i="18"/>
  <c r="AO5324" i="18"/>
  <c r="AO5786" i="18"/>
  <c r="AO6198" i="18"/>
  <c r="AO6495" i="18"/>
  <c r="AO6790" i="18"/>
  <c r="AO7091" i="18"/>
  <c r="AO7387" i="18"/>
  <c r="AO7682" i="18"/>
  <c r="AO7930" i="18"/>
  <c r="AO8151" i="18"/>
  <c r="AO8374" i="18"/>
  <c r="AO8598" i="18"/>
  <c r="AO8820" i="18"/>
  <c r="AO9043" i="18"/>
  <c r="AO9256" i="18"/>
  <c r="AO9451" i="18"/>
  <c r="AO9645" i="18"/>
  <c r="AO9841" i="18"/>
  <c r="AO4060" i="18"/>
  <c r="AO2736" i="18"/>
  <c r="AO2992" i="18"/>
  <c r="AO4990" i="18"/>
  <c r="AO6322" i="18"/>
  <c r="AO7529" i="18"/>
  <c r="AO8467" i="18"/>
  <c r="AO9324" i="18"/>
  <c r="AO922" i="18"/>
  <c r="AO1740" i="18"/>
  <c r="AO2297" i="18"/>
  <c r="AO2801" i="18"/>
  <c r="AO4408" i="18"/>
  <c r="AO6014" i="18"/>
  <c r="AO7217" i="18"/>
  <c r="AO8246" i="18"/>
  <c r="AO9124" i="18"/>
  <c r="AO9899" i="18"/>
  <c r="AO692" i="18"/>
  <c r="AO1156" i="18"/>
  <c r="AO1362" i="18"/>
  <c r="AO1570" i="18"/>
  <c r="AO1753" i="18"/>
  <c r="AO1914" i="18"/>
  <c r="AO2050" i="18"/>
  <c r="AO2178" i="18"/>
  <c r="AO2298" i="18"/>
  <c r="AO2434" i="18"/>
  <c r="AO2554" i="18"/>
  <c r="AO2690" i="18"/>
  <c r="AO2810" i="18"/>
  <c r="AO2938" i="18"/>
  <c r="AO3190" i="18"/>
  <c r="AO3892" i="18"/>
  <c r="AO4491" i="18"/>
  <c r="AO5017" i="18"/>
  <c r="AO5402" i="18"/>
  <c r="AO5764" i="18"/>
  <c r="AO6082" i="18"/>
  <c r="AO3943" i="18"/>
  <c r="AO4718" i="18"/>
  <c r="AO5260" i="18"/>
  <c r="AO5705" i="18"/>
  <c r="AO6146" i="18"/>
  <c r="AO6443" i="18"/>
  <c r="AO6741" i="18"/>
  <c r="AO7039" i="18"/>
  <c r="AO7334" i="18"/>
  <c r="AO7635" i="18"/>
  <c r="AO7891" i="18"/>
  <c r="AO8113" i="18"/>
  <c r="AO8338" i="18"/>
  <c r="AO8559" i="18"/>
  <c r="AO8781" i="18"/>
  <c r="AO9006" i="18"/>
  <c r="AO9222" i="18"/>
  <c r="AO9416" i="18"/>
  <c r="AO9613" i="18"/>
  <c r="AO9807" i="18"/>
  <c r="AO3262" i="18"/>
  <c r="AO4171" i="18"/>
  <c r="AO4888" i="18"/>
  <c r="AO5385" i="18"/>
  <c r="AO5834" i="18"/>
  <c r="AO6235" i="18"/>
  <c r="AO6532" i="18"/>
  <c r="AO6830" i="18"/>
  <c r="AO7125" i="18"/>
  <c r="AO7426" i="18"/>
  <c r="AO7721" i="18"/>
  <c r="AO7956" i="18"/>
  <c r="AO8180" i="18"/>
  <c r="AO8403" i="18"/>
  <c r="AO8625" i="18"/>
  <c r="AO8850" i="18"/>
  <c r="AO9071" i="18"/>
  <c r="AO9279" i="18"/>
  <c r="AO9476" i="18"/>
  <c r="AO9670" i="18"/>
  <c r="AO9864" i="18"/>
  <c r="AO4204" i="18"/>
  <c r="AO9703" i="18"/>
  <c r="AO8914" i="18"/>
  <c r="AO8022" i="18"/>
  <c r="AO6935" i="18"/>
  <c r="AO5671" i="18"/>
  <c r="AO3955" i="18"/>
  <c r="AO2864" i="18"/>
  <c r="AO1872" i="18"/>
  <c r="AO6540" i="18"/>
  <c r="AO3459" i="18"/>
  <c r="AO9937" i="18"/>
  <c r="AO9743" i="18"/>
  <c r="AO9549" i="18"/>
  <c r="AO9352" i="18"/>
  <c r="AO9155" i="18"/>
  <c r="AO8933" i="18"/>
  <c r="AO8708" i="18"/>
  <c r="AO8486" i="18"/>
  <c r="AO8265" i="18"/>
  <c r="AO8039" i="18"/>
  <c r="AO7818" i="18"/>
  <c r="AO7535" i="18"/>
  <c r="AO7237" i="18"/>
  <c r="AO6940" i="18"/>
  <c r="AO6644" i="18"/>
  <c r="AO6345" i="18"/>
  <c r="AO6005" i="18"/>
  <c r="AO5558" i="18"/>
  <c r="AO5096" i="18"/>
  <c r="AO4468" i="18"/>
  <c r="AO3660" i="18"/>
  <c r="AO9880" i="18"/>
  <c r="AO9686" i="18"/>
  <c r="AO9489" i="18"/>
  <c r="AO9295" i="18"/>
  <c r="AO9090" i="18"/>
  <c r="AO8865" i="18"/>
  <c r="AO8643" i="18"/>
  <c r="AO8421" i="18"/>
  <c r="AO8196" i="18"/>
  <c r="AO7974" i="18"/>
  <c r="AO7745" i="18"/>
  <c r="AO7446" i="18"/>
  <c r="AO7149" i="18"/>
  <c r="AO6853" i="18"/>
  <c r="AO6553" i="18"/>
  <c r="AO6258" i="18"/>
  <c r="AO5877" i="18"/>
  <c r="AO5430" i="18"/>
  <c r="AO4940" i="18"/>
  <c r="AO4238" i="18"/>
  <c r="AO3350" i="18"/>
  <c r="AO5892" i="18"/>
  <c r="AO5549" i="18"/>
  <c r="AO5167" i="18"/>
  <c r="AO4714" i="18"/>
  <c r="AO4120" i="18"/>
  <c r="AO3445" i="18"/>
  <c r="AO2986" i="18"/>
  <c r="AO2858" i="18"/>
  <c r="AO2738" i="18"/>
  <c r="AO2610" i="18"/>
  <c r="AO2474" i="18"/>
  <c r="AO2346" i="18"/>
  <c r="AO2226" i="18"/>
  <c r="AO2098" i="18"/>
  <c r="AO1962" i="18"/>
  <c r="AO1822" i="18"/>
  <c r="AO1643" i="18"/>
  <c r="AO1435" i="18"/>
  <c r="AO1241" i="18"/>
  <c r="AO948" i="18"/>
  <c r="AO9398" i="18"/>
  <c r="AO8551" i="18"/>
  <c r="AO7606" i="18"/>
  <c r="AO6436" i="18"/>
  <c r="AO5089" i="18"/>
  <c r="AO2977" i="18"/>
  <c r="AO2473" i="18"/>
  <c r="AO1953" i="18"/>
  <c r="AO1203" i="18"/>
  <c r="AO9580" i="18"/>
  <c r="AO8774" i="18"/>
  <c r="AO7897" i="18"/>
  <c r="AO6730" i="18"/>
  <c r="AO5480" i="18"/>
  <c r="AO3532" i="18"/>
  <c r="AO2824" i="18"/>
  <c r="AO1396" i="18"/>
  <c r="AO5242" i="18"/>
  <c r="AO3299" i="18"/>
  <c r="AO9915" i="18"/>
  <c r="AO9718" i="18"/>
  <c r="AO9524" i="18"/>
  <c r="AO9329" i="18"/>
  <c r="AO9126" i="18"/>
  <c r="AO8905" i="18"/>
  <c r="AO8682" i="18"/>
  <c r="AO8458" i="18"/>
  <c r="AO8235" i="18"/>
  <c r="AO8013" i="18"/>
  <c r="AO7789" i="18"/>
  <c r="AO7499" i="18"/>
  <c r="AO7201" i="18"/>
  <c r="AO6903" i="18"/>
  <c r="AO6605" i="18"/>
  <c r="AO6310" i="18"/>
  <c r="AO5956" i="18"/>
  <c r="AO5494" i="18"/>
  <c r="AO5028" i="18"/>
  <c r="AO4382" i="18"/>
  <c r="AO3506" i="18"/>
  <c r="AO9855" i="18"/>
  <c r="AO9661" i="18"/>
  <c r="AO9467" i="18"/>
  <c r="AO9270" i="18"/>
  <c r="AO9061" i="18"/>
  <c r="AO8838" i="18"/>
  <c r="AO8614" i="18"/>
  <c r="AO8393" i="18"/>
  <c r="AO8170" i="18"/>
  <c r="AO7946" i="18"/>
  <c r="AO7708" i="18"/>
  <c r="AO7410" i="18"/>
  <c r="AO7113" i="18"/>
  <c r="AO6814" i="18"/>
  <c r="AO6519" i="18"/>
  <c r="AO6219" i="18"/>
  <c r="AO5828" i="18"/>
  <c r="AO5368" i="18"/>
  <c r="AO4861" i="18"/>
  <c r="AO4155" i="18"/>
  <c r="AO3210" i="18"/>
  <c r="AO5848" i="18"/>
  <c r="AO5511" i="18"/>
  <c r="AO5121" i="18"/>
  <c r="AO4655" i="18"/>
  <c r="AO4039" i="18"/>
  <c r="AO3346" i="18"/>
  <c r="AO2970" i="18"/>
  <c r="AO2842" i="18"/>
  <c r="AO2722" i="18"/>
  <c r="AO2594" i="18"/>
  <c r="AO2466" i="18"/>
  <c r="AO2330" i="18"/>
  <c r="AO2210" i="18"/>
  <c r="AO2082" i="18"/>
  <c r="AO1946" i="18"/>
  <c r="AO1800" i="18"/>
  <c r="AO1618" i="18"/>
  <c r="AO1412" i="18"/>
  <c r="AO1204" i="18"/>
  <c r="AO886" i="18"/>
  <c r="AO9325" i="18"/>
  <c r="AO8468" i="18"/>
  <c r="AO7493" i="18"/>
  <c r="AO6302" i="18"/>
  <c r="AO4908" i="18"/>
  <c r="AO2937" i="18"/>
  <c r="AO2425" i="18"/>
  <c r="AO1904" i="18"/>
  <c r="AO1130" i="18"/>
  <c r="AO9507" i="18"/>
  <c r="AO8691" i="18"/>
  <c r="AO7798" i="18"/>
  <c r="AO6602" i="18"/>
  <c r="AO5356" i="18"/>
  <c r="AO3185" i="18"/>
  <c r="AO2800" i="18"/>
  <c r="AO1103" i="18"/>
  <c r="AO1581" i="18"/>
  <c r="AO7280" i="18"/>
  <c r="AO2793" i="18"/>
  <c r="AO4254" i="18"/>
  <c r="AO5924" i="18"/>
  <c r="AO7135" i="18"/>
  <c r="AO8186" i="18"/>
  <c r="AO9079" i="18"/>
  <c r="AO9871" i="18"/>
  <c r="AO713" i="18"/>
  <c r="AO1494" i="18"/>
  <c r="AO2136" i="18"/>
  <c r="AO2648" i="18"/>
  <c r="AO2768" i="18"/>
  <c r="AO2832" i="18"/>
  <c r="AO2896" i="18"/>
  <c r="AO2960" i="18"/>
  <c r="AO3024" i="18"/>
  <c r="AO3637" i="18"/>
  <c r="AO4256" i="18"/>
  <c r="AO4791" i="18"/>
  <c r="AO5182" i="18"/>
  <c r="AO5525" i="18"/>
  <c r="AO5845" i="18"/>
  <c r="AO6173" i="18"/>
  <c r="AO6452" i="18"/>
  <c r="AO6769" i="18"/>
  <c r="AO7082" i="18"/>
  <c r="AO7362" i="18"/>
  <c r="AO7659" i="18"/>
  <c r="AO7923" i="18"/>
  <c r="AO8132" i="18"/>
  <c r="AO8357" i="18"/>
  <c r="AO8579" i="18"/>
  <c r="AO8801" i="18"/>
  <c r="AO9026" i="18"/>
  <c r="AO9228" i="18"/>
  <c r="AO9422" i="18"/>
  <c r="AO9605" i="18"/>
  <c r="AO9776" i="18"/>
  <c r="AO14" i="18"/>
  <c r="AO410" i="18"/>
  <c r="AO618" i="18"/>
  <c r="AO837" i="18"/>
  <c r="AO1031" i="18"/>
  <c r="AO1239" i="18"/>
  <c r="AO1447" i="18"/>
  <c r="AO1653" i="18"/>
  <c r="AO1821" i="18"/>
  <c r="AO1977" i="18"/>
  <c r="AO2097" i="18"/>
  <c r="AO2233" i="18"/>
  <c r="AO2361" i="18"/>
  <c r="AO2489" i="18"/>
  <c r="AO2609" i="18"/>
  <c r="AO2737" i="18"/>
  <c r="AO2865" i="18"/>
  <c r="AO3001" i="18"/>
  <c r="AO3430" i="18"/>
  <c r="AO4149" i="18"/>
  <c r="AO4703" i="18"/>
  <c r="AO5114" i="18"/>
  <c r="AO5464" i="18"/>
  <c r="AO5846" i="18"/>
  <c r="AO6174" i="18"/>
  <c r="AO6469" i="18"/>
  <c r="AO6770" i="18"/>
  <c r="AO7083" i="18"/>
  <c r="AO7363" i="18"/>
  <c r="AO7639" i="18"/>
  <c r="AO7899" i="18"/>
  <c r="AO8133" i="18"/>
  <c r="AO8371" i="18"/>
  <c r="AO8580" i="18"/>
  <c r="AO8789" i="18"/>
  <c r="AO9011" i="18"/>
  <c r="AO9229" i="18"/>
  <c r="AO9423" i="18"/>
  <c r="AO9606" i="18"/>
  <c r="AO9800" i="18"/>
  <c r="AO16" i="18"/>
  <c r="AO594" i="18"/>
  <c r="AO790" i="18"/>
  <c r="AO973" i="18"/>
  <c r="AO5992" i="18"/>
  <c r="AO4617" i="18"/>
  <c r="AO6090" i="18"/>
  <c r="AO7284" i="18"/>
  <c r="AO8298" i="18"/>
  <c r="AO9188" i="18"/>
  <c r="AO38" i="18"/>
  <c r="AO811" i="18"/>
  <c r="AO1590" i="18"/>
  <c r="AO2200" i="18"/>
  <c r="AO2712" i="18"/>
  <c r="AO2776" i="18"/>
  <c r="AO2840" i="18"/>
  <c r="AO2904" i="18"/>
  <c r="AO2968" i="18"/>
  <c r="AO3032" i="18"/>
  <c r="AO3726" i="18"/>
  <c r="AO4338" i="18"/>
  <c r="AO4846" i="18"/>
  <c r="AO5226" i="18"/>
  <c r="AO5546" i="18"/>
  <c r="AO5882" i="18"/>
  <c r="AO6212" i="18"/>
  <c r="AO6489" i="18"/>
  <c r="AO6803" i="18"/>
  <c r="AO7122" i="18"/>
  <c r="AO7398" i="18"/>
  <c r="AO7695" i="18"/>
  <c r="AO7951" i="18"/>
  <c r="AO8161" i="18"/>
  <c r="AO8383" i="18"/>
  <c r="AO8607" i="18"/>
  <c r="AO8829" i="18"/>
  <c r="AO9052" i="18"/>
  <c r="AO9251" i="18"/>
  <c r="AO9447" i="18"/>
  <c r="AO9616" i="18"/>
  <c r="AO9799" i="18"/>
  <c r="AO51" i="18"/>
  <c r="AO423" i="18"/>
  <c r="AO643" i="18"/>
  <c r="AO862" i="18"/>
  <c r="AO1057" i="18"/>
  <c r="AO1251" i="18"/>
  <c r="AO1459" i="18"/>
  <c r="AO1678" i="18"/>
  <c r="AO1843" i="18"/>
  <c r="AO1993" i="18"/>
  <c r="AO2121" i="18"/>
  <c r="AO2249" i="18"/>
  <c r="AO2369" i="18"/>
  <c r="AO2497" i="18"/>
  <c r="AO2625" i="18"/>
  <c r="AO2753" i="18"/>
  <c r="AO2881" i="18"/>
  <c r="AO3009" i="18"/>
  <c r="AO3533" i="18"/>
  <c r="AO4229" i="18"/>
  <c r="AO4764" i="18"/>
  <c r="AO5183" i="18"/>
  <c r="AO5503" i="18"/>
  <c r="AO5885" i="18"/>
  <c r="AO6213" i="18"/>
  <c r="AO6509" i="18"/>
  <c r="AO6804" i="18"/>
  <c r="AO7123" i="18"/>
  <c r="AO7399" i="18"/>
  <c r="AO7679" i="18"/>
  <c r="AO7924" i="18"/>
  <c r="AO8162" i="18"/>
  <c r="AO8399" i="18"/>
  <c r="AO8609" i="18"/>
  <c r="AO8818" i="18"/>
  <c r="AO9039" i="18"/>
  <c r="AO9252" i="18"/>
  <c r="AO9448" i="18"/>
  <c r="AO9631" i="18"/>
  <c r="AO9825" i="18"/>
  <c r="AO29" i="18"/>
  <c r="AO411" i="18"/>
  <c r="AO619" i="18"/>
  <c r="AO813" i="18"/>
  <c r="AO996" i="18"/>
  <c r="AO8217" i="18"/>
  <c r="AO4845" i="18"/>
  <c r="AO6245" i="18"/>
  <c r="AO7430" i="18"/>
  <c r="AO8411" i="18"/>
  <c r="AO9286" i="18"/>
  <c r="AO909" i="18"/>
  <c r="AO1689" i="18"/>
  <c r="AO2264" i="18"/>
  <c r="AO2720" i="18"/>
  <c r="AO2784" i="18"/>
  <c r="AO2848" i="18"/>
  <c r="AO2912" i="18"/>
  <c r="AO2976" i="18"/>
  <c r="AO3040" i="18"/>
  <c r="AO3807" i="18"/>
  <c r="AO4407" i="18"/>
  <c r="AO4874" i="18"/>
  <c r="AO5272" i="18"/>
  <c r="AO5588" i="18"/>
  <c r="AO5945" i="18"/>
  <c r="AO6246" i="18"/>
  <c r="AO6525" i="18"/>
  <c r="AO6842" i="18"/>
  <c r="AO7158" i="18"/>
  <c r="AO7437" i="18"/>
  <c r="AO7732" i="18"/>
  <c r="AO7965" i="18"/>
  <c r="AO8203" i="18"/>
  <c r="AO8412" i="18"/>
  <c r="AO8634" i="18"/>
  <c r="AO8859" i="18"/>
  <c r="AO9081" i="18"/>
  <c r="AO9276" i="18"/>
  <c r="AO9470" i="18"/>
  <c r="AO9653" i="18"/>
  <c r="AO9824" i="18"/>
  <c r="AO460" i="18"/>
  <c r="AO679" i="18"/>
  <c r="AO885" i="18"/>
  <c r="AO1082" i="18"/>
  <c r="AO1287" i="18"/>
  <c r="AO1495" i="18"/>
  <c r="AO1690" i="18"/>
  <c r="AO1863" i="18"/>
  <c r="AO2009" i="18"/>
  <c r="AO2129" i="18"/>
  <c r="AO2257" i="18"/>
  <c r="AO2385" i="18"/>
  <c r="AO2513" i="18"/>
  <c r="AO2649" i="18"/>
  <c r="AO2769" i="18"/>
  <c r="AO2897" i="18"/>
  <c r="AO3025" i="18"/>
  <c r="AO3638" i="18"/>
  <c r="AO4299" i="18"/>
  <c r="AO4824" i="18"/>
  <c r="AO5208" i="18"/>
  <c r="AO5548" i="18"/>
  <c r="AO5930" i="18"/>
  <c r="AO6229" i="18"/>
  <c r="AO6548" i="18"/>
  <c r="AO6843" i="18"/>
  <c r="AO7159" i="18"/>
  <c r="AO7438" i="18"/>
  <c r="AO7718" i="18"/>
  <c r="AO7954" i="18"/>
  <c r="AO8204" i="18"/>
  <c r="AO8426" i="18"/>
  <c r="AO8635" i="18"/>
  <c r="AO8844" i="18"/>
  <c r="AO9069" i="18"/>
  <c r="AO9277" i="18"/>
  <c r="AO9471" i="18"/>
  <c r="AO9654" i="18"/>
  <c r="AO9851" i="18"/>
  <c r="AO52" i="18"/>
  <c r="AO436" i="18"/>
  <c r="AO644" i="18"/>
  <c r="AO838" i="18"/>
  <c r="AO1021" i="18"/>
  <c r="AO41" i="18"/>
  <c r="AO5057" i="18"/>
  <c r="AO6394" i="18"/>
  <c r="AO7582" i="18"/>
  <c r="AO8521" i="18"/>
  <c r="AO9384" i="18"/>
  <c r="AO1005" i="18"/>
  <c r="AO1787" i="18"/>
  <c r="AO2328" i="18"/>
  <c r="AO2728" i="18"/>
  <c r="AO2792" i="18"/>
  <c r="AO2856" i="18"/>
  <c r="AO2920" i="18"/>
  <c r="AO2984" i="18"/>
  <c r="AO3126" i="18"/>
  <c r="AO3884" i="18"/>
  <c r="AO4487" i="18"/>
  <c r="AO4932" i="18"/>
  <c r="AO5310" i="18"/>
  <c r="AO5630" i="18"/>
  <c r="AO5991" i="18"/>
  <c r="AO6285" i="18"/>
  <c r="AO6562" i="18"/>
  <c r="AO6881" i="18"/>
  <c r="AO7195" i="18"/>
  <c r="AO7492" i="18"/>
  <c r="AO7772" i="18"/>
  <c r="AO7994" i="18"/>
  <c r="AO8231" i="18"/>
  <c r="AO8441" i="18"/>
  <c r="AO8662" i="18"/>
  <c r="AO8884" i="18"/>
  <c r="AO9109" i="18"/>
  <c r="AO9301" i="18"/>
  <c r="AO9495" i="18"/>
  <c r="AO9678" i="18"/>
  <c r="AO9849" i="18"/>
  <c r="AO483" i="18"/>
  <c r="AO702" i="18"/>
  <c r="AO899" i="18"/>
  <c r="AO1105" i="18"/>
  <c r="AO1313" i="18"/>
  <c r="AO1521" i="18"/>
  <c r="AO1715" i="18"/>
  <c r="AO1885" i="18"/>
  <c r="AO2017" i="18"/>
  <c r="AO2153" i="18"/>
  <c r="AO2281" i="18"/>
  <c r="AO2409" i="18"/>
  <c r="AO2537" i="18"/>
  <c r="AO2665" i="18"/>
  <c r="AO2785" i="18"/>
  <c r="AO2921" i="18"/>
  <c r="AO3041" i="18"/>
  <c r="AO3727" i="18"/>
  <c r="AO4375" i="18"/>
  <c r="AO4876" i="18"/>
  <c r="AO5249" i="18"/>
  <c r="AO5610" i="18"/>
  <c r="AO5972" i="18"/>
  <c r="AO6268" i="18"/>
  <c r="AO6582" i="18"/>
  <c r="AO6882" i="18"/>
  <c r="AO7196" i="18"/>
  <c r="AO7457" i="18"/>
  <c r="AO7753" i="18"/>
  <c r="AO7995" i="18"/>
  <c r="AO8233" i="18"/>
  <c r="AO8454" i="18"/>
  <c r="AO8663" i="18"/>
  <c r="AO8873" i="18"/>
  <c r="AO9094" i="18"/>
  <c r="AO9302" i="18"/>
  <c r="AO9496" i="18"/>
  <c r="AO9679" i="18"/>
  <c r="AO9873" i="18"/>
  <c r="AO461" i="18"/>
  <c r="AO667" i="18"/>
  <c r="AO863" i="18"/>
  <c r="AO1046" i="18"/>
  <c r="AO9773" i="18"/>
  <c r="AO8966" i="18"/>
  <c r="AO8076" i="18"/>
  <c r="AO6987" i="18"/>
  <c r="AO5753" i="18"/>
  <c r="AO3618" i="18"/>
  <c r="AO1703" i="18"/>
  <c r="AO923" i="18"/>
  <c r="AO740" i="18"/>
  <c r="AO546" i="18"/>
  <c r="AO9935" i="18"/>
  <c r="AO9752" i="18"/>
  <c r="AO9569" i="18"/>
  <c r="AO9375" i="18"/>
  <c r="AO9179" i="18"/>
  <c r="AO8956" i="18"/>
  <c r="AO8734" i="18"/>
  <c r="AO8525" i="18"/>
  <c r="AO8301" i="18"/>
  <c r="AO8078" i="18"/>
  <c r="AO7841" i="18"/>
  <c r="AO7566" i="18"/>
  <c r="AO7290" i="18"/>
  <c r="AO7010" i="18"/>
  <c r="AO6694" i="18"/>
  <c r="AO6381" i="18"/>
  <c r="AO6100" i="18"/>
  <c r="AO5757" i="18"/>
  <c r="AO5398" i="18"/>
  <c r="AO5041" i="18"/>
  <c r="AO4567" i="18"/>
  <c r="AO3999" i="18"/>
  <c r="AO3236" i="18"/>
  <c r="AO2969" i="18"/>
  <c r="AO2833" i="18"/>
  <c r="AO2705" i="18"/>
  <c r="AO2585" i="18"/>
  <c r="AO2449" i="18"/>
  <c r="AO2329" i="18"/>
  <c r="AO2201" i="18"/>
  <c r="AO2065" i="18"/>
  <c r="AO1945" i="18"/>
  <c r="AO1788" i="18"/>
  <c r="AO1605" i="18"/>
  <c r="AO1397" i="18"/>
  <c r="AO1191" i="18"/>
  <c r="AO972" i="18"/>
  <c r="AO775" i="18"/>
  <c r="AO570" i="18"/>
  <c r="AO9909" i="18"/>
  <c r="AO9740" i="18"/>
  <c r="AO9557" i="18"/>
  <c r="AO9385" i="18"/>
  <c r="AO9177" i="18"/>
  <c r="AO8969" i="18"/>
  <c r="AO8733" i="18"/>
  <c r="AO8524" i="18"/>
  <c r="AO8299" i="18"/>
  <c r="AO8077" i="18"/>
  <c r="AO7868" i="18"/>
  <c r="AO7583" i="18"/>
  <c r="AO7305" i="18"/>
  <c r="AO6990" i="18"/>
  <c r="AO6693" i="18"/>
  <c r="AO6395" i="18"/>
  <c r="AO6098" i="18"/>
  <c r="AO5754" i="18"/>
  <c r="AO5439" i="18"/>
  <c r="AO5087" i="18"/>
  <c r="AO4650" i="18"/>
  <c r="AO4066" i="18"/>
  <c r="AO3429" i="18"/>
  <c r="AO3008" i="18"/>
  <c r="AO2944" i="18"/>
  <c r="AO2880" i="18"/>
  <c r="AO2816" i="18"/>
  <c r="AO2752" i="18"/>
  <c r="AO2520" i="18"/>
  <c r="AO2008" i="18"/>
  <c r="AO1298" i="18"/>
  <c r="AO518" i="18"/>
  <c r="AO9677" i="18"/>
  <c r="AO8854" i="18"/>
  <c r="AO7964" i="18"/>
  <c r="AO6841" i="18"/>
  <c r="AO5584" i="18"/>
  <c r="AO5612" i="18"/>
  <c r="AO900" i="18"/>
  <c r="AO717" i="18"/>
  <c r="AO521" i="18"/>
  <c r="AO9910" i="18"/>
  <c r="AO9727" i="18"/>
  <c r="AO9544" i="18"/>
  <c r="AO9350" i="18"/>
  <c r="AO9153" i="18"/>
  <c r="AO8927" i="18"/>
  <c r="AO8718" i="18"/>
  <c r="AO8497" i="18"/>
  <c r="AO8275" i="18"/>
  <c r="AO8050" i="18"/>
  <c r="AO7814" i="18"/>
  <c r="AO7530" i="18"/>
  <c r="AO7251" i="18"/>
  <c r="AO6971" i="18"/>
  <c r="AO6658" i="18"/>
  <c r="AO6341" i="18"/>
  <c r="AO6055" i="18"/>
  <c r="AO5694" i="18"/>
  <c r="AO5357" i="18"/>
  <c r="AO4991" i="18"/>
  <c r="AO4490" i="18"/>
  <c r="AO3919" i="18"/>
  <c r="AO3129" i="18"/>
  <c r="AO2945" i="18"/>
  <c r="AO2825" i="18"/>
  <c r="AO2697" i="18"/>
  <c r="AO2569" i="18"/>
  <c r="AO2441" i="18"/>
  <c r="AO2313" i="18"/>
  <c r="AO2177" i="18"/>
  <c r="AO2057" i="18"/>
  <c r="AO1929" i="18"/>
  <c r="AO1763" i="18"/>
  <c r="AO1569" i="18"/>
  <c r="AO1374" i="18"/>
  <c r="AO1155" i="18"/>
  <c r="AO947" i="18"/>
  <c r="AO753" i="18"/>
  <c r="AO545" i="18"/>
  <c r="AO9886" i="18"/>
  <c r="AO9715" i="18"/>
  <c r="AO9532" i="18"/>
  <c r="AO9349" i="18"/>
  <c r="AO9151" i="18"/>
  <c r="AO8942" i="18"/>
  <c r="AO8717" i="18"/>
  <c r="AO8495" i="18"/>
  <c r="AO8274" i="18"/>
  <c r="AO8049" i="18"/>
  <c r="AO7839" i="18"/>
  <c r="AO7565" i="18"/>
  <c r="AO7270" i="18"/>
  <c r="AO6954" i="18"/>
  <c r="AO6657" i="18"/>
  <c r="AO6358" i="18"/>
  <c r="AO6054" i="18"/>
  <c r="AO5716" i="18"/>
  <c r="AO5397" i="18"/>
  <c r="AO5038" i="18"/>
  <c r="AO4618" i="18"/>
  <c r="AO4036" i="18"/>
  <c r="AO3332" i="18"/>
  <c r="AO3000" i="18"/>
  <c r="AO2936" i="18"/>
  <c r="AO2872" i="18"/>
  <c r="AO2808" i="18"/>
  <c r="AO2744" i="18"/>
  <c r="AO2456" i="18"/>
  <c r="AO1944" i="18"/>
  <c r="AO1202" i="18"/>
  <c r="AO420" i="18"/>
  <c r="AO9579" i="18"/>
  <c r="AO8745" i="18"/>
  <c r="AO7851" i="18"/>
  <c r="AO6689" i="18"/>
  <c r="AO5416" i="18"/>
  <c r="AO2714" i="18"/>
  <c r="AO2815" i="18"/>
  <c r="AO2672" i="18"/>
  <c r="AO2608" i="18"/>
  <c r="AO2544" i="18"/>
  <c r="AO2480" i="18"/>
  <c r="AO2416" i="18"/>
  <c r="AO2352" i="18"/>
  <c r="AO2288" i="18"/>
  <c r="AO2224" i="18"/>
  <c r="AO2160" i="18"/>
  <c r="AO2096" i="18"/>
  <c r="AO2032" i="18"/>
  <c r="AO1968" i="18"/>
  <c r="AO1903" i="18"/>
  <c r="AO1820" i="18"/>
  <c r="AO1725" i="18"/>
  <c r="AO1627" i="18"/>
  <c r="AO1531" i="18"/>
  <c r="AO1433" i="18"/>
  <c r="AO1334" i="18"/>
  <c r="AO1238" i="18"/>
  <c r="AO1140" i="18"/>
  <c r="AO1042" i="18"/>
  <c r="AO946" i="18"/>
  <c r="AO847" i="18"/>
  <c r="AO749" i="18"/>
  <c r="AO653" i="18"/>
  <c r="AO555" i="18"/>
  <c r="AO457" i="18"/>
  <c r="AO9908" i="18"/>
  <c r="AO9809" i="18"/>
  <c r="AO9713" i="18"/>
  <c r="AO9615" i="18"/>
  <c r="AO9517" i="18"/>
  <c r="AO9421" i="18"/>
  <c r="AO9323" i="18"/>
  <c r="AO9224" i="18"/>
  <c r="AO9121" i="18"/>
  <c r="AO9009" i="18"/>
  <c r="AO8897" i="18"/>
  <c r="AO8787" i="18"/>
  <c r="AO8674" i="18"/>
  <c r="AO8562" i="18"/>
  <c r="AO8452" i="18"/>
  <c r="AO8340" i="18"/>
  <c r="AO8228" i="18"/>
  <c r="AO8118" i="18"/>
  <c r="AO8005" i="18"/>
  <c r="AO7893" i="18"/>
  <c r="AO7783" i="18"/>
  <c r="AO7637" i="18"/>
  <c r="AO7489" i="18"/>
  <c r="AO7342" i="18"/>
  <c r="AO7190" i="18"/>
  <c r="AO7042" i="18"/>
  <c r="AO6895" i="18"/>
  <c r="AO6747" i="18"/>
  <c r="AO6595" i="18"/>
  <c r="AO6449" i="18"/>
  <c r="AO6300" i="18"/>
  <c r="AO6150" i="18"/>
  <c r="AO5989" i="18"/>
  <c r="AO5816" i="18"/>
  <c r="AO5647" i="18"/>
  <c r="AO5479" i="18"/>
  <c r="AO5309" i="18"/>
  <c r="AO5130" i="18"/>
  <c r="AO4928" i="18"/>
  <c r="AO4701" i="18"/>
  <c r="AO4442" i="18"/>
  <c r="AO3916" i="18"/>
  <c r="AO6101" i="18"/>
  <c r="AO3492" i="18"/>
  <c r="AO2074" i="18"/>
  <c r="AO607" i="18"/>
  <c r="AO8915" i="18"/>
  <c r="AO6898" i="18"/>
  <c r="AO3886" i="18"/>
  <c r="AO2145" i="18"/>
  <c r="AO764" i="18"/>
  <c r="AO9093" i="18"/>
  <c r="AO9260" i="18"/>
  <c r="AO2664" i="18"/>
  <c r="AO2600" i="18"/>
  <c r="AO2536" i="18"/>
  <c r="AO2472" i="18"/>
  <c r="AO2408" i="18"/>
  <c r="AO2344" i="18"/>
  <c r="AO2280" i="18"/>
  <c r="AO2216" i="18"/>
  <c r="AO2152" i="18"/>
  <c r="AO2088" i="18"/>
  <c r="AO2024" i="18"/>
  <c r="AO1960" i="18"/>
  <c r="AO1894" i="18"/>
  <c r="AO1808" i="18"/>
  <c r="AO1714" i="18"/>
  <c r="AO1615" i="18"/>
  <c r="AO1517" i="18"/>
  <c r="AO1421" i="18"/>
  <c r="AO1323" i="18"/>
  <c r="AO1225" i="18"/>
  <c r="AO1129" i="18"/>
  <c r="AO1030" i="18"/>
  <c r="AO932" i="18"/>
  <c r="AO836" i="18"/>
  <c r="AO738" i="18"/>
  <c r="AO639" i="18"/>
  <c r="AO543" i="18"/>
  <c r="AO445" i="18"/>
  <c r="AO9896" i="18"/>
  <c r="AO9798" i="18"/>
  <c r="AO9700" i="18"/>
  <c r="AO9604" i="18"/>
  <c r="AO9505" i="18"/>
  <c r="AO9407" i="18"/>
  <c r="AO9311" i="18"/>
  <c r="AO9213" i="18"/>
  <c r="AO9106" i="18"/>
  <c r="AO8996" i="18"/>
  <c r="AO8883" i="18"/>
  <c r="AO8771" i="18"/>
  <c r="AO8661" i="18"/>
  <c r="AO8549" i="18"/>
  <c r="AO8436" i="18"/>
  <c r="AO8326" i="18"/>
  <c r="AO8214" i="18"/>
  <c r="AO8102" i="18"/>
  <c r="AO7993" i="18"/>
  <c r="AO7881" i="18"/>
  <c r="AO7765" i="18"/>
  <c r="AO7619" i="18"/>
  <c r="AO7470" i="18"/>
  <c r="AO7321" i="18"/>
  <c r="AO7174" i="18"/>
  <c r="AO7023" i="18"/>
  <c r="AO6875" i="18"/>
  <c r="AO6729" i="18"/>
  <c r="AO6579" i="18"/>
  <c r="AO6428" i="18"/>
  <c r="AO6282" i="18"/>
  <c r="AO6132" i="18"/>
  <c r="AO5965" i="18"/>
  <c r="AO5798" i="18"/>
  <c r="AO5625" i="18"/>
  <c r="AO5455" i="18"/>
  <c r="AO5287" i="18"/>
  <c r="AO5110" i="18"/>
  <c r="AO4897" i="18"/>
  <c r="AO4672" i="18"/>
  <c r="AO4405" i="18"/>
  <c r="AO3802" i="18"/>
  <c r="AO5954" i="18"/>
  <c r="AO2978" i="18"/>
  <c r="AO1954" i="18"/>
  <c r="AO425" i="18"/>
  <c r="AO8677" i="18"/>
  <c r="AO6603" i="18"/>
  <c r="AO3188" i="18"/>
  <c r="AO2025" i="18"/>
  <c r="AO581" i="18"/>
  <c r="AO7882" i="18"/>
  <c r="AO8367" i="18"/>
  <c r="AO2656" i="18"/>
  <c r="AO2592" i="18"/>
  <c r="AO2528" i="18"/>
  <c r="AO2464" i="18"/>
  <c r="AO2400" i="18"/>
  <c r="AO2336" i="18"/>
  <c r="AO2272" i="18"/>
  <c r="AO2208" i="18"/>
  <c r="AO2144" i="18"/>
  <c r="AO2080" i="18"/>
  <c r="AO2016" i="18"/>
  <c r="AO1952" i="18"/>
  <c r="AO1884" i="18"/>
  <c r="AO1798" i="18"/>
  <c r="AO1700" i="18"/>
  <c r="AO1604" i="18"/>
  <c r="AO1506" i="18"/>
  <c r="AO1407" i="18"/>
  <c r="AO1311" i="18"/>
  <c r="AO1213" i="18"/>
  <c r="AO1115" i="18"/>
  <c r="AO1019" i="18"/>
  <c r="AO921" i="18"/>
  <c r="AO822" i="18"/>
  <c r="AO726" i="18"/>
  <c r="AO628" i="18"/>
  <c r="AO530" i="18"/>
  <c r="AO434" i="18"/>
  <c r="AO50" i="18"/>
  <c r="AO9883" i="18"/>
  <c r="AO9787" i="18"/>
  <c r="AO9688" i="18"/>
  <c r="AO9590" i="18"/>
  <c r="AO9494" i="18"/>
  <c r="AO9396" i="18"/>
  <c r="AO9297" i="18"/>
  <c r="AO9201" i="18"/>
  <c r="AO9092" i="18"/>
  <c r="AO8980" i="18"/>
  <c r="AO8870" i="18"/>
  <c r="AO8758" i="18"/>
  <c r="AO8645" i="18"/>
  <c r="AO8535" i="18"/>
  <c r="AO8423" i="18"/>
  <c r="AO8311" i="18"/>
  <c r="AO8202" i="18"/>
  <c r="AO8089" i="18"/>
  <c r="AO7977" i="18"/>
  <c r="AO7867" i="18"/>
  <c r="AO7749" i="18"/>
  <c r="AO7598" i="18"/>
  <c r="AO7452" i="18"/>
  <c r="AO7302" i="18"/>
  <c r="AO7154" i="18"/>
  <c r="AO7007" i="18"/>
  <c r="AO6857" i="18"/>
  <c r="AO6707" i="18"/>
  <c r="AO6561" i="18"/>
  <c r="AO6412" i="18"/>
  <c r="AO6260" i="18"/>
  <c r="AO6114" i="18"/>
  <c r="AO5944" i="18"/>
  <c r="AO5775" i="18"/>
  <c r="AO5607" i="18"/>
  <c r="AO5433" i="18"/>
  <c r="AO5264" i="18"/>
  <c r="AO5086" i="18"/>
  <c r="AO4871" i="18"/>
  <c r="AO4639" i="18"/>
  <c r="AO4364" i="18"/>
  <c r="AO3760" i="18"/>
  <c r="AO5741" i="18"/>
  <c r="AO2850" i="18"/>
  <c r="AO1789" i="18"/>
  <c r="AO8442" i="18"/>
  <c r="AO6323" i="18"/>
  <c r="AO2913" i="18"/>
  <c r="AO1895" i="18"/>
  <c r="AO5462" i="18"/>
  <c r="AO4099" i="18"/>
  <c r="AO2704" i="18"/>
  <c r="AO2640" i="18"/>
  <c r="AO2576" i="18"/>
  <c r="AO2512" i="18"/>
  <c r="AO2448" i="18"/>
  <c r="AO2384" i="18"/>
  <c r="AO2320" i="18"/>
  <c r="AO2256" i="18"/>
  <c r="AO2192" i="18"/>
  <c r="AO2128" i="18"/>
  <c r="AO2064" i="18"/>
  <c r="AO2000" i="18"/>
  <c r="AO1936" i="18"/>
  <c r="AO1862" i="18"/>
  <c r="AO1773" i="18"/>
  <c r="AO1677" i="18"/>
  <c r="AO1579" i="18"/>
  <c r="AO1481" i="18"/>
  <c r="AO1385" i="18"/>
  <c r="AO1286" i="18"/>
  <c r="AO1188" i="18"/>
  <c r="AO1092" i="18"/>
  <c r="AO994" i="18"/>
  <c r="AO895" i="18"/>
  <c r="AO799" i="18"/>
  <c r="AO701" i="18"/>
  <c r="AO603" i="18"/>
  <c r="AO507" i="18"/>
  <c r="AO409" i="18"/>
  <c r="AO25" i="18"/>
  <c r="AO9860" i="18"/>
  <c r="AO9761" i="18"/>
  <c r="AO9663" i="18"/>
  <c r="AO9567" i="18"/>
  <c r="AO9469" i="18"/>
  <c r="AO9371" i="18"/>
  <c r="AO9275" i="18"/>
  <c r="AO9175" i="18"/>
  <c r="AO9063" i="18"/>
  <c r="AO8954" i="18"/>
  <c r="AO8842" i="18"/>
  <c r="AO8729" i="18"/>
  <c r="AO8619" i="18"/>
  <c r="AO8507" i="18"/>
  <c r="AO8395" i="18"/>
  <c r="AO8285" i="18"/>
  <c r="AO8173" i="18"/>
  <c r="AO8060" i="18"/>
  <c r="AO7950" i="18"/>
  <c r="AO7838" i="18"/>
  <c r="AO7710" i="18"/>
  <c r="AO7564" i="18"/>
  <c r="AO7415" i="18"/>
  <c r="AO7263" i="18"/>
  <c r="AO7117" i="18"/>
  <c r="AO6969" i="18"/>
  <c r="AO6820" i="18"/>
  <c r="AO6674" i="18"/>
  <c r="AO6522" i="18"/>
  <c r="AO6373" i="18"/>
  <c r="AO6227" i="18"/>
  <c r="AO6072" i="18"/>
  <c r="AO5900" i="18"/>
  <c r="AO5733" i="18"/>
  <c r="AO5562" i="18"/>
  <c r="AO5392" i="18"/>
  <c r="AO5224" i="18"/>
  <c r="AO5034" i="18"/>
  <c r="AO4813" i="18"/>
  <c r="AO4589" i="18"/>
  <c r="AO4215" i="18"/>
  <c r="AO3574" i="18"/>
  <c r="AO5421" i="18"/>
  <c r="AO2586" i="18"/>
  <c r="AO1398" i="18"/>
  <c r="AO9741" i="18"/>
  <c r="AO8009" i="18"/>
  <c r="AO5672" i="18"/>
  <c r="AO2657" i="18"/>
  <c r="AO1507" i="18"/>
  <c r="AO28" i="18"/>
  <c r="AO2303" i="18"/>
  <c r="AO2696" i="18"/>
  <c r="AO2632" i="18"/>
  <c r="AO2568" i="18"/>
  <c r="AO2504" i="18"/>
  <c r="AO2440" i="18"/>
  <c r="AO2376" i="18"/>
  <c r="AO2312" i="18"/>
  <c r="AO2248" i="18"/>
  <c r="AO2184" i="18"/>
  <c r="AO2120" i="18"/>
  <c r="AO2056" i="18"/>
  <c r="AO1992" i="18"/>
  <c r="AO1928" i="18"/>
  <c r="AO1852" i="18"/>
  <c r="AO1762" i="18"/>
  <c r="AO1663" i="18"/>
  <c r="AO1567" i="18"/>
  <c r="AO1469" i="18"/>
  <c r="AO1371" i="18"/>
  <c r="AO1275" i="18"/>
  <c r="AO1177" i="18"/>
  <c r="AO1078" i="18"/>
  <c r="AO982" i="18"/>
  <c r="AO884" i="18"/>
  <c r="AO786" i="18"/>
  <c r="AO690" i="18"/>
  <c r="AO591" i="18"/>
  <c r="AO493" i="18"/>
  <c r="AO13" i="18"/>
  <c r="AO9846" i="18"/>
  <c r="AO9750" i="18"/>
  <c r="AO9652" i="18"/>
  <c r="AO9553" i="18"/>
  <c r="AO9457" i="18"/>
  <c r="AO9359" i="18"/>
  <c r="AO9261" i="18"/>
  <c r="AO9163" i="18"/>
  <c r="AO9051" i="18"/>
  <c r="AO8938" i="18"/>
  <c r="AO8828" i="18"/>
  <c r="AO8716" i="18"/>
  <c r="AO8604" i="18"/>
  <c r="AO8494" i="18"/>
  <c r="AO8381" i="18"/>
  <c r="AO8269" i="18"/>
  <c r="AO8159" i="18"/>
  <c r="AO8047" i="18"/>
  <c r="AO7935" i="18"/>
  <c r="AO7826" i="18"/>
  <c r="AO7692" i="18"/>
  <c r="AO7543" i="18"/>
  <c r="AO7397" i="18"/>
  <c r="AO7247" i="18"/>
  <c r="AO7097" i="18"/>
  <c r="AO6950" i="18"/>
  <c r="AO6802" i="18"/>
  <c r="AO6652" i="18"/>
  <c r="AO6506" i="18"/>
  <c r="AO6355" i="18"/>
  <c r="AO6205" i="18"/>
  <c r="AO6052" i="18"/>
  <c r="AO5881" i="18"/>
  <c r="AO5709" i="18"/>
  <c r="AO5542" i="18"/>
  <c r="AO5370" i="18"/>
  <c r="AO5201" i="18"/>
  <c r="AO5013" i="18"/>
  <c r="AO4784" i="18"/>
  <c r="AO4551" i="18"/>
  <c r="AO4101" i="18"/>
  <c r="AO3380" i="18"/>
  <c r="AO5095" i="18"/>
  <c r="AO2458" i="18"/>
  <c r="AO1215" i="18"/>
  <c r="AO9533" i="18"/>
  <c r="AO7799" i="18"/>
  <c r="AO5336" i="18"/>
  <c r="AO2529" i="18"/>
  <c r="AO1324" i="18"/>
  <c r="AO9726" i="18"/>
  <c r="AO1749" i="18"/>
  <c r="AO2688" i="18"/>
  <c r="AO2624" i="18"/>
  <c r="AO2560" i="18"/>
  <c r="AO2496" i="18"/>
  <c r="AO2432" i="18"/>
  <c r="AO2368" i="18"/>
  <c r="AO2304" i="18"/>
  <c r="AO2240" i="18"/>
  <c r="AO2176" i="18"/>
  <c r="AO2112" i="18"/>
  <c r="AO2048" i="18"/>
  <c r="AO1984" i="18"/>
  <c r="AO1920" i="18"/>
  <c r="AO1840" i="18"/>
  <c r="AO1750" i="18"/>
  <c r="AO1652" i="18"/>
  <c r="AO1554" i="18"/>
  <c r="AO1458" i="18"/>
  <c r="AO1359" i="18"/>
  <c r="AO1261" i="18"/>
  <c r="AO1165" i="18"/>
  <c r="AO1067" i="18"/>
  <c r="AO969" i="18"/>
  <c r="AO873" i="18"/>
  <c r="AO774" i="18"/>
  <c r="AO676" i="18"/>
  <c r="AO580" i="18"/>
  <c r="AO482" i="18"/>
  <c r="AO9933" i="18"/>
  <c r="AO9835" i="18"/>
  <c r="AO9736" i="18"/>
  <c r="AO9640" i="18"/>
  <c r="AO9542" i="18"/>
  <c r="AO9444" i="18"/>
  <c r="AO9348" i="18"/>
  <c r="AO9249" i="18"/>
  <c r="AO9147" i="18"/>
  <c r="AO9037" i="18"/>
  <c r="AO8925" i="18"/>
  <c r="AO8813" i="18"/>
  <c r="AO8703" i="18"/>
  <c r="AO8590" i="18"/>
  <c r="AO8478" i="18"/>
  <c r="AO8369" i="18"/>
  <c r="AO8257" i="18"/>
  <c r="AO8143" i="18"/>
  <c r="AO8034" i="18"/>
  <c r="AO7922" i="18"/>
  <c r="AO7810" i="18"/>
  <c r="AO7676" i="18"/>
  <c r="AO7525" i="18"/>
  <c r="AO7375" i="18"/>
  <c r="AO7229" i="18"/>
  <c r="AO7081" i="18"/>
  <c r="AO6930" i="18"/>
  <c r="AO6783" i="18"/>
  <c r="AO6634" i="18"/>
  <c r="AO6485" i="18"/>
  <c r="AO6339" i="18"/>
  <c r="AO6187" i="18"/>
  <c r="AO6028" i="18"/>
  <c r="AO5861" i="18"/>
  <c r="AO5690" i="18"/>
  <c r="AO5517" i="18"/>
  <c r="AO5350" i="18"/>
  <c r="AO5181" i="18"/>
  <c r="AO4983" i="18"/>
  <c r="AO4761" i="18"/>
  <c r="AO4517" i="18"/>
  <c r="AO4062" i="18"/>
  <c r="AO3221" i="18"/>
  <c r="AO4681" i="18"/>
  <c r="AO2338" i="18"/>
  <c r="AO1010" i="18"/>
  <c r="AO9339" i="18"/>
  <c r="AO7511" i="18"/>
  <c r="AO4959" i="18"/>
  <c r="AO2401" i="18"/>
  <c r="AO1141" i="18"/>
  <c r="AO9520" i="18"/>
  <c r="AO967" i="18"/>
  <c r="AO2680" i="18"/>
  <c r="AO2616" i="18"/>
  <c r="AO2552" i="18"/>
  <c r="AO2488" i="18"/>
  <c r="AO2424" i="18"/>
  <c r="AO2360" i="18"/>
  <c r="AO2296" i="18"/>
  <c r="AO2232" i="18"/>
  <c r="AO2168" i="18"/>
  <c r="AO2104" i="18"/>
  <c r="AO2040" i="18"/>
  <c r="AO1976" i="18"/>
  <c r="AO1912" i="18"/>
  <c r="AO1830" i="18"/>
  <c r="AO1737" i="18"/>
  <c r="AO1641" i="18"/>
  <c r="AO1542" i="18"/>
  <c r="AO1444" i="18"/>
  <c r="AO1348" i="18"/>
  <c r="AO1250" i="18"/>
  <c r="AO1151" i="18"/>
  <c r="AO1055" i="18"/>
  <c r="AO957" i="18"/>
  <c r="AO859" i="18"/>
  <c r="AO763" i="18"/>
  <c r="AO665" i="18"/>
  <c r="AO566" i="18"/>
  <c r="AO470" i="18"/>
  <c r="AO9919" i="18"/>
  <c r="AO9823" i="18"/>
  <c r="AO9725" i="18"/>
  <c r="AO9627" i="18"/>
  <c r="AO9531" i="18"/>
  <c r="AO9432" i="18"/>
  <c r="AO9334" i="18"/>
  <c r="AO9238" i="18"/>
  <c r="AO9134" i="18"/>
  <c r="AO9021" i="18"/>
  <c r="AO8911" i="18"/>
  <c r="AO8799" i="18"/>
  <c r="AO8687" i="18"/>
  <c r="AO8578" i="18"/>
  <c r="AO8466" i="18"/>
  <c r="AO8353" i="18"/>
  <c r="AO8243" i="18"/>
  <c r="AO8131" i="18"/>
  <c r="AO8019" i="18"/>
  <c r="AO7909" i="18"/>
  <c r="AO7796" i="18"/>
  <c r="AO7655" i="18"/>
  <c r="AO7509" i="18"/>
  <c r="AO7357" i="18"/>
  <c r="AO7209" i="18"/>
  <c r="AO7062" i="18"/>
  <c r="AO6914" i="18"/>
  <c r="AO6762" i="18"/>
  <c r="AO6615" i="18"/>
  <c r="AO6467" i="18"/>
  <c r="AO6318" i="18"/>
  <c r="AO6172" i="18"/>
  <c r="AO6007" i="18"/>
  <c r="AO5837" i="18"/>
  <c r="AO5670" i="18"/>
  <c r="AO5501" i="18"/>
  <c r="AO5327" i="18"/>
  <c r="AO5159" i="18"/>
  <c r="AO4954" i="18"/>
  <c r="AO4729" i="18"/>
  <c r="AO4484" i="18"/>
  <c r="AO3952" i="18"/>
  <c r="AO3169" i="18"/>
  <c r="AO4154" i="18"/>
  <c r="AO2202" i="18"/>
  <c r="AO802" i="18"/>
  <c r="AO9137" i="18"/>
  <c r="AO7178" i="18"/>
  <c r="AO4526" i="18"/>
  <c r="AO2273" i="18"/>
  <c r="AO958" i="18"/>
  <c r="AO9312" i="18"/>
  <c r="AO4173" i="18"/>
  <c r="AO3871" i="18"/>
  <c r="AO3526" i="18"/>
  <c r="AO3125" i="18"/>
  <c r="AO5869" i="18"/>
  <c r="AO5528" i="18"/>
  <c r="AO5230" i="18"/>
  <c r="AO4826" i="18"/>
  <c r="AO4381" i="18"/>
  <c r="AO3779" i="18"/>
  <c r="AO3026" i="18"/>
  <c r="AO2898" i="18"/>
  <c r="AO2762" i="18"/>
  <c r="AO2634" i="18"/>
  <c r="AO2514" i="18"/>
  <c r="AO2386" i="18"/>
  <c r="AO2250" i="18"/>
  <c r="AO2122" i="18"/>
  <c r="AO1994" i="18"/>
  <c r="AO1854" i="18"/>
  <c r="AO1654" i="18"/>
  <c r="AO1471" i="18"/>
  <c r="AO1277" i="18"/>
  <c r="AO1094" i="18"/>
  <c r="AO875" i="18"/>
  <c r="AO681" i="18"/>
  <c r="AO498" i="18"/>
  <c r="AO9814" i="18"/>
  <c r="AO9617" i="18"/>
  <c r="AO9412" i="18"/>
  <c r="AO9215" i="18"/>
  <c r="AO8998" i="18"/>
  <c r="AO8777" i="18"/>
  <c r="AO8539" i="18"/>
  <c r="AO8316" i="18"/>
  <c r="AO8092" i="18"/>
  <c r="AO7883" i="18"/>
  <c r="AO7625" i="18"/>
  <c r="AO7306" i="18"/>
  <c r="AO6991" i="18"/>
  <c r="AO6715" i="18"/>
  <c r="AO6414" i="18"/>
  <c r="AO6135" i="18"/>
  <c r="AO5780" i="18"/>
  <c r="AO5482" i="18"/>
  <c r="AO5141" i="18"/>
  <c r="AO4680" i="18"/>
  <c r="AO4110" i="18"/>
  <c r="AO3491" i="18"/>
  <c r="AO2961" i="18"/>
  <c r="AO2841" i="18"/>
  <c r="AO2713" i="18"/>
  <c r="AO2577" i="18"/>
  <c r="AO2457" i="18"/>
  <c r="AO2321" i="18"/>
  <c r="AO2193" i="18"/>
  <c r="AO2073" i="18"/>
  <c r="AO1937" i="18"/>
  <c r="AO1777" i="18"/>
  <c r="AO1580" i="18"/>
  <c r="AO1386" i="18"/>
  <c r="AO1214" i="18"/>
  <c r="AO1020" i="18"/>
  <c r="AO826" i="18"/>
  <c r="AO654" i="18"/>
  <c r="AO471" i="18"/>
  <c r="AO9813" i="18"/>
  <c r="AO9593" i="18"/>
  <c r="AO9374" i="18"/>
  <c r="AO9191" i="18"/>
  <c r="AO8566" i="18"/>
  <c r="AO6468" i="18"/>
  <c r="AO3007" i="18"/>
  <c r="AO2495" i="18"/>
  <c r="AO1983" i="18"/>
  <c r="AO1260" i="18"/>
  <c r="AO481" i="18"/>
  <c r="AO9589" i="18"/>
  <c r="AO8701" i="18"/>
  <c r="AO7809" i="18"/>
  <c r="AO7407" i="18"/>
  <c r="AO4143" i="18"/>
  <c r="AO3836" i="18"/>
  <c r="AO3470" i="18"/>
  <c r="AO3073" i="18"/>
  <c r="AO5826" i="18"/>
  <c r="AO5486" i="18"/>
  <c r="AO5191" i="18"/>
  <c r="AO4765" i="18"/>
  <c r="AO4311" i="18"/>
  <c r="AO3693" i="18"/>
  <c r="AO3010" i="18"/>
  <c r="AO2882" i="18"/>
  <c r="AO2746" i="18"/>
  <c r="AO2618" i="18"/>
  <c r="AO2498" i="18"/>
  <c r="AO2370" i="18"/>
  <c r="AO2234" i="18"/>
  <c r="AO2106" i="18"/>
  <c r="AO1978" i="18"/>
  <c r="AO1832" i="18"/>
  <c r="AO1631" i="18"/>
  <c r="AO1449" i="18"/>
  <c r="AO1252" i="18"/>
  <c r="AO1058" i="18"/>
  <c r="AO850" i="18"/>
  <c r="AO655" i="18"/>
  <c r="AO473" i="18"/>
  <c r="AO9789" i="18"/>
  <c r="AO9595" i="18"/>
  <c r="AO9387" i="18"/>
  <c r="AO9192" i="18"/>
  <c r="AO8970" i="18"/>
  <c r="AO8747" i="18"/>
  <c r="AO8509" i="18"/>
  <c r="AO8287" i="18"/>
  <c r="AO8066" i="18"/>
  <c r="AO7857" i="18"/>
  <c r="AO7585" i="18"/>
  <c r="AO7271" i="18"/>
  <c r="AO6955" i="18"/>
  <c r="AO6676" i="18"/>
  <c r="AO6396" i="18"/>
  <c r="AO6077" i="18"/>
  <c r="AO5738" i="18"/>
  <c r="AO5440" i="18"/>
  <c r="AO5068" i="18"/>
  <c r="AO4620" i="18"/>
  <c r="AO4038" i="18"/>
  <c r="AO3382" i="18"/>
  <c r="AO2953" i="18"/>
  <c r="AO2817" i="18"/>
  <c r="AO2689" i="18"/>
  <c r="AO2561" i="18"/>
  <c r="AO2433" i="18"/>
  <c r="AO2305" i="18"/>
  <c r="AO2185" i="18"/>
  <c r="AO2049" i="18"/>
  <c r="AO1921" i="18"/>
  <c r="AO1751" i="18"/>
  <c r="AO1557" i="18"/>
  <c r="AO1361" i="18"/>
  <c r="AO1178" i="18"/>
  <c r="AO995" i="18"/>
  <c r="AO812" i="18"/>
  <c r="AO629" i="18"/>
  <c r="AO446" i="18"/>
  <c r="AO9788" i="18"/>
  <c r="AO9568" i="18"/>
  <c r="AO9360" i="18"/>
  <c r="AO9164" i="18"/>
  <c r="AO8341" i="18"/>
  <c r="AO6155" i="18"/>
  <c r="AO2943" i="18"/>
  <c r="AO2431" i="18"/>
  <c r="AO1919" i="18"/>
  <c r="AO1164" i="18"/>
  <c r="AO9479" i="18"/>
  <c r="AO8589" i="18"/>
  <c r="AO7022" i="18"/>
  <c r="AO4078" i="18"/>
  <c r="AO3422" i="18"/>
  <c r="AO6121" i="18"/>
  <c r="AO5785" i="18"/>
  <c r="AO5444" i="18"/>
  <c r="AO5142" i="18"/>
  <c r="AO4743" i="18"/>
  <c r="AO4230" i="18"/>
  <c r="AO3601" i="18"/>
  <c r="AO2994" i="18"/>
  <c r="AO2866" i="18"/>
  <c r="AO2730" i="18"/>
  <c r="AO2602" i="18"/>
  <c r="AO2482" i="18"/>
  <c r="AO2354" i="18"/>
  <c r="AO2218" i="18"/>
  <c r="AO2090" i="18"/>
  <c r="AO1970" i="18"/>
  <c r="AO1812" i="18"/>
  <c r="AO1606" i="18"/>
  <c r="AO1423" i="18"/>
  <c r="AO1229" i="18"/>
  <c r="AO1033" i="18"/>
  <c r="AO827" i="18"/>
  <c r="AO630" i="18"/>
  <c r="AO447" i="18"/>
  <c r="AO9764" i="18"/>
  <c r="AO9558" i="18"/>
  <c r="AO9361" i="18"/>
  <c r="AO9165" i="18"/>
  <c r="AO8943" i="18"/>
  <c r="AO8706" i="18"/>
  <c r="AO8484" i="18"/>
  <c r="AO8259" i="18"/>
  <c r="AO8037" i="18"/>
  <c r="AO7828" i="18"/>
  <c r="AO7551" i="18"/>
  <c r="AO7233" i="18"/>
  <c r="AO6937" i="18"/>
  <c r="AO6637" i="18"/>
  <c r="AO6359" i="18"/>
  <c r="AO6037" i="18"/>
  <c r="AO5717" i="18"/>
  <c r="AO5375" i="18"/>
  <c r="AO5016" i="18"/>
  <c r="AO4593" i="18"/>
  <c r="AO3957" i="18"/>
  <c r="AO3278" i="18"/>
  <c r="AO2929" i="18"/>
  <c r="AO2809" i="18"/>
  <c r="AO2673" i="18"/>
  <c r="AO2545" i="18"/>
  <c r="AO2417" i="18"/>
  <c r="AO2289" i="18"/>
  <c r="AO2161" i="18"/>
  <c r="AO2033" i="18"/>
  <c r="AO1913" i="18"/>
  <c r="AO1726" i="18"/>
  <c r="AO1532" i="18"/>
  <c r="AO1338" i="18"/>
  <c r="AO1166" i="18"/>
  <c r="AO983" i="18"/>
  <c r="AO789" i="18"/>
  <c r="AO606" i="18"/>
  <c r="AO435" i="18"/>
  <c r="AO40" i="18"/>
  <c r="AO9763" i="18"/>
  <c r="AO9543" i="18"/>
  <c r="AO9337" i="18"/>
  <c r="AO9135" i="18"/>
  <c r="AO8119" i="18"/>
  <c r="AO5821" i="18"/>
  <c r="AO2879" i="18"/>
  <c r="AO2367" i="18"/>
  <c r="AO1839" i="18"/>
  <c r="AO1066" i="18"/>
  <c r="AO9369" i="18"/>
  <c r="AO8477" i="18"/>
  <c r="AO5797" i="18"/>
  <c r="AO1034" i="18"/>
  <c r="AO4325" i="18"/>
  <c r="AO4027" i="18"/>
  <c r="AO3725" i="18"/>
  <c r="AO3321" i="18"/>
  <c r="AO6038" i="18"/>
  <c r="AO5702" i="18"/>
  <c r="AO5382" i="18"/>
  <c r="AO5046" i="18"/>
  <c r="AO4630" i="18"/>
  <c r="AO4083" i="18"/>
  <c r="AO3388" i="18"/>
  <c r="AO2962" i="18"/>
  <c r="AO2826" i="18"/>
  <c r="AO2698" i="18"/>
  <c r="AO2570" i="18"/>
  <c r="AO2442" i="18"/>
  <c r="AO2322" i="18"/>
  <c r="AO2186" i="18"/>
  <c r="AO2058" i="18"/>
  <c r="AO1938" i="18"/>
  <c r="AO1764" i="18"/>
  <c r="AO1558" i="18"/>
  <c r="AO1375" i="18"/>
  <c r="AO1193" i="18"/>
  <c r="AO985" i="18"/>
  <c r="AO777" i="18"/>
  <c r="AO582" i="18"/>
  <c r="AO9924" i="18"/>
  <c r="AO9716" i="18"/>
  <c r="AO9508" i="18"/>
  <c r="AO9313" i="18"/>
  <c r="AO9110" i="18"/>
  <c r="AO8886" i="18"/>
  <c r="AO8651" i="18"/>
  <c r="AO8413" i="18"/>
  <c r="AO8191" i="18"/>
  <c r="AO7982" i="18"/>
  <c r="AO7773" i="18"/>
  <c r="AO7473" i="18"/>
  <c r="AO7138" i="18"/>
  <c r="AO6861" i="18"/>
  <c r="AO6564" i="18"/>
  <c r="AO6286" i="18"/>
  <c r="AO5946" i="18"/>
  <c r="AO5631" i="18"/>
  <c r="AO5292" i="18"/>
  <c r="AO4934" i="18"/>
  <c r="AO4454" i="18"/>
  <c r="AO3847" i="18"/>
  <c r="AO3033" i="18"/>
  <c r="AO2905" i="18"/>
  <c r="AO2777" i="18"/>
  <c r="AO2641" i="18"/>
  <c r="AO2521" i="18"/>
  <c r="AO2393" i="18"/>
  <c r="AO2265" i="18"/>
  <c r="AO2137" i="18"/>
  <c r="AO2001" i="18"/>
  <c r="AO1875" i="18"/>
  <c r="AO1667" i="18"/>
  <c r="AO1484" i="18"/>
  <c r="AO1301" i="18"/>
  <c r="AO1118" i="18"/>
  <c r="AO935" i="18"/>
  <c r="AO739" i="18"/>
  <c r="AO556" i="18"/>
  <c r="AO9923" i="18"/>
  <c r="AO9689" i="18"/>
  <c r="AO9484" i="18"/>
  <c r="AO9287" i="18"/>
  <c r="AO9067" i="18"/>
  <c r="AO7638" i="18"/>
  <c r="AO5111" i="18"/>
  <c r="AO2751" i="18"/>
  <c r="AO2239" i="18"/>
  <c r="AO1651" i="18"/>
  <c r="AO871" i="18"/>
  <c r="AO9146" i="18"/>
  <c r="AO8255" i="18"/>
  <c r="AO1455" i="18"/>
  <c r="AO4292" i="18"/>
  <c r="AO3982" i="18"/>
  <c r="AO3678" i="18"/>
  <c r="AO3270" i="18"/>
  <c r="AO5994" i="18"/>
  <c r="AO5657" i="18"/>
  <c r="AO5337" i="18"/>
  <c r="AO4996" i="18"/>
  <c r="AO4572" i="18"/>
  <c r="AO4003" i="18"/>
  <c r="AO3298" i="18"/>
  <c r="AO2946" i="18"/>
  <c r="AO2818" i="18"/>
  <c r="AO2682" i="18"/>
  <c r="AO2562" i="18"/>
  <c r="AO2426" i="18"/>
  <c r="AO2306" i="18"/>
  <c r="AO2170" i="18"/>
  <c r="AO2042" i="18"/>
  <c r="AO1922" i="18"/>
  <c r="AO1741" i="18"/>
  <c r="AO1533" i="18"/>
  <c r="AO1350" i="18"/>
  <c r="AO1167" i="18"/>
  <c r="AO959" i="18"/>
  <c r="AO754" i="18"/>
  <c r="AO557" i="18"/>
  <c r="AO9887" i="18"/>
  <c r="AO9691" i="18"/>
  <c r="AO9485" i="18"/>
  <c r="AO9288" i="18"/>
  <c r="AO9082" i="18"/>
  <c r="AO8860" i="18"/>
  <c r="AO8622" i="18"/>
  <c r="AO8385" i="18"/>
  <c r="AO8175" i="18"/>
  <c r="AO7966" i="18"/>
  <c r="AO7734" i="18"/>
  <c r="AO7418" i="18"/>
  <c r="AO7105" i="18"/>
  <c r="AO6825" i="18"/>
  <c r="AO6527" i="18"/>
  <c r="AO6247" i="18"/>
  <c r="AO5909" i="18"/>
  <c r="AO5589" i="18"/>
  <c r="AO5273" i="18"/>
  <c r="AO4847" i="18"/>
  <c r="AO4340" i="18"/>
  <c r="AO3773" i="18"/>
  <c r="AO3017" i="18"/>
  <c r="AO2889" i="18"/>
  <c r="AO2761" i="18"/>
  <c r="AO2633" i="18"/>
  <c r="AO2505" i="18"/>
  <c r="AO2377" i="18"/>
  <c r="AO2241" i="18"/>
  <c r="AO2113" i="18"/>
  <c r="AO1985" i="18"/>
  <c r="AO1853" i="18"/>
  <c r="AO1642" i="18"/>
  <c r="AO1470" i="18"/>
  <c r="AO1276" i="18"/>
  <c r="AO1093" i="18"/>
  <c r="AO910" i="18"/>
  <c r="AO716" i="18"/>
  <c r="AO533" i="18"/>
  <c r="AO9897" i="18"/>
  <c r="AO9667" i="18"/>
  <c r="AO9459" i="18"/>
  <c r="AO9264" i="18"/>
  <c r="AO9038" i="18"/>
  <c r="AO7325" i="18"/>
  <c r="AO4679" i="18"/>
  <c r="AO2687" i="18"/>
  <c r="AO2175" i="18"/>
  <c r="AO1553" i="18"/>
  <c r="AO773" i="18"/>
  <c r="AO9932" i="18"/>
  <c r="AO9036" i="18"/>
  <c r="AO8142" i="18"/>
  <c r="AO788" i="18"/>
  <c r="AO5295" i="18"/>
  <c r="AO4938" i="18"/>
  <c r="AO4536" i="18"/>
  <c r="AO3930" i="18"/>
  <c r="AO3150" i="18"/>
  <c r="AO2930" i="18"/>
  <c r="AO2802" i="18"/>
  <c r="AO2666" i="18"/>
  <c r="AO2546" i="18"/>
  <c r="AO2410" i="18"/>
  <c r="AO2290" i="18"/>
  <c r="AO2154" i="18"/>
  <c r="AO2026" i="18"/>
  <c r="AO1906" i="18"/>
  <c r="AO1705" i="18"/>
  <c r="AO1508" i="18"/>
  <c r="AO1325" i="18"/>
  <c r="AO1131" i="18"/>
  <c r="AO937" i="18"/>
  <c r="AO729" i="18"/>
  <c r="AO534" i="18"/>
  <c r="AO9862" i="18"/>
  <c r="AO9668" i="18"/>
  <c r="AO9460" i="18"/>
  <c r="AO9265" i="18"/>
  <c r="AO9053" i="18"/>
  <c r="AO8831" i="18"/>
  <c r="AO8594" i="18"/>
  <c r="AO8358" i="18"/>
  <c r="AO8149" i="18"/>
  <c r="AO7940" i="18"/>
  <c r="AO7698" i="18"/>
  <c r="AO7383" i="18"/>
  <c r="AO7065" i="18"/>
  <c r="AO6788" i="18"/>
  <c r="AO6491" i="18"/>
  <c r="AO6193" i="18"/>
  <c r="AO5863" i="18"/>
  <c r="AO5566" i="18"/>
  <c r="AO5229" i="18"/>
  <c r="AO4792" i="18"/>
  <c r="AO4262" i="18"/>
  <c r="AO3685" i="18"/>
  <c r="AO2993" i="18"/>
  <c r="AO2873" i="18"/>
  <c r="AO2745" i="18"/>
  <c r="AO2617" i="18"/>
  <c r="AO2481" i="18"/>
  <c r="AO2353" i="18"/>
  <c r="AO2225" i="18"/>
  <c r="AO2105" i="18"/>
  <c r="AO1969" i="18"/>
  <c r="AO1831" i="18"/>
  <c r="AO1617" i="18"/>
  <c r="AO1434" i="18"/>
  <c r="AO1265" i="18"/>
  <c r="AO1068" i="18"/>
  <c r="AO874" i="18"/>
  <c r="AO691" i="18"/>
  <c r="AO519" i="18"/>
  <c r="AO9861" i="18"/>
  <c r="AO9641" i="18"/>
  <c r="AO9433" i="18"/>
  <c r="AO9239" i="18"/>
  <c r="AO9010" i="18"/>
  <c r="AO7049" i="18"/>
  <c r="AO4109" i="18"/>
  <c r="AO2623" i="18"/>
  <c r="AO2111" i="18"/>
  <c r="AO1457" i="18"/>
  <c r="AO675" i="18"/>
  <c r="AO9808" i="18"/>
  <c r="AO8924" i="18"/>
  <c r="AO8033" i="18"/>
  <c r="AO5910" i="18"/>
  <c r="AO5574" i="18"/>
  <c r="AO5254" i="18"/>
  <c r="AO4886" i="18"/>
  <c r="AO4458" i="18"/>
  <c r="AO3854" i="18"/>
  <c r="AO3042" i="18"/>
  <c r="AO2906" i="18"/>
  <c r="AO2786" i="18"/>
  <c r="AO2650" i="18"/>
  <c r="AO2530" i="18"/>
  <c r="AO2402" i="18"/>
  <c r="AO2274" i="18"/>
  <c r="AO2138" i="18"/>
  <c r="AO2010" i="18"/>
  <c r="AO1876" i="18"/>
  <c r="AO1679" i="18"/>
  <c r="AO1485" i="18"/>
  <c r="AO1302" i="18"/>
  <c r="AO1106" i="18"/>
  <c r="AO911" i="18"/>
  <c r="AO703" i="18"/>
  <c r="AO509" i="18"/>
  <c r="AO9837" i="18"/>
  <c r="AO9643" i="18"/>
  <c r="AO9435" i="18"/>
  <c r="AO9240" i="18"/>
  <c r="AO9027" i="18"/>
  <c r="AO8802" i="18"/>
  <c r="AO8567" i="18"/>
  <c r="AO8342" i="18"/>
  <c r="AO8121" i="18"/>
  <c r="AO7911" i="18"/>
  <c r="AO7661" i="18"/>
  <c r="AO7345" i="18"/>
  <c r="AO7028" i="18"/>
  <c r="AO6749" i="18"/>
  <c r="AO6454" i="18"/>
  <c r="AO6156" i="18"/>
  <c r="AO5822" i="18"/>
  <c r="AO5526" i="18"/>
  <c r="AO5166" i="18"/>
  <c r="AO4735" i="18"/>
  <c r="AO4184" i="18"/>
  <c r="AO3582" i="18"/>
  <c r="AO2985" i="18"/>
  <c r="AO2857" i="18"/>
  <c r="AO2729" i="18"/>
  <c r="AO2593" i="18"/>
  <c r="AO2465" i="18"/>
  <c r="AO2337" i="18"/>
  <c r="AO2209" i="18"/>
  <c r="AO2089" i="18"/>
  <c r="AO1961" i="18"/>
  <c r="AO1811" i="18"/>
  <c r="AO1594" i="18"/>
  <c r="AO1411" i="18"/>
  <c r="AO1228" i="18"/>
  <c r="AO1045" i="18"/>
  <c r="AO849" i="18"/>
  <c r="AO666" i="18"/>
  <c r="AO497" i="18"/>
  <c r="AO9836" i="18"/>
  <c r="AO9630" i="18"/>
  <c r="AO9411" i="18"/>
  <c r="AO9214" i="18"/>
  <c r="AO8788" i="18"/>
  <c r="AO6748" i="18"/>
  <c r="AO3381" i="18"/>
  <c r="AO2559" i="18"/>
  <c r="AO2047" i="18"/>
  <c r="AO1358" i="18"/>
  <c r="AO579" i="18"/>
  <c r="AO9699" i="18"/>
  <c r="AO8811" i="18"/>
  <c r="AO7921" i="18"/>
  <c r="AO9045" i="18"/>
  <c r="AO8871" i="18"/>
  <c r="AO8650" i="18"/>
  <c r="AO8425" i="18"/>
  <c r="AO8189" i="18"/>
  <c r="AO7981" i="18"/>
  <c r="AO7750" i="18"/>
  <c r="AO7455" i="18"/>
  <c r="AO7137" i="18"/>
  <c r="AO6860" i="18"/>
  <c r="AO6580" i="18"/>
  <c r="AO6267" i="18"/>
  <c r="AO5928" i="18"/>
  <c r="AO5608" i="18"/>
  <c r="AO5247" i="18"/>
  <c r="AO4822" i="18"/>
  <c r="AO4298" i="18"/>
  <c r="AO3684" i="18"/>
  <c r="AO3031" i="18"/>
  <c r="AO2967" i="18"/>
  <c r="AO2903" i="18"/>
  <c r="AO2839" i="18"/>
  <c r="AO2775" i="18"/>
  <c r="AO2711" i="18"/>
  <c r="AO2647" i="18"/>
  <c r="AO2583" i="18"/>
  <c r="AO2519" i="18"/>
  <c r="AO2455" i="18"/>
  <c r="AO2391" i="18"/>
  <c r="AO2327" i="18"/>
  <c r="AO2263" i="18"/>
  <c r="AO2199" i="18"/>
  <c r="AO2135" i="18"/>
  <c r="AO2071" i="18"/>
  <c r="AO2007" i="18"/>
  <c r="AO1943" i="18"/>
  <c r="AO1871" i="18"/>
  <c r="AO1786" i="18"/>
  <c r="AO1687" i="18"/>
  <c r="AO1589" i="18"/>
  <c r="AO1493" i="18"/>
  <c r="AO1395" i="18"/>
  <c r="AO1297" i="18"/>
  <c r="AO1201" i="18"/>
  <c r="AO1102" i="18"/>
  <c r="AO1004" i="18"/>
  <c r="AO908" i="18"/>
  <c r="AO810" i="18"/>
  <c r="AO711" i="18"/>
  <c r="AO615" i="18"/>
  <c r="AO517" i="18"/>
  <c r="AO419" i="18"/>
  <c r="AO37" i="18"/>
  <c r="AO9859" i="18"/>
  <c r="AO9749" i="18"/>
  <c r="AO9639" i="18"/>
  <c r="AO9516" i="18"/>
  <c r="AO9406" i="18"/>
  <c r="AO9296" i="18"/>
  <c r="AO9187" i="18"/>
  <c r="AO9078" i="18"/>
  <c r="AO8965" i="18"/>
  <c r="AO8853" i="18"/>
  <c r="AO8743" i="18"/>
  <c r="AO8631" i="18"/>
  <c r="AO8518" i="18"/>
  <c r="AO8409" i="18"/>
  <c r="AO8297" i="18"/>
  <c r="AO8185" i="18"/>
  <c r="AO8075" i="18"/>
  <c r="AO7963" i="18"/>
  <c r="AO7850" i="18"/>
  <c r="AO7469" i="18"/>
  <c r="AO6281" i="18"/>
  <c r="AO4892" i="18"/>
  <c r="AO1702" i="18"/>
  <c r="AO1035" i="18"/>
  <c r="AO9455" i="18"/>
  <c r="AO8157" i="18"/>
  <c r="AO5333" i="18"/>
  <c r="AO1454" i="18"/>
  <c r="AO8843" i="18"/>
  <c r="AO8621" i="18"/>
  <c r="AO8398" i="18"/>
  <c r="AO8174" i="18"/>
  <c r="AO7939" i="18"/>
  <c r="AO7717" i="18"/>
  <c r="AO7417" i="18"/>
  <c r="AO7103" i="18"/>
  <c r="AO6823" i="18"/>
  <c r="AO6547" i="18"/>
  <c r="AO6228" i="18"/>
  <c r="AO5908" i="18"/>
  <c r="AO5565" i="18"/>
  <c r="AO5205" i="18"/>
  <c r="AO4762" i="18"/>
  <c r="AO4227" i="18"/>
  <c r="AO3580" i="18"/>
  <c r="AO3023" i="18"/>
  <c r="AO2959" i="18"/>
  <c r="AO2895" i="18"/>
  <c r="AO2831" i="18"/>
  <c r="AO2767" i="18"/>
  <c r="AO2703" i="18"/>
  <c r="AO2639" i="18"/>
  <c r="AO2575" i="18"/>
  <c r="AO2511" i="18"/>
  <c r="AO2447" i="18"/>
  <c r="AO2383" i="18"/>
  <c r="AO2319" i="18"/>
  <c r="AO2255" i="18"/>
  <c r="AO2191" i="18"/>
  <c r="AO2127" i="18"/>
  <c r="AO2063" i="18"/>
  <c r="AO1999" i="18"/>
  <c r="AO1935" i="18"/>
  <c r="AO1861" i="18"/>
  <c r="AO1772" i="18"/>
  <c r="AO1676" i="18"/>
  <c r="AO1578" i="18"/>
  <c r="AO1479" i="18"/>
  <c r="AO1383" i="18"/>
  <c r="AO1285" i="18"/>
  <c r="AO1187" i="18"/>
  <c r="AO1091" i="18"/>
  <c r="AO993" i="18"/>
  <c r="AO894" i="18"/>
  <c r="AO798" i="18"/>
  <c r="AO700" i="18"/>
  <c r="AO602" i="18"/>
  <c r="AO506" i="18"/>
  <c r="AO407" i="18"/>
  <c r="AO24" i="18"/>
  <c r="AO9845" i="18"/>
  <c r="AO9735" i="18"/>
  <c r="AO9614" i="18"/>
  <c r="AO9504" i="18"/>
  <c r="AO9395" i="18"/>
  <c r="AO9285" i="18"/>
  <c r="AO9174" i="18"/>
  <c r="AO9062" i="18"/>
  <c r="AO8953" i="18"/>
  <c r="AO8841" i="18"/>
  <c r="AO8727" i="18"/>
  <c r="AO8618" i="18"/>
  <c r="AO8506" i="18"/>
  <c r="AO8394" i="18"/>
  <c r="AO8284" i="18"/>
  <c r="AO8171" i="18"/>
  <c r="AO8059" i="18"/>
  <c r="AO7949" i="18"/>
  <c r="AO7837" i="18"/>
  <c r="AO7319" i="18"/>
  <c r="AO6131" i="18"/>
  <c r="AO4670" i="18"/>
  <c r="AO1620" i="18"/>
  <c r="AO953" i="18"/>
  <c r="AO9318" i="18"/>
  <c r="AO7969" i="18"/>
  <c r="AO5045" i="18"/>
  <c r="AO1326" i="18"/>
  <c r="AO8817" i="18"/>
  <c r="AO8591" i="18"/>
  <c r="AO8370" i="18"/>
  <c r="AO8148" i="18"/>
  <c r="AO7910" i="18"/>
  <c r="AO7677" i="18"/>
  <c r="AO7382" i="18"/>
  <c r="AO7063" i="18"/>
  <c r="AO6787" i="18"/>
  <c r="AO6507" i="18"/>
  <c r="AO6191" i="18"/>
  <c r="AO5862" i="18"/>
  <c r="AO5502" i="18"/>
  <c r="AO5164" i="18"/>
  <c r="AO4702" i="18"/>
  <c r="AO4146" i="18"/>
  <c r="AO3490" i="18"/>
  <c r="AO3015" i="18"/>
  <c r="AO2951" i="18"/>
  <c r="AO2887" i="18"/>
  <c r="AO2823" i="18"/>
  <c r="AO2759" i="18"/>
  <c r="AO2695" i="18"/>
  <c r="AO2631" i="18"/>
  <c r="AO2567" i="18"/>
  <c r="AO2503" i="18"/>
  <c r="AO2439" i="18"/>
  <c r="AO2375" i="18"/>
  <c r="AO2311" i="18"/>
  <c r="AO2247" i="18"/>
  <c r="AO2183" i="18"/>
  <c r="AO2119" i="18"/>
  <c r="AO2055" i="18"/>
  <c r="AO1991" i="18"/>
  <c r="AO1927" i="18"/>
  <c r="AO1851" i="18"/>
  <c r="AO1761" i="18"/>
  <c r="AO1662" i="18"/>
  <c r="AO1566" i="18"/>
  <c r="AO1468" i="18"/>
  <c r="AO1370" i="18"/>
  <c r="AO1274" i="18"/>
  <c r="AO1175" i="18"/>
  <c r="AO1077" i="18"/>
  <c r="AO981" i="18"/>
  <c r="AO883" i="18"/>
  <c r="AO785" i="18"/>
  <c r="AO689" i="18"/>
  <c r="AO590" i="18"/>
  <c r="AO492" i="18"/>
  <c r="AO12" i="18"/>
  <c r="AO9833" i="18"/>
  <c r="AO9712" i="18"/>
  <c r="AO9603" i="18"/>
  <c r="AO9493" i="18"/>
  <c r="AO9383" i="18"/>
  <c r="AO9273" i="18"/>
  <c r="AO9162" i="18"/>
  <c r="AO9049" i="18"/>
  <c r="AO8937" i="18"/>
  <c r="AO8827" i="18"/>
  <c r="AO8715" i="18"/>
  <c r="AO8603" i="18"/>
  <c r="AO8493" i="18"/>
  <c r="AO8380" i="18"/>
  <c r="AO8268" i="18"/>
  <c r="AO8158" i="18"/>
  <c r="AO8046" i="18"/>
  <c r="AO7933" i="18"/>
  <c r="AO7823" i="18"/>
  <c r="AO7173" i="18"/>
  <c r="AO5964" i="18"/>
  <c r="AO4400" i="18"/>
  <c r="AO1538" i="18"/>
  <c r="AO870" i="18"/>
  <c r="AO9199" i="18"/>
  <c r="AO7729" i="18"/>
  <c r="AO4555" i="18"/>
  <c r="AO1180" i="18"/>
  <c r="AO4965" i="18"/>
  <c r="AO8983" i="18"/>
  <c r="AO8759" i="18"/>
  <c r="AO8537" i="18"/>
  <c r="AO8315" i="18"/>
  <c r="AO8091" i="18"/>
  <c r="AO7855" i="18"/>
  <c r="AO7604" i="18"/>
  <c r="AO7289" i="18"/>
  <c r="AO7009" i="18"/>
  <c r="AO6714" i="18"/>
  <c r="AO6434" i="18"/>
  <c r="AO6118" i="18"/>
  <c r="AO5778" i="18"/>
  <c r="AO5418" i="18"/>
  <c r="AO5066" i="18"/>
  <c r="AO4592" i="18"/>
  <c r="AO3998" i="18"/>
  <c r="AO3277" i="18"/>
  <c r="AO2999" i="18"/>
  <c r="AO2935" i="18"/>
  <c r="AO2871" i="18"/>
  <c r="AO2807" i="18"/>
  <c r="AO2743" i="18"/>
  <c r="AO2679" i="18"/>
  <c r="AO2615" i="18"/>
  <c r="AO2551" i="18"/>
  <c r="AO2487" i="18"/>
  <c r="AO2423" i="18"/>
  <c r="AO2359" i="18"/>
  <c r="AO2295" i="18"/>
  <c r="AO2231" i="18"/>
  <c r="AO2167" i="18"/>
  <c r="AO2103" i="18"/>
  <c r="AO2039" i="18"/>
  <c r="AO1975" i="18"/>
  <c r="AO1911" i="18"/>
  <c r="AO1829" i="18"/>
  <c r="AO1735" i="18"/>
  <c r="AO1639" i="18"/>
  <c r="AO1541" i="18"/>
  <c r="AO1443" i="18"/>
  <c r="AO1347" i="18"/>
  <c r="AO1249" i="18"/>
  <c r="AO1150" i="18"/>
  <c r="AO1054" i="18"/>
  <c r="AO956" i="18"/>
  <c r="AO858" i="18"/>
  <c r="AO762" i="18"/>
  <c r="AO663" i="18"/>
  <c r="AO565" i="18"/>
  <c r="AO469" i="18"/>
  <c r="AO9907" i="18"/>
  <c r="AO9797" i="18"/>
  <c r="AO9687" i="18"/>
  <c r="AO9577" i="18"/>
  <c r="AO9468" i="18"/>
  <c r="AO9358" i="18"/>
  <c r="AO9248" i="18"/>
  <c r="AO9133" i="18"/>
  <c r="AO9020" i="18"/>
  <c r="AO8910" i="18"/>
  <c r="AO8798" i="18"/>
  <c r="AO8686" i="18"/>
  <c r="AO8577" i="18"/>
  <c r="AO8463" i="18"/>
  <c r="AO8351" i="18"/>
  <c r="AO8242" i="18"/>
  <c r="AO8130" i="18"/>
  <c r="AO8018" i="18"/>
  <c r="AO7908" i="18"/>
  <c r="AO7795" i="18"/>
  <c r="AO6873" i="18"/>
  <c r="AO5623" i="18"/>
  <c r="AO3759" i="18"/>
  <c r="AO1373" i="18"/>
  <c r="AO706" i="18"/>
  <c r="AO45" i="18"/>
  <c r="AO8878" i="18"/>
  <c r="AO7170" i="18"/>
  <c r="AO3326" i="18"/>
  <c r="AO887" i="18"/>
  <c r="AO8955" i="18"/>
  <c r="AO8746" i="18"/>
  <c r="AO8508" i="18"/>
  <c r="AO8286" i="18"/>
  <c r="AO8065" i="18"/>
  <c r="AO7827" i="18"/>
  <c r="AO7549" i="18"/>
  <c r="AO7250" i="18"/>
  <c r="AO6970" i="18"/>
  <c r="AO6675" i="18"/>
  <c r="AO6379" i="18"/>
  <c r="AO6074" i="18"/>
  <c r="AO5736" i="18"/>
  <c r="AO5373" i="18"/>
  <c r="AO5014" i="18"/>
  <c r="AO4523" i="18"/>
  <c r="AO3917" i="18"/>
  <c r="AO3235" i="18"/>
  <c r="AO2991" i="18"/>
  <c r="AO2927" i="18"/>
  <c r="AO2863" i="18"/>
  <c r="AO2799" i="18"/>
  <c r="AO2735" i="18"/>
  <c r="AO2671" i="18"/>
  <c r="AO2607" i="18"/>
  <c r="AO2543" i="18"/>
  <c r="AO2479" i="18"/>
  <c r="AO2415" i="18"/>
  <c r="AO2351" i="18"/>
  <c r="AO2287" i="18"/>
  <c r="AO2223" i="18"/>
  <c r="AO2159" i="18"/>
  <c r="AO2095" i="18"/>
  <c r="AO2031" i="18"/>
  <c r="AO1967" i="18"/>
  <c r="AO1902" i="18"/>
  <c r="AO1819" i="18"/>
  <c r="AO1724" i="18"/>
  <c r="AO1626" i="18"/>
  <c r="AO1530" i="18"/>
  <c r="AO1431" i="18"/>
  <c r="AO1333" i="18"/>
  <c r="AO1237" i="18"/>
  <c r="AO1139" i="18"/>
  <c r="AO1041" i="18"/>
  <c r="AO945" i="18"/>
  <c r="AO846" i="18"/>
  <c r="AO748" i="18"/>
  <c r="AO652" i="18"/>
  <c r="AO554" i="18"/>
  <c r="AO455" i="18"/>
  <c r="AO9895" i="18"/>
  <c r="AO9785" i="18"/>
  <c r="AO9676" i="18"/>
  <c r="AO9566" i="18"/>
  <c r="AO9456" i="18"/>
  <c r="AO9347" i="18"/>
  <c r="AO9223" i="18"/>
  <c r="AO9119" i="18"/>
  <c r="AO9007" i="18"/>
  <c r="AO8895" i="18"/>
  <c r="AO8786" i="18"/>
  <c r="AO8673" i="18"/>
  <c r="AO8561" i="18"/>
  <c r="AO8451" i="18"/>
  <c r="AO8339" i="18"/>
  <c r="AO8226" i="18"/>
  <c r="AO8116" i="18"/>
  <c r="AO8004" i="18"/>
  <c r="AO7892" i="18"/>
  <c r="AO7782" i="18"/>
  <c r="AO6726" i="18"/>
  <c r="AO5453" i="18"/>
  <c r="AO3318" i="18"/>
  <c r="AO1291" i="18"/>
  <c r="AO623" i="18"/>
  <c r="AO9857" i="18"/>
  <c r="AO8722" i="18"/>
  <c r="AO6571" i="18"/>
  <c r="AO1857" i="18"/>
  <c r="AO732" i="18"/>
  <c r="AO8926" i="18"/>
  <c r="AO8705" i="18"/>
  <c r="AO8482" i="18"/>
  <c r="AO8244" i="18"/>
  <c r="AO8036" i="18"/>
  <c r="AO7813" i="18"/>
  <c r="AO7510" i="18"/>
  <c r="AO7215" i="18"/>
  <c r="AO6915" i="18"/>
  <c r="AO6635" i="18"/>
  <c r="AO6340" i="18"/>
  <c r="AO6036" i="18"/>
  <c r="AO5693" i="18"/>
  <c r="AO5334" i="18"/>
  <c r="AO4958" i="18"/>
  <c r="AO4447" i="18"/>
  <c r="AO3844" i="18"/>
  <c r="AO3076" i="18"/>
  <c r="AO2983" i="18"/>
  <c r="AO2919" i="18"/>
  <c r="AO2855" i="18"/>
  <c r="AO2791" i="18"/>
  <c r="AO2727" i="18"/>
  <c r="AO2663" i="18"/>
  <c r="AO2599" i="18"/>
  <c r="AO2535" i="18"/>
  <c r="AO2471" i="18"/>
  <c r="AO2407" i="18"/>
  <c r="AO2343" i="18"/>
  <c r="AO2279" i="18"/>
  <c r="AO2215" i="18"/>
  <c r="AO2151" i="18"/>
  <c r="AO2087" i="18"/>
  <c r="AO2023" i="18"/>
  <c r="AO1959" i="18"/>
  <c r="AO1893" i="18"/>
  <c r="AO1807" i="18"/>
  <c r="AO1713" i="18"/>
  <c r="AO1614" i="18"/>
  <c r="AO1516" i="18"/>
  <c r="AO1420" i="18"/>
  <c r="AO1322" i="18"/>
  <c r="AO1223" i="18"/>
  <c r="AO1127" i="18"/>
  <c r="AO1029" i="18"/>
  <c r="AO931" i="18"/>
  <c r="AO835" i="18"/>
  <c r="AO737" i="18"/>
  <c r="AO638" i="18"/>
  <c r="AO542" i="18"/>
  <c r="AO444" i="18"/>
  <c r="AO9881" i="18"/>
  <c r="AO9772" i="18"/>
  <c r="AO9662" i="18"/>
  <c r="AO9552" i="18"/>
  <c r="AO9443" i="18"/>
  <c r="AO9321" i="18"/>
  <c r="AO9212" i="18"/>
  <c r="AO9103" i="18"/>
  <c r="AO8994" i="18"/>
  <c r="AO8882" i="18"/>
  <c r="AO8770" i="18"/>
  <c r="AO8660" i="18"/>
  <c r="AO8548" i="18"/>
  <c r="AO8435" i="18"/>
  <c r="AO8325" i="18"/>
  <c r="AO8213" i="18"/>
  <c r="AO8101" i="18"/>
  <c r="AO7991" i="18"/>
  <c r="AO7878" i="18"/>
  <c r="AO7764" i="18"/>
  <c r="AO6578" i="18"/>
  <c r="AO5286" i="18"/>
  <c r="AO1866" i="18"/>
  <c r="AO1209" i="18"/>
  <c r="AO532" i="18"/>
  <c r="AO9720" i="18"/>
  <c r="AO8575" i="18"/>
  <c r="AO6049" i="18"/>
  <c r="AO1738" i="18"/>
  <c r="AO558" i="18"/>
  <c r="AO8900" i="18"/>
  <c r="AO8676" i="18"/>
  <c r="AO8453" i="18"/>
  <c r="AO8215" i="18"/>
  <c r="AO8006" i="18"/>
  <c r="AO7785" i="18"/>
  <c r="AO7471" i="18"/>
  <c r="AO7177" i="18"/>
  <c r="AO6897" i="18"/>
  <c r="AO6620" i="18"/>
  <c r="AO6301" i="18"/>
  <c r="AO5970" i="18"/>
  <c r="AO5653" i="18"/>
  <c r="AO5288" i="18"/>
  <c r="AO4906" i="18"/>
  <c r="AO4374" i="18"/>
  <c r="AO3771" i="18"/>
  <c r="AO3039" i="18"/>
  <c r="AO2975" i="18"/>
  <c r="AO2911" i="18"/>
  <c r="AO2847" i="18"/>
  <c r="AO2783" i="18"/>
  <c r="AO2719" i="18"/>
  <c r="AO2655" i="18"/>
  <c r="AO2591" i="18"/>
  <c r="AO2527" i="18"/>
  <c r="AO2463" i="18"/>
  <c r="AO2399" i="18"/>
  <c r="AO2335" i="18"/>
  <c r="AO2271" i="18"/>
  <c r="AO2207" i="18"/>
  <c r="AO2143" i="18"/>
  <c r="AO2079" i="18"/>
  <c r="AO2015" i="18"/>
  <c r="AO1951" i="18"/>
  <c r="AO1883" i="18"/>
  <c r="AO1797" i="18"/>
  <c r="AO1699" i="18"/>
  <c r="AO1603" i="18"/>
  <c r="AO1505" i="18"/>
  <c r="AO1406" i="18"/>
  <c r="AO1310" i="18"/>
  <c r="AO1212" i="18"/>
  <c r="AO1114" i="18"/>
  <c r="AO1018" i="18"/>
  <c r="AO919" i="18"/>
  <c r="AO821" i="18"/>
  <c r="AO725" i="18"/>
  <c r="AO627" i="18"/>
  <c r="AO529" i="18"/>
  <c r="AO433" i="18"/>
  <c r="AO49" i="18"/>
  <c r="AO9870" i="18"/>
  <c r="AO9760" i="18"/>
  <c r="AO9651" i="18"/>
  <c r="AO9541" i="18"/>
  <c r="AO9420" i="18"/>
  <c r="AO9310" i="18"/>
  <c r="AO9200" i="18"/>
  <c r="AO9091" i="18"/>
  <c r="AO8979" i="18"/>
  <c r="AO8869" i="18"/>
  <c r="AO8756" i="18"/>
  <c r="AO8644" i="18"/>
  <c r="AO8534" i="18"/>
  <c r="AO8422" i="18"/>
  <c r="AO8310" i="18"/>
  <c r="AO8201" i="18"/>
  <c r="AO8087" i="18"/>
  <c r="AO7975" i="18"/>
  <c r="AO7866" i="18"/>
  <c r="AO7618" i="18"/>
  <c r="AO6427" i="18"/>
  <c r="AO5109" i="18"/>
  <c r="AO1794" i="18"/>
  <c r="AO1117" i="18"/>
  <c r="AO450" i="18"/>
  <c r="AO9583" i="18"/>
  <c r="AO8387" i="18"/>
  <c r="AO5696" i="18"/>
  <c r="AO1591" i="18"/>
  <c r="AO412" i="18"/>
  <c r="AO7675" i="18"/>
  <c r="AO7524" i="18"/>
  <c r="AO7374" i="18"/>
  <c r="AO7228" i="18"/>
  <c r="AO7079" i="18"/>
  <c r="AO6927" i="18"/>
  <c r="AO6781" i="18"/>
  <c r="AO6633" i="18"/>
  <c r="AO6484" i="18"/>
  <c r="AO6338" i="18"/>
  <c r="AO6186" i="18"/>
  <c r="AO6026" i="18"/>
  <c r="AO5860" i="18"/>
  <c r="AO5689" i="18"/>
  <c r="AO5516" i="18"/>
  <c r="AO5349" i="18"/>
  <c r="AO5178" i="18"/>
  <c r="AO4982" i="18"/>
  <c r="AO4760" i="18"/>
  <c r="AO4512" i="18"/>
  <c r="AO4208" i="18"/>
  <c r="AO3870" i="18"/>
  <c r="AO3469" i="18"/>
  <c r="AO1890" i="18"/>
  <c r="AO1818" i="18"/>
  <c r="AO1739" i="18"/>
  <c r="AO1657" i="18"/>
  <c r="AO1574" i="18"/>
  <c r="AO1483" i="18"/>
  <c r="AO1401" i="18"/>
  <c r="AO1318" i="18"/>
  <c r="AO1236" i="18"/>
  <c r="AO1154" i="18"/>
  <c r="AO1071" i="18"/>
  <c r="AO989" i="18"/>
  <c r="AO898" i="18"/>
  <c r="AO815" i="18"/>
  <c r="AO733" i="18"/>
  <c r="AO651" i="18"/>
  <c r="AO569" i="18"/>
  <c r="AO486" i="18"/>
  <c r="AO9903" i="18"/>
  <c r="AO9784" i="18"/>
  <c r="AO9647" i="18"/>
  <c r="AO9501" i="18"/>
  <c r="AO9364" i="18"/>
  <c r="AO9236" i="18"/>
  <c r="AO9087" i="18"/>
  <c r="AO8951" i="18"/>
  <c r="AO8795" i="18"/>
  <c r="AO8637" i="18"/>
  <c r="AO8450" i="18"/>
  <c r="AO8251" i="18"/>
  <c r="AO8031" i="18"/>
  <c r="AO7833" i="18"/>
  <c r="AO7562" i="18"/>
  <c r="AO7241" i="18"/>
  <c r="AO6906" i="18"/>
  <c r="AO6125" i="18"/>
  <c r="AO5840" i="18"/>
  <c r="AO5492" i="18"/>
  <c r="AO5138" i="18"/>
  <c r="AO4775" i="18"/>
  <c r="AO4218" i="18"/>
  <c r="AO3701" i="18"/>
  <c r="AO1897" i="18"/>
  <c r="AO1774" i="18"/>
  <c r="AO1646" i="18"/>
  <c r="AO1518" i="18"/>
  <c r="AO1381" i="18"/>
  <c r="AO1235" i="18"/>
  <c r="AO1089" i="18"/>
  <c r="AO924" i="18"/>
  <c r="AO778" i="18"/>
  <c r="AO631" i="18"/>
  <c r="AO476" i="18"/>
  <c r="AO17" i="18"/>
  <c r="AO1376" i="18"/>
  <c r="AO7654" i="18"/>
  <c r="AO7508" i="18"/>
  <c r="AO7356" i="18"/>
  <c r="AO7207" i="18"/>
  <c r="AO7061" i="18"/>
  <c r="AO6913" i="18"/>
  <c r="AO6761" i="18"/>
  <c r="AO6614" i="18"/>
  <c r="AO6466" i="18"/>
  <c r="AO6317" i="18"/>
  <c r="AO6171" i="18"/>
  <c r="AO6006" i="18"/>
  <c r="AO5836" i="18"/>
  <c r="AO5669" i="18"/>
  <c r="AO5497" i="18"/>
  <c r="AO5325" i="18"/>
  <c r="AO5158" i="18"/>
  <c r="AO4953" i="18"/>
  <c r="AO4725" i="18"/>
  <c r="AO4480" i="18"/>
  <c r="AO4172" i="18"/>
  <c r="AO3834" i="18"/>
  <c r="AO3417" i="18"/>
  <c r="AO1882" i="18"/>
  <c r="AO1810" i="18"/>
  <c r="AO1730" i="18"/>
  <c r="AO1647" i="18"/>
  <c r="AO1556" i="18"/>
  <c r="AO1474" i="18"/>
  <c r="AO1391" i="18"/>
  <c r="AO1309" i="18"/>
  <c r="AO1227" i="18"/>
  <c r="AO1145" i="18"/>
  <c r="AO1062" i="18"/>
  <c r="AO971" i="18"/>
  <c r="AO889" i="18"/>
  <c r="AO806" i="18"/>
  <c r="AO724" i="18"/>
  <c r="AO642" i="18"/>
  <c r="AO559" i="18"/>
  <c r="AO477" i="18"/>
  <c r="AO9894" i="18"/>
  <c r="AO9757" i="18"/>
  <c r="AO9611" i="18"/>
  <c r="AO9492" i="18"/>
  <c r="AO9355" i="18"/>
  <c r="AO9217" i="18"/>
  <c r="AO9076" i="18"/>
  <c r="AO8919" i="18"/>
  <c r="AO8783" i="18"/>
  <c r="AO8617" i="18"/>
  <c r="AO8418" i="18"/>
  <c r="AO8241" i="18"/>
  <c r="AO8001" i="18"/>
  <c r="AO7781" i="18"/>
  <c r="AO7519" i="18"/>
  <c r="AO7227" i="18"/>
  <c r="AO6835" i="18"/>
  <c r="AO6097" i="18"/>
  <c r="AO5744" i="18"/>
  <c r="AO5458" i="18"/>
  <c r="AO5100" i="18"/>
  <c r="AO4733" i="18"/>
  <c r="AO4166" i="18"/>
  <c r="AO3474" i="18"/>
  <c r="AO1881" i="18"/>
  <c r="AO1765" i="18"/>
  <c r="AO1628" i="18"/>
  <c r="AO1500" i="18"/>
  <c r="AO1354" i="18"/>
  <c r="AO1217" i="18"/>
  <c r="AO1061" i="18"/>
  <c r="AO915" i="18"/>
  <c r="AO759" i="18"/>
  <c r="AO613" i="18"/>
  <c r="AO467" i="18"/>
  <c r="AO8" i="18"/>
  <c r="AO1104" i="18"/>
  <c r="AO7636" i="18"/>
  <c r="AO7487" i="18"/>
  <c r="AO7341" i="18"/>
  <c r="AO7189" i="18"/>
  <c r="AO7041" i="18"/>
  <c r="AO6894" i="18"/>
  <c r="AO6745" i="18"/>
  <c r="AO6594" i="18"/>
  <c r="AO6447" i="18"/>
  <c r="AO6299" i="18"/>
  <c r="AO6149" i="18"/>
  <c r="AO5988" i="18"/>
  <c r="AO5815" i="18"/>
  <c r="AO5644" i="18"/>
  <c r="AO5477" i="18"/>
  <c r="AO5306" i="18"/>
  <c r="AO5129" i="18"/>
  <c r="AO4927" i="18"/>
  <c r="AO4698" i="18"/>
  <c r="AO4439" i="18"/>
  <c r="AO4142" i="18"/>
  <c r="AO3800" i="18"/>
  <c r="AO3374" i="18"/>
  <c r="AO1874" i="18"/>
  <c r="AO1802" i="18"/>
  <c r="AO1721" i="18"/>
  <c r="AO1629" i="18"/>
  <c r="AO1547" i="18"/>
  <c r="AO1465" i="18"/>
  <c r="AO1382" i="18"/>
  <c r="AO1300" i="18"/>
  <c r="AO1218" i="18"/>
  <c r="AO1135" i="18"/>
  <c r="AO1044" i="18"/>
  <c r="AO962" i="18"/>
  <c r="AO879" i="18"/>
  <c r="AO797" i="18"/>
  <c r="AO715" i="18"/>
  <c r="AO633" i="18"/>
  <c r="AO550" i="18"/>
  <c r="AO459" i="18"/>
  <c r="AO54" i="18"/>
  <c r="AO9876" i="18"/>
  <c r="AO9729" i="18"/>
  <c r="AO9601" i="18"/>
  <c r="AO9464" i="18"/>
  <c r="AO9345" i="18"/>
  <c r="AO9208" i="18"/>
  <c r="AO9055" i="18"/>
  <c r="AO8909" i="18"/>
  <c r="AO8742" i="18"/>
  <c r="AO8586" i="18"/>
  <c r="AO8407" i="18"/>
  <c r="AO8167" i="18"/>
  <c r="AO7990" i="18"/>
  <c r="AO7741" i="18"/>
  <c r="AO7503" i="18"/>
  <c r="AO7186" i="18"/>
  <c r="AO6613" i="18"/>
  <c r="AO6079" i="18"/>
  <c r="AO5714" i="18"/>
  <c r="AO5442" i="18"/>
  <c r="AO5063" i="18"/>
  <c r="AO4606" i="18"/>
  <c r="AO4108" i="18"/>
  <c r="AO3406" i="18"/>
  <c r="AO1873" i="18"/>
  <c r="AO1747" i="18"/>
  <c r="AO1619" i="18"/>
  <c r="AO1473" i="18"/>
  <c r="AO1335" i="18"/>
  <c r="AO1198" i="18"/>
  <c r="AO1052" i="18"/>
  <c r="AO897" i="18"/>
  <c r="AO750" i="18"/>
  <c r="AO595" i="18"/>
  <c r="AO430" i="18"/>
  <c r="AO6793" i="18"/>
  <c r="AO544" i="18"/>
  <c r="AO7748" i="18"/>
  <c r="AO7597" i="18"/>
  <c r="AO7451" i="18"/>
  <c r="AO7301" i="18"/>
  <c r="AO7153" i="18"/>
  <c r="AO7006" i="18"/>
  <c r="AO6854" i="18"/>
  <c r="AO6706" i="18"/>
  <c r="AO6559" i="18"/>
  <c r="AO6411" i="18"/>
  <c r="AO6259" i="18"/>
  <c r="AO6113" i="18"/>
  <c r="AO5943" i="18"/>
  <c r="AO5773" i="18"/>
  <c r="AO5606" i="18"/>
  <c r="AO5432" i="18"/>
  <c r="AO5263" i="18"/>
  <c r="AO5085" i="18"/>
  <c r="AO4870" i="18"/>
  <c r="AO4638" i="18"/>
  <c r="AO4363" i="18"/>
  <c r="AO4061" i="18"/>
  <c r="AO3724" i="18"/>
  <c r="AO3267" i="18"/>
  <c r="AO1858" i="18"/>
  <c r="AO1775" i="18"/>
  <c r="AO1693" i="18"/>
  <c r="AO1611" i="18"/>
  <c r="AO1529" i="18"/>
  <c r="AO1446" i="18"/>
  <c r="AO1364" i="18"/>
  <c r="AO1282" i="18"/>
  <c r="AO1190" i="18"/>
  <c r="AO1108" i="18"/>
  <c r="AO1026" i="18"/>
  <c r="AO943" i="18"/>
  <c r="AO861" i="18"/>
  <c r="AO779" i="18"/>
  <c r="AO697" i="18"/>
  <c r="AO605" i="18"/>
  <c r="AO523" i="18"/>
  <c r="AO441" i="18"/>
  <c r="AO27" i="18"/>
  <c r="AO9830" i="18"/>
  <c r="AO9711" i="18"/>
  <c r="AO9574" i="18"/>
  <c r="AO9437" i="18"/>
  <c r="AO9309" i="18"/>
  <c r="AO9171" i="18"/>
  <c r="AO9003" i="18"/>
  <c r="AO8868" i="18"/>
  <c r="AO8710" i="18"/>
  <c r="AO8554" i="18"/>
  <c r="AO8377" i="18"/>
  <c r="AO8137" i="18"/>
  <c r="AO7906" i="18"/>
  <c r="AO7700" i="18"/>
  <c r="AO7394" i="18"/>
  <c r="AO7143" i="18"/>
  <c r="AO6501" i="18"/>
  <c r="AO5953" i="18"/>
  <c r="AO5668" i="18"/>
  <c r="AO5314" i="18"/>
  <c r="AO5005" i="18"/>
  <c r="AO4531" i="18"/>
  <c r="AO3880" i="18"/>
  <c r="AO3297" i="18"/>
  <c r="AO1841" i="18"/>
  <c r="AO1701" i="18"/>
  <c r="AO1573" i="18"/>
  <c r="AO1445" i="18"/>
  <c r="AO1308" i="18"/>
  <c r="AO1171" i="18"/>
  <c r="AO1015" i="18"/>
  <c r="AO869" i="18"/>
  <c r="AO695" i="18"/>
  <c r="AO549" i="18"/>
  <c r="AO6765" i="18"/>
  <c r="AO7730" i="18"/>
  <c r="AO7581" i="18"/>
  <c r="AO7429" i="18"/>
  <c r="AO7283" i="18"/>
  <c r="AO7134" i="18"/>
  <c r="AO6986" i="18"/>
  <c r="AO6839" i="18"/>
  <c r="AO6687" i="18"/>
  <c r="AO6539" i="18"/>
  <c r="AO6393" i="18"/>
  <c r="AO6244" i="18"/>
  <c r="AO6089" i="18"/>
  <c r="AO5922" i="18"/>
  <c r="AO5752" i="18"/>
  <c r="AO5581" i="18"/>
  <c r="AO5414" i="18"/>
  <c r="AO5241" i="18"/>
  <c r="AO5056" i="18"/>
  <c r="AO4844" i="18"/>
  <c r="AO4615" i="18"/>
  <c r="AO4322" i="18"/>
  <c r="AO4026" i="18"/>
  <c r="AO3669" i="18"/>
  <c r="AO3218" i="18"/>
  <c r="AO1842" i="18"/>
  <c r="AO1766" i="18"/>
  <c r="AO1684" i="18"/>
  <c r="AO1602" i="18"/>
  <c r="AO1519" i="18"/>
  <c r="AO1437" i="18"/>
  <c r="AO1355" i="18"/>
  <c r="AO1263" i="18"/>
  <c r="AO1181" i="18"/>
  <c r="AO1099" i="18"/>
  <c r="AO1017" i="18"/>
  <c r="AO934" i="18"/>
  <c r="AO852" i="18"/>
  <c r="AO770" i="18"/>
  <c r="AO678" i="18"/>
  <c r="AO596" i="18"/>
  <c r="AO514" i="18"/>
  <c r="AO431" i="18"/>
  <c r="AO18" i="18"/>
  <c r="AO9821" i="18"/>
  <c r="AO9684" i="18"/>
  <c r="AO9565" i="18"/>
  <c r="AO9428" i="18"/>
  <c r="AO9291" i="18"/>
  <c r="AO9139" i="18"/>
  <c r="AO8993" i="18"/>
  <c r="AO8836" i="18"/>
  <c r="AO8700" i="18"/>
  <c r="AO8543" i="18"/>
  <c r="AO8303" i="18"/>
  <c r="AO8125" i="18"/>
  <c r="AO7885" i="18"/>
  <c r="AO7686" i="18"/>
  <c r="AO7365" i="18"/>
  <c r="AO7060" i="18"/>
  <c r="AO6459" i="18"/>
  <c r="AO5921" i="18"/>
  <c r="AO5649" i="18"/>
  <c r="AO5285" i="18"/>
  <c r="AO4879" i="18"/>
  <c r="AO4471" i="18"/>
  <c r="AO3851" i="18"/>
  <c r="AO3214" i="18"/>
  <c r="AO1817" i="18"/>
  <c r="AO1692" i="18"/>
  <c r="AO1555" i="18"/>
  <c r="AO1427" i="18"/>
  <c r="AO1299" i="18"/>
  <c r="AO1143" i="18"/>
  <c r="AO997" i="18"/>
  <c r="AO833" i="18"/>
  <c r="AO677" i="18"/>
  <c r="AO531" i="18"/>
  <c r="AO3799" i="18"/>
  <c r="AO7709" i="18"/>
  <c r="AO7563" i="18"/>
  <c r="AO7414" i="18"/>
  <c r="AO7262" i="18"/>
  <c r="AO7116" i="18"/>
  <c r="AO6967" i="18"/>
  <c r="AO6818" i="18"/>
  <c r="AO6671" i="18"/>
  <c r="AO6521" i="18"/>
  <c r="AO6372" i="18"/>
  <c r="AO6226" i="18"/>
  <c r="AO6071" i="18"/>
  <c r="AO5898" i="18"/>
  <c r="AO5732" i="18"/>
  <c r="AO5560" i="18"/>
  <c r="AO5391" i="18"/>
  <c r="AO5223" i="18"/>
  <c r="AO5032" i="18"/>
  <c r="AO4808" i="18"/>
  <c r="AO4586" i="18"/>
  <c r="AO4290" i="18"/>
  <c r="AO3980" i="18"/>
  <c r="AO3617" i="18"/>
  <c r="AO3121" i="18"/>
  <c r="AO1834" i="18"/>
  <c r="AO1757" i="18"/>
  <c r="AO1675" i="18"/>
  <c r="AO1593" i="18"/>
  <c r="AO1510" i="18"/>
  <c r="AO1428" i="18"/>
  <c r="AO1337" i="18"/>
  <c r="AO1254" i="18"/>
  <c r="AO1172" i="18"/>
  <c r="AO1090" i="18"/>
  <c r="AO1007" i="18"/>
  <c r="AO925" i="18"/>
  <c r="AO843" i="18"/>
  <c r="AO751" i="18"/>
  <c r="AO669" i="18"/>
  <c r="AO587" i="18"/>
  <c r="AO505" i="18"/>
  <c r="AO422" i="18"/>
  <c r="AO9" i="18"/>
  <c r="AO9803" i="18"/>
  <c r="AO9675" i="18"/>
  <c r="AO9537" i="18"/>
  <c r="AO9419" i="18"/>
  <c r="AO9272" i="18"/>
  <c r="AO9129" i="18"/>
  <c r="AO8972" i="18"/>
  <c r="AO8826" i="18"/>
  <c r="AO8669" i="18"/>
  <c r="AO8533" i="18"/>
  <c r="AO8293" i="18"/>
  <c r="AO8115" i="18"/>
  <c r="AO7875" i="18"/>
  <c r="AO7588" i="18"/>
  <c r="AO7353" i="18"/>
  <c r="AO7018" i="18"/>
  <c r="AO6391" i="18"/>
  <c r="AO5905" i="18"/>
  <c r="AO5538" i="18"/>
  <c r="AO5266" i="18"/>
  <c r="AO4839" i="18"/>
  <c r="AO4445" i="18"/>
  <c r="AO3790" i="18"/>
  <c r="AO3105" i="18"/>
  <c r="AO1809" i="18"/>
  <c r="AO1674" i="18"/>
  <c r="AO1546" i="18"/>
  <c r="AO1409" i="18"/>
  <c r="AO1281" i="18"/>
  <c r="AO1134" i="18"/>
  <c r="AO970" i="18"/>
  <c r="AO814" i="18"/>
  <c r="AO668" i="18"/>
  <c r="AO513" i="18"/>
  <c r="AO3345" i="18"/>
  <c r="AO7691" i="18"/>
  <c r="AO7542" i="18"/>
  <c r="AO7396" i="18"/>
  <c r="AO7246" i="18"/>
  <c r="AO7095" i="18"/>
  <c r="AO6949" i="18"/>
  <c r="AO6799" i="18"/>
  <c r="AO6651" i="18"/>
  <c r="AO6505" i="18"/>
  <c r="AO6354" i="18"/>
  <c r="AO6204" i="18"/>
  <c r="AO6050" i="18"/>
  <c r="AO5880" i="18"/>
  <c r="AO5706" i="18"/>
  <c r="AO5540" i="18"/>
  <c r="AO5369" i="18"/>
  <c r="AO5200" i="18"/>
  <c r="AO5012" i="18"/>
  <c r="AO4782" i="18"/>
  <c r="AO4550" i="18"/>
  <c r="AO4252" i="18"/>
  <c r="AO3951" i="18"/>
  <c r="AO3522" i="18"/>
  <c r="AO3070" i="18"/>
  <c r="AO1826" i="18"/>
  <c r="AO1748" i="18"/>
  <c r="AO1666" i="18"/>
  <c r="AO1583" i="18"/>
  <c r="AO1501" i="18"/>
  <c r="AO1410" i="18"/>
  <c r="AO1327" i="18"/>
  <c r="AO1245" i="18"/>
  <c r="AO1163" i="18"/>
  <c r="AO1081" i="18"/>
  <c r="AO998" i="18"/>
  <c r="AO916" i="18"/>
  <c r="AO825" i="18"/>
  <c r="AO742" i="18"/>
  <c r="AO660" i="18"/>
  <c r="AO578" i="18"/>
  <c r="AO495" i="18"/>
  <c r="AO413" i="18"/>
  <c r="AO9931" i="18"/>
  <c r="AO9793" i="18"/>
  <c r="AO9656" i="18"/>
  <c r="AO9528" i="18"/>
  <c r="AO9382" i="18"/>
  <c r="AO9245" i="18"/>
  <c r="AO9118" i="18"/>
  <c r="AO8962" i="18"/>
  <c r="AO8805" i="18"/>
  <c r="AO8659" i="18"/>
  <c r="AO8502" i="18"/>
  <c r="AO8283" i="18"/>
  <c r="AO8042" i="18"/>
  <c r="AO7865" i="18"/>
  <c r="AO7574" i="18"/>
  <c r="AO7337" i="18"/>
  <c r="AO6948" i="18"/>
  <c r="AO6166" i="18"/>
  <c r="AO5872" i="18"/>
  <c r="AO5524" i="18"/>
  <c r="AO5237" i="18"/>
  <c r="AO4816" i="18"/>
  <c r="AO4250" i="18"/>
  <c r="AO3767" i="18"/>
  <c r="AO1905" i="18"/>
  <c r="AO1793" i="18"/>
  <c r="AO1665" i="18"/>
  <c r="AO1527" i="18"/>
  <c r="AO1399" i="18"/>
  <c r="AO1262" i="18"/>
  <c r="AO1098" i="18"/>
  <c r="AO951" i="18"/>
  <c r="AO805" i="18"/>
  <c r="AO650" i="18"/>
  <c r="AO503" i="18"/>
  <c r="AO35" i="18"/>
  <c r="AO1480" i="18"/>
  <c r="AO9545" i="18"/>
  <c r="AO6415" i="18"/>
  <c r="AO4528" i="18"/>
  <c r="AO6081" i="18"/>
  <c r="AO7067" i="18"/>
  <c r="AO9207" i="18"/>
  <c r="AO6222" i="18"/>
  <c r="AO4300" i="18"/>
  <c r="AO5616" i="18"/>
  <c r="AO5460" i="18"/>
  <c r="AO592" i="18"/>
  <c r="AO8825" i="18"/>
  <c r="AO5999" i="18"/>
  <c r="AO3992" i="18"/>
  <c r="AO5186" i="18"/>
  <c r="AO4112" i="18"/>
  <c r="AO3915" i="18"/>
  <c r="AO3572" i="18"/>
  <c r="AO3161" i="18"/>
  <c r="AO1850" i="18"/>
  <c r="AO1785" i="18"/>
  <c r="AO1711" i="18"/>
  <c r="AO1638" i="18"/>
  <c r="AO1565" i="18"/>
  <c r="AO1492" i="18"/>
  <c r="AO1419" i="18"/>
  <c r="AO1346" i="18"/>
  <c r="AO1273" i="18"/>
  <c r="AO1199" i="18"/>
  <c r="AO1126" i="18"/>
  <c r="AO1053" i="18"/>
  <c r="AO980" i="18"/>
  <c r="AO907" i="18"/>
  <c r="AO834" i="18"/>
  <c r="AO761" i="18"/>
  <c r="AO687" i="18"/>
  <c r="AO614" i="18"/>
  <c r="AO541" i="18"/>
  <c r="AO468" i="18"/>
  <c r="AO36" i="18"/>
  <c r="AO9867" i="18"/>
  <c r="AO9748" i="18"/>
  <c r="AO9638" i="18"/>
  <c r="AO9510" i="18"/>
  <c r="AO9391" i="18"/>
  <c r="AO9281" i="18"/>
  <c r="AO9161" i="18"/>
  <c r="AO9035" i="18"/>
  <c r="AO8889" i="18"/>
  <c r="AO8753" i="18"/>
  <c r="AO8627" i="18"/>
  <c r="AO8491" i="18"/>
  <c r="AO8366" i="18"/>
  <c r="AO8220" i="18"/>
  <c r="AO8084" i="18"/>
  <c r="AO7958" i="18"/>
  <c r="AO7822" i="18"/>
  <c r="AO7671" i="18"/>
  <c r="AO7478" i="18"/>
  <c r="AO7295" i="18"/>
  <c r="AO7127" i="18"/>
  <c r="AO6794" i="18"/>
  <c r="AO6349" i="18"/>
  <c r="AO6031" i="18"/>
  <c r="AO5825" i="18"/>
  <c r="AO5620" i="18"/>
  <c r="AO5410" i="18"/>
  <c r="AO5204" i="18"/>
  <c r="AO4985" i="18"/>
  <c r="AO4711" i="18"/>
  <c r="AO4387" i="18"/>
  <c r="AO4024" i="18"/>
  <c r="AO3633" i="18"/>
  <c r="AO3178" i="18"/>
  <c r="AO1833" i="18"/>
  <c r="AO1719" i="18"/>
  <c r="AO1601" i="18"/>
  <c r="AO1482" i="18"/>
  <c r="AO1372" i="18"/>
  <c r="AO1253" i="18"/>
  <c r="AO1116" i="18"/>
  <c r="AO979" i="18"/>
  <c r="AO842" i="18"/>
  <c r="AO723" i="18"/>
  <c r="AO586" i="18"/>
  <c r="AO449" i="18"/>
  <c r="AO53" i="18"/>
  <c r="AO8302" i="18"/>
  <c r="AO5727" i="18"/>
  <c r="AO3822" i="18"/>
  <c r="AO4917" i="18"/>
  <c r="AO4563" i="18"/>
  <c r="AO8470" i="18"/>
  <c r="AO8334" i="18"/>
  <c r="AO8210" i="18"/>
  <c r="AO8074" i="18"/>
  <c r="AO7948" i="18"/>
  <c r="AO7802" i="18"/>
  <c r="AO7629" i="18"/>
  <c r="AO7462" i="18"/>
  <c r="AO7282" i="18"/>
  <c r="AO7115" i="18"/>
  <c r="AO6725" i="18"/>
  <c r="AO6278" i="18"/>
  <c r="AO6001" i="18"/>
  <c r="AO5793" i="18"/>
  <c r="AO5586" i="18"/>
  <c r="AO5396" i="18"/>
  <c r="AO5190" i="18"/>
  <c r="AO4943" i="18"/>
  <c r="AO4669" i="18"/>
  <c r="AO4334" i="18"/>
  <c r="AO3994" i="18"/>
  <c r="AO3589" i="18"/>
  <c r="AO7801" i="18"/>
  <c r="AO5504" i="18"/>
  <c r="AO3587" i="18"/>
  <c r="AO4582" i="18"/>
  <c r="AO3715" i="18"/>
  <c r="AO8460" i="18"/>
  <c r="AO8324" i="18"/>
  <c r="AO8198" i="18"/>
  <c r="AO8052" i="18"/>
  <c r="AO7917" i="18"/>
  <c r="AO7791" i="18"/>
  <c r="AO7617" i="18"/>
  <c r="AO7449" i="18"/>
  <c r="AO7253" i="18"/>
  <c r="AO7073" i="18"/>
  <c r="AO6684" i="18"/>
  <c r="AO6237" i="18"/>
  <c r="AO5968" i="18"/>
  <c r="AO5777" i="18"/>
  <c r="AO5570" i="18"/>
  <c r="AO5361" i="18"/>
  <c r="AO5157" i="18"/>
  <c r="AO4902" i="18"/>
  <c r="AO4648" i="18"/>
  <c r="AO4301" i="18"/>
  <c r="AO3934" i="18"/>
  <c r="AO3518" i="18"/>
  <c r="AO7126" i="18"/>
  <c r="AO5218" i="18"/>
  <c r="AO7663" i="18"/>
  <c r="AO4245" i="18"/>
  <c r="AO3859" i="18"/>
  <c r="AO9875" i="18"/>
  <c r="AO6612" i="18"/>
  <c r="AO4793" i="18"/>
  <c r="AO6357" i="18"/>
  <c r="AO7003" i="18"/>
  <c r="AO6893" i="18"/>
  <c r="AO6780" i="18"/>
  <c r="AO6668" i="18"/>
  <c r="AO6558" i="18"/>
  <c r="AO6446" i="18"/>
  <c r="AO6333" i="18"/>
  <c r="AO6223" i="18"/>
  <c r="AO6111" i="18"/>
  <c r="AO5983" i="18"/>
  <c r="AO5858" i="18"/>
  <c r="AO5730" i="18"/>
  <c r="AO5601" i="18"/>
  <c r="AO5476" i="18"/>
  <c r="AO5348" i="18"/>
  <c r="AO5220" i="18"/>
  <c r="AO5084" i="18"/>
  <c r="AO4922" i="18"/>
  <c r="AO4752" i="18"/>
  <c r="AO4584" i="18"/>
  <c r="AO4362" i="18"/>
  <c r="AO4134" i="18"/>
  <c r="AO3910" i="18"/>
  <c r="AO3666" i="18"/>
  <c r="AO3363" i="18"/>
  <c r="AO3066" i="18"/>
  <c r="AO1849" i="18"/>
  <c r="AO1783" i="18"/>
  <c r="AO1710" i="18"/>
  <c r="AO1637" i="18"/>
  <c r="AO1564" i="18"/>
  <c r="AO1491" i="18"/>
  <c r="AO1418" i="18"/>
  <c r="AO1345" i="18"/>
  <c r="AO1271" i="18"/>
  <c r="AO1189" i="18"/>
  <c r="AO1107" i="18"/>
  <c r="AO1025" i="18"/>
  <c r="AO942" i="18"/>
  <c r="AO851" i="18"/>
  <c r="AO769" i="18"/>
  <c r="AO686" i="18"/>
  <c r="AO604" i="18"/>
  <c r="AO522" i="18"/>
  <c r="AO439" i="18"/>
  <c r="AO26" i="18"/>
  <c r="AO9710" i="18"/>
  <c r="AO9381" i="18"/>
  <c r="AO9023" i="18"/>
  <c r="AO8573" i="18"/>
  <c r="AO8051" i="18"/>
  <c r="AO7461" i="18"/>
  <c r="AO6905" i="18"/>
  <c r="AO6683" i="18"/>
  <c r="AO6500" i="18"/>
  <c r="AO6306" i="18"/>
  <c r="AO6110" i="18"/>
  <c r="AO5887" i="18"/>
  <c r="AO5632" i="18"/>
  <c r="AO5378" i="18"/>
  <c r="AO5080" i="18"/>
  <c r="AO4751" i="18"/>
  <c r="AO4216" i="18"/>
  <c r="AO3473" i="18"/>
  <c r="AO7172" i="18"/>
  <c r="AO6556" i="18"/>
  <c r="AO6242" i="18"/>
  <c r="AO5890" i="18"/>
  <c r="AO5341" i="18"/>
  <c r="AO4836" i="18"/>
  <c r="AO4119" i="18"/>
  <c r="AO3142" i="18"/>
  <c r="AO5950" i="18"/>
  <c r="AO4708" i="18"/>
  <c r="AO3732" i="18"/>
  <c r="AO4195" i="18"/>
  <c r="AO3166" i="18"/>
  <c r="AO1792" i="18"/>
  <c r="AO960" i="18"/>
  <c r="AO9921" i="18"/>
  <c r="AO9848" i="18"/>
  <c r="AO9775" i="18"/>
  <c r="AO9702" i="18"/>
  <c r="AO9629" i="18"/>
  <c r="AO9556" i="18"/>
  <c r="AO9483" i="18"/>
  <c r="AO9409" i="18"/>
  <c r="AO9336" i="18"/>
  <c r="AO9263" i="18"/>
  <c r="AO9190" i="18"/>
  <c r="AO9108" i="18"/>
  <c r="AO9025" i="18"/>
  <c r="AO8941" i="18"/>
  <c r="AO8857" i="18"/>
  <c r="AO8773" i="18"/>
  <c r="AO8690" i="18"/>
  <c r="AO8606" i="18"/>
  <c r="AO8523" i="18"/>
  <c r="AO8439" i="18"/>
  <c r="AO8356" i="18"/>
  <c r="AO8271" i="18"/>
  <c r="AO8188" i="18"/>
  <c r="AO8105" i="18"/>
  <c r="AO8021" i="18"/>
  <c r="AO7938" i="18"/>
  <c r="AO7854" i="18"/>
  <c r="AO7771" i="18"/>
  <c r="AO7658" i="18"/>
  <c r="AO7546" i="18"/>
  <c r="AO7436" i="18"/>
  <c r="AO7324" i="18"/>
  <c r="AO7211" i="18"/>
  <c r="AO7101" i="18"/>
  <c r="AO6989" i="18"/>
  <c r="AO6877" i="18"/>
  <c r="AO6767" i="18"/>
  <c r="AO6655" i="18"/>
  <c r="AO6542" i="18"/>
  <c r="AO6433" i="18"/>
  <c r="AO6321" i="18"/>
  <c r="AO6209" i="18"/>
  <c r="AO9683" i="18"/>
  <c r="AO9344" i="18"/>
  <c r="AO8991" i="18"/>
  <c r="AO8522" i="18"/>
  <c r="AO8010" i="18"/>
  <c r="AO7419" i="18"/>
  <c r="AO6862" i="18"/>
  <c r="AO6667" i="18"/>
  <c r="AO6474" i="18"/>
  <c r="AO6291" i="18"/>
  <c r="AO6096" i="18"/>
  <c r="AO5857" i="18"/>
  <c r="AO5599" i="18"/>
  <c r="AO5330" i="18"/>
  <c r="AO5044" i="18"/>
  <c r="AO4730" i="18"/>
  <c r="AO4131" i="18"/>
  <c r="AO3362" i="18"/>
  <c r="AO7058" i="18"/>
  <c r="AO6514" i="18"/>
  <c r="AO6221" i="18"/>
  <c r="AO5796" i="18"/>
  <c r="AO5318" i="18"/>
  <c r="AO4788" i="18"/>
  <c r="AO4011" i="18"/>
  <c r="AO3114" i="18"/>
  <c r="AO5853" i="18"/>
  <c r="AO4578" i="18"/>
  <c r="AO3508" i="18"/>
  <c r="AO4052" i="18"/>
  <c r="AO4541" i="18"/>
  <c r="AO1680" i="18"/>
  <c r="AO952" i="18"/>
  <c r="AO9698" i="18"/>
  <c r="AO9912" i="18"/>
  <c r="AO9839" i="18"/>
  <c r="AO9766" i="18"/>
  <c r="AO9693" i="18"/>
  <c r="AO9620" i="18"/>
  <c r="AO9547" i="18"/>
  <c r="AO9473" i="18"/>
  <c r="AO9400" i="18"/>
  <c r="AO9327" i="18"/>
  <c r="AO9254" i="18"/>
  <c r="AO9181" i="18"/>
  <c r="AO9098" i="18"/>
  <c r="AO9014" i="18"/>
  <c r="AO8930" i="18"/>
  <c r="AO8846" i="18"/>
  <c r="AO8763" i="18"/>
  <c r="AO8679" i="18"/>
  <c r="AO8596" i="18"/>
  <c r="AO8513" i="18"/>
  <c r="AO8429" i="18"/>
  <c r="AO8345" i="18"/>
  <c r="AO8261" i="18"/>
  <c r="AO8178" i="18"/>
  <c r="AO8094" i="18"/>
  <c r="AO8011" i="18"/>
  <c r="AO7927" i="18"/>
  <c r="AO7844" i="18"/>
  <c r="AO7755" i="18"/>
  <c r="AO7645" i="18"/>
  <c r="AO7533" i="18"/>
  <c r="AO7420" i="18"/>
  <c r="AO7310" i="18"/>
  <c r="AO7198" i="18"/>
  <c r="AO7086" i="18"/>
  <c r="AO6977" i="18"/>
  <c r="AO6863" i="18"/>
  <c r="AO6751" i="18"/>
  <c r="AO6642" i="18"/>
  <c r="AO6530" i="18"/>
  <c r="AO6418" i="18"/>
  <c r="AO6308" i="18"/>
  <c r="AO6195" i="18"/>
  <c r="AO9628" i="18"/>
  <c r="AO9289" i="18"/>
  <c r="AO8929" i="18"/>
  <c r="AO8438" i="18"/>
  <c r="AO7926" i="18"/>
  <c r="AO7309" i="18"/>
  <c r="AO6834" i="18"/>
  <c r="AO6653" i="18"/>
  <c r="AO6445" i="18"/>
  <c r="AO6277" i="18"/>
  <c r="AO6062" i="18"/>
  <c r="AO5839" i="18"/>
  <c r="AO5552" i="18"/>
  <c r="AO5297" i="18"/>
  <c r="AO5025" i="18"/>
  <c r="AO4688" i="18"/>
  <c r="AO4106" i="18"/>
  <c r="AO3289" i="18"/>
  <c r="AO6890" i="18"/>
  <c r="AO6503" i="18"/>
  <c r="AO6106" i="18"/>
  <c r="AO5724" i="18"/>
  <c r="AO5282" i="18"/>
  <c r="AO4740" i="18"/>
  <c r="AO3966" i="18"/>
  <c r="AO7610" i="18"/>
  <c r="AO5841" i="18"/>
  <c r="AO4560" i="18"/>
  <c r="AO3282" i="18"/>
  <c r="AO3942" i="18"/>
  <c r="AO4511" i="18"/>
  <c r="AO1648" i="18"/>
  <c r="AO832" i="18"/>
  <c r="BC65" i="18"/>
  <c r="AO6961" i="18"/>
  <c r="AO6851" i="18"/>
  <c r="AO6739" i="18"/>
  <c r="AO6626" i="18"/>
  <c r="AO6516" i="18"/>
  <c r="AO6404" i="18"/>
  <c r="AO6292" i="18"/>
  <c r="AO6182" i="18"/>
  <c r="AO6064" i="18"/>
  <c r="AO5935" i="18"/>
  <c r="AO5809" i="18"/>
  <c r="AO5681" i="18"/>
  <c r="AO5553" i="18"/>
  <c r="AO5429" i="18"/>
  <c r="AO5300" i="18"/>
  <c r="AO5172" i="18"/>
  <c r="AO5026" i="18"/>
  <c r="AO4858" i="18"/>
  <c r="AO4689" i="18"/>
  <c r="AO4504" i="18"/>
  <c r="AO4277" i="18"/>
  <c r="AO4047" i="18"/>
  <c r="AO3823" i="18"/>
  <c r="AO3555" i="18"/>
  <c r="AO3252" i="18"/>
  <c r="AO1889" i="18"/>
  <c r="AO1825" i="18"/>
  <c r="AO1756" i="18"/>
  <c r="AO1683" i="18"/>
  <c r="AO1610" i="18"/>
  <c r="AO1537" i="18"/>
  <c r="AO1463" i="18"/>
  <c r="AO1390" i="18"/>
  <c r="AO1317" i="18"/>
  <c r="AO1244" i="18"/>
  <c r="AO1162" i="18"/>
  <c r="AO1070" i="18"/>
  <c r="AO988" i="18"/>
  <c r="AO906" i="18"/>
  <c r="AO823" i="18"/>
  <c r="AO741" i="18"/>
  <c r="AO659" i="18"/>
  <c r="AO577" i="18"/>
  <c r="AO485" i="18"/>
  <c r="AO9929" i="18"/>
  <c r="AO9600" i="18"/>
  <c r="AO9262" i="18"/>
  <c r="AO8887" i="18"/>
  <c r="AO8386" i="18"/>
  <c r="AO7884" i="18"/>
  <c r="AO7238" i="18"/>
  <c r="AO6807" i="18"/>
  <c r="AO6625" i="18"/>
  <c r="AO6431" i="18"/>
  <c r="AO6236" i="18"/>
  <c r="AO6047" i="18"/>
  <c r="AO5790" i="18"/>
  <c r="AO5537" i="18"/>
  <c r="AO5284" i="18"/>
  <c r="AO5004" i="18"/>
  <c r="AO4647" i="18"/>
  <c r="AO4076" i="18"/>
  <c r="AO3249" i="18"/>
  <c r="AO6775" i="18"/>
  <c r="AO6420" i="18"/>
  <c r="AO6093" i="18"/>
  <c r="AO5663" i="18"/>
  <c r="AO5210" i="18"/>
  <c r="AO4628" i="18"/>
  <c r="AO3820" i="18"/>
  <c r="AO7275" i="18"/>
  <c r="AO5567" i="18"/>
  <c r="AO4240" i="18"/>
  <c r="AO3057" i="18"/>
  <c r="AO3813" i="18"/>
  <c r="AO3872" i="18"/>
  <c r="AO1520" i="18"/>
  <c r="AO696" i="18"/>
  <c r="BD61" i="18"/>
  <c r="AO9918" i="18"/>
  <c r="AO9822" i="18"/>
  <c r="AO9724" i="18"/>
  <c r="AO9625" i="18"/>
  <c r="AO9529" i="18"/>
  <c r="AO9431" i="18"/>
  <c r="AO9333" i="18"/>
  <c r="AO9237" i="18"/>
  <c r="AO9885" i="18"/>
  <c r="AO9812" i="18"/>
  <c r="AO9739" i="18"/>
  <c r="AO9665" i="18"/>
  <c r="AO9592" i="18"/>
  <c r="AO9519" i="18"/>
  <c r="AO9446" i="18"/>
  <c r="AO9373" i="18"/>
  <c r="AO9300" i="18"/>
  <c r="AO9227" i="18"/>
  <c r="AO9149" i="18"/>
  <c r="AO9066" i="18"/>
  <c r="AO8982" i="18"/>
  <c r="AO8899" i="18"/>
  <c r="AO8815" i="18"/>
  <c r="AO8732" i="18"/>
  <c r="AO8649" i="18"/>
  <c r="AO8564" i="18"/>
  <c r="AO8481" i="18"/>
  <c r="AO8397" i="18"/>
  <c r="AO8314" i="18"/>
  <c r="AO8230" i="18"/>
  <c r="AO8147" i="18"/>
  <c r="AO8063" i="18"/>
  <c r="AO7979" i="18"/>
  <c r="AO7895" i="18"/>
  <c r="AO7812" i="18"/>
  <c r="AO7713" i="18"/>
  <c r="AO7603" i="18"/>
  <c r="AO7491" i="18"/>
  <c r="AO7379" i="18"/>
  <c r="AO7269" i="18"/>
  <c r="AO7156" i="18"/>
  <c r="AO7044" i="18"/>
  <c r="AO6934" i="18"/>
  <c r="AO6822" i="18"/>
  <c r="AO6710" i="18"/>
  <c r="AO6601" i="18"/>
  <c r="AO6487" i="18"/>
  <c r="AO6375" i="18"/>
  <c r="AO6266" i="18"/>
  <c r="AO6154" i="18"/>
  <c r="AO9847" i="18"/>
  <c r="AO9509" i="18"/>
  <c r="AO9180" i="18"/>
  <c r="AO8772" i="18"/>
  <c r="AO8270" i="18"/>
  <c r="AO7754" i="18"/>
  <c r="AO7071" i="18"/>
  <c r="AO6779" i="18"/>
  <c r="AO6570" i="18"/>
  <c r="AO6403" i="18"/>
  <c r="AO6181" i="18"/>
  <c r="AO5967" i="18"/>
  <c r="AO5713" i="18"/>
  <c r="AO5456" i="18"/>
  <c r="AO5202" i="18"/>
  <c r="AO4901" i="18"/>
  <c r="AO4502" i="18"/>
  <c r="AO7580" i="18"/>
  <c r="AO6660" i="18"/>
  <c r="AO6347" i="18"/>
  <c r="AO5998" i="18"/>
  <c r="AO5592" i="18"/>
  <c r="AO5120" i="18"/>
  <c r="AO4501" i="18"/>
  <c r="AO3510" i="18"/>
  <c r="AO6732" i="18"/>
  <c r="AO5184" i="18"/>
  <c r="AO4072" i="18"/>
  <c r="AO4453" i="18"/>
  <c r="AO3675" i="18"/>
  <c r="AO4717" i="18"/>
  <c r="AO7031" i="18"/>
  <c r="AO6918" i="18"/>
  <c r="AO6809" i="18"/>
  <c r="AO6697" i="18"/>
  <c r="AO6585" i="18"/>
  <c r="AO6475" i="18"/>
  <c r="AO6363" i="18"/>
  <c r="AO6250" i="18"/>
  <c r="AO6140" i="18"/>
  <c r="AO6016" i="18"/>
  <c r="AO5888" i="18"/>
  <c r="AO5762" i="18"/>
  <c r="AO5633" i="18"/>
  <c r="AO5505" i="18"/>
  <c r="AO5380" i="18"/>
  <c r="AO5252" i="18"/>
  <c r="AO5118" i="18"/>
  <c r="AO4968" i="18"/>
  <c r="AO4794" i="18"/>
  <c r="AO4625" i="18"/>
  <c r="AO4421" i="18"/>
  <c r="AO4191" i="18"/>
  <c r="AO3964" i="18"/>
  <c r="AO3740" i="18"/>
  <c r="AO3444" i="18"/>
  <c r="AO3138" i="18"/>
  <c r="AO1865" i="18"/>
  <c r="AO1801" i="18"/>
  <c r="AO1729" i="18"/>
  <c r="AO1655" i="18"/>
  <c r="AO1582" i="18"/>
  <c r="AO1509" i="18"/>
  <c r="AO1436" i="18"/>
  <c r="AO1363" i="18"/>
  <c r="AO1290" i="18"/>
  <c r="AO1207" i="18"/>
  <c r="AO1125" i="18"/>
  <c r="AO1043" i="18"/>
  <c r="AO961" i="18"/>
  <c r="AO878" i="18"/>
  <c r="AO796" i="18"/>
  <c r="AO705" i="18"/>
  <c r="AO622" i="18"/>
  <c r="AO540" i="18"/>
  <c r="AO458" i="18"/>
  <c r="AO44" i="18"/>
  <c r="AO9792" i="18"/>
  <c r="AO9463" i="18"/>
  <c r="AO9117" i="18"/>
  <c r="AO8689" i="18"/>
  <c r="AO8187" i="18"/>
  <c r="AO7644" i="18"/>
  <c r="AO6959" i="18"/>
  <c r="AO6750" i="18"/>
  <c r="AO6557" i="18"/>
  <c r="AO6348" i="18"/>
  <c r="AO6165" i="18"/>
  <c r="AO5952" i="18"/>
  <c r="AO5695" i="18"/>
  <c r="AO5441" i="18"/>
  <c r="AO5188" i="18"/>
  <c r="AO4877" i="18"/>
  <c r="AO4384" i="18"/>
  <c r="AO3665" i="18"/>
  <c r="AO7423" i="18"/>
  <c r="AO6639" i="18"/>
  <c r="AO6326" i="18"/>
  <c r="AO5974" i="18"/>
  <c r="AO5508" i="18"/>
  <c r="AO5023" i="18"/>
  <c r="AO4328" i="18"/>
  <c r="AO3398" i="18"/>
  <c r="AO6543" i="18"/>
  <c r="AO5077" i="18"/>
  <c r="AO3902" i="18"/>
  <c r="AO4323" i="18"/>
  <c r="AO3505" i="18"/>
  <c r="AO3806" i="18"/>
  <c r="AO1224" i="18"/>
  <c r="AO9765" i="18"/>
  <c r="AO9427" i="18"/>
  <c r="AO9085" i="18"/>
  <c r="AO8658" i="18"/>
  <c r="AO8134" i="18"/>
  <c r="AO7573" i="18"/>
  <c r="AO6917" i="18"/>
  <c r="AO6738" i="18"/>
  <c r="AO6529" i="18"/>
  <c r="AO6319" i="18"/>
  <c r="AO6139" i="18"/>
  <c r="AO5919" i="18"/>
  <c r="AO5680" i="18"/>
  <c r="AO5409" i="18"/>
  <c r="AO5169" i="18"/>
  <c r="AO7339" i="18"/>
  <c r="AO6587" i="18"/>
  <c r="AO6274" i="18"/>
  <c r="AO5914" i="18"/>
  <c r="AO5496" i="18"/>
  <c r="AO6470" i="18"/>
  <c r="AO5064" i="18"/>
  <c r="AO3882" i="18"/>
  <c r="AO4228" i="18"/>
  <c r="AO3484" i="18"/>
  <c r="AO3690" i="18"/>
  <c r="AO9865" i="18"/>
  <c r="AO9783" i="18"/>
  <c r="AO9701" i="18"/>
  <c r="AO9619" i="18"/>
  <c r="AO9536" i="18"/>
  <c r="AO9454" i="18"/>
  <c r="AO9363" i="18"/>
  <c r="AO9280" i="18"/>
  <c r="AO9198" i="18"/>
  <c r="AO9107" i="18"/>
  <c r="AO9012" i="18"/>
  <c r="AO8918" i="18"/>
  <c r="AO8804" i="18"/>
  <c r="AO8678" i="18"/>
  <c r="AO8553" i="18"/>
  <c r="AO8427" i="18"/>
  <c r="AO8292" i="18"/>
  <c r="AO8177" i="18"/>
  <c r="AO8041" i="18"/>
  <c r="AO7915" i="18"/>
  <c r="AO7790" i="18"/>
  <c r="AO7628" i="18"/>
  <c r="AO7447" i="18"/>
  <c r="AO7293" i="18"/>
  <c r="AO7114" i="18"/>
  <c r="AO6946" i="18"/>
  <c r="AO7611" i="18"/>
  <c r="AO7391" i="18"/>
  <c r="AO7162" i="18"/>
  <c r="AO6849" i="18"/>
  <c r="AO7244" i="18"/>
  <c r="AO6722" i="18"/>
  <c r="AO4696" i="18"/>
  <c r="AO8931" i="18"/>
  <c r="AO9856" i="18"/>
  <c r="AO9774" i="18"/>
  <c r="AO9692" i="18"/>
  <c r="AO9609" i="18"/>
  <c r="AO9527" i="18"/>
  <c r="AO9436" i="18"/>
  <c r="AO9353" i="18"/>
  <c r="AO9271" i="18"/>
  <c r="AO9189" i="18"/>
  <c r="AO9097" i="18"/>
  <c r="AO9002" i="18"/>
  <c r="AO8908" i="18"/>
  <c r="AO8782" i="18"/>
  <c r="AO8668" i="18"/>
  <c r="AO8532" i="18"/>
  <c r="AO8406" i="18"/>
  <c r="AO8281" i="18"/>
  <c r="AO8156" i="18"/>
  <c r="AO8020" i="18"/>
  <c r="AO7905" i="18"/>
  <c r="AO7769" i="18"/>
  <c r="AO7586" i="18"/>
  <c r="AO7435" i="18"/>
  <c r="AO7252" i="18"/>
  <c r="AO7085" i="18"/>
  <c r="AO7590" i="18"/>
  <c r="AO7350" i="18"/>
  <c r="AO7089" i="18"/>
  <c r="AO7735" i="18"/>
  <c r="AO7213" i="18"/>
  <c r="AO4383" i="18"/>
  <c r="AO3747" i="18"/>
  <c r="AO4427" i="18"/>
  <c r="AO3642" i="18"/>
  <c r="AO7998" i="18"/>
  <c r="AO4368" i="18"/>
  <c r="AO3585" i="18"/>
  <c r="AO4295" i="18"/>
  <c r="AO3435" i="18"/>
  <c r="AO6892" i="18"/>
  <c r="AO1226" i="18"/>
  <c r="AO1153" i="18"/>
  <c r="AO1079" i="18"/>
  <c r="AO1006" i="18"/>
  <c r="AO933" i="18"/>
  <c r="AO860" i="18"/>
  <c r="AO787" i="18"/>
  <c r="AO714" i="18"/>
  <c r="AO641" i="18"/>
  <c r="AO567" i="18"/>
  <c r="AO494" i="18"/>
  <c r="AO421" i="18"/>
  <c r="AO9920" i="18"/>
  <c r="AO9838" i="18"/>
  <c r="AO9756" i="18"/>
  <c r="AO9673" i="18"/>
  <c r="AO9582" i="18"/>
  <c r="AO9500" i="18"/>
  <c r="AO9417" i="18"/>
  <c r="AO9335" i="18"/>
  <c r="AO9253" i="18"/>
  <c r="AO9170" i="18"/>
  <c r="AO9075" i="18"/>
  <c r="AO8971" i="18"/>
  <c r="AO8877" i="18"/>
  <c r="AO8762" i="18"/>
  <c r="AO8626" i="18"/>
  <c r="AO8500" i="18"/>
  <c r="AO8375" i="18"/>
  <c r="AO8250" i="18"/>
  <c r="AO8114" i="18"/>
  <c r="AO7999" i="18"/>
  <c r="AO7863" i="18"/>
  <c r="AO7727" i="18"/>
  <c r="AO7561" i="18"/>
  <c r="AO7393" i="18"/>
  <c r="AO7210" i="18"/>
  <c r="AO7059" i="18"/>
  <c r="AO6876" i="18"/>
  <c r="AO6695" i="18"/>
  <c r="AO6541" i="18"/>
  <c r="AO6361" i="18"/>
  <c r="AO6194" i="18"/>
  <c r="AO6015" i="18"/>
  <c r="AO5808" i="18"/>
  <c r="AO5569" i="18"/>
  <c r="AO5346" i="18"/>
  <c r="AO5117" i="18"/>
  <c r="AO4837" i="18"/>
  <c r="AO4444" i="18"/>
  <c r="AO3850" i="18"/>
  <c r="AO7757" i="18"/>
  <c r="AO7558" i="18"/>
  <c r="AO7308" i="18"/>
  <c r="AO7015" i="18"/>
  <c r="AO6754" i="18"/>
  <c r="AO6441" i="18"/>
  <c r="AO6158" i="18"/>
  <c r="AO5807" i="18"/>
  <c r="AO5424" i="18"/>
  <c r="AO4994" i="18"/>
  <c r="AO4349" i="18"/>
  <c r="AO3653" i="18"/>
  <c r="AO7547" i="18"/>
  <c r="AO6994" i="18"/>
  <c r="AO6460" i="18"/>
  <c r="AO5471" i="18"/>
  <c r="AO4411" i="18"/>
  <c r="AO3340" i="18"/>
  <c r="AO4070" i="18"/>
  <c r="AO3333" i="18"/>
  <c r="AO4255" i="18"/>
  <c r="AO3458" i="18"/>
  <c r="AO4271" i="18"/>
  <c r="AO3419" i="18"/>
  <c r="AO1136" i="18"/>
  <c r="AO432" i="18"/>
  <c r="AO5760" i="18"/>
  <c r="BC66" i="18"/>
  <c r="AO9911" i="18"/>
  <c r="AO9829" i="18"/>
  <c r="AO9747" i="18"/>
  <c r="AO9655" i="18"/>
  <c r="AO9573" i="18"/>
  <c r="AO9491" i="18"/>
  <c r="AO9408" i="18"/>
  <c r="AO9326" i="18"/>
  <c r="AO9244" i="18"/>
  <c r="AO9158" i="18"/>
  <c r="AO9054" i="18"/>
  <c r="AO8961" i="18"/>
  <c r="AO8866" i="18"/>
  <c r="AO8751" i="18"/>
  <c r="AO8615" i="18"/>
  <c r="AO8490" i="18"/>
  <c r="AO8365" i="18"/>
  <c r="AO8239" i="18"/>
  <c r="AO8103" i="18"/>
  <c r="AO7988" i="18"/>
  <c r="AO7853" i="18"/>
  <c r="AO7699" i="18"/>
  <c r="AO7545" i="18"/>
  <c r="AO7364" i="18"/>
  <c r="AO7197" i="18"/>
  <c r="AO7030" i="18"/>
  <c r="AO7747" i="18"/>
  <c r="AO7517" i="18"/>
  <c r="AO7277" i="18"/>
  <c r="AO6995" i="18"/>
  <c r="AO6723" i="18"/>
  <c r="AO7526" i="18"/>
  <c r="AO6982" i="18"/>
  <c r="AO6273" i="18"/>
  <c r="AO4130" i="18"/>
  <c r="AO3413" i="18"/>
  <c r="AO4103" i="18"/>
  <c r="AO4448" i="18"/>
  <c r="AO9902" i="18"/>
  <c r="AO9820" i="18"/>
  <c r="AO9728" i="18"/>
  <c r="AO9646" i="18"/>
  <c r="AO9564" i="18"/>
  <c r="AO9481" i="18"/>
  <c r="AO9399" i="18"/>
  <c r="AO9317" i="18"/>
  <c r="AO9235" i="18"/>
  <c r="AO9138" i="18"/>
  <c r="AO9044" i="18"/>
  <c r="AO8950" i="18"/>
  <c r="AO8855" i="18"/>
  <c r="AO8719" i="18"/>
  <c r="AO8595" i="18"/>
  <c r="AO8469" i="18"/>
  <c r="AO8343" i="18"/>
  <c r="AO8207" i="18"/>
  <c r="AO8093" i="18"/>
  <c r="AO7957" i="18"/>
  <c r="AO7831" i="18"/>
  <c r="AO7685" i="18"/>
  <c r="AO7518" i="18"/>
  <c r="AO7335" i="18"/>
  <c r="AO7183" i="18"/>
  <c r="AO7001" i="18"/>
  <c r="AO7726" i="18"/>
  <c r="AO7475" i="18"/>
  <c r="AO7225" i="18"/>
  <c r="AO6942" i="18"/>
  <c r="AO7474" i="18"/>
  <c r="AO6941" i="18"/>
  <c r="AO6210" i="18"/>
  <c r="AO4854" i="18"/>
  <c r="AO4035" i="18"/>
  <c r="AO3202" i="18"/>
  <c r="AO4092" i="18"/>
  <c r="BD70" i="18"/>
  <c r="AO9893" i="18"/>
  <c r="AO9801" i="18"/>
  <c r="AO9719" i="18"/>
  <c r="AO9637" i="18"/>
  <c r="AO9555" i="18"/>
  <c r="AO9472" i="18"/>
  <c r="AO9390" i="18"/>
  <c r="AO9308" i="18"/>
  <c r="AO9216" i="18"/>
  <c r="AO9127" i="18"/>
  <c r="AO9034" i="18"/>
  <c r="AO8939" i="18"/>
  <c r="AO8845" i="18"/>
  <c r="AO8709" i="18"/>
  <c r="AO8585" i="18"/>
  <c r="AO8459" i="18"/>
  <c r="AO8333" i="18"/>
  <c r="AO8197" i="18"/>
  <c r="AO8083" i="18"/>
  <c r="AO7947" i="18"/>
  <c r="AO7821" i="18"/>
  <c r="AO7670" i="18"/>
  <c r="AO7502" i="18"/>
  <c r="AO7323" i="18"/>
  <c r="AO7169" i="18"/>
  <c r="AO6988" i="18"/>
  <c r="AO7694" i="18"/>
  <c r="AO7444" i="18"/>
  <c r="AO7182" i="18"/>
  <c r="AO6922" i="18"/>
  <c r="AO7327" i="18"/>
  <c r="AO6805" i="18"/>
  <c r="AO6189" i="18"/>
  <c r="AO4838" i="18"/>
  <c r="AO4000" i="18"/>
  <c r="AO3181" i="18"/>
  <c r="AO3973" i="18"/>
  <c r="AO8835" i="18"/>
  <c r="AO8741" i="18"/>
  <c r="AO8636" i="18"/>
  <c r="AO8542" i="18"/>
  <c r="AO8449" i="18"/>
  <c r="AO8354" i="18"/>
  <c r="AO8260" i="18"/>
  <c r="AO8166" i="18"/>
  <c r="AO8073" i="18"/>
  <c r="AO7967" i="18"/>
  <c r="AO7874" i="18"/>
  <c r="AO7780" i="18"/>
  <c r="AO7657" i="18"/>
  <c r="AO7531" i="18"/>
  <c r="AO7406" i="18"/>
  <c r="AO7281" i="18"/>
  <c r="AO7142" i="18"/>
  <c r="AO7017" i="18"/>
  <c r="AO6891" i="18"/>
  <c r="AO6766" i="18"/>
  <c r="AO6641" i="18"/>
  <c r="AO6515" i="18"/>
  <c r="AO6390" i="18"/>
  <c r="AO6249" i="18"/>
  <c r="AO6123" i="18"/>
  <c r="AO5982" i="18"/>
  <c r="AO5824" i="18"/>
  <c r="AO5665" i="18"/>
  <c r="AO5474" i="18"/>
  <c r="AO5313" i="18"/>
  <c r="AO5153" i="18"/>
  <c r="AO4920" i="18"/>
  <c r="AO4710" i="18"/>
  <c r="AO4359" i="18"/>
  <c r="AO3874" i="18"/>
  <c r="AO3324" i="18"/>
  <c r="AO7684" i="18"/>
  <c r="AO7497" i="18"/>
  <c r="AO7329" i="18"/>
  <c r="AO7109" i="18"/>
  <c r="AO6911" i="18"/>
  <c r="AO6681" i="18"/>
  <c r="AO6493" i="18"/>
  <c r="AO6253" i="18"/>
  <c r="AO6046" i="18"/>
  <c r="AO5784" i="18"/>
  <c r="AO5473" i="18"/>
  <c r="AO5149" i="18"/>
  <c r="AO4773" i="18"/>
  <c r="AO4310" i="18"/>
  <c r="AO3776" i="18"/>
  <c r="AO3060" i="18"/>
  <c r="AO7494" i="18"/>
  <c r="AO7234" i="18"/>
  <c r="AO6972" i="18"/>
  <c r="AO6711" i="18"/>
  <c r="AO6439" i="18"/>
  <c r="AO6157" i="18"/>
  <c r="AO5782" i="18"/>
  <c r="AO5400" i="18"/>
  <c r="AO4993" i="18"/>
  <c r="AO4455" i="18"/>
  <c r="AO3774" i="18"/>
  <c r="AO4482" i="18"/>
  <c r="AO3974" i="18"/>
  <c r="AO3377" i="18"/>
  <c r="AO4770" i="18"/>
  <c r="AO4288" i="18"/>
  <c r="AO3778" i="18"/>
  <c r="AO5145" i="18"/>
  <c r="AO4612" i="18"/>
  <c r="AO3997" i="18"/>
  <c r="AO3291" i="18"/>
  <c r="AO1400" i="18"/>
  <c r="AO864" i="18"/>
  <c r="AO9570" i="18"/>
  <c r="AO8821" i="18"/>
  <c r="AO7806" i="18"/>
  <c r="AO6746" i="18"/>
  <c r="AO5530" i="18"/>
  <c r="AO4235" i="18"/>
  <c r="BD72" i="18"/>
  <c r="BD63" i="18"/>
  <c r="AO6659" i="18"/>
  <c r="AO6397" i="18"/>
  <c r="AO6137" i="18"/>
  <c r="AO5758" i="18"/>
  <c r="AO5376" i="18"/>
  <c r="AO4961" i="18"/>
  <c r="AO4742" i="18"/>
  <c r="AO5113" i="18"/>
  <c r="AO4570" i="18"/>
  <c r="AO3212" i="18"/>
  <c r="AO9538" i="18"/>
  <c r="AO8721" i="18"/>
  <c r="AO7770" i="18"/>
  <c r="AO6645" i="18"/>
  <c r="AO5468" i="18"/>
  <c r="AO4115" i="18"/>
  <c r="AO7662" i="18"/>
  <c r="AO7401" i="18"/>
  <c r="AO7140" i="18"/>
  <c r="AO6878" i="18"/>
  <c r="AO6606" i="18"/>
  <c r="AO6324" i="18"/>
  <c r="AO6045" i="18"/>
  <c r="AO5662" i="18"/>
  <c r="AO5281" i="18"/>
  <c r="AO4834" i="18"/>
  <c r="AO4629" i="18"/>
  <c r="AO4977" i="18"/>
  <c r="AO9346" i="18"/>
  <c r="AO8547" i="18"/>
  <c r="AO7450" i="18"/>
  <c r="AO6380" i="18"/>
  <c r="AO5175" i="18"/>
  <c r="AO3434" i="18"/>
  <c r="BC67" i="18"/>
  <c r="BC68" i="18"/>
  <c r="AO8793" i="18"/>
  <c r="AO8699" i="18"/>
  <c r="AO8605" i="18"/>
  <c r="AO8511" i="18"/>
  <c r="AO8417" i="18"/>
  <c r="AO8323" i="18"/>
  <c r="AO8219" i="18"/>
  <c r="AO8124" i="18"/>
  <c r="AO8030" i="18"/>
  <c r="AO7937" i="18"/>
  <c r="AO7842" i="18"/>
  <c r="AO7740" i="18"/>
  <c r="AO7615" i="18"/>
  <c r="AO7476" i="18"/>
  <c r="AO7351" i="18"/>
  <c r="AO7226" i="18"/>
  <c r="AO7100" i="18"/>
  <c r="AO6975" i="18"/>
  <c r="AO6850" i="18"/>
  <c r="AO6724" i="18"/>
  <c r="AO6583" i="18"/>
  <c r="AO6458" i="18"/>
  <c r="AO6332" i="18"/>
  <c r="AO6207" i="18"/>
  <c r="AO6078" i="18"/>
  <c r="AO5934" i="18"/>
  <c r="AO5761" i="18"/>
  <c r="AO5585" i="18"/>
  <c r="AO5428" i="18"/>
  <c r="AO5250" i="18"/>
  <c r="AO5058" i="18"/>
  <c r="AO4857" i="18"/>
  <c r="AO4583" i="18"/>
  <c r="AO4162" i="18"/>
  <c r="AO3764" i="18"/>
  <c r="AO3062" i="18"/>
  <c r="AO7601" i="18"/>
  <c r="AO7434" i="18"/>
  <c r="AO7255" i="18"/>
  <c r="AO7026" i="18"/>
  <c r="AO6827" i="18"/>
  <c r="AO6607" i="18"/>
  <c r="AO6388" i="18"/>
  <c r="AO6180" i="18"/>
  <c r="AO5951" i="18"/>
  <c r="AO5629" i="18"/>
  <c r="AO5329" i="18"/>
  <c r="AO5010" i="18"/>
  <c r="AO4614" i="18"/>
  <c r="AO4074" i="18"/>
  <c r="AO3428" i="18"/>
  <c r="AO7652" i="18"/>
  <c r="AO7390" i="18"/>
  <c r="AO7129" i="18"/>
  <c r="AO6858" i="18"/>
  <c r="AO6575" i="18"/>
  <c r="AO6314" i="18"/>
  <c r="AO6033" i="18"/>
  <c r="AO5650" i="18"/>
  <c r="AO5268" i="18"/>
  <c r="AO4817" i="18"/>
  <c r="AO4219" i="18"/>
  <c r="AO3478" i="18"/>
  <c r="AO4309" i="18"/>
  <c r="AO3798" i="18"/>
  <c r="AO3141" i="18"/>
  <c r="AO4616" i="18"/>
  <c r="AO4111" i="18"/>
  <c r="AO3564" i="18"/>
  <c r="AO4967" i="18"/>
  <c r="AO4391" i="18"/>
  <c r="AO3795" i="18"/>
  <c r="AO1776" i="18"/>
  <c r="AO1216" i="18"/>
  <c r="AO688" i="18"/>
  <c r="AO9330" i="18"/>
  <c r="AO8529" i="18"/>
  <c r="AO7431" i="18"/>
  <c r="AO6353" i="18"/>
  <c r="AO5081" i="18"/>
  <c r="AO3418" i="18"/>
  <c r="BC64" i="18"/>
  <c r="BD65" i="18"/>
  <c r="AO7641" i="18"/>
  <c r="AO7380" i="18"/>
  <c r="AO7108" i="18"/>
  <c r="AO6826" i="18"/>
  <c r="AO6565" i="18"/>
  <c r="AO6303" i="18"/>
  <c r="AO5973" i="18"/>
  <c r="AO5590" i="18"/>
  <c r="AO5209" i="18"/>
  <c r="AO4738" i="18"/>
  <c r="AO4992" i="18"/>
  <c r="AO4884" i="18"/>
  <c r="AO9922" i="18"/>
  <c r="AO9210" i="18"/>
  <c r="AO8401" i="18"/>
  <c r="AO7267" i="18"/>
  <c r="AO6188" i="18"/>
  <c r="AO4872" i="18"/>
  <c r="AO7232" i="18"/>
  <c r="AO4964" i="18"/>
  <c r="AO4831" i="18"/>
  <c r="AO9898" i="18"/>
  <c r="AO9186" i="18"/>
  <c r="AO8309" i="18"/>
  <c r="AO7230" i="18"/>
  <c r="AO6084" i="18"/>
  <c r="AO4840" i="18"/>
  <c r="AO9706" i="18"/>
  <c r="AO8967" i="18"/>
  <c r="AO8035" i="18"/>
  <c r="AO6919" i="18"/>
  <c r="AO5802" i="18"/>
  <c r="AO4485" i="18"/>
  <c r="AO7224" i="18"/>
  <c r="AO8936" i="18"/>
  <c r="AO5774" i="18"/>
  <c r="AO9884" i="18"/>
  <c r="AO9811" i="18"/>
  <c r="AO9737" i="18"/>
  <c r="AO9664" i="18"/>
  <c r="AO9591" i="18"/>
  <c r="AO9518" i="18"/>
  <c r="AO9445" i="18"/>
  <c r="AO9372" i="18"/>
  <c r="AO9299" i="18"/>
  <c r="AO9225" i="18"/>
  <c r="AO9148" i="18"/>
  <c r="AO9065" i="18"/>
  <c r="AO8981" i="18"/>
  <c r="AO8898" i="18"/>
  <c r="AO8814" i="18"/>
  <c r="AO8731" i="18"/>
  <c r="AO8646" i="18"/>
  <c r="AO8563" i="18"/>
  <c r="AO8479" i="18"/>
  <c r="AO8396" i="18"/>
  <c r="AO8313" i="18"/>
  <c r="AO8229" i="18"/>
  <c r="AO8146" i="18"/>
  <c r="AO8061" i="18"/>
  <c r="AO7978" i="18"/>
  <c r="AO7894" i="18"/>
  <c r="AO7811" i="18"/>
  <c r="AO7711" i="18"/>
  <c r="AO7602" i="18"/>
  <c r="AO7490" i="18"/>
  <c r="AO7378" i="18"/>
  <c r="AO7268" i="18"/>
  <c r="AO7155" i="18"/>
  <c r="AO7043" i="18"/>
  <c r="AO6933" i="18"/>
  <c r="AO6821" i="18"/>
  <c r="AO6708" i="18"/>
  <c r="AO6598" i="18"/>
  <c r="AO6486" i="18"/>
  <c r="AO6374" i="18"/>
  <c r="AO6265" i="18"/>
  <c r="AO6153" i="18"/>
  <c r="AO6029" i="18"/>
  <c r="AO5904" i="18"/>
  <c r="AO5776" i="18"/>
  <c r="AO5648" i="18"/>
  <c r="AO5522" i="18"/>
  <c r="AO5393" i="18"/>
  <c r="AO5265" i="18"/>
  <c r="AO5137" i="18"/>
  <c r="AO4984" i="18"/>
  <c r="AO4815" i="18"/>
  <c r="AO4605" i="18"/>
  <c r="AO4332" i="18"/>
  <c r="AO4046" i="18"/>
  <c r="AO3629" i="18"/>
  <c r="AO3173" i="18"/>
  <c r="AO7674" i="18"/>
  <c r="AO7527" i="18"/>
  <c r="AO7412" i="18"/>
  <c r="AO7266" i="18"/>
  <c r="AO7141" i="18"/>
  <c r="AO7005" i="18"/>
  <c r="AO6859" i="18"/>
  <c r="AO6743" i="18"/>
  <c r="AO6597" i="18"/>
  <c r="AO6473" i="18"/>
  <c r="AO6337" i="18"/>
  <c r="AO6190" i="18"/>
  <c r="AO6070" i="18"/>
  <c r="AO5903" i="18"/>
  <c r="AO5759" i="18"/>
  <c r="AO5605" i="18"/>
  <c r="AO5438" i="18"/>
  <c r="AO5305" i="18"/>
  <c r="AO5136" i="18"/>
  <c r="AO4962" i="18"/>
  <c r="AO4756" i="18"/>
  <c r="AO4519" i="18"/>
  <c r="AO4286" i="18"/>
  <c r="AO3990" i="18"/>
  <c r="AO3736" i="18"/>
  <c r="AO3366" i="18"/>
  <c r="AO7746" i="18"/>
  <c r="AO7630" i="18"/>
  <c r="AO7484" i="18"/>
  <c r="AO7359" i="18"/>
  <c r="AO7223" i="18"/>
  <c r="AO7077" i="18"/>
  <c r="AO6962" i="18"/>
  <c r="AO6815" i="18"/>
  <c r="AO6690" i="18"/>
  <c r="AO6555" i="18"/>
  <c r="AO6409" i="18"/>
  <c r="AO6293" i="18"/>
  <c r="AO6147" i="18"/>
  <c r="AO5961" i="18"/>
  <c r="AO5769" i="18"/>
  <c r="AO5578" i="18"/>
  <c r="AO5388" i="18"/>
  <c r="AO5197" i="18"/>
  <c r="AO4975" i="18"/>
  <c r="AO4721" i="18"/>
  <c r="AO4432" i="18"/>
  <c r="AO4093" i="18"/>
  <c r="AO3754" i="18"/>
  <c r="AO3310" i="18"/>
  <c r="AO4467" i="18"/>
  <c r="AO4213" i="18"/>
  <c r="AO3956" i="18"/>
  <c r="AO3697" i="18"/>
  <c r="AO3358" i="18"/>
  <c r="AO4980" i="18"/>
  <c r="AO4754" i="18"/>
  <c r="AO4527" i="18"/>
  <c r="AO4272" i="18"/>
  <c r="AO4016" i="18"/>
  <c r="AO3763" i="18"/>
  <c r="AO3436" i="18"/>
  <c r="AO5135" i="18"/>
  <c r="AO4863" i="18"/>
  <c r="AO4581" i="18"/>
  <c r="AO4283" i="18"/>
  <c r="AO3984" i="18"/>
  <c r="AO3674" i="18"/>
  <c r="AO3260" i="18"/>
  <c r="AO1656" i="18"/>
  <c r="AO1392" i="18"/>
  <c r="AO1120" i="18"/>
  <c r="AO848" i="18"/>
  <c r="AO576" i="18"/>
  <c r="AO9906" i="18"/>
  <c r="AO9546" i="18"/>
  <c r="AO9202" i="18"/>
  <c r="AO8785" i="18"/>
  <c r="AO8318" i="18"/>
  <c r="AO7797" i="18"/>
  <c r="AO7258" i="18"/>
  <c r="AO6718" i="18"/>
  <c r="AO6133" i="18"/>
  <c r="AO5498" i="18"/>
  <c r="AO4862" i="18"/>
  <c r="AO4210" i="18"/>
  <c r="AO8800" i="18"/>
  <c r="AO5436" i="18"/>
  <c r="AO8744" i="18"/>
  <c r="AO5106" i="18"/>
  <c r="AO5871" i="18"/>
  <c r="AO5743" i="18"/>
  <c r="AO5617" i="18"/>
  <c r="AO5489" i="18"/>
  <c r="AO5360" i="18"/>
  <c r="AO5236" i="18"/>
  <c r="AO5098" i="18"/>
  <c r="AO4941" i="18"/>
  <c r="AO4774" i="18"/>
  <c r="AO4554" i="18"/>
  <c r="AO4275" i="18"/>
  <c r="AO3907" i="18"/>
  <c r="AO3554" i="18"/>
  <c r="AO7767" i="18"/>
  <c r="AO7643" i="18"/>
  <c r="AO7507" i="18"/>
  <c r="AO7361" i="18"/>
  <c r="AO7245" i="18"/>
  <c r="AO7099" i="18"/>
  <c r="AO6973" i="18"/>
  <c r="AO6838" i="18"/>
  <c r="AO6692" i="18"/>
  <c r="AO6577" i="18"/>
  <c r="AO6430" i="18"/>
  <c r="AO6305" i="18"/>
  <c r="AO6169" i="18"/>
  <c r="AO6009" i="18"/>
  <c r="AO5879" i="18"/>
  <c r="AO5712" i="18"/>
  <c r="AO5568" i="18"/>
  <c r="AO5413" i="18"/>
  <c r="AO5246" i="18"/>
  <c r="AO5108" i="18"/>
  <c r="AO4900" i="18"/>
  <c r="AO4709" i="18"/>
  <c r="AO4477" i="18"/>
  <c r="AO4182" i="18"/>
  <c r="AO3946" i="18"/>
  <c r="AO3622" i="18"/>
  <c r="AO3284" i="18"/>
  <c r="AO7725" i="18"/>
  <c r="AO7579" i="18"/>
  <c r="AO7463" i="18"/>
  <c r="AO7317" i="18"/>
  <c r="AO7191" i="18"/>
  <c r="AO7055" i="18"/>
  <c r="AO6909" i="18"/>
  <c r="AO6795" i="18"/>
  <c r="AO6649" i="18"/>
  <c r="AO6523" i="18"/>
  <c r="AO6387" i="18"/>
  <c r="AO6241" i="18"/>
  <c r="AO6126" i="18"/>
  <c r="AO5936" i="18"/>
  <c r="AO5745" i="18"/>
  <c r="AO5556" i="18"/>
  <c r="AO5365" i="18"/>
  <c r="AO5173" i="18"/>
  <c r="AO4944" i="18"/>
  <c r="AO4690" i="18"/>
  <c r="AO4392" i="18"/>
  <c r="AO4051" i="18"/>
  <c r="AO3708" i="18"/>
  <c r="AO3253" i="18"/>
  <c r="AO4435" i="18"/>
  <c r="AO4181" i="18"/>
  <c r="AO3926" i="18"/>
  <c r="AO3652" i="18"/>
  <c r="AO3313" i="18"/>
  <c r="AO4950" i="18"/>
  <c r="AO4728" i="18"/>
  <c r="AO4494" i="18"/>
  <c r="AO4239" i="18"/>
  <c r="AO3987" i="18"/>
  <c r="AO3728" i="18"/>
  <c r="AO3394" i="18"/>
  <c r="AO5082" i="18"/>
  <c r="AO4821" i="18"/>
  <c r="AO4558" i="18"/>
  <c r="AO4259" i="18"/>
  <c r="AO3948" i="18"/>
  <c r="AO3595" i="18"/>
  <c r="AO3196" i="18"/>
  <c r="AO1632" i="18"/>
  <c r="AO1360" i="18"/>
  <c r="AO1088" i="18"/>
  <c r="AO800" i="18"/>
  <c r="AO528" i="18"/>
  <c r="AO9890" i="18"/>
  <c r="AO9522" i="18"/>
  <c r="AO9123" i="18"/>
  <c r="AO8711" i="18"/>
  <c r="AO8300" i="18"/>
  <c r="AO7742" i="18"/>
  <c r="AO7157" i="18"/>
  <c r="AO6599" i="18"/>
  <c r="AO6053" i="18"/>
  <c r="AO5425" i="18"/>
  <c r="AO4799" i="18"/>
  <c r="AO4079" i="18"/>
  <c r="AO8416" i="18"/>
  <c r="AO4594" i="18"/>
  <c r="AO5855" i="18"/>
  <c r="AO5700" i="18"/>
  <c r="AO5533" i="18"/>
  <c r="AO5401" i="18"/>
  <c r="AO5233" i="18"/>
  <c r="AO5078" i="18"/>
  <c r="AO4885" i="18"/>
  <c r="AO4661" i="18"/>
  <c r="AO4456" i="18"/>
  <c r="AO4157" i="18"/>
  <c r="AO3904" i="18"/>
  <c r="AO3598" i="18"/>
  <c r="AO3201" i="18"/>
  <c r="AO7714" i="18"/>
  <c r="AO7567" i="18"/>
  <c r="AO7443" i="18"/>
  <c r="AO7307" i="18"/>
  <c r="AO7161" i="18"/>
  <c r="AO7045" i="18"/>
  <c r="AO6899" i="18"/>
  <c r="AO6774" i="18"/>
  <c r="AO6638" i="18"/>
  <c r="AO6492" i="18"/>
  <c r="AO6377" i="18"/>
  <c r="AO6230" i="18"/>
  <c r="AO6069" i="18"/>
  <c r="AO5878" i="18"/>
  <c r="AO5686" i="18"/>
  <c r="AO5495" i="18"/>
  <c r="AO5304" i="18"/>
  <c r="AO5105" i="18"/>
  <c r="AO4865" i="18"/>
  <c r="AO4609" i="18"/>
  <c r="AO4285" i="18"/>
  <c r="AO3944" i="18"/>
  <c r="AO3566" i="18"/>
  <c r="AO3110" i="18"/>
  <c r="AO4356" i="18"/>
  <c r="AO4100" i="18"/>
  <c r="AO3846" i="18"/>
  <c r="AO3547" i="18"/>
  <c r="AO3205" i="18"/>
  <c r="AO4880" i="18"/>
  <c r="AO4657" i="18"/>
  <c r="AO4416" i="18"/>
  <c r="AO4160" i="18"/>
  <c r="AO3906" i="18"/>
  <c r="AO3628" i="18"/>
  <c r="AO3246" i="18"/>
  <c r="AO4999" i="18"/>
  <c r="AO4737" i="18"/>
  <c r="AO4463" i="18"/>
  <c r="AO4164" i="18"/>
  <c r="AO3853" i="18"/>
  <c r="AO3467" i="18"/>
  <c r="AO3068" i="18"/>
  <c r="AO1544" i="18"/>
  <c r="AO1280" i="18"/>
  <c r="AO1008" i="18"/>
  <c r="AO712" i="18"/>
  <c r="AO448" i="18"/>
  <c r="AO9778" i="18"/>
  <c r="AO9394" i="18"/>
  <c r="AO8995" i="18"/>
  <c r="AO8602" i="18"/>
  <c r="AO8108" i="18"/>
  <c r="AO7559" i="18"/>
  <c r="AO7011" i="18"/>
  <c r="AO6426" i="18"/>
  <c r="AO5844" i="18"/>
  <c r="AO5206" i="18"/>
  <c r="AO4610" i="18"/>
  <c r="AO3686" i="18"/>
  <c r="AO7448" i="18"/>
  <c r="AO7193" i="18"/>
  <c r="AO7078" i="18"/>
  <c r="AO6932" i="18"/>
  <c r="AO6806" i="18"/>
  <c r="AO6670" i="18"/>
  <c r="AO6524" i="18"/>
  <c r="AO6410" i="18"/>
  <c r="AO6263" i="18"/>
  <c r="AO6138" i="18"/>
  <c r="AO5986" i="18"/>
  <c r="AO5818" i="18"/>
  <c r="AO5688" i="18"/>
  <c r="AO5521" i="18"/>
  <c r="AO5377" i="18"/>
  <c r="AO5222" i="18"/>
  <c r="AO5037" i="18"/>
  <c r="AO4868" i="18"/>
  <c r="AO4646" i="18"/>
  <c r="AO4412" i="18"/>
  <c r="AO4136" i="18"/>
  <c r="AO3838" i="18"/>
  <c r="AO3570" i="18"/>
  <c r="AO3172" i="18"/>
  <c r="AO7693" i="18"/>
  <c r="AO7557" i="18"/>
  <c r="AO7411" i="18"/>
  <c r="AO7297" i="18"/>
  <c r="AO7150" i="18"/>
  <c r="AO7025" i="18"/>
  <c r="AO6889" i="18"/>
  <c r="AO6742" i="18"/>
  <c r="AO6628" i="18"/>
  <c r="AO6482" i="18"/>
  <c r="AO6356" i="18"/>
  <c r="AO6220" i="18"/>
  <c r="AO6056" i="18"/>
  <c r="AO5866" i="18"/>
  <c r="AO5674" i="18"/>
  <c r="AO5484" i="18"/>
  <c r="AO5293" i="18"/>
  <c r="AO5090" i="18"/>
  <c r="AO4848" i="18"/>
  <c r="AO4596" i="18"/>
  <c r="AO4264" i="18"/>
  <c r="AO3923" i="18"/>
  <c r="AO3534" i="18"/>
  <c r="AO3086" i="18"/>
  <c r="AO4339" i="18"/>
  <c r="AO4084" i="18"/>
  <c r="AO3831" i="18"/>
  <c r="AO3525" i="18"/>
  <c r="AO3186" i="18"/>
  <c r="AO4866" i="18"/>
  <c r="AO4645" i="18"/>
  <c r="AO4398" i="18"/>
  <c r="AO4144" i="18"/>
  <c r="AO3891" i="18"/>
  <c r="AO3604" i="18"/>
  <c r="AO3222" i="18"/>
  <c r="AO4989" i="18"/>
  <c r="AO4727" i="18"/>
  <c r="AO4450" i="18"/>
  <c r="AO4140" i="18"/>
  <c r="AO3818" i="18"/>
  <c r="AO3450" i="18"/>
  <c r="AO3053" i="18"/>
  <c r="AO1536" i="18"/>
  <c r="AO1264" i="18"/>
  <c r="AO968" i="18"/>
  <c r="AO704" i="18"/>
  <c r="AO440" i="18"/>
  <c r="AO9730" i="18"/>
  <c r="AO9354" i="18"/>
  <c r="AO8986" i="18"/>
  <c r="AO8565" i="18"/>
  <c r="AO8090" i="18"/>
  <c r="AO7523" i="18"/>
  <c r="AO6938" i="18"/>
  <c r="AO6389" i="18"/>
  <c r="AO5833" i="18"/>
  <c r="AO5196" i="18"/>
  <c r="AO4590" i="18"/>
  <c r="AO3449" i="18"/>
  <c r="AO3055" i="18"/>
  <c r="AO3454" i="18"/>
  <c r="AO4823" i="18"/>
  <c r="AO5701" i="18"/>
  <c r="AO6336" i="18"/>
  <c r="AO7024" i="18"/>
  <c r="AO7664" i="18"/>
  <c r="AO8104" i="18"/>
  <c r="AO8608" i="18"/>
  <c r="AO9096" i="18"/>
  <c r="AO3226" i="18"/>
  <c r="AO3481" i="18"/>
  <c r="AO3780" i="18"/>
  <c r="AO3972" i="18"/>
  <c r="AO4163" i="18"/>
  <c r="AO4307" i="18"/>
  <c r="AO4426" i="18"/>
  <c r="AO4544" i="18"/>
  <c r="AO4673" i="18"/>
  <c r="AO4778" i="18"/>
  <c r="AO4882" i="18"/>
  <c r="AO5008" i="18"/>
  <c r="AO5112" i="18"/>
  <c r="AO5217" i="18"/>
  <c r="AO5342" i="18"/>
  <c r="AO5447" i="18"/>
  <c r="AO5551" i="18"/>
  <c r="AO5677" i="18"/>
  <c r="AO5781" i="18"/>
  <c r="AO5886" i="18"/>
  <c r="AO6010" i="18"/>
  <c r="AO6115" i="18"/>
  <c r="AO6206" i="18"/>
  <c r="AO6316" i="18"/>
  <c r="AO6407" i="18"/>
  <c r="AO6499" i="18"/>
  <c r="AO6609" i="18"/>
  <c r="AO6700" i="18"/>
  <c r="AO6791" i="18"/>
  <c r="AO6901" i="18"/>
  <c r="AO6993" i="18"/>
  <c r="AO7084" i="18"/>
  <c r="AO7194" i="18"/>
  <c r="AO7285" i="18"/>
  <c r="AO7377" i="18"/>
  <c r="AO7486" i="18"/>
  <c r="AO7578" i="18"/>
  <c r="AO7669" i="18"/>
  <c r="AO7779" i="18"/>
  <c r="AO7870" i="18"/>
  <c r="AO7962" i="18"/>
  <c r="AO8071" i="18"/>
  <c r="AO8163" i="18"/>
  <c r="AO8254" i="18"/>
  <c r="AO8364" i="18"/>
  <c r="AO8437" i="18"/>
  <c r="AO8510" i="18"/>
  <c r="AO8583" i="18"/>
  <c r="AO8657" i="18"/>
  <c r="AO8730" i="18"/>
  <c r="AO8803" i="18"/>
  <c r="AO8876" i="18"/>
  <c r="AO8949" i="18"/>
  <c r="AO9022" i="18"/>
  <c r="AO9095" i="18"/>
  <c r="AO9169" i="18"/>
  <c r="AO9234" i="18"/>
  <c r="AO9298" i="18"/>
  <c r="AO9362" i="18"/>
  <c r="AO9426" i="18"/>
  <c r="AO9490" i="18"/>
  <c r="AO9554" i="18"/>
  <c r="AO9618" i="18"/>
  <c r="AO9682" i="18"/>
  <c r="AO9746" i="18"/>
  <c r="AO9810" i="18"/>
  <c r="AO9874" i="18"/>
  <c r="AO7" i="18"/>
  <c r="AO3981" i="18"/>
  <c r="AO4887" i="18"/>
  <c r="AO5719" i="18"/>
  <c r="AO6536" i="18"/>
  <c r="AO7056" i="18"/>
  <c r="AO7704" i="18"/>
  <c r="AO8232" i="18"/>
  <c r="AO8616" i="18"/>
  <c r="AO9120" i="18"/>
  <c r="AO3258" i="18"/>
  <c r="AO3558" i="18"/>
  <c r="AO3791" i="18"/>
  <c r="AO3983" i="18"/>
  <c r="AO4198" i="18"/>
  <c r="AO4318" i="18"/>
  <c r="AO4437" i="18"/>
  <c r="AO4580" i="18"/>
  <c r="AO4684" i="18"/>
  <c r="AO4789" i="18"/>
  <c r="AO4913" i="18"/>
  <c r="AO5018" i="18"/>
  <c r="AO5122" i="18"/>
  <c r="AO5248" i="18"/>
  <c r="AO5352" i="18"/>
  <c r="AO5457" i="18"/>
  <c r="AO5583" i="18"/>
  <c r="AO5687" i="18"/>
  <c r="AO5791" i="18"/>
  <c r="AO5917" i="18"/>
  <c r="AO6022" i="18"/>
  <c r="AO6124" i="18"/>
  <c r="AO6234" i="18"/>
  <c r="AO6325" i="18"/>
  <c r="AO6417" i="18"/>
  <c r="AO6526" i="18"/>
  <c r="AO6618" i="18"/>
  <c r="AO6709" i="18"/>
  <c r="AO6819" i="18"/>
  <c r="AO6910" i="18"/>
  <c r="AO7002" i="18"/>
  <c r="AO7111" i="18"/>
  <c r="AO7203" i="18"/>
  <c r="AO7294" i="18"/>
  <c r="AO7404" i="18"/>
  <c r="AO7495" i="18"/>
  <c r="AO7587" i="18"/>
  <c r="AO7697" i="18"/>
  <c r="AO7788" i="18"/>
  <c r="AO7879" i="18"/>
  <c r="AO7989" i="18"/>
  <c r="AO8081" i="18"/>
  <c r="AO8172" i="18"/>
  <c r="AO8282" i="18"/>
  <c r="AO8373" i="18"/>
  <c r="AO8446" i="18"/>
  <c r="AO8519" i="18"/>
  <c r="AO8593" i="18"/>
  <c r="AO8666" i="18"/>
  <c r="AO8739" i="18"/>
  <c r="AO8812" i="18"/>
  <c r="AO8885" i="18"/>
  <c r="AO8958" i="18"/>
  <c r="AO9031" i="18"/>
  <c r="AO9105" i="18"/>
  <c r="AO9178" i="18"/>
  <c r="AO9242" i="18"/>
  <c r="AO9306" i="18"/>
  <c r="AO9370" i="18"/>
  <c r="AO9434" i="18"/>
  <c r="AO9498" i="18"/>
  <c r="AO9562" i="18"/>
  <c r="AO9626" i="18"/>
  <c r="AO9690" i="18"/>
  <c r="AO9754" i="18"/>
  <c r="AO9818" i="18"/>
  <c r="AO9882" i="18"/>
  <c r="AO15" i="18"/>
  <c r="AO4747" i="18"/>
  <c r="AO4814" i="18"/>
  <c r="AO5993" i="18"/>
  <c r="AO6800" i="18"/>
  <c r="AO7488" i="18"/>
  <c r="AO8288" i="18"/>
  <c r="AO8928" i="18"/>
  <c r="AO3194" i="18"/>
  <c r="AO3609" i="18"/>
  <c r="AO3900" i="18"/>
  <c r="AO4139" i="18"/>
  <c r="AO4341" i="18"/>
  <c r="AO4509" i="18"/>
  <c r="AO4663" i="18"/>
  <c r="AO4830" i="18"/>
  <c r="AO4956" i="18"/>
  <c r="AO5102" i="18"/>
  <c r="AO5269" i="18"/>
  <c r="AO5415" i="18"/>
  <c r="AO5541" i="18"/>
  <c r="AO5708" i="18"/>
  <c r="AO5854" i="18"/>
  <c r="AO6000" i="18"/>
  <c r="AO6161" i="18"/>
  <c r="AO6270" i="18"/>
  <c r="AO6398" i="18"/>
  <c r="AO6545" i="18"/>
  <c r="AO6673" i="18"/>
  <c r="AO6782" i="18"/>
  <c r="AO6929" i="18"/>
  <c r="AO7057" i="18"/>
  <c r="AO7185" i="18"/>
  <c r="AO7331" i="18"/>
  <c r="AO7441" i="18"/>
  <c r="AO7569" i="18"/>
  <c r="AO7715" i="18"/>
  <c r="AO7843" i="18"/>
  <c r="AO7953" i="18"/>
  <c r="AO8099" i="18"/>
  <c r="AO8227" i="18"/>
  <c r="AO8355" i="18"/>
  <c r="AO8465" i="18"/>
  <c r="AO8556" i="18"/>
  <c r="AO8647" i="18"/>
  <c r="AO8757" i="18"/>
  <c r="AO8849" i="18"/>
  <c r="AO8940" i="18"/>
  <c r="AO9050" i="18"/>
  <c r="AO9141" i="18"/>
  <c r="AO9226" i="18"/>
  <c r="AO9322" i="18"/>
  <c r="AO9402" i="18"/>
  <c r="AO9482" i="18"/>
  <c r="AO9578" i="18"/>
  <c r="AO9658" i="18"/>
  <c r="AO9738" i="18"/>
  <c r="AO9834" i="18"/>
  <c r="AO9914" i="18"/>
  <c r="AO408" i="18"/>
  <c r="AO472" i="18"/>
  <c r="AO536" i="18"/>
  <c r="AO600" i="18"/>
  <c r="AO664" i="18"/>
  <c r="AO728" i="18"/>
  <c r="AO792" i="18"/>
  <c r="AO856" i="18"/>
  <c r="AO920" i="18"/>
  <c r="AO984" i="18"/>
  <c r="AO1048" i="18"/>
  <c r="AO1112" i="18"/>
  <c r="AO1176" i="18"/>
  <c r="AO1240" i="18"/>
  <c r="AO1304" i="18"/>
  <c r="AO1368" i="18"/>
  <c r="AO1432" i="18"/>
  <c r="AO1496" i="18"/>
  <c r="AO1560" i="18"/>
  <c r="AO1624" i="18"/>
  <c r="AO1688" i="18"/>
  <c r="AO1752" i="18"/>
  <c r="AO3385" i="18"/>
  <c r="AO5143" i="18"/>
  <c r="AO6057" i="18"/>
  <c r="AO6976" i="18"/>
  <c r="AO7896" i="18"/>
  <c r="AO8424" i="18"/>
  <c r="AO8968" i="18"/>
  <c r="AO3353" i="18"/>
  <c r="AO3673" i="18"/>
  <c r="AO3947" i="18"/>
  <c r="AO4222" i="18"/>
  <c r="AO4390" i="18"/>
  <c r="AO4532" i="18"/>
  <c r="AO4705" i="18"/>
  <c r="AO4852" i="18"/>
  <c r="AO4998" i="18"/>
  <c r="AO5165" i="18"/>
  <c r="AO5290" i="18"/>
  <c r="AO5437" i="18"/>
  <c r="AO5604" i="18"/>
  <c r="AO5750" i="18"/>
  <c r="AO5876" i="18"/>
  <c r="AO6042" i="18"/>
  <c r="AO6179" i="18"/>
  <c r="AO6307" i="18"/>
  <c r="AO6453" i="18"/>
  <c r="AO6563" i="18"/>
  <c r="AO6691" i="18"/>
  <c r="AO6837" i="18"/>
  <c r="AO6965" i="18"/>
  <c r="AO7075" i="18"/>
  <c r="AO7221" i="18"/>
  <c r="AO7349" i="18"/>
  <c r="AO7477" i="18"/>
  <c r="AO7623" i="18"/>
  <c r="AO7733" i="18"/>
  <c r="AO7861" i="18"/>
  <c r="AO8007" i="18"/>
  <c r="AO8135" i="18"/>
  <c r="AO8245" i="18"/>
  <c r="AO8391" i="18"/>
  <c r="AO8483" i="18"/>
  <c r="AO8574" i="18"/>
  <c r="AO8684" i="18"/>
  <c r="AO8775" i="18"/>
  <c r="AO8867" i="18"/>
  <c r="AO8977" i="18"/>
  <c r="AO9068" i="18"/>
  <c r="AO9159" i="18"/>
  <c r="AO9258" i="18"/>
  <c r="AO9338" i="18"/>
  <c r="AO9418" i="18"/>
  <c r="AO9514" i="18"/>
  <c r="AO9594" i="18"/>
  <c r="AO9674" i="18"/>
  <c r="AO9770" i="18"/>
  <c r="AO9850" i="18"/>
  <c r="AO9930" i="18"/>
  <c r="AO424" i="18"/>
  <c r="AO488" i="18"/>
  <c r="AO552" i="18"/>
  <c r="AO616" i="18"/>
  <c r="AO680" i="18"/>
  <c r="AO744" i="18"/>
  <c r="AO808" i="18"/>
  <c r="AO872" i="18"/>
  <c r="AO936" i="18"/>
  <c r="AO1000" i="18"/>
  <c r="AO1064" i="18"/>
  <c r="AO1128" i="18"/>
  <c r="AO1192" i="18"/>
  <c r="AO1256" i="18"/>
  <c r="AO1320" i="18"/>
  <c r="AO1384" i="18"/>
  <c r="AO1448" i="18"/>
  <c r="AO1512" i="18"/>
  <c r="AO1576" i="18"/>
  <c r="AO1640" i="18"/>
  <c r="AO1704" i="18"/>
  <c r="AO1768" i="18"/>
  <c r="AO5152" i="18"/>
  <c r="AO6544" i="18"/>
  <c r="AO7480" i="18"/>
  <c r="AO8456" i="18"/>
  <c r="AO3067" i="18"/>
  <c r="AO3577" i="18"/>
  <c r="AO3996" i="18"/>
  <c r="AO4258" i="18"/>
  <c r="AO4496" i="18"/>
  <c r="AO4716" i="18"/>
  <c r="AO4925" i="18"/>
  <c r="AO5092" i="18"/>
  <c r="AO5301" i="18"/>
  <c r="AO5510" i="18"/>
  <c r="AO5697" i="18"/>
  <c r="AO5927" i="18"/>
  <c r="AO6095" i="18"/>
  <c r="AO6261" i="18"/>
  <c r="AO6462" i="18"/>
  <c r="AO6627" i="18"/>
  <c r="AO6773" i="18"/>
  <c r="AO6974" i="18"/>
  <c r="AO7139" i="18"/>
  <c r="AO7303" i="18"/>
  <c r="AO7505" i="18"/>
  <c r="AO7651" i="18"/>
  <c r="AO7815" i="18"/>
  <c r="AO8017" i="18"/>
  <c r="AO8181" i="18"/>
  <c r="AO8327" i="18"/>
  <c r="AO8492" i="18"/>
  <c r="AO8620" i="18"/>
  <c r="AO8748" i="18"/>
  <c r="AO8894" i="18"/>
  <c r="AO9004" i="18"/>
  <c r="AO9132" i="18"/>
  <c r="AO9266" i="18"/>
  <c r="AO9378" i="18"/>
  <c r="AO9474" i="18"/>
  <c r="AO9602" i="18"/>
  <c r="AO9714" i="18"/>
  <c r="AO9826" i="18"/>
  <c r="AO23" i="18"/>
  <c r="AO464" i="18"/>
  <c r="AO560" i="18"/>
  <c r="AO640" i="18"/>
  <c r="AO720" i="18"/>
  <c r="AO816" i="18"/>
  <c r="AO896" i="18"/>
  <c r="AO976" i="18"/>
  <c r="AO1072" i="18"/>
  <c r="AO1152" i="18"/>
  <c r="AO1232" i="18"/>
  <c r="AO1328" i="18"/>
  <c r="AO1408" i="18"/>
  <c r="AO1488" i="18"/>
  <c r="AO1584" i="18"/>
  <c r="AO1664" i="18"/>
  <c r="AO1744" i="18"/>
  <c r="AO3100" i="18"/>
  <c r="AO3227" i="18"/>
  <c r="AO3355" i="18"/>
  <c r="AO3483" i="18"/>
  <c r="AO3611" i="18"/>
  <c r="AO3734" i="18"/>
  <c r="AO3829" i="18"/>
  <c r="AO3925" i="18"/>
  <c r="AO4020" i="18"/>
  <c r="AO4116" i="18"/>
  <c r="AO4212" i="18"/>
  <c r="AO4308" i="18"/>
  <c r="AO4403" i="18"/>
  <c r="AO4499" i="18"/>
  <c r="AO4591" i="18"/>
  <c r="AO4674" i="18"/>
  <c r="AO4758" i="18"/>
  <c r="AO4842" i="18"/>
  <c r="AO4926" i="18"/>
  <c r="AO5009" i="18"/>
  <c r="AO5093" i="18"/>
  <c r="AO3075" i="18"/>
  <c r="AO3259" i="18"/>
  <c r="AO5381" i="18"/>
  <c r="AO6592" i="18"/>
  <c r="AO7736" i="18"/>
  <c r="AO8584" i="18"/>
  <c r="AO3163" i="18"/>
  <c r="AO3641" i="18"/>
  <c r="AO4067" i="18"/>
  <c r="AO4293" i="18"/>
  <c r="AO4520" i="18"/>
  <c r="AO4746" i="18"/>
  <c r="AO4935" i="18"/>
  <c r="AO5133" i="18"/>
  <c r="AO5332" i="18"/>
  <c r="AO5520" i="18"/>
  <c r="AO5718" i="18"/>
  <c r="AO5937" i="18"/>
  <c r="AO6105" i="18"/>
  <c r="AO6279" i="18"/>
  <c r="AO6471" i="18"/>
  <c r="AO6636" i="18"/>
  <c r="AO6828" i="18"/>
  <c r="AO6983" i="18"/>
  <c r="AO7148" i="18"/>
  <c r="AO7340" i="18"/>
  <c r="AO7514" i="18"/>
  <c r="AO7660" i="18"/>
  <c r="AO7852" i="18"/>
  <c r="AO8026" i="18"/>
  <c r="AO8209" i="18"/>
  <c r="AO8382" i="18"/>
  <c r="AO8501" i="18"/>
  <c r="AO8629" i="18"/>
  <c r="AO8766" i="18"/>
  <c r="AO8903" i="18"/>
  <c r="AO9013" i="18"/>
  <c r="AO9150" i="18"/>
  <c r="AO9274" i="18"/>
  <c r="AO9386" i="18"/>
  <c r="AO9506" i="18"/>
  <c r="AO9610" i="18"/>
  <c r="AO9722" i="18"/>
  <c r="AO9842" i="18"/>
  <c r="AO31" i="18"/>
  <c r="AO480" i="18"/>
  <c r="AO568" i="18"/>
  <c r="AO648" i="18"/>
  <c r="AO736" i="18"/>
  <c r="AO824" i="18"/>
  <c r="AO904" i="18"/>
  <c r="AO992" i="18"/>
  <c r="AO1080" i="18"/>
  <c r="AO1160" i="18"/>
  <c r="AO1248" i="18"/>
  <c r="AO1336" i="18"/>
  <c r="AO1416" i="18"/>
  <c r="AO1504" i="18"/>
  <c r="AO1592" i="18"/>
  <c r="AO1672" i="18"/>
  <c r="AO1760" i="18"/>
  <c r="AO3116" i="18"/>
  <c r="AO3243" i="18"/>
  <c r="AO3372" i="18"/>
  <c r="AO3499" i="18"/>
  <c r="AO3627" i="18"/>
  <c r="AO3746" i="18"/>
  <c r="AO3842" i="18"/>
  <c r="AO3936" i="18"/>
  <c r="AO4032" i="18"/>
  <c r="AO4128" i="18"/>
  <c r="AO4224" i="18"/>
  <c r="AO4319" i="18"/>
  <c r="AO4414" i="18"/>
  <c r="AO4510" i="18"/>
  <c r="AO4601" i="18"/>
  <c r="AO4685" i="18"/>
  <c r="AO4769" i="18"/>
  <c r="AO4853" i="18"/>
  <c r="AO4936" i="18"/>
  <c r="AO5020" i="18"/>
  <c r="AO5103" i="18"/>
  <c r="AO3094" i="18"/>
  <c r="AO3266" i="18"/>
  <c r="AO4138" i="18"/>
  <c r="AO5481" i="18"/>
  <c r="AO6808" i="18"/>
  <c r="AO7944" i="18"/>
  <c r="AO8776" i="18"/>
  <c r="AO3290" i="18"/>
  <c r="AO3756" i="18"/>
  <c r="AO4091" i="18"/>
  <c r="AO4354" i="18"/>
  <c r="AO4600" i="18"/>
  <c r="AO4767" i="18"/>
  <c r="AO4966" i="18"/>
  <c r="AO5185" i="18"/>
  <c r="AO5374" i="18"/>
  <c r="AO5593" i="18"/>
  <c r="AO5770" i="18"/>
  <c r="AO5959" i="18"/>
  <c r="AO6170" i="18"/>
  <c r="AO6343" i="18"/>
  <c r="AO6490" i="18"/>
  <c r="AO6682" i="18"/>
  <c r="AO6855" i="18"/>
  <c r="AO7038" i="18"/>
  <c r="AO7212" i="18"/>
  <c r="AO7367" i="18"/>
  <c r="AO7550" i="18"/>
  <c r="AO7724" i="18"/>
  <c r="AO7916" i="18"/>
  <c r="AO8062" i="18"/>
  <c r="AO8236" i="18"/>
  <c r="AO8410" i="18"/>
  <c r="AO8538" i="18"/>
  <c r="AO8675" i="18"/>
  <c r="AO8794" i="18"/>
  <c r="AO8922" i="18"/>
  <c r="AO9059" i="18"/>
  <c r="AO9194" i="18"/>
  <c r="AO9290" i="18"/>
  <c r="AO9410" i="18"/>
  <c r="AO9530" i="18"/>
  <c r="AO9642" i="18"/>
  <c r="AO9762" i="18"/>
  <c r="AO9866" i="18"/>
  <c r="AO47" i="18"/>
  <c r="AO416" i="18"/>
  <c r="AO504" i="18"/>
  <c r="AO584" i="18"/>
  <c r="AO672" i="18"/>
  <c r="AO760" i="18"/>
  <c r="AO840" i="18"/>
  <c r="AO928" i="18"/>
  <c r="AO1016" i="18"/>
  <c r="AO1096" i="18"/>
  <c r="AO1184" i="18"/>
  <c r="AO1272" i="18"/>
  <c r="AO1352" i="18"/>
  <c r="AO1440" i="18"/>
  <c r="AO1528" i="18"/>
  <c r="AO1608" i="18"/>
  <c r="AO1696" i="18"/>
  <c r="AO1784" i="18"/>
  <c r="AO3149" i="18"/>
  <c r="AO3276" i="18"/>
  <c r="AO3404" i="18"/>
  <c r="AO3531" i="18"/>
  <c r="AO3658" i="18"/>
  <c r="AO3770" i="18"/>
  <c r="AO3864" i="18"/>
  <c r="AO3962" i="18"/>
  <c r="AO4056" i="18"/>
  <c r="AO4152" i="18"/>
  <c r="AO4247" i="18"/>
  <c r="AO4343" i="18"/>
  <c r="AO4438" i="18"/>
  <c r="AO4533" i="18"/>
  <c r="AO4623" i="18"/>
  <c r="AO4706" i="18"/>
  <c r="AO4790" i="18"/>
  <c r="AO4873" i="18"/>
  <c r="AO4957" i="18"/>
  <c r="AO5040" i="18"/>
  <c r="AO5124" i="18"/>
  <c r="AO3139" i="18"/>
  <c r="AO3309" i="18"/>
  <c r="AO6030" i="18"/>
  <c r="AO7904" i="18"/>
  <c r="AO9128" i="18"/>
  <c r="AO3805" i="18"/>
  <c r="AO4246" i="18"/>
  <c r="AO4621" i="18"/>
  <c r="AO4945" i="18"/>
  <c r="AO5258" i="18"/>
  <c r="AO5614" i="18"/>
  <c r="AO5864" i="18"/>
  <c r="AO6197" i="18"/>
  <c r="AO6481" i="18"/>
  <c r="AO6755" i="18"/>
  <c r="AO7047" i="18"/>
  <c r="AO7276" i="18"/>
  <c r="AO7596" i="18"/>
  <c r="AO7889" i="18"/>
  <c r="AO8145" i="18"/>
  <c r="AO8419" i="18"/>
  <c r="AO8611" i="18"/>
  <c r="AO8830" i="18"/>
  <c r="AO9041" i="18"/>
  <c r="AO9218" i="18"/>
  <c r="AO9442" i="18"/>
  <c r="AO9586" i="18"/>
  <c r="AO9786" i="18"/>
  <c r="AO39" i="18"/>
  <c r="AO456" i="18"/>
  <c r="AO608" i="18"/>
  <c r="AO752" i="18"/>
  <c r="AO880" i="18"/>
  <c r="AO1024" i="18"/>
  <c r="AO1144" i="18"/>
  <c r="AO1288" i="18"/>
  <c r="AO1424" i="18"/>
  <c r="AO1552" i="18"/>
  <c r="AO1712" i="18"/>
  <c r="AO3084" i="18"/>
  <c r="AO3308" i="18"/>
  <c r="AO3515" i="18"/>
  <c r="AO3706" i="18"/>
  <c r="AO3878" i="18"/>
  <c r="AO4008" i="18"/>
  <c r="AO4175" i="18"/>
  <c r="AO4331" i="18"/>
  <c r="AO4475" i="18"/>
  <c r="AO4633" i="18"/>
  <c r="AO4748" i="18"/>
  <c r="AO4894" i="18"/>
  <c r="AO5030" i="18"/>
  <c r="AO5156" i="18"/>
  <c r="AO3285" i="18"/>
  <c r="AO3477" i="18"/>
  <c r="AO3649" i="18"/>
  <c r="AO3796" i="18"/>
  <c r="AO3920" i="18"/>
  <c r="AO4048" i="18"/>
  <c r="AO4176" i="18"/>
  <c r="AO4302" i="18"/>
  <c r="AO4431" i="18"/>
  <c r="AO4559" i="18"/>
  <c r="AO4671" i="18"/>
  <c r="AO4783" i="18"/>
  <c r="AO4895" i="18"/>
  <c r="AO3058" i="18"/>
  <c r="AO3228" i="18"/>
  <c r="AO3396" i="18"/>
  <c r="AO3569" i="18"/>
  <c r="AO3735" i="18"/>
  <c r="AO3861" i="18"/>
  <c r="AO3989" i="18"/>
  <c r="AO4118" i="18"/>
  <c r="AO4244" i="18"/>
  <c r="AO4372" i="18"/>
  <c r="AO4500" i="18"/>
  <c r="AO3140" i="18"/>
  <c r="AO3364" i="18"/>
  <c r="AO3596" i="18"/>
  <c r="AO3797" i="18"/>
  <c r="AO3965" i="18"/>
  <c r="AO4135" i="18"/>
  <c r="AO4303" i="18"/>
  <c r="AO4476" i="18"/>
  <c r="AO4626" i="18"/>
  <c r="AO4753" i="18"/>
  <c r="AO4881" i="18"/>
  <c r="AO5007" i="18"/>
  <c r="AO5119" i="18"/>
  <c r="AO5221" i="18"/>
  <c r="AO5316" i="18"/>
  <c r="AO5412" i="18"/>
  <c r="AO5506" i="18"/>
  <c r="AO5602" i="18"/>
  <c r="AO5698" i="18"/>
  <c r="AO5794" i="18"/>
  <c r="AO5889" i="18"/>
  <c r="AO5985" i="18"/>
  <c r="AO6080" i="18"/>
  <c r="AO6167" i="18"/>
  <c r="AO6251" i="18"/>
  <c r="AO6335" i="18"/>
  <c r="AO6419" i="18"/>
  <c r="AO6502" i="18"/>
  <c r="AO6586" i="18"/>
  <c r="AO6669" i="18"/>
  <c r="AO6753" i="18"/>
  <c r="AO6836" i="18"/>
  <c r="AO6921" i="18"/>
  <c r="AO7004" i="18"/>
  <c r="AO7087" i="18"/>
  <c r="AO7171" i="18"/>
  <c r="AO7254" i="18"/>
  <c r="AO7338" i="18"/>
  <c r="AO7421" i="18"/>
  <c r="AO7506" i="18"/>
  <c r="AO7589" i="18"/>
  <c r="AO7673" i="18"/>
  <c r="AO7756" i="18"/>
  <c r="AO3234" i="18"/>
  <c r="AO3457" i="18"/>
  <c r="AO3682" i="18"/>
  <c r="AO3862" i="18"/>
  <c r="AO4029" i="18"/>
  <c r="AO4203" i="18"/>
  <c r="AO4373" i="18"/>
  <c r="AO4540" i="18"/>
  <c r="AO4678" i="18"/>
  <c r="AO4804" i="18"/>
  <c r="AO4930" i="18"/>
  <c r="AO5053" i="18"/>
  <c r="AO5162" i="18"/>
  <c r="AO5257" i="18"/>
  <c r="AO5354" i="18"/>
  <c r="AO5449" i="18"/>
  <c r="AO5544" i="18"/>
  <c r="AO5640" i="18"/>
  <c r="AO5735" i="18"/>
  <c r="AO5831" i="18"/>
  <c r="AO5926" i="18"/>
  <c r="AO6023" i="18"/>
  <c r="AO6117" i="18"/>
  <c r="AO6201" i="18"/>
  <c r="AO6284" i="18"/>
  <c r="AO6367" i="18"/>
  <c r="AO6451" i="18"/>
  <c r="AO6534" i="18"/>
  <c r="AO6619" i="18"/>
  <c r="AO6702" i="18"/>
  <c r="AO6786" i="18"/>
  <c r="AO6869" i="18"/>
  <c r="AO6953" i="18"/>
  <c r="AO7036" i="18"/>
  <c r="AO7119" i="18"/>
  <c r="AO7204" i="18"/>
  <c r="AO7287" i="18"/>
  <c r="AO7371" i="18"/>
  <c r="AO7454" i="18"/>
  <c r="AO7538" i="18"/>
  <c r="AO7621" i="18"/>
  <c r="AO7705" i="18"/>
  <c r="AO3097" i="18"/>
  <c r="AO3405" i="18"/>
  <c r="AO3700" i="18"/>
  <c r="AO3933" i="18"/>
  <c r="AO4075" i="18"/>
  <c r="AO6256" i="18"/>
  <c r="AO8072" i="18"/>
  <c r="AO3052" i="18"/>
  <c r="AO3828" i="18"/>
  <c r="AO4330" i="18"/>
  <c r="AO4632" i="18"/>
  <c r="AO5029" i="18"/>
  <c r="AO5279" i="18"/>
  <c r="AO5624" i="18"/>
  <c r="AO5949" i="18"/>
  <c r="AO6243" i="18"/>
  <c r="AO6535" i="18"/>
  <c r="AO6764" i="18"/>
  <c r="AO7066" i="18"/>
  <c r="AO7358" i="18"/>
  <c r="AO7633" i="18"/>
  <c r="AO7925" i="18"/>
  <c r="AO8154" i="18"/>
  <c r="AO8428" i="18"/>
  <c r="AO8638" i="18"/>
  <c r="AO8839" i="18"/>
  <c r="AO9077" i="18"/>
  <c r="AO9250" i="18"/>
  <c r="AO9450" i="18"/>
  <c r="AO9634" i="18"/>
  <c r="AO9794" i="18"/>
  <c r="AO496" i="18"/>
  <c r="AO624" i="18"/>
  <c r="AO768" i="18"/>
  <c r="AO888" i="18"/>
  <c r="AO1032" i="18"/>
  <c r="AO1168" i="18"/>
  <c r="AO1296" i="18"/>
  <c r="AO1456" i="18"/>
  <c r="AO1568" i="18"/>
  <c r="AO1720" i="18"/>
  <c r="AO3131" i="18"/>
  <c r="AO3323" i="18"/>
  <c r="AO3546" i="18"/>
  <c r="AO3723" i="18"/>
  <c r="AO3890" i="18"/>
  <c r="AO4045" i="18"/>
  <c r="AO4188" i="18"/>
  <c r="AO4355" i="18"/>
  <c r="AO4486" i="18"/>
  <c r="AO4644" i="18"/>
  <c r="AO4780" i="18"/>
  <c r="AO4904" i="18"/>
  <c r="AO5050" i="18"/>
  <c r="AO3054" i="18"/>
  <c r="AO3331" i="18"/>
  <c r="AO3501" i="18"/>
  <c r="AO3668" i="18"/>
  <c r="AO3810" i="18"/>
  <c r="AO3938" i="18"/>
  <c r="AO4063" i="18"/>
  <c r="AO4192" i="18"/>
  <c r="AO4320" i="18"/>
  <c r="AO4446" i="18"/>
  <c r="AO4574" i="18"/>
  <c r="AO4687" i="18"/>
  <c r="AO4797" i="18"/>
  <c r="AO4909" i="18"/>
  <c r="AO3078" i="18"/>
  <c r="AO3250" i="18"/>
  <c r="AO3420" i="18"/>
  <c r="AO3588" i="18"/>
  <c r="AO3750" i="18"/>
  <c r="AO3879" i="18"/>
  <c r="AO4005" i="18"/>
  <c r="AO4133" i="18"/>
  <c r="AO4261" i="18"/>
  <c r="AO4386" i="18"/>
  <c r="AO4515" i="18"/>
  <c r="AO3170" i="18"/>
  <c r="AO3395" i="18"/>
  <c r="AO3619" i="18"/>
  <c r="AO3819" i="18"/>
  <c r="AO3988" i="18"/>
  <c r="AO4156" i="18"/>
  <c r="AO4327" i="18"/>
  <c r="AO4495" i="18"/>
  <c r="AO4641" i="18"/>
  <c r="AO4772" i="18"/>
  <c r="AO4898" i="18"/>
  <c r="AO5022" i="18"/>
  <c r="AO5132" i="18"/>
  <c r="AO5232" i="18"/>
  <c r="AO5328" i="18"/>
  <c r="AO5423" i="18"/>
  <c r="AO5519" i="18"/>
  <c r="AO5615" i="18"/>
  <c r="AO5711" i="18"/>
  <c r="AO5806" i="18"/>
  <c r="AO5901" i="18"/>
  <c r="AO5997" i="18"/>
  <c r="AO6092" i="18"/>
  <c r="AO6178" i="18"/>
  <c r="AO6262" i="18"/>
  <c r="AO6346" i="18"/>
  <c r="AO6429" i="18"/>
  <c r="AO6513" i="18"/>
  <c r="AO6596" i="18"/>
  <c r="AO6679" i="18"/>
  <c r="AO6763" i="18"/>
  <c r="AO6847" i="18"/>
  <c r="AO6931" i="18"/>
  <c r="AO7014" i="18"/>
  <c r="AO7098" i="18"/>
  <c r="AO7181" i="18"/>
  <c r="AO7265" i="18"/>
  <c r="AO7348" i="18"/>
  <c r="AO7433" i="18"/>
  <c r="AO7516" i="18"/>
  <c r="AO7599" i="18"/>
  <c r="AO7683" i="18"/>
  <c r="AO7766" i="18"/>
  <c r="AO3254" i="18"/>
  <c r="AO3486" i="18"/>
  <c r="AO3710" i="18"/>
  <c r="AO3883" i="18"/>
  <c r="AO4053" i="18"/>
  <c r="AO4220" i="18"/>
  <c r="AO4394" i="18"/>
  <c r="AO4564" i="18"/>
  <c r="AO4692" i="18"/>
  <c r="AO4818" i="18"/>
  <c r="AO4948" i="18"/>
  <c r="AO5065" i="18"/>
  <c r="AO5174" i="18"/>
  <c r="AO5270" i="18"/>
  <c r="AO5366" i="18"/>
  <c r="AO5461" i="18"/>
  <c r="AO5557" i="18"/>
  <c r="AO5652" i="18"/>
  <c r="AO5748" i="18"/>
  <c r="AO5842" i="18"/>
  <c r="AO5940" i="18"/>
  <c r="AO6034" i="18"/>
  <c r="AO6127" i="18"/>
  <c r="AO6211" i="18"/>
  <c r="AO6294" i="18"/>
  <c r="AO6378" i="18"/>
  <c r="AO6461" i="18"/>
  <c r="AO6546" i="18"/>
  <c r="AO6629" i="18"/>
  <c r="AO6713" i="18"/>
  <c r="AO6796" i="18"/>
  <c r="AO6879" i="18"/>
  <c r="AO6963" i="18"/>
  <c r="AO7046" i="18"/>
  <c r="AO7131" i="18"/>
  <c r="AO7214" i="18"/>
  <c r="AO7298" i="18"/>
  <c r="AO7381" i="18"/>
  <c r="AO7465" i="18"/>
  <c r="AO7548" i="18"/>
  <c r="AO7631" i="18"/>
  <c r="AO7716" i="18"/>
  <c r="AO3137" i="18"/>
  <c r="AO3437" i="18"/>
  <c r="AO3738" i="18"/>
  <c r="AO3963" i="18"/>
  <c r="AO4189" i="18"/>
  <c r="AO4418" i="18"/>
  <c r="AO4624" i="18"/>
  <c r="AO4462" i="18"/>
  <c r="AO6296" i="18"/>
  <c r="AO8096" i="18"/>
  <c r="AO3179" i="18"/>
  <c r="AO3852" i="18"/>
  <c r="AO4402" i="18"/>
  <c r="AO4694" i="18"/>
  <c r="AO5039" i="18"/>
  <c r="AO5364" i="18"/>
  <c r="AO5634" i="18"/>
  <c r="AO5969" i="18"/>
  <c r="AO6252" i="18"/>
  <c r="AO6554" i="18"/>
  <c r="AO6846" i="18"/>
  <c r="AO7121" i="18"/>
  <c r="AO7413" i="18"/>
  <c r="AO7642" i="18"/>
  <c r="AO7934" i="18"/>
  <c r="AO8218" i="18"/>
  <c r="AO8455" i="18"/>
  <c r="AO8693" i="18"/>
  <c r="AO8858" i="18"/>
  <c r="AO9086" i="18"/>
  <c r="AO9282" i="18"/>
  <c r="AO9458" i="18"/>
  <c r="AO9650" i="18"/>
  <c r="AO9802" i="18"/>
  <c r="AO512" i="18"/>
  <c r="AO632" i="18"/>
  <c r="AO776" i="18"/>
  <c r="AO912" i="18"/>
  <c r="AO1040" i="18"/>
  <c r="AO1200" i="18"/>
  <c r="AO1312" i="18"/>
  <c r="AO1464" i="18"/>
  <c r="AO1600" i="18"/>
  <c r="AO1728" i="18"/>
  <c r="AO3164" i="18"/>
  <c r="AO3339" i="18"/>
  <c r="AO3563" i="18"/>
  <c r="AO3758" i="18"/>
  <c r="AO3901" i="18"/>
  <c r="AO4069" i="18"/>
  <c r="AO4199" i="18"/>
  <c r="AO4366" i="18"/>
  <c r="AO4522" i="18"/>
  <c r="AO4654" i="18"/>
  <c r="AO4800" i="18"/>
  <c r="AO4916" i="18"/>
  <c r="AO5062" i="18"/>
  <c r="AO3117" i="18"/>
  <c r="AO3349" i="18"/>
  <c r="AO3521" i="18"/>
  <c r="AO3692" i="18"/>
  <c r="AO3826" i="18"/>
  <c r="AO3954" i="18"/>
  <c r="AO4082" i="18"/>
  <c r="AO4207" i="18"/>
  <c r="AO4335" i="18"/>
  <c r="AO4464" i="18"/>
  <c r="AO4588" i="18"/>
  <c r="AO4700" i="18"/>
  <c r="AO4812" i="18"/>
  <c r="AO4921" i="18"/>
  <c r="AO3102" i="18"/>
  <c r="AO3269" i="18"/>
  <c r="AO3442" i="18"/>
  <c r="AO3612" i="18"/>
  <c r="AO3765" i="18"/>
  <c r="AO3893" i="18"/>
  <c r="AO4021" i="18"/>
  <c r="AO4147" i="18"/>
  <c r="AO4276" i="18"/>
  <c r="AO4404" i="18"/>
  <c r="AO4530" i="18"/>
  <c r="AO3198" i="18"/>
  <c r="AO3425" i="18"/>
  <c r="AO3651" i="18"/>
  <c r="AO3837" i="18"/>
  <c r="AO4010" i="18"/>
  <c r="AO4179" i="18"/>
  <c r="AO4348" i="18"/>
  <c r="AO4518" i="18"/>
  <c r="AO4660" i="18"/>
  <c r="AO4785" i="18"/>
  <c r="AO4912" i="18"/>
  <c r="AO5036" i="18"/>
  <c r="AO5148" i="18"/>
  <c r="AO5245" i="18"/>
  <c r="AO5340" i="18"/>
  <c r="AO5434" i="18"/>
  <c r="AO5532" i="18"/>
  <c r="AO5626" i="18"/>
  <c r="AO5722" i="18"/>
  <c r="AO5817" i="18"/>
  <c r="AO5913" i="18"/>
  <c r="AO6008" i="18"/>
  <c r="AO6104" i="18"/>
  <c r="AO4546" i="18"/>
  <c r="AO6768" i="18"/>
  <c r="AO8264" i="18"/>
  <c r="AO3386" i="18"/>
  <c r="AO3924" i="18"/>
  <c r="AO4413" i="18"/>
  <c r="AO4757" i="18"/>
  <c r="AO5049" i="18"/>
  <c r="AO5384" i="18"/>
  <c r="AO5666" i="18"/>
  <c r="AO6032" i="18"/>
  <c r="AO6334" i="18"/>
  <c r="AO6572" i="18"/>
  <c r="AO6865" i="18"/>
  <c r="AO7130" i="18"/>
  <c r="AO7422" i="18"/>
  <c r="AO7706" i="18"/>
  <c r="AO7943" i="18"/>
  <c r="AO8291" i="18"/>
  <c r="AO8474" i="18"/>
  <c r="AO8702" i="18"/>
  <c r="AO8913" i="18"/>
  <c r="AO9114" i="18"/>
  <c r="AO9314" i="18"/>
  <c r="AO9466" i="18"/>
  <c r="AO9666" i="18"/>
  <c r="AO9858" i="18"/>
  <c r="AO520" i="18"/>
  <c r="AO656" i="18"/>
  <c r="AO784" i="18"/>
  <c r="AO944" i="18"/>
  <c r="AO1056" i="18"/>
  <c r="AO1208" i="18"/>
  <c r="AO1344" i="18"/>
  <c r="AO1472" i="18"/>
  <c r="AO1616" i="18"/>
  <c r="AO1736" i="18"/>
  <c r="AO3180" i="18"/>
  <c r="AO3387" i="18"/>
  <c r="AO3578" i="18"/>
  <c r="AO3781" i="18"/>
  <c r="AO3914" i="18"/>
  <c r="AO4080" i="18"/>
  <c r="AO4236" i="18"/>
  <c r="AO4380" i="18"/>
  <c r="AO4547" i="18"/>
  <c r="AO4664" i="18"/>
  <c r="AO4810" i="18"/>
  <c r="AO4946" i="18"/>
  <c r="AO5072" i="18"/>
  <c r="AO3157" i="18"/>
  <c r="AO3373" i="18"/>
  <c r="AO3541" i="18"/>
  <c r="AO3713" i="18"/>
  <c r="AO3843" i="18"/>
  <c r="AO3968" i="18"/>
  <c r="AO4098" i="18"/>
  <c r="AO4226" i="18"/>
  <c r="AO4350" i="18"/>
  <c r="AO4478" i="18"/>
  <c r="AO4602" i="18"/>
  <c r="AO4712" i="18"/>
  <c r="AO4825" i="18"/>
  <c r="AO4937" i="18"/>
  <c r="AO3124" i="18"/>
  <c r="AO3294" i="18"/>
  <c r="AO3460" i="18"/>
  <c r="AO3630" i="18"/>
  <c r="AO3783" i="18"/>
  <c r="AO3909" i="18"/>
  <c r="AO4037" i="18"/>
  <c r="AO4165" i="18"/>
  <c r="AO4291" i="18"/>
  <c r="AO4419" i="18"/>
  <c r="AO4548" i="18"/>
  <c r="AO3225" i="18"/>
  <c r="AO3452" i="18"/>
  <c r="AO3681" i="18"/>
  <c r="AO3860" i="18"/>
  <c r="AO4028" i="18"/>
  <c r="AO4202" i="18"/>
  <c r="AO4371" i="18"/>
  <c r="AO4539" i="18"/>
  <c r="AO4676" i="18"/>
  <c r="AO4802" i="18"/>
  <c r="AO4929" i="18"/>
  <c r="AO5048" i="18"/>
  <c r="AO5160" i="18"/>
  <c r="AO5256" i="18"/>
  <c r="AO5351" i="18"/>
  <c r="AO5448" i="18"/>
  <c r="AO5543" i="18"/>
  <c r="AO5639" i="18"/>
  <c r="AO5734" i="18"/>
  <c r="AO5830" i="18"/>
  <c r="AO5925" i="18"/>
  <c r="AO6020" i="18"/>
  <c r="AO6116" i="18"/>
  <c r="AO6199" i="18"/>
  <c r="AO6283" i="18"/>
  <c r="AO6366" i="18"/>
  <c r="AO6450" i="18"/>
  <c r="AO6533" i="18"/>
  <c r="AO6617" i="18"/>
  <c r="AO6701" i="18"/>
  <c r="AO6785" i="18"/>
  <c r="AO6868" i="18"/>
  <c r="AO6951" i="18"/>
  <c r="AO7035" i="18"/>
  <c r="AO7118" i="18"/>
  <c r="AO7202" i="18"/>
  <c r="AO7286" i="18"/>
  <c r="AO7370" i="18"/>
  <c r="AO7453" i="18"/>
  <c r="AO7537" i="18"/>
  <c r="AO7620" i="18"/>
  <c r="AO7703" i="18"/>
  <c r="AO3089" i="18"/>
  <c r="AO3316" i="18"/>
  <c r="AO3540" i="18"/>
  <c r="AO3755" i="18"/>
  <c r="AO3927" i="18"/>
  <c r="AO4094" i="18"/>
  <c r="AO4266" i="18"/>
  <c r="AO4436" i="18"/>
  <c r="AO4597" i="18"/>
  <c r="AO4724" i="18"/>
  <c r="AO4849" i="18"/>
  <c r="AO4981" i="18"/>
  <c r="AO5094" i="18"/>
  <c r="AO5199" i="18"/>
  <c r="AO5294" i="18"/>
  <c r="AO5389" i="18"/>
  <c r="AO5485" i="18"/>
  <c r="AO5580" i="18"/>
  <c r="AO5676" i="18"/>
  <c r="AO5772" i="18"/>
  <c r="AO5868" i="18"/>
  <c r="AO5962" i="18"/>
  <c r="AO6058" i="18"/>
  <c r="AO6148" i="18"/>
  <c r="AO6231" i="18"/>
  <c r="AO6315" i="18"/>
  <c r="AO6399" i="18"/>
  <c r="AO6483" i="18"/>
  <c r="AO6566" i="18"/>
  <c r="AO6650" i="18"/>
  <c r="AO6733" i="18"/>
  <c r="AO6817" i="18"/>
  <c r="AO6900" i="18"/>
  <c r="AO6985" i="18"/>
  <c r="AO7068" i="18"/>
  <c r="AO7151" i="18"/>
  <c r="AO7235" i="18"/>
  <c r="AO7318" i="18"/>
  <c r="AO7402" i="18"/>
  <c r="AO7485" i="18"/>
  <c r="AO7570" i="18"/>
  <c r="AO7653" i="18"/>
  <c r="AO7737" i="18"/>
  <c r="AO3213" i="18"/>
  <c r="AO3516" i="18"/>
  <c r="AO3789" i="18"/>
  <c r="AO4018" i="18"/>
  <c r="AO4248" i="18"/>
  <c r="AO4469" i="18"/>
  <c r="AO4666" i="18"/>
  <c r="BD62" i="18"/>
  <c r="BD64" i="18"/>
  <c r="BC69" i="18"/>
  <c r="BC70" i="18"/>
  <c r="BD66" i="18"/>
  <c r="BC71" i="18"/>
  <c r="BD30" i="18"/>
  <c r="BD67" i="18"/>
  <c r="BC72" i="18"/>
  <c r="BD68" i="18"/>
  <c r="BD69" i="18"/>
  <c r="BC61" i="18"/>
  <c r="BC62" i="18"/>
  <c r="BD71" i="18"/>
  <c r="AO5307" i="18"/>
  <c r="AO5003" i="18"/>
  <c r="AO8346" i="18"/>
  <c r="AO8273" i="18"/>
  <c r="AO8199" i="18"/>
  <c r="AO8126" i="18"/>
  <c r="AO8053" i="18"/>
  <c r="AO7980" i="18"/>
  <c r="AO7907" i="18"/>
  <c r="AO7834" i="18"/>
  <c r="AO7761" i="18"/>
  <c r="AO7687" i="18"/>
  <c r="AO7614" i="18"/>
  <c r="AO7541" i="18"/>
  <c r="AO7468" i="18"/>
  <c r="AO7395" i="18"/>
  <c r="AO7322" i="18"/>
  <c r="AO7249" i="18"/>
  <c r="AO7175" i="18"/>
  <c r="AO7102" i="18"/>
  <c r="AO7029" i="18"/>
  <c r="AO6956" i="18"/>
  <c r="AO6883" i="18"/>
  <c r="AO6810" i="18"/>
  <c r="AO6737" i="18"/>
  <c r="AO6663" i="18"/>
  <c r="AO6590" i="18"/>
  <c r="AO6517" i="18"/>
  <c r="AO6444" i="18"/>
  <c r="AO6371" i="18"/>
  <c r="AO6298" i="18"/>
  <c r="AO6225" i="18"/>
  <c r="AO6151" i="18"/>
  <c r="AO6073" i="18"/>
  <c r="AO5990" i="18"/>
  <c r="AO5906" i="18"/>
  <c r="AO5823" i="18"/>
  <c r="AO5740" i="18"/>
  <c r="AO5656" i="18"/>
  <c r="AO5572" i="18"/>
  <c r="AO5488" i="18"/>
  <c r="AO5405" i="18"/>
  <c r="AO5321" i="18"/>
  <c r="AO5238" i="18"/>
  <c r="AO5154" i="18"/>
  <c r="AO5071" i="18"/>
  <c r="AO4986" i="18"/>
  <c r="AO4903" i="18"/>
  <c r="AO4820" i="18"/>
  <c r="AO4736" i="18"/>
  <c r="AO4653" i="18"/>
  <c r="AO4568" i="18"/>
  <c r="AO4474" i="18"/>
  <c r="AO4376" i="18"/>
  <c r="AO4282" i="18"/>
  <c r="AO4186" i="18"/>
  <c r="AO4043" i="18"/>
  <c r="AO3888" i="18"/>
  <c r="AO3733" i="18"/>
  <c r="AO3545" i="18"/>
  <c r="AO3322" i="18"/>
  <c r="AO3130" i="18"/>
  <c r="AO9064" i="18"/>
  <c r="AO8904" i="18"/>
  <c r="AO8736" i="18"/>
  <c r="AO8552" i="18"/>
  <c r="AO8392" i="18"/>
  <c r="AO8224" i="18"/>
  <c r="AO8040" i="18"/>
  <c r="AO7872" i="18"/>
  <c r="AO7648" i="18"/>
  <c r="AO7408" i="18"/>
  <c r="AO7192" i="18"/>
  <c r="AO6968" i="18"/>
  <c r="AO6720" i="18"/>
  <c r="AO6496" i="18"/>
  <c r="AO6240" i="18"/>
  <c r="AO5938" i="18"/>
  <c r="AO5655" i="18"/>
  <c r="AO5362" i="18"/>
  <c r="AO5052" i="18"/>
  <c r="AO4768" i="18"/>
  <c r="AO4451" i="18"/>
  <c r="AO3939" i="18"/>
  <c r="AO3174" i="18"/>
  <c r="AO4470" i="18"/>
  <c r="AO8337" i="18"/>
  <c r="AO8263" i="18"/>
  <c r="AO8190" i="18"/>
  <c r="AO8117" i="18"/>
  <c r="AO8044" i="18"/>
  <c r="AO7971" i="18"/>
  <c r="AO7898" i="18"/>
  <c r="AO7825" i="18"/>
  <c r="AO7751" i="18"/>
  <c r="AO7678" i="18"/>
  <c r="AO7605" i="18"/>
  <c r="AO7532" i="18"/>
  <c r="AO7459" i="18"/>
  <c r="AO7386" i="18"/>
  <c r="AO7313" i="18"/>
  <c r="AO7239" i="18"/>
  <c r="AO7166" i="18"/>
  <c r="AO7093" i="18"/>
  <c r="AO7020" i="18"/>
  <c r="AO6947" i="18"/>
  <c r="AO6874" i="18"/>
  <c r="AO6801" i="18"/>
  <c r="AO6727" i="18"/>
  <c r="AO6654" i="18"/>
  <c r="AO6581" i="18"/>
  <c r="AO6508" i="18"/>
  <c r="AO6435" i="18"/>
  <c r="AO6362" i="18"/>
  <c r="AO6289" i="18"/>
  <c r="AO6215" i="18"/>
  <c r="AO6142" i="18"/>
  <c r="AO6063" i="18"/>
  <c r="AO5980" i="18"/>
  <c r="AO5896" i="18"/>
  <c r="AO5813" i="18"/>
  <c r="AO5729" i="18"/>
  <c r="AO5645" i="18"/>
  <c r="AO5561" i="18"/>
  <c r="AO5478" i="18"/>
  <c r="AO5394" i="18"/>
  <c r="AO5311" i="18"/>
  <c r="AO5228" i="18"/>
  <c r="AO5144" i="18"/>
  <c r="AO5060" i="18"/>
  <c r="AO4976" i="18"/>
  <c r="AO4893" i="18"/>
  <c r="AO4809" i="18"/>
  <c r="AO4726" i="18"/>
  <c r="AO4642" i="18"/>
  <c r="AO4557" i="18"/>
  <c r="AO4460" i="18"/>
  <c r="AO4365" i="18"/>
  <c r="AO4270" i="18"/>
  <c r="AO4174" i="18"/>
  <c r="AO4019" i="18"/>
  <c r="AO3875" i="18"/>
  <c r="AO3702" i="18"/>
  <c r="AO3514" i="18"/>
  <c r="AO3307" i="18"/>
  <c r="AO3099" i="18"/>
  <c r="AO9056" i="18"/>
  <c r="AO8872" i="18"/>
  <c r="AO8712" i="18"/>
  <c r="AO8544" i="18"/>
  <c r="AO8360" i="18"/>
  <c r="AO8200" i="18"/>
  <c r="AO8032" i="18"/>
  <c r="AO7832" i="18"/>
  <c r="AO7616" i="18"/>
  <c r="AO7392" i="18"/>
  <c r="AO7152" i="18"/>
  <c r="AO6936" i="18"/>
  <c r="AO6712" i="18"/>
  <c r="AO6448" i="18"/>
  <c r="AO6208" i="18"/>
  <c r="AO5929" i="18"/>
  <c r="AO5600" i="18"/>
  <c r="AO5326" i="18"/>
  <c r="AO5033" i="18"/>
  <c r="AO4713" i="18"/>
  <c r="AO4378" i="18"/>
  <c r="AO3845" i="18"/>
  <c r="AO3051" i="18"/>
  <c r="AO4114" i="18"/>
  <c r="AO9032" i="18"/>
  <c r="AO8864" i="18"/>
  <c r="AO8680" i="18"/>
  <c r="AO8520" i="18"/>
  <c r="AO8352" i="18"/>
  <c r="AO8168" i="18"/>
  <c r="AO8008" i="18"/>
  <c r="AO7824" i="18"/>
  <c r="AO7576" i="18"/>
  <c r="AO7360" i="18"/>
  <c r="AO7136" i="18"/>
  <c r="AO6896" i="18"/>
  <c r="AO6680" i="18"/>
  <c r="AO6432" i="18"/>
  <c r="AO6152" i="18"/>
  <c r="AO5884" i="18"/>
  <c r="AO5591" i="18"/>
  <c r="AO5271" i="18"/>
  <c r="AO4988" i="18"/>
  <c r="AO4695" i="18"/>
  <c r="AO4316" i="18"/>
  <c r="AO3782" i="18"/>
  <c r="AO6067" i="18"/>
  <c r="AO3821" i="18"/>
  <c r="AO9000" i="18"/>
  <c r="AO8840" i="18"/>
  <c r="AO8672" i="18"/>
  <c r="AO8488" i="18"/>
  <c r="AO8328" i="18"/>
  <c r="AO8160" i="18"/>
  <c r="AO7976" i="18"/>
  <c r="AO7792" i="18"/>
  <c r="AO7568" i="18"/>
  <c r="AO7320" i="18"/>
  <c r="AO7104" i="18"/>
  <c r="AO6880" i="18"/>
  <c r="AO6640" i="18"/>
  <c r="AO6400" i="18"/>
  <c r="AO6144" i="18"/>
  <c r="AO5820" i="18"/>
  <c r="AO5554" i="18"/>
  <c r="AO5262" i="18"/>
  <c r="AO4933" i="18"/>
  <c r="AO4649" i="18"/>
  <c r="AO4284" i="18"/>
  <c r="AO3676" i="18"/>
  <c r="AO5835" i="18"/>
  <c r="AO3365" i="18"/>
  <c r="AO9160" i="18"/>
  <c r="AO8992" i="18"/>
  <c r="AO8808" i="18"/>
  <c r="AO8648" i="18"/>
  <c r="AO8480" i="18"/>
  <c r="AO8296" i="18"/>
  <c r="AO8136" i="18"/>
  <c r="AO7968" i="18"/>
  <c r="AO7744" i="18"/>
  <c r="AO7536" i="18"/>
  <c r="AO7312" i="18"/>
  <c r="AO7064" i="18"/>
  <c r="AO6848" i="18"/>
  <c r="AO6624" i="18"/>
  <c r="AO6352" i="18"/>
  <c r="AO6103" i="18"/>
  <c r="AO5810" i="18"/>
  <c r="AO5490" i="18"/>
  <c r="AO5216" i="18"/>
  <c r="AO4924" i="18"/>
  <c r="AO4604" i="18"/>
  <c r="AO4231" i="18"/>
  <c r="AO3579" i="18"/>
  <c r="AO5563" i="18"/>
  <c r="AO4329" i="18"/>
  <c r="AO9176" i="18"/>
  <c r="AO9112" i="18"/>
  <c r="AO9048" i="18"/>
  <c r="AO8984" i="18"/>
  <c r="AO8920" i="18"/>
  <c r="AO8856" i="18"/>
  <c r="AO8792" i="18"/>
  <c r="AO8728" i="18"/>
  <c r="AO8664" i="18"/>
  <c r="AO8600" i="18"/>
  <c r="AO8536" i="18"/>
  <c r="AO8472" i="18"/>
  <c r="AO8408" i="18"/>
  <c r="AO8344" i="18"/>
  <c r="AO8280" i="18"/>
  <c r="AO8216" i="18"/>
  <c r="AO8152" i="18"/>
  <c r="AO8088" i="18"/>
  <c r="AO8024" i="18"/>
  <c r="AO7960" i="18"/>
  <c r="AO7888" i="18"/>
  <c r="AO7808" i="18"/>
  <c r="AO7728" i="18"/>
  <c r="AO7640" i="18"/>
  <c r="AO7552" i="18"/>
  <c r="AO7472" i="18"/>
  <c r="AO7384" i="18"/>
  <c r="AO7296" i="18"/>
  <c r="AO7216" i="18"/>
  <c r="AO7128" i="18"/>
  <c r="AO7040" i="18"/>
  <c r="AO6960" i="18"/>
  <c r="AO6872" i="18"/>
  <c r="AO6784" i="18"/>
  <c r="AO6704" i="18"/>
  <c r="AO6616" i="18"/>
  <c r="AO6520" i="18"/>
  <c r="AO6424" i="18"/>
  <c r="AO6328" i="18"/>
  <c r="AO6224" i="18"/>
  <c r="AO6136" i="18"/>
  <c r="AO6021" i="18"/>
  <c r="AO5911" i="18"/>
  <c r="AO5801" i="18"/>
  <c r="AO5692" i="18"/>
  <c r="AO5573" i="18"/>
  <c r="AO5472" i="18"/>
  <c r="AO5353" i="18"/>
  <c r="AO5234" i="18"/>
  <c r="AO5134" i="18"/>
  <c r="AO5015" i="18"/>
  <c r="AO4905" i="18"/>
  <c r="AO4796" i="18"/>
  <c r="AO4686" i="18"/>
  <c r="AO4566" i="18"/>
  <c r="AO4430" i="18"/>
  <c r="AO4274" i="18"/>
  <c r="AO4127" i="18"/>
  <c r="AO3971" i="18"/>
  <c r="AO3804" i="18"/>
  <c r="AO3636" i="18"/>
  <c r="AO3441" i="18"/>
  <c r="AO3245" i="18"/>
  <c r="AO6107" i="18"/>
  <c r="AO5891" i="18"/>
  <c r="AO5635" i="18"/>
  <c r="AO5339" i="18"/>
  <c r="AO5083" i="18"/>
  <c r="AO4811" i="18"/>
  <c r="AO4534" i="18"/>
  <c r="AO4242" i="18"/>
  <c r="AO3894" i="18"/>
  <c r="AO3548" i="18"/>
  <c r="AO3061" i="18"/>
  <c r="AO4151" i="18"/>
  <c r="AO4055" i="18"/>
  <c r="AO3959" i="18"/>
  <c r="AO3863" i="18"/>
  <c r="AO3768" i="18"/>
  <c r="AO3654" i="18"/>
  <c r="AO3530" i="18"/>
  <c r="AO3402" i="18"/>
  <c r="AO3275" i="18"/>
  <c r="AO3146" i="18"/>
  <c r="AO9168" i="18"/>
  <c r="AO9104" i="18"/>
  <c r="AO9040" i="18"/>
  <c r="AO8976" i="18"/>
  <c r="AO8912" i="18"/>
  <c r="AO8848" i="18"/>
  <c r="AO8784" i="18"/>
  <c r="AO8720" i="18"/>
  <c r="AO8656" i="18"/>
  <c r="AO8592" i="18"/>
  <c r="AO8528" i="18"/>
  <c r="AO8464" i="18"/>
  <c r="AO8400" i="18"/>
  <c r="AO8336" i="18"/>
  <c r="AO8272" i="18"/>
  <c r="AO8208" i="18"/>
  <c r="AO8144" i="18"/>
  <c r="AO8080" i="18"/>
  <c r="AO8016" i="18"/>
  <c r="AO7952" i="18"/>
  <c r="AO7880" i="18"/>
  <c r="AO7800" i="18"/>
  <c r="AO7712" i="18"/>
  <c r="AO7632" i="18"/>
  <c r="AO7544" i="18"/>
  <c r="AO7456" i="18"/>
  <c r="AO7376" i="18"/>
  <c r="AO7288" i="18"/>
  <c r="AO7200" i="18"/>
  <c r="AO7120" i="18"/>
  <c r="AO7032" i="18"/>
  <c r="AO6944" i="18"/>
  <c r="AO6864" i="18"/>
  <c r="AO6776" i="18"/>
  <c r="AO6688" i="18"/>
  <c r="AO6608" i="18"/>
  <c r="AO6512" i="18"/>
  <c r="AO6408" i="18"/>
  <c r="AO6320" i="18"/>
  <c r="AO6216" i="18"/>
  <c r="AO6112" i="18"/>
  <c r="AO6012" i="18"/>
  <c r="AO5893" i="18"/>
  <c r="AO5783" i="18"/>
  <c r="AO5673" i="18"/>
  <c r="AO5564" i="18"/>
  <c r="AO5445" i="18"/>
  <c r="AO5344" i="18"/>
  <c r="AO5225" i="18"/>
  <c r="AO5116" i="18"/>
  <c r="AO5006" i="18"/>
  <c r="AO4896" i="18"/>
  <c r="AO4777" i="18"/>
  <c r="AO4677" i="18"/>
  <c r="AO4556" i="18"/>
  <c r="AO4410" i="18"/>
  <c r="AO4263" i="18"/>
  <c r="AO4096" i="18"/>
  <c r="AO3950" i="18"/>
  <c r="AO3792" i="18"/>
  <c r="AO3620" i="18"/>
  <c r="AO3412" i="18"/>
  <c r="AO3189" i="18"/>
  <c r="AO6083" i="18"/>
  <c r="AO5851" i="18"/>
  <c r="AO5595" i="18"/>
  <c r="AO5323" i="18"/>
  <c r="AO5051" i="18"/>
  <c r="AO4795" i="18"/>
  <c r="AO4479" i="18"/>
  <c r="AO4187" i="18"/>
  <c r="AO3885" i="18"/>
  <c r="AO3451" i="18"/>
  <c r="AO4521" i="18"/>
  <c r="AO4126" i="18"/>
  <c r="AO4030" i="18"/>
  <c r="AO3935" i="18"/>
  <c r="AO3840" i="18"/>
  <c r="AO3744" i="18"/>
  <c r="AO3626" i="18"/>
  <c r="AO3498" i="18"/>
  <c r="AO3370" i="18"/>
  <c r="AO3242" i="18"/>
  <c r="AO3115" i="18"/>
  <c r="AO9152" i="18"/>
  <c r="AO9088" i="18"/>
  <c r="AO9024" i="18"/>
  <c r="AO8960" i="18"/>
  <c r="AO8896" i="18"/>
  <c r="AO8832" i="18"/>
  <c r="AO8768" i="18"/>
  <c r="AO8704" i="18"/>
  <c r="AO8640" i="18"/>
  <c r="AO8576" i="18"/>
  <c r="AO8512" i="18"/>
  <c r="AO8448" i="18"/>
  <c r="AO8384" i="18"/>
  <c r="AO8320" i="18"/>
  <c r="AO8256" i="18"/>
  <c r="AO8192" i="18"/>
  <c r="AO8128" i="18"/>
  <c r="AO8064" i="18"/>
  <c r="AO8000" i="18"/>
  <c r="AO7936" i="18"/>
  <c r="AO7864" i="18"/>
  <c r="AO7776" i="18"/>
  <c r="AO7696" i="18"/>
  <c r="AO7608" i="18"/>
  <c r="AO7520" i="18"/>
  <c r="AO7440" i="18"/>
  <c r="AO7352" i="18"/>
  <c r="AO7264" i="18"/>
  <c r="AO7184" i="18"/>
  <c r="AO7096" i="18"/>
  <c r="AO7008" i="18"/>
  <c r="AO6928" i="18"/>
  <c r="AO6840" i="18"/>
  <c r="AO6752" i="18"/>
  <c r="AO6672" i="18"/>
  <c r="AO6584" i="18"/>
  <c r="AO6480" i="18"/>
  <c r="AO6392" i="18"/>
  <c r="AO6288" i="18"/>
  <c r="AO6192" i="18"/>
  <c r="AO6094" i="18"/>
  <c r="AO5984" i="18"/>
  <c r="AO5865" i="18"/>
  <c r="AO5765" i="18"/>
  <c r="AO5646" i="18"/>
  <c r="AO5527" i="18"/>
  <c r="AO5426" i="18"/>
  <c r="AO5308" i="18"/>
  <c r="AO5198" i="18"/>
  <c r="AO5088" i="18"/>
  <c r="AO4978" i="18"/>
  <c r="AO4860" i="18"/>
  <c r="AO4759" i="18"/>
  <c r="AO4640" i="18"/>
  <c r="AO4524" i="18"/>
  <c r="AO4367" i="18"/>
  <c r="AO4221" i="18"/>
  <c r="AO4064" i="18"/>
  <c r="AO3898" i="18"/>
  <c r="AO3762" i="18"/>
  <c r="AO3565" i="18"/>
  <c r="AO3371" i="18"/>
  <c r="AO3162" i="18"/>
  <c r="AO6043" i="18"/>
  <c r="AO5819" i="18"/>
  <c r="AO5515" i="18"/>
  <c r="AO5259" i="18"/>
  <c r="AO4995" i="18"/>
  <c r="AO4683" i="18"/>
  <c r="AO4406" i="18"/>
  <c r="AO4104" i="18"/>
  <c r="AO3812" i="18"/>
  <c r="AO3354" i="18"/>
  <c r="AO4097" i="18"/>
  <c r="AO9144" i="18"/>
  <c r="AO9080" i="18"/>
  <c r="AO9016" i="18"/>
  <c r="AO8952" i="18"/>
  <c r="AO8888" i="18"/>
  <c r="AO8824" i="18"/>
  <c r="AO8760" i="18"/>
  <c r="AO8696" i="18"/>
  <c r="AO8632" i="18"/>
  <c r="AO8568" i="18"/>
  <c r="AO8504" i="18"/>
  <c r="AO8440" i="18"/>
  <c r="AO8376" i="18"/>
  <c r="AO8312" i="18"/>
  <c r="AO8248" i="18"/>
  <c r="AO8184" i="18"/>
  <c r="AO8120" i="18"/>
  <c r="AO8056" i="18"/>
  <c r="AO7992" i="18"/>
  <c r="AO7928" i="18"/>
  <c r="AO7856" i="18"/>
  <c r="AO7768" i="18"/>
  <c r="AO7680" i="18"/>
  <c r="AO7600" i="18"/>
  <c r="AO7512" i="18"/>
  <c r="AO7424" i="18"/>
  <c r="AO7344" i="18"/>
  <c r="AO7256" i="18"/>
  <c r="AO7168" i="18"/>
  <c r="AO7088" i="18"/>
  <c r="AO7000" i="18"/>
  <c r="AO6912" i="18"/>
  <c r="AO6832" i="18"/>
  <c r="AO6744" i="18"/>
  <c r="AO6656" i="18"/>
  <c r="AO6576" i="18"/>
  <c r="AO6472" i="18"/>
  <c r="AO6368" i="18"/>
  <c r="AO6280" i="18"/>
  <c r="AO6176" i="18"/>
  <c r="AO6076" i="18"/>
  <c r="AO5966" i="18"/>
  <c r="AO5856" i="18"/>
  <c r="AO5737" i="18"/>
  <c r="AO5637" i="18"/>
  <c r="AO5518" i="18"/>
  <c r="AO5408" i="18"/>
  <c r="AO5298" i="18"/>
  <c r="AO5189" i="18"/>
  <c r="AO5070" i="18"/>
  <c r="AO4969" i="18"/>
  <c r="AO4850" i="18"/>
  <c r="AO4741" i="18"/>
  <c r="AO4631" i="18"/>
  <c r="AO4514" i="18"/>
  <c r="AO4357" i="18"/>
  <c r="AO4190" i="18"/>
  <c r="AO4044" i="18"/>
  <c r="AO3887" i="18"/>
  <c r="AO3741" i="18"/>
  <c r="AO3553" i="18"/>
  <c r="AO3329" i="18"/>
  <c r="AO3132" i="18"/>
  <c r="AO6027" i="18"/>
  <c r="AO5771" i="18"/>
  <c r="AO5507" i="18"/>
  <c r="AO5195" i="18"/>
  <c r="AO4939" i="18"/>
  <c r="AO4675" i="18"/>
  <c r="AO4397" i="18"/>
  <c r="AO4095" i="18"/>
  <c r="AO3739" i="18"/>
  <c r="AO3268" i="18"/>
  <c r="AO3889" i="18"/>
  <c r="AO4102" i="18"/>
  <c r="AO4007" i="18"/>
  <c r="AO3911" i="18"/>
  <c r="AO3816" i="18"/>
  <c r="AO3722" i="18"/>
  <c r="AO3590" i="18"/>
  <c r="AO3466" i="18"/>
  <c r="AO3338" i="18"/>
  <c r="AO3211" i="18"/>
  <c r="AO3083" i="18"/>
  <c r="AO9136" i="18"/>
  <c r="AO9072" i="18"/>
  <c r="AO9008" i="18"/>
  <c r="AO8944" i="18"/>
  <c r="AO8880" i="18"/>
  <c r="AO8816" i="18"/>
  <c r="AO8752" i="18"/>
  <c r="AO8688" i="18"/>
  <c r="AO8624" i="18"/>
  <c r="AO8560" i="18"/>
  <c r="AO8496" i="18"/>
  <c r="AO8432" i="18"/>
  <c r="AO8368" i="18"/>
  <c r="AO8304" i="18"/>
  <c r="AO8240" i="18"/>
  <c r="AO8176" i="18"/>
  <c r="AO8112" i="18"/>
  <c r="AO8048" i="18"/>
  <c r="AO7984" i="18"/>
  <c r="AO7920" i="18"/>
  <c r="AO7840" i="18"/>
  <c r="AO7760" i="18"/>
  <c r="AO7672" i="18"/>
  <c r="AO7584" i="18"/>
  <c r="AO7504" i="18"/>
  <c r="AO7416" i="18"/>
  <c r="AO7328" i="18"/>
  <c r="AO7248" i="18"/>
  <c r="AO7160" i="18"/>
  <c r="AO7072" i="18"/>
  <c r="AO6992" i="18"/>
  <c r="AO6904" i="18"/>
  <c r="AO6816" i="18"/>
  <c r="AO6736" i="18"/>
  <c r="AO6648" i="18"/>
  <c r="AO6552" i="18"/>
  <c r="AO6464" i="18"/>
  <c r="AO6360" i="18"/>
  <c r="AO6264" i="18"/>
  <c r="AO6168" i="18"/>
  <c r="AO6066" i="18"/>
  <c r="AO5948" i="18"/>
  <c r="AO5847" i="18"/>
  <c r="AO5728" i="18"/>
  <c r="AO5618" i="18"/>
  <c r="AO5509" i="18"/>
  <c r="AO5399" i="18"/>
  <c r="AO5280" i="18"/>
  <c r="AO5180" i="18"/>
  <c r="AO5061" i="18"/>
  <c r="AO4942" i="18"/>
  <c r="AO4841" i="18"/>
  <c r="AO4722" i="18"/>
  <c r="AO4613" i="18"/>
  <c r="AO4472" i="18"/>
  <c r="AO4326" i="18"/>
  <c r="AO4180" i="18"/>
  <c r="AO4034" i="18"/>
  <c r="AO3877" i="18"/>
  <c r="AO3705" i="18"/>
  <c r="AO3509" i="18"/>
  <c r="AO3300" i="18"/>
  <c r="AO3118" i="18"/>
  <c r="AO6019" i="18"/>
  <c r="AO5707" i="18"/>
  <c r="AO5451" i="18"/>
  <c r="AO5187" i="18"/>
  <c r="AO4931" i="18"/>
  <c r="AO4667" i="18"/>
  <c r="AO4324" i="18"/>
  <c r="AO4031" i="18"/>
  <c r="AO3683" i="18"/>
  <c r="AO3257" i="18"/>
  <c r="AO3689" i="18"/>
  <c r="AO4158" i="18"/>
  <c r="AO3991" i="18"/>
  <c r="AO3855" i="18"/>
  <c r="AO3691" i="18"/>
  <c r="AO3494" i="18"/>
  <c r="AO3286" i="18"/>
  <c r="AO3065" i="18"/>
  <c r="AO5963" i="18"/>
  <c r="AO5699" i="18"/>
  <c r="AO5443" i="18"/>
  <c r="AO5179" i="18"/>
  <c r="AO4867" i="18"/>
  <c r="AO4611" i="18"/>
  <c r="AO4278" i="18"/>
  <c r="AO3986" i="18"/>
  <c r="AO3659" i="18"/>
  <c r="AO3098" i="18"/>
  <c r="AO3421" i="18"/>
  <c r="AO5955" i="18"/>
  <c r="AO5691" i="18"/>
  <c r="AO5379" i="18"/>
  <c r="AO5123" i="18"/>
  <c r="AO4827" i="18"/>
  <c r="AO4571" i="18"/>
  <c r="AO4260" i="18"/>
  <c r="AO3949" i="18"/>
  <c r="AO3562" i="18"/>
  <c r="AO3074" i="18"/>
  <c r="AO3688" i="18"/>
  <c r="BC10" i="18"/>
  <c r="BD10" i="18"/>
  <c r="BC12" i="18"/>
  <c r="BD12" i="18"/>
  <c r="BC6" i="18"/>
  <c r="BD6" i="18"/>
  <c r="AO7912" i="18"/>
  <c r="AO7848" i="18"/>
  <c r="AO7784" i="18"/>
  <c r="AO7720" i="18"/>
  <c r="AO7656" i="18"/>
  <c r="AO7592" i="18"/>
  <c r="AO7528" i="18"/>
  <c r="AO7464" i="18"/>
  <c r="AO7400" i="18"/>
  <c r="AO7336" i="18"/>
  <c r="AO7272" i="18"/>
  <c r="AO7208" i="18"/>
  <c r="AO7144" i="18"/>
  <c r="AO7080" i="18"/>
  <c r="AO7016" i="18"/>
  <c r="AO6952" i="18"/>
  <c r="AO6888" i="18"/>
  <c r="AO6824" i="18"/>
  <c r="AO6760" i="18"/>
  <c r="AO6696" i="18"/>
  <c r="AO6632" i="18"/>
  <c r="AO6560" i="18"/>
  <c r="AO6488" i="18"/>
  <c r="AO6416" i="18"/>
  <c r="AO6344" i="18"/>
  <c r="AO6272" i="18"/>
  <c r="AO6200" i="18"/>
  <c r="AO6128" i="18"/>
  <c r="AO6039" i="18"/>
  <c r="AO5957" i="18"/>
  <c r="AO5874" i="18"/>
  <c r="AO5792" i="18"/>
  <c r="AO5710" i="18"/>
  <c r="AO5628" i="18"/>
  <c r="AO5545" i="18"/>
  <c r="AO5454" i="18"/>
  <c r="AO5372" i="18"/>
  <c r="AO5289" i="18"/>
  <c r="AO5207" i="18"/>
  <c r="AO5125" i="18"/>
  <c r="AO5042" i="18"/>
  <c r="AO4960" i="18"/>
  <c r="AO4869" i="18"/>
  <c r="AO4786" i="18"/>
  <c r="AO4704" i="18"/>
  <c r="AO4622" i="18"/>
  <c r="AO4535" i="18"/>
  <c r="AO4440" i="18"/>
  <c r="AO4347" i="18"/>
  <c r="AO4243" i="18"/>
  <c r="AO4148" i="18"/>
  <c r="AO4054" i="18"/>
  <c r="AO3960" i="18"/>
  <c r="AO3866" i="18"/>
  <c r="AO3772" i="18"/>
  <c r="AO3662" i="18"/>
  <c r="AO3523" i="18"/>
  <c r="AO3397" i="18"/>
  <c r="AO3274" i="18"/>
  <c r="AO3148" i="18"/>
  <c r="AO6091" i="18"/>
  <c r="AO5979" i="18"/>
  <c r="AO5827" i="18"/>
  <c r="AO5643" i="18"/>
  <c r="AO5467" i="18"/>
  <c r="AO5315" i="18"/>
  <c r="AO5131" i="18"/>
  <c r="AO4955" i="18"/>
  <c r="AO4803" i="18"/>
  <c r="AO4619" i="18"/>
  <c r="AO4424" i="18"/>
  <c r="AO4251" i="18"/>
  <c r="AO4040" i="18"/>
  <c r="AO3839" i="18"/>
  <c r="AO3646" i="18"/>
  <c r="AO3292" i="18"/>
  <c r="AO4529" i="18"/>
  <c r="AO4337" i="18"/>
  <c r="AO4137" i="18"/>
  <c r="AO3945" i="18"/>
  <c r="AO3709" i="18"/>
  <c r="AO3433" i="18"/>
  <c r="AO3081" i="18"/>
  <c r="AO4481" i="18"/>
  <c r="AO4273" i="18"/>
  <c r="AO4081" i="18"/>
  <c r="AO3881" i="18"/>
  <c r="AO3677" i="18"/>
  <c r="AO3369" i="18"/>
  <c r="AO3560" i="18"/>
  <c r="AO4493" i="18"/>
  <c r="AO4399" i="18"/>
  <c r="AO4304" i="18"/>
  <c r="AO4211" i="18"/>
  <c r="AO4117" i="18"/>
  <c r="AO4023" i="18"/>
  <c r="AO3928" i="18"/>
  <c r="AO3824" i="18"/>
  <c r="AO3731" i="18"/>
  <c r="AO3606" i="18"/>
  <c r="AO3482" i="18"/>
  <c r="AO3356" i="18"/>
  <c r="AO3230" i="18"/>
  <c r="AO3106" i="18"/>
  <c r="AO6059" i="18"/>
  <c r="AO5947" i="18"/>
  <c r="AO5763" i="18"/>
  <c r="AO5579" i="18"/>
  <c r="AO5435" i="18"/>
  <c r="AO5251" i="18"/>
  <c r="AO5067" i="18"/>
  <c r="AO4923" i="18"/>
  <c r="AO4739" i="18"/>
  <c r="AO4552" i="18"/>
  <c r="AO4388" i="18"/>
  <c r="AO4178" i="18"/>
  <c r="AO3967" i="18"/>
  <c r="AO3803" i="18"/>
  <c r="AO3489" i="18"/>
  <c r="AO3171" i="18"/>
  <c r="AO4465" i="18"/>
  <c r="AO4265" i="18"/>
  <c r="AO4073" i="18"/>
  <c r="AO3841" i="18"/>
  <c r="AO3603" i="18"/>
  <c r="AO3337" i="18"/>
  <c r="AO3432" i="18"/>
  <c r="AO7816" i="18"/>
  <c r="AO7752" i="18"/>
  <c r="AO7688" i="18"/>
  <c r="AO7624" i="18"/>
  <c r="AO7560" i="18"/>
  <c r="AO7496" i="18"/>
  <c r="AO7432" i="18"/>
  <c r="AO7368" i="18"/>
  <c r="AO7304" i="18"/>
  <c r="AO7240" i="18"/>
  <c r="AO7176" i="18"/>
  <c r="AO7112" i="18"/>
  <c r="AO7048" i="18"/>
  <c r="AO6984" i="18"/>
  <c r="AO6920" i="18"/>
  <c r="AO6856" i="18"/>
  <c r="AO6792" i="18"/>
  <c r="AO6728" i="18"/>
  <c r="AO6664" i="18"/>
  <c r="AO6600" i="18"/>
  <c r="AO6528" i="18"/>
  <c r="AO6456" i="18"/>
  <c r="AO6384" i="18"/>
  <c r="AO6304" i="18"/>
  <c r="AO6232" i="18"/>
  <c r="AO6160" i="18"/>
  <c r="AO6085" i="18"/>
  <c r="AO6002" i="18"/>
  <c r="AO5920" i="18"/>
  <c r="AO5838" i="18"/>
  <c r="AO5746" i="18"/>
  <c r="AO5664" i="18"/>
  <c r="AO5582" i="18"/>
  <c r="AO5500" i="18"/>
  <c r="AO5417" i="18"/>
  <c r="AO5335" i="18"/>
  <c r="AO5253" i="18"/>
  <c r="AO5161" i="18"/>
  <c r="AO5079" i="18"/>
  <c r="AO4997" i="18"/>
  <c r="AO4914" i="18"/>
  <c r="AO4832" i="18"/>
  <c r="AO4750" i="18"/>
  <c r="AO4668" i="18"/>
  <c r="AO4576" i="18"/>
  <c r="AO4483" i="18"/>
  <c r="AO4389" i="18"/>
  <c r="AO4294" i="18"/>
  <c r="AO4200" i="18"/>
  <c r="AO4107" i="18"/>
  <c r="AO4012" i="18"/>
  <c r="AO3908" i="18"/>
  <c r="AO3814" i="18"/>
  <c r="AO3717" i="18"/>
  <c r="AO3594" i="18"/>
  <c r="AO3468" i="18"/>
  <c r="AO3342" i="18"/>
  <c r="AO3217" i="18"/>
  <c r="AO3077" i="18"/>
  <c r="AO6051" i="18"/>
  <c r="AO5899" i="18"/>
  <c r="AO5723" i="18"/>
  <c r="AO5571" i="18"/>
  <c r="AO5387" i="18"/>
  <c r="AO5211" i="18"/>
  <c r="AO5059" i="18"/>
  <c r="AO4875" i="18"/>
  <c r="AO4699" i="18"/>
  <c r="AO4543" i="18"/>
  <c r="AO4333" i="18"/>
  <c r="AO4132" i="18"/>
  <c r="AO3958" i="18"/>
  <c r="AO3748" i="18"/>
  <c r="AO3462" i="18"/>
  <c r="AO3158" i="18"/>
  <c r="AO4457" i="18"/>
  <c r="AO4225" i="18"/>
  <c r="AO4017" i="18"/>
  <c r="AO3825" i="18"/>
  <c r="AO3593" i="18"/>
  <c r="AO3261" i="18"/>
  <c r="AO3232" i="18"/>
  <c r="AO4401" i="18"/>
  <c r="AO4209" i="18"/>
  <c r="AO4009" i="18"/>
  <c r="AO3817" i="18"/>
  <c r="AO3539" i="18"/>
  <c r="AO3251" i="18"/>
  <c r="AO3655" i="18"/>
  <c r="AO4393" i="18"/>
  <c r="AO4201" i="18"/>
  <c r="AO3969" i="18"/>
  <c r="AO3761" i="18"/>
  <c r="AO3517" i="18"/>
  <c r="AO3197" i="18"/>
  <c r="AO3399" i="18"/>
  <c r="AO4353" i="18"/>
  <c r="AO4145" i="18"/>
  <c r="AO3953" i="18"/>
  <c r="AO3753" i="18"/>
  <c r="AO3507" i="18"/>
  <c r="AO3165" i="18"/>
  <c r="AO3624" i="18"/>
  <c r="AO3496" i="18"/>
  <c r="AO3360" i="18"/>
  <c r="AO3104" i="18"/>
  <c r="AO3527" i="18"/>
  <c r="AO3143" i="18"/>
  <c r="AO6568" i="18"/>
  <c r="AO6504" i="18"/>
  <c r="AO6440" i="18"/>
  <c r="AO6376" i="18"/>
  <c r="AO6312" i="18"/>
  <c r="AO6248" i="18"/>
  <c r="AO6184" i="18"/>
  <c r="AO6120" i="18"/>
  <c r="AO6048" i="18"/>
  <c r="AO5975" i="18"/>
  <c r="AO5902" i="18"/>
  <c r="AO5829" i="18"/>
  <c r="AO5756" i="18"/>
  <c r="AO5682" i="18"/>
  <c r="AO5609" i="18"/>
  <c r="AO5536" i="18"/>
  <c r="AO5463" i="18"/>
  <c r="AO5390" i="18"/>
  <c r="AO5317" i="18"/>
  <c r="AO5244" i="18"/>
  <c r="AO5170" i="18"/>
  <c r="AO5097" i="18"/>
  <c r="AO5024" i="18"/>
  <c r="AO4951" i="18"/>
  <c r="AO4878" i="18"/>
  <c r="AO4805" i="18"/>
  <c r="AO4732" i="18"/>
  <c r="AO4658" i="18"/>
  <c r="AO4585" i="18"/>
  <c r="AO4503" i="18"/>
  <c r="AO4420" i="18"/>
  <c r="AO4336" i="18"/>
  <c r="AO4253" i="18"/>
  <c r="AO4170" i="18"/>
  <c r="AO4085" i="18"/>
  <c r="AO4002" i="18"/>
  <c r="AO3918" i="18"/>
  <c r="AO3835" i="18"/>
  <c r="AO3751" i="18"/>
  <c r="AO3650" i="18"/>
  <c r="AO3538" i="18"/>
  <c r="AO3426" i="18"/>
  <c r="AO3314" i="18"/>
  <c r="AO3203" i="18"/>
  <c r="AO3092" i="18"/>
  <c r="AO6075" i="18"/>
  <c r="AO6011" i="18"/>
  <c r="AO5883" i="18"/>
  <c r="AO5755" i="18"/>
  <c r="AO5627" i="18"/>
  <c r="AO5499" i="18"/>
  <c r="AO5371" i="18"/>
  <c r="AO5243" i="18"/>
  <c r="AO5115" i="18"/>
  <c r="AO4987" i="18"/>
  <c r="AO4859" i="18"/>
  <c r="AO4731" i="18"/>
  <c r="AO4603" i="18"/>
  <c r="AO4461" i="18"/>
  <c r="AO4315" i="18"/>
  <c r="AO4168" i="18"/>
  <c r="AO4022" i="18"/>
  <c r="AO3876" i="18"/>
  <c r="AO3730" i="18"/>
  <c r="AO3537" i="18"/>
  <c r="AO3341" i="18"/>
  <c r="AO3147" i="18"/>
  <c r="AO4513" i="18"/>
  <c r="AO4385" i="18"/>
  <c r="AO4257" i="18"/>
  <c r="AO4129" i="18"/>
  <c r="AO4001" i="18"/>
  <c r="AO3873" i="18"/>
  <c r="AO3745" i="18"/>
  <c r="AO3581" i="18"/>
  <c r="AO3411" i="18"/>
  <c r="AO3241" i="18"/>
  <c r="AO3069" i="18"/>
  <c r="AO3616" i="18"/>
  <c r="AO3488" i="18"/>
  <c r="AO3312" i="18"/>
  <c r="AO3056" i="18"/>
  <c r="AO3479" i="18"/>
  <c r="AO3079" i="18"/>
  <c r="AO3712" i="18"/>
  <c r="AO3584" i="18"/>
  <c r="AO3456" i="18"/>
  <c r="AO3296" i="18"/>
  <c r="AO3719" i="18"/>
  <c r="AO3463" i="18"/>
  <c r="AO3347" i="18"/>
  <c r="AO3177" i="18"/>
  <c r="AO3696" i="18"/>
  <c r="AO3568" i="18"/>
  <c r="AO3440" i="18"/>
  <c r="AO3248" i="18"/>
  <c r="AO3671" i="18"/>
  <c r="AO3415" i="18"/>
  <c r="AO3634" i="18"/>
  <c r="AO3438" i="18"/>
  <c r="AO3244" i="18"/>
  <c r="AO3050" i="18"/>
  <c r="AO4449" i="18"/>
  <c r="AO4321" i="18"/>
  <c r="AO4193" i="18"/>
  <c r="AO4065" i="18"/>
  <c r="AO3937" i="18"/>
  <c r="AO3809" i="18"/>
  <c r="AO3667" i="18"/>
  <c r="AO3497" i="18"/>
  <c r="AO3325" i="18"/>
  <c r="AO3155" i="18"/>
  <c r="AO3680" i="18"/>
  <c r="AO3552" i="18"/>
  <c r="AO3424" i="18"/>
  <c r="AO3184" i="18"/>
  <c r="AO3607" i="18"/>
  <c r="AO3335" i="18"/>
  <c r="AO6099" i="18"/>
  <c r="AO6035" i="18"/>
  <c r="AO5915" i="18"/>
  <c r="AO5787" i="18"/>
  <c r="AO5659" i="18"/>
  <c r="AO5531" i="18"/>
  <c r="AO5403" i="18"/>
  <c r="AO5275" i="18"/>
  <c r="AO5147" i="18"/>
  <c r="AO5019" i="18"/>
  <c r="AO4891" i="18"/>
  <c r="AO4763" i="18"/>
  <c r="AO4635" i="18"/>
  <c r="AO4498" i="18"/>
  <c r="AO4351" i="18"/>
  <c r="AO4205" i="18"/>
  <c r="AO4059" i="18"/>
  <c r="AO3912" i="18"/>
  <c r="AO3766" i="18"/>
  <c r="AO3586" i="18"/>
  <c r="AO3390" i="18"/>
  <c r="AO3195" i="18"/>
  <c r="AO4545" i="18"/>
  <c r="AO4417" i="18"/>
  <c r="AO4289" i="18"/>
  <c r="AO4161" i="18"/>
  <c r="AO4033" i="18"/>
  <c r="AO3905" i="18"/>
  <c r="AO3777" i="18"/>
  <c r="AO3625" i="18"/>
  <c r="AO3453" i="18"/>
  <c r="AO3283" i="18"/>
  <c r="AO3113" i="18"/>
  <c r="AO3648" i="18"/>
  <c r="AO3520" i="18"/>
  <c r="AO3392" i="18"/>
  <c r="AO3168" i="18"/>
  <c r="AO3591" i="18"/>
  <c r="AO3271" i="18"/>
  <c r="AO3091" i="18"/>
  <c r="AO3632" i="18"/>
  <c r="AO3504" i="18"/>
  <c r="AO3376" i="18"/>
  <c r="AO3120" i="18"/>
  <c r="AO3543" i="18"/>
  <c r="AO3207" i="18"/>
  <c r="BD18" i="18"/>
  <c r="BC18" i="18"/>
  <c r="BD11" i="18"/>
  <c r="BC11" i="18"/>
  <c r="BC5" i="18"/>
  <c r="BD5" i="18"/>
  <c r="BD7" i="18"/>
  <c r="BC7" i="18"/>
  <c r="BD20" i="18"/>
  <c r="BC20" i="18"/>
  <c r="BD27" i="18"/>
  <c r="BC27" i="18"/>
  <c r="BC4" i="18"/>
  <c r="BD4" i="18"/>
  <c r="BC26" i="18"/>
  <c r="BD26" i="18"/>
  <c r="BD25" i="18"/>
  <c r="BC25" i="18"/>
  <c r="BC21" i="18"/>
  <c r="BD21" i="18"/>
  <c r="BD29" i="18"/>
  <c r="BC29" i="18"/>
  <c r="BC9" i="18"/>
  <c r="BD9" i="18"/>
  <c r="BC14" i="18"/>
  <c r="BD14" i="18"/>
  <c r="BD24" i="18"/>
  <c r="BC24" i="18"/>
  <c r="BC16" i="18"/>
  <c r="BD16" i="18"/>
  <c r="BC23" i="18"/>
  <c r="BD23" i="18"/>
  <c r="BC8" i="18"/>
  <c r="BD8" i="18"/>
  <c r="BD22" i="18"/>
  <c r="BC22" i="18"/>
  <c r="BD19" i="18"/>
  <c r="BC19" i="18"/>
  <c r="BD17" i="18"/>
  <c r="BC17" i="18"/>
  <c r="BD28" i="18"/>
  <c r="BC28" i="18"/>
  <c r="BC13" i="18"/>
  <c r="BD13" i="18"/>
  <c r="BD15" i="18"/>
  <c r="BC15" i="18"/>
  <c r="AO3328" i="18"/>
  <c r="AO3264" i="18"/>
  <c r="AO3200" i="18"/>
  <c r="AO3136" i="18"/>
  <c r="AO3072" i="18"/>
  <c r="AO3687" i="18"/>
  <c r="AO3623" i="18"/>
  <c r="AO3559" i="18"/>
  <c r="AO3495" i="18"/>
  <c r="AO3431" i="18"/>
  <c r="AO3367" i="18"/>
  <c r="AO3303" i="18"/>
  <c r="AO3239" i="18"/>
  <c r="AO3175" i="18"/>
  <c r="AO3111" i="18"/>
  <c r="AO3047" i="18"/>
  <c r="AO5971" i="18"/>
  <c r="AO5907" i="18"/>
  <c r="AO5843" i="18"/>
  <c r="AO5779" i="18"/>
  <c r="AO5715" i="18"/>
  <c r="AO5651" i="18"/>
  <c r="AO5587" i="18"/>
  <c r="AO5523" i="18"/>
  <c r="AO5459" i="18"/>
  <c r="AO5395" i="18"/>
  <c r="AO5331" i="18"/>
  <c r="AO5267" i="18"/>
  <c r="AO5203" i="18"/>
  <c r="AO5139" i="18"/>
  <c r="AO5075" i="18"/>
  <c r="AO5011" i="18"/>
  <c r="AO4947" i="18"/>
  <c r="AO4883" i="18"/>
  <c r="AO4819" i="18"/>
  <c r="AO4755" i="18"/>
  <c r="AO4691" i="18"/>
  <c r="AO4627" i="18"/>
  <c r="AO4562" i="18"/>
  <c r="AO4488" i="18"/>
  <c r="AO4415" i="18"/>
  <c r="AO4342" i="18"/>
  <c r="AO4269" i="18"/>
  <c r="AO4196" i="18"/>
  <c r="AO4123" i="18"/>
  <c r="AO4050" i="18"/>
  <c r="AO3976" i="18"/>
  <c r="AO3903" i="18"/>
  <c r="AO3830" i="18"/>
  <c r="AO3757" i="18"/>
  <c r="AO3670" i="18"/>
  <c r="AO3573" i="18"/>
  <c r="AO3476" i="18"/>
  <c r="AO3378" i="18"/>
  <c r="AO3281" i="18"/>
  <c r="AO3182" i="18"/>
  <c r="AO3085" i="18"/>
  <c r="AO4537" i="18"/>
  <c r="AO4473" i="18"/>
  <c r="AO4409" i="18"/>
  <c r="AO4345" i="18"/>
  <c r="AO4281" i="18"/>
  <c r="AO4217" i="18"/>
  <c r="AO4153" i="18"/>
  <c r="AO4089" i="18"/>
  <c r="AO4025" i="18"/>
  <c r="AO3961" i="18"/>
  <c r="AO3897" i="18"/>
  <c r="AO3833" i="18"/>
  <c r="AO3769" i="18"/>
  <c r="AO3699" i="18"/>
  <c r="AO3613" i="18"/>
  <c r="AO3529" i="18"/>
  <c r="AO3443" i="18"/>
  <c r="AO3357" i="18"/>
  <c r="AO3273" i="18"/>
  <c r="AO3187" i="18"/>
  <c r="AO3101" i="18"/>
  <c r="AO3704" i="18"/>
  <c r="AO3640" i="18"/>
  <c r="AO3576" i="18"/>
  <c r="AO3512" i="18"/>
  <c r="AO3448" i="18"/>
  <c r="AO3384" i="18"/>
  <c r="AO3320" i="18"/>
  <c r="AO3256" i="18"/>
  <c r="AO3192" i="18"/>
  <c r="AO3128" i="18"/>
  <c r="AO3064" i="18"/>
  <c r="AO3679" i="18"/>
  <c r="AO3615" i="18"/>
  <c r="AO3551" i="18"/>
  <c r="AO3487" i="18"/>
  <c r="AO3423" i="18"/>
  <c r="AO3359" i="18"/>
  <c r="AO3295" i="18"/>
  <c r="AO3231" i="18"/>
  <c r="AO3167" i="18"/>
  <c r="AO3103" i="18"/>
  <c r="AK3" i="18"/>
  <c r="AO3351" i="18"/>
  <c r="AO3287" i="18"/>
  <c r="AO3223" i="18"/>
  <c r="AO3159" i="18"/>
  <c r="AO3095" i="18"/>
  <c r="AO3368" i="18"/>
  <c r="AO3304" i="18"/>
  <c r="AO3240" i="18"/>
  <c r="AO3176" i="18"/>
  <c r="AO3112" i="18"/>
  <c r="AO3048" i="18"/>
  <c r="AO3663" i="18"/>
  <c r="AO3599" i="18"/>
  <c r="AO3535" i="18"/>
  <c r="AO3471" i="18"/>
  <c r="AO3407" i="18"/>
  <c r="AO3343" i="18"/>
  <c r="AO3279" i="18"/>
  <c r="AO3215" i="18"/>
  <c r="AO3151" i="18"/>
  <c r="AO3087" i="18"/>
  <c r="AO6003" i="18"/>
  <c r="AO5939" i="18"/>
  <c r="AO5875" i="18"/>
  <c r="AO5811" i="18"/>
  <c r="AO5747" i="18"/>
  <c r="AO5683" i="18"/>
  <c r="AO5619" i="18"/>
  <c r="AO5555" i="18"/>
  <c r="AO5491" i="18"/>
  <c r="AO5427" i="18"/>
  <c r="AO5363" i="18"/>
  <c r="AO5299" i="18"/>
  <c r="AO5235" i="18"/>
  <c r="AO5171" i="18"/>
  <c r="AO5107" i="18"/>
  <c r="AO5043" i="18"/>
  <c r="AO4979" i="18"/>
  <c r="AO4915" i="18"/>
  <c r="AO4851" i="18"/>
  <c r="AO4787" i="18"/>
  <c r="AO4723" i="18"/>
  <c r="AO4659" i="18"/>
  <c r="AO4595" i="18"/>
  <c r="AO4525" i="18"/>
  <c r="AO4452" i="18"/>
  <c r="AO4379" i="18"/>
  <c r="AO4306" i="18"/>
  <c r="AO4232" i="18"/>
  <c r="AO4159" i="18"/>
  <c r="AO4086" i="18"/>
  <c r="AO4013" i="18"/>
  <c r="AO3940" i="18"/>
  <c r="AO3867" i="18"/>
  <c r="AO3794" i="18"/>
  <c r="AO3718" i="18"/>
  <c r="AO3621" i="18"/>
  <c r="AO3524" i="18"/>
  <c r="AO3427" i="18"/>
  <c r="AO3330" i="18"/>
  <c r="AO3233" i="18"/>
  <c r="AO3134" i="18"/>
  <c r="AO4569" i="18"/>
  <c r="AO4505" i="18"/>
  <c r="AO4441" i="18"/>
  <c r="AO4377" i="18"/>
  <c r="AO4313" i="18"/>
  <c r="AO4249" i="18"/>
  <c r="AO4185" i="18"/>
  <c r="AO4121" i="18"/>
  <c r="AO4057" i="18"/>
  <c r="AO3993" i="18"/>
  <c r="AO3929" i="18"/>
  <c r="AO3865" i="18"/>
  <c r="AO3801" i="18"/>
  <c r="AO3737" i="18"/>
  <c r="AO3657" i="18"/>
  <c r="AO3571" i="18"/>
  <c r="AO3485" i="18"/>
  <c r="AO3401" i="18"/>
  <c r="AO3315" i="18"/>
  <c r="AO3229" i="18"/>
  <c r="AO3145" i="18"/>
  <c r="AO3059" i="18"/>
  <c r="AO3672" i="18"/>
  <c r="AO3608" i="18"/>
  <c r="AO3544" i="18"/>
  <c r="AO3480" i="18"/>
  <c r="AO3416" i="18"/>
  <c r="AO3352" i="18"/>
  <c r="AO3288" i="18"/>
  <c r="AO3224" i="18"/>
  <c r="AO3160" i="18"/>
  <c r="AO3096" i="18"/>
  <c r="AO3711" i="18"/>
  <c r="AO3647" i="18"/>
  <c r="AO3583" i="18"/>
  <c r="AO3519" i="18"/>
  <c r="AO3455" i="18"/>
  <c r="AO3391" i="18"/>
  <c r="AO3327" i="18"/>
  <c r="AO3263" i="18"/>
  <c r="AO3199" i="18"/>
  <c r="AO3135" i="18"/>
  <c r="AO3071" i="18"/>
  <c r="AO5995" i="18"/>
  <c r="AO5931" i="18"/>
  <c r="AO5867" i="18"/>
  <c r="AO5803" i="18"/>
  <c r="AO5739" i="18"/>
  <c r="AO5675" i="18"/>
  <c r="AO5611" i="18"/>
  <c r="AO5547" i="18"/>
  <c r="AO5483" i="18"/>
  <c r="AO5419" i="18"/>
  <c r="AO5355" i="18"/>
  <c r="AO5291" i="18"/>
  <c r="AO5227" i="18"/>
  <c r="AO5163" i="18"/>
  <c r="AO5099" i="18"/>
  <c r="AO5035" i="18"/>
  <c r="AO4971" i="18"/>
  <c r="AO4907" i="18"/>
  <c r="AO4843" i="18"/>
  <c r="AO4779" i="18"/>
  <c r="AO4715" i="18"/>
  <c r="AO4651" i="18"/>
  <c r="AO4587" i="18"/>
  <c r="AO4516" i="18"/>
  <c r="AO4443" i="18"/>
  <c r="AO4370" i="18"/>
  <c r="AO4296" i="18"/>
  <c r="AO4223" i="18"/>
  <c r="AO4150" i="18"/>
  <c r="AO4077" i="18"/>
  <c r="AO4004" i="18"/>
  <c r="AO3931" i="18"/>
  <c r="AO3858" i="18"/>
  <c r="AO3784" i="18"/>
  <c r="AO3707" i="18"/>
  <c r="AO3610" i="18"/>
  <c r="AO3513" i="18"/>
  <c r="AO3414" i="18"/>
  <c r="AO3317" i="18"/>
  <c r="AO3220" i="18"/>
  <c r="AO3122" i="18"/>
  <c r="AO4561" i="18"/>
  <c r="AO4497" i="18"/>
  <c r="AO4433" i="18"/>
  <c r="AO4369" i="18"/>
  <c r="AO4305" i="18"/>
  <c r="AO4241" i="18"/>
  <c r="AO4177" i="18"/>
  <c r="AO4113" i="18"/>
  <c r="AO4049" i="18"/>
  <c r="AO3985" i="18"/>
  <c r="AO3921" i="18"/>
  <c r="AO3857" i="18"/>
  <c r="AO3793" i="18"/>
  <c r="AO3729" i="18"/>
  <c r="AO3645" i="18"/>
  <c r="AO3561" i="18"/>
  <c r="AO3475" i="18"/>
  <c r="AO3389" i="18"/>
  <c r="AO3305" i="18"/>
  <c r="AO3219" i="18"/>
  <c r="AO3133" i="18"/>
  <c r="AO3049" i="18"/>
  <c r="AO3664" i="18"/>
  <c r="AO3600" i="18"/>
  <c r="AO3536" i="18"/>
  <c r="AO3472" i="18"/>
  <c r="AO3408" i="18"/>
  <c r="AO3344" i="18"/>
  <c r="AO3280" i="18"/>
  <c r="AO3216" i="18"/>
  <c r="AO3152" i="18"/>
  <c r="AO3088" i="18"/>
  <c r="AO3703" i="18"/>
  <c r="AO3639" i="18"/>
  <c r="AO3575" i="18"/>
  <c r="AO3511" i="18"/>
  <c r="AO3447" i="18"/>
  <c r="AO3383" i="18"/>
  <c r="AO3319" i="18"/>
  <c r="AO3255" i="18"/>
  <c r="AO3191" i="18"/>
  <c r="AO3127" i="18"/>
  <c r="AO3063" i="18"/>
  <c r="BC30" i="18"/>
  <c r="AO5987" i="18"/>
  <c r="AO5923" i="18"/>
  <c r="AO5859" i="18"/>
  <c r="AO5795" i="18"/>
  <c r="AO5731" i="18"/>
  <c r="AO5667" i="18"/>
  <c r="AO5603" i="18"/>
  <c r="AO5539" i="18"/>
  <c r="AO5475" i="18"/>
  <c r="AO5411" i="18"/>
  <c r="AO5347" i="18"/>
  <c r="AO5283" i="18"/>
  <c r="AO5219" i="18"/>
  <c r="AO5155" i="18"/>
  <c r="AO5091" i="18"/>
  <c r="AO5027" i="18"/>
  <c r="AO4963" i="18"/>
  <c r="AO4899" i="18"/>
  <c r="AO4835" i="18"/>
  <c r="AO4771" i="18"/>
  <c r="AO4707" i="18"/>
  <c r="AO4643" i="18"/>
  <c r="AO4579" i="18"/>
  <c r="AO4507" i="18"/>
  <c r="AO4434" i="18"/>
  <c r="AO4360" i="18"/>
  <c r="AO4287" i="18"/>
  <c r="AO4214" i="18"/>
  <c r="AO4141" i="18"/>
  <c r="AO4068" i="18"/>
  <c r="AO3995" i="18"/>
  <c r="AO3922" i="18"/>
  <c r="AO3848" i="18"/>
  <c r="AO3775" i="18"/>
  <c r="AO3694" i="18"/>
  <c r="AO3597" i="18"/>
  <c r="AO3500" i="18"/>
  <c r="AO3403" i="18"/>
  <c r="AO3306" i="18"/>
  <c r="AO3206" i="18"/>
  <c r="AO3109" i="18"/>
  <c r="AO4553" i="18"/>
  <c r="AO4489" i="18"/>
  <c r="AO4425" i="18"/>
  <c r="AO4361" i="18"/>
  <c r="AO4297" i="18"/>
  <c r="AO4233" i="18"/>
  <c r="AO4169" i="18"/>
  <c r="AO4105" i="18"/>
  <c r="AO4041" i="18"/>
  <c r="AO3977" i="18"/>
  <c r="AO3913" i="18"/>
  <c r="AO3849" i="18"/>
  <c r="AO3785" i="18"/>
  <c r="AO3721" i="18"/>
  <c r="AO3635" i="18"/>
  <c r="AO3549" i="18"/>
  <c r="AO3465" i="18"/>
  <c r="AO3379" i="18"/>
  <c r="AO3293" i="18"/>
  <c r="AO3209" i="18"/>
  <c r="AO3123" i="18"/>
  <c r="AO3720" i="18"/>
  <c r="AO3656" i="18"/>
  <c r="AO3592" i="18"/>
  <c r="AO3528" i="18"/>
  <c r="AO3464" i="18"/>
  <c r="AO3400" i="18"/>
  <c r="AO3336" i="18"/>
  <c r="AO3272" i="18"/>
  <c r="AO3208" i="18"/>
  <c r="AO3144" i="18"/>
  <c r="AO3080" i="18"/>
  <c r="AO3695" i="18"/>
  <c r="AO3631" i="18"/>
  <c r="AO3567" i="18"/>
  <c r="AO3503" i="18"/>
  <c r="AO3439" i="18"/>
  <c r="AO3375" i="18"/>
  <c r="AO3311" i="18"/>
  <c r="AO3247" i="18"/>
  <c r="AO3183" i="18"/>
  <c r="AO3119" i="18"/>
  <c r="BC60" i="18"/>
  <c r="BD60" i="18"/>
  <c r="AN6638" i="18"/>
  <c r="AN9733" i="18"/>
  <c r="AN7317" i="18"/>
  <c r="AN4657" i="18"/>
  <c r="AN5873" i="18"/>
  <c r="AN6519" i="18"/>
  <c r="AN6897" i="18"/>
  <c r="AN7220" i="18"/>
  <c r="AN7497" i="18"/>
  <c r="AN7664" i="18"/>
  <c r="AN7920" i="18"/>
  <c r="AN8137" i="18"/>
  <c r="AN8343" i="18"/>
  <c r="AN8525" i="18"/>
  <c r="AN8701" i="18"/>
  <c r="AN8981" i="18"/>
  <c r="AN9309" i="18"/>
  <c r="AN9573" i="18"/>
  <c r="AN4527" i="18"/>
  <c r="AN6524" i="18"/>
  <c r="AN7113" i="18"/>
  <c r="AN7576" i="18"/>
  <c r="AN7921" i="18"/>
  <c r="AN8216" i="18"/>
  <c r="AN4367" i="18"/>
  <c r="AN5280" i="18"/>
  <c r="AN6176" i="18"/>
  <c r="AN6600" i="18"/>
  <c r="AN6860" i="18"/>
  <c r="AN7073" i="18"/>
  <c r="AN7288" i="18"/>
  <c r="AN7424" i="18"/>
  <c r="AN7552" i="18"/>
  <c r="AN7705" i="18"/>
  <c r="AN7833" i="18"/>
  <c r="AN7961" i="18"/>
  <c r="AN8116" i="18"/>
  <c r="AN8244" i="18"/>
  <c r="AN8372" i="18"/>
  <c r="AN8487" i="18"/>
  <c r="AN8567" i="18"/>
  <c r="AN8647" i="18"/>
  <c r="AN8743" i="18"/>
  <c r="AN8823" i="18"/>
  <c r="AN8903" i="18"/>
  <c r="AN8999" i="18"/>
  <c r="AN9079" i="18"/>
  <c r="AN9159" i="18"/>
  <c r="AN9255" i="18"/>
  <c r="AN9335" i="18"/>
  <c r="AN9415" i="18"/>
  <c r="AN9511" i="18"/>
  <c r="AN9591" i="18"/>
  <c r="AN9663" i="18"/>
  <c r="AN9727" i="18"/>
  <c r="AN9791" i="18"/>
  <c r="AN9855" i="18"/>
  <c r="AN9919" i="18"/>
  <c r="AN9837" i="18"/>
  <c r="AN9517" i="18"/>
  <c r="AN9205" i="18"/>
  <c r="AN8965" i="18"/>
  <c r="AN8685" i="18"/>
  <c r="AN8509" i="18"/>
  <c r="AN8329" i="18"/>
  <c r="AN8073" i="18"/>
  <c r="AN7908" i="18"/>
  <c r="AN7652" i="18"/>
  <c r="AN7447" i="18"/>
  <c r="AN7204" i="18"/>
  <c r="AN6833" i="18"/>
  <c r="AN6496" i="18"/>
  <c r="AN5809" i="18"/>
  <c r="AN4503" i="18"/>
  <c r="AN6793" i="18"/>
  <c r="AN9565" i="18"/>
  <c r="AN9749" i="18"/>
  <c r="AN9485" i="18"/>
  <c r="AN9189" i="18"/>
  <c r="AN8933" i="18"/>
  <c r="AN8669" i="18"/>
  <c r="AN8469" i="18"/>
  <c r="AN8317" i="18"/>
  <c r="AN8061" i="18"/>
  <c r="AN7856" i="18"/>
  <c r="AN7639" i="18"/>
  <c r="AN7408" i="18"/>
  <c r="AN7188" i="18"/>
  <c r="AN6812" i="18"/>
  <c r="AN6446" i="18"/>
  <c r="AN5607" i="18"/>
  <c r="AN4332" i="18"/>
  <c r="AN5888" i="18"/>
  <c r="AN9349" i="18"/>
  <c r="AN8848" i="18"/>
  <c r="AN8784" i="18"/>
  <c r="AN8720" i="18"/>
  <c r="AN8656" i="18"/>
  <c r="AN8592" i="18"/>
  <c r="AN8528" i="18"/>
  <c r="AN8464" i="18"/>
  <c r="AN8385" i="18"/>
  <c r="AN8284" i="18"/>
  <c r="AN8181" i="18"/>
  <c r="AN8079" i="18"/>
  <c r="AN7976" i="18"/>
  <c r="AN7873" i="18"/>
  <c r="AN7772" i="18"/>
  <c r="AN7669" i="18"/>
  <c r="AN7567" i="18"/>
  <c r="AN7464" i="18"/>
  <c r="AN7361" i="18"/>
  <c r="AN7241" i="18"/>
  <c r="AN7097" i="18"/>
  <c r="AN6925" i="18"/>
  <c r="AN6756" i="18"/>
  <c r="AN6579" i="18"/>
  <c r="AN6381" i="18"/>
  <c r="AN6141" i="18"/>
  <c r="AN5632" i="18"/>
  <c r="AN4975" i="18"/>
  <c r="AN3212" i="18"/>
  <c r="AN9895" i="18"/>
  <c r="AN9831" i="18"/>
  <c r="AN9767" i="18"/>
  <c r="AN9703" i="18"/>
  <c r="AN9639" i="18"/>
  <c r="AN9567" i="18"/>
  <c r="AN9471" i="18"/>
  <c r="AN9391" i="18"/>
  <c r="AN9311" i="18"/>
  <c r="AN9215" i="18"/>
  <c r="AN9135" i="18"/>
  <c r="AN9055" i="18"/>
  <c r="AN8959" i="18"/>
  <c r="AN8879" i="18"/>
  <c r="AN8799" i="18"/>
  <c r="AN8703" i="18"/>
  <c r="AN8623" i="18"/>
  <c r="AN8543" i="18"/>
  <c r="AN8447" i="18"/>
  <c r="AN8333" i="18"/>
  <c r="AN8205" i="18"/>
  <c r="AN8052" i="18"/>
  <c r="AN7924" i="18"/>
  <c r="AN7796" i="18"/>
  <c r="AN7641" i="18"/>
  <c r="AN7513" i="18"/>
  <c r="AN7385" i="18"/>
  <c r="AN7208" i="18"/>
  <c r="AN7009" i="18"/>
  <c r="AN6796" i="18"/>
  <c r="AN6428" i="18"/>
  <c r="AN5897" i="18"/>
  <c r="AN4969" i="18"/>
  <c r="AN8454" i="18"/>
  <c r="AN8140" i="18"/>
  <c r="AN7793" i="18"/>
  <c r="AN7397" i="18"/>
  <c r="AN7005" i="18"/>
  <c r="AN6400" i="18"/>
  <c r="AN9741" i="18"/>
  <c r="AN9453" i="18"/>
  <c r="AN9173" i="18"/>
  <c r="AN8861" i="18"/>
  <c r="AN8653" i="18"/>
  <c r="AN8461" i="18"/>
  <c r="AN8265" i="18"/>
  <c r="AN8048" i="18"/>
  <c r="AN7817" i="18"/>
  <c r="AN7625" i="18"/>
  <c r="AN7396" i="18"/>
  <c r="AN7153" i="18"/>
  <c r="AN6748" i="18"/>
  <c r="AN6315" i="18"/>
  <c r="AN5537" i="18"/>
  <c r="AN4043" i="18"/>
  <c r="AN4831" i="18"/>
  <c r="AN9165" i="18"/>
  <c r="AN8904" i="18"/>
  <c r="AN8840" i="18"/>
  <c r="AN8776" i="18"/>
  <c r="AN8712" i="18"/>
  <c r="AN8648" i="18"/>
  <c r="AN8584" i="18"/>
  <c r="AN8520" i="18"/>
  <c r="AN8456" i="18"/>
  <c r="AN8373" i="18"/>
  <c r="AN8271" i="18"/>
  <c r="AN8168" i="18"/>
  <c r="AN8065" i="18"/>
  <c r="AN7964" i="18"/>
  <c r="AN7861" i="18"/>
  <c r="AN7759" i="18"/>
  <c r="AN7656" i="18"/>
  <c r="AN7553" i="18"/>
  <c r="AN7452" i="18"/>
  <c r="AN7349" i="18"/>
  <c r="AN7225" i="18"/>
  <c r="AN7076" i="18"/>
  <c r="AN6905" i="18"/>
  <c r="AN6733" i="18"/>
  <c r="AN6555" i="18"/>
  <c r="AN6354" i="18"/>
  <c r="AN6080" i="18"/>
  <c r="AN5565" i="18"/>
  <c r="AN4865" i="18"/>
  <c r="AN2662" i="18"/>
  <c r="AN9887" i="18"/>
  <c r="AN9823" i="18"/>
  <c r="AN9759" i="18"/>
  <c r="AN9695" i="18"/>
  <c r="AN9631" i="18"/>
  <c r="AN9543" i="18"/>
  <c r="AN9463" i="18"/>
  <c r="AN9383" i="18"/>
  <c r="AN9287" i="18"/>
  <c r="AN9207" i="18"/>
  <c r="AN9127" i="18"/>
  <c r="AN9031" i="18"/>
  <c r="AN8951" i="18"/>
  <c r="AN8871" i="18"/>
  <c r="AN8775" i="18"/>
  <c r="AN8695" i="18"/>
  <c r="AN8615" i="18"/>
  <c r="AN8519" i="18"/>
  <c r="AN8439" i="18"/>
  <c r="AN8320" i="18"/>
  <c r="AN8167" i="18"/>
  <c r="AN8039" i="18"/>
  <c r="AN7911" i="18"/>
  <c r="AN7757" i="18"/>
  <c r="AN7629" i="18"/>
  <c r="AN7501" i="18"/>
  <c r="AN7348" i="18"/>
  <c r="AN7192" i="18"/>
  <c r="AN6988" i="18"/>
  <c r="AN6689" i="18"/>
  <c r="AN6405" i="18"/>
  <c r="AN5824" i="18"/>
  <c r="AN4123" i="18"/>
  <c r="AN8408" i="18"/>
  <c r="AN8113" i="18"/>
  <c r="AN7729" i="18"/>
  <c r="AN7372" i="18"/>
  <c r="AN6857" i="18"/>
  <c r="AN6121" i="18"/>
  <c r="AN9725" i="18"/>
  <c r="AN9381" i="18"/>
  <c r="AN9157" i="18"/>
  <c r="AN8837" i="18"/>
  <c r="AN8597" i="18"/>
  <c r="AN8453" i="18"/>
  <c r="AN8228" i="18"/>
  <c r="AN8036" i="18"/>
  <c r="AN7805" i="18"/>
  <c r="AN7600" i="18"/>
  <c r="AN7357" i="18"/>
  <c r="AN7045" i="18"/>
  <c r="AN6725" i="18"/>
  <c r="AN6285" i="18"/>
  <c r="AN5465" i="18"/>
  <c r="AN8478" i="18"/>
  <c r="AN3084" i="18"/>
  <c r="AN9024" i="18"/>
  <c r="AN8960" i="18"/>
  <c r="AN8896" i="18"/>
  <c r="AN8832" i="18"/>
  <c r="AN8768" i="18"/>
  <c r="AN8704" i="18"/>
  <c r="AN8640" i="18"/>
  <c r="AN8576" i="18"/>
  <c r="AN8512" i="18"/>
  <c r="AN8448" i="18"/>
  <c r="AN8360" i="18"/>
  <c r="AN8257" i="18"/>
  <c r="AN8156" i="18"/>
  <c r="AN8053" i="18"/>
  <c r="AN7951" i="18"/>
  <c r="AN7848" i="18"/>
  <c r="AN7745" i="18"/>
  <c r="AN7644" i="18"/>
  <c r="AN7541" i="18"/>
  <c r="AN7439" i="18"/>
  <c r="AN7336" i="18"/>
  <c r="AN7209" i="18"/>
  <c r="AN7053" i="18"/>
  <c r="AN6884" i="18"/>
  <c r="AN6713" i="18"/>
  <c r="AN6528" i="18"/>
  <c r="AN6326" i="18"/>
  <c r="AN6025" i="18"/>
  <c r="AN5489" i="18"/>
  <c r="AN4719" i="18"/>
  <c r="AN9879" i="18"/>
  <c r="AN9815" i="18"/>
  <c r="AN9751" i="18"/>
  <c r="AN9687" i="18"/>
  <c r="AN9623" i="18"/>
  <c r="AN9535" i="18"/>
  <c r="AN9455" i="18"/>
  <c r="AN9375" i="18"/>
  <c r="AN9279" i="18"/>
  <c r="AN9199" i="18"/>
  <c r="AN9119" i="18"/>
  <c r="AN9023" i="18"/>
  <c r="AN8943" i="18"/>
  <c r="AN8863" i="18"/>
  <c r="AN8767" i="18"/>
  <c r="AN8687" i="18"/>
  <c r="AN8607" i="18"/>
  <c r="AN8511" i="18"/>
  <c r="AN8431" i="18"/>
  <c r="AN8308" i="18"/>
  <c r="AN8153" i="18"/>
  <c r="AN8025" i="18"/>
  <c r="AN7897" i="18"/>
  <c r="AN7744" i="18"/>
  <c r="AN7616" i="18"/>
  <c r="AN7488" i="18"/>
  <c r="AN7335" i="18"/>
  <c r="AN7176" i="18"/>
  <c r="AN6965" i="18"/>
  <c r="AN6668" i="18"/>
  <c r="AN6379" i="18"/>
  <c r="AN5760" i="18"/>
  <c r="AN3820" i="18"/>
  <c r="AN8383" i="18"/>
  <c r="AN8088" i="18"/>
  <c r="AN7704" i="18"/>
  <c r="AN7359" i="18"/>
  <c r="AN6813" i="18"/>
  <c r="AN6013" i="18"/>
  <c r="AN9701" i="18"/>
  <c r="AN9373" i="18"/>
  <c r="AN9093" i="18"/>
  <c r="AN8821" i="18"/>
  <c r="AN8565" i="18"/>
  <c r="AN8445" i="18"/>
  <c r="AN8215" i="18"/>
  <c r="AN8009" i="18"/>
  <c r="AN7767" i="18"/>
  <c r="AN7536" i="18"/>
  <c r="AN7344" i="18"/>
  <c r="AN7025" i="18"/>
  <c r="AN6684" i="18"/>
  <c r="AN6258" i="18"/>
  <c r="AN5401" i="18"/>
  <c r="AN8229" i="18"/>
  <c r="AN8888" i="18"/>
  <c r="AN8824" i="18"/>
  <c r="AN8760" i="18"/>
  <c r="AN8696" i="18"/>
  <c r="AN8632" i="18"/>
  <c r="AN8568" i="18"/>
  <c r="AN8504" i="18"/>
  <c r="AN8440" i="18"/>
  <c r="AN8348" i="18"/>
  <c r="AN8245" i="18"/>
  <c r="AN8143" i="18"/>
  <c r="AN8040" i="18"/>
  <c r="AN7937" i="18"/>
  <c r="AN7836" i="18"/>
  <c r="AN7733" i="18"/>
  <c r="AN7631" i="18"/>
  <c r="AN7528" i="18"/>
  <c r="AN7425" i="18"/>
  <c r="AN7321" i="18"/>
  <c r="AN7193" i="18"/>
  <c r="AN7033" i="18"/>
  <c r="AN6861" i="18"/>
  <c r="AN6692" i="18"/>
  <c r="AN6506" i="18"/>
  <c r="AN6295" i="18"/>
  <c r="AN5969" i="18"/>
  <c r="AN5425" i="18"/>
  <c r="AN4552" i="18"/>
  <c r="AN9935" i="18"/>
  <c r="AN9871" i="18"/>
  <c r="AN9807" i="18"/>
  <c r="AN9743" i="18"/>
  <c r="AN9679" i="18"/>
  <c r="AN9607" i="18"/>
  <c r="AN9527" i="18"/>
  <c r="AN9447" i="18"/>
  <c r="AN9351" i="18"/>
  <c r="AN9271" i="18"/>
  <c r="AN9191" i="18"/>
  <c r="AN9095" i="18"/>
  <c r="AN9015" i="18"/>
  <c r="AN8935" i="18"/>
  <c r="AN8839" i="18"/>
  <c r="AN8759" i="18"/>
  <c r="AN8679" i="18"/>
  <c r="AN8583" i="18"/>
  <c r="AN8503" i="18"/>
  <c r="AN8422" i="18"/>
  <c r="AN8269" i="18"/>
  <c r="AN8141" i="18"/>
  <c r="AN8013" i="18"/>
  <c r="AN7860" i="18"/>
  <c r="AN7732" i="18"/>
  <c r="AN7604" i="18"/>
  <c r="AN7449" i="18"/>
  <c r="AN7320" i="18"/>
  <c r="AN7157" i="18"/>
  <c r="AN6901" i="18"/>
  <c r="AN6645" i="18"/>
  <c r="AN6294" i="18"/>
  <c r="AN5415" i="18"/>
  <c r="AN3484" i="18"/>
  <c r="AN8357" i="18"/>
  <c r="AN7973" i="18"/>
  <c r="AN7628" i="18"/>
  <c r="AN7333" i="18"/>
  <c r="AN6685" i="18"/>
  <c r="AN5821" i="18"/>
  <c r="AN9645" i="18"/>
  <c r="AN9357" i="18"/>
  <c r="AN9053" i="18"/>
  <c r="AN8805" i="18"/>
  <c r="AN8557" i="18"/>
  <c r="AN8420" i="18"/>
  <c r="AN8176" i="18"/>
  <c r="AN7945" i="18"/>
  <c r="AN7753" i="18"/>
  <c r="AN7524" i="18"/>
  <c r="AN7316" i="18"/>
  <c r="AN7004" i="18"/>
  <c r="AN6570" i="18"/>
  <c r="AN6230" i="18"/>
  <c r="AN4929" i="18"/>
  <c r="AN7909" i="18"/>
  <c r="AN7829" i="18"/>
  <c r="AN8438" i="18"/>
  <c r="AN8127" i="18"/>
  <c r="AN7845" i="18"/>
  <c r="AN7564" i="18"/>
  <c r="AN7156" i="18"/>
  <c r="AN6708" i="18"/>
  <c r="AN5543" i="18"/>
  <c r="AN9869" i="18"/>
  <c r="AN9709" i="18"/>
  <c r="AN9501" i="18"/>
  <c r="AN9317" i="18"/>
  <c r="AN9117" i="18"/>
  <c r="AN9588" i="18"/>
  <c r="AN6852" i="18"/>
  <c r="AN8421" i="18"/>
  <c r="AN8101" i="18"/>
  <c r="AN7832" i="18"/>
  <c r="AN7551" i="18"/>
  <c r="AN7133" i="18"/>
  <c r="AN6547" i="18"/>
  <c r="AN5479" i="18"/>
  <c r="AN9853" i="18"/>
  <c r="AN9693" i="18"/>
  <c r="AN9493" i="18"/>
  <c r="AN9277" i="18"/>
  <c r="AN9101" i="18"/>
  <c r="AN9332" i="18"/>
  <c r="AN5325" i="18"/>
  <c r="AN9661" i="18"/>
  <c r="AN9469" i="18"/>
  <c r="AN9325" i="18"/>
  <c r="AN9109" i="18"/>
  <c r="AN8949" i="18"/>
  <c r="AN8789" i="18"/>
  <c r="AN8613" i="18"/>
  <c r="AN8517" i="18"/>
  <c r="AN8437" i="18"/>
  <c r="AN8279" i="18"/>
  <c r="AN8151" i="18"/>
  <c r="AN8023" i="18"/>
  <c r="AN7869" i="18"/>
  <c r="AN7741" i="18"/>
  <c r="AN7613" i="18"/>
  <c r="AN7460" i="18"/>
  <c r="AN7332" i="18"/>
  <c r="AN7172" i="18"/>
  <c r="AN6917" i="18"/>
  <c r="AN6705" i="18"/>
  <c r="AN6472" i="18"/>
  <c r="AN6119" i="18"/>
  <c r="AN8344" i="18"/>
  <c r="AN8076" i="18"/>
  <c r="AN7807" i="18"/>
  <c r="AN7461" i="18"/>
  <c r="AN7069" i="18"/>
  <c r="AN6427" i="18"/>
  <c r="AN5409" i="18"/>
  <c r="AN9845" i="18"/>
  <c r="AN9637" i="18"/>
  <c r="AN9477" i="18"/>
  <c r="AN9261" i="18"/>
  <c r="AN9061" i="18"/>
  <c r="AN9076" i="18"/>
  <c r="AN8199" i="18"/>
  <c r="AN8319" i="18"/>
  <c r="AN8049" i="18"/>
  <c r="AN7781" i="18"/>
  <c r="AN7409" i="18"/>
  <c r="AN7028" i="18"/>
  <c r="AN6347" i="18"/>
  <c r="AN5184" i="18"/>
  <c r="AN9933" i="18"/>
  <c r="AN9829" i="18"/>
  <c r="AN9605" i="18"/>
  <c r="AN9461" i="18"/>
  <c r="AN9245" i="18"/>
  <c r="AN9013" i="18"/>
  <c r="AN8820" i="18"/>
  <c r="AN5721" i="18"/>
  <c r="AN9559" i="18"/>
  <c r="AN9495" i="18"/>
  <c r="AN9431" i="18"/>
  <c r="AN9367" i="18"/>
  <c r="AN9303" i="18"/>
  <c r="AN9239" i="18"/>
  <c r="AN9175" i="18"/>
  <c r="AN9111" i="18"/>
  <c r="AN9047" i="18"/>
  <c r="AN8983" i="18"/>
  <c r="AN8919" i="18"/>
  <c r="AN8855" i="18"/>
  <c r="AN8791" i="18"/>
  <c r="AN8727" i="18"/>
  <c r="AN8663" i="18"/>
  <c r="AN8599" i="18"/>
  <c r="AN8535" i="18"/>
  <c r="AN8471" i="18"/>
  <c r="AN8397" i="18"/>
  <c r="AN8295" i="18"/>
  <c r="AN8192" i="18"/>
  <c r="AN8089" i="18"/>
  <c r="AN7988" i="18"/>
  <c r="AN7885" i="18"/>
  <c r="AN7783" i="18"/>
  <c r="AN7680" i="18"/>
  <c r="AN7577" i="18"/>
  <c r="AN7476" i="18"/>
  <c r="AN7373" i="18"/>
  <c r="AN7256" i="18"/>
  <c r="AN7116" i="18"/>
  <c r="AN6945" i="18"/>
  <c r="AN6773" i="18"/>
  <c r="AN6501" i="18"/>
  <c r="AN6237" i="18"/>
  <c r="AN5693" i="18"/>
  <c r="AN4545" i="18"/>
  <c r="AN3773" i="18"/>
  <c r="AN8305" i="18"/>
  <c r="AN8024" i="18"/>
  <c r="AN7768" i="18"/>
  <c r="AN7525" i="18"/>
  <c r="AN7205" i="18"/>
  <c r="AN6772" i="18"/>
  <c r="AN6375" i="18"/>
  <c r="AN9781" i="18"/>
  <c r="AN9629" i="18"/>
  <c r="AN9445" i="18"/>
  <c r="AN9229" i="18"/>
  <c r="AN9077" i="18"/>
  <c r="AN8917" i="18"/>
  <c r="AN8733" i="18"/>
  <c r="AN8589" i="18"/>
  <c r="AN8501" i="18"/>
  <c r="AN8381" i="18"/>
  <c r="AN8253" i="18"/>
  <c r="AN8125" i="18"/>
  <c r="AN7972" i="18"/>
  <c r="AN7844" i="18"/>
  <c r="AN7716" i="18"/>
  <c r="AN7561" i="18"/>
  <c r="AN7433" i="18"/>
  <c r="AN7300" i="18"/>
  <c r="AN7089" i="18"/>
  <c r="AN6876" i="18"/>
  <c r="AN6661" i="18"/>
  <c r="AN6370" i="18"/>
  <c r="AN6005" i="18"/>
  <c r="AN5335" i="18"/>
  <c r="AN3068" i="18"/>
  <c r="AN8293" i="18"/>
  <c r="AN8012" i="18"/>
  <c r="AN7692" i="18"/>
  <c r="AN7384" i="18"/>
  <c r="AN6921" i="18"/>
  <c r="AN6290" i="18"/>
  <c r="AN5057" i="18"/>
  <c r="AN9917" i="18"/>
  <c r="AN9813" i="18"/>
  <c r="AN9589" i="18"/>
  <c r="AN9405" i="18"/>
  <c r="AN9237" i="18"/>
  <c r="AN8725" i="18"/>
  <c r="AN8564" i="18"/>
  <c r="AN7411" i="18"/>
  <c r="AN9615" i="18"/>
  <c r="AN9551" i="18"/>
  <c r="AN9487" i="18"/>
  <c r="AN9423" i="18"/>
  <c r="AN9359" i="18"/>
  <c r="AN9295" i="18"/>
  <c r="AN9231" i="18"/>
  <c r="AN9167" i="18"/>
  <c r="AN9103" i="18"/>
  <c r="AN9039" i="18"/>
  <c r="AN8975" i="18"/>
  <c r="AN8911" i="18"/>
  <c r="AN8847" i="18"/>
  <c r="AN8783" i="18"/>
  <c r="AN8719" i="18"/>
  <c r="AN8655" i="18"/>
  <c r="AN8591" i="18"/>
  <c r="AN8527" i="18"/>
  <c r="AN8463" i="18"/>
  <c r="AN8384" i="18"/>
  <c r="AN8281" i="18"/>
  <c r="AN8180" i="18"/>
  <c r="AN8077" i="18"/>
  <c r="AN7975" i="18"/>
  <c r="AN7872" i="18"/>
  <c r="AN7769" i="18"/>
  <c r="AN7668" i="18"/>
  <c r="AN7565" i="18"/>
  <c r="AN7463" i="18"/>
  <c r="AN7360" i="18"/>
  <c r="AN7240" i="18"/>
  <c r="AN7093" i="18"/>
  <c r="AN6924" i="18"/>
  <c r="AN6753" i="18"/>
  <c r="AN6478" i="18"/>
  <c r="AN6208" i="18"/>
  <c r="AN5617" i="18"/>
  <c r="AN4380" i="18"/>
  <c r="AN3483" i="18"/>
  <c r="AN8280" i="18"/>
  <c r="AN7999" i="18"/>
  <c r="AN7756" i="18"/>
  <c r="AN7500" i="18"/>
  <c r="AN7173" i="18"/>
  <c r="AN6729" i="18"/>
  <c r="AN6317" i="18"/>
  <c r="AN9765" i="18"/>
  <c r="AN9613" i="18"/>
  <c r="AN9429" i="18"/>
  <c r="AN9221" i="18"/>
  <c r="AN9069" i="18"/>
  <c r="AN8901" i="18"/>
  <c r="AN8717" i="18"/>
  <c r="AN8573" i="18"/>
  <c r="AN8493" i="18"/>
  <c r="AN8368" i="18"/>
  <c r="AN8240" i="18"/>
  <c r="AN8112" i="18"/>
  <c r="AN7959" i="18"/>
  <c r="AN7831" i="18"/>
  <c r="AN7703" i="18"/>
  <c r="AN7549" i="18"/>
  <c r="AN7421" i="18"/>
  <c r="AN7284" i="18"/>
  <c r="AN7068" i="18"/>
  <c r="AN6853" i="18"/>
  <c r="AN6641" i="18"/>
  <c r="AN6343" i="18"/>
  <c r="AN5949" i="18"/>
  <c r="AN5249" i="18"/>
  <c r="AN2051" i="18"/>
  <c r="AN8255" i="18"/>
  <c r="AN7985" i="18"/>
  <c r="AN7665" i="18"/>
  <c r="AN7345" i="18"/>
  <c r="AN6836" i="18"/>
  <c r="AN6231" i="18"/>
  <c r="AN4952" i="18"/>
  <c r="AN9909" i="18"/>
  <c r="AN9773" i="18"/>
  <c r="AN9581" i="18"/>
  <c r="AN9365" i="18"/>
  <c r="AN9213" i="18"/>
  <c r="AN8239" i="18"/>
  <c r="AN5305" i="18"/>
  <c r="AN8462" i="18"/>
  <c r="AN8204" i="18"/>
  <c r="AN7871" i="18"/>
  <c r="AN7601" i="18"/>
  <c r="AN7221" i="18"/>
  <c r="AN6749" i="18"/>
  <c r="AN5616" i="18"/>
  <c r="AN4672" i="18"/>
  <c r="AN9893" i="18"/>
  <c r="AN9717" i="18"/>
  <c r="AN9525" i="18"/>
  <c r="AN9333" i="18"/>
  <c r="AN9133" i="18"/>
  <c r="AN9844" i="18"/>
  <c r="AN7420" i="18"/>
  <c r="AN8989" i="18"/>
  <c r="AN8605" i="18"/>
  <c r="AN9780" i="18"/>
  <c r="AN9524" i="18"/>
  <c r="AN9268" i="18"/>
  <c r="AN9012" i="18"/>
  <c r="AN8756" i="18"/>
  <c r="AN8500" i="18"/>
  <c r="AN8136" i="18"/>
  <c r="AN7727" i="18"/>
  <c r="AN7313" i="18"/>
  <c r="AN6681" i="18"/>
  <c r="AN4285" i="18"/>
  <c r="AN7789" i="18"/>
  <c r="AN8323" i="18"/>
  <c r="AN7075" i="18"/>
  <c r="AN8130" i="18"/>
  <c r="AN8941" i="18"/>
  <c r="AN8581" i="18"/>
  <c r="AN9772" i="18"/>
  <c r="AN9516" i="18"/>
  <c r="AN9260" i="18"/>
  <c r="AN9004" i="18"/>
  <c r="AN8748" i="18"/>
  <c r="AN8492" i="18"/>
  <c r="AN8124" i="18"/>
  <c r="AN7713" i="18"/>
  <c r="AN7297" i="18"/>
  <c r="AN6660" i="18"/>
  <c r="AN8731" i="18"/>
  <c r="AN7584" i="18"/>
  <c r="AN8195" i="18"/>
  <c r="AN6899" i="18"/>
  <c r="AN7866" i="18"/>
  <c r="AN8877" i="18"/>
  <c r="AN9716" i="18"/>
  <c r="AN9460" i="18"/>
  <c r="AN9204" i="18"/>
  <c r="AN8948" i="18"/>
  <c r="AN8692" i="18"/>
  <c r="AN8436" i="18"/>
  <c r="AN8033" i="18"/>
  <c r="AN7624" i="18"/>
  <c r="AN7185" i="18"/>
  <c r="AN6492" i="18"/>
  <c r="AN8667" i="18"/>
  <c r="AN7380" i="18"/>
  <c r="AN8067" i="18"/>
  <c r="AN6723" i="18"/>
  <c r="AN7530" i="18"/>
  <c r="AN8853" i="18"/>
  <c r="AN9708" i="18"/>
  <c r="AN9452" i="18"/>
  <c r="AN9196" i="18"/>
  <c r="AN8940" i="18"/>
  <c r="AN8684" i="18"/>
  <c r="AN8428" i="18"/>
  <c r="AN8021" i="18"/>
  <c r="AN7612" i="18"/>
  <c r="AN7169" i="18"/>
  <c r="AN6283" i="18"/>
  <c r="AN8603" i="18"/>
  <c r="AN7125" i="18"/>
  <c r="AN7923" i="18"/>
  <c r="AN6554" i="18"/>
  <c r="AN7082" i="18"/>
  <c r="AN6732" i="18"/>
  <c r="AN6551" i="18"/>
  <c r="AN6349" i="18"/>
  <c r="AN6077" i="18"/>
  <c r="AN5553" i="18"/>
  <c r="AN4841" i="18"/>
  <c r="AN2638" i="18"/>
  <c r="AN8446" i="18"/>
  <c r="AN8268" i="18"/>
  <c r="AN8063" i="18"/>
  <c r="AN7884" i="18"/>
  <c r="AN7679" i="18"/>
  <c r="AN7473" i="18"/>
  <c r="AN7269" i="18"/>
  <c r="AN6941" i="18"/>
  <c r="AN6620" i="18"/>
  <c r="AN6262" i="18"/>
  <c r="AN9821" i="18"/>
  <c r="AN9685" i="18"/>
  <c r="AN9557" i="18"/>
  <c r="AN9413" i="18"/>
  <c r="AN9285" i="18"/>
  <c r="AN9141" i="18"/>
  <c r="AN9021" i="18"/>
  <c r="AN8885" i="18"/>
  <c r="AN8765" i="18"/>
  <c r="AN8645" i="18"/>
  <c r="AN8549" i="18"/>
  <c r="AN8485" i="18"/>
  <c r="AN8407" i="18"/>
  <c r="AN8304" i="18"/>
  <c r="AN8201" i="18"/>
  <c r="AN8100" i="18"/>
  <c r="AN7997" i="18"/>
  <c r="AN7895" i="18"/>
  <c r="AN7792" i="18"/>
  <c r="AN7689" i="18"/>
  <c r="AN7588" i="18"/>
  <c r="AN7485" i="18"/>
  <c r="AN7383" i="18"/>
  <c r="AN7268" i="18"/>
  <c r="AN7132" i="18"/>
  <c r="AN6961" i="18"/>
  <c r="AN6789" i="18"/>
  <c r="AN6619" i="18"/>
  <c r="AN6423" i="18"/>
  <c r="AN6199" i="18"/>
  <c r="AN5744" i="18"/>
  <c r="AN5167" i="18"/>
  <c r="AN3708" i="18"/>
  <c r="AN8396" i="18"/>
  <c r="AN8177" i="18"/>
  <c r="AN7960" i="18"/>
  <c r="AN7743" i="18"/>
  <c r="AN7512" i="18"/>
  <c r="AN7285" i="18"/>
  <c r="AN6985" i="18"/>
  <c r="AN6644" i="18"/>
  <c r="AN6173" i="18"/>
  <c r="AN5337" i="18"/>
  <c r="AN9885" i="18"/>
  <c r="AN9797" i="18"/>
  <c r="AN9677" i="18"/>
  <c r="AN9549" i="18"/>
  <c r="AN9437" i="18"/>
  <c r="AN9301" i="18"/>
  <c r="AN9197" i="18"/>
  <c r="AN9045" i="18"/>
  <c r="AN8813" i="18"/>
  <c r="AN9908" i="18"/>
  <c r="AN9652" i="18"/>
  <c r="AN9396" i="18"/>
  <c r="AN9140" i="18"/>
  <c r="AN8884" i="18"/>
  <c r="AN8628" i="18"/>
  <c r="AN8341" i="18"/>
  <c r="AN7932" i="18"/>
  <c r="AN7521" i="18"/>
  <c r="AN7021" i="18"/>
  <c r="AN5937" i="18"/>
  <c r="AN8539" i="18"/>
  <c r="AN6785" i="18"/>
  <c r="AN7747" i="18"/>
  <c r="AN6346" i="18"/>
  <c r="AN6616" i="18"/>
  <c r="AN6709" i="18"/>
  <c r="AN6527" i="18"/>
  <c r="AN6322" i="18"/>
  <c r="AN6016" i="18"/>
  <c r="AN5488" i="18"/>
  <c r="AN4696" i="18"/>
  <c r="AN5952" i="18"/>
  <c r="AN8430" i="18"/>
  <c r="AN8241" i="18"/>
  <c r="AN8037" i="18"/>
  <c r="AN7857" i="18"/>
  <c r="AN7653" i="18"/>
  <c r="AN7448" i="18"/>
  <c r="AN7237" i="18"/>
  <c r="AN6900" i="18"/>
  <c r="AN6573" i="18"/>
  <c r="AN6205" i="18"/>
  <c r="AN9805" i="18"/>
  <c r="AN9669" i="18"/>
  <c r="AN9541" i="18"/>
  <c r="AN9397" i="18"/>
  <c r="AN9253" i="18"/>
  <c r="AN9125" i="18"/>
  <c r="AN8997" i="18"/>
  <c r="AN8869" i="18"/>
  <c r="AN8749" i="18"/>
  <c r="AN8629" i="18"/>
  <c r="AN8541" i="18"/>
  <c r="AN8477" i="18"/>
  <c r="AN8393" i="18"/>
  <c r="AN8292" i="18"/>
  <c r="AN8189" i="18"/>
  <c r="AN8087" i="18"/>
  <c r="AN7984" i="18"/>
  <c r="AN7881" i="18"/>
  <c r="AN7780" i="18"/>
  <c r="AN7677" i="18"/>
  <c r="AN7575" i="18"/>
  <c r="AN7472" i="18"/>
  <c r="AN7369" i="18"/>
  <c r="AN7252" i="18"/>
  <c r="AN7109" i="18"/>
  <c r="AN6940" i="18"/>
  <c r="AN6769" i="18"/>
  <c r="AN6592" i="18"/>
  <c r="AN6399" i="18"/>
  <c r="AN6169" i="18"/>
  <c r="AN5671" i="18"/>
  <c r="AN5056" i="18"/>
  <c r="AN3436" i="18"/>
  <c r="AN8369" i="18"/>
  <c r="AN8152" i="18"/>
  <c r="AN7935" i="18"/>
  <c r="AN7717" i="18"/>
  <c r="AN7487" i="18"/>
  <c r="AN7253" i="18"/>
  <c r="AN6964" i="18"/>
  <c r="AN6597" i="18"/>
  <c r="AN6069" i="18"/>
  <c r="AN5265" i="18"/>
  <c r="AN9877" i="18"/>
  <c r="AN9789" i="18"/>
  <c r="AN9653" i="18"/>
  <c r="AN9533" i="18"/>
  <c r="AN9421" i="18"/>
  <c r="AN9293" i="18"/>
  <c r="AN9181" i="18"/>
  <c r="AN9029" i="18"/>
  <c r="AN8741" i="18"/>
  <c r="AN9900" i="18"/>
  <c r="AN9644" i="18"/>
  <c r="AN9388" i="18"/>
  <c r="AN9132" i="18"/>
  <c r="AN8876" i="18"/>
  <c r="AN8620" i="18"/>
  <c r="AN8328" i="18"/>
  <c r="AN7919" i="18"/>
  <c r="AN7509" i="18"/>
  <c r="AN7001" i="18"/>
  <c r="AN5389" i="18"/>
  <c r="AN8404" i="18"/>
  <c r="AN6418" i="18"/>
  <c r="AN7587" i="18"/>
  <c r="AN6053" i="18"/>
  <c r="AN3022" i="18"/>
  <c r="AN7436" i="18"/>
  <c r="AN7189" i="18"/>
  <c r="AN6877" i="18"/>
  <c r="AN6500" i="18"/>
  <c r="AN5745" i="18"/>
  <c r="AN9925" i="18"/>
  <c r="AN9861" i="18"/>
  <c r="AN9757" i="18"/>
  <c r="AN9621" i="18"/>
  <c r="AN9509" i="18"/>
  <c r="AN9389" i="18"/>
  <c r="AN9269" i="18"/>
  <c r="AN9149" i="18"/>
  <c r="AN9005" i="18"/>
  <c r="AN8677" i="18"/>
  <c r="AN9836" i="18"/>
  <c r="AN9580" i="18"/>
  <c r="AN9324" i="18"/>
  <c r="AN9068" i="18"/>
  <c r="AN8812" i="18"/>
  <c r="AN8556" i="18"/>
  <c r="AN8225" i="18"/>
  <c r="AN7816" i="18"/>
  <c r="AN7407" i="18"/>
  <c r="AN6829" i="18"/>
  <c r="AN4488" i="18"/>
  <c r="AN7993" i="18"/>
  <c r="AN3659" i="18"/>
  <c r="AN7235" i="18"/>
  <c r="AN2894" i="18"/>
  <c r="AN8973" i="18"/>
  <c r="AN8845" i="18"/>
  <c r="AN8709" i="18"/>
  <c r="AN8429" i="18"/>
  <c r="AN9892" i="18"/>
  <c r="AN9828" i="18"/>
  <c r="AN9764" i="18"/>
  <c r="AN9700" i="18"/>
  <c r="AN9636" i="18"/>
  <c r="AN9572" i="18"/>
  <c r="AN9508" i="18"/>
  <c r="AN9444" i="18"/>
  <c r="AN9380" i="18"/>
  <c r="AN9316" i="18"/>
  <c r="AN9252" i="18"/>
  <c r="AN9188" i="18"/>
  <c r="AN9124" i="18"/>
  <c r="AN9060" i="18"/>
  <c r="AN8996" i="18"/>
  <c r="AN8932" i="18"/>
  <c r="AN8868" i="18"/>
  <c r="AN8804" i="18"/>
  <c r="AN8740" i="18"/>
  <c r="AN8676" i="18"/>
  <c r="AN8612" i="18"/>
  <c r="AN8548" i="18"/>
  <c r="AN8484" i="18"/>
  <c r="AN8417" i="18"/>
  <c r="AN8316" i="18"/>
  <c r="AN8213" i="18"/>
  <c r="AN8111" i="18"/>
  <c r="AN8008" i="18"/>
  <c r="AN7905" i="18"/>
  <c r="AN7804" i="18"/>
  <c r="AN7701" i="18"/>
  <c r="AN7599" i="18"/>
  <c r="AN7496" i="18"/>
  <c r="AN7393" i="18"/>
  <c r="AN7281" i="18"/>
  <c r="AN7149" i="18"/>
  <c r="AN6980" i="18"/>
  <c r="AN6809" i="18"/>
  <c r="AN6637" i="18"/>
  <c r="AN6445" i="18"/>
  <c r="AN6226" i="18"/>
  <c r="AN5799" i="18"/>
  <c r="AN5248" i="18"/>
  <c r="AN3996" i="18"/>
  <c r="AN8715" i="18"/>
  <c r="AN8651" i="18"/>
  <c r="AN8587" i="18"/>
  <c r="AN8491" i="18"/>
  <c r="AN8327" i="18"/>
  <c r="AN8121" i="18"/>
  <c r="AN7917" i="18"/>
  <c r="AN7712" i="18"/>
  <c r="AN7508" i="18"/>
  <c r="AN7296" i="18"/>
  <c r="AN6997" i="18"/>
  <c r="AN6657" i="18"/>
  <c r="AN6251" i="18"/>
  <c r="AN5312" i="18"/>
  <c r="AN8403" i="18"/>
  <c r="AN8275" i="18"/>
  <c r="AN8147" i="18"/>
  <c r="AN8019" i="18"/>
  <c r="AN7859" i="18"/>
  <c r="AN7683" i="18"/>
  <c r="AN7523" i="18"/>
  <c r="AN7347" i="18"/>
  <c r="AN7171" i="18"/>
  <c r="AN7011" i="18"/>
  <c r="AN6835" i="18"/>
  <c r="AN6659" i="18"/>
  <c r="AN6480" i="18"/>
  <c r="AN6261" i="18"/>
  <c r="AN5869" i="18"/>
  <c r="AN5136" i="18"/>
  <c r="AN8370" i="18"/>
  <c r="AN8106" i="18"/>
  <c r="AN7778" i="18"/>
  <c r="AN7418" i="18"/>
  <c r="AN6954" i="18"/>
  <c r="AN6488" i="18"/>
  <c r="AN6760" i="18"/>
  <c r="AN9085" i="18"/>
  <c r="AN8957" i="18"/>
  <c r="AN8829" i="18"/>
  <c r="AN8693" i="18"/>
  <c r="AN9884" i="18"/>
  <c r="AN9820" i="18"/>
  <c r="AN9756" i="18"/>
  <c r="AN9692" i="18"/>
  <c r="AN9628" i="18"/>
  <c r="AN9564" i="18"/>
  <c r="AN9500" i="18"/>
  <c r="AN9436" i="18"/>
  <c r="AN9372" i="18"/>
  <c r="AN9308" i="18"/>
  <c r="AN9244" i="18"/>
  <c r="AN9180" i="18"/>
  <c r="AN9116" i="18"/>
  <c r="AN9052" i="18"/>
  <c r="AN8988" i="18"/>
  <c r="AN8924" i="18"/>
  <c r="AN8860" i="18"/>
  <c r="AN8796" i="18"/>
  <c r="AN8732" i="18"/>
  <c r="AN8668" i="18"/>
  <c r="AN8604" i="18"/>
  <c r="AN8540" i="18"/>
  <c r="AN8476" i="18"/>
  <c r="AN8405" i="18"/>
  <c r="AN8303" i="18"/>
  <c r="AN8200" i="18"/>
  <c r="AN8097" i="18"/>
  <c r="AN7996" i="18"/>
  <c r="AN7893" i="18"/>
  <c r="AN7791" i="18"/>
  <c r="AN7688" i="18"/>
  <c r="AN7585" i="18"/>
  <c r="AN7484" i="18"/>
  <c r="AN7381" i="18"/>
  <c r="AN7265" i="18"/>
  <c r="AN7129" i="18"/>
  <c r="AN6957" i="18"/>
  <c r="AN6788" i="18"/>
  <c r="AN6615" i="18"/>
  <c r="AN6419" i="18"/>
  <c r="AN6198" i="18"/>
  <c r="AN5735" i="18"/>
  <c r="AN5144" i="18"/>
  <c r="AN3693" i="18"/>
  <c r="AN8707" i="18"/>
  <c r="AN8643" i="18"/>
  <c r="AN8579" i="18"/>
  <c r="AN8483" i="18"/>
  <c r="AN8313" i="18"/>
  <c r="AN8109" i="18"/>
  <c r="AN7904" i="18"/>
  <c r="AN7700" i="18"/>
  <c r="AN7495" i="18"/>
  <c r="AN7280" i="18"/>
  <c r="AN6977" i="18"/>
  <c r="AN6636" i="18"/>
  <c r="AN6221" i="18"/>
  <c r="AN5233" i="18"/>
  <c r="AN8395" i="18"/>
  <c r="AN8267" i="18"/>
  <c r="AN8139" i="18"/>
  <c r="AN8011" i="18"/>
  <c r="AN7851" i="18"/>
  <c r="AN7675" i="18"/>
  <c r="AN7515" i="18"/>
  <c r="AN7339" i="18"/>
  <c r="AN7163" i="18"/>
  <c r="AN7003" i="18"/>
  <c r="AN6827" i="18"/>
  <c r="AN6651" i="18"/>
  <c r="AN6471" i="18"/>
  <c r="AN6250" i="18"/>
  <c r="AN5817" i="18"/>
  <c r="AN4593" i="18"/>
  <c r="AN8322" i="18"/>
  <c r="AN8034" i="18"/>
  <c r="AN7770" i="18"/>
  <c r="AN7346" i="18"/>
  <c r="AN6882" i="18"/>
  <c r="AN6406" i="18"/>
  <c r="AN6486" i="18"/>
  <c r="AN9876" i="18"/>
  <c r="AN9812" i="18"/>
  <c r="AN9748" i="18"/>
  <c r="AN9684" i="18"/>
  <c r="AN9620" i="18"/>
  <c r="AN9556" i="18"/>
  <c r="AN9492" i="18"/>
  <c r="AN9428" i="18"/>
  <c r="AN9364" i="18"/>
  <c r="AN9300" i="18"/>
  <c r="AN9236" i="18"/>
  <c r="AN9172" i="18"/>
  <c r="AN9108" i="18"/>
  <c r="AN9044" i="18"/>
  <c r="AN8980" i="18"/>
  <c r="AN8916" i="18"/>
  <c r="AN8852" i="18"/>
  <c r="AN8788" i="18"/>
  <c r="AN8724" i="18"/>
  <c r="AN8660" i="18"/>
  <c r="AN8596" i="18"/>
  <c r="AN8532" i="18"/>
  <c r="AN8468" i="18"/>
  <c r="AN8392" i="18"/>
  <c r="AN8289" i="18"/>
  <c r="AN8188" i="18"/>
  <c r="AN8085" i="18"/>
  <c r="AN7983" i="18"/>
  <c r="AN7880" i="18"/>
  <c r="AN7777" i="18"/>
  <c r="AN7676" i="18"/>
  <c r="AN7573" i="18"/>
  <c r="AN7471" i="18"/>
  <c r="AN7368" i="18"/>
  <c r="AN7249" i="18"/>
  <c r="AN7108" i="18"/>
  <c r="AN6937" i="18"/>
  <c r="AN6765" i="18"/>
  <c r="AN6591" i="18"/>
  <c r="AN6396" i="18"/>
  <c r="AN6160" i="18"/>
  <c r="AN5665" i="18"/>
  <c r="AN5039" i="18"/>
  <c r="AN3371" i="18"/>
  <c r="AN8699" i="18"/>
  <c r="AN8635" i="18"/>
  <c r="AN8571" i="18"/>
  <c r="AN8475" i="18"/>
  <c r="AN8301" i="18"/>
  <c r="AN8096" i="18"/>
  <c r="AN7892" i="18"/>
  <c r="AN7687" i="18"/>
  <c r="AN7481" i="18"/>
  <c r="AN7264" i="18"/>
  <c r="AN6956" i="18"/>
  <c r="AN6611" i="18"/>
  <c r="AN6194" i="18"/>
  <c r="AN5143" i="18"/>
  <c r="AN8387" i="18"/>
  <c r="AN8259" i="18"/>
  <c r="AN8131" i="18"/>
  <c r="AN8003" i="18"/>
  <c r="AN7843" i="18"/>
  <c r="AN7667" i="18"/>
  <c r="AN7491" i="18"/>
  <c r="AN7331" i="18"/>
  <c r="AN7155" i="18"/>
  <c r="AN6979" i="18"/>
  <c r="AN6819" i="18"/>
  <c r="AN6643" i="18"/>
  <c r="AN6444" i="18"/>
  <c r="AN6239" i="18"/>
  <c r="AN5792" i="18"/>
  <c r="AN4481" i="18"/>
  <c r="AN8314" i="18"/>
  <c r="AN7986" i="18"/>
  <c r="AN7682" i="18"/>
  <c r="AN7290" i="18"/>
  <c r="AN6842" i="18"/>
  <c r="AN6153" i="18"/>
  <c r="AN6224" i="18"/>
  <c r="AN8925" i="18"/>
  <c r="AN8797" i="18"/>
  <c r="AN8661" i="18"/>
  <c r="AN9932" i="18"/>
  <c r="AN9868" i="18"/>
  <c r="AN9804" i="18"/>
  <c r="AN9740" i="18"/>
  <c r="AN9676" i="18"/>
  <c r="AN9612" i="18"/>
  <c r="AN9548" i="18"/>
  <c r="AN9484" i="18"/>
  <c r="AN9420" i="18"/>
  <c r="AN9356" i="18"/>
  <c r="AN9292" i="18"/>
  <c r="AN9228" i="18"/>
  <c r="AN9164" i="18"/>
  <c r="AN9100" i="18"/>
  <c r="AN9036" i="18"/>
  <c r="AN8972" i="18"/>
  <c r="AN8908" i="18"/>
  <c r="AN8844" i="18"/>
  <c r="AN8780" i="18"/>
  <c r="AN8716" i="18"/>
  <c r="AN8652" i="18"/>
  <c r="AN8588" i="18"/>
  <c r="AN8524" i="18"/>
  <c r="AN8460" i="18"/>
  <c r="AN8380" i="18"/>
  <c r="AN8277" i="18"/>
  <c r="AN8175" i="18"/>
  <c r="AN8072" i="18"/>
  <c r="AN7969" i="18"/>
  <c r="AN7868" i="18"/>
  <c r="AN7765" i="18"/>
  <c r="AN7663" i="18"/>
  <c r="AN7560" i="18"/>
  <c r="AN7457" i="18"/>
  <c r="AN7356" i="18"/>
  <c r="AN7233" i="18"/>
  <c r="AN7085" i="18"/>
  <c r="AN6916" i="18"/>
  <c r="AN6745" i="18"/>
  <c r="AN6565" i="18"/>
  <c r="AN6368" i="18"/>
  <c r="AN6112" i="18"/>
  <c r="AN5593" i="18"/>
  <c r="AN4928" i="18"/>
  <c r="AN3020" i="18"/>
  <c r="AN8691" i="18"/>
  <c r="AN8627" i="18"/>
  <c r="AN8563" i="18"/>
  <c r="AN8467" i="18"/>
  <c r="AN8288" i="18"/>
  <c r="AN8084" i="18"/>
  <c r="AN7879" i="18"/>
  <c r="AN7673" i="18"/>
  <c r="AN7469" i="18"/>
  <c r="AN7248" i="18"/>
  <c r="AN6933" i="18"/>
  <c r="AN6588" i="18"/>
  <c r="AN6159" i="18"/>
  <c r="AN5016" i="18"/>
  <c r="AN8379" i="18"/>
  <c r="AN8251" i="18"/>
  <c r="AN8123" i="18"/>
  <c r="AN7995" i="18"/>
  <c r="AN7835" i="18"/>
  <c r="AN7659" i="18"/>
  <c r="AN7483" i="18"/>
  <c r="AN7323" i="18"/>
  <c r="AN7147" i="18"/>
  <c r="AN6971" i="18"/>
  <c r="AN6811" i="18"/>
  <c r="AN6635" i="18"/>
  <c r="AN6435" i="18"/>
  <c r="AN6229" i="18"/>
  <c r="AN5613" i="18"/>
  <c r="AN4424" i="18"/>
  <c r="AN8242" i="18"/>
  <c r="AN7978" i="18"/>
  <c r="AN7650" i="18"/>
  <c r="AN7218" i="18"/>
  <c r="AN6770" i="18"/>
  <c r="AN5559" i="18"/>
  <c r="AN5680" i="18"/>
  <c r="AN8909" i="18"/>
  <c r="AN8773" i="18"/>
  <c r="AN8637" i="18"/>
  <c r="AN9924" i="18"/>
  <c r="AN9860" i="18"/>
  <c r="AN9796" i="18"/>
  <c r="AN9732" i="18"/>
  <c r="AN9668" i="18"/>
  <c r="AN9604" i="18"/>
  <c r="AN9540" i="18"/>
  <c r="AN9476" i="18"/>
  <c r="AN9412" i="18"/>
  <c r="AN9348" i="18"/>
  <c r="AN9284" i="18"/>
  <c r="AN9220" i="18"/>
  <c r="AN9156" i="18"/>
  <c r="AN9092" i="18"/>
  <c r="AN9028" i="18"/>
  <c r="AN8964" i="18"/>
  <c r="AN8900" i="18"/>
  <c r="AN8836" i="18"/>
  <c r="AN8772" i="18"/>
  <c r="AN8708" i="18"/>
  <c r="AN8644" i="18"/>
  <c r="AN8580" i="18"/>
  <c r="AN8516" i="18"/>
  <c r="AN8452" i="18"/>
  <c r="AN8367" i="18"/>
  <c r="AN8264" i="18"/>
  <c r="AN8161" i="18"/>
  <c r="AN8060" i="18"/>
  <c r="AN7957" i="18"/>
  <c r="AN7855" i="18"/>
  <c r="AN7752" i="18"/>
  <c r="AN7649" i="18"/>
  <c r="AN7548" i="18"/>
  <c r="AN7445" i="18"/>
  <c r="AN7343" i="18"/>
  <c r="AN7217" i="18"/>
  <c r="AN7065" i="18"/>
  <c r="AN6893" i="18"/>
  <c r="AN6724" i="18"/>
  <c r="AN6542" i="18"/>
  <c r="AN6338" i="18"/>
  <c r="AN6055" i="18"/>
  <c r="AN5529" i="18"/>
  <c r="AN4783" i="18"/>
  <c r="AN2035" i="18"/>
  <c r="AN8683" i="18"/>
  <c r="AN8619" i="18"/>
  <c r="AN8555" i="18"/>
  <c r="AN8427" i="18"/>
  <c r="AN8224" i="18"/>
  <c r="AN8020" i="18"/>
  <c r="AN7815" i="18"/>
  <c r="AN7609" i="18"/>
  <c r="AN7405" i="18"/>
  <c r="AN7168" i="18"/>
  <c r="AN6828" i="18"/>
  <c r="AN6464" i="18"/>
  <c r="AN5863" i="18"/>
  <c r="AN4267" i="18"/>
  <c r="AN8339" i="18"/>
  <c r="AN8211" i="18"/>
  <c r="AN8083" i="18"/>
  <c r="AN7939" i="18"/>
  <c r="AN7779" i="18"/>
  <c r="AN7603" i="18"/>
  <c r="AN7427" i="18"/>
  <c r="AN7267" i="18"/>
  <c r="AN7091" i="18"/>
  <c r="AN6915" i="18"/>
  <c r="AN6755" i="18"/>
  <c r="AN6572" i="18"/>
  <c r="AN6367" i="18"/>
  <c r="AN6137" i="18"/>
  <c r="AN5561" i="18"/>
  <c r="AN3452" i="18"/>
  <c r="AN8226" i="18"/>
  <c r="AN7906" i="18"/>
  <c r="AN7642" i="18"/>
  <c r="AN7194" i="18"/>
  <c r="AN6746" i="18"/>
  <c r="AN4760" i="18"/>
  <c r="AN4695" i="18"/>
  <c r="AN8893" i="18"/>
  <c r="AN8757" i="18"/>
  <c r="AN8621" i="18"/>
  <c r="AN9916" i="18"/>
  <c r="AN9852" i="18"/>
  <c r="AN9788" i="18"/>
  <c r="AN9724" i="18"/>
  <c r="AN9660" i="18"/>
  <c r="AN9596" i="18"/>
  <c r="AN9532" i="18"/>
  <c r="AN9468" i="18"/>
  <c r="AN9404" i="18"/>
  <c r="AN9340" i="18"/>
  <c r="AN9276" i="18"/>
  <c r="AN9212" i="18"/>
  <c r="AN9148" i="18"/>
  <c r="AN9084" i="18"/>
  <c r="AN9020" i="18"/>
  <c r="AN8956" i="18"/>
  <c r="AN8892" i="18"/>
  <c r="AN8828" i="18"/>
  <c r="AN8764" i="18"/>
  <c r="AN8700" i="18"/>
  <c r="AN8636" i="18"/>
  <c r="AN8572" i="18"/>
  <c r="AN8508" i="18"/>
  <c r="AN8444" i="18"/>
  <c r="AN8353" i="18"/>
  <c r="AN8252" i="18"/>
  <c r="AN8149" i="18"/>
  <c r="AN8047" i="18"/>
  <c r="AN7944" i="18"/>
  <c r="AN7841" i="18"/>
  <c r="AN7740" i="18"/>
  <c r="AN7637" i="18"/>
  <c r="AN7535" i="18"/>
  <c r="AN7432" i="18"/>
  <c r="AN7329" i="18"/>
  <c r="AN7201" i="18"/>
  <c r="AN7044" i="18"/>
  <c r="AN6873" i="18"/>
  <c r="AN6701" i="18"/>
  <c r="AN6518" i="18"/>
  <c r="AN6311" i="18"/>
  <c r="AN5993" i="18"/>
  <c r="AN5463" i="18"/>
  <c r="AN4639" i="18"/>
  <c r="AN8739" i="18"/>
  <c r="AN8675" i="18"/>
  <c r="AN8611" i="18"/>
  <c r="AN8547" i="18"/>
  <c r="AN8416" i="18"/>
  <c r="AN8212" i="18"/>
  <c r="AN8007" i="18"/>
  <c r="AN7801" i="18"/>
  <c r="AN7597" i="18"/>
  <c r="AN7392" i="18"/>
  <c r="AN7148" i="18"/>
  <c r="AN6805" i="18"/>
  <c r="AN6442" i="18"/>
  <c r="AN5793" i="18"/>
  <c r="AN3948" i="18"/>
  <c r="AN8331" i="18"/>
  <c r="AN8203" i="18"/>
  <c r="AN8075" i="18"/>
  <c r="AN7931" i="18"/>
  <c r="AN7771" i="18"/>
  <c r="AN7595" i="18"/>
  <c r="AN7419" i="18"/>
  <c r="AN7259" i="18"/>
  <c r="AN7083" i="18"/>
  <c r="AN6907" i="18"/>
  <c r="AN6747" i="18"/>
  <c r="AN6563" i="18"/>
  <c r="AN6357" i="18"/>
  <c r="AN6117" i="18"/>
  <c r="AN5536" i="18"/>
  <c r="AN3355" i="18"/>
  <c r="AN8218" i="18"/>
  <c r="AN7874" i="18"/>
  <c r="AN7554" i="18"/>
  <c r="AN7106" i="18"/>
  <c r="AN6658" i="18"/>
  <c r="AN4529" i="18"/>
  <c r="AN6983" i="18"/>
  <c r="AN6469" i="18"/>
  <c r="AN6253" i="18"/>
  <c r="AN5872" i="18"/>
  <c r="AN8723" i="18"/>
  <c r="AN8659" i="18"/>
  <c r="AN8595" i="18"/>
  <c r="AN8531" i="18"/>
  <c r="AN8391" i="18"/>
  <c r="AN8185" i="18"/>
  <c r="AN7981" i="18"/>
  <c r="AN7776" i="18"/>
  <c r="AN7572" i="18"/>
  <c r="AN7367" i="18"/>
  <c r="AN7105" i="18"/>
  <c r="AN6764" i="18"/>
  <c r="AN6391" i="18"/>
  <c r="AN5657" i="18"/>
  <c r="AN3356" i="18"/>
  <c r="AN8315" i="18"/>
  <c r="AN8187" i="18"/>
  <c r="AN8059" i="18"/>
  <c r="AN7915" i="18"/>
  <c r="AN7739" i="18"/>
  <c r="AN7579" i="18"/>
  <c r="AN7403" i="18"/>
  <c r="AN7227" i="18"/>
  <c r="AN7067" i="18"/>
  <c r="AN6891" i="18"/>
  <c r="AN6715" i="18"/>
  <c r="AN6544" i="18"/>
  <c r="AN6335" i="18"/>
  <c r="AN6032" i="18"/>
  <c r="AN5177" i="18"/>
  <c r="AN2572" i="18"/>
  <c r="AN8114" i="18"/>
  <c r="AN7794" i="18"/>
  <c r="AN7458" i="18"/>
  <c r="AN7010" i="18"/>
  <c r="AN6516" i="18"/>
  <c r="AN6936" i="18"/>
  <c r="AN7538" i="18"/>
  <c r="AN7426" i="18"/>
  <c r="AN7298" i="18"/>
  <c r="AN7202" i="18"/>
  <c r="AN7090" i="18"/>
  <c r="AN6962" i="18"/>
  <c r="AN6850" i="18"/>
  <c r="AN6754" i="18"/>
  <c r="AN6626" i="18"/>
  <c r="AN6498" i="18"/>
  <c r="AN6334" i="18"/>
  <c r="AN5965" i="18"/>
  <c r="AN5481" i="18"/>
  <c r="AN4649" i="18"/>
  <c r="AN7112" i="18"/>
  <c r="AN6896" i="18"/>
  <c r="AN6680" i="18"/>
  <c r="AN6468" i="18"/>
  <c r="AN6149" i="18"/>
  <c r="AN5399" i="18"/>
  <c r="AN4205" i="18"/>
  <c r="AN6703" i="18"/>
  <c r="AN6323" i="18"/>
  <c r="AN5943" i="18"/>
  <c r="AN5405" i="18"/>
  <c r="AN7080" i="18"/>
  <c r="AN6888" i="18"/>
  <c r="AN6664" i="18"/>
  <c r="AN6395" i="18"/>
  <c r="AN6065" i="18"/>
  <c r="AN5345" i="18"/>
  <c r="AN4092" i="18"/>
  <c r="AN6567" i="18"/>
  <c r="AN8523" i="18"/>
  <c r="AN8459" i="18"/>
  <c r="AN8377" i="18"/>
  <c r="AN8276" i="18"/>
  <c r="AN8173" i="18"/>
  <c r="AN8071" i="18"/>
  <c r="AN7968" i="18"/>
  <c r="AN7865" i="18"/>
  <c r="AN7764" i="18"/>
  <c r="AN7661" i="18"/>
  <c r="AN7559" i="18"/>
  <c r="AN7456" i="18"/>
  <c r="AN7353" i="18"/>
  <c r="AN7232" i="18"/>
  <c r="AN7084" i="18"/>
  <c r="AN6913" i="18"/>
  <c r="AN6741" i="18"/>
  <c r="AN6564" i="18"/>
  <c r="AN6365" i="18"/>
  <c r="AN6101" i="18"/>
  <c r="AN5591" i="18"/>
  <c r="AN4911" i="18"/>
  <c r="AN2918" i="18"/>
  <c r="AN8371" i="18"/>
  <c r="AN8307" i="18"/>
  <c r="AN8243" i="18"/>
  <c r="AN8179" i="18"/>
  <c r="AN8115" i="18"/>
  <c r="AN8051" i="18"/>
  <c r="AN7987" i="18"/>
  <c r="AN7907" i="18"/>
  <c r="AN7811" i="18"/>
  <c r="AN7731" i="18"/>
  <c r="AN7651" i="18"/>
  <c r="AN7555" i="18"/>
  <c r="AN7475" i="18"/>
  <c r="AN7395" i="18"/>
  <c r="AN7299" i="18"/>
  <c r="AN7219" i="18"/>
  <c r="AN7139" i="18"/>
  <c r="AN7043" i="18"/>
  <c r="AN6963" i="18"/>
  <c r="AN6883" i="18"/>
  <c r="AN6787" i="18"/>
  <c r="AN6707" i="18"/>
  <c r="AN6627" i="18"/>
  <c r="AN6517" i="18"/>
  <c r="AN6426" i="18"/>
  <c r="AN6325" i="18"/>
  <c r="AN6197" i="18"/>
  <c r="AN6009" i="18"/>
  <c r="AN5767" i="18"/>
  <c r="AN5457" i="18"/>
  <c r="AN5008" i="18"/>
  <c r="AN4366" i="18"/>
  <c r="AN8418" i="18"/>
  <c r="AN8306" i="18"/>
  <c r="AN8194" i="18"/>
  <c r="AN8066" i="18"/>
  <c r="AN7970" i="18"/>
  <c r="AN7858" i="18"/>
  <c r="AN7730" i="18"/>
  <c r="AN7618" i="18"/>
  <c r="AN7522" i="18"/>
  <c r="AN7394" i="18"/>
  <c r="AN7282" i="18"/>
  <c r="AN7170" i="18"/>
  <c r="AN7042" i="18"/>
  <c r="AN6946" i="18"/>
  <c r="AN6834" i="18"/>
  <c r="AN6706" i="18"/>
  <c r="AN6589" i="18"/>
  <c r="AN6479" i="18"/>
  <c r="AN6259" i="18"/>
  <c r="AN5889" i="18"/>
  <c r="AN5328" i="18"/>
  <c r="AN3787" i="18"/>
  <c r="AN7072" i="18"/>
  <c r="AN6824" i="18"/>
  <c r="AN6623" i="18"/>
  <c r="AN6342" i="18"/>
  <c r="AN6001" i="18"/>
  <c r="AN5321" i="18"/>
  <c r="AN3405" i="18"/>
  <c r="AN6165" i="18"/>
  <c r="AN8515" i="18"/>
  <c r="AN8451" i="18"/>
  <c r="AN8365" i="18"/>
  <c r="AN8263" i="18"/>
  <c r="AN8160" i="18"/>
  <c r="AN8057" i="18"/>
  <c r="AN7956" i="18"/>
  <c r="AN7853" i="18"/>
  <c r="AN7751" i="18"/>
  <c r="AN7648" i="18"/>
  <c r="AN7545" i="18"/>
  <c r="AN7444" i="18"/>
  <c r="AN7341" i="18"/>
  <c r="AN7216" i="18"/>
  <c r="AN7061" i="18"/>
  <c r="AN6892" i="18"/>
  <c r="AN6721" i="18"/>
  <c r="AN6538" i="18"/>
  <c r="AN6336" i="18"/>
  <c r="AN6048" i="18"/>
  <c r="AN5517" i="18"/>
  <c r="AN4777" i="18"/>
  <c r="AN1610" i="18"/>
  <c r="AN8363" i="18"/>
  <c r="AN8299" i="18"/>
  <c r="AN8235" i="18"/>
  <c r="AN8171" i="18"/>
  <c r="AN8107" i="18"/>
  <c r="AN8043" i="18"/>
  <c r="AN7979" i="18"/>
  <c r="AN7899" i="18"/>
  <c r="AN7803" i="18"/>
  <c r="AN7723" i="18"/>
  <c r="AN7643" i="18"/>
  <c r="AN7547" i="18"/>
  <c r="AN7467" i="18"/>
  <c r="AN7387" i="18"/>
  <c r="AN7291" i="18"/>
  <c r="AN7211" i="18"/>
  <c r="AN7131" i="18"/>
  <c r="AN7035" i="18"/>
  <c r="AN6955" i="18"/>
  <c r="AN6875" i="18"/>
  <c r="AN6779" i="18"/>
  <c r="AN6699" i="18"/>
  <c r="AN6618" i="18"/>
  <c r="AN6508" i="18"/>
  <c r="AN6416" i="18"/>
  <c r="AN6314" i="18"/>
  <c r="AN6186" i="18"/>
  <c r="AN5989" i="18"/>
  <c r="AN5741" i="18"/>
  <c r="AN5433" i="18"/>
  <c r="AN4967" i="18"/>
  <c r="AN4252" i="18"/>
  <c r="AN8410" i="18"/>
  <c r="AN8298" i="18"/>
  <c r="AN8186" i="18"/>
  <c r="AN8058" i="18"/>
  <c r="AN7962" i="18"/>
  <c r="AN7850" i="18"/>
  <c r="AN7722" i="18"/>
  <c r="AN7610" i="18"/>
  <c r="AN7514" i="18"/>
  <c r="AN7386" i="18"/>
  <c r="AN7274" i="18"/>
  <c r="AN7162" i="18"/>
  <c r="AN7034" i="18"/>
  <c r="AN6938" i="18"/>
  <c r="AN6826" i="18"/>
  <c r="AN6698" i="18"/>
  <c r="AN6580" i="18"/>
  <c r="AN6470" i="18"/>
  <c r="AN6248" i="18"/>
  <c r="AN5815" i="18"/>
  <c r="AN5271" i="18"/>
  <c r="AN3437" i="18"/>
  <c r="AN7024" i="18"/>
  <c r="AN6808" i="18"/>
  <c r="AN6614" i="18"/>
  <c r="AN6331" i="18"/>
  <c r="AN5936" i="18"/>
  <c r="AN5264" i="18"/>
  <c r="AN2476" i="18"/>
  <c r="AN5369" i="18"/>
  <c r="AN8507" i="18"/>
  <c r="AN8443" i="18"/>
  <c r="AN8352" i="18"/>
  <c r="AN8249" i="18"/>
  <c r="AN8148" i="18"/>
  <c r="AN8045" i="18"/>
  <c r="AN7943" i="18"/>
  <c r="AN7840" i="18"/>
  <c r="AN7737" i="18"/>
  <c r="AN7636" i="18"/>
  <c r="AN7533" i="18"/>
  <c r="AN7431" i="18"/>
  <c r="AN7328" i="18"/>
  <c r="AN7200" i="18"/>
  <c r="AN7041" i="18"/>
  <c r="AN6869" i="18"/>
  <c r="AN6700" i="18"/>
  <c r="AN6515" i="18"/>
  <c r="AN6306" i="18"/>
  <c r="AN5991" i="18"/>
  <c r="AN5453" i="18"/>
  <c r="AN4609" i="18"/>
  <c r="AN8419" i="18"/>
  <c r="AN8355" i="18"/>
  <c r="AN8291" i="18"/>
  <c r="AN8227" i="18"/>
  <c r="AN8163" i="18"/>
  <c r="AN8099" i="18"/>
  <c r="AN8035" i="18"/>
  <c r="AN7971" i="18"/>
  <c r="AN7875" i="18"/>
  <c r="AN7795" i="18"/>
  <c r="AN7715" i="18"/>
  <c r="AN7619" i="18"/>
  <c r="AN7539" i="18"/>
  <c r="AN7459" i="18"/>
  <c r="AN7363" i="18"/>
  <c r="AN7283" i="18"/>
  <c r="AN7203" i="18"/>
  <c r="AN7107" i="18"/>
  <c r="AN7027" i="18"/>
  <c r="AN6947" i="18"/>
  <c r="AN6851" i="18"/>
  <c r="AN6771" i="18"/>
  <c r="AN6691" i="18"/>
  <c r="AN6590" i="18"/>
  <c r="AN6499" i="18"/>
  <c r="AN6407" i="18"/>
  <c r="AN6282" i="18"/>
  <c r="AN6172" i="18"/>
  <c r="AN5968" i="18"/>
  <c r="AN5664" i="18"/>
  <c r="AN5408" i="18"/>
  <c r="AN4921" i="18"/>
  <c r="AN3692" i="18"/>
  <c r="AN8386" i="18"/>
  <c r="AN8290" i="18"/>
  <c r="AN8162" i="18"/>
  <c r="AN8050" i="18"/>
  <c r="AN7938" i="18"/>
  <c r="AN7810" i="18"/>
  <c r="AN7714" i="18"/>
  <c r="AN7602" i="18"/>
  <c r="AN7474" i="18"/>
  <c r="AN7362" i="18"/>
  <c r="AN7266" i="18"/>
  <c r="AN7138" i="18"/>
  <c r="AN7026" i="18"/>
  <c r="AN6914" i="18"/>
  <c r="AN6786" i="18"/>
  <c r="AN6690" i="18"/>
  <c r="AN6571" i="18"/>
  <c r="AN6424" i="18"/>
  <c r="AN6206" i="18"/>
  <c r="AN5789" i="18"/>
  <c r="AN5087" i="18"/>
  <c r="AN3323" i="18"/>
  <c r="AN7016" i="18"/>
  <c r="AN6792" i="18"/>
  <c r="AN6559" i="18"/>
  <c r="AN6320" i="18"/>
  <c r="AN5757" i="18"/>
  <c r="AN5161" i="18"/>
  <c r="AN7239" i="18"/>
  <c r="AN3260" i="18"/>
  <c r="AN8499" i="18"/>
  <c r="AN8435" i="18"/>
  <c r="AN8340" i="18"/>
  <c r="AN8237" i="18"/>
  <c r="AN8135" i="18"/>
  <c r="AN8032" i="18"/>
  <c r="AN7929" i="18"/>
  <c r="AN7828" i="18"/>
  <c r="AN7725" i="18"/>
  <c r="AN7623" i="18"/>
  <c r="AN7520" i="18"/>
  <c r="AN7417" i="18"/>
  <c r="AN7312" i="18"/>
  <c r="AN7184" i="18"/>
  <c r="AN7020" i="18"/>
  <c r="AN6849" i="18"/>
  <c r="AN6677" i="18"/>
  <c r="AN6491" i="18"/>
  <c r="AN6279" i="18"/>
  <c r="AN5927" i="18"/>
  <c r="AN5385" i="18"/>
  <c r="AN4465" i="18"/>
  <c r="AN8411" i="18"/>
  <c r="AN8347" i="18"/>
  <c r="AN8283" i="18"/>
  <c r="AN8219" i="18"/>
  <c r="AN8155" i="18"/>
  <c r="AN8091" i="18"/>
  <c r="AN8027" i="18"/>
  <c r="AN7963" i="18"/>
  <c r="AN7867" i="18"/>
  <c r="AN7787" i="18"/>
  <c r="AN7707" i="18"/>
  <c r="AN7611" i="18"/>
  <c r="AN7531" i="18"/>
  <c r="AN7451" i="18"/>
  <c r="AN7355" i="18"/>
  <c r="AN7275" i="18"/>
  <c r="AN7195" i="18"/>
  <c r="AN7099" i="18"/>
  <c r="AN7019" i="18"/>
  <c r="AN6939" i="18"/>
  <c r="AN6843" i="18"/>
  <c r="AN6763" i="18"/>
  <c r="AN6683" i="18"/>
  <c r="AN6581" i="18"/>
  <c r="AN6490" i="18"/>
  <c r="AN6398" i="18"/>
  <c r="AN6271" i="18"/>
  <c r="AN6157" i="18"/>
  <c r="AN5945" i="18"/>
  <c r="AN5639" i="18"/>
  <c r="AN5383" i="18"/>
  <c r="AN4880" i="18"/>
  <c r="AN3565" i="18"/>
  <c r="AN8378" i="18"/>
  <c r="AN8282" i="18"/>
  <c r="AN8154" i="18"/>
  <c r="AN8042" i="18"/>
  <c r="AN7930" i="18"/>
  <c r="AN7802" i="18"/>
  <c r="AN7706" i="18"/>
  <c r="AN7594" i="18"/>
  <c r="AN7466" i="18"/>
  <c r="AN7354" i="18"/>
  <c r="AN7258" i="18"/>
  <c r="AN7130" i="18"/>
  <c r="AN7018" i="18"/>
  <c r="AN6906" i="18"/>
  <c r="AN6778" i="18"/>
  <c r="AN6682" i="18"/>
  <c r="AN6562" i="18"/>
  <c r="AN6415" i="18"/>
  <c r="AN6170" i="18"/>
  <c r="AN5761" i="18"/>
  <c r="AN5041" i="18"/>
  <c r="AN3190" i="18"/>
  <c r="AN6984" i="18"/>
  <c r="AN6768" i="18"/>
  <c r="AN6495" i="18"/>
  <c r="AN6310" i="18"/>
  <c r="AN5729" i="18"/>
  <c r="AN4801" i="18"/>
  <c r="AN7111" i="18"/>
  <c r="AN6934" i="18"/>
  <c r="AN5841" i="18"/>
  <c r="AN5585" i="18"/>
  <c r="AN5277" i="18"/>
  <c r="AN4544" i="18"/>
  <c r="AN8362" i="18"/>
  <c r="AN8234" i="18"/>
  <c r="AN8122" i="18"/>
  <c r="AN8026" i="18"/>
  <c r="AN7898" i="18"/>
  <c r="AN7786" i="18"/>
  <c r="AN7674" i="18"/>
  <c r="AN7546" i="18"/>
  <c r="AN7450" i="18"/>
  <c r="AN7338" i="18"/>
  <c r="AN7210" i="18"/>
  <c r="AN7098" i="18"/>
  <c r="AN7002" i="18"/>
  <c r="AN6874" i="18"/>
  <c r="AN6762" i="18"/>
  <c r="AN6650" i="18"/>
  <c r="AN6507" i="18"/>
  <c r="AN6397" i="18"/>
  <c r="AN6135" i="18"/>
  <c r="AN5533" i="18"/>
  <c r="AN4703" i="18"/>
  <c r="AN2566" i="18"/>
  <c r="AN6920" i="18"/>
  <c r="AN6696" i="18"/>
  <c r="AN6477" i="18"/>
  <c r="AN6167" i="18"/>
  <c r="AN5601" i="18"/>
  <c r="AN4632" i="18"/>
  <c r="AN6831" i="18"/>
  <c r="AN7215" i="18"/>
  <c r="AN7087" i="18"/>
  <c r="AN6927" i="18"/>
  <c r="AN6799" i="18"/>
  <c r="AN6671" i="18"/>
  <c r="AN6439" i="18"/>
  <c r="AN6000" i="18"/>
  <c r="AN5159" i="18"/>
  <c r="AN8166" i="18"/>
  <c r="AN6254" i="18"/>
  <c r="AN7319" i="18"/>
  <c r="AN7191" i="18"/>
  <c r="AN7063" i="18"/>
  <c r="AN6919" i="18"/>
  <c r="AN6791" i="18"/>
  <c r="AN6663" i="18"/>
  <c r="AN6421" i="18"/>
  <c r="AN5831" i="18"/>
  <c r="AN4737" i="18"/>
  <c r="AN7958" i="18"/>
  <c r="AN5151" i="18"/>
  <c r="AN7311" i="18"/>
  <c r="AN7183" i="18"/>
  <c r="AN7039" i="18"/>
  <c r="AN6911" i="18"/>
  <c r="AN6783" i="18"/>
  <c r="AN6613" i="18"/>
  <c r="AN6351" i="18"/>
  <c r="AN5805" i="18"/>
  <c r="AN4457" i="18"/>
  <c r="AN7766" i="18"/>
  <c r="AN6340" i="18"/>
  <c r="AN7303" i="18"/>
  <c r="AN7175" i="18"/>
  <c r="AN7023" i="18"/>
  <c r="AN6895" i="18"/>
  <c r="AN6767" i="18"/>
  <c r="AN6604" i="18"/>
  <c r="AN6341" i="18"/>
  <c r="AN5600" i="18"/>
  <c r="AN4301" i="18"/>
  <c r="AN7566" i="18"/>
  <c r="AN5279" i="18"/>
  <c r="AN7955" i="18"/>
  <c r="AN7891" i="18"/>
  <c r="AN7827" i="18"/>
  <c r="AN7763" i="18"/>
  <c r="AN7699" i="18"/>
  <c r="AN7635" i="18"/>
  <c r="AN7571" i="18"/>
  <c r="AN7507" i="18"/>
  <c r="AN7443" i="18"/>
  <c r="AN7379" i="18"/>
  <c r="AN7315" i="18"/>
  <c r="AN7251" i="18"/>
  <c r="AN7187" i="18"/>
  <c r="AN7123" i="18"/>
  <c r="AN7059" i="18"/>
  <c r="AN6995" i="18"/>
  <c r="AN6931" i="18"/>
  <c r="AN6867" i="18"/>
  <c r="AN6803" i="18"/>
  <c r="AN6739" i="18"/>
  <c r="AN6675" i="18"/>
  <c r="AN6608" i="18"/>
  <c r="AN6535" i="18"/>
  <c r="AN6462" i="18"/>
  <c r="AN6389" i="18"/>
  <c r="AN6303" i="18"/>
  <c r="AN6218" i="18"/>
  <c r="AN6096" i="18"/>
  <c r="AN5920" i="18"/>
  <c r="AN5713" i="18"/>
  <c r="AN5511" i="18"/>
  <c r="AN5245" i="18"/>
  <c r="AN4824" i="18"/>
  <c r="AN3915" i="18"/>
  <c r="AN1802" i="18"/>
  <c r="AN8354" i="18"/>
  <c r="AN8258" i="18"/>
  <c r="AN8178" i="18"/>
  <c r="AN8098" i="18"/>
  <c r="AN8002" i="18"/>
  <c r="AN7922" i="18"/>
  <c r="AN7842" i="18"/>
  <c r="AN7746" i="18"/>
  <c r="AN7666" i="18"/>
  <c r="AN7586" i="18"/>
  <c r="AN7490" i="18"/>
  <c r="AN7410" i="18"/>
  <c r="AN7330" i="18"/>
  <c r="AN7234" i="18"/>
  <c r="AN7154" i="18"/>
  <c r="AN7074" i="18"/>
  <c r="AN6978" i="18"/>
  <c r="AN6898" i="18"/>
  <c r="AN6818" i="18"/>
  <c r="AN6722" i="18"/>
  <c r="AN6642" i="18"/>
  <c r="AN6552" i="18"/>
  <c r="AN6443" i="18"/>
  <c r="AN6312" i="18"/>
  <c r="AN6113" i="18"/>
  <c r="AN5609" i="18"/>
  <c r="AN5169" i="18"/>
  <c r="AN4342" i="18"/>
  <c r="AN7136" i="18"/>
  <c r="AN7008" i="18"/>
  <c r="AN6880" i="18"/>
  <c r="AN6728" i="18"/>
  <c r="AN6596" i="18"/>
  <c r="AN6450" i="18"/>
  <c r="AN6246" i="18"/>
  <c r="AN5981" i="18"/>
  <c r="AN5577" i="18"/>
  <c r="AN5033" i="18"/>
  <c r="AN3995" i="18"/>
  <c r="AN7295" i="18"/>
  <c r="AN7127" i="18"/>
  <c r="AN6999" i="18"/>
  <c r="AN6871" i="18"/>
  <c r="AN6727" i="18"/>
  <c r="AN6595" i="18"/>
  <c r="AN6330" i="18"/>
  <c r="AN5421" i="18"/>
  <c r="AN3517" i="18"/>
  <c r="AN7326" i="18"/>
  <c r="AN3126" i="18"/>
  <c r="AN7947" i="18"/>
  <c r="AN7883" i="18"/>
  <c r="AN7819" i="18"/>
  <c r="AN7755" i="18"/>
  <c r="AN7691" i="18"/>
  <c r="AN7627" i="18"/>
  <c r="AN7563" i="18"/>
  <c r="AN7499" i="18"/>
  <c r="AN7435" i="18"/>
  <c r="AN7371" i="18"/>
  <c r="AN7307" i="18"/>
  <c r="AN7243" i="18"/>
  <c r="AN7179" i="18"/>
  <c r="AN7115" i="18"/>
  <c r="AN7051" i="18"/>
  <c r="AN6987" i="18"/>
  <c r="AN6923" i="18"/>
  <c r="AN6859" i="18"/>
  <c r="AN6795" i="18"/>
  <c r="AN6731" i="18"/>
  <c r="AN6667" i="18"/>
  <c r="AN6599" i="18"/>
  <c r="AN6526" i="18"/>
  <c r="AN6453" i="18"/>
  <c r="AN6378" i="18"/>
  <c r="AN6293" i="18"/>
  <c r="AN6207" i="18"/>
  <c r="AN6073" i="18"/>
  <c r="AN5895" i="18"/>
  <c r="AN5689" i="18"/>
  <c r="AN5485" i="18"/>
  <c r="AN5213" i="18"/>
  <c r="AN4767" i="18"/>
  <c r="AN3789" i="18"/>
  <c r="AN8426" i="18"/>
  <c r="AN8346" i="18"/>
  <c r="AN8250" i="18"/>
  <c r="AN8170" i="18"/>
  <c r="AN8090" i="18"/>
  <c r="AN7994" i="18"/>
  <c r="AN7914" i="18"/>
  <c r="AN7834" i="18"/>
  <c r="AN7738" i="18"/>
  <c r="AN7658" i="18"/>
  <c r="AN7578" i="18"/>
  <c r="AN7482" i="18"/>
  <c r="AN7402" i="18"/>
  <c r="AN7322" i="18"/>
  <c r="AN7226" i="18"/>
  <c r="AN7146" i="18"/>
  <c r="AN7066" i="18"/>
  <c r="AN6970" i="18"/>
  <c r="AN6890" i="18"/>
  <c r="AN6810" i="18"/>
  <c r="AN6714" i="18"/>
  <c r="AN6634" i="18"/>
  <c r="AN6543" i="18"/>
  <c r="AN6434" i="18"/>
  <c r="AN6291" i="18"/>
  <c r="AN6071" i="18"/>
  <c r="AN5584" i="18"/>
  <c r="AN5128" i="18"/>
  <c r="AN4251" i="18"/>
  <c r="AN7128" i="18"/>
  <c r="AN7000" i="18"/>
  <c r="AN6872" i="18"/>
  <c r="AN6704" i="18"/>
  <c r="AN6568" i="18"/>
  <c r="AN6422" i="18"/>
  <c r="AN6235" i="18"/>
  <c r="AN5959" i="18"/>
  <c r="AN5552" i="18"/>
  <c r="AN4951" i="18"/>
  <c r="AN3755" i="18"/>
  <c r="AN7279" i="18"/>
  <c r="AN7119" i="18"/>
  <c r="AN6991" i="18"/>
  <c r="AN6863" i="18"/>
  <c r="AN6719" i="18"/>
  <c r="AN6586" i="18"/>
  <c r="AN6277" i="18"/>
  <c r="AN5393" i="18"/>
  <c r="AN3403" i="18"/>
  <c r="AN7142" i="18"/>
  <c r="AN1133" i="18"/>
  <c r="AN7088" i="18"/>
  <c r="AN6960" i="18"/>
  <c r="AN6816" i="18"/>
  <c r="AN6688" i="18"/>
  <c r="AN6550" i="18"/>
  <c r="AN6374" i="18"/>
  <c r="AN6203" i="18"/>
  <c r="AN5885" i="18"/>
  <c r="AN5373" i="18"/>
  <c r="AN4744" i="18"/>
  <c r="AN3300" i="18"/>
  <c r="AN7231" i="18"/>
  <c r="AN7103" i="18"/>
  <c r="AN6975" i="18"/>
  <c r="AN6807" i="18"/>
  <c r="AN6679" i="18"/>
  <c r="AN6503" i="18"/>
  <c r="AN6041" i="18"/>
  <c r="AN5229" i="18"/>
  <c r="AN8350" i="18"/>
  <c r="AN4533" i="18"/>
  <c r="AN4943" i="18"/>
  <c r="AN3004" i="18"/>
  <c r="AN4927" i="18"/>
  <c r="AN6316" i="18"/>
  <c r="AN5023" i="18"/>
  <c r="AN6161" i="18"/>
  <c r="AN6530" i="18"/>
  <c r="AN6926" i="18"/>
  <c r="AN7126" i="18"/>
  <c r="AN7318" i="18"/>
  <c r="AN7526" i="18"/>
  <c r="AN7710" i="18"/>
  <c r="AN7950" i="18"/>
  <c r="AN8150" i="18"/>
  <c r="AN8342" i="18"/>
  <c r="AN6146" i="18"/>
  <c r="AN8334" i="18"/>
  <c r="AN8094" i="18"/>
  <c r="AN7910" i="18"/>
  <c r="AN7702" i="18"/>
  <c r="AN7510" i="18"/>
  <c r="AN7310" i="18"/>
  <c r="AN7070" i="18"/>
  <c r="AN6862" i="18"/>
  <c r="AN6520" i="18"/>
  <c r="AN6081" i="18"/>
  <c r="AN4977" i="18"/>
  <c r="AN6220" i="18"/>
  <c r="AN4881" i="18"/>
  <c r="AN1779" i="18"/>
  <c r="AN3548" i="18"/>
  <c r="AN8294" i="18"/>
  <c r="AN8086" i="18"/>
  <c r="AN7894" i="18"/>
  <c r="AN7694" i="18"/>
  <c r="AN7454" i="18"/>
  <c r="AN7270" i="18"/>
  <c r="AN7062" i="18"/>
  <c r="AN6846" i="18"/>
  <c r="AN6511" i="18"/>
  <c r="AN5853" i="18"/>
  <c r="AN4567" i="18"/>
  <c r="AN6111" i="18"/>
  <c r="AN4561" i="18"/>
  <c r="AN4496" i="18"/>
  <c r="AN1948" i="18"/>
  <c r="AN8278" i="18"/>
  <c r="AN8078" i="18"/>
  <c r="AN7838" i="18"/>
  <c r="AN7654" i="18"/>
  <c r="AN7446" i="18"/>
  <c r="AN7254" i="18"/>
  <c r="AN7054" i="18"/>
  <c r="AN6742" i="18"/>
  <c r="AN6438" i="18"/>
  <c r="AN5801" i="18"/>
  <c r="AN4447" i="18"/>
  <c r="AN6015" i="18"/>
  <c r="AN4456" i="18"/>
  <c r="AN4061" i="18"/>
  <c r="AN6417" i="18"/>
  <c r="AN8222" i="18"/>
  <c r="AN8038" i="18"/>
  <c r="AN7830" i="18"/>
  <c r="AN7638" i="18"/>
  <c r="AN7438" i="18"/>
  <c r="AN7198" i="18"/>
  <c r="AN7014" i="18"/>
  <c r="AN6734" i="18"/>
  <c r="AN6392" i="18"/>
  <c r="AN5725" i="18"/>
  <c r="AN2958" i="18"/>
  <c r="AN5823" i="18"/>
  <c r="AN4075" i="18"/>
  <c r="AN3771" i="18"/>
  <c r="AN5704" i="18"/>
  <c r="AN5357" i="18"/>
  <c r="AN5095" i="18"/>
  <c r="AN4713" i="18"/>
  <c r="AN4139" i="18"/>
  <c r="AN3195" i="18"/>
  <c r="AN8402" i="18"/>
  <c r="AN8338" i="18"/>
  <c r="AN8274" i="18"/>
  <c r="AN8210" i="18"/>
  <c r="AN8146" i="18"/>
  <c r="AN8082" i="18"/>
  <c r="AN8018" i="18"/>
  <c r="AN7954" i="18"/>
  <c r="AN7890" i="18"/>
  <c r="AN7826" i="18"/>
  <c r="AN7762" i="18"/>
  <c r="AN7698" i="18"/>
  <c r="AN7634" i="18"/>
  <c r="AN7570" i="18"/>
  <c r="AN7506" i="18"/>
  <c r="AN7442" i="18"/>
  <c r="AN7378" i="18"/>
  <c r="AN7314" i="18"/>
  <c r="AN7250" i="18"/>
  <c r="AN7186" i="18"/>
  <c r="AN7122" i="18"/>
  <c r="AN7058" i="18"/>
  <c r="AN6994" i="18"/>
  <c r="AN6930" i="18"/>
  <c r="AN6866" i="18"/>
  <c r="AN6802" i="18"/>
  <c r="AN6738" i="18"/>
  <c r="AN6674" i="18"/>
  <c r="AN6607" i="18"/>
  <c r="AN6534" i="18"/>
  <c r="AN6461" i="18"/>
  <c r="AN6376" i="18"/>
  <c r="AN6238" i="18"/>
  <c r="AN6007" i="18"/>
  <c r="AN5737" i="18"/>
  <c r="AN5377" i="18"/>
  <c r="AN4959" i="18"/>
  <c r="AN4124" i="18"/>
  <c r="AN7152" i="18"/>
  <c r="AN7064" i="18"/>
  <c r="AN6952" i="18"/>
  <c r="AN6856" i="18"/>
  <c r="AN6752" i="18"/>
  <c r="AN6640" i="18"/>
  <c r="AN6541" i="18"/>
  <c r="AN6413" i="18"/>
  <c r="AN6288" i="18"/>
  <c r="AN6129" i="18"/>
  <c r="AN5808" i="18"/>
  <c r="AN5527" i="18"/>
  <c r="AN5120" i="18"/>
  <c r="AN4521" i="18"/>
  <c r="AN3132" i="18"/>
  <c r="AN7255" i="18"/>
  <c r="AN7167" i="18"/>
  <c r="AN7055" i="18"/>
  <c r="AN6959" i="18"/>
  <c r="AN6855" i="18"/>
  <c r="AN6743" i="18"/>
  <c r="AN6655" i="18"/>
  <c r="AN6494" i="18"/>
  <c r="AN6255" i="18"/>
  <c r="AN5777" i="18"/>
  <c r="AN4849" i="18"/>
  <c r="AN1364" i="18"/>
  <c r="AN8214" i="18"/>
  <c r="AN8022" i="18"/>
  <c r="AN7822" i="18"/>
  <c r="AN7582" i="18"/>
  <c r="AN7398" i="18"/>
  <c r="AN7190" i="18"/>
  <c r="AN6998" i="18"/>
  <c r="AN6726" i="18"/>
  <c r="AN6286" i="18"/>
  <c r="AN5520" i="18"/>
  <c r="AN2732" i="18"/>
  <c r="AN5583" i="18"/>
  <c r="AN3981" i="18"/>
  <c r="AN3110" i="18"/>
  <c r="AN4512" i="18"/>
  <c r="AN5329" i="18"/>
  <c r="AN5049" i="18"/>
  <c r="AN4655" i="18"/>
  <c r="AN4029" i="18"/>
  <c r="AN3043" i="18"/>
  <c r="AN8394" i="18"/>
  <c r="AN8330" i="18"/>
  <c r="AN8266" i="18"/>
  <c r="AN8202" i="18"/>
  <c r="AN8138" i="18"/>
  <c r="AN8074" i="18"/>
  <c r="AN8010" i="18"/>
  <c r="AN7946" i="18"/>
  <c r="AN7882" i="18"/>
  <c r="AN7818" i="18"/>
  <c r="AN7754" i="18"/>
  <c r="AN7690" i="18"/>
  <c r="AN7626" i="18"/>
  <c r="AN7562" i="18"/>
  <c r="AN7498" i="18"/>
  <c r="AN7434" i="18"/>
  <c r="AN7370" i="18"/>
  <c r="AN7306" i="18"/>
  <c r="AN7242" i="18"/>
  <c r="AN7178" i="18"/>
  <c r="AN7114" i="18"/>
  <c r="AN7050" i="18"/>
  <c r="AN6986" i="18"/>
  <c r="AN6922" i="18"/>
  <c r="AN6858" i="18"/>
  <c r="AN6794" i="18"/>
  <c r="AN6730" i="18"/>
  <c r="AN6666" i="18"/>
  <c r="AN6598" i="18"/>
  <c r="AN6525" i="18"/>
  <c r="AN6452" i="18"/>
  <c r="AN6344" i="18"/>
  <c r="AN6227" i="18"/>
  <c r="AN5985" i="18"/>
  <c r="AN5687" i="18"/>
  <c r="AN5353" i="18"/>
  <c r="AN4823" i="18"/>
  <c r="AN4011" i="18"/>
  <c r="AN7144" i="18"/>
  <c r="AN7048" i="18"/>
  <c r="AN6944" i="18"/>
  <c r="AN6832" i="18"/>
  <c r="AN6744" i="18"/>
  <c r="AN6632" i="18"/>
  <c r="AN6523" i="18"/>
  <c r="AN6404" i="18"/>
  <c r="AN6256" i="18"/>
  <c r="AN6109" i="18"/>
  <c r="AN5783" i="18"/>
  <c r="AN5473" i="18"/>
  <c r="AN5079" i="18"/>
  <c r="AN4331" i="18"/>
  <c r="AN2980" i="18"/>
  <c r="AN7247" i="18"/>
  <c r="AN7151" i="18"/>
  <c r="AN7047" i="18"/>
  <c r="AN6935" i="18"/>
  <c r="AN6847" i="18"/>
  <c r="AN6735" i="18"/>
  <c r="AN6639" i="18"/>
  <c r="AN6485" i="18"/>
  <c r="AN6180" i="18"/>
  <c r="AN5649" i="18"/>
  <c r="AN4800" i="18"/>
  <c r="AN8406" i="18"/>
  <c r="AN8206" i="18"/>
  <c r="AN7966" i="18"/>
  <c r="AN7782" i="18"/>
  <c r="AN7574" i="18"/>
  <c r="AN7382" i="18"/>
  <c r="AN7182" i="18"/>
  <c r="AN6942" i="18"/>
  <c r="AN6662" i="18"/>
  <c r="AN6275" i="18"/>
  <c r="AN5469" i="18"/>
  <c r="AN2227" i="18"/>
  <c r="AN5487" i="18"/>
  <c r="AN3236" i="18"/>
  <c r="AN2940" i="18"/>
  <c r="AN5813" i="18"/>
  <c r="AN6204" i="18"/>
  <c r="AN5743" i="18"/>
  <c r="AN5183" i="18"/>
  <c r="AN4432" i="18"/>
  <c r="AN4751" i="18"/>
  <c r="AN3171" i="18"/>
  <c r="AN6297" i="18"/>
  <c r="AN5480" i="18"/>
  <c r="AN3675" i="18"/>
  <c r="AN4935" i="18"/>
  <c r="AN4449" i="18"/>
  <c r="AN6241" i="18"/>
  <c r="AN5208" i="18"/>
  <c r="AN3453" i="18"/>
  <c r="AN4341" i="18"/>
  <c r="AN6387" i="18"/>
  <c r="AN6302" i="18"/>
  <c r="AN6216" i="18"/>
  <c r="AN6093" i="18"/>
  <c r="AN5917" i="18"/>
  <c r="AN5712" i="18"/>
  <c r="AN5505" i="18"/>
  <c r="AN5303" i="18"/>
  <c r="AN5000" i="18"/>
  <c r="AN4591" i="18"/>
  <c r="AN3901" i="18"/>
  <c r="AN2854" i="18"/>
  <c r="AN7120" i="18"/>
  <c r="AN7056" i="18"/>
  <c r="AN6992" i="18"/>
  <c r="AN6928" i="18"/>
  <c r="AN6864" i="18"/>
  <c r="AN6800" i="18"/>
  <c r="AN6736" i="18"/>
  <c r="AN6672" i="18"/>
  <c r="AN6605" i="18"/>
  <c r="AN6532" i="18"/>
  <c r="AN6459" i="18"/>
  <c r="AN6384" i="18"/>
  <c r="AN6299" i="18"/>
  <c r="AN6214" i="18"/>
  <c r="AN6087" i="18"/>
  <c r="AN5911" i="18"/>
  <c r="AN5705" i="18"/>
  <c r="AN5501" i="18"/>
  <c r="AN5296" i="18"/>
  <c r="AN4992" i="18"/>
  <c r="AN4575" i="18"/>
  <c r="AN3868" i="18"/>
  <c r="AN2822" i="18"/>
  <c r="AN7287" i="18"/>
  <c r="AN7223" i="18"/>
  <c r="AN7159" i="18"/>
  <c r="AN7095" i="18"/>
  <c r="AN7031" i="18"/>
  <c r="AN6967" i="18"/>
  <c r="AN6903" i="18"/>
  <c r="AN6839" i="18"/>
  <c r="AN6775" i="18"/>
  <c r="AN6711" i="18"/>
  <c r="AN6647" i="18"/>
  <c r="AN6576" i="18"/>
  <c r="AN6430" i="18"/>
  <c r="AN6266" i="18"/>
  <c r="AN6021" i="18"/>
  <c r="AN5625" i="18"/>
  <c r="AN5197" i="18"/>
  <c r="AN4399" i="18"/>
  <c r="AN8414" i="18"/>
  <c r="AN8286" i="18"/>
  <c r="AN8158" i="18"/>
  <c r="AN8030" i="18"/>
  <c r="AN7902" i="18"/>
  <c r="AN7774" i="18"/>
  <c r="AN7646" i="18"/>
  <c r="AN7518" i="18"/>
  <c r="AN7390" i="18"/>
  <c r="AN7262" i="18"/>
  <c r="AN7134" i="18"/>
  <c r="AN7006" i="18"/>
  <c r="AN6854" i="18"/>
  <c r="AN6654" i="18"/>
  <c r="AN6420" i="18"/>
  <c r="AN6103" i="18"/>
  <c r="AN5495" i="18"/>
  <c r="AN4504" i="18"/>
  <c r="AN6332" i="18"/>
  <c r="AN6079" i="18"/>
  <c r="AN5503" i="18"/>
  <c r="AN4904" i="18"/>
  <c r="AN4028" i="18"/>
  <c r="AN1539" i="18"/>
  <c r="AN3933" i="18"/>
  <c r="AN5241" i="18"/>
  <c r="AN4431" i="18"/>
  <c r="AN1708" i="18"/>
  <c r="AN6217" i="18"/>
  <c r="AN5175" i="18"/>
  <c r="AN2378" i="18"/>
  <c r="AN3086" i="18"/>
  <c r="AN4839" i="18"/>
  <c r="AN5225" i="18"/>
  <c r="AN4408" i="18"/>
  <c r="AN6617" i="18"/>
  <c r="AN6008" i="18"/>
  <c r="AN5088" i="18"/>
  <c r="AN1884" i="18"/>
  <c r="AN6110" i="18"/>
  <c r="AN6366" i="18"/>
  <c r="AN6280" i="18"/>
  <c r="AN6195" i="18"/>
  <c r="AN6049" i="18"/>
  <c r="AN5865" i="18"/>
  <c r="AN5661" i="18"/>
  <c r="AN5456" i="18"/>
  <c r="AN5239" i="18"/>
  <c r="AN4913" i="18"/>
  <c r="AN4480" i="18"/>
  <c r="AN3661" i="18"/>
  <c r="AN1795" i="18"/>
  <c r="AN7104" i="18"/>
  <c r="AN7040" i="18"/>
  <c r="AN6976" i="18"/>
  <c r="AN6912" i="18"/>
  <c r="AN6848" i="18"/>
  <c r="AN6784" i="18"/>
  <c r="AN6720" i="18"/>
  <c r="AN6656" i="18"/>
  <c r="AN6587" i="18"/>
  <c r="AN6514" i="18"/>
  <c r="AN6440" i="18"/>
  <c r="AN6363" i="18"/>
  <c r="AN6278" i="18"/>
  <c r="AN6192" i="18"/>
  <c r="AN6045" i="18"/>
  <c r="AN5857" i="18"/>
  <c r="AN5655" i="18"/>
  <c r="AN5449" i="18"/>
  <c r="AN5232" i="18"/>
  <c r="AN4905" i="18"/>
  <c r="AN4463" i="18"/>
  <c r="AN3645" i="18"/>
  <c r="AN1546" i="18"/>
  <c r="AN7271" i="18"/>
  <c r="AN7207" i="18"/>
  <c r="AN7143" i="18"/>
  <c r="AN7079" i="18"/>
  <c r="AN7015" i="18"/>
  <c r="AN6951" i="18"/>
  <c r="AN6887" i="18"/>
  <c r="AN6823" i="18"/>
  <c r="AN6759" i="18"/>
  <c r="AN6695" i="18"/>
  <c r="AN6631" i="18"/>
  <c r="AN6558" i="18"/>
  <c r="AN6412" i="18"/>
  <c r="AN6245" i="18"/>
  <c r="AN5977" i="18"/>
  <c r="AN5575" i="18"/>
  <c r="AN5113" i="18"/>
  <c r="AN4204" i="18"/>
  <c r="AN8398" i="18"/>
  <c r="AN8270" i="18"/>
  <c r="AN8142" i="18"/>
  <c r="AN8014" i="18"/>
  <c r="AN7886" i="18"/>
  <c r="AN7758" i="18"/>
  <c r="AN7630" i="18"/>
  <c r="AN7502" i="18"/>
  <c r="AN7374" i="18"/>
  <c r="AN7246" i="18"/>
  <c r="AN7118" i="18"/>
  <c r="AN6990" i="18"/>
  <c r="AN6830" i="18"/>
  <c r="AN6612" i="18"/>
  <c r="AN6382" i="18"/>
  <c r="AN6061" i="18"/>
  <c r="AN5441" i="18"/>
  <c r="AN4299" i="18"/>
  <c r="AN6292" i="18"/>
  <c r="AN5999" i="18"/>
  <c r="AN5471" i="18"/>
  <c r="AN4863" i="18"/>
  <c r="AN3853" i="18"/>
  <c r="AN4752" i="18"/>
  <c r="AN3724" i="18"/>
  <c r="AN5209" i="18"/>
  <c r="AN4355" i="18"/>
  <c r="AN6593" i="18"/>
  <c r="AN5976" i="18"/>
  <c r="AN4727" i="18"/>
  <c r="AN2764" i="18"/>
  <c r="AN5894" i="18"/>
  <c r="AN6355" i="18"/>
  <c r="AN6270" i="18"/>
  <c r="AN6184" i="18"/>
  <c r="AN6029" i="18"/>
  <c r="AN5840" i="18"/>
  <c r="AN5633" i="18"/>
  <c r="AN5431" i="18"/>
  <c r="AN5207" i="18"/>
  <c r="AN4872" i="18"/>
  <c r="AN4417" i="18"/>
  <c r="AN3564" i="18"/>
  <c r="AN7160" i="18"/>
  <c r="AN7096" i="18"/>
  <c r="AN7032" i="18"/>
  <c r="AN6968" i="18"/>
  <c r="AN6904" i="18"/>
  <c r="AN6840" i="18"/>
  <c r="AN6776" i="18"/>
  <c r="AN6712" i="18"/>
  <c r="AN6648" i="18"/>
  <c r="AN6578" i="18"/>
  <c r="AN6504" i="18"/>
  <c r="AN6431" i="18"/>
  <c r="AN6352" i="18"/>
  <c r="AN6267" i="18"/>
  <c r="AN6181" i="18"/>
  <c r="AN6023" i="18"/>
  <c r="AN5833" i="18"/>
  <c r="AN5629" i="18"/>
  <c r="AN5424" i="18"/>
  <c r="AN5200" i="18"/>
  <c r="AN4864" i="18"/>
  <c r="AN4401" i="18"/>
  <c r="AN3531" i="18"/>
  <c r="AN7327" i="18"/>
  <c r="AN7263" i="18"/>
  <c r="AN7199" i="18"/>
  <c r="AN7135" i="18"/>
  <c r="AN7071" i="18"/>
  <c r="AN7007" i="18"/>
  <c r="AN6943" i="18"/>
  <c r="AN6879" i="18"/>
  <c r="AN6815" i="18"/>
  <c r="AN6751" i="18"/>
  <c r="AN6687" i="18"/>
  <c r="AN6622" i="18"/>
  <c r="AN6512" i="18"/>
  <c r="AN6362" i="18"/>
  <c r="AN6191" i="18"/>
  <c r="AN5856" i="18"/>
  <c r="AN5447" i="18"/>
  <c r="AN4903" i="18"/>
  <c r="AN3627" i="18"/>
  <c r="AN8358" i="18"/>
  <c r="AN8230" i="18"/>
  <c r="AN8102" i="18"/>
  <c r="AN7974" i="18"/>
  <c r="AN7846" i="18"/>
  <c r="AN7718" i="18"/>
  <c r="AN7590" i="18"/>
  <c r="AN7462" i="18"/>
  <c r="AN7334" i="18"/>
  <c r="AN7206" i="18"/>
  <c r="AN7078" i="18"/>
  <c r="AN6950" i="18"/>
  <c r="AN6766" i="18"/>
  <c r="AN6539" i="18"/>
  <c r="AN6296" i="18"/>
  <c r="AN5879" i="18"/>
  <c r="AN5223" i="18"/>
  <c r="AN3389" i="18"/>
  <c r="AN6228" i="18"/>
  <c r="AN5839" i="18"/>
  <c r="AN5311" i="18"/>
  <c r="AN4625" i="18"/>
  <c r="AN3388" i="18"/>
  <c r="AN4537" i="18"/>
  <c r="AN3235" i="18"/>
  <c r="AN4961" i="18"/>
  <c r="AN3723" i="18"/>
  <c r="AN6481" i="18"/>
  <c r="AN5928" i="18"/>
  <c r="AN4553" i="18"/>
  <c r="AN2598" i="18"/>
  <c r="AN5126" i="18"/>
  <c r="AN6212" i="18"/>
  <c r="AN5791" i="18"/>
  <c r="AN5231" i="18"/>
  <c r="AN4497" i="18"/>
  <c r="AN4455" i="18"/>
  <c r="AN3062" i="18"/>
  <c r="AN4897" i="18"/>
  <c r="AN3339" i="18"/>
  <c r="AN6409" i="18"/>
  <c r="AN5560" i="18"/>
  <c r="AN3965" i="18"/>
  <c r="AN5365" i="18"/>
  <c r="AN5653" i="18"/>
  <c r="AN5301" i="18"/>
  <c r="AN4761" i="18"/>
  <c r="AN4091" i="18"/>
  <c r="AN2830" i="18"/>
  <c r="AN6030" i="18"/>
  <c r="AN5862" i="18"/>
  <c r="AN4726" i="18"/>
  <c r="AN5637" i="18"/>
  <c r="AN5237" i="18"/>
  <c r="AN4743" i="18"/>
  <c r="AN3741" i="18"/>
  <c r="AN2574" i="18"/>
  <c r="AN6022" i="18"/>
  <c r="AN5822" i="18"/>
  <c r="AN4502" i="18"/>
  <c r="AN6549" i="18"/>
  <c r="AN6476" i="18"/>
  <c r="AN6403" i="18"/>
  <c r="AN6319" i="18"/>
  <c r="AN6234" i="18"/>
  <c r="AN6128" i="18"/>
  <c r="AN5957" i="18"/>
  <c r="AN5753" i="18"/>
  <c r="AN5549" i="18"/>
  <c r="AN5344" i="18"/>
  <c r="AN5072" i="18"/>
  <c r="AN4680" i="18"/>
  <c r="AN4077" i="18"/>
  <c r="AN3131" i="18"/>
  <c r="AN8390" i="18"/>
  <c r="AN8326" i="18"/>
  <c r="AN8262" i="18"/>
  <c r="AN8198" i="18"/>
  <c r="AN8134" i="18"/>
  <c r="AN8070" i="18"/>
  <c r="AN8006" i="18"/>
  <c r="AN7942" i="18"/>
  <c r="AN7878" i="18"/>
  <c r="AN7814" i="18"/>
  <c r="AN7750" i="18"/>
  <c r="AN7686" i="18"/>
  <c r="AN7622" i="18"/>
  <c r="AN7558" i="18"/>
  <c r="AN7494" i="18"/>
  <c r="AN7430" i="18"/>
  <c r="AN7366" i="18"/>
  <c r="AN7302" i="18"/>
  <c r="AN7238" i="18"/>
  <c r="AN7174" i="18"/>
  <c r="AN7110" i="18"/>
  <c r="AN7046" i="18"/>
  <c r="AN6982" i="18"/>
  <c r="AN6918" i="18"/>
  <c r="AN6806" i="18"/>
  <c r="AN6718" i="18"/>
  <c r="AN6603" i="18"/>
  <c r="AN6493" i="18"/>
  <c r="AN6371" i="18"/>
  <c r="AN6222" i="18"/>
  <c r="AN6039" i="18"/>
  <c r="AN5697" i="18"/>
  <c r="AN5392" i="18"/>
  <c r="AN4936" i="18"/>
  <c r="AN3949" i="18"/>
  <c r="AN1322" i="18"/>
  <c r="AN6284" i="18"/>
  <c r="AN6188" i="18"/>
  <c r="AN5983" i="18"/>
  <c r="AN5695" i="18"/>
  <c r="AN5455" i="18"/>
  <c r="AN5137" i="18"/>
  <c r="AN4799" i="18"/>
  <c r="AN4415" i="18"/>
  <c r="AN3691" i="18"/>
  <c r="AN2956" i="18"/>
  <c r="AN4729" i="18"/>
  <c r="AN4391" i="18"/>
  <c r="AN3677" i="18"/>
  <c r="AN2540" i="18"/>
  <c r="AN5176" i="18"/>
  <c r="AN4728" i="18"/>
  <c r="AN4141" i="18"/>
  <c r="AN3108" i="18"/>
  <c r="AN6553" i="18"/>
  <c r="AN6401" i="18"/>
  <c r="AN6201" i="18"/>
  <c r="AN5880" i="18"/>
  <c r="AN5448" i="18"/>
  <c r="AN4937" i="18"/>
  <c r="AN4425" i="18"/>
  <c r="AN3324" i="18"/>
  <c r="AN2314" i="18"/>
  <c r="AN5621" i="18"/>
  <c r="AN5127" i="18"/>
  <c r="AN4633" i="18"/>
  <c r="AN3707" i="18"/>
  <c r="AN1626" i="18"/>
  <c r="AN6014" i="18"/>
  <c r="AN5766" i="18"/>
  <c r="AN4198" i="18"/>
  <c r="AN6540" i="18"/>
  <c r="AN6467" i="18"/>
  <c r="AN6394" i="18"/>
  <c r="AN6309" i="18"/>
  <c r="AN6223" i="18"/>
  <c r="AN6105" i="18"/>
  <c r="AN5933" i="18"/>
  <c r="AN5728" i="18"/>
  <c r="AN5521" i="18"/>
  <c r="AN5319" i="18"/>
  <c r="AN5031" i="18"/>
  <c r="AN4631" i="18"/>
  <c r="AN3964" i="18"/>
  <c r="AN2963" i="18"/>
  <c r="AN8382" i="18"/>
  <c r="AN8318" i="18"/>
  <c r="AN8254" i="18"/>
  <c r="AN8190" i="18"/>
  <c r="AN8126" i="18"/>
  <c r="AN8062" i="18"/>
  <c r="AN7998" i="18"/>
  <c r="AN7934" i="18"/>
  <c r="AN7870" i="18"/>
  <c r="AN7806" i="18"/>
  <c r="AN7742" i="18"/>
  <c r="AN7678" i="18"/>
  <c r="AN7614" i="18"/>
  <c r="AN7550" i="18"/>
  <c r="AN7486" i="18"/>
  <c r="AN7422" i="18"/>
  <c r="AN7358" i="18"/>
  <c r="AN7294" i="18"/>
  <c r="AN7230" i="18"/>
  <c r="AN7166" i="18"/>
  <c r="AN7102" i="18"/>
  <c r="AN7038" i="18"/>
  <c r="AN6974" i="18"/>
  <c r="AN6910" i="18"/>
  <c r="AN6798" i="18"/>
  <c r="AN6702" i="18"/>
  <c r="AN6594" i="18"/>
  <c r="AN6466" i="18"/>
  <c r="AN6360" i="18"/>
  <c r="AN6211" i="18"/>
  <c r="AN5997" i="18"/>
  <c r="AN5673" i="18"/>
  <c r="AN5313" i="18"/>
  <c r="AN4895" i="18"/>
  <c r="AN3836" i="18"/>
  <c r="AN6380" i="18"/>
  <c r="AN6276" i="18"/>
  <c r="AN6154" i="18"/>
  <c r="AN5967" i="18"/>
  <c r="AN5663" i="18"/>
  <c r="AN5407" i="18"/>
  <c r="AN5096" i="18"/>
  <c r="AN4712" i="18"/>
  <c r="AN4392" i="18"/>
  <c r="AN3644" i="18"/>
  <c r="AN2798" i="18"/>
  <c r="AN4711" i="18"/>
  <c r="AN4189" i="18"/>
  <c r="AN3596" i="18"/>
  <c r="AN2396" i="18"/>
  <c r="AN5112" i="18"/>
  <c r="AN4705" i="18"/>
  <c r="AN4013" i="18"/>
  <c r="AN3046" i="18"/>
  <c r="AN6537" i="18"/>
  <c r="AN6361" i="18"/>
  <c r="AN6162" i="18"/>
  <c r="AN5768" i="18"/>
  <c r="AN5432" i="18"/>
  <c r="AN4919" i="18"/>
  <c r="AN4381" i="18"/>
  <c r="AN3276" i="18"/>
  <c r="AN5909" i="18"/>
  <c r="AN5589" i="18"/>
  <c r="AN5063" i="18"/>
  <c r="AN4569" i="18"/>
  <c r="AN3660" i="18"/>
  <c r="AN6174" i="18"/>
  <c r="AN5982" i="18"/>
  <c r="AN5622" i="18"/>
  <c r="AN3798" i="18"/>
  <c r="AN6531" i="18"/>
  <c r="AN6458" i="18"/>
  <c r="AN6383" i="18"/>
  <c r="AN6298" i="18"/>
  <c r="AN6213" i="18"/>
  <c r="AN6085" i="18"/>
  <c r="AN5905" i="18"/>
  <c r="AN5703" i="18"/>
  <c r="AN5497" i="18"/>
  <c r="AN5293" i="18"/>
  <c r="AN4985" i="18"/>
  <c r="AN4568" i="18"/>
  <c r="AN3867" i="18"/>
  <c r="AN2734" i="18"/>
  <c r="AN8374" i="18"/>
  <c r="AN8310" i="18"/>
  <c r="AN8246" i="18"/>
  <c r="AN8182" i="18"/>
  <c r="AN8118" i="18"/>
  <c r="AN8054" i="18"/>
  <c r="AN7990" i="18"/>
  <c r="AN7926" i="18"/>
  <c r="AN7862" i="18"/>
  <c r="AN7798" i="18"/>
  <c r="AN7734" i="18"/>
  <c r="AN7670" i="18"/>
  <c r="AN7606" i="18"/>
  <c r="AN7542" i="18"/>
  <c r="AN7478" i="18"/>
  <c r="AN7414" i="18"/>
  <c r="AN7350" i="18"/>
  <c r="AN7286" i="18"/>
  <c r="AN7222" i="18"/>
  <c r="AN7158" i="18"/>
  <c r="AN7094" i="18"/>
  <c r="AN7030" i="18"/>
  <c r="AN6966" i="18"/>
  <c r="AN6894" i="18"/>
  <c r="AN6790" i="18"/>
  <c r="AN6678" i="18"/>
  <c r="AN6584" i="18"/>
  <c r="AN6456" i="18"/>
  <c r="AN6339" i="18"/>
  <c r="AN6200" i="18"/>
  <c r="AN5929" i="18"/>
  <c r="AN5648" i="18"/>
  <c r="AN5287" i="18"/>
  <c r="AN4785" i="18"/>
  <c r="AN3739" i="18"/>
  <c r="AN6356" i="18"/>
  <c r="AN6268" i="18"/>
  <c r="AN6143" i="18"/>
  <c r="AN5919" i="18"/>
  <c r="AN5631" i="18"/>
  <c r="AN5343" i="18"/>
  <c r="AN5073" i="18"/>
  <c r="AN4689" i="18"/>
  <c r="AN4327" i="18"/>
  <c r="AN3597" i="18"/>
  <c r="AN2220" i="18"/>
  <c r="AN4665" i="18"/>
  <c r="AN4155" i="18"/>
  <c r="AN3468" i="18"/>
  <c r="AN2204" i="18"/>
  <c r="AN5048" i="18"/>
  <c r="AN4641" i="18"/>
  <c r="AN3851" i="18"/>
  <c r="AN2862" i="18"/>
  <c r="AN6521" i="18"/>
  <c r="AN6329" i="18"/>
  <c r="AN6151" i="18"/>
  <c r="AN5752" i="18"/>
  <c r="AN5352" i="18"/>
  <c r="AN4896" i="18"/>
  <c r="AN4059" i="18"/>
  <c r="AN3155" i="18"/>
  <c r="AN5893" i="18"/>
  <c r="AN5493" i="18"/>
  <c r="AN5040" i="18"/>
  <c r="AN4441" i="18"/>
  <c r="AN3579" i="18"/>
  <c r="AN6158" i="18"/>
  <c r="AN5958" i="18"/>
  <c r="AN5526" i="18"/>
  <c r="AN3430" i="18"/>
  <c r="AN6522" i="18"/>
  <c r="AN6448" i="18"/>
  <c r="AN6373" i="18"/>
  <c r="AN6287" i="18"/>
  <c r="AN6202" i="18"/>
  <c r="AN6064" i="18"/>
  <c r="AN5881" i="18"/>
  <c r="AN5677" i="18"/>
  <c r="AN5472" i="18"/>
  <c r="AN5261" i="18"/>
  <c r="AN4944" i="18"/>
  <c r="AN4511" i="18"/>
  <c r="AN3740" i="18"/>
  <c r="AN2291" i="18"/>
  <c r="AN8366" i="18"/>
  <c r="AN8302" i="18"/>
  <c r="AN8238" i="18"/>
  <c r="AN8174" i="18"/>
  <c r="AN8110" i="18"/>
  <c r="AN8046" i="18"/>
  <c r="AN7982" i="18"/>
  <c r="AN7918" i="18"/>
  <c r="AN7854" i="18"/>
  <c r="AN7790" i="18"/>
  <c r="AN7726" i="18"/>
  <c r="AN7662" i="18"/>
  <c r="AN7598" i="18"/>
  <c r="AN7534" i="18"/>
  <c r="AN7470" i="18"/>
  <c r="AN7406" i="18"/>
  <c r="AN7342" i="18"/>
  <c r="AN7278" i="18"/>
  <c r="AN7214" i="18"/>
  <c r="AN7150" i="18"/>
  <c r="AN7086" i="18"/>
  <c r="AN7022" i="18"/>
  <c r="AN6958" i="18"/>
  <c r="AN6870" i="18"/>
  <c r="AN6782" i="18"/>
  <c r="AN6670" i="18"/>
  <c r="AN6566" i="18"/>
  <c r="AN6447" i="18"/>
  <c r="AN6307" i="18"/>
  <c r="AN6190" i="18"/>
  <c r="AN5904" i="18"/>
  <c r="AN5597" i="18"/>
  <c r="AN5255" i="18"/>
  <c r="AN4616" i="18"/>
  <c r="AN3612" i="18"/>
  <c r="AN6348" i="18"/>
  <c r="AN6252" i="18"/>
  <c r="AN6127" i="18"/>
  <c r="AN5855" i="18"/>
  <c r="AN5615" i="18"/>
  <c r="AN5327" i="18"/>
  <c r="AN5032" i="18"/>
  <c r="AN4671" i="18"/>
  <c r="AN4109" i="18"/>
  <c r="AN3516" i="18"/>
  <c r="AN1971" i="18"/>
  <c r="AN4601" i="18"/>
  <c r="AN4108" i="18"/>
  <c r="AN3340" i="18"/>
  <c r="AN1964" i="18"/>
  <c r="AN5007" i="18"/>
  <c r="AN4577" i="18"/>
  <c r="AN3757" i="18"/>
  <c r="AN2140" i="18"/>
  <c r="AN6497" i="18"/>
  <c r="AN6305" i="18"/>
  <c r="AN6120" i="18"/>
  <c r="AN5736" i="18"/>
  <c r="AN5256" i="18"/>
  <c r="AN4809" i="18"/>
  <c r="AN4012" i="18"/>
  <c r="AN2766" i="18"/>
  <c r="AN5877" i="18"/>
  <c r="AN5429" i="18"/>
  <c r="AN4999" i="18"/>
  <c r="AN4400" i="18"/>
  <c r="AN3357" i="18"/>
  <c r="AN6118" i="18"/>
  <c r="AN5902" i="18"/>
  <c r="AN5326" i="18"/>
  <c r="AN2458" i="18"/>
  <c r="AN6425" i="18"/>
  <c r="AN6281" i="18"/>
  <c r="AN5992" i="18"/>
  <c r="AN5608" i="18"/>
  <c r="AN5192" i="18"/>
  <c r="AN4599" i="18"/>
  <c r="AN3931" i="18"/>
  <c r="AN5765" i="18"/>
  <c r="AN5333" i="18"/>
  <c r="AN4784" i="18"/>
  <c r="AN4172" i="18"/>
  <c r="AN2916" i="18"/>
  <c r="AN6094" i="18"/>
  <c r="AN5886" i="18"/>
  <c r="AN4886" i="18"/>
  <c r="AN5686" i="18"/>
  <c r="AN5462" i="18"/>
  <c r="AN5310" i="18"/>
  <c r="AN5062" i="18"/>
  <c r="AN4862" i="18"/>
  <c r="AN4662" i="18"/>
  <c r="AN4422" i="18"/>
  <c r="AN4102" i="18"/>
  <c r="AN3702" i="18"/>
  <c r="AN2996" i="18"/>
  <c r="AN1302" i="18"/>
  <c r="AN5654" i="18"/>
  <c r="AN5454" i="18"/>
  <c r="AN5246" i="18"/>
  <c r="AN5014" i="18"/>
  <c r="AN4854" i="18"/>
  <c r="AN4622" i="18"/>
  <c r="AN4414" i="18"/>
  <c r="AN4054" i="18"/>
  <c r="AN3670" i="18"/>
  <c r="AN2974" i="18"/>
  <c r="AN1070" i="18"/>
  <c r="AN6902" i="18"/>
  <c r="AN6838" i="18"/>
  <c r="AN6774" i="18"/>
  <c r="AN6710" i="18"/>
  <c r="AN6646" i="18"/>
  <c r="AN6575" i="18"/>
  <c r="AN6502" i="18"/>
  <c r="AN6429" i="18"/>
  <c r="AN6350" i="18"/>
  <c r="AN6264" i="18"/>
  <c r="AN6177" i="18"/>
  <c r="AN6017" i="18"/>
  <c r="AN5825" i="18"/>
  <c r="AN5623" i="18"/>
  <c r="AN5417" i="18"/>
  <c r="AN5191" i="18"/>
  <c r="AN4847" i="18"/>
  <c r="AN4393" i="18"/>
  <c r="AN3499" i="18"/>
  <c r="AN6388" i="18"/>
  <c r="AN6324" i="18"/>
  <c r="AN6260" i="18"/>
  <c r="AN6196" i="18"/>
  <c r="AN6095" i="18"/>
  <c r="AN5951" i="18"/>
  <c r="AN5759" i="18"/>
  <c r="AN5599" i="18"/>
  <c r="AN5439" i="18"/>
  <c r="AN5247" i="18"/>
  <c r="AN5055" i="18"/>
  <c r="AN4840" i="18"/>
  <c r="AN4584" i="18"/>
  <c r="AN4357" i="18"/>
  <c r="AN3947" i="18"/>
  <c r="AN3435" i="18"/>
  <c r="AN2892" i="18"/>
  <c r="AN1150" i="18"/>
  <c r="AN4624" i="18"/>
  <c r="AN4409" i="18"/>
  <c r="AN4027" i="18"/>
  <c r="AN3515" i="18"/>
  <c r="AN3003" i="18"/>
  <c r="AN1715" i="18"/>
  <c r="AN5135" i="18"/>
  <c r="AN4920" i="18"/>
  <c r="AN4623" i="18"/>
  <c r="AN4188" i="18"/>
  <c r="AN3676" i="18"/>
  <c r="AN2998" i="18"/>
  <c r="AN6601" i="18"/>
  <c r="AN6489" i="18"/>
  <c r="AN6393" i="18"/>
  <c r="AN6265" i="18"/>
  <c r="AN6136" i="18"/>
  <c r="AN5912" i="18"/>
  <c r="AN5624" i="18"/>
  <c r="AN5416" i="18"/>
  <c r="AN5152" i="18"/>
  <c r="AN4745" i="18"/>
  <c r="AN4407" i="18"/>
  <c r="AN3884" i="18"/>
  <c r="AN2982" i="18"/>
  <c r="AN2508" i="18"/>
  <c r="AN5797" i="18"/>
  <c r="AN5509" i="18"/>
  <c r="AN5285" i="18"/>
  <c r="AN4976" i="18"/>
  <c r="AN4592" i="18"/>
  <c r="AN4125" i="18"/>
  <c r="AN3532" i="18"/>
  <c r="AN2307" i="18"/>
  <c r="AN6102" i="18"/>
  <c r="AN5974" i="18"/>
  <c r="AN5830" i="18"/>
  <c r="AN5646" i="18"/>
  <c r="AN5446" i="18"/>
  <c r="AN5206" i="18"/>
  <c r="AN5006" i="18"/>
  <c r="AN4822" i="18"/>
  <c r="AN4606" i="18"/>
  <c r="AN4406" i="18"/>
  <c r="AN3990" i="18"/>
  <c r="AN3542" i="18"/>
  <c r="AN2932" i="18"/>
  <c r="AN707" i="18"/>
  <c r="AN5430" i="18"/>
  <c r="AN5198" i="18"/>
  <c r="AN4998" i="18"/>
  <c r="AN4758" i="18"/>
  <c r="AN4550" i="18"/>
  <c r="AN4365" i="18"/>
  <c r="AN3942" i="18"/>
  <c r="AN3478" i="18"/>
  <c r="AN2788" i="18"/>
  <c r="AN5077" i="18"/>
  <c r="AN6886" i="18"/>
  <c r="AN6822" i="18"/>
  <c r="AN6758" i="18"/>
  <c r="AN6694" i="18"/>
  <c r="AN6630" i="18"/>
  <c r="AN6557" i="18"/>
  <c r="AN6484" i="18"/>
  <c r="AN6411" i="18"/>
  <c r="AN6328" i="18"/>
  <c r="AN6243" i="18"/>
  <c r="AN6145" i="18"/>
  <c r="AN5975" i="18"/>
  <c r="AN5776" i="18"/>
  <c r="AN5569" i="18"/>
  <c r="AN5367" i="18"/>
  <c r="AN5105" i="18"/>
  <c r="AN4736" i="18"/>
  <c r="AN4173" i="18"/>
  <c r="AN3254" i="18"/>
  <c r="AN6372" i="18"/>
  <c r="AN6308" i="18"/>
  <c r="AN6244" i="18"/>
  <c r="AN6178" i="18"/>
  <c r="AN6063" i="18"/>
  <c r="AN5887" i="18"/>
  <c r="AN5727" i="18"/>
  <c r="AN5567" i="18"/>
  <c r="AN5375" i="18"/>
  <c r="AN5215" i="18"/>
  <c r="AN5009" i="18"/>
  <c r="AN4753" i="18"/>
  <c r="AN4543" i="18"/>
  <c r="AN4284" i="18"/>
  <c r="AN3772" i="18"/>
  <c r="AN3341" i="18"/>
  <c r="AN2726" i="18"/>
  <c r="AN4793" i="18"/>
  <c r="AN4583" i="18"/>
  <c r="AN4356" i="18"/>
  <c r="AN3852" i="18"/>
  <c r="AN3421" i="18"/>
  <c r="AN2886" i="18"/>
  <c r="AN5273" i="18"/>
  <c r="AN5089" i="18"/>
  <c r="AN4879" i="18"/>
  <c r="AN4536" i="18"/>
  <c r="AN4107" i="18"/>
  <c r="AN3501" i="18"/>
  <c r="AN2534" i="18"/>
  <c r="AN6585" i="18"/>
  <c r="AN6473" i="18"/>
  <c r="AN6345" i="18"/>
  <c r="AN6233" i="18"/>
  <c r="AN6104" i="18"/>
  <c r="AN5848" i="18"/>
  <c r="AN5592" i="18"/>
  <c r="AN5336" i="18"/>
  <c r="AN5001" i="18"/>
  <c r="AN4704" i="18"/>
  <c r="AN4343" i="18"/>
  <c r="AN3581" i="18"/>
  <c r="AN2694" i="18"/>
  <c r="AN2122" i="18"/>
  <c r="AN5733" i="18"/>
  <c r="AN5477" i="18"/>
  <c r="AN5221" i="18"/>
  <c r="AN4825" i="18"/>
  <c r="AN4551" i="18"/>
  <c r="AN4044" i="18"/>
  <c r="AN3196" i="18"/>
  <c r="AN716" i="18"/>
  <c r="AN6086" i="18"/>
  <c r="AN5934" i="18"/>
  <c r="AN5782" i="18"/>
  <c r="AN5582" i="18"/>
  <c r="AN5366" i="18"/>
  <c r="AN5182" i="18"/>
  <c r="AN4982" i="18"/>
  <c r="AN4742" i="18"/>
  <c r="AN4542" i="18"/>
  <c r="AN4340" i="18"/>
  <c r="AN3862" i="18"/>
  <c r="AN3462" i="18"/>
  <c r="AN2532" i="18"/>
  <c r="AN4925" i="18"/>
  <c r="AN6878" i="18"/>
  <c r="AN6814" i="18"/>
  <c r="AN6750" i="18"/>
  <c r="AN6686" i="18"/>
  <c r="AN6621" i="18"/>
  <c r="AN6548" i="18"/>
  <c r="AN6475" i="18"/>
  <c r="AN6402" i="18"/>
  <c r="AN6318" i="18"/>
  <c r="AN6232" i="18"/>
  <c r="AN6125" i="18"/>
  <c r="AN5953" i="18"/>
  <c r="AN5751" i="18"/>
  <c r="AN5545" i="18"/>
  <c r="AN5341" i="18"/>
  <c r="AN5064" i="18"/>
  <c r="AN4673" i="18"/>
  <c r="AN4076" i="18"/>
  <c r="AN3091" i="18"/>
  <c r="AN6364" i="18"/>
  <c r="AN6300" i="18"/>
  <c r="AN6236" i="18"/>
  <c r="AN6168" i="18"/>
  <c r="AN6047" i="18"/>
  <c r="AN5871" i="18"/>
  <c r="AN5711" i="18"/>
  <c r="AN5535" i="18"/>
  <c r="AN5359" i="18"/>
  <c r="AN5199" i="18"/>
  <c r="AN4968" i="18"/>
  <c r="AN4735" i="18"/>
  <c r="AN4520" i="18"/>
  <c r="AN4203" i="18"/>
  <c r="AN3725" i="18"/>
  <c r="AN3299" i="18"/>
  <c r="AN2542" i="18"/>
  <c r="AN4775" i="18"/>
  <c r="AN4560" i="18"/>
  <c r="AN4283" i="18"/>
  <c r="AN3805" i="18"/>
  <c r="AN3387" i="18"/>
  <c r="AN2702" i="18"/>
  <c r="AN5257" i="18"/>
  <c r="AN5071" i="18"/>
  <c r="AN4792" i="18"/>
  <c r="AN4472" i="18"/>
  <c r="AN4060" i="18"/>
  <c r="AN3420" i="18"/>
  <c r="AN2394" i="18"/>
  <c r="AN6561" i="18"/>
  <c r="AN6457" i="18"/>
  <c r="AN6337" i="18"/>
  <c r="AN6225" i="18"/>
  <c r="AN6040" i="18"/>
  <c r="AN5800" i="18"/>
  <c r="AN5576" i="18"/>
  <c r="AN5304" i="18"/>
  <c r="AN4983" i="18"/>
  <c r="AN4640" i="18"/>
  <c r="AN4268" i="18"/>
  <c r="AN3547" i="18"/>
  <c r="AN2604" i="18"/>
  <c r="AN5941" i="18"/>
  <c r="AN5669" i="18"/>
  <c r="AN5461" i="18"/>
  <c r="AN5168" i="18"/>
  <c r="AN4807" i="18"/>
  <c r="AN4464" i="18"/>
  <c r="AN3916" i="18"/>
  <c r="AN3148" i="18"/>
  <c r="AN6182" i="18"/>
  <c r="AN6046" i="18"/>
  <c r="AN5910" i="18"/>
  <c r="AN5774" i="18"/>
  <c r="AN5566" i="18"/>
  <c r="AN5334" i="18"/>
  <c r="AN5134" i="18"/>
  <c r="AN4942" i="18"/>
  <c r="AN4734" i="18"/>
  <c r="AN4534" i="18"/>
  <c r="AN4230" i="18"/>
  <c r="AN3814" i="18"/>
  <c r="AN3446" i="18"/>
  <c r="AN2500" i="18"/>
  <c r="AN4629" i="18"/>
  <c r="AN5710" i="18"/>
  <c r="AN5494" i="18"/>
  <c r="AN5318" i="18"/>
  <c r="AN5110" i="18"/>
  <c r="AN4870" i="18"/>
  <c r="AN4670" i="18"/>
  <c r="AN4486" i="18"/>
  <c r="AN4118" i="18"/>
  <c r="AN3718" i="18"/>
  <c r="AN3294" i="18"/>
  <c r="AN1946" i="18"/>
  <c r="AN3188" i="18"/>
  <c r="AN5053" i="18"/>
  <c r="AN4853" i="18"/>
  <c r="AN4413" i="18"/>
  <c r="AN3166" i="18"/>
  <c r="AN2564" i="18"/>
  <c r="AN5045" i="18"/>
  <c r="AN4821" i="18"/>
  <c r="AN4213" i="18"/>
  <c r="AN3147" i="18"/>
  <c r="AN4997" i="18"/>
  <c r="AN4813" i="18"/>
  <c r="AN3973" i="18"/>
  <c r="AN5173" i="18"/>
  <c r="AN4949" i="18"/>
  <c r="AN4805" i="18"/>
  <c r="AN3685" i="18"/>
  <c r="AN5141" i="18"/>
  <c r="AN4941" i="18"/>
  <c r="AN4749" i="18"/>
  <c r="AN2931" i="18"/>
  <c r="AN5935" i="18"/>
  <c r="AN5807" i="18"/>
  <c r="AN5679" i="18"/>
  <c r="AN5551" i="18"/>
  <c r="AN5423" i="18"/>
  <c r="AN5295" i="18"/>
  <c r="AN5160" i="18"/>
  <c r="AN4991" i="18"/>
  <c r="AN4817" i="18"/>
  <c r="AN4648" i="18"/>
  <c r="AN4479" i="18"/>
  <c r="AN4237" i="18"/>
  <c r="AN3900" i="18"/>
  <c r="AN3563" i="18"/>
  <c r="AN3174" i="18"/>
  <c r="AN2636" i="18"/>
  <c r="AN4857" i="18"/>
  <c r="AN4688" i="18"/>
  <c r="AN4519" i="18"/>
  <c r="AN4317" i="18"/>
  <c r="AN3980" i="18"/>
  <c r="AN3643" i="18"/>
  <c r="AN3283" i="18"/>
  <c r="AN2796" i="18"/>
  <c r="AN1523" i="18"/>
  <c r="AN5193" i="18"/>
  <c r="AN5025" i="18"/>
  <c r="AN4815" i="18"/>
  <c r="AN4600" i="18"/>
  <c r="AN4382" i="18"/>
  <c r="AN3885" i="18"/>
  <c r="AN3467" i="18"/>
  <c r="AN2939" i="18"/>
  <c r="AN6625" i="18"/>
  <c r="AN6545" i="18"/>
  <c r="AN6465" i="18"/>
  <c r="AN6369" i="18"/>
  <c r="AN6289" i="18"/>
  <c r="AN6209" i="18"/>
  <c r="AN6056" i="18"/>
  <c r="AN5896" i="18"/>
  <c r="AN5720" i="18"/>
  <c r="AN5496" i="18"/>
  <c r="AN5320" i="18"/>
  <c r="AN5111" i="18"/>
  <c r="AN4832" i="18"/>
  <c r="AN4576" i="18"/>
  <c r="AN4315" i="18"/>
  <c r="AN3709" i="18"/>
  <c r="AN3214" i="18"/>
  <c r="AN2138" i="18"/>
  <c r="AN1436" i="18"/>
  <c r="AN5781" i="18"/>
  <c r="AN5605" i="18"/>
  <c r="AN5381" i="18"/>
  <c r="AN5205" i="18"/>
  <c r="AN4953" i="18"/>
  <c r="AN4656" i="18"/>
  <c r="AN4423" i="18"/>
  <c r="AN3997" i="18"/>
  <c r="AN3404" i="18"/>
  <c r="AN2668" i="18"/>
  <c r="AN6166" i="18"/>
  <c r="AN6054" i="18"/>
  <c r="AN5966" i="18"/>
  <c r="AN5870" i="18"/>
  <c r="AN5718" i="18"/>
  <c r="AN5574" i="18"/>
  <c r="AN5438" i="18"/>
  <c r="AN5254" i="18"/>
  <c r="AN5118" i="18"/>
  <c r="AN4950" i="18"/>
  <c r="AN4798" i="18"/>
  <c r="AN4630" i="18"/>
  <c r="AN4494" i="18"/>
  <c r="AN4246" i="18"/>
  <c r="AN3974" i="18"/>
  <c r="AN3686" i="18"/>
  <c r="AN3316" i="18"/>
  <c r="AN2955" i="18"/>
  <c r="AN2371" i="18"/>
  <c r="AN5117" i="18"/>
  <c r="AN4933" i="18"/>
  <c r="AN4685" i="18"/>
  <c r="AN5452" i="18"/>
  <c r="AN6031" i="18"/>
  <c r="AN5903" i="18"/>
  <c r="AN5775" i="18"/>
  <c r="AN5647" i="18"/>
  <c r="AN5519" i="18"/>
  <c r="AN5391" i="18"/>
  <c r="AN5263" i="18"/>
  <c r="AN5119" i="18"/>
  <c r="AN4945" i="18"/>
  <c r="AN4776" i="18"/>
  <c r="AN4607" i="18"/>
  <c r="AN4433" i="18"/>
  <c r="AN4156" i="18"/>
  <c r="AN3819" i="18"/>
  <c r="AN3469" i="18"/>
  <c r="AN3067" i="18"/>
  <c r="AN2460" i="18"/>
  <c r="AN4816" i="18"/>
  <c r="AN4647" i="18"/>
  <c r="AN4473" i="18"/>
  <c r="AN4236" i="18"/>
  <c r="AN3899" i="18"/>
  <c r="AN3549" i="18"/>
  <c r="AN3172" i="18"/>
  <c r="AN2630" i="18"/>
  <c r="AN5289" i="18"/>
  <c r="AN5153" i="18"/>
  <c r="AN4984" i="18"/>
  <c r="AN4769" i="18"/>
  <c r="AN4559" i="18"/>
  <c r="AN4235" i="18"/>
  <c r="AN3804" i="18"/>
  <c r="AN3373" i="18"/>
  <c r="AN2606" i="18"/>
  <c r="AN6609" i="18"/>
  <c r="AN6529" i="18"/>
  <c r="AN6433" i="18"/>
  <c r="AN6353" i="18"/>
  <c r="AN6273" i="18"/>
  <c r="AN6175" i="18"/>
  <c r="AN6024" i="18"/>
  <c r="AN5864" i="18"/>
  <c r="AN5640" i="18"/>
  <c r="AN5464" i="18"/>
  <c r="AN5288" i="18"/>
  <c r="AN5024" i="18"/>
  <c r="AN4768" i="18"/>
  <c r="AN4535" i="18"/>
  <c r="AN4093" i="18"/>
  <c r="AN3628" i="18"/>
  <c r="AN3044" i="18"/>
  <c r="AN836" i="18"/>
  <c r="AN5925" i="18"/>
  <c r="AN5749" i="18"/>
  <c r="AN5525" i="18"/>
  <c r="AN5349" i="18"/>
  <c r="AN5145" i="18"/>
  <c r="AN4871" i="18"/>
  <c r="AN4615" i="18"/>
  <c r="AN4371" i="18"/>
  <c r="AN3788" i="18"/>
  <c r="AN3318" i="18"/>
  <c r="AN2502" i="18"/>
  <c r="AN6126" i="18"/>
  <c r="AN6038" i="18"/>
  <c r="AN5950" i="18"/>
  <c r="AN5838" i="18"/>
  <c r="AN5694" i="18"/>
  <c r="AN5558" i="18"/>
  <c r="AN5374" i="18"/>
  <c r="AN5238" i="18"/>
  <c r="AN5070" i="18"/>
  <c r="AN4918" i="18"/>
  <c r="AN4750" i="18"/>
  <c r="AN4614" i="18"/>
  <c r="AN4430" i="18"/>
  <c r="AN4214" i="18"/>
  <c r="AN3926" i="18"/>
  <c r="AN3574" i="18"/>
  <c r="AN3275" i="18"/>
  <c r="AN2820" i="18"/>
  <c r="AN1690" i="18"/>
  <c r="AN5061" i="18"/>
  <c r="AN4877" i="18"/>
  <c r="AN5228" i="18"/>
  <c r="AN2908" i="18"/>
  <c r="AN3669" i="18"/>
  <c r="AN3957" i="18"/>
  <c r="AN4197" i="18"/>
  <c r="AN4405" i="18"/>
  <c r="AN4501" i="18"/>
  <c r="AN4621" i="18"/>
  <c r="AN4741" i="18"/>
  <c r="AN4861" i="18"/>
  <c r="AN4989" i="18"/>
  <c r="AN5109" i="18"/>
  <c r="AN4733" i="18"/>
  <c r="AN4613" i="18"/>
  <c r="AN4493" i="18"/>
  <c r="AN4364" i="18"/>
  <c r="AN4181" i="18"/>
  <c r="AN3861" i="18"/>
  <c r="AN3525" i="18"/>
  <c r="AN2558" i="18"/>
  <c r="AN4932" i="18"/>
  <c r="AN4725" i="18"/>
  <c r="AN4605" i="18"/>
  <c r="AN4485" i="18"/>
  <c r="AN4350" i="18"/>
  <c r="AN4101" i="18"/>
  <c r="AN3845" i="18"/>
  <c r="AN3477" i="18"/>
  <c r="AN2355" i="18"/>
  <c r="AN4612" i="18"/>
  <c r="AN4693" i="18"/>
  <c r="AN4597" i="18"/>
  <c r="AN4477" i="18"/>
  <c r="AN4325" i="18"/>
  <c r="AN4085" i="18"/>
  <c r="AN3829" i="18"/>
  <c r="AN3413" i="18"/>
  <c r="AN2012" i="18"/>
  <c r="AN4335" i="18"/>
  <c r="AN4565" i="18"/>
  <c r="AN4437" i="18"/>
  <c r="AN4309" i="18"/>
  <c r="AN4069" i="18"/>
  <c r="AN3813" i="18"/>
  <c r="AN3397" i="18"/>
  <c r="AN1674" i="18"/>
  <c r="AN3652" i="18"/>
  <c r="AN4856" i="18"/>
  <c r="AN4687" i="18"/>
  <c r="AN4513" i="18"/>
  <c r="AN4316" i="18"/>
  <c r="AN3979" i="18"/>
  <c r="AN3629" i="18"/>
  <c r="AN3278" i="18"/>
  <c r="AN2790" i="18"/>
  <c r="AN1459" i="18"/>
  <c r="AN6577" i="18"/>
  <c r="AN6513" i="18"/>
  <c r="AN6449" i="18"/>
  <c r="AN6385" i="18"/>
  <c r="AN6321" i="18"/>
  <c r="AN6257" i="18"/>
  <c r="AN6193" i="18"/>
  <c r="AN6088" i="18"/>
  <c r="AN5960" i="18"/>
  <c r="AN5832" i="18"/>
  <c r="AN5688" i="18"/>
  <c r="AN5544" i="18"/>
  <c r="AN5384" i="18"/>
  <c r="AN5240" i="18"/>
  <c r="AN5065" i="18"/>
  <c r="AN4873" i="18"/>
  <c r="AN4681" i="18"/>
  <c r="AN4489" i="18"/>
  <c r="AN4221" i="18"/>
  <c r="AN3803" i="18"/>
  <c r="AN3419" i="18"/>
  <c r="AN2934" i="18"/>
  <c r="AN1692" i="18"/>
  <c r="AN1882" i="18"/>
  <c r="AN5861" i="18"/>
  <c r="AN5717" i="18"/>
  <c r="AN5557" i="18"/>
  <c r="AN5413" i="18"/>
  <c r="AN5269" i="18"/>
  <c r="AN5104" i="18"/>
  <c r="AN4912" i="18"/>
  <c r="AN4720" i="18"/>
  <c r="AN4528" i="18"/>
  <c r="AN4253" i="18"/>
  <c r="AN3869" i="18"/>
  <c r="AN3485" i="18"/>
  <c r="AN3027" i="18"/>
  <c r="AN2058" i="18"/>
  <c r="AN6150" i="18"/>
  <c r="AN6078" i="18"/>
  <c r="AN5998" i="18"/>
  <c r="AN5926" i="18"/>
  <c r="AN5854" i="18"/>
  <c r="AN5758" i="18"/>
  <c r="AN5638" i="18"/>
  <c r="AN5518" i="18"/>
  <c r="AN5398" i="18"/>
  <c r="AN5270" i="18"/>
  <c r="AN5174" i="18"/>
  <c r="AN5054" i="18"/>
  <c r="AN4934" i="18"/>
  <c r="AN4814" i="18"/>
  <c r="AN4694" i="18"/>
  <c r="AN4598" i="18"/>
  <c r="AN4470" i="18"/>
  <c r="AN4326" i="18"/>
  <c r="AN4086" i="18"/>
  <c r="AN3846" i="18"/>
  <c r="AN3606" i="18"/>
  <c r="AN3414" i="18"/>
  <c r="AN3124" i="18"/>
  <c r="AN2724" i="18"/>
  <c r="AN1859" i="18"/>
  <c r="AN5133" i="18"/>
  <c r="AN5013" i="18"/>
  <c r="AN4917" i="18"/>
  <c r="AN4797" i="18"/>
  <c r="AN4677" i="18"/>
  <c r="AN4549" i="18"/>
  <c r="AN4429" i="18"/>
  <c r="AN4245" i="18"/>
  <c r="AN4053" i="18"/>
  <c r="AN3797" i="18"/>
  <c r="AN3078" i="18"/>
  <c r="AN6060" i="18"/>
  <c r="AN2780" i="18"/>
  <c r="AN4833" i="18"/>
  <c r="AN4664" i="18"/>
  <c r="AN4495" i="18"/>
  <c r="AN4269" i="18"/>
  <c r="AN3932" i="18"/>
  <c r="AN3595" i="18"/>
  <c r="AN3219" i="18"/>
  <c r="AN2700" i="18"/>
  <c r="AN1090" i="18"/>
  <c r="AN6569" i="18"/>
  <c r="AN6505" i="18"/>
  <c r="AN6441" i="18"/>
  <c r="AN6377" i="18"/>
  <c r="AN6313" i="18"/>
  <c r="AN6249" i="18"/>
  <c r="AN6185" i="18"/>
  <c r="AN6072" i="18"/>
  <c r="AN5944" i="18"/>
  <c r="AN5816" i="18"/>
  <c r="AN5672" i="18"/>
  <c r="AN5512" i="18"/>
  <c r="AN5368" i="18"/>
  <c r="AN5224" i="18"/>
  <c r="AN5047" i="18"/>
  <c r="AN4855" i="18"/>
  <c r="AN4663" i="18"/>
  <c r="AN4471" i="18"/>
  <c r="AN4140" i="18"/>
  <c r="AN3756" i="18"/>
  <c r="AN3372" i="18"/>
  <c r="AN2860" i="18"/>
  <c r="AN1452" i="18"/>
  <c r="AN1628" i="18"/>
  <c r="AN5845" i="18"/>
  <c r="AN5685" i="18"/>
  <c r="AN5541" i="18"/>
  <c r="AN5397" i="18"/>
  <c r="AN5253" i="18"/>
  <c r="AN5081" i="18"/>
  <c r="AN4889" i="18"/>
  <c r="AN4697" i="18"/>
  <c r="AN4487" i="18"/>
  <c r="AN4219" i="18"/>
  <c r="AN3835" i="18"/>
  <c r="AN3451" i="18"/>
  <c r="AN2979" i="18"/>
  <c r="AN1866" i="18"/>
  <c r="AN6142" i="18"/>
  <c r="AN6062" i="18"/>
  <c r="AN5990" i="18"/>
  <c r="AN5918" i="18"/>
  <c r="AN5846" i="18"/>
  <c r="AN5750" i="18"/>
  <c r="AN5630" i="18"/>
  <c r="AN5510" i="18"/>
  <c r="AN5382" i="18"/>
  <c r="AN5262" i="18"/>
  <c r="AN5142" i="18"/>
  <c r="AN5046" i="18"/>
  <c r="AN4926" i="18"/>
  <c r="AN4806" i="18"/>
  <c r="AN4686" i="18"/>
  <c r="AN4558" i="18"/>
  <c r="AN4438" i="18"/>
  <c r="AN4310" i="18"/>
  <c r="AN4070" i="18"/>
  <c r="AN3830" i="18"/>
  <c r="AN3590" i="18"/>
  <c r="AN3350" i="18"/>
  <c r="AN3019" i="18"/>
  <c r="AN2692" i="18"/>
  <c r="AN1772" i="18"/>
  <c r="AN5125" i="18"/>
  <c r="AN5005" i="18"/>
  <c r="AN4885" i="18"/>
  <c r="AN4789" i="18"/>
  <c r="AN4661" i="18"/>
  <c r="AN4541" i="18"/>
  <c r="AN4421" i="18"/>
  <c r="AN4229" i="18"/>
  <c r="AN3989" i="18"/>
  <c r="AN3733" i="18"/>
  <c r="AN3014" i="18"/>
  <c r="AN5764" i="18"/>
  <c r="AN5099" i="18"/>
  <c r="AN4714" i="18"/>
  <c r="AN4659" i="18"/>
  <c r="AN2492" i="18"/>
  <c r="AN3460" i="18"/>
  <c r="AN4164" i="18"/>
  <c r="AN4588" i="18"/>
  <c r="AN4908" i="18"/>
  <c r="AN5196" i="18"/>
  <c r="AN5444" i="18"/>
  <c r="AN5740" i="18"/>
  <c r="AN5964" i="18"/>
  <c r="AN2268" i="18"/>
  <c r="AN3349" i="18"/>
  <c r="AN3717" i="18"/>
  <c r="AN3941" i="18"/>
  <c r="AN4117" i="18"/>
  <c r="AN4339" i="18"/>
  <c r="AN4469" i="18"/>
  <c r="AN4557" i="18"/>
  <c r="AN4669" i="18"/>
  <c r="AN4757" i="18"/>
  <c r="AN4869" i="18"/>
  <c r="AN4981" i="18"/>
  <c r="AN5069" i="18"/>
  <c r="AN5181" i="18"/>
  <c r="AN2028" i="18"/>
  <c r="AN2756" i="18"/>
  <c r="AN3102" i="18"/>
  <c r="AN3334" i="18"/>
  <c r="AN3558" i="18"/>
  <c r="AN3734" i="18"/>
  <c r="AN3958" i="18"/>
  <c r="AN4182" i="18"/>
  <c r="AN4351" i="18"/>
  <c r="AN4478" i="18"/>
  <c r="AN4566" i="18"/>
  <c r="AN4678" i="18"/>
  <c r="AN4790" i="18"/>
  <c r="AN4878" i="18"/>
  <c r="AN4990" i="18"/>
  <c r="AN5078" i="18"/>
  <c r="AN5190" i="18"/>
  <c r="AN5302" i="18"/>
  <c r="AN5390" i="18"/>
  <c r="AN5502" i="18"/>
  <c r="AN5590" i="18"/>
  <c r="AN5702" i="18"/>
  <c r="AN5814" i="18"/>
  <c r="AN5878" i="18"/>
  <c r="AN5942" i="18"/>
  <c r="AN6006" i="18"/>
  <c r="AN6070" i="18"/>
  <c r="AN6134" i="18"/>
  <c r="AN1366" i="18"/>
  <c r="AN2758" i="18"/>
  <c r="AN3259" i="18"/>
  <c r="AN3613" i="18"/>
  <c r="AN3963" i="18"/>
  <c r="AN4300" i="18"/>
  <c r="AN4505" i="18"/>
  <c r="AN4679" i="18"/>
  <c r="AN4848" i="18"/>
  <c r="AN5017" i="18"/>
  <c r="AN5189" i="18"/>
  <c r="AN5317" i="18"/>
  <c r="AN5445" i="18"/>
  <c r="AN5573" i="18"/>
  <c r="AN5701" i="18"/>
  <c r="AN5829" i="18"/>
  <c r="AN803" i="18"/>
  <c r="AN2670" i="18"/>
  <c r="AN2510" i="18"/>
  <c r="AN3107" i="18"/>
  <c r="AN3500" i="18"/>
  <c r="AN3837" i="18"/>
  <c r="AN4187" i="18"/>
  <c r="AN4448" i="18"/>
  <c r="AN4617" i="18"/>
  <c r="AN4791" i="18"/>
  <c r="AN4960" i="18"/>
  <c r="AN5129" i="18"/>
  <c r="AN5272" i="18"/>
  <c r="AN5400" i="18"/>
  <c r="AN5528" i="18"/>
  <c r="AN5656" i="18"/>
  <c r="AN5784" i="18"/>
  <c r="AN3925" i="18"/>
  <c r="AN3701" i="18"/>
  <c r="AN3100" i="18"/>
  <c r="AN5956" i="18"/>
  <c r="AN5708" i="18"/>
  <c r="AN5420" i="18"/>
  <c r="AN5124" i="18"/>
  <c r="AN4876" i="18"/>
  <c r="AN4556" i="18"/>
  <c r="AN4084" i="18"/>
  <c r="AN3396" i="18"/>
  <c r="AN1923" i="18"/>
  <c r="AN4051" i="18"/>
  <c r="AN5932" i="18"/>
  <c r="AN5636" i="18"/>
  <c r="AN5388" i="18"/>
  <c r="AN5100" i="18"/>
  <c r="AN4868" i="18"/>
  <c r="AN4548" i="18"/>
  <c r="AN4036" i="18"/>
  <c r="AN3332" i="18"/>
  <c r="AN1836" i="18"/>
  <c r="AN2947" i="18"/>
  <c r="AN6148" i="18"/>
  <c r="AN5900" i="18"/>
  <c r="AN5612" i="18"/>
  <c r="AN5380" i="18"/>
  <c r="AN5068" i="18"/>
  <c r="AN4780" i="18"/>
  <c r="AN4524" i="18"/>
  <c r="AN3972" i="18"/>
  <c r="AN3310" i="18"/>
  <c r="AN1580" i="18"/>
  <c r="AN1738" i="18"/>
  <c r="AN6124" i="18"/>
  <c r="AN5892" i="18"/>
  <c r="AN5580" i="18"/>
  <c r="AN5292" i="18"/>
  <c r="AN5060" i="18"/>
  <c r="AN4740" i="18"/>
  <c r="AN4428" i="18"/>
  <c r="AN3828" i="18"/>
  <c r="AN3076" i="18"/>
  <c r="AN6131" i="18"/>
  <c r="AN5994" i="18"/>
  <c r="AN6092" i="18"/>
  <c r="AN5804" i="18"/>
  <c r="AN5572" i="18"/>
  <c r="AN5260" i="18"/>
  <c r="AN5036" i="18"/>
  <c r="AN4716" i="18"/>
  <c r="AN4396" i="18"/>
  <c r="AN3716" i="18"/>
  <c r="AN2971" i="18"/>
  <c r="AN5971" i="18"/>
  <c r="AN5546" i="18"/>
  <c r="AN6084" i="18"/>
  <c r="AN5772" i="18"/>
  <c r="AN5548" i="18"/>
  <c r="AN5252" i="18"/>
  <c r="AN4940" i="18"/>
  <c r="AN4684" i="18"/>
  <c r="AN4349" i="18"/>
  <c r="AN3700" i="18"/>
  <c r="AN2907" i="18"/>
  <c r="AN5563" i="18"/>
  <c r="AN4858" i="18"/>
  <c r="AN6099" i="18"/>
  <c r="AN5931" i="18"/>
  <c r="AN5427" i="18"/>
  <c r="AN4987" i="18"/>
  <c r="AN4539" i="18"/>
  <c r="AN3779" i="18"/>
  <c r="AN2678" i="18"/>
  <c r="AN5874" i="18"/>
  <c r="AN5370" i="18"/>
  <c r="AN4530" i="18"/>
  <c r="AN6067" i="18"/>
  <c r="AN5867" i="18"/>
  <c r="AN5419" i="18"/>
  <c r="AN4915" i="18"/>
  <c r="AN4475" i="18"/>
  <c r="AN3683" i="18"/>
  <c r="AN2250" i="18"/>
  <c r="AN5810" i="18"/>
  <c r="AN5362" i="18"/>
  <c r="AN3284" i="18"/>
  <c r="AN6059" i="18"/>
  <c r="AN5755" i="18"/>
  <c r="AN5355" i="18"/>
  <c r="AN4907" i="18"/>
  <c r="AN4403" i="18"/>
  <c r="AN3555" i="18"/>
  <c r="AN5738" i="18"/>
  <c r="AN5226" i="18"/>
  <c r="AN3133" i="18"/>
  <c r="AN5806" i="18"/>
  <c r="AN5742" i="18"/>
  <c r="AN5678" i="18"/>
  <c r="AN5614" i="18"/>
  <c r="AN5550" i="18"/>
  <c r="AN5486" i="18"/>
  <c r="AN5422" i="18"/>
  <c r="AN5358" i="18"/>
  <c r="AN5294" i="18"/>
  <c r="AN5230" i="18"/>
  <c r="AN5166" i="18"/>
  <c r="AN5102" i="18"/>
  <c r="AN5038" i="18"/>
  <c r="AN4974" i="18"/>
  <c r="AN4910" i="18"/>
  <c r="AN4846" i="18"/>
  <c r="AN4782" i="18"/>
  <c r="AN4718" i="18"/>
  <c r="AN4654" i="18"/>
  <c r="AN4590" i="18"/>
  <c r="AN4526" i="18"/>
  <c r="AN4462" i="18"/>
  <c r="AN4398" i="18"/>
  <c r="AN4294" i="18"/>
  <c r="AN4166" i="18"/>
  <c r="AN4038" i="18"/>
  <c r="AN3910" i="18"/>
  <c r="AN3782" i="18"/>
  <c r="AN3654" i="18"/>
  <c r="AN3526" i="18"/>
  <c r="AN3398" i="18"/>
  <c r="AN3252" i="18"/>
  <c r="AN3083" i="18"/>
  <c r="AN2910" i="18"/>
  <c r="AN2660" i="18"/>
  <c r="AN2284" i="18"/>
  <c r="AN1603" i="18"/>
  <c r="AN5165" i="18"/>
  <c r="AN5101" i="18"/>
  <c r="AN5037" i="18"/>
  <c r="AN4973" i="18"/>
  <c r="AN4909" i="18"/>
  <c r="AN4845" i="18"/>
  <c r="AN4781" i="18"/>
  <c r="AN4717" i="18"/>
  <c r="AN4653" i="18"/>
  <c r="AN4589" i="18"/>
  <c r="AN4525" i="18"/>
  <c r="AN4461" i="18"/>
  <c r="AN4397" i="18"/>
  <c r="AN4293" i="18"/>
  <c r="AN4165" i="18"/>
  <c r="AN4037" i="18"/>
  <c r="AN3909" i="18"/>
  <c r="AN3781" i="18"/>
  <c r="AN3653" i="18"/>
  <c r="AN3270" i="18"/>
  <c r="AN2814" i="18"/>
  <c r="AN1587" i="18"/>
  <c r="AN6028" i="18"/>
  <c r="AN5868" i="18"/>
  <c r="AN5700" i="18"/>
  <c r="AN5516" i="18"/>
  <c r="AN5356" i="18"/>
  <c r="AN5188" i="18"/>
  <c r="AN5004" i="18"/>
  <c r="AN4844" i="18"/>
  <c r="AN4676" i="18"/>
  <c r="AN4492" i="18"/>
  <c r="AN4292" i="18"/>
  <c r="AN3956" i="18"/>
  <c r="AN3588" i="18"/>
  <c r="AN3246" i="18"/>
  <c r="AN2748" i="18"/>
  <c r="AN1011" i="18"/>
  <c r="AN6035" i="18"/>
  <c r="AN5747" i="18"/>
  <c r="AN5243" i="18"/>
  <c r="AN4843" i="18"/>
  <c r="AN4395" i="18"/>
  <c r="AN3411" i="18"/>
  <c r="AN6138" i="18"/>
  <c r="AN5690" i="18"/>
  <c r="AN5178" i="18"/>
  <c r="AN2290" i="18"/>
  <c r="AN5798" i="18"/>
  <c r="AN5734" i="18"/>
  <c r="AN5670" i="18"/>
  <c r="AN5606" i="18"/>
  <c r="AN5542" i="18"/>
  <c r="AN5478" i="18"/>
  <c r="AN5414" i="18"/>
  <c r="AN5350" i="18"/>
  <c r="AN5286" i="18"/>
  <c r="AN5222" i="18"/>
  <c r="AN5158" i="18"/>
  <c r="AN5094" i="18"/>
  <c r="AN5030" i="18"/>
  <c r="AN4966" i="18"/>
  <c r="AN4902" i="18"/>
  <c r="AN4838" i="18"/>
  <c r="AN4774" i="18"/>
  <c r="AN4710" i="18"/>
  <c r="AN4646" i="18"/>
  <c r="AN4582" i="18"/>
  <c r="AN4518" i="18"/>
  <c r="AN4454" i="18"/>
  <c r="AN4390" i="18"/>
  <c r="AN4278" i="18"/>
  <c r="AN4150" i="18"/>
  <c r="AN4022" i="18"/>
  <c r="AN3894" i="18"/>
  <c r="AN3766" i="18"/>
  <c r="AN3638" i="18"/>
  <c r="AN3510" i="18"/>
  <c r="AN3382" i="18"/>
  <c r="AN3230" i="18"/>
  <c r="AN3060" i="18"/>
  <c r="AN2884" i="18"/>
  <c r="AN2628" i="18"/>
  <c r="AN2202" i="18"/>
  <c r="AN1516" i="18"/>
  <c r="AN5157" i="18"/>
  <c r="AN5093" i="18"/>
  <c r="AN5029" i="18"/>
  <c r="AN4965" i="18"/>
  <c r="AN4901" i="18"/>
  <c r="AN4837" i="18"/>
  <c r="AN4773" i="18"/>
  <c r="AN4709" i="18"/>
  <c r="AN4645" i="18"/>
  <c r="AN4581" i="18"/>
  <c r="AN4517" i="18"/>
  <c r="AN4453" i="18"/>
  <c r="AN4389" i="18"/>
  <c r="AN4277" i="18"/>
  <c r="AN4149" i="18"/>
  <c r="AN4021" i="18"/>
  <c r="AN3893" i="18"/>
  <c r="AN3765" i="18"/>
  <c r="AN3605" i="18"/>
  <c r="AN3251" i="18"/>
  <c r="AN2686" i="18"/>
  <c r="AN1261" i="18"/>
  <c r="AN6020" i="18"/>
  <c r="AN5836" i="18"/>
  <c r="AN5676" i="18"/>
  <c r="AN5508" i="18"/>
  <c r="AN5324" i="18"/>
  <c r="AN5164" i="18"/>
  <c r="AN4996" i="18"/>
  <c r="AN4812" i="18"/>
  <c r="AN4652" i="18"/>
  <c r="AN4484" i="18"/>
  <c r="AN4228" i="18"/>
  <c r="AN3908" i="18"/>
  <c r="AN3572" i="18"/>
  <c r="AN3163" i="18"/>
  <c r="AN2652" i="18"/>
  <c r="AN484" i="18"/>
  <c r="AN6003" i="18"/>
  <c r="AN5683" i="18"/>
  <c r="AN5235" i="18"/>
  <c r="AN4731" i="18"/>
  <c r="AN4291" i="18"/>
  <c r="AN3395" i="18"/>
  <c r="AN6066" i="18"/>
  <c r="AN5626" i="18"/>
  <c r="AN5042" i="18"/>
  <c r="AN2595" i="18"/>
  <c r="AN5790" i="18"/>
  <c r="AN5726" i="18"/>
  <c r="AN5662" i="18"/>
  <c r="AN5598" i="18"/>
  <c r="AN5534" i="18"/>
  <c r="AN5470" i="18"/>
  <c r="AN5406" i="18"/>
  <c r="AN5342" i="18"/>
  <c r="AN5278" i="18"/>
  <c r="AN5214" i="18"/>
  <c r="AN5150" i="18"/>
  <c r="AN5086" i="18"/>
  <c r="AN5022" i="18"/>
  <c r="AN4958" i="18"/>
  <c r="AN4894" i="18"/>
  <c r="AN4830" i="18"/>
  <c r="AN4766" i="18"/>
  <c r="AN4702" i="18"/>
  <c r="AN4638" i="18"/>
  <c r="AN4574" i="18"/>
  <c r="AN4510" i="18"/>
  <c r="AN4446" i="18"/>
  <c r="AN4379" i="18"/>
  <c r="AN4262" i="18"/>
  <c r="AN4134" i="18"/>
  <c r="AN4006" i="18"/>
  <c r="AN3878" i="18"/>
  <c r="AN3750" i="18"/>
  <c r="AN3622" i="18"/>
  <c r="AN3494" i="18"/>
  <c r="AN3366" i="18"/>
  <c r="AN3211" i="18"/>
  <c r="AN3038" i="18"/>
  <c r="AN2852" i="18"/>
  <c r="AN2596" i="18"/>
  <c r="AN2115" i="18"/>
  <c r="AN1434" i="18"/>
  <c r="AN5149" i="18"/>
  <c r="AN5085" i="18"/>
  <c r="AN5021" i="18"/>
  <c r="AN4957" i="18"/>
  <c r="AN4893" i="18"/>
  <c r="AN4829" i="18"/>
  <c r="AN4765" i="18"/>
  <c r="AN4701" i="18"/>
  <c r="AN4637" i="18"/>
  <c r="AN4573" i="18"/>
  <c r="AN4509" i="18"/>
  <c r="AN4445" i="18"/>
  <c r="AN4375" i="18"/>
  <c r="AN4261" i="18"/>
  <c r="AN4133" i="18"/>
  <c r="AN4005" i="18"/>
  <c r="AN3877" i="18"/>
  <c r="AN3749" i="18"/>
  <c r="AN3541" i="18"/>
  <c r="AN3187" i="18"/>
  <c r="AN2654" i="18"/>
  <c r="AN6156" i="18"/>
  <c r="AN5996" i="18"/>
  <c r="AN5828" i="18"/>
  <c r="AN5644" i="18"/>
  <c r="AN5484" i="18"/>
  <c r="AN5316" i="18"/>
  <c r="AN5132" i="18"/>
  <c r="AN4972" i="18"/>
  <c r="AN4804" i="18"/>
  <c r="AN4620" i="18"/>
  <c r="AN4460" i="18"/>
  <c r="AN4212" i="18"/>
  <c r="AN3844" i="18"/>
  <c r="AN3524" i="18"/>
  <c r="AN3140" i="18"/>
  <c r="AN2524" i="18"/>
  <c r="AN6163" i="18"/>
  <c r="AN5995" i="18"/>
  <c r="AN5611" i="18"/>
  <c r="AN5171" i="18"/>
  <c r="AN4723" i="18"/>
  <c r="AN4067" i="18"/>
  <c r="AN3244" i="18"/>
  <c r="AN6058" i="18"/>
  <c r="AN5554" i="18"/>
  <c r="AN5034" i="18"/>
  <c r="AN1069" i="18"/>
  <c r="AN4748" i="18"/>
  <c r="AN4420" i="18"/>
  <c r="AN4100" i="18"/>
  <c r="AN3780" i="18"/>
  <c r="AN3444" i="18"/>
  <c r="AN2990" i="18"/>
  <c r="AN2266" i="18"/>
  <c r="AN6123" i="18"/>
  <c r="AN5939" i="18"/>
  <c r="AN5499" i="18"/>
  <c r="AN5051" i="18"/>
  <c r="AN4587" i="18"/>
  <c r="AN3923" i="18"/>
  <c r="AN2924" i="18"/>
  <c r="AN5882" i="18"/>
  <c r="AN5482" i="18"/>
  <c r="AN44" i="18"/>
  <c r="AN4250" i="18"/>
  <c r="AN2571" i="18"/>
  <c r="AN2180" i="18"/>
  <c r="AN2941" i="18"/>
  <c r="AN3220" i="18"/>
  <c r="AN4522" i="18"/>
  <c r="AN4666" i="18"/>
  <c r="AN4850" i="18"/>
  <c r="AN3637" i="18"/>
  <c r="AN3509" i="18"/>
  <c r="AN3381" i="18"/>
  <c r="AN3228" i="18"/>
  <c r="AN3059" i="18"/>
  <c r="AN2878" i="18"/>
  <c r="AN2622" i="18"/>
  <c r="AN2186" i="18"/>
  <c r="AN1500" i="18"/>
  <c r="AN6140" i="18"/>
  <c r="AN6076" i="18"/>
  <c r="AN6012" i="18"/>
  <c r="AN5948" i="18"/>
  <c r="AN5884" i="18"/>
  <c r="AN5820" i="18"/>
  <c r="AN5756" i="18"/>
  <c r="AN5692" i="18"/>
  <c r="AN5628" i="18"/>
  <c r="AN5564" i="18"/>
  <c r="AN5500" i="18"/>
  <c r="AN5436" i="18"/>
  <c r="AN5372" i="18"/>
  <c r="AN5308" i="18"/>
  <c r="AN5244" i="18"/>
  <c r="AN5180" i="18"/>
  <c r="AN5116" i="18"/>
  <c r="AN5052" i="18"/>
  <c r="AN4988" i="18"/>
  <c r="AN4924" i="18"/>
  <c r="AN4860" i="18"/>
  <c r="AN4796" i="18"/>
  <c r="AN4732" i="18"/>
  <c r="AN4668" i="18"/>
  <c r="AN4604" i="18"/>
  <c r="AN4540" i="18"/>
  <c r="AN4476" i="18"/>
  <c r="AN4412" i="18"/>
  <c r="AN4324" i="18"/>
  <c r="AN4196" i="18"/>
  <c r="AN4068" i="18"/>
  <c r="AN3940" i="18"/>
  <c r="AN3812" i="18"/>
  <c r="AN3684" i="18"/>
  <c r="AN3556" i="18"/>
  <c r="AN3428" i="18"/>
  <c r="AN3291" i="18"/>
  <c r="AN3118" i="18"/>
  <c r="AN2948" i="18"/>
  <c r="AN2716" i="18"/>
  <c r="AN2435" i="18"/>
  <c r="AN1754" i="18"/>
  <c r="AN6179" i="18"/>
  <c r="AN6115" i="18"/>
  <c r="AN6051" i="18"/>
  <c r="AN5987" i="18"/>
  <c r="AN5883" i="18"/>
  <c r="AN5739" i="18"/>
  <c r="AN5555" i="18"/>
  <c r="AN5371" i="18"/>
  <c r="AN5227" i="18"/>
  <c r="AN5043" i="18"/>
  <c r="AN4859" i="18"/>
  <c r="AN4715" i="18"/>
  <c r="AN4531" i="18"/>
  <c r="AN4323" i="18"/>
  <c r="AN4035" i="18"/>
  <c r="AN3667" i="18"/>
  <c r="AN3286" i="18"/>
  <c r="AN2902" i="18"/>
  <c r="AN1651" i="18"/>
  <c r="AN6010" i="18"/>
  <c r="AN5866" i="18"/>
  <c r="AN5682" i="18"/>
  <c r="AN5498" i="18"/>
  <c r="AN5354" i="18"/>
  <c r="AN5170" i="18"/>
  <c r="AN4986" i="18"/>
  <c r="AN4842" i="18"/>
  <c r="AN4658" i="18"/>
  <c r="AN4318" i="18"/>
  <c r="AN3115" i="18"/>
  <c r="AN2917" i="18"/>
  <c r="AN1668" i="18"/>
  <c r="AN2531" i="18"/>
  <c r="AN3994" i="18"/>
  <c r="AN3621" i="18"/>
  <c r="AN3493" i="18"/>
  <c r="AN3365" i="18"/>
  <c r="AN3206" i="18"/>
  <c r="AN3036" i="18"/>
  <c r="AN2846" i="18"/>
  <c r="AN2590" i="18"/>
  <c r="AN2099" i="18"/>
  <c r="AN1418" i="18"/>
  <c r="AN6132" i="18"/>
  <c r="AN6068" i="18"/>
  <c r="AN6004" i="18"/>
  <c r="AN5940" i="18"/>
  <c r="AN5876" i="18"/>
  <c r="AN5812" i="18"/>
  <c r="AN5748" i="18"/>
  <c r="AN5684" i="18"/>
  <c r="AN5620" i="18"/>
  <c r="AN5556" i="18"/>
  <c r="AN5492" i="18"/>
  <c r="AN5428" i="18"/>
  <c r="AN5364" i="18"/>
  <c r="AN5300" i="18"/>
  <c r="AN5236" i="18"/>
  <c r="AN5172" i="18"/>
  <c r="AN5108" i="18"/>
  <c r="AN5044" i="18"/>
  <c r="AN4980" i="18"/>
  <c r="AN4916" i="18"/>
  <c r="AN4852" i="18"/>
  <c r="AN4788" i="18"/>
  <c r="AN4724" i="18"/>
  <c r="AN4660" i="18"/>
  <c r="AN4596" i="18"/>
  <c r="AN4532" i="18"/>
  <c r="AN4468" i="18"/>
  <c r="AN4404" i="18"/>
  <c r="AN4308" i="18"/>
  <c r="AN4180" i="18"/>
  <c r="AN4052" i="18"/>
  <c r="AN3924" i="18"/>
  <c r="AN3796" i="18"/>
  <c r="AN3668" i="18"/>
  <c r="AN3540" i="18"/>
  <c r="AN3412" i="18"/>
  <c r="AN3268" i="18"/>
  <c r="AN3099" i="18"/>
  <c r="AN2926" i="18"/>
  <c r="AN2684" i="18"/>
  <c r="AN2348" i="18"/>
  <c r="AN1667" i="18"/>
  <c r="AN6171" i="18"/>
  <c r="AN6107" i="18"/>
  <c r="AN6043" i="18"/>
  <c r="AN5979" i="18"/>
  <c r="AN5875" i="18"/>
  <c r="AN5691" i="18"/>
  <c r="AN5547" i="18"/>
  <c r="AN5363" i="18"/>
  <c r="AN5179" i="18"/>
  <c r="AN5035" i="18"/>
  <c r="AN4851" i="18"/>
  <c r="AN4667" i="18"/>
  <c r="AN4523" i="18"/>
  <c r="AN4307" i="18"/>
  <c r="AN3939" i="18"/>
  <c r="AN3651" i="18"/>
  <c r="AN3267" i="18"/>
  <c r="AN2710" i="18"/>
  <c r="AN1564" i="18"/>
  <c r="AN6002" i="18"/>
  <c r="AN5818" i="18"/>
  <c r="AN5674" i="18"/>
  <c r="AN5490" i="18"/>
  <c r="AN5306" i="18"/>
  <c r="AN5162" i="18"/>
  <c r="AN4978" i="18"/>
  <c r="AN4794" i="18"/>
  <c r="AN4650" i="18"/>
  <c r="AN4270" i="18"/>
  <c r="AN2412" i="18"/>
  <c r="AN2877" i="18"/>
  <c r="AN1604" i="18"/>
  <c r="AN2114" i="18"/>
  <c r="AN3738" i="18"/>
  <c r="AN5298" i="18"/>
  <c r="AN5114" i="18"/>
  <c r="AN4970" i="18"/>
  <c r="AN4786" i="18"/>
  <c r="AN4602" i="18"/>
  <c r="AN4190" i="18"/>
  <c r="AN2156" i="18"/>
  <c r="AN2685" i="18"/>
  <c r="AN1499" i="18"/>
  <c r="AN2050" i="18"/>
  <c r="AN3002" i="18"/>
  <c r="AN3589" i="18"/>
  <c r="AN3461" i="18"/>
  <c r="AN3333" i="18"/>
  <c r="AN3164" i="18"/>
  <c r="AN2995" i="18"/>
  <c r="AN2782" i="18"/>
  <c r="AN2526" i="18"/>
  <c r="AN1930" i="18"/>
  <c r="AN1020" i="18"/>
  <c r="AN6116" i="18"/>
  <c r="AN6052" i="18"/>
  <c r="AN5988" i="18"/>
  <c r="AN5924" i="18"/>
  <c r="AN5860" i="18"/>
  <c r="AN5796" i="18"/>
  <c r="AN5732" i="18"/>
  <c r="AN5668" i="18"/>
  <c r="AN5604" i="18"/>
  <c r="AN5540" i="18"/>
  <c r="AN5476" i="18"/>
  <c r="AN5412" i="18"/>
  <c r="AN5348" i="18"/>
  <c r="AN5284" i="18"/>
  <c r="AN5220" i="18"/>
  <c r="AN5156" i="18"/>
  <c r="AN5092" i="18"/>
  <c r="AN5028" i="18"/>
  <c r="AN4964" i="18"/>
  <c r="AN4900" i="18"/>
  <c r="AN4836" i="18"/>
  <c r="AN4772" i="18"/>
  <c r="AN4708" i="18"/>
  <c r="AN4644" i="18"/>
  <c r="AN4580" i="18"/>
  <c r="AN4516" i="18"/>
  <c r="AN4452" i="18"/>
  <c r="AN4388" i="18"/>
  <c r="AN4276" i="18"/>
  <c r="AN4148" i="18"/>
  <c r="AN4020" i="18"/>
  <c r="AN3892" i="18"/>
  <c r="AN3764" i="18"/>
  <c r="AN3636" i="18"/>
  <c r="AN3508" i="18"/>
  <c r="AN3380" i="18"/>
  <c r="AN3227" i="18"/>
  <c r="AN3054" i="18"/>
  <c r="AN2876" i="18"/>
  <c r="AN2620" i="18"/>
  <c r="AN2179" i="18"/>
  <c r="AN1498" i="18"/>
  <c r="AN6155" i="18"/>
  <c r="AN6091" i="18"/>
  <c r="AN6027" i="18"/>
  <c r="AN5963" i="18"/>
  <c r="AN5819" i="18"/>
  <c r="AN5675" i="18"/>
  <c r="AN5491" i="18"/>
  <c r="AN5307" i="18"/>
  <c r="AN5163" i="18"/>
  <c r="AN4979" i="18"/>
  <c r="AN4795" i="18"/>
  <c r="AN4651" i="18"/>
  <c r="AN4467" i="18"/>
  <c r="AN4195" i="18"/>
  <c r="AN3907" i="18"/>
  <c r="AN3539" i="18"/>
  <c r="AN3116" i="18"/>
  <c r="AN2646" i="18"/>
  <c r="AN6130" i="18"/>
  <c r="AN5946" i="18"/>
  <c r="AN5802" i="18"/>
  <c r="AN5618" i="18"/>
  <c r="AN5434" i="18"/>
  <c r="AN5290" i="18"/>
  <c r="AN5106" i="18"/>
  <c r="AN4922" i="18"/>
  <c r="AN4778" i="18"/>
  <c r="AN4594" i="18"/>
  <c r="AN3806" i="18"/>
  <c r="AN1731" i="18"/>
  <c r="AN2661" i="18"/>
  <c r="AN2851" i="18"/>
  <c r="AN1940" i="18"/>
  <c r="AN417" i="18"/>
  <c r="AN3573" i="18"/>
  <c r="AN3445" i="18"/>
  <c r="AN3315" i="18"/>
  <c r="AN3142" i="18"/>
  <c r="AN2972" i="18"/>
  <c r="AN2750" i="18"/>
  <c r="AN2494" i="18"/>
  <c r="AN1843" i="18"/>
  <c r="AN564" i="18"/>
  <c r="AN6108" i="18"/>
  <c r="AN6044" i="18"/>
  <c r="AN5980" i="18"/>
  <c r="AN5916" i="18"/>
  <c r="AN5852" i="18"/>
  <c r="AN5788" i="18"/>
  <c r="AN5724" i="18"/>
  <c r="AN5660" i="18"/>
  <c r="AN5596" i="18"/>
  <c r="AN5532" i="18"/>
  <c r="AN5468" i="18"/>
  <c r="AN5404" i="18"/>
  <c r="AN5340" i="18"/>
  <c r="AN5276" i="18"/>
  <c r="AN5212" i="18"/>
  <c r="AN5148" i="18"/>
  <c r="AN5084" i="18"/>
  <c r="AN5020" i="18"/>
  <c r="AN4956" i="18"/>
  <c r="AN4892" i="18"/>
  <c r="AN4828" i="18"/>
  <c r="AN4764" i="18"/>
  <c r="AN4700" i="18"/>
  <c r="AN4636" i="18"/>
  <c r="AN4572" i="18"/>
  <c r="AN4508" i="18"/>
  <c r="AN4444" i="18"/>
  <c r="AN4374" i="18"/>
  <c r="AN4260" i="18"/>
  <c r="AN4132" i="18"/>
  <c r="AN4004" i="18"/>
  <c r="AN3876" i="18"/>
  <c r="AN3748" i="18"/>
  <c r="AN3620" i="18"/>
  <c r="AN3492" i="18"/>
  <c r="AN3364" i="18"/>
  <c r="AN3204" i="18"/>
  <c r="AN3035" i="18"/>
  <c r="AN2844" i="18"/>
  <c r="AN2588" i="18"/>
  <c r="AN2092" i="18"/>
  <c r="AN1411" i="18"/>
  <c r="AN6147" i="18"/>
  <c r="AN6083" i="18"/>
  <c r="AN6019" i="18"/>
  <c r="AN5955" i="18"/>
  <c r="AN5811" i="18"/>
  <c r="AN5627" i="18"/>
  <c r="AN5483" i="18"/>
  <c r="AN5299" i="18"/>
  <c r="AN5115" i="18"/>
  <c r="AN4971" i="18"/>
  <c r="AN4787" i="18"/>
  <c r="AN4603" i="18"/>
  <c r="AN4459" i="18"/>
  <c r="AN4179" i="18"/>
  <c r="AN3811" i="18"/>
  <c r="AN3523" i="18"/>
  <c r="AN3094" i="18"/>
  <c r="AN2419" i="18"/>
  <c r="AN6122" i="18"/>
  <c r="AN5938" i="18"/>
  <c r="AN5754" i="18"/>
  <c r="AN5610" i="18"/>
  <c r="AN5426" i="18"/>
  <c r="AN5242" i="18"/>
  <c r="AN5098" i="18"/>
  <c r="AN4914" i="18"/>
  <c r="AN4730" i="18"/>
  <c r="AN4586" i="18"/>
  <c r="AN3758" i="18"/>
  <c r="AN3197" i="18"/>
  <c r="AN2621" i="18"/>
  <c r="AN2827" i="18"/>
  <c r="AN1428" i="18"/>
  <c r="AN3377" i="18"/>
  <c r="AN3557" i="18"/>
  <c r="AN3429" i="18"/>
  <c r="AN3292" i="18"/>
  <c r="AN3123" i="18"/>
  <c r="AN2950" i="18"/>
  <c r="AN2718" i="18"/>
  <c r="AN2442" i="18"/>
  <c r="AN1756" i="18"/>
  <c r="AN6164" i="18"/>
  <c r="AN6100" i="18"/>
  <c r="AN6036" i="18"/>
  <c r="AN5972" i="18"/>
  <c r="AN5908" i="18"/>
  <c r="AN5844" i="18"/>
  <c r="AN5780" i="18"/>
  <c r="AN5716" i="18"/>
  <c r="AN5652" i="18"/>
  <c r="AN5588" i="18"/>
  <c r="AN5524" i="18"/>
  <c r="AN5460" i="18"/>
  <c r="AN5396" i="18"/>
  <c r="AN5332" i="18"/>
  <c r="AN5268" i="18"/>
  <c r="AN5204" i="18"/>
  <c r="AN5140" i="18"/>
  <c r="AN5076" i="18"/>
  <c r="AN5012" i="18"/>
  <c r="AN4948" i="18"/>
  <c r="AN4884" i="18"/>
  <c r="AN4820" i="18"/>
  <c r="AN4756" i="18"/>
  <c r="AN4692" i="18"/>
  <c r="AN4628" i="18"/>
  <c r="AN4564" i="18"/>
  <c r="AN4500" i="18"/>
  <c r="AN4436" i="18"/>
  <c r="AN4363" i="18"/>
  <c r="AN4244" i="18"/>
  <c r="AN4116" i="18"/>
  <c r="AN3988" i="18"/>
  <c r="AN3860" i="18"/>
  <c r="AN3732" i="18"/>
  <c r="AN3604" i="18"/>
  <c r="AN3476" i="18"/>
  <c r="AN3348" i="18"/>
  <c r="AN3182" i="18"/>
  <c r="AN3012" i="18"/>
  <c r="AN2812" i="18"/>
  <c r="AN2556" i="18"/>
  <c r="AN2010" i="18"/>
  <c r="AN1242" i="18"/>
  <c r="AN6139" i="18"/>
  <c r="AN6075" i="18"/>
  <c r="AN6011" i="18"/>
  <c r="AN5947" i="18"/>
  <c r="AN5803" i="18"/>
  <c r="AN5619" i="18"/>
  <c r="AN5435" i="18"/>
  <c r="AN5291" i="18"/>
  <c r="AN5107" i="18"/>
  <c r="AN4923" i="18"/>
  <c r="AN4779" i="18"/>
  <c r="AN4595" i="18"/>
  <c r="AN4411" i="18"/>
  <c r="AN4163" i="18"/>
  <c r="AN3795" i="18"/>
  <c r="AN3427" i="18"/>
  <c r="AN3075" i="18"/>
  <c r="AN2332" i="18"/>
  <c r="AN6074" i="18"/>
  <c r="AN5930" i="18"/>
  <c r="AN5746" i="18"/>
  <c r="AN5562" i="18"/>
  <c r="AN5418" i="18"/>
  <c r="AN5234" i="18"/>
  <c r="AN5050" i="18"/>
  <c r="AN4906" i="18"/>
  <c r="AN4722" i="18"/>
  <c r="AN4538" i="18"/>
  <c r="AN3678" i="18"/>
  <c r="AN3173" i="18"/>
  <c r="AN2354" i="18"/>
  <c r="AN2787" i="18"/>
  <c r="AN1349" i="18"/>
  <c r="AN2148" i="18"/>
  <c r="AN4186" i="18"/>
  <c r="AN3930" i="18"/>
  <c r="AN3674" i="18"/>
  <c r="AN2746" i="18"/>
  <c r="AN4145" i="18"/>
  <c r="AN3121" i="18"/>
  <c r="AN1467" i="18"/>
  <c r="AN5923" i="18"/>
  <c r="AN5859" i="18"/>
  <c r="AN5795" i="18"/>
  <c r="AN5731" i="18"/>
  <c r="AN5667" i="18"/>
  <c r="AN5603" i="18"/>
  <c r="AN5539" i="18"/>
  <c r="AN5475" i="18"/>
  <c r="AN5411" i="18"/>
  <c r="AN5347" i="18"/>
  <c r="AN5283" i="18"/>
  <c r="AN5219" i="18"/>
  <c r="AN5155" i="18"/>
  <c r="AN5091" i="18"/>
  <c r="AN5027" i="18"/>
  <c r="AN4963" i="18"/>
  <c r="AN4899" i="18"/>
  <c r="AN4835" i="18"/>
  <c r="AN4771" i="18"/>
  <c r="AN4707" i="18"/>
  <c r="AN4643" i="18"/>
  <c r="AN4579" i="18"/>
  <c r="AN4515" i="18"/>
  <c r="AN4451" i="18"/>
  <c r="AN4387" i="18"/>
  <c r="AN4275" i="18"/>
  <c r="AN4147" i="18"/>
  <c r="AN4019" i="18"/>
  <c r="AN3891" i="18"/>
  <c r="AN3763" i="18"/>
  <c r="AN3635" i="18"/>
  <c r="AN3507" i="18"/>
  <c r="AN3379" i="18"/>
  <c r="AN3222" i="18"/>
  <c r="AN3052" i="18"/>
  <c r="AN2870" i="18"/>
  <c r="AN2614" i="18"/>
  <c r="AN2163" i="18"/>
  <c r="AN1482" i="18"/>
  <c r="AN6114" i="18"/>
  <c r="AN6050" i="18"/>
  <c r="AN5986" i="18"/>
  <c r="AN5922" i="18"/>
  <c r="AN5858" i="18"/>
  <c r="AN5794" i="18"/>
  <c r="AN5730" i="18"/>
  <c r="AN5666" i="18"/>
  <c r="AN5602" i="18"/>
  <c r="AN5538" i="18"/>
  <c r="AN5474" i="18"/>
  <c r="AN5410" i="18"/>
  <c r="AN5346" i="18"/>
  <c r="AN5282" i="18"/>
  <c r="AN5218" i="18"/>
  <c r="AN5154" i="18"/>
  <c r="AN5090" i="18"/>
  <c r="AN5026" i="18"/>
  <c r="AN4962" i="18"/>
  <c r="AN4898" i="18"/>
  <c r="AN4834" i="18"/>
  <c r="AN4770" i="18"/>
  <c r="AN4706" i="18"/>
  <c r="AN4642" i="18"/>
  <c r="AN4578" i="18"/>
  <c r="AN4514" i="18"/>
  <c r="AN4142" i="18"/>
  <c r="AN3630" i="18"/>
  <c r="AN3051" i="18"/>
  <c r="AN1475" i="18"/>
  <c r="AN3109" i="18"/>
  <c r="AN2853" i="18"/>
  <c r="AN2597" i="18"/>
  <c r="AN2116" i="18"/>
  <c r="AN1435" i="18"/>
  <c r="AN2763" i="18"/>
  <c r="AN2507" i="18"/>
  <c r="AN1876" i="18"/>
  <c r="AN796" i="18"/>
  <c r="AN4162" i="18"/>
  <c r="AN3906" i="18"/>
  <c r="AN3650" i="18"/>
  <c r="AN2666" i="18"/>
  <c r="AN4065" i="18"/>
  <c r="AN3041" i="18"/>
  <c r="AN1048" i="18"/>
  <c r="AN5915" i="18"/>
  <c r="AN5851" i="18"/>
  <c r="AN5787" i="18"/>
  <c r="AN5723" i="18"/>
  <c r="AN5659" i="18"/>
  <c r="AN5595" i="18"/>
  <c r="AN5531" i="18"/>
  <c r="AN5467" i="18"/>
  <c r="AN5403" i="18"/>
  <c r="AN5339" i="18"/>
  <c r="AN5275" i="18"/>
  <c r="AN5211" i="18"/>
  <c r="AN5147" i="18"/>
  <c r="AN5083" i="18"/>
  <c r="AN5019" i="18"/>
  <c r="AN4955" i="18"/>
  <c r="AN4891" i="18"/>
  <c r="AN4827" i="18"/>
  <c r="AN4763" i="18"/>
  <c r="AN4699" i="18"/>
  <c r="AN4635" i="18"/>
  <c r="AN4571" i="18"/>
  <c r="AN4507" i="18"/>
  <c r="AN4443" i="18"/>
  <c r="AN4373" i="18"/>
  <c r="AN4259" i="18"/>
  <c r="AN4131" i="18"/>
  <c r="AN4003" i="18"/>
  <c r="AN3875" i="18"/>
  <c r="AN3747" i="18"/>
  <c r="AN3619" i="18"/>
  <c r="AN3491" i="18"/>
  <c r="AN3363" i="18"/>
  <c r="AN3203" i="18"/>
  <c r="AN3030" i="18"/>
  <c r="AN2838" i="18"/>
  <c r="AN2582" i="18"/>
  <c r="AN2076" i="18"/>
  <c r="AN1393" i="18"/>
  <c r="AN6106" i="18"/>
  <c r="AN6042" i="18"/>
  <c r="AN5978" i="18"/>
  <c r="AN5914" i="18"/>
  <c r="AN5850" i="18"/>
  <c r="AN5786" i="18"/>
  <c r="AN5722" i="18"/>
  <c r="AN5658" i="18"/>
  <c r="AN5594" i="18"/>
  <c r="AN5530" i="18"/>
  <c r="AN5466" i="18"/>
  <c r="AN5402" i="18"/>
  <c r="AN5338" i="18"/>
  <c r="AN5274" i="18"/>
  <c r="AN5210" i="18"/>
  <c r="AN5146" i="18"/>
  <c r="AN5082" i="18"/>
  <c r="AN5018" i="18"/>
  <c r="AN4954" i="18"/>
  <c r="AN4890" i="18"/>
  <c r="AN4826" i="18"/>
  <c r="AN4762" i="18"/>
  <c r="AN4698" i="18"/>
  <c r="AN4634" i="18"/>
  <c r="AN4570" i="18"/>
  <c r="AN4474" i="18"/>
  <c r="AN4062" i="18"/>
  <c r="AN3550" i="18"/>
  <c r="AN2942" i="18"/>
  <c r="AN3325" i="18"/>
  <c r="AN3069" i="18"/>
  <c r="AN2813" i="18"/>
  <c r="AN2557" i="18"/>
  <c r="AN2011" i="18"/>
  <c r="AN1258" i="18"/>
  <c r="AN2723" i="18"/>
  <c r="AN2452" i="18"/>
  <c r="AN1771" i="18"/>
  <c r="AN4378" i="18"/>
  <c r="AN4122" i="18"/>
  <c r="AN3866" i="18"/>
  <c r="AN3514" i="18"/>
  <c r="AN2490" i="18"/>
  <c r="AN3889" i="18"/>
  <c r="AN2865" i="18"/>
  <c r="AN4088" i="18"/>
  <c r="AN5907" i="18"/>
  <c r="AN5843" i="18"/>
  <c r="AN5779" i="18"/>
  <c r="AN5715" i="18"/>
  <c r="AN5651" i="18"/>
  <c r="AN5587" i="18"/>
  <c r="AN5523" i="18"/>
  <c r="AN5459" i="18"/>
  <c r="AN5395" i="18"/>
  <c r="AN5331" i="18"/>
  <c r="AN5267" i="18"/>
  <c r="AN5203" i="18"/>
  <c r="AN5139" i="18"/>
  <c r="AN5075" i="18"/>
  <c r="AN5011" i="18"/>
  <c r="AN4947" i="18"/>
  <c r="AN4883" i="18"/>
  <c r="AN4819" i="18"/>
  <c r="AN4755" i="18"/>
  <c r="AN4691" i="18"/>
  <c r="AN4627" i="18"/>
  <c r="AN4563" i="18"/>
  <c r="AN4499" i="18"/>
  <c r="AN4435" i="18"/>
  <c r="AN4359" i="18"/>
  <c r="AN4243" i="18"/>
  <c r="AN4115" i="18"/>
  <c r="AN3987" i="18"/>
  <c r="AN3859" i="18"/>
  <c r="AN3731" i="18"/>
  <c r="AN3603" i="18"/>
  <c r="AN3475" i="18"/>
  <c r="AN3347" i="18"/>
  <c r="AN3180" i="18"/>
  <c r="AN3011" i="18"/>
  <c r="AN2806" i="18"/>
  <c r="AN2550" i="18"/>
  <c r="AN1994" i="18"/>
  <c r="AN1198" i="18"/>
  <c r="AN6098" i="18"/>
  <c r="AN6034" i="18"/>
  <c r="AN5970" i="18"/>
  <c r="AN5906" i="18"/>
  <c r="AN5842" i="18"/>
  <c r="AN5778" i="18"/>
  <c r="AN5714" i="18"/>
  <c r="AN5650" i="18"/>
  <c r="AN5586" i="18"/>
  <c r="AN5522" i="18"/>
  <c r="AN5458" i="18"/>
  <c r="AN5394" i="18"/>
  <c r="AN5330" i="18"/>
  <c r="AN5266" i="18"/>
  <c r="AN5202" i="18"/>
  <c r="AN5138" i="18"/>
  <c r="AN5074" i="18"/>
  <c r="AN5010" i="18"/>
  <c r="AN4946" i="18"/>
  <c r="AN4882" i="18"/>
  <c r="AN4818" i="18"/>
  <c r="AN4754" i="18"/>
  <c r="AN4690" i="18"/>
  <c r="AN4626" i="18"/>
  <c r="AN4562" i="18"/>
  <c r="AN4450" i="18"/>
  <c r="AN4014" i="18"/>
  <c r="AN3502" i="18"/>
  <c r="AN2868" i="18"/>
  <c r="AN3301" i="18"/>
  <c r="AN3045" i="18"/>
  <c r="AN2789" i="18"/>
  <c r="AN2533" i="18"/>
  <c r="AN1947" i="18"/>
  <c r="AN1086" i="18"/>
  <c r="AN2699" i="18"/>
  <c r="AN2388" i="18"/>
  <c r="AN1707" i="18"/>
  <c r="AN4354" i="18"/>
  <c r="AN4098" i="18"/>
  <c r="AN3842" i="18"/>
  <c r="AN3434" i="18"/>
  <c r="AN2300" i="18"/>
  <c r="AN3809" i="18"/>
  <c r="AN2785" i="18"/>
  <c r="AN3424" i="18"/>
  <c r="AN5899" i="18"/>
  <c r="AN5835" i="18"/>
  <c r="AN5771" i="18"/>
  <c r="AN5707" i="18"/>
  <c r="AN5643" i="18"/>
  <c r="AN5579" i="18"/>
  <c r="AN5515" i="18"/>
  <c r="AN5451" i="18"/>
  <c r="AN5387" i="18"/>
  <c r="AN5323" i="18"/>
  <c r="AN5259" i="18"/>
  <c r="AN5195" i="18"/>
  <c r="AN5131" i="18"/>
  <c r="AN5067" i="18"/>
  <c r="AN5003" i="18"/>
  <c r="AN4939" i="18"/>
  <c r="AN4875" i="18"/>
  <c r="AN4811" i="18"/>
  <c r="AN4747" i="18"/>
  <c r="AN4683" i="18"/>
  <c r="AN4619" i="18"/>
  <c r="AN4555" i="18"/>
  <c r="AN4491" i="18"/>
  <c r="AN4427" i="18"/>
  <c r="AN4348" i="18"/>
  <c r="AN4227" i="18"/>
  <c r="AN4099" i="18"/>
  <c r="AN3971" i="18"/>
  <c r="AN3843" i="18"/>
  <c r="AN3715" i="18"/>
  <c r="AN3587" i="18"/>
  <c r="AN3459" i="18"/>
  <c r="AN3331" i="18"/>
  <c r="AN3158" i="18"/>
  <c r="AN2988" i="18"/>
  <c r="AN2774" i="18"/>
  <c r="AN2518" i="18"/>
  <c r="AN1907" i="18"/>
  <c r="AN956" i="18"/>
  <c r="AN6090" i="18"/>
  <c r="AN6026" i="18"/>
  <c r="AN5962" i="18"/>
  <c r="AN5898" i="18"/>
  <c r="AN5834" i="18"/>
  <c r="AN5770" i="18"/>
  <c r="AN5706" i="18"/>
  <c r="AN5642" i="18"/>
  <c r="AN5578" i="18"/>
  <c r="AN5514" i="18"/>
  <c r="AN5450" i="18"/>
  <c r="AN5386" i="18"/>
  <c r="AN5322" i="18"/>
  <c r="AN5258" i="18"/>
  <c r="AN5194" i="18"/>
  <c r="AN5130" i="18"/>
  <c r="AN5066" i="18"/>
  <c r="AN5002" i="18"/>
  <c r="AN4938" i="18"/>
  <c r="AN4874" i="18"/>
  <c r="AN4810" i="18"/>
  <c r="AN4746" i="18"/>
  <c r="AN4682" i="18"/>
  <c r="AN4618" i="18"/>
  <c r="AN4554" i="18"/>
  <c r="AN4410" i="18"/>
  <c r="AN3934" i="18"/>
  <c r="AN3422" i="18"/>
  <c r="AN2708" i="18"/>
  <c r="AN3261" i="18"/>
  <c r="AN3005" i="18"/>
  <c r="AN2749" i="18"/>
  <c r="AN2493" i="18"/>
  <c r="AN1842" i="18"/>
  <c r="AN500" i="18"/>
  <c r="AN2659" i="18"/>
  <c r="AN2283" i="18"/>
  <c r="AN1602" i="18"/>
  <c r="AN4314" i="18"/>
  <c r="AN4058" i="18"/>
  <c r="AN3802" i="18"/>
  <c r="AN3258" i="18"/>
  <c r="AN1834" i="18"/>
  <c r="AN3633" i="18"/>
  <c r="AN2609" i="18"/>
  <c r="AN2444" i="18"/>
  <c r="AN5891" i="18"/>
  <c r="AN5827" i="18"/>
  <c r="AN5763" i="18"/>
  <c r="AN5699" i="18"/>
  <c r="AN5635" i="18"/>
  <c r="AN5571" i="18"/>
  <c r="AN5507" i="18"/>
  <c r="AN5443" i="18"/>
  <c r="AN5379" i="18"/>
  <c r="AN5315" i="18"/>
  <c r="AN5251" i="18"/>
  <c r="AN5187" i="18"/>
  <c r="AN5123" i="18"/>
  <c r="AN5059" i="18"/>
  <c r="AN4995" i="18"/>
  <c r="AN4931" i="18"/>
  <c r="AN4867" i="18"/>
  <c r="AN4803" i="18"/>
  <c r="AN4739" i="18"/>
  <c r="AN4675" i="18"/>
  <c r="AN4611" i="18"/>
  <c r="AN4547" i="18"/>
  <c r="AN4483" i="18"/>
  <c r="AN4419" i="18"/>
  <c r="AN4334" i="18"/>
  <c r="AN4211" i="18"/>
  <c r="AN4083" i="18"/>
  <c r="AN3955" i="18"/>
  <c r="AN3827" i="18"/>
  <c r="AN3699" i="18"/>
  <c r="AN3571" i="18"/>
  <c r="AN3443" i="18"/>
  <c r="AN3308" i="18"/>
  <c r="AN3139" i="18"/>
  <c r="AN2966" i="18"/>
  <c r="AN2742" i="18"/>
  <c r="AN2486" i="18"/>
  <c r="AN1820" i="18"/>
  <c r="AN6082" i="18"/>
  <c r="AN6018" i="18"/>
  <c r="AN5954" i="18"/>
  <c r="AN5890" i="18"/>
  <c r="AN5826" i="18"/>
  <c r="AN5762" i="18"/>
  <c r="AN5698" i="18"/>
  <c r="AN5634" i="18"/>
  <c r="AN5570" i="18"/>
  <c r="AN5506" i="18"/>
  <c r="AN5442" i="18"/>
  <c r="AN5378" i="18"/>
  <c r="AN5314" i="18"/>
  <c r="AN5250" i="18"/>
  <c r="AN5186" i="18"/>
  <c r="AN5122" i="18"/>
  <c r="AN5058" i="18"/>
  <c r="AN4994" i="18"/>
  <c r="AN4930" i="18"/>
  <c r="AN4866" i="18"/>
  <c r="AN4802" i="18"/>
  <c r="AN4738" i="18"/>
  <c r="AN4674" i="18"/>
  <c r="AN4610" i="18"/>
  <c r="AN4546" i="18"/>
  <c r="AN4383" i="18"/>
  <c r="AN3886" i="18"/>
  <c r="AN3374" i="18"/>
  <c r="AN2612" i="18"/>
  <c r="AN3237" i="18"/>
  <c r="AN2981" i="18"/>
  <c r="AN2725" i="18"/>
  <c r="AN2459" i="18"/>
  <c r="AN1778" i="18"/>
  <c r="AN2891" i="18"/>
  <c r="AN2635" i="18"/>
  <c r="AN2219" i="18"/>
  <c r="AN1538" i="18"/>
  <c r="AN4290" i="18"/>
  <c r="AN4034" i="18"/>
  <c r="AN3778" i="18"/>
  <c r="AN3178" i="18"/>
  <c r="AN1619" i="18"/>
  <c r="AN3553" i="18"/>
  <c r="AN2529" i="18"/>
  <c r="AN3799" i="18"/>
  <c r="AN4226" i="18"/>
  <c r="AN3970" i="18"/>
  <c r="AN3714" i="18"/>
  <c r="AN2922" i="18"/>
  <c r="AN4321" i="18"/>
  <c r="AN3297" i="18"/>
  <c r="AN1938" i="18"/>
  <c r="AN4506" i="18"/>
  <c r="AN4442" i="18"/>
  <c r="AN4372" i="18"/>
  <c r="AN4254" i="18"/>
  <c r="AN4126" i="18"/>
  <c r="AN3998" i="18"/>
  <c r="AN3870" i="18"/>
  <c r="AN3742" i="18"/>
  <c r="AN3614" i="18"/>
  <c r="AN3486" i="18"/>
  <c r="AN3358" i="18"/>
  <c r="AN3198" i="18"/>
  <c r="AN3028" i="18"/>
  <c r="AN2836" i="18"/>
  <c r="AN2580" i="18"/>
  <c r="AN2074" i="18"/>
  <c r="AN1385" i="18"/>
  <c r="AN3293" i="18"/>
  <c r="AN3229" i="18"/>
  <c r="AN3165" i="18"/>
  <c r="AN3101" i="18"/>
  <c r="AN3037" i="18"/>
  <c r="AN2973" i="18"/>
  <c r="AN2909" i="18"/>
  <c r="AN2845" i="18"/>
  <c r="AN2781" i="18"/>
  <c r="AN2717" i="18"/>
  <c r="AN2653" i="18"/>
  <c r="AN2589" i="18"/>
  <c r="AN2525" i="18"/>
  <c r="AN2436" i="18"/>
  <c r="AN2267" i="18"/>
  <c r="AN2098" i="18"/>
  <c r="AN1924" i="18"/>
  <c r="AN1755" i="18"/>
  <c r="AN1586" i="18"/>
  <c r="AN1412" i="18"/>
  <c r="AN1016" i="18"/>
  <c r="AN2883" i="18"/>
  <c r="AN2819" i="18"/>
  <c r="AN2755" i="18"/>
  <c r="AN2691" i="18"/>
  <c r="AN2627" i="18"/>
  <c r="AN2563" i="18"/>
  <c r="AN2499" i="18"/>
  <c r="AN2370" i="18"/>
  <c r="AN2196" i="18"/>
  <c r="AN2027" i="18"/>
  <c r="AN1858" i="18"/>
  <c r="AN1684" i="18"/>
  <c r="AN1515" i="18"/>
  <c r="AN1301" i="18"/>
  <c r="AN673" i="18"/>
  <c r="AN4346" i="18"/>
  <c r="AN4282" i="18"/>
  <c r="AN4218" i="18"/>
  <c r="AN4154" i="18"/>
  <c r="AN4090" i="18"/>
  <c r="AN4026" i="18"/>
  <c r="AN3962" i="18"/>
  <c r="AN3898" i="18"/>
  <c r="AN3834" i="18"/>
  <c r="AN3770" i="18"/>
  <c r="AN3706" i="18"/>
  <c r="AN3642" i="18"/>
  <c r="AN3386" i="18"/>
  <c r="AN3130" i="18"/>
  <c r="AN2874" i="18"/>
  <c r="AN2618" i="18"/>
  <c r="AN2172" i="18"/>
  <c r="AN1491" i="18"/>
  <c r="AN4273" i="18"/>
  <c r="AN4017" i="18"/>
  <c r="AN3761" i="18"/>
  <c r="AN3505" i="18"/>
  <c r="AN3249" i="18"/>
  <c r="AN2993" i="18"/>
  <c r="AN2737" i="18"/>
  <c r="AN2481" i="18"/>
  <c r="AN1810" i="18"/>
  <c r="AN4344" i="18"/>
  <c r="AN3768" i="18"/>
  <c r="AN2976" i="18"/>
  <c r="AN4311" i="18"/>
  <c r="AN1442" i="18"/>
  <c r="AN4498" i="18"/>
  <c r="AN4434" i="18"/>
  <c r="AN4358" i="18"/>
  <c r="AN4238" i="18"/>
  <c r="AN4110" i="18"/>
  <c r="AN3982" i="18"/>
  <c r="AN3854" i="18"/>
  <c r="AN3726" i="18"/>
  <c r="AN3598" i="18"/>
  <c r="AN3470" i="18"/>
  <c r="AN3342" i="18"/>
  <c r="AN3179" i="18"/>
  <c r="AN3006" i="18"/>
  <c r="AN2804" i="18"/>
  <c r="AN2548" i="18"/>
  <c r="AN1987" i="18"/>
  <c r="AN1194" i="18"/>
  <c r="AN3285" i="18"/>
  <c r="AN3221" i="18"/>
  <c r="AN3157" i="18"/>
  <c r="AN3093" i="18"/>
  <c r="AN3029" i="18"/>
  <c r="AN2965" i="18"/>
  <c r="AN2901" i="18"/>
  <c r="AN2837" i="18"/>
  <c r="AN2773" i="18"/>
  <c r="AN2709" i="18"/>
  <c r="AN2645" i="18"/>
  <c r="AN2581" i="18"/>
  <c r="AN2517" i="18"/>
  <c r="AN2418" i="18"/>
  <c r="AN2244" i="18"/>
  <c r="AN2075" i="18"/>
  <c r="AN1906" i="18"/>
  <c r="AN1732" i="18"/>
  <c r="AN1563" i="18"/>
  <c r="AN1392" i="18"/>
  <c r="AN931" i="18"/>
  <c r="AN2875" i="18"/>
  <c r="AN2811" i="18"/>
  <c r="AN2747" i="18"/>
  <c r="AN2683" i="18"/>
  <c r="AN2619" i="18"/>
  <c r="AN2555" i="18"/>
  <c r="AN2491" i="18"/>
  <c r="AN2347" i="18"/>
  <c r="AN2178" i="18"/>
  <c r="AN2004" i="18"/>
  <c r="AN1835" i="18"/>
  <c r="AN1666" i="18"/>
  <c r="AN1492" i="18"/>
  <c r="AN1238" i="18"/>
  <c r="AN481" i="18"/>
  <c r="AN4338" i="18"/>
  <c r="AN4274" i="18"/>
  <c r="AN4210" i="18"/>
  <c r="AN4146" i="18"/>
  <c r="AN4082" i="18"/>
  <c r="AN4018" i="18"/>
  <c r="AN3954" i="18"/>
  <c r="AN3890" i="18"/>
  <c r="AN3826" i="18"/>
  <c r="AN3762" i="18"/>
  <c r="AN3698" i="18"/>
  <c r="AN3626" i="18"/>
  <c r="AN3370" i="18"/>
  <c r="AN3114" i="18"/>
  <c r="AN2858" i="18"/>
  <c r="AN2602" i="18"/>
  <c r="AN2131" i="18"/>
  <c r="AN1450" i="18"/>
  <c r="AN4257" i="18"/>
  <c r="AN4001" i="18"/>
  <c r="AN3745" i="18"/>
  <c r="AN3489" i="18"/>
  <c r="AN3233" i="18"/>
  <c r="AN2977" i="18"/>
  <c r="AN2721" i="18"/>
  <c r="AN2450" i="18"/>
  <c r="AN1764" i="18"/>
  <c r="AN4312" i="18"/>
  <c r="AN3728" i="18"/>
  <c r="AN2912" i="18"/>
  <c r="AN4247" i="18"/>
  <c r="AN2345" i="18"/>
  <c r="AN4490" i="18"/>
  <c r="AN4426" i="18"/>
  <c r="AN4347" i="18"/>
  <c r="AN4222" i="18"/>
  <c r="AN4094" i="18"/>
  <c r="AN3966" i="18"/>
  <c r="AN3838" i="18"/>
  <c r="AN3710" i="18"/>
  <c r="AN3582" i="18"/>
  <c r="AN3454" i="18"/>
  <c r="AN3326" i="18"/>
  <c r="AN3156" i="18"/>
  <c r="AN2987" i="18"/>
  <c r="AN2772" i="18"/>
  <c r="AN2516" i="18"/>
  <c r="AN1900" i="18"/>
  <c r="AN924" i="18"/>
  <c r="AN3277" i="18"/>
  <c r="AN3213" i="18"/>
  <c r="AN3149" i="18"/>
  <c r="AN3085" i="18"/>
  <c r="AN3021" i="18"/>
  <c r="AN2957" i="18"/>
  <c r="AN2893" i="18"/>
  <c r="AN2829" i="18"/>
  <c r="AN2765" i="18"/>
  <c r="AN2701" i="18"/>
  <c r="AN2637" i="18"/>
  <c r="AN2573" i="18"/>
  <c r="AN2509" i="18"/>
  <c r="AN2395" i="18"/>
  <c r="AN2226" i="18"/>
  <c r="AN2052" i="18"/>
  <c r="AN1883" i="18"/>
  <c r="AN1714" i="18"/>
  <c r="AN1540" i="18"/>
  <c r="AN1365" i="18"/>
  <c r="AN835" i="18"/>
  <c r="AN2867" i="18"/>
  <c r="AN2803" i="18"/>
  <c r="AN2739" i="18"/>
  <c r="AN2675" i="18"/>
  <c r="AN2611" i="18"/>
  <c r="AN2547" i="18"/>
  <c r="AN2483" i="18"/>
  <c r="AN2324" i="18"/>
  <c r="AN2155" i="18"/>
  <c r="AN1986" i="18"/>
  <c r="AN1812" i="18"/>
  <c r="AN1643" i="18"/>
  <c r="AN1474" i="18"/>
  <c r="AN1178" i="18"/>
  <c r="AN4330" i="18"/>
  <c r="AN4266" i="18"/>
  <c r="AN4202" i="18"/>
  <c r="AN4138" i="18"/>
  <c r="AN4074" i="18"/>
  <c r="AN4010" i="18"/>
  <c r="AN3946" i="18"/>
  <c r="AN3882" i="18"/>
  <c r="AN3818" i="18"/>
  <c r="AN3754" i="18"/>
  <c r="AN3690" i="18"/>
  <c r="AN3578" i="18"/>
  <c r="AN3322" i="18"/>
  <c r="AN3066" i="18"/>
  <c r="AN2810" i="18"/>
  <c r="AN2554" i="18"/>
  <c r="AN2003" i="18"/>
  <c r="AN1237" i="18"/>
  <c r="AN4209" i="18"/>
  <c r="AN3953" i="18"/>
  <c r="AN3697" i="18"/>
  <c r="AN3441" i="18"/>
  <c r="AN3185" i="18"/>
  <c r="AN2929" i="18"/>
  <c r="AN2673" i="18"/>
  <c r="AN2322" i="18"/>
  <c r="AN1636" i="18"/>
  <c r="AN4216" i="18"/>
  <c r="AN3600" i="18"/>
  <c r="AN2720" i="18"/>
  <c r="AN4055" i="18"/>
  <c r="AN1213" i="18"/>
  <c r="AN4482" i="18"/>
  <c r="AN4418" i="18"/>
  <c r="AN4333" i="18"/>
  <c r="AN4206" i="18"/>
  <c r="AN4078" i="18"/>
  <c r="AN3950" i="18"/>
  <c r="AN3822" i="18"/>
  <c r="AN3694" i="18"/>
  <c r="AN3566" i="18"/>
  <c r="AN3438" i="18"/>
  <c r="AN3307" i="18"/>
  <c r="AN3134" i="18"/>
  <c r="AN2964" i="18"/>
  <c r="AN2740" i="18"/>
  <c r="AN2484" i="18"/>
  <c r="AN1818" i="18"/>
  <c r="AN3269" i="18"/>
  <c r="AN3205" i="18"/>
  <c r="AN3141" i="18"/>
  <c r="AN3077" i="18"/>
  <c r="AN3013" i="18"/>
  <c r="AN2949" i="18"/>
  <c r="AN2885" i="18"/>
  <c r="AN2821" i="18"/>
  <c r="AN2757" i="18"/>
  <c r="AN2693" i="18"/>
  <c r="AN2629" i="18"/>
  <c r="AN2565" i="18"/>
  <c r="AN2501" i="18"/>
  <c r="AN2372" i="18"/>
  <c r="AN2203" i="18"/>
  <c r="AN2034" i="18"/>
  <c r="AN1860" i="18"/>
  <c r="AN1691" i="18"/>
  <c r="AN1522" i="18"/>
  <c r="AN1306" i="18"/>
  <c r="AN708" i="18"/>
  <c r="AN2859" i="18"/>
  <c r="AN2795" i="18"/>
  <c r="AN2731" i="18"/>
  <c r="AN2667" i="18"/>
  <c r="AN2603" i="18"/>
  <c r="AN2539" i="18"/>
  <c r="AN2475" i="18"/>
  <c r="AN2306" i="18"/>
  <c r="AN2132" i="18"/>
  <c r="AN1963" i="18"/>
  <c r="AN1794" i="18"/>
  <c r="AN1620" i="18"/>
  <c r="AN1451" i="18"/>
  <c r="AN1130" i="18"/>
  <c r="AN4386" i="18"/>
  <c r="AN4322" i="18"/>
  <c r="AN4258" i="18"/>
  <c r="AN4194" i="18"/>
  <c r="AN4130" i="18"/>
  <c r="AN4066" i="18"/>
  <c r="AN4002" i="18"/>
  <c r="AN3938" i="18"/>
  <c r="AN3874" i="18"/>
  <c r="AN3810" i="18"/>
  <c r="AN3746" i="18"/>
  <c r="AN3682" i="18"/>
  <c r="AN3562" i="18"/>
  <c r="AN3306" i="18"/>
  <c r="AN3050" i="18"/>
  <c r="AN2794" i="18"/>
  <c r="AN2538" i="18"/>
  <c r="AN1962" i="18"/>
  <c r="AN1114" i="18"/>
  <c r="AN4193" i="18"/>
  <c r="AN3937" i="18"/>
  <c r="AN3681" i="18"/>
  <c r="AN3425" i="18"/>
  <c r="AN3169" i="18"/>
  <c r="AN2913" i="18"/>
  <c r="AN2657" i="18"/>
  <c r="AN2276" i="18"/>
  <c r="AN1595" i="18"/>
  <c r="AN4184" i="18"/>
  <c r="AN3552" i="18"/>
  <c r="AN2656" i="18"/>
  <c r="AN3991" i="18"/>
  <c r="AN2160" i="18"/>
  <c r="AN4466" i="18"/>
  <c r="AN4402" i="18"/>
  <c r="AN4302" i="18"/>
  <c r="AN4174" i="18"/>
  <c r="AN4046" i="18"/>
  <c r="AN3918" i="18"/>
  <c r="AN3790" i="18"/>
  <c r="AN3662" i="18"/>
  <c r="AN3534" i="18"/>
  <c r="AN3406" i="18"/>
  <c r="AN3262" i="18"/>
  <c r="AN3092" i="18"/>
  <c r="AN2923" i="18"/>
  <c r="AN2676" i="18"/>
  <c r="AN2330" i="18"/>
  <c r="AN1644" i="18"/>
  <c r="AN3317" i="18"/>
  <c r="AN3253" i="18"/>
  <c r="AN3189" i="18"/>
  <c r="AN3125" i="18"/>
  <c r="AN3061" i="18"/>
  <c r="AN2997" i="18"/>
  <c r="AN2933" i="18"/>
  <c r="AN2869" i="18"/>
  <c r="AN2805" i="18"/>
  <c r="AN2741" i="18"/>
  <c r="AN2677" i="18"/>
  <c r="AN2613" i="18"/>
  <c r="AN2549" i="18"/>
  <c r="AN2485" i="18"/>
  <c r="AN2331" i="18"/>
  <c r="AN2162" i="18"/>
  <c r="AN1988" i="18"/>
  <c r="AN1819" i="18"/>
  <c r="AN1650" i="18"/>
  <c r="AN1476" i="18"/>
  <c r="AN1197" i="18"/>
  <c r="AN2843" i="18"/>
  <c r="AN2779" i="18"/>
  <c r="AN2715" i="18"/>
  <c r="AN2651" i="18"/>
  <c r="AN2587" i="18"/>
  <c r="AN2523" i="18"/>
  <c r="AN2434" i="18"/>
  <c r="AN2260" i="18"/>
  <c r="AN2091" i="18"/>
  <c r="AN1922" i="18"/>
  <c r="AN1748" i="18"/>
  <c r="AN1579" i="18"/>
  <c r="AN1410" i="18"/>
  <c r="AN990" i="18"/>
  <c r="AN4370" i="18"/>
  <c r="AN4306" i="18"/>
  <c r="AN4242" i="18"/>
  <c r="AN4178" i="18"/>
  <c r="AN4114" i="18"/>
  <c r="AN4050" i="18"/>
  <c r="AN3986" i="18"/>
  <c r="AN3922" i="18"/>
  <c r="AN3858" i="18"/>
  <c r="AN3794" i="18"/>
  <c r="AN3730" i="18"/>
  <c r="AN3666" i="18"/>
  <c r="AN3498" i="18"/>
  <c r="AN3242" i="18"/>
  <c r="AN2986" i="18"/>
  <c r="AN2730" i="18"/>
  <c r="AN2474" i="18"/>
  <c r="AN1788" i="18"/>
  <c r="AN4385" i="18"/>
  <c r="AN4129" i="18"/>
  <c r="AN3873" i="18"/>
  <c r="AN3617" i="18"/>
  <c r="AN3361" i="18"/>
  <c r="AN3105" i="18"/>
  <c r="AN2849" i="18"/>
  <c r="AN2593" i="18"/>
  <c r="AN2107" i="18"/>
  <c r="AN1426" i="18"/>
  <c r="AN4056" i="18"/>
  <c r="AN3384" i="18"/>
  <c r="AN2275" i="18"/>
  <c r="AN3735" i="18"/>
  <c r="BC56" i="18"/>
  <c r="AN4458" i="18"/>
  <c r="AN4394" i="18"/>
  <c r="AN4286" i="18"/>
  <c r="AN4158" i="18"/>
  <c r="AN4030" i="18"/>
  <c r="AN3902" i="18"/>
  <c r="AN3774" i="18"/>
  <c r="AN3646" i="18"/>
  <c r="AN3518" i="18"/>
  <c r="AN3390" i="18"/>
  <c r="AN3243" i="18"/>
  <c r="AN3070" i="18"/>
  <c r="AN2900" i="18"/>
  <c r="AN2644" i="18"/>
  <c r="AN2243" i="18"/>
  <c r="AN1562" i="18"/>
  <c r="AN3309" i="18"/>
  <c r="AN3245" i="18"/>
  <c r="AN3181" i="18"/>
  <c r="AN3117" i="18"/>
  <c r="AN3053" i="18"/>
  <c r="AN2989" i="18"/>
  <c r="AN2925" i="18"/>
  <c r="AN2861" i="18"/>
  <c r="AN2797" i="18"/>
  <c r="AN2733" i="18"/>
  <c r="AN2669" i="18"/>
  <c r="AN2605" i="18"/>
  <c r="AN2541" i="18"/>
  <c r="AN2477" i="18"/>
  <c r="AN2308" i="18"/>
  <c r="AN2139" i="18"/>
  <c r="AN1970" i="18"/>
  <c r="AN1796" i="18"/>
  <c r="AN1627" i="18"/>
  <c r="AN1458" i="18"/>
  <c r="AN1134" i="18"/>
  <c r="AN2899" i="18"/>
  <c r="AN2835" i="18"/>
  <c r="AN2771" i="18"/>
  <c r="AN2707" i="18"/>
  <c r="AN2643" i="18"/>
  <c r="AN2579" i="18"/>
  <c r="AN2515" i="18"/>
  <c r="AN2411" i="18"/>
  <c r="AN2242" i="18"/>
  <c r="AN2068" i="18"/>
  <c r="AN1899" i="18"/>
  <c r="AN1730" i="18"/>
  <c r="AN1556" i="18"/>
  <c r="AN1384" i="18"/>
  <c r="AN916" i="18"/>
  <c r="AN4362" i="18"/>
  <c r="AN4298" i="18"/>
  <c r="AN4234" i="18"/>
  <c r="AN4170" i="18"/>
  <c r="AN4106" i="18"/>
  <c r="AN4042" i="18"/>
  <c r="AN3978" i="18"/>
  <c r="AN3914" i="18"/>
  <c r="AN3850" i="18"/>
  <c r="AN3786" i="18"/>
  <c r="AN3722" i="18"/>
  <c r="AN3658" i="18"/>
  <c r="AN3450" i="18"/>
  <c r="AN3194" i="18"/>
  <c r="AN2938" i="18"/>
  <c r="AN2682" i="18"/>
  <c r="AN2346" i="18"/>
  <c r="AN1660" i="18"/>
  <c r="AN4337" i="18"/>
  <c r="AN4081" i="18"/>
  <c r="AN3825" i="18"/>
  <c r="AN3569" i="18"/>
  <c r="AN3313" i="18"/>
  <c r="AN3057" i="18"/>
  <c r="AN2801" i="18"/>
  <c r="AN2545" i="18"/>
  <c r="AN1979" i="18"/>
  <c r="AN1173" i="18"/>
  <c r="AN3936" i="18"/>
  <c r="AN3232" i="18"/>
  <c r="AN1763" i="18"/>
  <c r="AN3111" i="18"/>
  <c r="AN3896" i="18"/>
  <c r="AN3168" i="18"/>
  <c r="AN1594" i="18"/>
  <c r="AN2855" i="18"/>
  <c r="AN3634" i="18"/>
  <c r="AN3570" i="18"/>
  <c r="AN3506" i="18"/>
  <c r="AN3442" i="18"/>
  <c r="AN3378" i="18"/>
  <c r="AN3314" i="18"/>
  <c r="AN3250" i="18"/>
  <c r="AN3186" i="18"/>
  <c r="AN3122" i="18"/>
  <c r="AN3058" i="18"/>
  <c r="AN2994" i="18"/>
  <c r="AN2930" i="18"/>
  <c r="AN2866" i="18"/>
  <c r="AN2802" i="18"/>
  <c r="AN2738" i="18"/>
  <c r="AN2674" i="18"/>
  <c r="AN2610" i="18"/>
  <c r="AN2546" i="18"/>
  <c r="AN2482" i="18"/>
  <c r="AN2323" i="18"/>
  <c r="AN2154" i="18"/>
  <c r="AN1980" i="18"/>
  <c r="AN1811" i="18"/>
  <c r="AN1642" i="18"/>
  <c r="AN1468" i="18"/>
  <c r="AN1174" i="18"/>
  <c r="AN4329" i="18"/>
  <c r="AN4265" i="18"/>
  <c r="AN4201" i="18"/>
  <c r="AN4137" i="18"/>
  <c r="AN4073" i="18"/>
  <c r="AN4009" i="18"/>
  <c r="AN3945" i="18"/>
  <c r="AN3881" i="18"/>
  <c r="AN3817" i="18"/>
  <c r="AN3753" i="18"/>
  <c r="AN3689" i="18"/>
  <c r="AN3625" i="18"/>
  <c r="AN3561" i="18"/>
  <c r="AN3497" i="18"/>
  <c r="AN3433" i="18"/>
  <c r="AN3369" i="18"/>
  <c r="AN3305" i="18"/>
  <c r="AN3241" i="18"/>
  <c r="AN3177" i="18"/>
  <c r="AN3113" i="18"/>
  <c r="AN3049" i="18"/>
  <c r="AN2985" i="18"/>
  <c r="AN2921" i="18"/>
  <c r="AN2857" i="18"/>
  <c r="AN2793" i="18"/>
  <c r="AN2729" i="18"/>
  <c r="AN2665" i="18"/>
  <c r="AN2601" i="18"/>
  <c r="AN2537" i="18"/>
  <c r="AN2468" i="18"/>
  <c r="AN2299" i="18"/>
  <c r="AN2130" i="18"/>
  <c r="AN1956" i="18"/>
  <c r="AN1787" i="18"/>
  <c r="AN1618" i="18"/>
  <c r="AN1444" i="18"/>
  <c r="AN1110" i="18"/>
  <c r="AN4320" i="18"/>
  <c r="AN4192" i="18"/>
  <c r="AN4064" i="18"/>
  <c r="AN3920" i="18"/>
  <c r="AN3744" i="18"/>
  <c r="AN3576" i="18"/>
  <c r="AN3408" i="18"/>
  <c r="AN3216" i="18"/>
  <c r="AN2960" i="18"/>
  <c r="AN2704" i="18"/>
  <c r="AN2403" i="18"/>
  <c r="AN1722" i="18"/>
  <c r="AN4295" i="18"/>
  <c r="AN4039" i="18"/>
  <c r="AN3783" i="18"/>
  <c r="AN3047" i="18"/>
  <c r="AN1093" i="18"/>
  <c r="AN740" i="18"/>
  <c r="AN1446" i="18"/>
  <c r="BD36" i="18"/>
  <c r="AN3618" i="18"/>
  <c r="AN3554" i="18"/>
  <c r="AN3490" i="18"/>
  <c r="AN3426" i="18"/>
  <c r="AN3362" i="18"/>
  <c r="AN3298" i="18"/>
  <c r="AN3234" i="18"/>
  <c r="AN3170" i="18"/>
  <c r="AN3106" i="18"/>
  <c r="AN3042" i="18"/>
  <c r="AN2978" i="18"/>
  <c r="AN2914" i="18"/>
  <c r="AN2850" i="18"/>
  <c r="AN2786" i="18"/>
  <c r="AN2722" i="18"/>
  <c r="AN2658" i="18"/>
  <c r="AN2594" i="18"/>
  <c r="AN2530" i="18"/>
  <c r="AN2451" i="18"/>
  <c r="AN2282" i="18"/>
  <c r="AN2108" i="18"/>
  <c r="AN1939" i="18"/>
  <c r="AN1770" i="18"/>
  <c r="AN1596" i="18"/>
  <c r="AN1427" i="18"/>
  <c r="AN1066" i="18"/>
  <c r="AN4377" i="18"/>
  <c r="AN4313" i="18"/>
  <c r="AN4249" i="18"/>
  <c r="AN4185" i="18"/>
  <c r="AN4121" i="18"/>
  <c r="AN4057" i="18"/>
  <c r="AN3993" i="18"/>
  <c r="AN3929" i="18"/>
  <c r="AN3865" i="18"/>
  <c r="AN3801" i="18"/>
  <c r="AN3737" i="18"/>
  <c r="AN3673" i="18"/>
  <c r="AN3609" i="18"/>
  <c r="AN3545" i="18"/>
  <c r="AN3481" i="18"/>
  <c r="AN3417" i="18"/>
  <c r="AN3353" i="18"/>
  <c r="AN3289" i="18"/>
  <c r="AN3225" i="18"/>
  <c r="AN3161" i="18"/>
  <c r="AN3097" i="18"/>
  <c r="AN3033" i="18"/>
  <c r="AN2969" i="18"/>
  <c r="AN2905" i="18"/>
  <c r="AN2841" i="18"/>
  <c r="AN2777" i="18"/>
  <c r="AN2713" i="18"/>
  <c r="AN2649" i="18"/>
  <c r="AN2585" i="18"/>
  <c r="AN2521" i="18"/>
  <c r="AN2427" i="18"/>
  <c r="AN2258" i="18"/>
  <c r="AN2084" i="18"/>
  <c r="AN1915" i="18"/>
  <c r="AN1746" i="18"/>
  <c r="AN1572" i="18"/>
  <c r="AN1402" i="18"/>
  <c r="AN984" i="18"/>
  <c r="AN4304" i="18"/>
  <c r="AN4176" i="18"/>
  <c r="AN4048" i="18"/>
  <c r="AN3872" i="18"/>
  <c r="AN3704" i="18"/>
  <c r="AN3536" i="18"/>
  <c r="AN3360" i="18"/>
  <c r="AN3152" i="18"/>
  <c r="AN2896" i="18"/>
  <c r="AN2640" i="18"/>
  <c r="AN2234" i="18"/>
  <c r="AN1548" i="18"/>
  <c r="AN4231" i="18"/>
  <c r="AN3975" i="18"/>
  <c r="AN3719" i="18"/>
  <c r="AN2791" i="18"/>
  <c r="AN2281" i="18"/>
  <c r="AN2032" i="18"/>
  <c r="BD50" i="18"/>
  <c r="BD49" i="18"/>
  <c r="AN3610" i="18"/>
  <c r="AN3546" i="18"/>
  <c r="AN3482" i="18"/>
  <c r="AN3418" i="18"/>
  <c r="AN3354" i="18"/>
  <c r="AN3290" i="18"/>
  <c r="AN3226" i="18"/>
  <c r="AN3162" i="18"/>
  <c r="AN3098" i="18"/>
  <c r="AN3034" i="18"/>
  <c r="AN2970" i="18"/>
  <c r="AN2906" i="18"/>
  <c r="AN2842" i="18"/>
  <c r="AN2778" i="18"/>
  <c r="AN2714" i="18"/>
  <c r="AN2650" i="18"/>
  <c r="AN2586" i="18"/>
  <c r="AN2522" i="18"/>
  <c r="AN2428" i="18"/>
  <c r="AN2259" i="18"/>
  <c r="AN2090" i="18"/>
  <c r="AN1916" i="18"/>
  <c r="AN1747" i="18"/>
  <c r="AN1578" i="18"/>
  <c r="AN1403" i="18"/>
  <c r="AN988" i="18"/>
  <c r="AN4369" i="18"/>
  <c r="AN4305" i="18"/>
  <c r="AN4241" i="18"/>
  <c r="AN4177" i="18"/>
  <c r="AN4113" i="18"/>
  <c r="AN4049" i="18"/>
  <c r="AN3985" i="18"/>
  <c r="AN3921" i="18"/>
  <c r="AN3857" i="18"/>
  <c r="AN3793" i="18"/>
  <c r="AN3729" i="18"/>
  <c r="AN3665" i="18"/>
  <c r="AN3601" i="18"/>
  <c r="AN3537" i="18"/>
  <c r="AN3473" i="18"/>
  <c r="AN3409" i="18"/>
  <c r="AN3345" i="18"/>
  <c r="AN3281" i="18"/>
  <c r="AN3217" i="18"/>
  <c r="AN3153" i="18"/>
  <c r="AN3089" i="18"/>
  <c r="AN3025" i="18"/>
  <c r="AN2961" i="18"/>
  <c r="AN2897" i="18"/>
  <c r="AN2833" i="18"/>
  <c r="AN2769" i="18"/>
  <c r="AN2705" i="18"/>
  <c r="AN2641" i="18"/>
  <c r="AN2577" i="18"/>
  <c r="AN2513" i="18"/>
  <c r="AN2404" i="18"/>
  <c r="AN2235" i="18"/>
  <c r="AN2066" i="18"/>
  <c r="AN1892" i="18"/>
  <c r="AN1723" i="18"/>
  <c r="AN1554" i="18"/>
  <c r="AN1376" i="18"/>
  <c r="AN644" i="18"/>
  <c r="AN4280" i="18"/>
  <c r="AN4152" i="18"/>
  <c r="AN4024" i="18"/>
  <c r="AN3856" i="18"/>
  <c r="AN3680" i="18"/>
  <c r="AN3512" i="18"/>
  <c r="AN3344" i="18"/>
  <c r="AN3104" i="18"/>
  <c r="AN2848" i="18"/>
  <c r="AN2592" i="18"/>
  <c r="AN2106" i="18"/>
  <c r="AN1420" i="18"/>
  <c r="AN4183" i="18"/>
  <c r="AN3927" i="18"/>
  <c r="AN3623" i="18"/>
  <c r="AN2599" i="18"/>
  <c r="AN2089" i="18"/>
  <c r="AN1648" i="18"/>
  <c r="BC59" i="18"/>
  <c r="AN3602" i="18"/>
  <c r="AN3538" i="18"/>
  <c r="AN3474" i="18"/>
  <c r="AN3410" i="18"/>
  <c r="AN3346" i="18"/>
  <c r="AN3282" i="18"/>
  <c r="AN3218" i="18"/>
  <c r="AN3154" i="18"/>
  <c r="AN3090" i="18"/>
  <c r="AN3026" i="18"/>
  <c r="AN2962" i="18"/>
  <c r="AN2898" i="18"/>
  <c r="AN2834" i="18"/>
  <c r="AN2770" i="18"/>
  <c r="AN2706" i="18"/>
  <c r="AN2642" i="18"/>
  <c r="AN2578" i="18"/>
  <c r="AN2514" i="18"/>
  <c r="AN2410" i="18"/>
  <c r="AN2236" i="18"/>
  <c r="AN2067" i="18"/>
  <c r="AN1898" i="18"/>
  <c r="AN1724" i="18"/>
  <c r="AN1555" i="18"/>
  <c r="AN1382" i="18"/>
  <c r="AN884" i="18"/>
  <c r="AN4361" i="18"/>
  <c r="AN4297" i="18"/>
  <c r="AN4233" i="18"/>
  <c r="AN4169" i="18"/>
  <c r="AN4105" i="18"/>
  <c r="AN4041" i="18"/>
  <c r="AN3977" i="18"/>
  <c r="AN3913" i="18"/>
  <c r="AN3849" i="18"/>
  <c r="AN3785" i="18"/>
  <c r="AN3721" i="18"/>
  <c r="AN3657" i="18"/>
  <c r="AN3593" i="18"/>
  <c r="AN3529" i="18"/>
  <c r="AN3465" i="18"/>
  <c r="AN3401" i="18"/>
  <c r="AN3337" i="18"/>
  <c r="AN3273" i="18"/>
  <c r="AN3209" i="18"/>
  <c r="AN3145" i="18"/>
  <c r="AN3081" i="18"/>
  <c r="AN3017" i="18"/>
  <c r="AN2953" i="18"/>
  <c r="AN2889" i="18"/>
  <c r="AN2825" i="18"/>
  <c r="AN2761" i="18"/>
  <c r="AN2697" i="18"/>
  <c r="AN2633" i="18"/>
  <c r="AN2569" i="18"/>
  <c r="AN2505" i="18"/>
  <c r="AN2386" i="18"/>
  <c r="AN2212" i="18"/>
  <c r="AN2043" i="18"/>
  <c r="AN1874" i="18"/>
  <c r="AN1700" i="18"/>
  <c r="AN1531" i="18"/>
  <c r="AN1342" i="18"/>
  <c r="AN4384" i="18"/>
  <c r="AN4256" i="18"/>
  <c r="AN4128" i="18"/>
  <c r="AN4000" i="18"/>
  <c r="AN3832" i="18"/>
  <c r="AN3664" i="18"/>
  <c r="AN3488" i="18"/>
  <c r="AN3320" i="18"/>
  <c r="AN3088" i="18"/>
  <c r="AN2832" i="18"/>
  <c r="AN2576" i="18"/>
  <c r="AN2060" i="18"/>
  <c r="AN1374" i="18"/>
  <c r="AN4167" i="18"/>
  <c r="AN3911" i="18"/>
  <c r="AN3559" i="18"/>
  <c r="AN2535" i="18"/>
  <c r="AN2025" i="18"/>
  <c r="AN1520" i="18"/>
  <c r="AN3594" i="18"/>
  <c r="AN3530" i="18"/>
  <c r="AN3466" i="18"/>
  <c r="AN3402" i="18"/>
  <c r="AN3338" i="18"/>
  <c r="AN3274" i="18"/>
  <c r="AN3210" i="18"/>
  <c r="AN3146" i="18"/>
  <c r="AN3082" i="18"/>
  <c r="AN3018" i="18"/>
  <c r="AN2954" i="18"/>
  <c r="AN2890" i="18"/>
  <c r="AN2826" i="18"/>
  <c r="AN2762" i="18"/>
  <c r="AN2698" i="18"/>
  <c r="AN2634" i="18"/>
  <c r="AN2570" i="18"/>
  <c r="AN2506" i="18"/>
  <c r="AN2387" i="18"/>
  <c r="AN2218" i="18"/>
  <c r="AN2044" i="18"/>
  <c r="AN1875" i="18"/>
  <c r="AN1706" i="18"/>
  <c r="AN1532" i="18"/>
  <c r="AN1346" i="18"/>
  <c r="AN788" i="18"/>
  <c r="AN4353" i="18"/>
  <c r="AN4289" i="18"/>
  <c r="AN4225" i="18"/>
  <c r="AN4161" i="18"/>
  <c r="AN4097" i="18"/>
  <c r="AN4033" i="18"/>
  <c r="AN3969" i="18"/>
  <c r="AN3905" i="18"/>
  <c r="AN3841" i="18"/>
  <c r="AN3777" i="18"/>
  <c r="AN3713" i="18"/>
  <c r="AN3649" i="18"/>
  <c r="AN3585" i="18"/>
  <c r="AN3521" i="18"/>
  <c r="AN3457" i="18"/>
  <c r="AN3393" i="18"/>
  <c r="AN3329" i="18"/>
  <c r="AN3265" i="18"/>
  <c r="AN3201" i="18"/>
  <c r="AN3137" i="18"/>
  <c r="AN3073" i="18"/>
  <c r="AN3009" i="18"/>
  <c r="AN2945" i="18"/>
  <c r="AN2881" i="18"/>
  <c r="AN2817" i="18"/>
  <c r="AN2753" i="18"/>
  <c r="AN2689" i="18"/>
  <c r="AN2625" i="18"/>
  <c r="AN2561" i="18"/>
  <c r="AN2497" i="18"/>
  <c r="AN2363" i="18"/>
  <c r="AN2194" i="18"/>
  <c r="AN2020" i="18"/>
  <c r="AN1851" i="18"/>
  <c r="AN1682" i="18"/>
  <c r="AN1508" i="18"/>
  <c r="AN1282" i="18"/>
  <c r="AN4376" i="18"/>
  <c r="AN4248" i="18"/>
  <c r="AN4120" i="18"/>
  <c r="AN3984" i="18"/>
  <c r="AN3808" i="18"/>
  <c r="AN3640" i="18"/>
  <c r="AN3472" i="18"/>
  <c r="AN3296" i="18"/>
  <c r="AN3040" i="18"/>
  <c r="AN2784" i="18"/>
  <c r="AN2528" i="18"/>
  <c r="AN1932" i="18"/>
  <c r="AN1043" i="18"/>
  <c r="AN4119" i="18"/>
  <c r="AN3863" i="18"/>
  <c r="AN3367" i="18"/>
  <c r="AN2123" i="18"/>
  <c r="AN1825" i="18"/>
  <c r="BC41" i="18"/>
  <c r="AN3586" i="18"/>
  <c r="AN3522" i="18"/>
  <c r="AN3458" i="18"/>
  <c r="AN3394" i="18"/>
  <c r="AN3330" i="18"/>
  <c r="AN3266" i="18"/>
  <c r="AN3202" i="18"/>
  <c r="AN3138" i="18"/>
  <c r="AN3074" i="18"/>
  <c r="AN3010" i="18"/>
  <c r="AN2946" i="18"/>
  <c r="AN2882" i="18"/>
  <c r="AN2818" i="18"/>
  <c r="AN2754" i="18"/>
  <c r="AN2690" i="18"/>
  <c r="AN2626" i="18"/>
  <c r="AN2562" i="18"/>
  <c r="AN2498" i="18"/>
  <c r="AN2364" i="18"/>
  <c r="AN2195" i="18"/>
  <c r="AN2026" i="18"/>
  <c r="AN1852" i="18"/>
  <c r="AN1683" i="18"/>
  <c r="AN1514" i="18"/>
  <c r="AN1285" i="18"/>
  <c r="AN660" i="18"/>
  <c r="AN4345" i="18"/>
  <c r="AN4281" i="18"/>
  <c r="AN4217" i="18"/>
  <c r="AN4153" i="18"/>
  <c r="AN4089" i="18"/>
  <c r="AN4025" i="18"/>
  <c r="AN3961" i="18"/>
  <c r="AN3897" i="18"/>
  <c r="AN3833" i="18"/>
  <c r="AN3769" i="18"/>
  <c r="AN3705" i="18"/>
  <c r="AN3641" i="18"/>
  <c r="AN3577" i="18"/>
  <c r="AN3513" i="18"/>
  <c r="AN3449" i="18"/>
  <c r="AN3385" i="18"/>
  <c r="AN3321" i="18"/>
  <c r="AN3257" i="18"/>
  <c r="AN3193" i="18"/>
  <c r="AN3129" i="18"/>
  <c r="AN3065" i="18"/>
  <c r="AN3001" i="18"/>
  <c r="AN2937" i="18"/>
  <c r="AN2873" i="18"/>
  <c r="AN2809" i="18"/>
  <c r="AN2745" i="18"/>
  <c r="AN2681" i="18"/>
  <c r="AN2617" i="18"/>
  <c r="AN2553" i="18"/>
  <c r="AN2489" i="18"/>
  <c r="AN2340" i="18"/>
  <c r="AN2171" i="18"/>
  <c r="AN2002" i="18"/>
  <c r="AN1828" i="18"/>
  <c r="AN1659" i="18"/>
  <c r="AN1490" i="18"/>
  <c r="AN1221" i="18"/>
  <c r="AN4368" i="18"/>
  <c r="AN4240" i="18"/>
  <c r="AN4112" i="18"/>
  <c r="AN3960" i="18"/>
  <c r="AN3792" i="18"/>
  <c r="AN3616" i="18"/>
  <c r="AN3448" i="18"/>
  <c r="AN3280" i="18"/>
  <c r="AN3024" i="18"/>
  <c r="AN2768" i="18"/>
  <c r="AN2512" i="18"/>
  <c r="AN1891" i="18"/>
  <c r="AN876" i="18"/>
  <c r="AN4103" i="18"/>
  <c r="AN3847" i="18"/>
  <c r="AN3303" i="18"/>
  <c r="AN1954" i="18"/>
  <c r="AN1697" i="18"/>
  <c r="AN2271" i="18"/>
  <c r="BD51" i="18"/>
  <c r="AN2094" i="18"/>
  <c r="AN883" i="18"/>
  <c r="AN4360" i="18"/>
  <c r="AN4296" i="18"/>
  <c r="AN4232" i="18"/>
  <c r="AN4168" i="18"/>
  <c r="AN4104" i="18"/>
  <c r="AN4040" i="18"/>
  <c r="AN3976" i="18"/>
  <c r="AN3912" i="18"/>
  <c r="AN3848" i="18"/>
  <c r="AN3784" i="18"/>
  <c r="AN3720" i="18"/>
  <c r="AN3656" i="18"/>
  <c r="AN3592" i="18"/>
  <c r="AN3528" i="18"/>
  <c r="AN3464" i="18"/>
  <c r="AN3400" i="18"/>
  <c r="AN3336" i="18"/>
  <c r="AN3272" i="18"/>
  <c r="AN3208" i="18"/>
  <c r="AN3144" i="18"/>
  <c r="AN3080" i="18"/>
  <c r="AN3016" i="18"/>
  <c r="AN2952" i="18"/>
  <c r="AN2888" i="18"/>
  <c r="AN2824" i="18"/>
  <c r="AN2760" i="18"/>
  <c r="AN2696" i="18"/>
  <c r="AN2632" i="18"/>
  <c r="AN2568" i="18"/>
  <c r="AN2504" i="18"/>
  <c r="AN2380" i="18"/>
  <c r="AN2211" i="18"/>
  <c r="AN2042" i="18"/>
  <c r="AN1868" i="18"/>
  <c r="AN1699" i="18"/>
  <c r="AN1530" i="18"/>
  <c r="AN1326" i="18"/>
  <c r="AN755" i="18"/>
  <c r="AN4287" i="18"/>
  <c r="AN4223" i="18"/>
  <c r="AN4159" i="18"/>
  <c r="AN4095" i="18"/>
  <c r="AN4031" i="18"/>
  <c r="AN3967" i="18"/>
  <c r="AN3903" i="18"/>
  <c r="AN3839" i="18"/>
  <c r="AN3775" i="18"/>
  <c r="AN3711" i="18"/>
  <c r="AN3551" i="18"/>
  <c r="AN3295" i="18"/>
  <c r="AN3039" i="18"/>
  <c r="AN2783" i="18"/>
  <c r="AN2527" i="18"/>
  <c r="AN1931" i="18"/>
  <c r="AN1042" i="18"/>
  <c r="AN2273" i="18"/>
  <c r="AN2017" i="18"/>
  <c r="AN1633" i="18"/>
  <c r="AN1968" i="18"/>
  <c r="AN1456" i="18"/>
  <c r="AN2015" i="18"/>
  <c r="AN2293" i="18"/>
  <c r="BD56" i="18"/>
  <c r="BC35" i="18"/>
  <c r="BD53" i="18"/>
  <c r="BC32" i="18"/>
  <c r="BC42" i="18"/>
  <c r="BC55" i="18"/>
  <c r="BD38" i="18"/>
  <c r="AN756" i="18"/>
  <c r="AN4352" i="18"/>
  <c r="AN4288" i="18"/>
  <c r="AN4224" i="18"/>
  <c r="AN4160" i="18"/>
  <c r="AN4096" i="18"/>
  <c r="AN4032" i="18"/>
  <c r="AN3968" i="18"/>
  <c r="AN3904" i="18"/>
  <c r="AN3840" i="18"/>
  <c r="AN3776" i="18"/>
  <c r="AN3712" i="18"/>
  <c r="AN3648" i="18"/>
  <c r="AN3584" i="18"/>
  <c r="AN3520" i="18"/>
  <c r="AN3456" i="18"/>
  <c r="AN3392" i="18"/>
  <c r="AN3328" i="18"/>
  <c r="AN3264" i="18"/>
  <c r="AN3200" i="18"/>
  <c r="AN3136" i="18"/>
  <c r="AN3072" i="18"/>
  <c r="AN3008" i="18"/>
  <c r="AN2944" i="18"/>
  <c r="AN2880" i="18"/>
  <c r="AN2816" i="18"/>
  <c r="AN2752" i="18"/>
  <c r="AN2688" i="18"/>
  <c r="AN2624" i="18"/>
  <c r="AN2560" i="18"/>
  <c r="AN2496" i="18"/>
  <c r="AN2362" i="18"/>
  <c r="AN2188" i="18"/>
  <c r="AN2019" i="18"/>
  <c r="AN1850" i="18"/>
  <c r="AN1676" i="18"/>
  <c r="AN1507" i="18"/>
  <c r="AN1278" i="18"/>
  <c r="AN580" i="18"/>
  <c r="AN4279" i="18"/>
  <c r="AN4215" i="18"/>
  <c r="AN4151" i="18"/>
  <c r="AN4087" i="18"/>
  <c r="AN4023" i="18"/>
  <c r="AN3959" i="18"/>
  <c r="AN3895" i="18"/>
  <c r="AN3831" i="18"/>
  <c r="AN3767" i="18"/>
  <c r="AN3703" i="18"/>
  <c r="AN3495" i="18"/>
  <c r="AN3239" i="18"/>
  <c r="AN2983" i="18"/>
  <c r="AN2727" i="18"/>
  <c r="AN2466" i="18"/>
  <c r="AN1780" i="18"/>
  <c r="AN2473" i="18"/>
  <c r="AN2217" i="18"/>
  <c r="AN1961" i="18"/>
  <c r="AN1569" i="18"/>
  <c r="AN2416" i="18"/>
  <c r="AN1904" i="18"/>
  <c r="AN1389" i="18"/>
  <c r="AN1759" i="18"/>
  <c r="AN1781" i="18"/>
  <c r="BD32" i="18"/>
  <c r="BC46" i="18"/>
  <c r="BC45" i="18"/>
  <c r="BD39" i="18"/>
  <c r="BD52" i="18"/>
  <c r="BC31" i="18"/>
  <c r="BC44" i="18"/>
  <c r="BC57" i="18"/>
  <c r="AN3256" i="18"/>
  <c r="AN3192" i="18"/>
  <c r="AN3128" i="18"/>
  <c r="AN3064" i="18"/>
  <c r="AN3000" i="18"/>
  <c r="AN2936" i="18"/>
  <c r="AN2872" i="18"/>
  <c r="AN2808" i="18"/>
  <c r="AN2744" i="18"/>
  <c r="AN2680" i="18"/>
  <c r="AN2616" i="18"/>
  <c r="AN2552" i="18"/>
  <c r="AN2488" i="18"/>
  <c r="AN2339" i="18"/>
  <c r="AN2170" i="18"/>
  <c r="AN1996" i="18"/>
  <c r="AN1827" i="18"/>
  <c r="AN1658" i="18"/>
  <c r="AN1484" i="18"/>
  <c r="AN1218" i="18"/>
  <c r="AN4271" i="18"/>
  <c r="AN4207" i="18"/>
  <c r="AN4143" i="18"/>
  <c r="AN4079" i="18"/>
  <c r="AN4015" i="18"/>
  <c r="AN3951" i="18"/>
  <c r="AN3887" i="18"/>
  <c r="AN3823" i="18"/>
  <c r="AN3759" i="18"/>
  <c r="AN3695" i="18"/>
  <c r="AN3487" i="18"/>
  <c r="AN3231" i="18"/>
  <c r="AN2975" i="18"/>
  <c r="AN2719" i="18"/>
  <c r="AN2443" i="18"/>
  <c r="AN1762" i="18"/>
  <c r="AN2465" i="18"/>
  <c r="AN2209" i="18"/>
  <c r="AN1953" i="18"/>
  <c r="AN1505" i="18"/>
  <c r="AN2352" i="18"/>
  <c r="AN1840" i="18"/>
  <c r="AN1253" i="18"/>
  <c r="AN1503" i="18"/>
  <c r="AN1324" i="18"/>
  <c r="BC51" i="18"/>
  <c r="BD43" i="18"/>
  <c r="BC48" i="18"/>
  <c r="BD42" i="18"/>
  <c r="BC58" i="18"/>
  <c r="BD41" i="18"/>
  <c r="BD54" i="18"/>
  <c r="BC33" i="18"/>
  <c r="AN4336" i="18"/>
  <c r="AN4272" i="18"/>
  <c r="AN4208" i="18"/>
  <c r="AN4144" i="18"/>
  <c r="AN4080" i="18"/>
  <c r="AN4016" i="18"/>
  <c r="AN3952" i="18"/>
  <c r="AN3888" i="18"/>
  <c r="AN3824" i="18"/>
  <c r="AN3760" i="18"/>
  <c r="AN3696" i="18"/>
  <c r="AN3632" i="18"/>
  <c r="AN3568" i="18"/>
  <c r="AN3504" i="18"/>
  <c r="AN3440" i="18"/>
  <c r="AN3376" i="18"/>
  <c r="AN3312" i="18"/>
  <c r="AN3248" i="18"/>
  <c r="AN3184" i="18"/>
  <c r="AN3120" i="18"/>
  <c r="AN3056" i="18"/>
  <c r="AN2992" i="18"/>
  <c r="AN2928" i="18"/>
  <c r="AN2864" i="18"/>
  <c r="AN2800" i="18"/>
  <c r="AN2736" i="18"/>
  <c r="AN2672" i="18"/>
  <c r="AN2608" i="18"/>
  <c r="AN2544" i="18"/>
  <c r="AN2480" i="18"/>
  <c r="AN2316" i="18"/>
  <c r="AN2147" i="18"/>
  <c r="AN1978" i="18"/>
  <c r="AN1804" i="18"/>
  <c r="AN1635" i="18"/>
  <c r="AN1466" i="18"/>
  <c r="AN1157" i="18"/>
  <c r="AN4263" i="18"/>
  <c r="AN4199" i="18"/>
  <c r="AN4135" i="18"/>
  <c r="AN4071" i="18"/>
  <c r="AN4007" i="18"/>
  <c r="AN3943" i="18"/>
  <c r="AN3879" i="18"/>
  <c r="AN3815" i="18"/>
  <c r="AN3751" i="18"/>
  <c r="AN3687" i="18"/>
  <c r="AN3431" i="18"/>
  <c r="AN3175" i="18"/>
  <c r="AN2919" i="18"/>
  <c r="AN2663" i="18"/>
  <c r="AN2292" i="18"/>
  <c r="AN1611" i="18"/>
  <c r="AN2409" i="18"/>
  <c r="AN2153" i="18"/>
  <c r="AN1897" i="18"/>
  <c r="AN1441" i="18"/>
  <c r="AN2288" i="18"/>
  <c r="AN1776" i="18"/>
  <c r="AN1082" i="18"/>
  <c r="AN1031" i="18"/>
  <c r="AN508" i="18"/>
  <c r="BD48" i="18"/>
  <c r="BD45" i="18"/>
  <c r="BD55" i="18"/>
  <c r="BC34" i="18"/>
  <c r="BC47" i="18"/>
  <c r="AN4328" i="18"/>
  <c r="AN4264" i="18"/>
  <c r="AN4200" i="18"/>
  <c r="AN4136" i="18"/>
  <c r="AN4072" i="18"/>
  <c r="AN4008" i="18"/>
  <c r="AN3944" i="18"/>
  <c r="AN3880" i="18"/>
  <c r="AN3816" i="18"/>
  <c r="AN3752" i="18"/>
  <c r="AN3688" i="18"/>
  <c r="AN3624" i="18"/>
  <c r="AN3560" i="18"/>
  <c r="AN3496" i="18"/>
  <c r="AN3432" i="18"/>
  <c r="AN3368" i="18"/>
  <c r="AN3304" i="18"/>
  <c r="AN3240" i="18"/>
  <c r="AN3176" i="18"/>
  <c r="AN3112" i="18"/>
  <c r="AN3048" i="18"/>
  <c r="AN2984" i="18"/>
  <c r="AN2920" i="18"/>
  <c r="AN2856" i="18"/>
  <c r="AN2792" i="18"/>
  <c r="AN2728" i="18"/>
  <c r="AN2664" i="18"/>
  <c r="AN2600" i="18"/>
  <c r="AN2536" i="18"/>
  <c r="AN2467" i="18"/>
  <c r="AN2298" i="18"/>
  <c r="AN2124" i="18"/>
  <c r="AN1955" i="18"/>
  <c r="AN1786" i="18"/>
  <c r="AN1612" i="18"/>
  <c r="AN1443" i="18"/>
  <c r="AN1109" i="18"/>
  <c r="AN4319" i="18"/>
  <c r="AN4255" i="18"/>
  <c r="AN4191" i="18"/>
  <c r="AN4127" i="18"/>
  <c r="AN4063" i="18"/>
  <c r="AN3999" i="18"/>
  <c r="AN3935" i="18"/>
  <c r="AN3871" i="18"/>
  <c r="AN3807" i="18"/>
  <c r="AN3743" i="18"/>
  <c r="AN3679" i="18"/>
  <c r="AN3423" i="18"/>
  <c r="AN3167" i="18"/>
  <c r="AN2911" i="18"/>
  <c r="AN2655" i="18"/>
  <c r="AN2274" i="18"/>
  <c r="AN1588" i="18"/>
  <c r="AN2401" i="18"/>
  <c r="AN2145" i="18"/>
  <c r="AN1889" i="18"/>
  <c r="AN1372" i="18"/>
  <c r="AN2224" i="18"/>
  <c r="AN1712" i="18"/>
  <c r="AN820" i="18"/>
  <c r="AN2350" i="18"/>
  <c r="AN881" i="18"/>
  <c r="BD59" i="18"/>
  <c r="BC38" i="18"/>
  <c r="BD58" i="18"/>
  <c r="BC37" i="18"/>
  <c r="BD31" i="18"/>
  <c r="BD44" i="18"/>
  <c r="BD57" i="18"/>
  <c r="BC36" i="18"/>
  <c r="BC49" i="18"/>
  <c r="BC43" i="18"/>
  <c r="BC40" i="18"/>
  <c r="BD34" i="18"/>
  <c r="BC50" i="18"/>
  <c r="BD33" i="18"/>
  <c r="BD46" i="18"/>
  <c r="AN3992" i="18"/>
  <c r="AN3928" i="18"/>
  <c r="AN3864" i="18"/>
  <c r="AN3800" i="18"/>
  <c r="AN3736" i="18"/>
  <c r="AN3672" i="18"/>
  <c r="AN3608" i="18"/>
  <c r="AN3544" i="18"/>
  <c r="AN3480" i="18"/>
  <c r="AN3416" i="18"/>
  <c r="AN3352" i="18"/>
  <c r="AN3288" i="18"/>
  <c r="AN3224" i="18"/>
  <c r="AN3160" i="18"/>
  <c r="AN3096" i="18"/>
  <c r="AN3032" i="18"/>
  <c r="AN2968" i="18"/>
  <c r="AN2904" i="18"/>
  <c r="AN2840" i="18"/>
  <c r="AN2776" i="18"/>
  <c r="AN2712" i="18"/>
  <c r="AN2648" i="18"/>
  <c r="AN2584" i="18"/>
  <c r="AN2520" i="18"/>
  <c r="AN2426" i="18"/>
  <c r="AN2252" i="18"/>
  <c r="AN2083" i="18"/>
  <c r="AN1914" i="18"/>
  <c r="AN1740" i="18"/>
  <c r="AN1571" i="18"/>
  <c r="AN1401" i="18"/>
  <c r="AN963" i="18"/>
  <c r="AN4303" i="18"/>
  <c r="AN4239" i="18"/>
  <c r="AN4175" i="18"/>
  <c r="AN4111" i="18"/>
  <c r="AN4047" i="18"/>
  <c r="AN3983" i="18"/>
  <c r="AN3919" i="18"/>
  <c r="AN3855" i="18"/>
  <c r="AN3791" i="18"/>
  <c r="AN3727" i="18"/>
  <c r="AN3615" i="18"/>
  <c r="AN3359" i="18"/>
  <c r="AN3103" i="18"/>
  <c r="AN2847" i="18"/>
  <c r="AN2591" i="18"/>
  <c r="AN2100" i="18"/>
  <c r="AN1419" i="18"/>
  <c r="AN2337" i="18"/>
  <c r="AN2081" i="18"/>
  <c r="AN1761" i="18"/>
  <c r="AN1038" i="18"/>
  <c r="AN2096" i="18"/>
  <c r="AN1584" i="18"/>
  <c r="AN2415" i="18"/>
  <c r="AN1838" i="18"/>
  <c r="BD35" i="18"/>
  <c r="BD40" i="18"/>
  <c r="BC54" i="18"/>
  <c r="BD37" i="18"/>
  <c r="BC53" i="18"/>
  <c r="BD47" i="18"/>
  <c r="BC39" i="18"/>
  <c r="BC52" i="18"/>
  <c r="AN3655" i="18"/>
  <c r="AN3591" i="18"/>
  <c r="AN3527" i="18"/>
  <c r="AN3463" i="18"/>
  <c r="AN3399" i="18"/>
  <c r="AN3335" i="18"/>
  <c r="AN3271" i="18"/>
  <c r="AN3207" i="18"/>
  <c r="AN3143" i="18"/>
  <c r="AN3079" i="18"/>
  <c r="AN3015" i="18"/>
  <c r="AN2951" i="18"/>
  <c r="AN2887" i="18"/>
  <c r="AN2823" i="18"/>
  <c r="AN2759" i="18"/>
  <c r="AN2695" i="18"/>
  <c r="AN2631" i="18"/>
  <c r="AN2567" i="18"/>
  <c r="AN2503" i="18"/>
  <c r="AN2379" i="18"/>
  <c r="AN2210" i="18"/>
  <c r="AN2036" i="18"/>
  <c r="AN1867" i="18"/>
  <c r="AN1698" i="18"/>
  <c r="AN1524" i="18"/>
  <c r="AN1325" i="18"/>
  <c r="AN748" i="18"/>
  <c r="AN2441" i="18"/>
  <c r="AN2377" i="18"/>
  <c r="AN2313" i="18"/>
  <c r="AN2249" i="18"/>
  <c r="AN2185" i="18"/>
  <c r="AN2121" i="18"/>
  <c r="AN2057" i="18"/>
  <c r="AN1993" i="18"/>
  <c r="AN1929" i="18"/>
  <c r="AN1865" i="18"/>
  <c r="AN1801" i="18"/>
  <c r="AN1737" i="18"/>
  <c r="AN1673" i="18"/>
  <c r="AN1609" i="18"/>
  <c r="AN1545" i="18"/>
  <c r="AN1481" i="18"/>
  <c r="AN1417" i="18"/>
  <c r="AN1318" i="18"/>
  <c r="AN1149" i="18"/>
  <c r="AN952" i="18"/>
  <c r="AN548" i="18"/>
  <c r="AN2456" i="18"/>
  <c r="AN2392" i="18"/>
  <c r="AN2328" i="18"/>
  <c r="AN2264" i="18"/>
  <c r="AN2200" i="18"/>
  <c r="AN2136" i="18"/>
  <c r="AN2072" i="18"/>
  <c r="AN2008" i="18"/>
  <c r="AN1944" i="18"/>
  <c r="AN1880" i="18"/>
  <c r="AN1816" i="18"/>
  <c r="AN1752" i="18"/>
  <c r="AN1688" i="18"/>
  <c r="AN1624" i="18"/>
  <c r="AN1560" i="18"/>
  <c r="AN1496" i="18"/>
  <c r="AN1432" i="18"/>
  <c r="AN1358" i="18"/>
  <c r="AN1189" i="18"/>
  <c r="AN1006" i="18"/>
  <c r="AN692" i="18"/>
  <c r="AN2471" i="18"/>
  <c r="AN2391" i="18"/>
  <c r="AN2199" i="18"/>
  <c r="AN1943" i="18"/>
  <c r="AN1687" i="18"/>
  <c r="AN1431" i="18"/>
  <c r="AN691" i="18"/>
  <c r="AN2278" i="18"/>
  <c r="AN2022" i="18"/>
  <c r="AN1766" i="18"/>
  <c r="AN1054" i="18"/>
  <c r="AN2101" i="18"/>
  <c r="AN1589" i="18"/>
  <c r="AN882" i="18"/>
  <c r="AN497" i="18"/>
  <c r="AN6" i="18"/>
  <c r="AN3647" i="18"/>
  <c r="AN3583" i="18"/>
  <c r="AN3519" i="18"/>
  <c r="AN3455" i="18"/>
  <c r="AN3391" i="18"/>
  <c r="AN3327" i="18"/>
  <c r="AN3263" i="18"/>
  <c r="AN3199" i="18"/>
  <c r="AN3135" i="18"/>
  <c r="AN3071" i="18"/>
  <c r="AN3007" i="18"/>
  <c r="AN2943" i="18"/>
  <c r="AN2879" i="18"/>
  <c r="AN2815" i="18"/>
  <c r="AN2751" i="18"/>
  <c r="AN2687" i="18"/>
  <c r="AN2623" i="18"/>
  <c r="AN2559" i="18"/>
  <c r="AN2495" i="18"/>
  <c r="AN2356" i="18"/>
  <c r="AN2187" i="18"/>
  <c r="AN2018" i="18"/>
  <c r="AN1844" i="18"/>
  <c r="AN1675" i="18"/>
  <c r="AN1506" i="18"/>
  <c r="AN1262" i="18"/>
  <c r="AN577" i="18"/>
  <c r="AN2433" i="18"/>
  <c r="AN2369" i="18"/>
  <c r="AN2305" i="18"/>
  <c r="AN2241" i="18"/>
  <c r="AN2177" i="18"/>
  <c r="AN2113" i="18"/>
  <c r="AN2049" i="18"/>
  <c r="AN1985" i="18"/>
  <c r="AN1921" i="18"/>
  <c r="AN1857" i="18"/>
  <c r="AN1793" i="18"/>
  <c r="AN1729" i="18"/>
  <c r="AN1665" i="18"/>
  <c r="AN1601" i="18"/>
  <c r="AN1537" i="18"/>
  <c r="AN1473" i="18"/>
  <c r="AN1409" i="18"/>
  <c r="AN1298" i="18"/>
  <c r="AN1126" i="18"/>
  <c r="AN915" i="18"/>
  <c r="AN468" i="18"/>
  <c r="AN2448" i="18"/>
  <c r="AN2384" i="18"/>
  <c r="AN2320" i="18"/>
  <c r="AN2256" i="18"/>
  <c r="AN2192" i="18"/>
  <c r="AN2128" i="18"/>
  <c r="AN2064" i="18"/>
  <c r="AN2000" i="18"/>
  <c r="AN1936" i="18"/>
  <c r="AN1872" i="18"/>
  <c r="AN1808" i="18"/>
  <c r="AN1744" i="18"/>
  <c r="AN1680" i="18"/>
  <c r="AN1616" i="18"/>
  <c r="AN1552" i="18"/>
  <c r="AN1488" i="18"/>
  <c r="AN1424" i="18"/>
  <c r="AN1338" i="18"/>
  <c r="AN1166" i="18"/>
  <c r="AN978" i="18"/>
  <c r="AN628" i="18"/>
  <c r="AN2463" i="18"/>
  <c r="AN2343" i="18"/>
  <c r="AN2143" i="18"/>
  <c r="AN1887" i="18"/>
  <c r="AN1631" i="18"/>
  <c r="AN1370" i="18"/>
  <c r="AN45" i="18"/>
  <c r="AN2222" i="18"/>
  <c r="AN1966" i="18"/>
  <c r="AN1702" i="18"/>
  <c r="AN771" i="18"/>
  <c r="AN2037" i="18"/>
  <c r="AN1509" i="18"/>
  <c r="AN575" i="18"/>
  <c r="AN1160" i="18"/>
  <c r="AN3639" i="18"/>
  <c r="AN3575" i="18"/>
  <c r="AN3511" i="18"/>
  <c r="AN3447" i="18"/>
  <c r="AN3383" i="18"/>
  <c r="AN3319" i="18"/>
  <c r="AN3255" i="18"/>
  <c r="AN3191" i="18"/>
  <c r="AN3127" i="18"/>
  <c r="AN3063" i="18"/>
  <c r="AN2999" i="18"/>
  <c r="AN2935" i="18"/>
  <c r="AN2871" i="18"/>
  <c r="AN2807" i="18"/>
  <c r="AN2743" i="18"/>
  <c r="AN2679" i="18"/>
  <c r="AN2615" i="18"/>
  <c r="AN2551" i="18"/>
  <c r="AN2487" i="18"/>
  <c r="AN2338" i="18"/>
  <c r="AN2164" i="18"/>
  <c r="AN1995" i="18"/>
  <c r="AN1826" i="18"/>
  <c r="AN1652" i="18"/>
  <c r="AN1483" i="18"/>
  <c r="AN1214" i="18"/>
  <c r="AN2425" i="18"/>
  <c r="AN2361" i="18"/>
  <c r="AN2297" i="18"/>
  <c r="AN2233" i="18"/>
  <c r="AN2169" i="18"/>
  <c r="AN2105" i="18"/>
  <c r="AN2041" i="18"/>
  <c r="AN1977" i="18"/>
  <c r="AN1913" i="18"/>
  <c r="AN1849" i="18"/>
  <c r="AN1785" i="18"/>
  <c r="AN1721" i="18"/>
  <c r="AN1657" i="18"/>
  <c r="AN1593" i="18"/>
  <c r="AN1529" i="18"/>
  <c r="AN1465" i="18"/>
  <c r="AN1400" i="18"/>
  <c r="AN1277" i="18"/>
  <c r="AN1106" i="18"/>
  <c r="AN868" i="18"/>
  <c r="AN2440" i="18"/>
  <c r="AN2376" i="18"/>
  <c r="AN2312" i="18"/>
  <c r="AN2248" i="18"/>
  <c r="AN2184" i="18"/>
  <c r="AN2120" i="18"/>
  <c r="AN2056" i="18"/>
  <c r="AN1992" i="18"/>
  <c r="AN1928" i="18"/>
  <c r="AN1864" i="18"/>
  <c r="AN1800" i="18"/>
  <c r="AN1736" i="18"/>
  <c r="AN1672" i="18"/>
  <c r="AN1608" i="18"/>
  <c r="AN1544" i="18"/>
  <c r="AN1480" i="18"/>
  <c r="AN1416" i="18"/>
  <c r="AN1317" i="18"/>
  <c r="AN1146" i="18"/>
  <c r="AN947" i="18"/>
  <c r="AN545" i="18"/>
  <c r="AN2455" i="18"/>
  <c r="AN2335" i="18"/>
  <c r="AN2135" i="18"/>
  <c r="AN1879" i="18"/>
  <c r="AN1623" i="18"/>
  <c r="AN1357" i="18"/>
  <c r="AN2470" i="18"/>
  <c r="AN2214" i="18"/>
  <c r="AN1958" i="18"/>
  <c r="AN1638" i="18"/>
  <c r="AN1973" i="18"/>
  <c r="AN1395" i="18"/>
  <c r="AN1363" i="18"/>
  <c r="AN623" i="18"/>
  <c r="AN3631" i="18"/>
  <c r="AN3567" i="18"/>
  <c r="AN3503" i="18"/>
  <c r="AN3439" i="18"/>
  <c r="AN3375" i="18"/>
  <c r="AN3311" i="18"/>
  <c r="AN3247" i="18"/>
  <c r="AN3183" i="18"/>
  <c r="AN3119" i="18"/>
  <c r="AN3055" i="18"/>
  <c r="AN2991" i="18"/>
  <c r="AN2927" i="18"/>
  <c r="AN2863" i="18"/>
  <c r="AN2799" i="18"/>
  <c r="AN2735" i="18"/>
  <c r="AN2671" i="18"/>
  <c r="AN2607" i="18"/>
  <c r="AN2543" i="18"/>
  <c r="AN2479" i="18"/>
  <c r="AN2315" i="18"/>
  <c r="AN2146" i="18"/>
  <c r="AN1972" i="18"/>
  <c r="AN1803" i="18"/>
  <c r="AN1634" i="18"/>
  <c r="AN1460" i="18"/>
  <c r="AN1154" i="18"/>
  <c r="AN2417" i="18"/>
  <c r="AN2353" i="18"/>
  <c r="AN2289" i="18"/>
  <c r="AN2225" i="18"/>
  <c r="AN2161" i="18"/>
  <c r="AN2097" i="18"/>
  <c r="AN2033" i="18"/>
  <c r="AN1969" i="18"/>
  <c r="AN1905" i="18"/>
  <c r="AN1841" i="18"/>
  <c r="AN1777" i="18"/>
  <c r="AN1713" i="18"/>
  <c r="AN1649" i="18"/>
  <c r="AN1585" i="18"/>
  <c r="AN1521" i="18"/>
  <c r="AN1457" i="18"/>
  <c r="AN1390" i="18"/>
  <c r="AN1254" i="18"/>
  <c r="AN1085" i="18"/>
  <c r="AN828" i="18"/>
  <c r="AN2432" i="18"/>
  <c r="AN2368" i="18"/>
  <c r="AN2304" i="18"/>
  <c r="AN2240" i="18"/>
  <c r="AN2176" i="18"/>
  <c r="AN2112" i="18"/>
  <c r="AN2048" i="18"/>
  <c r="AN1984" i="18"/>
  <c r="AN1920" i="18"/>
  <c r="AN1856" i="18"/>
  <c r="AN1792" i="18"/>
  <c r="AN1728" i="18"/>
  <c r="AN1664" i="18"/>
  <c r="AN1600" i="18"/>
  <c r="AN1536" i="18"/>
  <c r="AN1472" i="18"/>
  <c r="AN1408" i="18"/>
  <c r="AN1294" i="18"/>
  <c r="AN1125" i="18"/>
  <c r="AN908" i="18"/>
  <c r="AN452" i="18"/>
  <c r="AN2447" i="18"/>
  <c r="AN2327" i="18"/>
  <c r="AN2079" i="18"/>
  <c r="AN1823" i="18"/>
  <c r="AN1567" i="18"/>
  <c r="AN1206" i="18"/>
  <c r="AN2414" i="18"/>
  <c r="AN2158" i="18"/>
  <c r="AN1902" i="18"/>
  <c r="AN1574" i="18"/>
  <c r="AN2421" i="18"/>
  <c r="AN1909" i="18"/>
  <c r="AN1181" i="18"/>
  <c r="AN1227" i="18"/>
  <c r="AN1207" i="18"/>
  <c r="AN1833" i="18"/>
  <c r="AN1769" i="18"/>
  <c r="AN1705" i="18"/>
  <c r="AN1641" i="18"/>
  <c r="AN1577" i="18"/>
  <c r="AN1513" i="18"/>
  <c r="AN1449" i="18"/>
  <c r="AN1381" i="18"/>
  <c r="AN1234" i="18"/>
  <c r="AN1062" i="18"/>
  <c r="AN787" i="18"/>
  <c r="AN2424" i="18"/>
  <c r="AN2360" i="18"/>
  <c r="AN2296" i="18"/>
  <c r="AN2232" i="18"/>
  <c r="AN2168" i="18"/>
  <c r="AN2104" i="18"/>
  <c r="AN2040" i="18"/>
  <c r="AN1976" i="18"/>
  <c r="AN1912" i="18"/>
  <c r="AN1848" i="18"/>
  <c r="AN1784" i="18"/>
  <c r="AN1720" i="18"/>
  <c r="AN1656" i="18"/>
  <c r="AN1592" i="18"/>
  <c r="AN1528" i="18"/>
  <c r="AN1464" i="18"/>
  <c r="AN1398" i="18"/>
  <c r="AN1274" i="18"/>
  <c r="AN1102" i="18"/>
  <c r="AN867" i="18"/>
  <c r="AN2423" i="18"/>
  <c r="AN2279" i="18"/>
  <c r="AN2071" i="18"/>
  <c r="AN1815" i="18"/>
  <c r="AN1559" i="18"/>
  <c r="AN1186" i="18"/>
  <c r="AN2406" i="18"/>
  <c r="AN2150" i="18"/>
  <c r="AN1894" i="18"/>
  <c r="AN1510" i="18"/>
  <c r="AN2357" i="18"/>
  <c r="AN1845" i="18"/>
  <c r="AN804" i="18"/>
  <c r="AN996" i="18"/>
  <c r="AN728" i="18"/>
  <c r="AN3671" i="18"/>
  <c r="AN3607" i="18"/>
  <c r="AN3543" i="18"/>
  <c r="AN3479" i="18"/>
  <c r="AN3415" i="18"/>
  <c r="AN3351" i="18"/>
  <c r="AN3287" i="18"/>
  <c r="AN3223" i="18"/>
  <c r="AN3159" i="18"/>
  <c r="AN3095" i="18"/>
  <c r="AN3031" i="18"/>
  <c r="AN2967" i="18"/>
  <c r="AN2903" i="18"/>
  <c r="AN2839" i="18"/>
  <c r="AN2775" i="18"/>
  <c r="AN2711" i="18"/>
  <c r="AN2647" i="18"/>
  <c r="AN2583" i="18"/>
  <c r="AN2519" i="18"/>
  <c r="AN2420" i="18"/>
  <c r="AN2251" i="18"/>
  <c r="AN2082" i="18"/>
  <c r="AN1908" i="18"/>
  <c r="AN1739" i="18"/>
  <c r="AN1570" i="18"/>
  <c r="AN1394" i="18"/>
  <c r="AN958" i="18"/>
  <c r="AN2457" i="18"/>
  <c r="AN2393" i="18"/>
  <c r="AN2329" i="18"/>
  <c r="AN2265" i="18"/>
  <c r="AN2201" i="18"/>
  <c r="AN2137" i="18"/>
  <c r="AN2073" i="18"/>
  <c r="AN2009" i="18"/>
  <c r="AN1945" i="18"/>
  <c r="AN1881" i="18"/>
  <c r="AN1817" i="18"/>
  <c r="AN1753" i="18"/>
  <c r="AN1689" i="18"/>
  <c r="AN1625" i="18"/>
  <c r="AN1561" i="18"/>
  <c r="AN1497" i="18"/>
  <c r="AN1433" i="18"/>
  <c r="AN1362" i="18"/>
  <c r="AN1190" i="18"/>
  <c r="AN1010" i="18"/>
  <c r="AN700" i="18"/>
  <c r="AN2472" i="18"/>
  <c r="AN2408" i="18"/>
  <c r="AN2344" i="18"/>
  <c r="AN2280" i="18"/>
  <c r="AN2216" i="18"/>
  <c r="AN2152" i="18"/>
  <c r="AN2088" i="18"/>
  <c r="AN2024" i="18"/>
  <c r="AN1960" i="18"/>
  <c r="AN1896" i="18"/>
  <c r="AN1832" i="18"/>
  <c r="AN1768" i="18"/>
  <c r="AN1704" i="18"/>
  <c r="AN1640" i="18"/>
  <c r="AN1576" i="18"/>
  <c r="AN1512" i="18"/>
  <c r="AN1448" i="18"/>
  <c r="AN1380" i="18"/>
  <c r="AN1230" i="18"/>
  <c r="AN1061" i="18"/>
  <c r="AN780" i="18"/>
  <c r="AN2407" i="18"/>
  <c r="AN2263" i="18"/>
  <c r="AN2007" i="18"/>
  <c r="AN1751" i="18"/>
  <c r="AN1495" i="18"/>
  <c r="AN1000" i="18"/>
  <c r="AN2342" i="18"/>
  <c r="AN2086" i="18"/>
  <c r="AN1830" i="18"/>
  <c r="AN1378" i="18"/>
  <c r="AN2229" i="18"/>
  <c r="AN1717" i="18"/>
  <c r="AN1196" i="18"/>
  <c r="AN1249" i="18"/>
  <c r="AN887" i="18"/>
  <c r="AN3663" i="18"/>
  <c r="AN3599" i="18"/>
  <c r="AN3535" i="18"/>
  <c r="AN3471" i="18"/>
  <c r="AN3407" i="18"/>
  <c r="AN3343" i="18"/>
  <c r="AN3279" i="18"/>
  <c r="AN3215" i="18"/>
  <c r="AN3151" i="18"/>
  <c r="AN3087" i="18"/>
  <c r="AN3023" i="18"/>
  <c r="AN2959" i="18"/>
  <c r="AN2895" i="18"/>
  <c r="AN2831" i="18"/>
  <c r="AN2767" i="18"/>
  <c r="AN2703" i="18"/>
  <c r="AN2639" i="18"/>
  <c r="AN2575" i="18"/>
  <c r="AN2511" i="18"/>
  <c r="AN2402" i="18"/>
  <c r="AN2228" i="18"/>
  <c r="AN2059" i="18"/>
  <c r="AN1890" i="18"/>
  <c r="AN1716" i="18"/>
  <c r="AN1547" i="18"/>
  <c r="AN1373" i="18"/>
  <c r="AN844" i="18"/>
  <c r="AN2449" i="18"/>
  <c r="AN2385" i="18"/>
  <c r="AN2321" i="18"/>
  <c r="AN2257" i="18"/>
  <c r="AN2193" i="18"/>
  <c r="AN2129" i="18"/>
  <c r="AN2065" i="18"/>
  <c r="AN2001" i="18"/>
  <c r="AN1937" i="18"/>
  <c r="AN1873" i="18"/>
  <c r="AN1809" i="18"/>
  <c r="AN1745" i="18"/>
  <c r="AN1681" i="18"/>
  <c r="AN1617" i="18"/>
  <c r="AN1553" i="18"/>
  <c r="AN1489" i="18"/>
  <c r="AN1425" i="18"/>
  <c r="AN1341" i="18"/>
  <c r="AN1170" i="18"/>
  <c r="AN979" i="18"/>
  <c r="AN641" i="18"/>
  <c r="AN2464" i="18"/>
  <c r="AN2400" i="18"/>
  <c r="AN2336" i="18"/>
  <c r="AN2272" i="18"/>
  <c r="AN2208" i="18"/>
  <c r="AN2144" i="18"/>
  <c r="AN2080" i="18"/>
  <c r="AN2016" i="18"/>
  <c r="AN1952" i="18"/>
  <c r="AN1888" i="18"/>
  <c r="AN1824" i="18"/>
  <c r="AN1760" i="18"/>
  <c r="AN1696" i="18"/>
  <c r="AN1632" i="18"/>
  <c r="AN1568" i="18"/>
  <c r="AN1504" i="18"/>
  <c r="AN1440" i="18"/>
  <c r="AN1371" i="18"/>
  <c r="AN1210" i="18"/>
  <c r="AN1032" i="18"/>
  <c r="AN739" i="18"/>
  <c r="AN2399" i="18"/>
  <c r="AN2207" i="18"/>
  <c r="AN1951" i="18"/>
  <c r="AN1695" i="18"/>
  <c r="AN1439" i="18"/>
  <c r="AN732" i="18"/>
  <c r="AN2286" i="18"/>
  <c r="AN2030" i="18"/>
  <c r="AN1774" i="18"/>
  <c r="AN1226" i="18"/>
  <c r="AN2165" i="18"/>
  <c r="AN1653" i="18"/>
  <c r="AN1068" i="18"/>
  <c r="AN983" i="18"/>
  <c r="AN918" i="18"/>
  <c r="AN2431" i="18"/>
  <c r="AN2367" i="18"/>
  <c r="AN2303" i="18"/>
  <c r="AN2239" i="18"/>
  <c r="AN2175" i="18"/>
  <c r="AN2111" i="18"/>
  <c r="AN2047" i="18"/>
  <c r="AN1983" i="18"/>
  <c r="AN1919" i="18"/>
  <c r="AN1855" i="18"/>
  <c r="AN1791" i="18"/>
  <c r="AN1727" i="18"/>
  <c r="AN1663" i="18"/>
  <c r="AN1599" i="18"/>
  <c r="AN1535" i="18"/>
  <c r="AN1471" i="18"/>
  <c r="AN1406" i="18"/>
  <c r="AN1293" i="18"/>
  <c r="AN1122" i="18"/>
  <c r="AN900" i="18"/>
  <c r="AN449" i="18"/>
  <c r="AN2446" i="18"/>
  <c r="AN2382" i="18"/>
  <c r="AN2318" i="18"/>
  <c r="AN2254" i="18"/>
  <c r="AN2190" i="18"/>
  <c r="AN2126" i="18"/>
  <c r="AN2062" i="18"/>
  <c r="AN1998" i="18"/>
  <c r="AN1934" i="18"/>
  <c r="AN1870" i="18"/>
  <c r="AN1806" i="18"/>
  <c r="AN1742" i="18"/>
  <c r="AN1678" i="18"/>
  <c r="AN1614" i="18"/>
  <c r="AN1550" i="18"/>
  <c r="AN1486" i="18"/>
  <c r="AN1422" i="18"/>
  <c r="AN1333" i="18"/>
  <c r="AN1162" i="18"/>
  <c r="AN968" i="18"/>
  <c r="AN609" i="18"/>
  <c r="AN2461" i="18"/>
  <c r="AN2397" i="18"/>
  <c r="AN2333" i="18"/>
  <c r="AN2269" i="18"/>
  <c r="AN2205" i="18"/>
  <c r="AN2141" i="18"/>
  <c r="AN2077" i="18"/>
  <c r="AN2013" i="18"/>
  <c r="AN1949" i="18"/>
  <c r="AN1885" i="18"/>
  <c r="AN1821" i="18"/>
  <c r="AN1757" i="18"/>
  <c r="AN1693" i="18"/>
  <c r="AN1629" i="18"/>
  <c r="AN1557" i="18"/>
  <c r="AN1461" i="18"/>
  <c r="AN1350" i="18"/>
  <c r="AN1074" i="18"/>
  <c r="AN513" i="18"/>
  <c r="AN1276" i="18"/>
  <c r="AN1148" i="18"/>
  <c r="AN1008" i="18"/>
  <c r="AN786" i="18"/>
  <c r="AN1315" i="18"/>
  <c r="AN1163" i="18"/>
  <c r="AN848" i="18"/>
  <c r="AN1169" i="18"/>
  <c r="AN843" i="18"/>
  <c r="AN1035" i="18"/>
  <c r="AN1087" i="18"/>
  <c r="AN689" i="18"/>
  <c r="AN695" i="18"/>
  <c r="AN726" i="18"/>
  <c r="AN869" i="18"/>
  <c r="AN635" i="18"/>
  <c r="AN642" i="18"/>
  <c r="AN605" i="18"/>
  <c r="AN2359" i="18"/>
  <c r="AN2295" i="18"/>
  <c r="AN2231" i="18"/>
  <c r="AN2167" i="18"/>
  <c r="AN2103" i="18"/>
  <c r="AN2039" i="18"/>
  <c r="AN1975" i="18"/>
  <c r="AN1911" i="18"/>
  <c r="AN1847" i="18"/>
  <c r="AN1783" i="18"/>
  <c r="AN1719" i="18"/>
  <c r="AN1655" i="18"/>
  <c r="AN1591" i="18"/>
  <c r="AN1527" i="18"/>
  <c r="AN1463" i="18"/>
  <c r="AN1397" i="18"/>
  <c r="AN1270" i="18"/>
  <c r="AN1101" i="18"/>
  <c r="AN860" i="18"/>
  <c r="AN2438" i="18"/>
  <c r="AN2374" i="18"/>
  <c r="AN2310" i="18"/>
  <c r="AN2246" i="18"/>
  <c r="AN2182" i="18"/>
  <c r="AN2118" i="18"/>
  <c r="AN2054" i="18"/>
  <c r="AN1990" i="18"/>
  <c r="AN1926" i="18"/>
  <c r="AN1862" i="18"/>
  <c r="AN1798" i="18"/>
  <c r="AN1734" i="18"/>
  <c r="AN1670" i="18"/>
  <c r="AN1606" i="18"/>
  <c r="AN1542" i="18"/>
  <c r="AN1478" i="18"/>
  <c r="AN1414" i="18"/>
  <c r="AN1310" i="18"/>
  <c r="AN1141" i="18"/>
  <c r="AN940" i="18"/>
  <c r="AN516" i="18"/>
  <c r="AN2453" i="18"/>
  <c r="AN2389" i="18"/>
  <c r="AN2325" i="18"/>
  <c r="AN2261" i="18"/>
  <c r="AN2197" i="18"/>
  <c r="AN2133" i="18"/>
  <c r="AN2069" i="18"/>
  <c r="AN2005" i="18"/>
  <c r="AN1941" i="18"/>
  <c r="AN1877" i="18"/>
  <c r="AN1813" i="18"/>
  <c r="AN1749" i="18"/>
  <c r="AN1685" i="18"/>
  <c r="AN1621" i="18"/>
  <c r="AN1549" i="18"/>
  <c r="AN1453" i="18"/>
  <c r="AN1309" i="18"/>
  <c r="AN1052" i="18"/>
  <c r="AN1260" i="18"/>
  <c r="AN1132" i="18"/>
  <c r="AN987" i="18"/>
  <c r="AN754" i="18"/>
  <c r="AN1299" i="18"/>
  <c r="AN1139" i="18"/>
  <c r="AN832" i="18"/>
  <c r="AN1345" i="18"/>
  <c r="AN1129" i="18"/>
  <c r="AN827" i="18"/>
  <c r="AN1336" i="18"/>
  <c r="AN971" i="18"/>
  <c r="AN1375" i="18"/>
  <c r="AN1034" i="18"/>
  <c r="AN54" i="18"/>
  <c r="AN494" i="18"/>
  <c r="AN569" i="18"/>
  <c r="AN599" i="18"/>
  <c r="AN789" i="18"/>
  <c r="AN547" i="18"/>
  <c r="AN562" i="18"/>
  <c r="AN24" i="18"/>
  <c r="AN477" i="18"/>
  <c r="AN2351" i="18"/>
  <c r="AN2287" i="18"/>
  <c r="AN2223" i="18"/>
  <c r="AN2159" i="18"/>
  <c r="AN2095" i="18"/>
  <c r="AN2031" i="18"/>
  <c r="AN1967" i="18"/>
  <c r="AN1903" i="18"/>
  <c r="AN1839" i="18"/>
  <c r="AN1775" i="18"/>
  <c r="AN1711" i="18"/>
  <c r="AN1647" i="18"/>
  <c r="AN1583" i="18"/>
  <c r="AN1519" i="18"/>
  <c r="AN1455" i="18"/>
  <c r="AN1388" i="18"/>
  <c r="AN1250" i="18"/>
  <c r="AN1078" i="18"/>
  <c r="AN819" i="18"/>
  <c r="AN2430" i="18"/>
  <c r="AN2366" i="18"/>
  <c r="AN2302" i="18"/>
  <c r="AN2238" i="18"/>
  <c r="AN2174" i="18"/>
  <c r="AN2110" i="18"/>
  <c r="AN2046" i="18"/>
  <c r="AN1982" i="18"/>
  <c r="AN1918" i="18"/>
  <c r="AN1854" i="18"/>
  <c r="AN1790" i="18"/>
  <c r="AN1726" i="18"/>
  <c r="AN1662" i="18"/>
  <c r="AN1598" i="18"/>
  <c r="AN1534" i="18"/>
  <c r="AN1470" i="18"/>
  <c r="AN1405" i="18"/>
  <c r="AN1290" i="18"/>
  <c r="AN1118" i="18"/>
  <c r="AN899" i="18"/>
  <c r="AN436" i="18"/>
  <c r="AN2445" i="18"/>
  <c r="AN2381" i="18"/>
  <c r="AN2317" i="18"/>
  <c r="AN2253" i="18"/>
  <c r="AN2189" i="18"/>
  <c r="AN2125" i="18"/>
  <c r="AN2061" i="18"/>
  <c r="AN1997" i="18"/>
  <c r="AN1933" i="18"/>
  <c r="AN1869" i="18"/>
  <c r="AN1805" i="18"/>
  <c r="AN1741" i="18"/>
  <c r="AN1677" i="18"/>
  <c r="AN1613" i="18"/>
  <c r="AN1541" i="18"/>
  <c r="AN1445" i="18"/>
  <c r="AN1266" i="18"/>
  <c r="AN995" i="18"/>
  <c r="AN1252" i="18"/>
  <c r="AN1124" i="18"/>
  <c r="AN976" i="18"/>
  <c r="AN738" i="18"/>
  <c r="AN1291" i="18"/>
  <c r="AN1091" i="18"/>
  <c r="AN768" i="18"/>
  <c r="AN1337" i="18"/>
  <c r="AN1089" i="18"/>
  <c r="AN747" i="18"/>
  <c r="AN1296" i="18"/>
  <c r="AN922" i="18"/>
  <c r="AN1343" i="18"/>
  <c r="AN980" i="18"/>
  <c r="AN1033" i="18"/>
  <c r="AN414" i="18"/>
  <c r="AN441" i="18"/>
  <c r="AN519" i="18"/>
  <c r="AN733" i="18"/>
  <c r="AN475" i="18"/>
  <c r="AN498" i="18"/>
  <c r="AN592" i="18"/>
  <c r="AN2215" i="18"/>
  <c r="AN2151" i="18"/>
  <c r="AN2087" i="18"/>
  <c r="AN2023" i="18"/>
  <c r="AN1959" i="18"/>
  <c r="AN1895" i="18"/>
  <c r="AN1831" i="18"/>
  <c r="AN1767" i="18"/>
  <c r="AN1703" i="18"/>
  <c r="AN1639" i="18"/>
  <c r="AN1575" i="18"/>
  <c r="AN1511" i="18"/>
  <c r="AN1447" i="18"/>
  <c r="AN1379" i="18"/>
  <c r="AN1229" i="18"/>
  <c r="AN1058" i="18"/>
  <c r="AN772" i="18"/>
  <c r="AN2422" i="18"/>
  <c r="AN2358" i="18"/>
  <c r="AN2294" i="18"/>
  <c r="AN2230" i="18"/>
  <c r="AN2166" i="18"/>
  <c r="AN2102" i="18"/>
  <c r="AN2038" i="18"/>
  <c r="AN1974" i="18"/>
  <c r="AN1910" i="18"/>
  <c r="AN1846" i="18"/>
  <c r="AN1782" i="18"/>
  <c r="AN1718" i="18"/>
  <c r="AN1654" i="18"/>
  <c r="AN1590" i="18"/>
  <c r="AN1526" i="18"/>
  <c r="AN1462" i="18"/>
  <c r="AN1396" i="18"/>
  <c r="AN1269" i="18"/>
  <c r="AN1098" i="18"/>
  <c r="AN852" i="18"/>
  <c r="AN2437" i="18"/>
  <c r="AN2373" i="18"/>
  <c r="AN2309" i="18"/>
  <c r="AN2245" i="18"/>
  <c r="AN2181" i="18"/>
  <c r="AN2117" i="18"/>
  <c r="AN2053" i="18"/>
  <c r="AN1989" i="18"/>
  <c r="AN1925" i="18"/>
  <c r="AN1861" i="18"/>
  <c r="AN1797" i="18"/>
  <c r="AN1733" i="18"/>
  <c r="AN1669" i="18"/>
  <c r="AN1605" i="18"/>
  <c r="AN1525" i="18"/>
  <c r="AN1429" i="18"/>
  <c r="AN1245" i="18"/>
  <c r="AN932" i="18"/>
  <c r="AN1356" i="18"/>
  <c r="AN1228" i="18"/>
  <c r="AN1100" i="18"/>
  <c r="AN944" i="18"/>
  <c r="AN690" i="18"/>
  <c r="AN1267" i="18"/>
  <c r="AN1083" i="18"/>
  <c r="AN668" i="18"/>
  <c r="AN1305" i="18"/>
  <c r="AN1081" i="18"/>
  <c r="AN657" i="18"/>
  <c r="AN1248" i="18"/>
  <c r="AN810" i="18"/>
  <c r="AN1295" i="18"/>
  <c r="AN904" i="18"/>
  <c r="AN977" i="18"/>
  <c r="AN646" i="18"/>
  <c r="AN464" i="18"/>
  <c r="AN1710" i="18"/>
  <c r="AN1646" i="18"/>
  <c r="AN1582" i="18"/>
  <c r="AN1518" i="18"/>
  <c r="AN1454" i="18"/>
  <c r="AN1387" i="18"/>
  <c r="AN1246" i="18"/>
  <c r="AN1077" i="18"/>
  <c r="AN812" i="18"/>
  <c r="AN2429" i="18"/>
  <c r="AN2365" i="18"/>
  <c r="AN2301" i="18"/>
  <c r="AN2237" i="18"/>
  <c r="AN2173" i="18"/>
  <c r="AN2109" i="18"/>
  <c r="AN2045" i="18"/>
  <c r="AN1981" i="18"/>
  <c r="AN1917" i="18"/>
  <c r="AN1853" i="18"/>
  <c r="AN1789" i="18"/>
  <c r="AN1725" i="18"/>
  <c r="AN1661" i="18"/>
  <c r="AN1597" i="18"/>
  <c r="AN1517" i="18"/>
  <c r="AN1413" i="18"/>
  <c r="AN1222" i="18"/>
  <c r="AN851" i="18"/>
  <c r="AN1340" i="18"/>
  <c r="AN1212" i="18"/>
  <c r="AN1084" i="18"/>
  <c r="AN914" i="18"/>
  <c r="AN639" i="18"/>
  <c r="AN1235" i="18"/>
  <c r="AN1050" i="18"/>
  <c r="AN636" i="18"/>
  <c r="AN1257" i="18"/>
  <c r="AN1047" i="18"/>
  <c r="AN625" i="18"/>
  <c r="AN1216" i="18"/>
  <c r="AN746" i="18"/>
  <c r="AN1255" i="18"/>
  <c r="AN840" i="18"/>
  <c r="AN945" i="18"/>
  <c r="AN518" i="18"/>
  <c r="AN2383" i="18"/>
  <c r="AN2319" i="18"/>
  <c r="AN2255" i="18"/>
  <c r="AN2191" i="18"/>
  <c r="AN2127" i="18"/>
  <c r="AN2063" i="18"/>
  <c r="AN1999" i="18"/>
  <c r="AN1935" i="18"/>
  <c r="AN1871" i="18"/>
  <c r="AN1807" i="18"/>
  <c r="AN1743" i="18"/>
  <c r="AN1679" i="18"/>
  <c r="AN1615" i="18"/>
  <c r="AN1551" i="18"/>
  <c r="AN1487" i="18"/>
  <c r="AN1423" i="18"/>
  <c r="AN1334" i="18"/>
  <c r="AN1165" i="18"/>
  <c r="AN974" i="18"/>
  <c r="AN612" i="18"/>
  <c r="AN2462" i="18"/>
  <c r="AN2398" i="18"/>
  <c r="AN2334" i="18"/>
  <c r="AN2270" i="18"/>
  <c r="AN2206" i="18"/>
  <c r="AN2142" i="18"/>
  <c r="AN2078" i="18"/>
  <c r="AN2014" i="18"/>
  <c r="AN1950" i="18"/>
  <c r="AN1886" i="18"/>
  <c r="AN1822" i="18"/>
  <c r="AN1758" i="18"/>
  <c r="AN1694" i="18"/>
  <c r="AN1630" i="18"/>
  <c r="AN1566" i="18"/>
  <c r="AN1502" i="18"/>
  <c r="AN1438" i="18"/>
  <c r="AN1369" i="18"/>
  <c r="AN1205" i="18"/>
  <c r="AN1027" i="18"/>
  <c r="AN724" i="18"/>
  <c r="AN43" i="18"/>
  <c r="AN2413" i="18"/>
  <c r="AN2349" i="18"/>
  <c r="AN2285" i="18"/>
  <c r="AN2221" i="18"/>
  <c r="AN2157" i="18"/>
  <c r="AN2093" i="18"/>
  <c r="AN2029" i="18"/>
  <c r="AN1965" i="18"/>
  <c r="AN1901" i="18"/>
  <c r="AN1837" i="18"/>
  <c r="AN1773" i="18"/>
  <c r="AN1709" i="18"/>
  <c r="AN1645" i="18"/>
  <c r="AN1581" i="18"/>
  <c r="AN1493" i="18"/>
  <c r="AN1386" i="18"/>
  <c r="AN1138" i="18"/>
  <c r="AN764" i="18"/>
  <c r="AN1316" i="18"/>
  <c r="AN1188" i="18"/>
  <c r="AN1060" i="18"/>
  <c r="AN866" i="18"/>
  <c r="AN543" i="18"/>
  <c r="AN1355" i="18"/>
  <c r="AN1203" i="18"/>
  <c r="AN986" i="18"/>
  <c r="AN1217" i="18"/>
  <c r="AN972" i="18"/>
  <c r="AN1128" i="18"/>
  <c r="AN463" i="18"/>
  <c r="AN1175" i="18"/>
  <c r="AN652" i="18"/>
  <c r="AN817" i="18"/>
  <c r="AN831" i="18"/>
  <c r="AN870" i="18"/>
  <c r="AN997" i="18"/>
  <c r="AN2439" i="18"/>
  <c r="AN2375" i="18"/>
  <c r="AN2311" i="18"/>
  <c r="AN2247" i="18"/>
  <c r="AN2183" i="18"/>
  <c r="AN2119" i="18"/>
  <c r="AN2055" i="18"/>
  <c r="AN1991" i="18"/>
  <c r="AN1927" i="18"/>
  <c r="AN1863" i="18"/>
  <c r="AN1799" i="18"/>
  <c r="AN1735" i="18"/>
  <c r="AN1671" i="18"/>
  <c r="AN1607" i="18"/>
  <c r="AN1543" i="18"/>
  <c r="AN1479" i="18"/>
  <c r="AN1415" i="18"/>
  <c r="AN1314" i="18"/>
  <c r="AN1142" i="18"/>
  <c r="AN946" i="18"/>
  <c r="AN532" i="18"/>
  <c r="AN2454" i="18"/>
  <c r="AN2390" i="18"/>
  <c r="AN2326" i="18"/>
  <c r="AN2262" i="18"/>
  <c r="AN2198" i="18"/>
  <c r="AN2134" i="18"/>
  <c r="AN2070" i="18"/>
  <c r="AN2006" i="18"/>
  <c r="AN1942" i="18"/>
  <c r="AN1878" i="18"/>
  <c r="AN1814" i="18"/>
  <c r="AN1750" i="18"/>
  <c r="AN1686" i="18"/>
  <c r="AN1622" i="18"/>
  <c r="AN1558" i="18"/>
  <c r="AN1494" i="18"/>
  <c r="AN1430" i="18"/>
  <c r="AN1354" i="18"/>
  <c r="AN1182" i="18"/>
  <c r="AN999" i="18"/>
  <c r="AN684" i="18"/>
  <c r="AN2469" i="18"/>
  <c r="AN2405" i="18"/>
  <c r="AN2341" i="18"/>
  <c r="AN2277" i="18"/>
  <c r="AN2213" i="18"/>
  <c r="AN2149" i="18"/>
  <c r="AN2085" i="18"/>
  <c r="AN2021" i="18"/>
  <c r="AN1957" i="18"/>
  <c r="AN1893" i="18"/>
  <c r="AN1829" i="18"/>
  <c r="AN1765" i="18"/>
  <c r="AN1701" i="18"/>
  <c r="AN1637" i="18"/>
  <c r="AN1573" i="18"/>
  <c r="AN1477" i="18"/>
  <c r="AN1377" i="18"/>
  <c r="AN1094" i="18"/>
  <c r="AN676" i="18"/>
  <c r="AN1292" i="18"/>
  <c r="AN1164" i="18"/>
  <c r="AN1030" i="18"/>
  <c r="AN818" i="18"/>
  <c r="AN447" i="18"/>
  <c r="AN1331" i="18"/>
  <c r="AN1171" i="18"/>
  <c r="AN928" i="18"/>
  <c r="AN1177" i="18"/>
  <c r="AN923" i="18"/>
  <c r="AN1080" i="18"/>
  <c r="AN1119" i="18"/>
  <c r="AN460" i="18"/>
  <c r="AN737" i="18"/>
  <c r="AN751" i="18"/>
  <c r="AN790" i="18"/>
  <c r="AN925" i="18"/>
  <c r="AN675" i="18"/>
  <c r="AN42" i="18"/>
  <c r="AN15" i="18"/>
  <c r="AN1485" i="18"/>
  <c r="AN1421" i="18"/>
  <c r="AN1330" i="18"/>
  <c r="AN1158" i="18"/>
  <c r="AN967" i="18"/>
  <c r="AN596" i="18"/>
  <c r="AN1348" i="18"/>
  <c r="AN1284" i="18"/>
  <c r="AN1220" i="18"/>
  <c r="AN1156" i="18"/>
  <c r="AN1092" i="18"/>
  <c r="AN1019" i="18"/>
  <c r="AN930" i="18"/>
  <c r="AN802" i="18"/>
  <c r="AN671" i="18"/>
  <c r="AN415" i="18"/>
  <c r="AN1323" i="18"/>
  <c r="AN1259" i="18"/>
  <c r="AN1195" i="18"/>
  <c r="AN1131" i="18"/>
  <c r="AN1039" i="18"/>
  <c r="AN912" i="18"/>
  <c r="AN752" i="18"/>
  <c r="AN476" i="18"/>
  <c r="AN1297" i="18"/>
  <c r="AN1209" i="18"/>
  <c r="AN1121" i="18"/>
  <c r="AN1036" i="18"/>
  <c r="AN907" i="18"/>
  <c r="AN731" i="18"/>
  <c r="AN465" i="18"/>
  <c r="AN1288" i="18"/>
  <c r="AN1208" i="18"/>
  <c r="AN1120" i="18"/>
  <c r="AN1024" i="18"/>
  <c r="AN906" i="18"/>
  <c r="AN730" i="18"/>
  <c r="AN431" i="18"/>
  <c r="AN1335" i="18"/>
  <c r="AN1247" i="18"/>
  <c r="AN1167" i="18"/>
  <c r="AN1079" i="18"/>
  <c r="AN970" i="18"/>
  <c r="AN824" i="18"/>
  <c r="AN620" i="18"/>
  <c r="AN1025" i="18"/>
  <c r="AN929" i="18"/>
  <c r="AN801" i="18"/>
  <c r="AN670" i="18"/>
  <c r="AN37" i="18"/>
  <c r="AN823" i="18"/>
  <c r="AN687" i="18"/>
  <c r="AN425" i="18"/>
  <c r="AN854" i="18"/>
  <c r="AN702" i="18"/>
  <c r="AN471" i="18"/>
  <c r="AN989" i="18"/>
  <c r="AN861" i="18"/>
  <c r="AN725" i="18"/>
  <c r="AN486" i="18"/>
  <c r="AN611" i="18"/>
  <c r="AN467" i="18"/>
  <c r="AN634" i="18"/>
  <c r="AN458" i="18"/>
  <c r="AN584" i="18"/>
  <c r="AN565" i="18"/>
  <c r="AN1251" i="18"/>
  <c r="AN1187" i="18"/>
  <c r="AN1115" i="18"/>
  <c r="AN1018" i="18"/>
  <c r="AN896" i="18"/>
  <c r="AN720" i="18"/>
  <c r="AN412" i="18"/>
  <c r="AN35" i="18"/>
  <c r="AN1281" i="18"/>
  <c r="AN1193" i="18"/>
  <c r="AN1113" i="18"/>
  <c r="AN1015" i="18"/>
  <c r="AN875" i="18"/>
  <c r="AN715" i="18"/>
  <c r="AN1360" i="18"/>
  <c r="AN1280" i="18"/>
  <c r="AN1192" i="18"/>
  <c r="AN1104" i="18"/>
  <c r="AN1014" i="18"/>
  <c r="AN874" i="18"/>
  <c r="AN698" i="18"/>
  <c r="AN1407" i="18"/>
  <c r="AN1319" i="18"/>
  <c r="AN1239" i="18"/>
  <c r="AN1151" i="18"/>
  <c r="AN1063" i="18"/>
  <c r="AN959" i="18"/>
  <c r="AN792" i="18"/>
  <c r="AN556" i="18"/>
  <c r="AN1009" i="18"/>
  <c r="AN905" i="18"/>
  <c r="AN777" i="18"/>
  <c r="AN606" i="18"/>
  <c r="AN14" i="18"/>
  <c r="AN807" i="18"/>
  <c r="AN649" i="18"/>
  <c r="AN30" i="18"/>
  <c r="AN822" i="18"/>
  <c r="AN694" i="18"/>
  <c r="AN439" i="18"/>
  <c r="AN981" i="18"/>
  <c r="AN837" i="18"/>
  <c r="AN685" i="18"/>
  <c r="AN438" i="18"/>
  <c r="AN595" i="18"/>
  <c r="AN459" i="18"/>
  <c r="AN626" i="18"/>
  <c r="AN442" i="18"/>
  <c r="AN528" i="18"/>
  <c r="AN541" i="18"/>
  <c r="AN1533" i="18"/>
  <c r="AN1469" i="18"/>
  <c r="AN1404" i="18"/>
  <c r="AN1286" i="18"/>
  <c r="AN1117" i="18"/>
  <c r="AN892" i="18"/>
  <c r="AN420" i="18"/>
  <c r="AN1332" i="18"/>
  <c r="AN1268" i="18"/>
  <c r="AN1204" i="18"/>
  <c r="AN1140" i="18"/>
  <c r="AN1076" i="18"/>
  <c r="AN998" i="18"/>
  <c r="AN898" i="18"/>
  <c r="AN770" i="18"/>
  <c r="AN607" i="18"/>
  <c r="AN38" i="18"/>
  <c r="AN1307" i="18"/>
  <c r="AN1243" i="18"/>
  <c r="AN1179" i="18"/>
  <c r="AN1107" i="18"/>
  <c r="AN1007" i="18"/>
  <c r="AN880" i="18"/>
  <c r="AN704" i="18"/>
  <c r="AN1361" i="18"/>
  <c r="AN1273" i="18"/>
  <c r="AN1185" i="18"/>
  <c r="AN1105" i="18"/>
  <c r="AN1004" i="18"/>
  <c r="AN859" i="18"/>
  <c r="AN699" i="18"/>
  <c r="AN1352" i="18"/>
  <c r="AN1272" i="18"/>
  <c r="AN1184" i="18"/>
  <c r="AN1096" i="18"/>
  <c r="AN1003" i="18"/>
  <c r="AN858" i="18"/>
  <c r="AN682" i="18"/>
  <c r="AN1399" i="18"/>
  <c r="AN1311" i="18"/>
  <c r="AN1231" i="18"/>
  <c r="AN1143" i="18"/>
  <c r="AN1055" i="18"/>
  <c r="AN948" i="18"/>
  <c r="AN776" i="18"/>
  <c r="AN524" i="18"/>
  <c r="AN1001" i="18"/>
  <c r="AN897" i="18"/>
  <c r="AN769" i="18"/>
  <c r="AN590" i="18"/>
  <c r="AN935" i="18"/>
  <c r="AN791" i="18"/>
  <c r="AN601" i="18"/>
  <c r="AN11" i="18"/>
  <c r="AN814" i="18"/>
  <c r="AN686" i="18"/>
  <c r="AN423" i="18"/>
  <c r="AN965" i="18"/>
  <c r="AN813" i="18"/>
  <c r="AN677" i="18"/>
  <c r="AN422" i="18"/>
  <c r="AN587" i="18"/>
  <c r="AN419" i="18"/>
  <c r="AN586" i="18"/>
  <c r="AN434" i="18"/>
  <c r="AN17" i="18"/>
  <c r="AN520" i="18"/>
  <c r="AN501" i="18"/>
  <c r="AN1344" i="18"/>
  <c r="AN1256" i="18"/>
  <c r="AN1168" i="18"/>
  <c r="AN1088" i="18"/>
  <c r="AN982" i="18"/>
  <c r="AN826" i="18"/>
  <c r="AN655" i="18"/>
  <c r="AN1383" i="18"/>
  <c r="AN1303" i="18"/>
  <c r="AN1215" i="18"/>
  <c r="AN1127" i="18"/>
  <c r="AN1044" i="18"/>
  <c r="AN920" i="18"/>
  <c r="AN744" i="18"/>
  <c r="AN492" i="18"/>
  <c r="AN985" i="18"/>
  <c r="AN889" i="18"/>
  <c r="AN753" i="18"/>
  <c r="AN542" i="18"/>
  <c r="AN895" i="18"/>
  <c r="AN759" i="18"/>
  <c r="AN585" i="18"/>
  <c r="AN934" i="18"/>
  <c r="AN806" i="18"/>
  <c r="AN647" i="18"/>
  <c r="AN29" i="18"/>
  <c r="AN933" i="18"/>
  <c r="AN797" i="18"/>
  <c r="AN662" i="18"/>
  <c r="AN46" i="18"/>
  <c r="AN571" i="18"/>
  <c r="AN570" i="18"/>
  <c r="AN40" i="18"/>
  <c r="AN504" i="18"/>
  <c r="AN23" i="18"/>
  <c r="AN493" i="18"/>
  <c r="AN36" i="18"/>
  <c r="AN1308" i="18"/>
  <c r="AN1244" i="18"/>
  <c r="AN1180" i="18"/>
  <c r="AN1116" i="18"/>
  <c r="AN1051" i="18"/>
  <c r="AN966" i="18"/>
  <c r="AN850" i="18"/>
  <c r="AN722" i="18"/>
  <c r="AN511" i="18"/>
  <c r="AN1347" i="18"/>
  <c r="AN1283" i="18"/>
  <c r="AN1219" i="18"/>
  <c r="AN1155" i="18"/>
  <c r="AN1075" i="18"/>
  <c r="AN964" i="18"/>
  <c r="AN800" i="18"/>
  <c r="AN604" i="18"/>
  <c r="AN1321" i="18"/>
  <c r="AN1241" i="18"/>
  <c r="AN1153" i="18"/>
  <c r="AN1065" i="18"/>
  <c r="AN962" i="18"/>
  <c r="AN795" i="18"/>
  <c r="AN561" i="18"/>
  <c r="AN1320" i="18"/>
  <c r="AN1232" i="18"/>
  <c r="AN1152" i="18"/>
  <c r="AN1064" i="18"/>
  <c r="AN950" i="18"/>
  <c r="AN794" i="18"/>
  <c r="AN559" i="18"/>
  <c r="AN1367" i="18"/>
  <c r="AN1279" i="18"/>
  <c r="AN1191" i="18"/>
  <c r="AN1111" i="18"/>
  <c r="AN1012" i="18"/>
  <c r="AN872" i="18"/>
  <c r="AN712" i="18"/>
  <c r="AN1049" i="18"/>
  <c r="AN969" i="18"/>
  <c r="AN841" i="18"/>
  <c r="AN705" i="18"/>
  <c r="AN478" i="18"/>
  <c r="AN871" i="18"/>
  <c r="AN743" i="18"/>
  <c r="AN521" i="18"/>
  <c r="AN894" i="18"/>
  <c r="AN758" i="18"/>
  <c r="AN567" i="18"/>
  <c r="AN1045" i="18"/>
  <c r="AN901" i="18"/>
  <c r="AN773" i="18"/>
  <c r="AN566" i="18"/>
  <c r="AN667" i="18"/>
  <c r="AN531" i="18"/>
  <c r="AN26" i="18"/>
  <c r="AN514" i="18"/>
  <c r="AN656" i="18"/>
  <c r="AN440" i="18"/>
  <c r="AN669" i="18"/>
  <c r="AN429" i="18"/>
  <c r="AN1565" i="18"/>
  <c r="AN1501" i="18"/>
  <c r="AN1437" i="18"/>
  <c r="AN1368" i="18"/>
  <c r="AN1202" i="18"/>
  <c r="AN1022" i="18"/>
  <c r="AN723" i="18"/>
  <c r="AN22" i="18"/>
  <c r="AN1300" i="18"/>
  <c r="AN1236" i="18"/>
  <c r="AN1172" i="18"/>
  <c r="AN1108" i="18"/>
  <c r="AN1040" i="18"/>
  <c r="AN955" i="18"/>
  <c r="AN834" i="18"/>
  <c r="AN706" i="18"/>
  <c r="AN479" i="18"/>
  <c r="AN1339" i="18"/>
  <c r="AN1275" i="18"/>
  <c r="AN1211" i="18"/>
  <c r="AN1147" i="18"/>
  <c r="AN1067" i="18"/>
  <c r="AN954" i="18"/>
  <c r="AN784" i="18"/>
  <c r="AN572" i="18"/>
  <c r="AN1313" i="18"/>
  <c r="AN1233" i="18"/>
  <c r="AN1145" i="18"/>
  <c r="AN1057" i="18"/>
  <c r="AN951" i="18"/>
  <c r="AN779" i="18"/>
  <c r="AN529" i="18"/>
  <c r="AN1312" i="18"/>
  <c r="AN1224" i="18"/>
  <c r="AN1144" i="18"/>
  <c r="AN1056" i="18"/>
  <c r="AN938" i="18"/>
  <c r="AN778" i="18"/>
  <c r="AN527" i="18"/>
  <c r="AN1359" i="18"/>
  <c r="AN1271" i="18"/>
  <c r="AN1183" i="18"/>
  <c r="AN1103" i="18"/>
  <c r="AN1002" i="18"/>
  <c r="AN856" i="18"/>
  <c r="AN696" i="18"/>
  <c r="AN1041" i="18"/>
  <c r="AN961" i="18"/>
  <c r="AN833" i="18"/>
  <c r="AN697" i="18"/>
  <c r="AN462" i="18"/>
  <c r="AN855" i="18"/>
  <c r="AN727" i="18"/>
  <c r="AN473" i="18"/>
  <c r="AN886" i="18"/>
  <c r="AN750" i="18"/>
  <c r="AN551" i="18"/>
  <c r="AN1029" i="18"/>
  <c r="AN877" i="18"/>
  <c r="AN749" i="18"/>
  <c r="AN550" i="18"/>
  <c r="AN659" i="18"/>
  <c r="AN523" i="18"/>
  <c r="AN18" i="18"/>
  <c r="AN506" i="18"/>
  <c r="AN648" i="18"/>
  <c r="AN629" i="18"/>
  <c r="AN413" i="18"/>
  <c r="AN1123" i="18"/>
  <c r="AN1059" i="18"/>
  <c r="AN975" i="18"/>
  <c r="AN864" i="18"/>
  <c r="AN736" i="18"/>
  <c r="AN540" i="18"/>
  <c r="AN1353" i="18"/>
  <c r="AN1289" i="18"/>
  <c r="AN1225" i="18"/>
  <c r="AN1161" i="18"/>
  <c r="AN1097" i="18"/>
  <c r="AN1026" i="18"/>
  <c r="AN939" i="18"/>
  <c r="AN811" i="18"/>
  <c r="AN683" i="18"/>
  <c r="AN433" i="18"/>
  <c r="AN1328" i="18"/>
  <c r="AN1264" i="18"/>
  <c r="AN1200" i="18"/>
  <c r="AN1136" i="18"/>
  <c r="AN1072" i="18"/>
  <c r="AN992" i="18"/>
  <c r="AN890" i="18"/>
  <c r="AN762" i="18"/>
  <c r="AN591" i="18"/>
  <c r="AN19" i="18"/>
  <c r="AN1351" i="18"/>
  <c r="AN1287" i="18"/>
  <c r="AN1223" i="18"/>
  <c r="AN1159" i="18"/>
  <c r="AN1095" i="18"/>
  <c r="AN1023" i="18"/>
  <c r="AN936" i="18"/>
  <c r="AN808" i="18"/>
  <c r="AN680" i="18"/>
  <c r="AN428" i="18"/>
  <c r="AN1017" i="18"/>
  <c r="AN953" i="18"/>
  <c r="AN865" i="18"/>
  <c r="AN761" i="18"/>
  <c r="AN622" i="18"/>
  <c r="AN446" i="18"/>
  <c r="AN919" i="18"/>
  <c r="AN815" i="18"/>
  <c r="AN703" i="18"/>
  <c r="AN553" i="18"/>
  <c r="AN878" i="18"/>
  <c r="AN766" i="18"/>
  <c r="AN678" i="18"/>
  <c r="AN455" i="18"/>
  <c r="AN1053" i="18"/>
  <c r="AN941" i="18"/>
  <c r="AN853" i="18"/>
  <c r="AN741" i="18"/>
  <c r="AN614" i="18"/>
  <c r="AN406" i="18"/>
  <c r="AN651" i="18"/>
  <c r="AN539" i="18"/>
  <c r="AN411" i="18"/>
  <c r="AN34" i="18"/>
  <c r="AN578" i="18"/>
  <c r="AN450" i="18"/>
  <c r="AN9" i="18"/>
  <c r="AN632" i="18"/>
  <c r="AN456" i="18"/>
  <c r="AN621" i="18"/>
  <c r="AN437" i="18"/>
  <c r="AN1099" i="18"/>
  <c r="AN1028" i="18"/>
  <c r="AN943" i="18"/>
  <c r="AN816" i="18"/>
  <c r="AN688" i="18"/>
  <c r="AN444" i="18"/>
  <c r="AN1329" i="18"/>
  <c r="AN1265" i="18"/>
  <c r="AN1201" i="18"/>
  <c r="AN1137" i="18"/>
  <c r="AN1073" i="18"/>
  <c r="AN994" i="18"/>
  <c r="AN891" i="18"/>
  <c r="AN763" i="18"/>
  <c r="AN593" i="18"/>
  <c r="AN21" i="18"/>
  <c r="AN1304" i="18"/>
  <c r="AN1240" i="18"/>
  <c r="AN1176" i="18"/>
  <c r="AN1112" i="18"/>
  <c r="AN1046" i="18"/>
  <c r="AN960" i="18"/>
  <c r="AN842" i="18"/>
  <c r="AN714" i="18"/>
  <c r="AN495" i="18"/>
  <c r="AN1391" i="18"/>
  <c r="AN1327" i="18"/>
  <c r="AN1263" i="18"/>
  <c r="AN1199" i="18"/>
  <c r="AN1135" i="18"/>
  <c r="AN1071" i="18"/>
  <c r="AN991" i="18"/>
  <c r="AN888" i="18"/>
  <c r="AN760" i="18"/>
  <c r="AN588" i="18"/>
  <c r="AN13" i="18"/>
  <c r="AN993" i="18"/>
  <c r="AN913" i="18"/>
  <c r="AN825" i="18"/>
  <c r="AN713" i="18"/>
  <c r="AN574" i="18"/>
  <c r="AN879" i="18"/>
  <c r="AN767" i="18"/>
  <c r="AN679" i="18"/>
  <c r="AN457" i="18"/>
  <c r="AN942" i="18"/>
  <c r="AN830" i="18"/>
  <c r="AN742" i="18"/>
  <c r="AN583" i="18"/>
  <c r="AN1005" i="18"/>
  <c r="AN917" i="18"/>
  <c r="AN805" i="18"/>
  <c r="AN709" i="18"/>
  <c r="AN534" i="18"/>
  <c r="AN603" i="18"/>
  <c r="AN483" i="18"/>
  <c r="AN650" i="18"/>
  <c r="AN522" i="18"/>
  <c r="AN48" i="18"/>
  <c r="AN568" i="18"/>
  <c r="AN557" i="18"/>
  <c r="AN52" i="18"/>
  <c r="AN937" i="18"/>
  <c r="AN873" i="18"/>
  <c r="AN809" i="18"/>
  <c r="AN745" i="18"/>
  <c r="AN681" i="18"/>
  <c r="AN558" i="18"/>
  <c r="AN430" i="18"/>
  <c r="AN927" i="18"/>
  <c r="AN863" i="18"/>
  <c r="AN799" i="18"/>
  <c r="AN735" i="18"/>
  <c r="AN665" i="18"/>
  <c r="AN537" i="18"/>
  <c r="AN409" i="18"/>
  <c r="AN926" i="18"/>
  <c r="AN862" i="18"/>
  <c r="AN798" i="18"/>
  <c r="AN734" i="18"/>
  <c r="AN663" i="18"/>
  <c r="AN535" i="18"/>
  <c r="AN407" i="18"/>
  <c r="AN1037" i="18"/>
  <c r="AN973" i="18"/>
  <c r="AN909" i="18"/>
  <c r="AN845" i="18"/>
  <c r="AN781" i="18"/>
  <c r="AN717" i="18"/>
  <c r="AN630" i="18"/>
  <c r="AN502" i="18"/>
  <c r="AN643" i="18"/>
  <c r="AN579" i="18"/>
  <c r="AN515" i="18"/>
  <c r="AN451" i="18"/>
  <c r="AN10" i="18"/>
  <c r="AN618" i="18"/>
  <c r="AN554" i="18"/>
  <c r="AN490" i="18"/>
  <c r="AN426" i="18"/>
  <c r="AN49" i="18"/>
  <c r="AN16" i="18"/>
  <c r="AN624" i="18"/>
  <c r="AN560" i="18"/>
  <c r="AN496" i="18"/>
  <c r="AN432" i="18"/>
  <c r="AN661" i="18"/>
  <c r="AN597" i="18"/>
  <c r="AN533" i="18"/>
  <c r="AN469" i="18"/>
  <c r="AN405" i="18"/>
  <c r="AN28" i="18"/>
  <c r="AN507" i="18"/>
  <c r="AN443" i="18"/>
  <c r="AN674" i="18"/>
  <c r="AN610" i="18"/>
  <c r="AN546" i="18"/>
  <c r="AN482" i="18"/>
  <c r="AN418" i="18"/>
  <c r="AN41" i="18"/>
  <c r="AN8" i="18"/>
  <c r="AN616" i="18"/>
  <c r="AN552" i="18"/>
  <c r="AN488" i="18"/>
  <c r="AN424" i="18"/>
  <c r="AN47" i="18"/>
  <c r="AN653" i="18"/>
  <c r="AN589" i="18"/>
  <c r="AN525" i="18"/>
  <c r="AN461" i="18"/>
  <c r="AN20" i="18"/>
  <c r="AN921" i="18"/>
  <c r="AN857" i="18"/>
  <c r="AN793" i="18"/>
  <c r="AN729" i="18"/>
  <c r="AN654" i="18"/>
  <c r="AN526" i="18"/>
  <c r="AN911" i="18"/>
  <c r="AN847" i="18"/>
  <c r="AN783" i="18"/>
  <c r="AN719" i="18"/>
  <c r="AN633" i="18"/>
  <c r="AN505" i="18"/>
  <c r="AN910" i="18"/>
  <c r="AN846" i="18"/>
  <c r="AN782" i="18"/>
  <c r="AN718" i="18"/>
  <c r="AN631" i="18"/>
  <c r="AN503" i="18"/>
  <c r="AN1021" i="18"/>
  <c r="AN957" i="18"/>
  <c r="AN893" i="18"/>
  <c r="AN829" i="18"/>
  <c r="AN765" i="18"/>
  <c r="AN701" i="18"/>
  <c r="AN598" i="18"/>
  <c r="AN470" i="18"/>
  <c r="AN27" i="18"/>
  <c r="AN627" i="18"/>
  <c r="AN563" i="18"/>
  <c r="AN499" i="18"/>
  <c r="AN435" i="18"/>
  <c r="AN666" i="18"/>
  <c r="AN602" i="18"/>
  <c r="AN538" i="18"/>
  <c r="AN474" i="18"/>
  <c r="AN410" i="18"/>
  <c r="AN33" i="18"/>
  <c r="AN672" i="18"/>
  <c r="AN608" i="18"/>
  <c r="AN544" i="18"/>
  <c r="AN480" i="18"/>
  <c r="AN416" i="18"/>
  <c r="AN39" i="18"/>
  <c r="AN645" i="18"/>
  <c r="AN581" i="18"/>
  <c r="AN517" i="18"/>
  <c r="AN453" i="18"/>
  <c r="AN12" i="18"/>
  <c r="AN849" i="18"/>
  <c r="AN785" i="18"/>
  <c r="AN721" i="18"/>
  <c r="AN638" i="18"/>
  <c r="AN510" i="18"/>
  <c r="AN903" i="18"/>
  <c r="AN839" i="18"/>
  <c r="AN775" i="18"/>
  <c r="AN711" i="18"/>
  <c r="AN617" i="18"/>
  <c r="AN489" i="18"/>
  <c r="AN53" i="18"/>
  <c r="AN902" i="18"/>
  <c r="AN838" i="18"/>
  <c r="AN774" i="18"/>
  <c r="AN710" i="18"/>
  <c r="AN615" i="18"/>
  <c r="AN487" i="18"/>
  <c r="AN51" i="18"/>
  <c r="AN1013" i="18"/>
  <c r="AN949" i="18"/>
  <c r="AN885" i="18"/>
  <c r="AN821" i="18"/>
  <c r="AN757" i="18"/>
  <c r="AN693" i="18"/>
  <c r="AN582" i="18"/>
  <c r="AN454" i="18"/>
  <c r="AN5" i="18"/>
  <c r="AN619" i="18"/>
  <c r="AN555" i="18"/>
  <c r="AN491" i="18"/>
  <c r="AN427" i="18"/>
  <c r="AN50" i="18"/>
  <c r="AN658" i="18"/>
  <c r="AN594" i="18"/>
  <c r="AN530" i="18"/>
  <c r="AN466" i="18"/>
  <c r="AN25" i="18"/>
  <c r="AN664" i="18"/>
  <c r="AN600" i="18"/>
  <c r="AN536" i="18"/>
  <c r="AN472" i="18"/>
  <c r="AN408" i="18"/>
  <c r="AN31" i="18"/>
  <c r="AN637" i="18"/>
  <c r="AN573" i="18"/>
  <c r="AN509" i="18"/>
  <c r="AN445" i="18"/>
  <c r="AN4" i="18"/>
  <c r="AN32" i="18"/>
  <c r="AN640" i="18"/>
  <c r="AN576" i="18"/>
  <c r="AN512" i="18"/>
  <c r="AN448" i="18"/>
  <c r="AN7" i="18"/>
  <c r="AN613" i="18"/>
  <c r="AN549" i="18"/>
  <c r="AN485" i="18"/>
  <c r="AN421" i="18"/>
  <c r="AQ5498" i="18"/>
  <c r="AQ2082" i="18"/>
  <c r="AQ1781" i="18"/>
  <c r="AQ3183" i="18"/>
  <c r="AQ1398" i="18"/>
  <c r="AQ3491" i="18"/>
  <c r="AQ1405" i="18"/>
  <c r="AQ3679" i="18"/>
  <c r="AQ2179" i="18"/>
  <c r="AQ3291" i="18"/>
  <c r="AQ716" i="18"/>
  <c r="AQ1772" i="18"/>
  <c r="AQ2670" i="18"/>
  <c r="AQ2434" i="18"/>
  <c r="AQ1815" i="18"/>
  <c r="AQ1432" i="18"/>
  <c r="AQ4133" i="18"/>
  <c r="AQ2951" i="18"/>
  <c r="AQ5586" i="18"/>
  <c r="AQ3272" i="18"/>
  <c r="AQ5687" i="18"/>
  <c r="AQ4681" i="18"/>
  <c r="AQ2926" i="18"/>
  <c r="AQ3759" i="18"/>
  <c r="AQ5510" i="18"/>
  <c r="AQ5169" i="18"/>
  <c r="AQ4428" i="18"/>
  <c r="AQ3050" i="18"/>
  <c r="AQ4451" i="18"/>
  <c r="AQ3844" i="18"/>
  <c r="AQ3560" i="18"/>
  <c r="AQ428" i="18"/>
  <c r="AQ2045" i="18"/>
  <c r="AQ3215" i="18"/>
  <c r="AQ3647" i="18"/>
  <c r="AQ1430" i="18"/>
  <c r="AQ931" i="18"/>
  <c r="AQ4886" i="18"/>
  <c r="AQ4828" i="18"/>
  <c r="AQ2818" i="18"/>
  <c r="AQ4564" i="18"/>
  <c r="AQ4329" i="18"/>
  <c r="AQ3584" i="18"/>
  <c r="AQ3384" i="18"/>
  <c r="AQ1256" i="18"/>
  <c r="AQ2808" i="18"/>
  <c r="AQ2755" i="18"/>
  <c r="AQ2322" i="18"/>
  <c r="AQ2086" i="18"/>
  <c r="AQ2088" i="18"/>
  <c r="AQ2871" i="18"/>
  <c r="AQ1953" i="18"/>
  <c r="AQ1685" i="18"/>
  <c r="AQ887" i="18"/>
  <c r="AQ3436" i="18"/>
  <c r="AQ1679" i="18"/>
  <c r="AQ1166" i="18"/>
  <c r="AQ485" i="18"/>
  <c r="AQ2478" i="18"/>
  <c r="AQ1782" i="18"/>
  <c r="AQ2451" i="18"/>
  <c r="AQ2650" i="18"/>
  <c r="AQ1035" i="18"/>
  <c r="AQ1011" i="18"/>
  <c r="AQ1972" i="18"/>
  <c r="AQ5413" i="18"/>
  <c r="AQ2373" i="18"/>
  <c r="AQ2678" i="18"/>
  <c r="AQ1340" i="18"/>
  <c r="AQ3079" i="18"/>
  <c r="AQ832" i="18"/>
  <c r="AQ3167" i="18"/>
  <c r="AQ1231" i="18"/>
  <c r="AQ1268" i="18"/>
  <c r="AQ2554" i="18"/>
  <c r="AQ588" i="18"/>
  <c r="AQ5633" i="18"/>
  <c r="AQ3958" i="18"/>
  <c r="AQ5198" i="18"/>
  <c r="AQ2472" i="18"/>
  <c r="AQ5237" i="18"/>
  <c r="AQ1985" i="18"/>
  <c r="AQ4998" i="18"/>
  <c r="AQ4913" i="18"/>
  <c r="AQ3916" i="18"/>
  <c r="AQ3466" i="18"/>
  <c r="AQ2904" i="18"/>
  <c r="AQ3170" i="18"/>
  <c r="AQ1785" i="18"/>
  <c r="AQ2502" i="18"/>
  <c r="AQ2803" i="18"/>
  <c r="AQ3267" i="18"/>
  <c r="AQ2879" i="18"/>
  <c r="AQ3344" i="18"/>
  <c r="AQ2479" i="18"/>
  <c r="AQ2402" i="18"/>
  <c r="AQ1767" i="18"/>
  <c r="AQ1962" i="18"/>
  <c r="AQ2733" i="18"/>
  <c r="AQ3706" i="18"/>
  <c r="AQ3363" i="18"/>
  <c r="AQ4052" i="18"/>
  <c r="AQ3920" i="18"/>
  <c r="AQ2252" i="18"/>
  <c r="AQ5649" i="18"/>
  <c r="AQ3032" i="18"/>
  <c r="AQ2437" i="18"/>
  <c r="AQ5690" i="18"/>
  <c r="AQ1229" i="18"/>
  <c r="AQ1520" i="18"/>
  <c r="AQ873" i="18"/>
  <c r="AQ1918" i="18"/>
  <c r="AQ1050" i="18"/>
  <c r="AQ823" i="18"/>
  <c r="AQ31" i="18"/>
  <c r="AQ3483" i="18"/>
  <c r="AQ2638" i="18"/>
  <c r="AQ1997" i="18"/>
  <c r="AQ1598" i="18"/>
  <c r="AQ1404" i="18"/>
  <c r="AQ648" i="18"/>
  <c r="AQ578" i="18"/>
  <c r="AQ1579" i="18"/>
  <c r="AQ2219" i="18"/>
  <c r="AQ2924" i="18"/>
  <c r="AQ1470" i="18"/>
  <c r="AQ1409" i="18"/>
  <c r="AQ720" i="18"/>
  <c r="AQ666" i="18"/>
  <c r="AQ1069" i="18"/>
  <c r="AQ752" i="18"/>
  <c r="AQ2406" i="18"/>
  <c r="AQ839" i="18"/>
  <c r="AQ1303" i="18"/>
  <c r="AQ3216" i="18"/>
  <c r="AQ1623" i="18"/>
  <c r="AQ1051" i="18"/>
  <c r="AQ444" i="18"/>
  <c r="AQ687" i="18"/>
  <c r="AQ739" i="18"/>
  <c r="AQ685" i="18"/>
  <c r="AQ467" i="18"/>
  <c r="AQ634" i="18"/>
  <c r="AQ4901" i="18"/>
  <c r="AQ4672" i="18"/>
  <c r="AQ3203" i="18"/>
  <c r="AQ1056" i="18"/>
  <c r="AQ990" i="18"/>
  <c r="AQ3811" i="18"/>
  <c r="AQ1932" i="18"/>
  <c r="AQ2251" i="18"/>
  <c r="AQ2099" i="18"/>
  <c r="AQ3252" i="18"/>
  <c r="AQ2572" i="18"/>
  <c r="AQ2864" i="18"/>
  <c r="AQ1640" i="18"/>
  <c r="AQ3532" i="18"/>
  <c r="AQ2935" i="18"/>
  <c r="AQ1108" i="18"/>
  <c r="AQ2310" i="18"/>
  <c r="AQ1062" i="18"/>
  <c r="AQ1359" i="18"/>
  <c r="AQ4239" i="18"/>
  <c r="AQ3795" i="18"/>
  <c r="AQ4116" i="18"/>
  <c r="AQ4968" i="18"/>
  <c r="AQ4401" i="18"/>
  <c r="AQ3886" i="18"/>
  <c r="AQ3341" i="18"/>
  <c r="AQ2425" i="18"/>
  <c r="AQ2211" i="18"/>
  <c r="AQ2547" i="18"/>
  <c r="AQ1790" i="18"/>
  <c r="AQ2718" i="18"/>
  <c r="AQ1775" i="18"/>
  <c r="AQ2008" i="18"/>
  <c r="AQ636" i="18"/>
  <c r="AQ971" i="18"/>
  <c r="AQ1805" i="18"/>
  <c r="AQ2837" i="18"/>
  <c r="AQ3854" i="18"/>
  <c r="AQ3416" i="18"/>
  <c r="AQ5478" i="18"/>
  <c r="AQ4799" i="18"/>
  <c r="AQ4394" i="18"/>
  <c r="AQ4836" i="18"/>
  <c r="AQ2538" i="18"/>
  <c r="AQ5434" i="18"/>
  <c r="AQ1186" i="18"/>
  <c r="AQ3019" i="18"/>
  <c r="AQ1597" i="18"/>
  <c r="AQ3571" i="18"/>
  <c r="AQ1580" i="18"/>
  <c r="AQ2598" i="18"/>
  <c r="AQ2727" i="18"/>
  <c r="AQ1946" i="18"/>
  <c r="AQ2668" i="18"/>
  <c r="AQ948" i="18"/>
  <c r="AQ1000" i="18"/>
  <c r="AQ1703" i="18"/>
  <c r="AQ2080" i="18"/>
  <c r="AQ2290" i="18"/>
  <c r="AQ2739" i="18"/>
  <c r="AQ1283" i="18"/>
  <c r="AQ2714" i="18"/>
  <c r="AQ2562" i="18"/>
  <c r="AQ1694" i="18"/>
  <c r="AQ1665" i="18"/>
  <c r="AQ2764" i="18"/>
  <c r="AQ2675" i="18"/>
  <c r="AQ669" i="18"/>
  <c r="AQ682" i="18"/>
  <c r="AQ478" i="18"/>
  <c r="AQ4416" i="18"/>
  <c r="AQ1540" i="18"/>
  <c r="AQ1585" i="18"/>
  <c r="AQ3731" i="18"/>
  <c r="AQ442" i="18"/>
  <c r="AQ1055" i="18"/>
  <c r="AQ2649" i="18"/>
  <c r="AQ2482" i="18"/>
  <c r="AQ2241" i="18"/>
  <c r="AQ1316" i="18"/>
  <c r="AQ1074" i="18"/>
  <c r="AQ1201" i="18"/>
  <c r="AQ2040" i="18"/>
  <c r="AQ4494" i="18"/>
  <c r="AQ3544" i="18"/>
  <c r="AQ3774" i="18"/>
  <c r="AQ2672" i="18"/>
  <c r="AQ3946" i="18"/>
  <c r="AQ5694" i="18"/>
  <c r="AQ4046" i="18"/>
  <c r="AQ3566" i="18"/>
  <c r="AQ3430" i="18"/>
  <c r="AQ2812" i="18"/>
  <c r="AQ3075" i="18"/>
  <c r="AQ2111" i="18"/>
  <c r="AQ3476" i="18"/>
  <c r="AQ1497" i="18"/>
  <c r="AQ553" i="18"/>
  <c r="AQ2112" i="18"/>
  <c r="AQ2380" i="18"/>
  <c r="AQ4745" i="18"/>
  <c r="AQ4966" i="18"/>
  <c r="AQ5577" i="18"/>
  <c r="AQ4324" i="18"/>
  <c r="AQ5178" i="18"/>
  <c r="AQ5349" i="18"/>
  <c r="AQ4608" i="18"/>
  <c r="AQ882" i="18"/>
  <c r="AQ2491" i="18"/>
  <c r="AQ1862" i="18"/>
  <c r="AQ1828" i="18"/>
  <c r="AQ2358" i="18"/>
  <c r="AQ1097" i="18"/>
  <c r="AQ1408" i="18"/>
  <c r="AQ2800" i="18"/>
  <c r="AQ1226" i="18"/>
  <c r="AQ489" i="18"/>
  <c r="AQ1379" i="18"/>
  <c r="AQ2174" i="18"/>
  <c r="AQ2076" i="18"/>
  <c r="AQ809" i="18"/>
  <c r="AQ3451" i="18"/>
  <c r="AQ2450" i="18"/>
  <c r="AQ1708" i="18"/>
  <c r="AQ2992" i="18"/>
  <c r="AQ6" i="18"/>
  <c r="AQ2470" i="18"/>
  <c r="AQ2639" i="18"/>
  <c r="AQ1827" i="18"/>
  <c r="AQ3372" i="18"/>
  <c r="AQ1478" i="18"/>
  <c r="AQ949" i="18"/>
  <c r="AQ559" i="18"/>
  <c r="AQ502" i="18"/>
  <c r="AQ4160" i="18"/>
  <c r="AQ427" i="18"/>
  <c r="AQ3751" i="18"/>
  <c r="AQ3352" i="18"/>
  <c r="AQ3083" i="18"/>
  <c r="AQ2936" i="18"/>
  <c r="AQ2603" i="18"/>
  <c r="AQ2844" i="18"/>
  <c r="AQ2295" i="18"/>
  <c r="AQ1046" i="18"/>
  <c r="AQ1596" i="18"/>
  <c r="AQ709" i="18"/>
  <c r="AQ505" i="18"/>
  <c r="AQ3014" i="18"/>
  <c r="AQ4801" i="18"/>
  <c r="AQ3283" i="18"/>
  <c r="AQ1530" i="18"/>
  <c r="AQ1178" i="18"/>
  <c r="AQ5182" i="18"/>
  <c r="AQ3157" i="18"/>
  <c r="AQ2089" i="18"/>
  <c r="AQ2183" i="18"/>
  <c r="AQ2240" i="18"/>
  <c r="AQ2964" i="18"/>
  <c r="AQ2560" i="18"/>
  <c r="AQ1498" i="18"/>
  <c r="AQ1476" i="18"/>
  <c r="AQ3529" i="18"/>
  <c r="AQ5569" i="18"/>
  <c r="AQ4182" i="18"/>
  <c r="AQ3818" i="18"/>
  <c r="AQ5293" i="18"/>
  <c r="AQ5065" i="18"/>
  <c r="AQ3812" i="18"/>
  <c r="AQ3512" i="18"/>
  <c r="AQ1567" i="18"/>
  <c r="AQ3211" i="18"/>
  <c r="AQ3615" i="18"/>
  <c r="AQ1278" i="18"/>
  <c r="AQ1507" i="18"/>
  <c r="AQ500" i="18"/>
  <c r="AQ1368" i="18"/>
  <c r="AQ3724" i="18"/>
  <c r="AQ966" i="18"/>
  <c r="AQ1915" i="18"/>
  <c r="AQ1518" i="18"/>
  <c r="AQ1523" i="18"/>
  <c r="AQ1367" i="18"/>
  <c r="AQ698" i="18"/>
  <c r="AQ2546" i="18"/>
  <c r="AQ753" i="18"/>
  <c r="AQ1999" i="18"/>
  <c r="AQ864" i="18"/>
  <c r="AQ800" i="18"/>
  <c r="AQ1220" i="18"/>
  <c r="AQ503" i="18"/>
  <c r="AQ2095" i="18"/>
  <c r="AQ1739" i="18"/>
  <c r="AQ3387" i="18"/>
  <c r="AQ2860" i="18"/>
  <c r="AQ2414" i="18"/>
  <c r="AQ1695" i="18"/>
  <c r="AQ881" i="18"/>
  <c r="AQ1063" i="18"/>
  <c r="AQ529" i="18"/>
  <c r="AQ1866" i="18"/>
  <c r="AQ3616" i="18"/>
  <c r="AQ3375" i="18"/>
  <c r="AQ2859" i="18"/>
  <c r="AQ1496" i="18"/>
  <c r="AQ2055" i="18"/>
  <c r="AQ2215" i="18"/>
  <c r="AQ2579" i="18"/>
  <c r="AQ1947" i="18"/>
  <c r="AQ28" i="18"/>
  <c r="AQ2084" i="18"/>
  <c r="AQ899" i="18"/>
  <c r="AQ5462" i="18"/>
  <c r="AQ2972" i="18"/>
  <c r="AQ2094" i="18"/>
  <c r="AQ5436" i="18"/>
  <c r="AQ4857" i="18"/>
  <c r="AQ756" i="18"/>
  <c r="AQ3984" i="18"/>
  <c r="AQ1672" i="18"/>
  <c r="AQ5666" i="18"/>
  <c r="AQ5069" i="18"/>
  <c r="AQ3456" i="18"/>
  <c r="AQ5097" i="18"/>
  <c r="AQ4356" i="18"/>
  <c r="AQ1927" i="18"/>
  <c r="AQ2196" i="18"/>
  <c r="AQ1934" i="18"/>
  <c r="AQ4640" i="18"/>
  <c r="AQ2540" i="18"/>
  <c r="AQ1885" i="18"/>
  <c r="AQ3336" i="18"/>
  <c r="AQ2501" i="18"/>
  <c r="AQ3415" i="18"/>
  <c r="AQ2020" i="18"/>
  <c r="AQ1196" i="18"/>
  <c r="AQ4379" i="18"/>
  <c r="AQ5655" i="18"/>
  <c r="AQ3877" i="18"/>
  <c r="AQ4821" i="18"/>
  <c r="AQ5303" i="18"/>
  <c r="AQ3673" i="18"/>
  <c r="AQ5122" i="18"/>
  <c r="AQ4552" i="18"/>
  <c r="AQ2655" i="18"/>
  <c r="AQ5150" i="18"/>
  <c r="AQ2559" i="18"/>
  <c r="AQ2927" i="18"/>
  <c r="AQ2146" i="18"/>
  <c r="AQ1886" i="18"/>
  <c r="AQ820" i="18"/>
  <c r="AQ2387" i="18"/>
  <c r="AQ748" i="18"/>
  <c r="AQ3895" i="18"/>
  <c r="AQ2102" i="18"/>
  <c r="AQ2198" i="18"/>
  <c r="AQ1564" i="18"/>
  <c r="AQ1735" i="18"/>
  <c r="AQ1318" i="18"/>
  <c r="AQ560" i="18"/>
  <c r="AQ679" i="18"/>
  <c r="AQ3607" i="18"/>
  <c r="AQ628" i="18"/>
  <c r="AQ3675" i="18"/>
  <c r="AQ1822" i="18"/>
  <c r="AQ759" i="18"/>
  <c r="AQ1659" i="18"/>
  <c r="AQ2371" i="18"/>
  <c r="AQ842" i="18"/>
  <c r="AQ787" i="18"/>
  <c r="AQ1209" i="18"/>
  <c r="AQ473" i="18"/>
  <c r="AQ851" i="18"/>
  <c r="AQ616" i="18"/>
  <c r="AQ898" i="18"/>
  <c r="AQ983" i="18"/>
  <c r="AQ1270" i="18"/>
  <c r="AQ675" i="18"/>
  <c r="AQ955" i="18"/>
  <c r="AQ951" i="18"/>
  <c r="AQ736" i="18"/>
  <c r="AQ1614" i="18"/>
  <c r="AQ572" i="18"/>
  <c r="AQ818" i="18"/>
  <c r="AQ611" i="18"/>
  <c r="AQ48" i="18"/>
  <c r="AQ905" i="18"/>
  <c r="AQ463" i="18"/>
  <c r="AQ593" i="18"/>
  <c r="AQ962" i="18"/>
  <c r="AQ1031" i="18"/>
  <c r="AQ443" i="18"/>
  <c r="AQ875" i="18"/>
  <c r="AQ757" i="18"/>
  <c r="AQ431" i="18"/>
  <c r="AQ728" i="18"/>
  <c r="AQ997" i="18"/>
  <c r="AQ686" i="18"/>
  <c r="AQ27" i="18"/>
  <c r="AQ659" i="18"/>
  <c r="AQ586" i="18"/>
  <c r="AQ722" i="18"/>
  <c r="AQ2164" i="18"/>
  <c r="AQ3392" i="18"/>
  <c r="AQ3147" i="18"/>
  <c r="AQ2014" i="18"/>
  <c r="AQ1304" i="18"/>
  <c r="AQ2708" i="18"/>
  <c r="AQ2911" i="18"/>
  <c r="AQ2591" i="18"/>
  <c r="AQ1899" i="18"/>
  <c r="AQ497" i="18"/>
  <c r="AQ2194" i="18"/>
  <c r="AQ2238" i="18"/>
  <c r="AQ1155" i="18"/>
  <c r="AQ1477" i="18"/>
  <c r="AQ4587" i="18"/>
  <c r="AQ4950" i="18"/>
  <c r="AQ4380" i="18"/>
  <c r="AQ4980" i="18"/>
  <c r="AQ5245" i="18"/>
  <c r="AQ2139" i="18"/>
  <c r="AQ3241" i="18"/>
  <c r="AQ2954" i="18"/>
  <c r="AQ5066" i="18"/>
  <c r="AQ4579" i="18"/>
  <c r="AQ4172" i="18"/>
  <c r="AQ5154" i="18"/>
  <c r="AQ5325" i="18"/>
  <c r="AQ4840" i="18"/>
  <c r="AQ3516" i="18"/>
  <c r="AQ5210" i="18"/>
  <c r="AQ5381" i="18"/>
  <c r="AQ2983" i="18"/>
  <c r="AQ2528" i="18"/>
  <c r="AQ1648" i="18"/>
  <c r="AQ3655" i="18"/>
  <c r="AQ1847" i="18"/>
  <c r="AQ2013" i="18"/>
  <c r="AQ1621" i="18"/>
  <c r="AQ2121" i="18"/>
  <c r="AQ2840" i="18"/>
  <c r="AQ2521" i="18"/>
  <c r="AQ888" i="18"/>
  <c r="AQ1369" i="18"/>
  <c r="AQ1879" i="18"/>
  <c r="AQ2988" i="18"/>
  <c r="AQ2087" i="18"/>
  <c r="AQ512" i="18"/>
  <c r="AQ635" i="18"/>
  <c r="AQ751" i="18"/>
  <c r="AQ3804" i="18"/>
  <c r="AQ5522" i="18"/>
  <c r="AQ4490" i="18"/>
  <c r="AQ5305" i="18"/>
  <c r="AQ5514" i="18"/>
  <c r="AQ4432" i="18"/>
  <c r="AQ3051" i="18"/>
  <c r="AQ3338" i="18"/>
  <c r="AQ2765" i="18"/>
  <c r="AQ4096" i="18"/>
  <c r="AQ3207" i="18"/>
  <c r="AQ3663" i="18"/>
  <c r="AQ1081" i="18"/>
  <c r="AQ2336" i="18"/>
  <c r="AQ680" i="18"/>
  <c r="AQ2489" i="18"/>
  <c r="AQ3188" i="18"/>
  <c r="AQ2469" i="18"/>
  <c r="AQ2054" i="18"/>
  <c r="AQ2318" i="18"/>
  <c r="AQ3767" i="18"/>
  <c r="AQ1418" i="18"/>
  <c r="AQ596" i="18"/>
  <c r="AQ1843" i="18"/>
  <c r="AQ2687" i="18"/>
  <c r="AQ2956" i="18"/>
  <c r="AQ1419" i="18"/>
  <c r="AQ2771" i="18"/>
  <c r="AQ2703" i="18"/>
  <c r="AQ2506" i="18"/>
  <c r="AQ3180" i="18"/>
  <c r="AQ3095" i="18"/>
  <c r="AQ1118" i="18"/>
  <c r="AQ1327" i="18"/>
  <c r="AQ862" i="18"/>
  <c r="AQ1376" i="18"/>
  <c r="AQ917" i="18"/>
  <c r="AQ1246" i="18"/>
  <c r="AQ2118" i="18"/>
  <c r="AQ1912" i="18"/>
  <c r="AQ2009" i="18"/>
  <c r="AQ1894" i="18"/>
  <c r="AQ1513" i="18"/>
  <c r="AQ38" i="18"/>
  <c r="AQ1452" i="18"/>
  <c r="AQ434" i="18"/>
  <c r="AQ1436" i="18"/>
  <c r="AQ723" i="18"/>
  <c r="AQ870" i="18"/>
  <c r="AQ1203" i="18"/>
  <c r="AQ612" i="18"/>
  <c r="AQ549" i="18"/>
  <c r="AQ498" i="18"/>
  <c r="AQ34" i="18"/>
  <c r="AQ4578" i="18"/>
  <c r="AQ433" i="18"/>
  <c r="AQ573" i="18"/>
  <c r="AQ598" i="18"/>
  <c r="AQ602" i="18"/>
  <c r="AQ594" i="18"/>
  <c r="AQ758" i="18"/>
  <c r="AQ563" i="18"/>
  <c r="AQ11" i="18"/>
  <c r="AQ47" i="18"/>
  <c r="AQ39" i="18"/>
  <c r="AQ523" i="18"/>
  <c r="AQ488" i="18"/>
  <c r="AQ424" i="18"/>
  <c r="AQ987" i="18"/>
  <c r="AQ743" i="18"/>
  <c r="AQ1075" i="18"/>
  <c r="AQ1152" i="18"/>
  <c r="AQ711" i="18"/>
  <c r="AQ786" i="18"/>
  <c r="AQ836" i="18"/>
  <c r="AQ993" i="18"/>
  <c r="AQ1103" i="18"/>
  <c r="AQ760" i="18"/>
  <c r="AQ1037" i="18"/>
  <c r="AQ548" i="18"/>
  <c r="AQ1615" i="18"/>
  <c r="AQ967" i="18"/>
  <c r="AQ662" i="18"/>
  <c r="AQ974" i="18"/>
  <c r="AQ1239" i="18"/>
  <c r="AQ1651" i="18"/>
  <c r="AQ703" i="18"/>
  <c r="AQ1010" i="18"/>
  <c r="AQ474" i="18"/>
  <c r="AQ414" i="18"/>
  <c r="AQ499" i="18"/>
  <c r="AQ1099" i="18"/>
  <c r="AQ425" i="18"/>
  <c r="AQ807" i="18"/>
  <c r="AQ2036" i="18"/>
  <c r="AQ640" i="18"/>
  <c r="AQ494" i="18"/>
  <c r="AQ913" i="18"/>
  <c r="AQ408" i="18"/>
  <c r="AQ2096" i="18"/>
  <c r="AQ1216" i="18"/>
  <c r="AQ1587" i="18"/>
  <c r="AQ569" i="18"/>
  <c r="AQ1219" i="18"/>
  <c r="AQ1329" i="18"/>
  <c r="AQ780" i="18"/>
  <c r="AQ1514" i="18"/>
  <c r="AQ1162" i="18"/>
  <c r="AQ580" i="18"/>
  <c r="AQ2334" i="18"/>
  <c r="AQ1605" i="18"/>
  <c r="AQ1458" i="18"/>
  <c r="AQ1208" i="18"/>
  <c r="AQ1234" i="18"/>
  <c r="AQ1423" i="18"/>
  <c r="AQ2391" i="18"/>
  <c r="AQ2122" i="18"/>
  <c r="AQ1741" i="18"/>
  <c r="AQ3031" i="18"/>
  <c r="AQ2107" i="18"/>
  <c r="AQ642" i="18"/>
  <c r="AQ774" i="18"/>
  <c r="AQ430" i="18"/>
  <c r="AQ871" i="18"/>
  <c r="AQ24" i="18"/>
  <c r="AQ537" i="18"/>
  <c r="AQ762" i="18"/>
  <c r="AQ1007" i="18"/>
  <c r="AQ835" i="18"/>
  <c r="AQ472" i="18"/>
  <c r="AQ1259" i="18"/>
  <c r="AQ710" i="18"/>
  <c r="AQ892" i="18"/>
  <c r="AQ947" i="18"/>
  <c r="AQ658" i="18"/>
  <c r="AQ490" i="18"/>
  <c r="AQ557" i="18"/>
  <c r="AQ1059" i="18"/>
  <c r="AQ1222" i="18"/>
  <c r="AQ476" i="18"/>
  <c r="AQ838" i="18"/>
  <c r="AQ22" i="18"/>
  <c r="AQ1135" i="18"/>
  <c r="AQ1106" i="18"/>
  <c r="AQ624" i="18"/>
  <c r="AQ23" i="18"/>
  <c r="AQ15" i="18"/>
  <c r="AQ1023" i="18"/>
  <c r="AQ726" i="18"/>
  <c r="AQ426" i="18"/>
  <c r="AQ1038" i="18"/>
  <c r="AQ525" i="18"/>
  <c r="AQ1271" i="18"/>
  <c r="AQ777" i="18"/>
  <c r="AQ1057" i="18"/>
  <c r="AQ729" i="18"/>
  <c r="AQ623" i="18"/>
  <c r="AQ18" i="18"/>
  <c r="AQ1908" i="18"/>
  <c r="AQ2136" i="18"/>
  <c r="AQ524" i="18"/>
  <c r="AQ2133" i="18"/>
  <c r="AQ527" i="18"/>
  <c r="AQ1212" i="18"/>
  <c r="AQ741" i="18"/>
  <c r="AQ2116" i="18"/>
  <c r="AQ2454" i="18"/>
  <c r="AQ2163" i="18"/>
  <c r="AQ3543" i="18"/>
  <c r="AQ3116" i="18"/>
  <c r="AQ2875" i="18"/>
  <c r="AQ797" i="18"/>
  <c r="AQ845" i="18"/>
  <c r="AQ903" i="18"/>
  <c r="AQ646" i="18"/>
  <c r="AQ44" i="18"/>
  <c r="AQ589" i="18"/>
  <c r="AQ650" i="18"/>
  <c r="AQ10" i="18"/>
  <c r="AQ956" i="18"/>
  <c r="AQ733" i="18"/>
  <c r="AQ2128" i="18"/>
  <c r="AQ958" i="18"/>
  <c r="AQ670" i="18"/>
  <c r="AQ834" i="18"/>
  <c r="AQ979" i="18"/>
  <c r="AQ606" i="18"/>
  <c r="AQ1904" i="18"/>
  <c r="AQ1692" i="18"/>
  <c r="AQ552" i="18"/>
  <c r="AQ1067" i="18"/>
  <c r="AQ1139" i="18"/>
  <c r="AQ1019" i="18"/>
  <c r="AQ36" i="18"/>
  <c r="AQ702" i="18"/>
  <c r="AQ1968" i="18"/>
  <c r="AQ699" i="18"/>
  <c r="AQ526" i="18"/>
  <c r="AQ438" i="18"/>
  <c r="AQ1137" i="18"/>
  <c r="AQ963" i="18"/>
  <c r="AQ1352" i="18"/>
  <c r="AQ885" i="18"/>
  <c r="AQ2053" i="18"/>
  <c r="AQ868" i="18"/>
  <c r="AQ2762" i="18"/>
  <c r="AQ2351" i="18"/>
  <c r="AQ2419" i="18"/>
  <c r="AQ1387" i="18"/>
  <c r="AQ449" i="18"/>
  <c r="AQ2272" i="18"/>
  <c r="AQ3799" i="18"/>
  <c r="AQ3628" i="18"/>
  <c r="AQ1357" i="18"/>
  <c r="AQ1929" i="18"/>
  <c r="AQ3899" i="18"/>
  <c r="AQ3472" i="18"/>
  <c r="AQ504" i="18"/>
  <c r="AQ1095" i="18"/>
  <c r="AQ534" i="18"/>
  <c r="AQ775" i="18"/>
  <c r="AQ1330" i="18"/>
  <c r="AQ645" i="18"/>
  <c r="AQ1275" i="18"/>
  <c r="AQ1372" i="18"/>
  <c r="AQ893" i="18"/>
  <c r="AQ2366" i="18"/>
  <c r="AQ1678" i="18"/>
  <c r="AQ1562" i="18"/>
  <c r="AQ940" i="18"/>
  <c r="AQ1333" i="18"/>
  <c r="AQ1560" i="18"/>
  <c r="AQ668" i="18"/>
  <c r="AQ2423" i="18"/>
  <c r="AQ2222" i="18"/>
  <c r="AQ3063" i="18"/>
  <c r="AQ2541" i="18"/>
  <c r="AQ2175" i="18"/>
  <c r="AQ43" i="18"/>
  <c r="AQ883" i="18"/>
  <c r="AQ1003" i="18"/>
  <c r="AQ755" i="18"/>
  <c r="AQ1142" i="18"/>
  <c r="AQ912" i="18"/>
  <c r="AQ1549" i="18"/>
  <c r="AQ1486" i="18"/>
  <c r="AQ1653" i="18"/>
  <c r="AQ2458" i="18"/>
  <c r="AQ1892" i="18"/>
  <c r="AQ1638" i="18"/>
  <c r="AQ522" i="18"/>
  <c r="AQ1039" i="18"/>
  <c r="AQ477" i="18"/>
  <c r="AQ690" i="18"/>
  <c r="AQ798" i="18"/>
  <c r="AQ486" i="18"/>
  <c r="AQ764" i="18"/>
  <c r="AQ776" i="18"/>
  <c r="AQ779" i="18"/>
  <c r="AQ13" i="18"/>
  <c r="AQ1180" i="18"/>
  <c r="AQ1940" i="18"/>
  <c r="AQ509" i="18"/>
  <c r="AQ701" i="18"/>
  <c r="AQ923" i="18"/>
  <c r="AQ1255" i="18"/>
  <c r="AQ856" i="18"/>
  <c r="AQ934" i="18"/>
  <c r="AQ718" i="18"/>
  <c r="AQ843" i="18"/>
  <c r="AQ742" i="18"/>
  <c r="AQ824" i="18"/>
  <c r="AQ1319" i="18"/>
  <c r="AQ954" i="18"/>
  <c r="AQ766" i="18"/>
  <c r="AQ961" i="18"/>
  <c r="AQ651" i="18"/>
  <c r="AQ475" i="18"/>
  <c r="AQ576" i="18"/>
  <c r="AQ1018" i="18"/>
  <c r="AQ2274" i="18"/>
  <c r="AQ1260" i="18"/>
  <c r="AQ1951" i="18"/>
  <c r="AQ2129" i="18"/>
  <c r="AQ1980" i="18"/>
  <c r="AQ998" i="18"/>
  <c r="AQ568" i="18"/>
  <c r="AQ965" i="18"/>
  <c r="AQ2068" i="18"/>
  <c r="AQ1054" i="18"/>
  <c r="AQ2170" i="18"/>
  <c r="AQ724" i="18"/>
  <c r="AQ1297" i="18"/>
  <c r="AQ1133" i="18"/>
  <c r="AQ2510" i="18"/>
  <c r="AQ2195" i="18"/>
  <c r="AQ1677" i="18"/>
  <c r="AQ1769" i="18"/>
  <c r="AQ3575" i="18"/>
  <c r="AQ3148" i="18"/>
  <c r="AQ2907" i="18"/>
  <c r="AQ2292" i="18"/>
  <c r="AQ919" i="18"/>
  <c r="AQ415" i="18"/>
  <c r="AQ1299" i="18"/>
  <c r="AQ937" i="18"/>
  <c r="AQ484" i="18"/>
  <c r="AQ481" i="18"/>
  <c r="AQ1583" i="18"/>
  <c r="AQ622" i="18"/>
  <c r="AQ2048" i="18"/>
  <c r="AQ1445" i="18"/>
  <c r="AQ811" i="18"/>
  <c r="AQ1129" i="18"/>
  <c r="AQ1176" i="18"/>
  <c r="AQ672" i="18"/>
  <c r="AQ9" i="18"/>
  <c r="AQ536" i="18"/>
  <c r="AQ738" i="18"/>
  <c r="AQ907" i="18"/>
  <c r="AQ793" i="18"/>
  <c r="AQ654" i="18"/>
  <c r="AQ1027" i="18"/>
  <c r="AQ693" i="18"/>
  <c r="AQ451" i="18"/>
  <c r="AQ471" i="18"/>
  <c r="AQ1871" i="18"/>
  <c r="AQ746" i="18"/>
  <c r="AQ772" i="18"/>
  <c r="AQ629" i="18"/>
  <c r="AQ482" i="18"/>
  <c r="AQ1313" i="18"/>
  <c r="AQ1015" i="18"/>
  <c r="AQ765" i="18"/>
  <c r="AQ1323" i="18"/>
  <c r="AQ26" i="18"/>
  <c r="AQ1355" i="18"/>
  <c r="AQ1167" i="18"/>
  <c r="AQ886" i="18"/>
  <c r="AQ1308" i="18"/>
  <c r="AQ1322" i="18"/>
  <c r="AQ582" i="18"/>
  <c r="AQ470" i="18"/>
  <c r="AQ1884" i="18"/>
  <c r="AQ1661" i="18"/>
  <c r="AQ1747" i="18"/>
  <c r="AQ1900" i="18"/>
  <c r="AQ1551" i="18"/>
  <c r="AQ532" i="18"/>
  <c r="AQ3643" i="18"/>
  <c r="AQ3728" i="18"/>
  <c r="AQ1006" i="18"/>
  <c r="AQ1350" i="18"/>
  <c r="AQ1100" i="18"/>
  <c r="AQ1087" i="18"/>
  <c r="AQ1233" i="18"/>
  <c r="AQ565" i="18"/>
  <c r="AQ2426" i="18"/>
  <c r="AQ1820" i="18"/>
  <c r="AQ1586" i="18"/>
  <c r="AQ1483" i="18"/>
  <c r="AQ1642" i="18"/>
  <c r="AQ2587" i="18"/>
  <c r="AQ2565" i="18"/>
  <c r="AQ2701" i="18"/>
  <c r="AQ626" i="18"/>
  <c r="AQ1391" i="18"/>
  <c r="AQ2100" i="18"/>
  <c r="AQ1151" i="18"/>
  <c r="AQ727" i="18"/>
  <c r="AQ641" i="18"/>
  <c r="AQ1758" i="18"/>
  <c r="AQ583" i="18"/>
  <c r="AQ2338" i="18"/>
  <c r="AQ620" i="18"/>
  <c r="AQ2415" i="18"/>
  <c r="AQ704" i="18"/>
  <c r="AQ945" i="18"/>
  <c r="AQ1378" i="18"/>
  <c r="AQ1336" i="18"/>
  <c r="AQ1421" i="18"/>
  <c r="AQ2027" i="18"/>
  <c r="AQ1902" i="18"/>
  <c r="AQ2457" i="18"/>
  <c r="AQ719" i="18"/>
  <c r="AQ2066" i="18"/>
  <c r="AQ3707" i="18"/>
  <c r="AQ3280" i="18"/>
  <c r="AQ653" i="18"/>
  <c r="AQ1159" i="18"/>
  <c r="AQ515" i="18"/>
  <c r="AQ750" i="18"/>
  <c r="AQ1434" i="18"/>
  <c r="AQ796" i="18"/>
  <c r="AQ1375" i="18"/>
  <c r="AQ1426" i="18"/>
  <c r="AQ2430" i="18"/>
  <c r="AQ1576" i="18"/>
  <c r="AQ1339" i="18"/>
  <c r="AQ1488" i="18"/>
  <c r="AQ1784" i="18"/>
  <c r="AQ2487" i="18"/>
  <c r="AQ2382" i="18"/>
  <c r="AQ1970" i="18"/>
  <c r="AQ3127" i="18"/>
  <c r="AQ2644" i="18"/>
  <c r="AQ1373" i="18"/>
  <c r="AQ2275" i="18"/>
  <c r="AQ2249" i="18"/>
  <c r="AQ421" i="18"/>
  <c r="AQ1473" i="18"/>
  <c r="AQ1952" i="18"/>
  <c r="AQ789" i="18"/>
  <c r="AQ1153" i="18"/>
  <c r="AQ2319" i="18"/>
  <c r="AQ863" i="18"/>
  <c r="AQ1424" i="18"/>
  <c r="AQ3611" i="18"/>
  <c r="AQ3184" i="18"/>
  <c r="AQ773" i="18"/>
  <c r="AQ3359" i="18"/>
  <c r="AQ2932" i="18"/>
  <c r="AQ2799" i="18"/>
  <c r="AQ2486" i="18"/>
  <c r="AQ2207" i="18"/>
  <c r="AQ2282" i="18"/>
  <c r="AQ2534" i="18"/>
  <c r="AQ5093" i="18"/>
  <c r="AQ3458" i="18"/>
  <c r="AQ1144" i="18"/>
  <c r="AQ4068" i="18"/>
  <c r="AQ3061" i="18"/>
  <c r="AQ5662" i="18"/>
  <c r="AQ3042" i="18"/>
  <c r="AQ5549" i="18"/>
  <c r="AQ4866" i="18"/>
  <c r="AQ4345" i="18"/>
  <c r="AQ4652" i="18"/>
  <c r="AQ4881" i="18"/>
  <c r="AQ3303" i="18"/>
  <c r="AQ1731" i="18"/>
  <c r="AQ4289" i="18"/>
  <c r="AQ5023" i="18"/>
  <c r="AQ3144" i="18"/>
  <c r="AQ5693" i="18"/>
  <c r="AQ4601" i="18"/>
  <c r="AQ2978" i="18"/>
  <c r="AQ2374" i="18"/>
  <c r="AQ5398" i="18"/>
  <c r="AQ1083" i="18"/>
  <c r="AQ908" i="18"/>
  <c r="AQ581" i="18"/>
  <c r="AQ921" i="18"/>
  <c r="AQ877" i="18"/>
  <c r="AQ2263" i="18"/>
  <c r="AQ1250" i="18"/>
  <c r="AQ1451" i="18"/>
  <c r="AQ2535" i="18"/>
  <c r="AQ1172" i="18"/>
  <c r="AQ1230" i="18"/>
  <c r="AQ1981" i="18"/>
  <c r="AQ1249" i="18"/>
  <c r="AQ1780" i="18"/>
  <c r="AQ3435" i="18"/>
  <c r="AQ3719" i="18"/>
  <c r="AQ2991" i="18"/>
  <c r="AQ3296" i="18"/>
  <c r="AQ2816" i="18"/>
  <c r="AQ2699" i="18"/>
  <c r="AQ2265" i="18"/>
  <c r="AQ814" i="18"/>
  <c r="AQ445" i="18"/>
  <c r="AQ850" i="18"/>
  <c r="AQ466" i="18"/>
  <c r="AQ417" i="18"/>
  <c r="AQ828" i="18"/>
  <c r="AQ1223" i="18"/>
  <c r="AQ819" i="18"/>
  <c r="AQ1207" i="18"/>
  <c r="AQ574" i="18"/>
  <c r="AQ855" i="18"/>
  <c r="AQ1199" i="18"/>
  <c r="AQ821" i="18"/>
  <c r="AQ1688" i="18"/>
  <c r="AQ1541" i="18"/>
  <c r="AQ1413" i="18"/>
  <c r="AQ816" i="18"/>
  <c r="AQ2394" i="18"/>
  <c r="AQ1377" i="18"/>
  <c r="AQ1973" i="18"/>
  <c r="AQ1629" i="18"/>
  <c r="AQ1773" i="18"/>
  <c r="AQ1620" i="18"/>
  <c r="AQ2386" i="18"/>
  <c r="AQ929" i="18"/>
  <c r="AQ853" i="18"/>
  <c r="AQ973" i="18"/>
  <c r="AQ1839" i="18"/>
  <c r="AQ652" i="18"/>
  <c r="AQ1245" i="18"/>
  <c r="AQ1021" i="18"/>
  <c r="AQ1450" i="18"/>
  <c r="AQ1076" i="18"/>
  <c r="AQ1526" i="18"/>
  <c r="AQ1760" i="18"/>
  <c r="AQ805" i="18"/>
  <c r="AQ1969" i="18"/>
  <c r="AQ2405" i="18"/>
  <c r="AQ2892" i="18"/>
  <c r="AQ2046" i="18"/>
  <c r="AQ3419" i="18"/>
  <c r="AQ3248" i="18"/>
  <c r="AQ53" i="18"/>
  <c r="AQ600" i="18"/>
  <c r="AQ970" i="18"/>
  <c r="AQ988" i="18"/>
  <c r="AQ1779" i="18"/>
  <c r="AQ1876" i="18"/>
  <c r="AQ1667" i="18"/>
  <c r="AQ1622" i="18"/>
  <c r="AQ1214" i="18"/>
  <c r="AQ2514" i="18"/>
  <c r="AQ2199" i="18"/>
  <c r="AQ1232" i="18"/>
  <c r="AQ801" i="18"/>
  <c r="AQ2839" i="18"/>
  <c r="AQ1655" i="18"/>
  <c r="AQ2181" i="18"/>
  <c r="AQ29" i="18"/>
  <c r="AQ712" i="18"/>
  <c r="AQ510" i="18"/>
  <c r="AQ2132" i="18"/>
  <c r="AQ895" i="18"/>
  <c r="AQ791" i="18"/>
  <c r="AQ2234" i="18"/>
  <c r="AQ1381" i="18"/>
  <c r="AQ1033" i="18"/>
  <c r="AQ1455" i="18"/>
  <c r="AQ902" i="18"/>
  <c r="AQ1321" i="18"/>
  <c r="AQ2610" i="18"/>
  <c r="AQ2259" i="18"/>
  <c r="AQ763" i="18"/>
  <c r="AQ1115" i="18"/>
  <c r="AQ3639" i="18"/>
  <c r="AQ3212" i="18"/>
  <c r="AQ1914" i="18"/>
  <c r="AQ1534" i="18"/>
  <c r="AQ2971" i="18"/>
  <c r="AQ462" i="18"/>
  <c r="AQ1094" i="18"/>
  <c r="AQ1030" i="18"/>
  <c r="AQ1592" i="18"/>
  <c r="AQ1179" i="18"/>
  <c r="AQ2558" i="18"/>
  <c r="AQ1429" i="18"/>
  <c r="AQ1670" i="18"/>
  <c r="AQ2702" i="18"/>
  <c r="AQ3255" i="18"/>
  <c r="AQ2828" i="18"/>
  <c r="AQ2475" i="18"/>
  <c r="AQ3871" i="18"/>
  <c r="AQ3444" i="18"/>
  <c r="AQ2154" i="18"/>
  <c r="AQ3623" i="18"/>
  <c r="AQ2034" i="18"/>
  <c r="AQ49" i="18"/>
  <c r="AQ3171" i="18"/>
  <c r="AQ1957" i="18"/>
  <c r="AQ2091" i="18"/>
  <c r="AQ2243" i="18"/>
  <c r="AQ1643" i="18"/>
  <c r="AQ3859" i="18"/>
  <c r="AQ2856" i="18"/>
  <c r="AQ5605" i="18"/>
  <c r="AQ4922" i="18"/>
  <c r="AQ4443" i="18"/>
  <c r="AQ4580" i="18"/>
  <c r="AQ1978" i="18"/>
  <c r="AQ3784" i="18"/>
  <c r="AQ2493" i="18"/>
  <c r="AQ5378" i="18"/>
  <c r="AQ2532" i="18"/>
  <c r="AQ5393" i="18"/>
  <c r="AQ4067" i="18"/>
  <c r="AQ3128" i="18"/>
  <c r="AQ5685" i="18"/>
  <c r="AQ4586" i="18"/>
  <c r="AQ2795" i="18"/>
  <c r="AQ5646" i="18"/>
  <c r="AQ5735" i="18"/>
  <c r="AQ4440" i="18"/>
  <c r="AQ3690" i="18"/>
  <c r="AQ4347" i="18"/>
  <c r="AQ5057" i="18"/>
  <c r="AQ454" i="18"/>
  <c r="AQ1228" i="18"/>
  <c r="AQ1017" i="18"/>
  <c r="AQ1016" i="18"/>
  <c r="AQ2522" i="18"/>
  <c r="AQ1422" i="18"/>
  <c r="AQ1905" i="18"/>
  <c r="AQ2124" i="18"/>
  <c r="AQ1044" i="18"/>
  <c r="AQ2730" i="18"/>
  <c r="AQ3259" i="18"/>
  <c r="AQ2832" i="18"/>
  <c r="AQ2390" i="18"/>
  <c r="AQ3135" i="18"/>
  <c r="AQ2738" i="18"/>
  <c r="AQ900" i="18"/>
  <c r="AQ1710" i="18"/>
  <c r="AQ2268" i="18"/>
  <c r="AQ2442" i="18"/>
  <c r="AQ3659" i="18"/>
  <c r="AQ3755" i="18"/>
  <c r="AQ1462" i="18"/>
  <c r="AQ644" i="18"/>
  <c r="AQ570" i="18"/>
  <c r="AQ858" i="18"/>
  <c r="AQ815" i="18"/>
  <c r="AQ939" i="18"/>
  <c r="AQ541" i="18"/>
  <c r="AQ501" i="18"/>
  <c r="AQ1793" i="18"/>
  <c r="AQ1147" i="18"/>
  <c r="AQ461" i="18"/>
  <c r="AQ1291" i="18"/>
  <c r="AQ1537" i="18"/>
  <c r="AQ790" i="18"/>
  <c r="AQ708" i="18"/>
  <c r="AQ1936" i="18"/>
  <c r="AQ2004" i="18"/>
  <c r="AQ782" i="18"/>
  <c r="AQ1610" i="18"/>
  <c r="AQ2590" i="18"/>
  <c r="AQ607" i="18"/>
  <c r="AQ2786" i="18"/>
  <c r="AQ2350" i="18"/>
  <c r="AQ2607" i="18"/>
  <c r="AQ1840" i="18"/>
  <c r="AQ2028" i="18"/>
  <c r="AQ1602" i="18"/>
  <c r="AQ2225" i="18"/>
  <c r="AQ657" i="18"/>
  <c r="AQ1247" i="18"/>
  <c r="AQ1742" i="18"/>
  <c r="AQ564" i="18"/>
  <c r="AQ1948" i="18"/>
  <c r="AQ2015" i="18"/>
  <c r="AQ1992" i="18"/>
  <c r="AQ2120" i="18"/>
  <c r="AQ2427" i="18"/>
  <c r="AQ3319" i="18"/>
  <c r="AQ3163" i="18"/>
  <c r="AQ734" i="18"/>
  <c r="AQ911" i="18"/>
  <c r="AQ1276" i="18"/>
  <c r="AQ2012" i="18"/>
  <c r="AQ2202" i="18"/>
  <c r="AQ2654" i="18"/>
  <c r="AQ2058" i="18"/>
  <c r="AQ1427" i="18"/>
  <c r="AQ2566" i="18"/>
  <c r="AQ2483" i="18"/>
  <c r="AQ2085" i="18"/>
  <c r="AQ2711" i="18"/>
  <c r="AQ1484" i="18"/>
  <c r="AQ1412" i="18"/>
  <c r="AQ3195" i="18"/>
  <c r="AQ3536" i="18"/>
  <c r="AQ999" i="18"/>
  <c r="AQ405" i="18"/>
  <c r="AQ1185" i="18"/>
  <c r="AQ556" i="18"/>
  <c r="AQ2490" i="18"/>
  <c r="AQ933" i="18"/>
  <c r="AQ1716" i="18"/>
  <c r="AQ54" i="18"/>
  <c r="AQ1508" i="18"/>
  <c r="AQ2743" i="18"/>
  <c r="AQ1878" i="18"/>
  <c r="AQ1113" i="18"/>
  <c r="AQ1588" i="18"/>
  <c r="AQ1444" i="18"/>
  <c r="AQ3568" i="18"/>
  <c r="AQ516" i="18"/>
  <c r="AQ1294" i="18"/>
  <c r="AQ1440" i="18"/>
  <c r="AQ1796" i="18"/>
  <c r="AQ9447" i="18"/>
  <c r="AQ7485" i="18"/>
  <c r="AQ8664" i="18"/>
  <c r="AQ493" i="18"/>
  <c r="AQ846" i="18"/>
  <c r="AQ630" i="18"/>
  <c r="AQ879" i="18"/>
  <c r="AQ632" i="18"/>
  <c r="AQ7" i="18"/>
  <c r="AQ792" i="18"/>
  <c r="AQ1578" i="18"/>
  <c r="AQ435" i="18"/>
  <c r="AQ1034" i="18"/>
  <c r="AQ706" i="18"/>
  <c r="AQ744" i="18"/>
  <c r="AQ437" i="18"/>
  <c r="AQ605" i="18"/>
  <c r="AQ1287" i="18"/>
  <c r="AQ841" i="18"/>
  <c r="AQ1984" i="18"/>
  <c r="AQ1611" i="18"/>
  <c r="AQ2530" i="18"/>
  <c r="AQ2075" i="18"/>
  <c r="AQ1146" i="18"/>
  <c r="AQ506" i="18"/>
  <c r="AQ854" i="18"/>
  <c r="AQ664" i="18"/>
  <c r="AQ866" i="18"/>
  <c r="AQ1546" i="18"/>
  <c r="AQ1709" i="18"/>
  <c r="AQ1603" i="18"/>
  <c r="AQ1004" i="18"/>
  <c r="AQ2807" i="18"/>
  <c r="AQ3504" i="18"/>
  <c r="AQ542" i="18"/>
  <c r="AQ1163" i="18"/>
  <c r="AQ1385" i="18"/>
  <c r="AQ1346" i="18"/>
  <c r="AQ2398" i="18"/>
  <c r="AQ2108" i="18"/>
  <c r="AQ1833" i="18"/>
  <c r="AQ1187" i="18"/>
  <c r="AQ2153" i="18"/>
  <c r="AQ2227" i="18"/>
  <c r="AQ1539" i="18"/>
  <c r="AQ2455" i="18"/>
  <c r="AQ1800" i="18"/>
  <c r="AQ1114" i="18"/>
  <c r="AQ2631" i="18"/>
  <c r="AQ2939" i="18"/>
  <c r="AQ3024" i="18"/>
  <c r="AQ45" i="18"/>
  <c r="AQ927" i="18"/>
  <c r="AQ1195" i="18"/>
  <c r="AQ1582" i="18"/>
  <c r="AQ1211" i="18"/>
  <c r="AQ1116" i="18"/>
  <c r="AQ1757" i="18"/>
  <c r="AQ1110" i="18"/>
  <c r="AQ1919" i="18"/>
  <c r="AQ1956" i="18"/>
  <c r="AQ1072" i="18"/>
  <c r="AQ2626" i="18"/>
  <c r="AQ1215" i="18"/>
  <c r="AQ2570" i="18"/>
  <c r="AQ2231" i="18"/>
  <c r="AQ833" i="18"/>
  <c r="AQ2176" i="18"/>
  <c r="AQ3739" i="18"/>
  <c r="AQ3312" i="18"/>
  <c r="AQ691" i="18"/>
  <c r="AQ1446" i="18"/>
  <c r="AQ1403" i="18"/>
  <c r="AQ1612" i="18"/>
  <c r="AQ538" i="18"/>
  <c r="AQ558" i="18"/>
  <c r="AQ429" i="18"/>
  <c r="AQ465" i="18"/>
  <c r="AQ452" i="18"/>
  <c r="AQ749" i="18"/>
  <c r="AQ1071" i="18"/>
  <c r="AQ1175" i="18"/>
  <c r="AQ12" i="18"/>
  <c r="AQ707" i="18"/>
  <c r="AQ788" i="18"/>
  <c r="AQ1356" i="18"/>
  <c r="AQ413" i="18"/>
  <c r="AQ721" i="18"/>
  <c r="AQ813" i="18"/>
  <c r="AQ781" i="18"/>
  <c r="AQ1395" i="18"/>
  <c r="AQ867" i="18"/>
  <c r="AQ768" i="18"/>
  <c r="AQ1778" i="18"/>
  <c r="AQ2783" i="18"/>
  <c r="AQ1509" i="18"/>
  <c r="AQ1501" i="18"/>
  <c r="AQ1183" i="18"/>
  <c r="AQ2306" i="18"/>
  <c r="AQ1533" i="18"/>
  <c r="AQ2026" i="18"/>
  <c r="AQ2167" i="18"/>
  <c r="AQ769" i="18"/>
  <c r="AQ496" i="18"/>
  <c r="AQ608" i="18"/>
  <c r="AQ692" i="18"/>
  <c r="AQ1910" i="18"/>
  <c r="AQ1906" i="18"/>
  <c r="AQ2617" i="18"/>
  <c r="AQ861" i="18"/>
  <c r="AQ1347" i="18"/>
  <c r="AQ1750" i="18"/>
  <c r="AQ938" i="18"/>
  <c r="AQ2447" i="18"/>
  <c r="AQ1606" i="18"/>
  <c r="AQ1420" i="18"/>
  <c r="AQ2217" i="18"/>
  <c r="AQ3227" i="18"/>
  <c r="AQ3056" i="18"/>
  <c r="AQ1732" i="18"/>
  <c r="AQ407" i="18"/>
  <c r="AQ2706" i="18"/>
  <c r="AQ1924" i="18"/>
  <c r="AQ3340" i="18"/>
  <c r="AQ1856" i="18"/>
  <c r="AQ1289" i="18"/>
  <c r="AQ3103" i="18"/>
  <c r="AQ2979" i="18"/>
  <c r="AQ1715" i="18"/>
  <c r="AQ3651" i="18"/>
  <c r="AQ2919" i="18"/>
  <c r="AQ3240" i="18"/>
  <c r="AQ3587" i="18"/>
  <c r="AQ1706" i="18"/>
  <c r="AQ3840" i="18"/>
  <c r="AQ3789" i="18"/>
  <c r="AQ5321" i="18"/>
  <c r="AQ4894" i="18"/>
  <c r="AQ4140" i="18"/>
  <c r="AQ5137" i="18"/>
  <c r="AQ4522" i="18"/>
  <c r="AQ1699" i="18"/>
  <c r="AQ5002" i="18"/>
  <c r="AQ3309" i="18"/>
  <c r="AQ5134" i="18"/>
  <c r="AQ5181" i="18"/>
  <c r="AQ2712" i="18"/>
  <c r="AQ4316" i="18"/>
  <c r="AQ4531" i="18"/>
  <c r="AQ440" i="18"/>
  <c r="AQ914" i="18"/>
  <c r="AQ1683" i="18"/>
  <c r="AQ1995" i="18"/>
  <c r="AQ2113" i="18"/>
  <c r="AQ3667" i="18"/>
  <c r="AQ1529" i="18"/>
  <c r="AQ2523" i="18"/>
  <c r="AQ2311" i="18"/>
  <c r="AQ1625" i="18"/>
  <c r="AQ2157" i="18"/>
  <c r="AQ3091" i="18"/>
  <c r="AQ3299" i="18"/>
  <c r="AQ2976" i="18"/>
  <c r="AQ3021" i="18"/>
  <c r="AQ5637" i="18"/>
  <c r="AQ4954" i="18"/>
  <c r="AQ4501" i="18"/>
  <c r="AQ4612" i="18"/>
  <c r="AQ2921" i="18"/>
  <c r="AQ2578" i="18"/>
  <c r="AQ3816" i="18"/>
  <c r="AQ3750" i="18"/>
  <c r="AQ2576" i="18"/>
  <c r="AQ5410" i="18"/>
  <c r="AQ2332" i="18"/>
  <c r="AQ1503" i="18"/>
  <c r="AQ5425" i="18"/>
  <c r="AQ4123" i="18"/>
  <c r="AQ3264" i="18"/>
  <c r="AQ5749" i="18"/>
  <c r="AQ4699" i="18"/>
  <c r="AQ2131" i="18"/>
  <c r="AQ5710" i="18"/>
  <c r="AQ4504" i="18"/>
  <c r="AQ3758" i="18"/>
  <c r="AQ4423" i="18"/>
  <c r="AQ5121" i="18"/>
  <c r="AQ849" i="18"/>
  <c r="AQ613" i="18"/>
  <c r="AQ2144" i="18"/>
  <c r="AQ1574" i="18"/>
  <c r="AQ2511" i="18"/>
  <c r="AQ3803" i="18"/>
  <c r="AQ3376" i="18"/>
  <c r="AQ1595" i="18"/>
  <c r="AQ3423" i="18"/>
  <c r="AQ2996" i="18"/>
  <c r="AQ2899" i="18"/>
  <c r="AQ2742" i="18"/>
  <c r="AQ2224" i="18"/>
  <c r="AQ1475" i="18"/>
  <c r="AQ2463" i="18"/>
  <c r="AQ2694" i="18"/>
  <c r="AQ2496" i="18"/>
  <c r="AQ5157" i="18"/>
  <c r="AQ3594" i="18"/>
  <c r="AQ4132" i="18"/>
  <c r="AQ5726" i="18"/>
  <c r="AQ3178" i="18"/>
  <c r="AQ2908" i="18"/>
  <c r="AQ2982" i="18"/>
  <c r="AQ5613" i="18"/>
  <c r="AQ4930" i="18"/>
  <c r="AQ4458" i="18"/>
  <c r="AQ4716" i="18"/>
  <c r="AQ4945" i="18"/>
  <c r="AQ2809" i="18"/>
  <c r="AQ4403" i="18"/>
  <c r="AQ5120" i="18"/>
  <c r="AQ3420" i="18"/>
  <c r="AQ4827" i="18"/>
  <c r="AQ5526" i="18"/>
  <c r="AQ601" i="18"/>
  <c r="AQ480" i="18"/>
  <c r="AQ991" i="18"/>
  <c r="AQ1838" i="18"/>
  <c r="AQ2072" i="18"/>
  <c r="AQ2047" i="18"/>
  <c r="AQ1041" i="18"/>
  <c r="AQ697" i="18"/>
  <c r="AQ2354" i="18"/>
  <c r="AQ1431" i="18"/>
  <c r="AQ985" i="18"/>
  <c r="AQ2811" i="18"/>
  <c r="AQ2067" i="18"/>
  <c r="AQ1821" i="18"/>
  <c r="AQ1425" i="18"/>
  <c r="AQ2943" i="18"/>
  <c r="AQ2349" i="18"/>
  <c r="AQ30" i="18"/>
  <c r="AQ2109" i="18"/>
  <c r="AQ2695" i="18"/>
  <c r="AQ1411" i="18"/>
  <c r="AQ3815" i="18"/>
  <c r="AQ3175" i="18"/>
  <c r="AQ3251" i="18"/>
  <c r="AQ3439" i="18"/>
  <c r="AQ4448" i="18"/>
  <c r="AQ3669" i="18"/>
  <c r="AQ2436" i="18"/>
  <c r="AQ1711" i="18"/>
  <c r="AQ3620" i="18"/>
  <c r="AQ5246" i="18"/>
  <c r="AQ713" i="18"/>
  <c r="AQ1305" i="18"/>
  <c r="AQ5133" i="18"/>
  <c r="AQ4236" i="18"/>
  <c r="AQ5830" i="18"/>
  <c r="AQ567" i="18"/>
  <c r="AQ3405" i="18"/>
  <c r="AQ5194" i="18"/>
  <c r="AQ4794" i="18"/>
  <c r="AQ5431" i="18"/>
  <c r="AQ4244" i="18"/>
  <c r="AQ3342" i="18"/>
  <c r="AQ3409" i="18"/>
  <c r="AQ4861" i="18"/>
  <c r="AQ2962" i="18"/>
  <c r="AQ2333" i="18"/>
  <c r="AQ2114" i="18"/>
  <c r="AQ4246" i="18"/>
  <c r="AQ1302" i="18"/>
  <c r="AQ3735" i="18"/>
  <c r="AQ1836" i="18"/>
  <c r="AQ2751" i="18"/>
  <c r="AQ3527" i="18"/>
  <c r="AQ436" i="18"/>
  <c r="AQ420" i="18"/>
  <c r="AQ3428" i="18"/>
  <c r="AQ4842" i="18"/>
  <c r="AQ4804" i="18"/>
  <c r="AQ2299" i="18"/>
  <c r="AQ5602" i="18"/>
  <c r="AQ2912" i="18"/>
  <c r="AQ5617" i="18"/>
  <c r="AQ4465" i="18"/>
  <c r="AQ3593" i="18"/>
  <c r="AQ3763" i="18"/>
  <c r="AQ2613" i="18"/>
  <c r="AQ1122" i="18"/>
  <c r="AQ4126" i="18"/>
  <c r="AQ5505" i="18"/>
  <c r="AQ2673" i="18"/>
  <c r="AQ5098" i="18"/>
  <c r="AQ4709" i="18"/>
  <c r="AQ5367" i="18"/>
  <c r="AQ4893" i="18"/>
  <c r="AQ4668" i="18"/>
  <c r="AQ2841" i="18"/>
  <c r="AQ2990" i="18"/>
  <c r="AQ3606" i="18"/>
  <c r="AQ4550" i="18"/>
  <c r="AQ4141" i="18"/>
  <c r="AQ6882" i="18"/>
  <c r="AQ8930" i="18"/>
  <c r="AQ5427" i="18"/>
  <c r="AQ1437" i="18"/>
  <c r="AQ6598" i="18"/>
  <c r="AQ8646" i="18"/>
  <c r="AQ5579" i="18"/>
  <c r="AQ4860" i="18"/>
  <c r="AQ6684" i="18"/>
  <c r="AQ6250" i="18"/>
  <c r="AQ8298" i="18"/>
  <c r="AQ3646" i="18"/>
  <c r="AQ6220" i="18"/>
  <c r="AQ5902" i="18"/>
  <c r="AQ7950" i="18"/>
  <c r="AQ4209" i="18"/>
  <c r="AQ4557" i="18"/>
  <c r="AQ7058" i="18"/>
  <c r="AQ7742" i="18"/>
  <c r="AQ7831" i="18"/>
  <c r="AQ9084" i="18"/>
  <c r="AQ6753" i="18"/>
  <c r="AQ9376" i="18"/>
  <c r="AQ6842" i="18"/>
  <c r="AQ7377" i="18"/>
  <c r="AQ9828" i="18"/>
  <c r="AQ5496" i="18"/>
  <c r="AQ7614" i="18"/>
  <c r="AQ4769" i="18"/>
  <c r="AQ6100" i="18"/>
  <c r="AQ9072" i="18"/>
  <c r="AQ4738" i="18"/>
  <c r="AQ9864" i="18"/>
  <c r="AQ5727" i="18"/>
  <c r="AQ8692" i="18"/>
  <c r="AQ7904" i="18"/>
  <c r="AQ6309" i="18"/>
  <c r="AQ9710" i="18"/>
  <c r="AQ8324" i="18"/>
  <c r="AQ9686" i="18"/>
  <c r="AQ7900" i="18"/>
  <c r="AQ7568" i="18"/>
  <c r="AQ5852" i="18"/>
  <c r="AQ6099" i="18"/>
  <c r="AQ5360" i="18"/>
  <c r="AQ6331" i="18"/>
  <c r="AQ9394" i="18"/>
  <c r="AQ674" i="18"/>
  <c r="AQ822" i="18"/>
  <c r="AQ1148" i="18"/>
  <c r="AQ1371" i="18"/>
  <c r="AQ1751" i="18"/>
  <c r="AQ1132" i="18"/>
  <c r="AQ3355" i="18"/>
  <c r="AQ2642" i="18"/>
  <c r="AQ3231" i="18"/>
  <c r="AQ2804" i="18"/>
  <c r="AQ1898" i="18"/>
  <c r="AQ1290" i="18"/>
  <c r="AQ1457" i="18"/>
  <c r="AQ1374" i="18"/>
  <c r="AQ4736" i="18"/>
  <c r="AQ799" i="18"/>
  <c r="AQ5534" i="18"/>
  <c r="AQ5421" i="18"/>
  <c r="AQ4117" i="18"/>
  <c r="AQ4524" i="18"/>
  <c r="AQ3790" i="18"/>
  <c r="AQ1837" i="18"/>
  <c r="AQ5770" i="18"/>
  <c r="AQ4820" i="18"/>
  <c r="AQ4062" i="18"/>
  <c r="AQ5437" i="18"/>
  <c r="AQ5142" i="18"/>
  <c r="AQ3626" i="18"/>
  <c r="AQ4666" i="18"/>
  <c r="AQ5046" i="18"/>
  <c r="AQ3449" i="18"/>
  <c r="AQ3484" i="18"/>
  <c r="AQ7426" i="18"/>
  <c r="AQ3621" i="18"/>
  <c r="AQ4151" i="18"/>
  <c r="AQ3134" i="18"/>
  <c r="AQ7142" i="18"/>
  <c r="AQ2913" i="18"/>
  <c r="AQ6794" i="18"/>
  <c r="AQ8842" i="18"/>
  <c r="AQ6446" i="18"/>
  <c r="AQ8494" i="18"/>
  <c r="AQ5463" i="18"/>
  <c r="AQ7602" i="18"/>
  <c r="AQ4086" i="18"/>
  <c r="AQ4706" i="18"/>
  <c r="AQ2858" i="18"/>
  <c r="AQ546" i="18"/>
  <c r="AQ1273" i="18"/>
  <c r="AQ625" i="18"/>
  <c r="AQ1265" i="18"/>
  <c r="AQ595" i="18"/>
  <c r="AQ1307" i="18"/>
  <c r="AQ1494" i="18"/>
  <c r="AQ439" i="18"/>
  <c r="AQ1145" i="18"/>
  <c r="AQ953" i="18"/>
  <c r="AQ2960" i="18"/>
  <c r="AQ1131" i="18"/>
  <c r="AQ1724" i="18"/>
  <c r="AQ52" i="18"/>
  <c r="AQ491" i="18"/>
  <c r="AQ1941" i="18"/>
  <c r="AQ2383" i="18"/>
  <c r="AQ957" i="18"/>
  <c r="AQ2707" i="18"/>
  <c r="AQ3831" i="18"/>
  <c r="AQ1168" i="18"/>
  <c r="AQ637" i="18"/>
  <c r="AQ852" i="18"/>
  <c r="AQ1022" i="18"/>
  <c r="AQ1073" i="18"/>
  <c r="AQ978" i="18"/>
  <c r="AQ1337" i="18"/>
  <c r="AQ1814" i="18"/>
  <c r="AQ1225" i="18"/>
  <c r="AQ406" i="18"/>
  <c r="AQ35" i="18"/>
  <c r="AQ1797" i="18"/>
  <c r="AQ984" i="18"/>
  <c r="AQ4" i="18"/>
  <c r="AQ804" i="18"/>
  <c r="AQ916" i="18"/>
  <c r="AQ511" i="18"/>
  <c r="AQ1264" i="18"/>
  <c r="AQ2515" i="18"/>
  <c r="AQ1964" i="18"/>
  <c r="AQ1382" i="18"/>
  <c r="AQ2508" i="18"/>
  <c r="AQ3468" i="18"/>
  <c r="AQ1744" i="18"/>
  <c r="AQ416" i="18"/>
  <c r="AQ1111" i="18"/>
  <c r="AQ2362" i="18"/>
  <c r="AQ2010" i="18"/>
  <c r="AQ2242" i="18"/>
  <c r="AQ1471" i="18"/>
  <c r="AQ2304" i="18"/>
  <c r="AQ1752" i="18"/>
  <c r="AQ1524" i="18"/>
  <c r="AQ2070" i="18"/>
  <c r="AQ1140" i="18"/>
  <c r="AQ2443" i="18"/>
  <c r="AQ3791" i="18"/>
  <c r="AQ2438" i="18"/>
  <c r="AQ2278" i="18"/>
  <c r="AQ1138" i="18"/>
  <c r="AQ4352" i="18"/>
  <c r="AQ3334" i="18"/>
  <c r="AQ1485" i="18"/>
  <c r="AQ5406" i="18"/>
  <c r="AQ4040" i="18"/>
  <c r="AQ1354" i="18"/>
  <c r="AQ1991" i="18"/>
  <c r="AQ5222" i="18"/>
  <c r="AQ2155" i="18"/>
  <c r="AQ4638" i="18"/>
  <c r="AQ1754" i="18"/>
  <c r="AQ982" i="18"/>
  <c r="AQ1043" i="18"/>
  <c r="AQ1464" i="18"/>
  <c r="AQ633" i="18"/>
  <c r="AQ1312" i="18"/>
  <c r="AQ2206" i="18"/>
  <c r="AQ599" i="18"/>
  <c r="AQ2148" i="18"/>
  <c r="AQ1194" i="18"/>
  <c r="AQ1343" i="18"/>
  <c r="AQ2775" i="18"/>
  <c r="AQ2903" i="18"/>
  <c r="AQ2285" i="18"/>
  <c r="AQ2731" i="18"/>
  <c r="AQ3391" i="18"/>
  <c r="AQ3220" i="18"/>
  <c r="AQ964" i="18"/>
  <c r="AQ950" i="18"/>
  <c r="AQ1895" i="18"/>
  <c r="AQ884" i="18"/>
  <c r="AQ1240" i="18"/>
  <c r="AQ2872" i="18"/>
  <c r="AQ1939" i="18"/>
  <c r="AQ1756" i="18"/>
  <c r="AQ2995" i="18"/>
  <c r="AQ2698" i="18"/>
  <c r="AQ20" i="18"/>
  <c r="AQ1500" i="18"/>
  <c r="AQ3872" i="18"/>
  <c r="AQ5466" i="18"/>
  <c r="AQ2520" i="18"/>
  <c r="AQ2429" i="18"/>
  <c r="AQ5353" i="18"/>
  <c r="AQ3995" i="18"/>
  <c r="AQ4328" i="18"/>
  <c r="AQ3477" i="18"/>
  <c r="AQ1854" i="18"/>
  <c r="AQ3636" i="18"/>
  <c r="AQ3501" i="18"/>
  <c r="AQ2137" i="18"/>
  <c r="AQ5254" i="18"/>
  <c r="AQ4496" i="18"/>
  <c r="AQ4405" i="18"/>
  <c r="AQ5369" i="18"/>
  <c r="AQ4025" i="18"/>
  <c r="AQ2220" i="18"/>
  <c r="AQ3213" i="18"/>
  <c r="AQ5074" i="18"/>
  <c r="AQ4694" i="18"/>
  <c r="AQ5356" i="18"/>
  <c r="AQ3868" i="18"/>
  <c r="AQ2709" i="18"/>
  <c r="AQ566" i="18"/>
  <c r="AQ1647" i="18"/>
  <c r="AQ514" i="18"/>
  <c r="AQ656" i="18"/>
  <c r="AQ731" i="18"/>
  <c r="AQ812" i="18"/>
  <c r="AQ2750" i="18"/>
  <c r="AQ1788" i="18"/>
  <c r="AQ2038" i="18"/>
  <c r="AQ1718" i="18"/>
  <c r="AQ3447" i="18"/>
  <c r="AQ3020" i="18"/>
  <c r="AQ2787" i="18"/>
  <c r="AQ1086" i="18"/>
  <c r="AQ3508" i="18"/>
  <c r="AQ2339" i="18"/>
  <c r="AQ3723" i="18"/>
  <c r="AQ1077" i="18"/>
  <c r="AQ3271" i="18"/>
  <c r="AQ2262" i="18"/>
  <c r="AQ1572" i="18"/>
  <c r="AQ2367" i="18"/>
  <c r="AQ2507" i="18"/>
  <c r="AQ1545" i="18"/>
  <c r="AQ1402" i="18"/>
  <c r="AQ3080" i="18"/>
  <c r="AQ5669" i="18"/>
  <c r="AQ4986" i="18"/>
  <c r="AQ4558" i="18"/>
  <c r="AQ4644" i="18"/>
  <c r="AQ4873" i="18"/>
  <c r="AQ3848" i="18"/>
  <c r="AQ5442" i="18"/>
  <c r="AQ2440" i="18"/>
  <c r="AQ5457" i="18"/>
  <c r="AQ4181" i="18"/>
  <c r="AQ3400" i="18"/>
  <c r="AQ1272" i="18"/>
  <c r="AQ4814" i="18"/>
  <c r="AQ3138" i="18"/>
  <c r="AQ5774" i="18"/>
  <c r="AQ5811" i="18"/>
  <c r="AQ4568" i="18"/>
  <c r="AQ3861" i="18"/>
  <c r="AQ3826" i="18"/>
  <c r="AQ4499" i="18"/>
  <c r="AQ5185" i="18"/>
  <c r="AQ409" i="18"/>
  <c r="AQ458" i="18"/>
  <c r="AQ689" i="18"/>
  <c r="AQ1729" i="18"/>
  <c r="AQ1479" i="18"/>
  <c r="AQ1516" i="18"/>
  <c r="AQ2543" i="18"/>
  <c r="AQ1301" i="18"/>
  <c r="AQ3835" i="18"/>
  <c r="AQ3408" i="18"/>
  <c r="AQ1328" i="18"/>
  <c r="AQ3455" i="18"/>
  <c r="AQ3028" i="18"/>
  <c r="AQ2955" i="18"/>
  <c r="AQ1641" i="18"/>
  <c r="AQ2599" i="18"/>
  <c r="AQ1613" i="18"/>
  <c r="AQ5189" i="18"/>
  <c r="AQ1627" i="18"/>
  <c r="AQ4164" i="18"/>
  <c r="AQ3214" i="18"/>
  <c r="AQ5758" i="18"/>
  <c r="AQ3004" i="18"/>
  <c r="AQ5645" i="18"/>
  <c r="AQ4962" i="18"/>
  <c r="AQ4515" i="18"/>
  <c r="AQ4748" i="18"/>
  <c r="AQ4977" i="18"/>
  <c r="AQ3210" i="18"/>
  <c r="AQ4853" i="18"/>
  <c r="AQ2946" i="18"/>
  <c r="AQ2797" i="18"/>
  <c r="AQ4459" i="18"/>
  <c r="AQ3552" i="18"/>
  <c r="AQ1897" i="18"/>
  <c r="AQ3250" i="18"/>
  <c r="AQ2145" i="18"/>
  <c r="AQ5590" i="18"/>
  <c r="AQ487" i="18"/>
  <c r="AQ1009" i="18"/>
  <c r="AQ2766" i="18"/>
  <c r="AQ980" i="18"/>
  <c r="AQ3067" i="18"/>
  <c r="AQ2230" i="18"/>
  <c r="AQ3071" i="18"/>
  <c r="AQ1950" i="18"/>
  <c r="AQ1989" i="18"/>
  <c r="AQ1604" i="18"/>
  <c r="AQ1224" i="18"/>
  <c r="AQ468" i="18"/>
  <c r="AQ4576" i="18"/>
  <c r="AQ1851" i="18"/>
  <c r="AQ3693" i="18"/>
  <c r="AQ5374" i="18"/>
  <c r="AQ5261" i="18"/>
  <c r="AQ3817" i="18"/>
  <c r="AQ4364" i="18"/>
  <c r="AQ3534" i="18"/>
  <c r="AQ1791" i="18"/>
  <c r="AQ5450" i="18"/>
  <c r="AQ4500" i="18"/>
  <c r="AQ5117" i="18"/>
  <c r="AQ2073" i="18"/>
  <c r="AQ4502" i="18"/>
  <c r="AQ4910" i="18"/>
  <c r="AQ5597" i="18"/>
  <c r="AQ3230" i="18"/>
  <c r="AQ3068" i="18"/>
  <c r="AQ5188" i="18"/>
  <c r="AQ7394" i="18"/>
  <c r="AQ3530" i="18"/>
  <c r="AQ4034" i="18"/>
  <c r="AQ2902" i="18"/>
  <c r="AQ2802" i="18"/>
  <c r="AQ7110" i="18"/>
  <c r="AQ2640" i="18"/>
  <c r="AQ2724" i="18"/>
  <c r="AQ5821" i="18"/>
  <c r="AQ5345" i="18"/>
  <c r="AQ6762" i="18"/>
  <c r="AQ8810" i="18"/>
  <c r="AQ5207" i="18"/>
  <c r="AQ6414" i="18"/>
  <c r="AQ8462" i="18"/>
  <c r="AQ7570" i="18"/>
  <c r="AQ2401" i="18"/>
  <c r="AQ3745" i="18"/>
  <c r="AQ8513" i="18"/>
  <c r="AQ6230" i="18"/>
  <c r="AQ4418" i="18"/>
  <c r="AQ7068" i="18"/>
  <c r="AQ9596" i="18"/>
  <c r="AQ7002" i="18"/>
  <c r="AQ2600" i="18"/>
  <c r="AQ7457" i="18"/>
  <c r="AQ9888" i="18"/>
  <c r="AQ8214" i="18"/>
  <c r="AQ8060" i="18"/>
  <c r="AQ5548" i="18"/>
  <c r="AQ8986" i="18"/>
  <c r="AQ6198" i="18"/>
  <c r="AQ4327" i="18"/>
  <c r="AQ7052" i="18"/>
  <c r="AQ9584" i="18"/>
  <c r="AQ5331" i="18"/>
  <c r="AQ9449" i="18"/>
  <c r="AQ7765" i="18"/>
  <c r="AQ7212" i="18"/>
  <c r="AQ7220" i="18"/>
  <c r="AQ5020" i="18"/>
  <c r="AQ4927" i="18"/>
  <c r="AQ9544" i="18"/>
  <c r="AQ8479" i="18"/>
  <c r="AQ7775" i="18"/>
  <c r="AQ8888" i="18"/>
  <c r="AQ1048" i="18"/>
  <c r="AQ2294" i="18"/>
  <c r="AQ2643" i="18"/>
  <c r="AQ603" i="18"/>
  <c r="AQ3596" i="18"/>
  <c r="AQ1753" i="18"/>
  <c r="AQ2411" i="18"/>
  <c r="AQ1489" i="18"/>
  <c r="AQ5306" i="18"/>
  <c r="AQ5193" i="18"/>
  <c r="AQ4168" i="18"/>
  <c r="AQ3221" i="18"/>
  <c r="AQ3245" i="18"/>
  <c r="AQ5094" i="18"/>
  <c r="AQ4176" i="18"/>
  <c r="AQ3273" i="18"/>
  <c r="AQ5049" i="18"/>
  <c r="AQ2648" i="18"/>
  <c r="AQ3424" i="18"/>
  <c r="AQ4835" i="18"/>
  <c r="AQ3464" i="18"/>
  <c r="AQ3997" i="18"/>
  <c r="AQ5750" i="18"/>
  <c r="AQ4723" i="18"/>
  <c r="AQ5890" i="18"/>
  <c r="AQ7938" i="18"/>
  <c r="AQ5552" i="18"/>
  <c r="AQ7654" i="18"/>
  <c r="AQ1850" i="18"/>
  <c r="AQ4867" i="18"/>
  <c r="AQ4562" i="18"/>
  <c r="AQ7306" i="18"/>
  <c r="AQ3658" i="18"/>
  <c r="AQ533" i="18"/>
  <c r="AQ5486" i="18"/>
  <c r="AQ6958" i="18"/>
  <c r="AQ6066" i="18"/>
  <c r="AQ8114" i="18"/>
  <c r="AQ2880" i="18"/>
  <c r="AQ1865" i="18"/>
  <c r="AQ1254" i="18"/>
  <c r="AQ3311" i="18"/>
  <c r="AQ575" i="18"/>
  <c r="AQ2110" i="18"/>
  <c r="AQ1536" i="18"/>
  <c r="AQ2361" i="18"/>
  <c r="AQ1394" i="18"/>
  <c r="AQ2005" i="18"/>
  <c r="AQ547" i="18"/>
  <c r="AQ2000" i="18"/>
  <c r="AQ924" i="18"/>
  <c r="AQ829" i="18"/>
  <c r="AQ4628" i="18"/>
  <c r="AQ4225" i="18"/>
  <c r="AQ3074" i="18"/>
  <c r="AQ3637" i="18"/>
  <c r="AQ3910" i="18"/>
  <c r="AQ3112" i="18"/>
  <c r="AQ4072" i="18"/>
  <c r="AQ3657" i="18"/>
  <c r="AQ5438" i="18"/>
  <c r="AQ4869" i="18"/>
  <c r="AQ4384" i="18"/>
  <c r="AQ2674" i="18"/>
  <c r="AQ3023" i="18"/>
  <c r="AQ2855" i="18"/>
  <c r="AQ3903" i="18"/>
  <c r="AQ1014" i="18"/>
  <c r="AQ1835" i="18"/>
  <c r="AQ2171" i="18"/>
  <c r="AQ2614" i="18"/>
  <c r="AQ2254" i="18"/>
  <c r="AQ1344" i="18"/>
  <c r="AQ1158" i="18"/>
  <c r="AQ1656" i="18"/>
  <c r="AQ1090" i="18"/>
  <c r="AQ4075" i="18"/>
  <c r="AQ5644" i="18"/>
  <c r="AQ4623" i="18"/>
  <c r="AQ5734" i="18"/>
  <c r="AQ2749" i="18"/>
  <c r="AQ3884" i="18"/>
  <c r="AQ1512" i="18"/>
  <c r="AQ1182" i="18"/>
  <c r="AQ3939" i="18"/>
  <c r="AQ3470" i="18"/>
  <c r="AQ2925" i="18"/>
  <c r="AQ3989" i="18"/>
  <c r="AQ2030" i="18"/>
  <c r="AQ3563" i="18"/>
  <c r="AQ3292" i="18"/>
  <c r="AQ1890" i="18"/>
  <c r="AQ2553" i="18"/>
  <c r="AQ1819" i="18"/>
  <c r="AQ3696" i="18"/>
  <c r="AQ3099" i="18"/>
  <c r="AQ2184" i="18"/>
  <c r="AQ2615" i="18"/>
  <c r="AQ2754" i="18"/>
  <c r="AQ926" i="18"/>
  <c r="AQ1998" i="18"/>
  <c r="AQ1082" i="18"/>
  <c r="AQ1702" i="18"/>
  <c r="AQ1859" i="18"/>
  <c r="AQ2370" i="18"/>
  <c r="AQ1005" i="18"/>
  <c r="AQ2686" i="18"/>
  <c r="AQ1416" i="18"/>
  <c r="AQ968" i="18"/>
  <c r="AQ969" i="18"/>
  <c r="AQ1727" i="18"/>
  <c r="AQ1221" i="18"/>
  <c r="AQ1944" i="18"/>
  <c r="AQ1761" i="18"/>
  <c r="AQ785" i="18"/>
  <c r="AQ3660" i="18"/>
  <c r="AQ1088" i="18"/>
  <c r="AQ2079" i="18"/>
  <c r="AQ688" i="18"/>
  <c r="AQ2622" i="18"/>
  <c r="AQ2682" i="18"/>
  <c r="AQ920" i="18"/>
  <c r="AQ810" i="18"/>
  <c r="AQ3131" i="18"/>
  <c r="AQ2531" i="18"/>
  <c r="AQ1119" i="18"/>
  <c r="AQ3287" i="18"/>
  <c r="AQ2021" i="18"/>
  <c r="AQ1279" i="18"/>
  <c r="AQ627" i="18"/>
  <c r="AQ1765" i="18"/>
  <c r="AQ1251" i="18"/>
  <c r="AQ495" i="18"/>
  <c r="AQ530" i="18"/>
  <c r="AQ41" i="18"/>
  <c r="AQ483" i="18"/>
  <c r="AQ700" i="18"/>
  <c r="AQ794" i="18"/>
  <c r="AQ826" i="18"/>
  <c r="AQ714" i="18"/>
  <c r="AQ857" i="18"/>
  <c r="AQ590" i="18"/>
  <c r="AQ51" i="18"/>
  <c r="AQ550" i="18"/>
  <c r="AQ531" i="18"/>
  <c r="AQ423" i="18"/>
  <c r="AQ9211" i="18"/>
  <c r="AQ840" i="18"/>
  <c r="AQ1029" i="18"/>
  <c r="AQ419" i="18"/>
  <c r="AQ6848" i="18"/>
  <c r="AQ6192" i="18"/>
  <c r="AQ7939" i="18"/>
  <c r="AQ9253" i="18"/>
  <c r="AQ6656" i="18"/>
  <c r="AQ6731" i="18"/>
  <c r="AQ8240" i="18"/>
  <c r="AQ7685" i="18"/>
  <c r="AQ8767" i="18"/>
  <c r="AQ8056" i="18"/>
  <c r="AQ9007" i="18"/>
  <c r="AQ9059" i="18"/>
  <c r="AQ7571" i="18"/>
  <c r="AQ9787" i="18"/>
  <c r="AQ5903" i="18"/>
  <c r="AQ6397" i="18"/>
  <c r="AQ5268" i="18"/>
  <c r="AQ6293" i="18"/>
  <c r="AQ4615" i="18"/>
  <c r="AQ6719" i="18"/>
  <c r="AQ6477" i="18"/>
  <c r="AQ9609" i="18"/>
  <c r="AQ2461" i="18"/>
  <c r="AQ7940" i="18"/>
  <c r="AQ6688" i="18"/>
  <c r="AQ9597" i="18"/>
  <c r="AQ9723" i="18"/>
  <c r="AQ7943" i="18"/>
  <c r="AQ6696" i="18"/>
  <c r="AQ3234" i="18"/>
  <c r="AQ6116" i="18"/>
  <c r="AQ5348" i="18"/>
  <c r="AQ7956" i="18"/>
  <c r="AQ8900" i="18"/>
  <c r="AQ7515" i="18"/>
  <c r="AQ8260" i="18"/>
  <c r="AQ21" i="18"/>
  <c r="AQ9670" i="18"/>
  <c r="AQ5928" i="18"/>
  <c r="V27" i="3"/>
  <c r="V28" i="3"/>
  <c r="V29" i="2"/>
  <c r="U16" i="7"/>
  <c r="U17" i="7"/>
  <c r="U18" i="7"/>
  <c r="U19" i="7"/>
  <c r="U20" i="7"/>
  <c r="U21" i="7"/>
  <c r="U22" i="7"/>
  <c r="U23" i="7"/>
  <c r="U24" i="7"/>
  <c r="U5" i="7"/>
  <c r="U6" i="7"/>
  <c r="U7" i="7"/>
  <c r="U8" i="7"/>
  <c r="U9" i="7"/>
  <c r="U10" i="7"/>
  <c r="U11" i="7"/>
  <c r="U12" i="7"/>
  <c r="U13" i="7"/>
  <c r="U14" i="7"/>
  <c r="U15" i="7"/>
  <c r="U4" i="7"/>
  <c r="U3" i="7"/>
  <c r="N25" i="7"/>
  <c r="N24" i="7"/>
  <c r="BD3" i="18" l="1"/>
  <c r="BB3" i="18"/>
  <c r="BC3" i="18"/>
  <c r="AO3" i="18"/>
  <c r="AL3" i="18"/>
  <c r="AQ3" i="18"/>
  <c r="AM3" i="18"/>
  <c r="AN3" i="18"/>
  <c r="AP3" i="18"/>
  <c r="X25" i="7"/>
  <c r="X24" i="7"/>
  <c r="AL33" i="3" l="1"/>
  <c r="AL30" i="3"/>
  <c r="G30" i="3" s="1" a="1"/>
  <c r="G30" i="3" s="1"/>
  <c r="K42" i="7"/>
  <c r="J42" i="7"/>
  <c r="I42" i="7"/>
  <c r="D42" i="7"/>
  <c r="C42" i="7"/>
  <c r="K41" i="7"/>
  <c r="J41" i="7"/>
  <c r="I41" i="7"/>
  <c r="D41" i="7"/>
  <c r="C41" i="7"/>
  <c r="AC34" i="3" l="1"/>
  <c r="AG33" i="3" s="1"/>
  <c r="AC31" i="3"/>
  <c r="N51" i="4"/>
  <c r="N57" i="4"/>
  <c r="C34" i="3"/>
  <c r="C31" i="3"/>
  <c r="N29" i="4"/>
  <c r="N46" i="4"/>
  <c r="G31" i="3"/>
  <c r="Z30" i="3"/>
  <c r="Z31" i="3"/>
  <c r="AC30" i="3"/>
  <c r="AG30" i="3" s="1"/>
  <c r="G34" i="3"/>
  <c r="AC33" i="3"/>
  <c r="Z33" i="3"/>
  <c r="Z34" i="3"/>
  <c r="Z24" i="3"/>
  <c r="Z25" i="3"/>
  <c r="AC24" i="3"/>
  <c r="AG24" i="3" s="1"/>
  <c r="C33" i="3"/>
  <c r="E28" i="4" l="1"/>
  <c r="AQ28" i="4" l="1"/>
  <c r="J12" i="2"/>
  <c r="C39" i="11" l="1"/>
  <c r="I44" i="7" l="1"/>
  <c r="I45" i="7"/>
  <c r="I46" i="7"/>
  <c r="I47" i="7"/>
  <c r="J44" i="7"/>
  <c r="N35" i="4" s="1"/>
  <c r="J45" i="7"/>
  <c r="J46" i="7"/>
  <c r="N36" i="4" s="1"/>
  <c r="J47" i="7"/>
  <c r="K44" i="7"/>
  <c r="K45" i="7"/>
  <c r="K46" i="7"/>
  <c r="K47" i="7"/>
  <c r="I40" i="7" l="1"/>
  <c r="D40" i="7"/>
  <c r="D39" i="7"/>
  <c r="K38" i="7" l="1"/>
  <c r="J38" i="7"/>
  <c r="I38" i="7"/>
  <c r="D38" i="7"/>
  <c r="C38" i="7"/>
  <c r="K37" i="7"/>
  <c r="J37" i="7"/>
  <c r="N30" i="4" s="1"/>
  <c r="I37" i="7"/>
  <c r="D37" i="7"/>
  <c r="C37" i="7"/>
  <c r="K36" i="7"/>
  <c r="J36" i="7"/>
  <c r="N26" i="4" s="1"/>
  <c r="I36" i="7"/>
  <c r="D36" i="7"/>
  <c r="C36" i="7"/>
  <c r="D35" i="7" l="1"/>
  <c r="C34" i="7" l="1"/>
  <c r="D34" i="7"/>
  <c r="C33" i="7"/>
  <c r="D33" i="7"/>
  <c r="E22" i="4" l="1"/>
  <c r="I39" i="7" l="1"/>
  <c r="J39" i="7"/>
  <c r="N27" i="4" s="1"/>
  <c r="J40" i="7"/>
  <c r="K39" i="7"/>
  <c r="K40" i="7"/>
  <c r="J23" i="2" l="1"/>
  <c r="J31" i="7" l="1"/>
  <c r="N19" i="4" s="1"/>
  <c r="I33" i="7" l="1"/>
  <c r="I34" i="7"/>
  <c r="J33" i="7"/>
  <c r="J34" i="7"/>
  <c r="N24" i="4" s="1"/>
  <c r="K33" i="7"/>
  <c r="K34" i="7"/>
  <c r="C31" i="7"/>
  <c r="D31" i="7"/>
  <c r="I31" i="7"/>
  <c r="K31" i="7"/>
  <c r="N23" i="4" l="1"/>
  <c r="N181" i="4"/>
  <c r="E71" i="12"/>
  <c r="F71" i="12"/>
  <c r="B55" i="12"/>
  <c r="C55" i="12"/>
  <c r="E55" i="12"/>
  <c r="F55" i="12"/>
  <c r="E70" i="12"/>
  <c r="F70" i="12"/>
  <c r="A55" i="12"/>
  <c r="G19" i="4" l="1"/>
  <c r="G21" i="4"/>
  <c r="G22" i="4"/>
  <c r="G23" i="4"/>
  <c r="G24" i="4"/>
  <c r="G27" i="4"/>
  <c r="G28" i="4"/>
  <c r="G29" i="4"/>
  <c r="G30" i="4"/>
  <c r="G31" i="4"/>
  <c r="G32" i="4"/>
  <c r="G33" i="4"/>
  <c r="G18" i="4"/>
  <c r="E18" i="4"/>
  <c r="D32" i="7"/>
  <c r="D30" i="7"/>
  <c r="J21" i="2"/>
  <c r="AC54" i="3" l="1"/>
  <c r="AC58" i="3" s="1"/>
  <c r="R20" i="3"/>
  <c r="D24" i="7"/>
  <c r="D13" i="7"/>
  <c r="D11" i="7"/>
  <c r="D10" i="7"/>
  <c r="D9" i="7"/>
  <c r="D18" i="7"/>
  <c r="D17" i="7"/>
  <c r="D29" i="7"/>
  <c r="D28" i="7"/>
  <c r="D26" i="7"/>
  <c r="D25" i="7"/>
  <c r="D22" i="7"/>
  <c r="D23" i="7"/>
  <c r="D21" i="7"/>
  <c r="V12" i="3"/>
  <c r="J30" i="7"/>
  <c r="N18" i="4" s="1"/>
  <c r="J28" i="7"/>
  <c r="N16" i="4" s="1"/>
  <c r="J29" i="7"/>
  <c r="N144" i="4" s="1"/>
  <c r="J32" i="7"/>
  <c r="N47" i="4" l="1"/>
  <c r="N121" i="4"/>
  <c r="N21" i="4"/>
  <c r="N34" i="4"/>
  <c r="N28" i="4"/>
  <c r="N22" i="4"/>
  <c r="N17" i="4"/>
  <c r="C57" i="3" l="1"/>
  <c r="C29" i="7"/>
  <c r="K29" i="7" l="1"/>
  <c r="I29" i="7"/>
  <c r="G24" i="3" l="1" a="1"/>
  <c r="G24" i="3" s="1"/>
  <c r="G33" i="3" a="1"/>
  <c r="G33" i="3" s="1"/>
  <c r="C3" i="11"/>
  <c r="C19" i="11"/>
  <c r="C8" i="11"/>
  <c r="C58" i="3" l="1"/>
  <c r="J3" i="2"/>
  <c r="J6" i="2"/>
  <c r="J7" i="2"/>
  <c r="J8" i="2"/>
  <c r="J9" i="2"/>
  <c r="J14" i="2"/>
  <c r="J15" i="2"/>
  <c r="J16" i="2"/>
  <c r="J17" i="2"/>
  <c r="J18" i="2"/>
  <c r="J2" i="2"/>
  <c r="J22" i="2"/>
  <c r="J24" i="2"/>
  <c r="J25" i="2"/>
  <c r="J26" i="2"/>
  <c r="J27" i="2"/>
  <c r="AC11" i="5" l="1"/>
  <c r="AC10" i="5"/>
  <c r="H14" i="4"/>
  <c r="G14" i="4"/>
  <c r="E14" i="4"/>
  <c r="AB11" i="5" l="1"/>
  <c r="P11" i="5" s="1"/>
  <c r="C25" i="7" l="1"/>
  <c r="C26" i="7"/>
  <c r="C28" i="7"/>
  <c r="C30" i="7"/>
  <c r="C32" i="7"/>
  <c r="I26" i="7"/>
  <c r="I28" i="7"/>
  <c r="I30" i="7"/>
  <c r="R7" i="5" s="1"/>
  <c r="I32" i="7"/>
  <c r="K28" i="7"/>
  <c r="K30" i="7"/>
  <c r="K32" i="7"/>
  <c r="I25" i="7"/>
  <c r="N23" i="6"/>
  <c r="N22" i="6"/>
  <c r="N21" i="6" l="1"/>
  <c r="N20" i="6"/>
  <c r="I23" i="7" l="1"/>
  <c r="I24" i="7"/>
  <c r="K24" i="7"/>
  <c r="AX37" i="5"/>
  <c r="G12" i="4" l="1"/>
  <c r="C23" i="7"/>
  <c r="K23" i="7"/>
  <c r="I22" i="7"/>
  <c r="I21" i="7"/>
  <c r="C21" i="7"/>
  <c r="C22" i="7"/>
  <c r="K22" i="7"/>
  <c r="K21" i="7"/>
  <c r="AE13" i="5" l="1"/>
  <c r="G7" i="4" l="1"/>
  <c r="E7" i="4"/>
  <c r="N2" i="6"/>
  <c r="N3" i="6"/>
  <c r="N4" i="6"/>
  <c r="N5" i="6"/>
  <c r="N6" i="6"/>
  <c r="N7" i="6"/>
  <c r="N8" i="6"/>
  <c r="N9" i="6"/>
  <c r="N11" i="6"/>
  <c r="N12" i="6"/>
  <c r="N15" i="6"/>
  <c r="N16" i="6"/>
  <c r="N18" i="6"/>
  <c r="N19" i="6"/>
  <c r="N14" i="6" l="1"/>
  <c r="N10" i="6"/>
  <c r="N13" i="6"/>
  <c r="N17" i="6"/>
  <c r="H13" i="5" l="1"/>
  <c r="H41" i="5"/>
  <c r="H42" i="5" s="1"/>
  <c r="H43" i="5" s="1"/>
  <c r="H44" i="5" s="1"/>
  <c r="H45" i="5" s="1"/>
  <c r="H46" i="5" s="1"/>
  <c r="H47" i="5" s="1"/>
  <c r="H48" i="5" s="1"/>
  <c r="H49" i="5" s="1"/>
  <c r="F11" i="5"/>
  <c r="Z13" i="5"/>
  <c r="U13" i="5"/>
  <c r="F9" i="5"/>
  <c r="H3" i="4"/>
  <c r="G3" i="4"/>
  <c r="G4" i="4"/>
  <c r="G5" i="4"/>
  <c r="G6" i="4"/>
  <c r="G10" i="4"/>
  <c r="G11" i="4"/>
  <c r="G13" i="4"/>
  <c r="G15" i="4"/>
  <c r="G16" i="4"/>
  <c r="G17" i="4"/>
  <c r="G2" i="4"/>
  <c r="E3" i="4"/>
  <c r="E4" i="4"/>
  <c r="E5" i="4"/>
  <c r="E6" i="4"/>
  <c r="E10" i="4"/>
  <c r="E11" i="4"/>
  <c r="E12" i="4"/>
  <c r="E13" i="4"/>
  <c r="E15" i="4"/>
  <c r="E16" i="4"/>
  <c r="E17" i="4"/>
  <c r="E19" i="4"/>
  <c r="E20" i="4"/>
  <c r="E21" i="4"/>
  <c r="E23" i="4"/>
  <c r="E24" i="4"/>
  <c r="E26" i="4"/>
  <c r="AQ26" i="4" s="1"/>
  <c r="E27" i="4"/>
  <c r="E29" i="4"/>
  <c r="E30" i="4"/>
  <c r="E31" i="4"/>
  <c r="E32" i="4"/>
  <c r="E33" i="4"/>
  <c r="AQ41" i="4"/>
  <c r="AQ52" i="4"/>
  <c r="E2" i="4"/>
  <c r="V5" i="5" l="1"/>
  <c r="H50" i="5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H5" i="5"/>
  <c r="Z52" i="5" l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AR40" i="5" s="1"/>
  <c r="AR41" i="5" s="1"/>
  <c r="AR42" i="5" s="1"/>
  <c r="AR43" i="5" s="1"/>
  <c r="AR44" i="5" s="1"/>
  <c r="AR45" i="5" s="1"/>
  <c r="AR46" i="5" s="1"/>
  <c r="AR47" i="5" s="1"/>
  <c r="AR48" i="5" s="1"/>
  <c r="AR49" i="5" s="1"/>
  <c r="AR50" i="5" s="1"/>
  <c r="AR51" i="5" s="1"/>
  <c r="AR52" i="5" s="1"/>
  <c r="AR53" i="5" s="1"/>
  <c r="AR54" i="5" s="1"/>
  <c r="AR55" i="5" s="1"/>
  <c r="AR56" i="5" s="1"/>
  <c r="AR57" i="5" s="1"/>
  <c r="AR58" i="5" s="1"/>
  <c r="AR59" i="5" s="1"/>
  <c r="AR60" i="5" s="1"/>
  <c r="AR61" i="5" s="1"/>
  <c r="AR62" i="5" s="1"/>
  <c r="AR63" i="5" s="1"/>
  <c r="AR64" i="5" s="1"/>
  <c r="AR65" i="5" s="1"/>
  <c r="AR66" i="5" s="1"/>
  <c r="AR67" i="5" s="1"/>
  <c r="AR68" i="5" s="1"/>
  <c r="AR69" i="5" s="1"/>
  <c r="AR70" i="5" s="1"/>
  <c r="AR71" i="5" s="1"/>
  <c r="AR72" i="5" s="1"/>
  <c r="AR73" i="5" s="1"/>
  <c r="AR74" i="5" s="1"/>
  <c r="AR75" i="5" s="1"/>
  <c r="H2" i="4"/>
  <c r="H5" i="4"/>
  <c r="H11" i="4"/>
  <c r="H12" i="4"/>
  <c r="H13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C4" i="11" l="1"/>
  <c r="AD3" i="5"/>
  <c r="J20" i="3"/>
  <c r="C20" i="3"/>
  <c r="V25" i="3" l="1"/>
  <c r="C30" i="3"/>
  <c r="AL27" i="3"/>
  <c r="G27" i="3" s="1" a="1"/>
  <c r="G27" i="3" s="1"/>
  <c r="C12" i="3"/>
  <c r="V13" i="3"/>
  <c r="AC28" i="3" l="1"/>
  <c r="AM5" i="3"/>
  <c r="C66" i="3"/>
  <c r="C65" i="3"/>
  <c r="C28" i="3"/>
  <c r="AA57" i="3"/>
  <c r="AA56" i="3"/>
  <c r="G28" i="3"/>
  <c r="AC27" i="3"/>
  <c r="AG27" i="3" s="1"/>
  <c r="Z27" i="3"/>
  <c r="Z28" i="3"/>
  <c r="C27" i="3"/>
  <c r="C59" i="3"/>
  <c r="V14" i="3"/>
  <c r="V15" i="3"/>
  <c r="AC56" i="3"/>
  <c r="C14" i="3"/>
  <c r="AC57" i="3"/>
  <c r="V16" i="3"/>
  <c r="C15" i="3"/>
  <c r="C13" i="3"/>
  <c r="C67" i="3" l="1"/>
  <c r="C61" i="3"/>
  <c r="AA19" i="3"/>
  <c r="C56" i="3"/>
  <c r="C62" i="3"/>
  <c r="C63" i="3" s="1"/>
  <c r="C64" i="3" s="1"/>
  <c r="C55" i="3"/>
  <c r="AC22" i="3"/>
  <c r="R19" i="3"/>
  <c r="Z8" i="3"/>
  <c r="V9" i="3"/>
  <c r="C54" i="3"/>
  <c r="V54" i="3"/>
  <c r="V11" i="3"/>
  <c r="C23" i="3"/>
  <c r="V56" i="3"/>
  <c r="V22" i="3"/>
  <c r="J19" i="3"/>
  <c r="C22" i="3"/>
  <c r="C11" i="3"/>
  <c r="V8" i="3"/>
  <c r="C19" i="3"/>
  <c r="AG22" i="3"/>
  <c r="V5" i="3"/>
  <c r="Z9" i="3"/>
  <c r="Z22" i="3"/>
  <c r="AF54" i="3"/>
  <c r="AF56" i="3" s="1"/>
  <c r="AF57" i="3" l="1"/>
  <c r="AF58" i="3" s="1"/>
  <c r="F7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Joanne Pitre</author>
  </authors>
  <commentList>
    <comment ref="L27" authorId="0" shapeId="0" xr:uid="{E8C1C27F-14C4-4918-BE43-B7012C360863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Overpaid. Livré moins que commandé mais le fourn n'a pas remboursé  (émis crédit)</t>
        </r>
      </text>
    </comment>
    <comment ref="T31" authorId="0" shapeId="0" xr:uid="{7D054216-C198-44C6-A3D6-FD991B05C19E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Juste le dépôt plus shipping et douanes
</t>
        </r>
      </text>
    </comment>
    <comment ref="L39" authorId="0" shapeId="0" xr:uid="{44B236B4-9E00-4917-8CDB-BE1063F8FAE5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Sample : reg 1$/sqm</t>
        </r>
      </text>
    </comment>
    <comment ref="L40" authorId="0" shapeId="0" xr:uid="{488F19CB-395E-4CC7-BBD2-C510E02DFA0B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Sample : reg .85$/sqm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Joanne Pitre</author>
  </authors>
  <commentList>
    <comment ref="C5" authorId="0" shapeId="0" xr:uid="{6E5444A3-CD5A-4781-801A-6A93409A2FED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La première commande était avec du D16-2 (Antac)
Maintenant, on utilise du D11-1 AKO.
On dit au client que c'est du D16</t>
        </r>
      </text>
    </comment>
    <comment ref="N14" authorId="0" shapeId="0" xr:uid="{409DE390-F7CB-43B1-87DB-8FD224A22076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390 CAD à 1.35</t>
        </r>
      </text>
    </comment>
    <comment ref="N15" authorId="0" shapeId="0" xr:uid="{D56E29E7-6D53-4640-A13B-BAE558259CB3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350 Cad à 1.35</t>
        </r>
      </text>
    </comment>
    <comment ref="I17" authorId="0" shapeId="0" xr:uid="{23D98E09-8507-44D2-9F86-DB820E0367F7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On utiliser du D11 (HM) mais on le nomme D16 (ACR)</t>
        </r>
      </text>
    </comment>
    <comment ref="J17" authorId="0" shapeId="0" xr:uid="{A6E57DEC-440B-4B4F-BD4B-565E922CE321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Code D16</t>
        </r>
      </text>
    </comment>
    <comment ref="A18" authorId="0" shapeId="0" xr:uid="{FA39E891-4327-4A26-A401-8752AA8AB0EB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Même produit que 40032
Nouveau code Digi</t>
        </r>
      </text>
    </comment>
    <comment ref="H18" authorId="0" shapeId="0" xr:uid="{08CA8069-054A-47AE-B15F-38ED871D58E2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Nouveau code à donner à Digi
même produit que 40032</t>
        </r>
      </text>
    </comment>
    <comment ref="I18" authorId="0" shapeId="0" xr:uid="{05DF8757-BA41-4B3F-B1AD-39C0EA30F755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On utiliser du D11 (HM) mais on le nomme D16 (ACR)</t>
        </r>
      </text>
    </comment>
    <comment ref="J18" authorId="0" shapeId="0" xr:uid="{C2BF86C3-9224-4BFD-8BE6-EAA968A49FF0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Code D16</t>
        </r>
      </text>
    </comment>
    <comment ref="H35" authorId="0" shapeId="0" xr:uid="{1AC020A8-2F3B-47CD-9164-1C51C9037EAD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Nouveau code à donner à Digi
même produit que 40032</t>
        </r>
      </text>
    </comment>
    <comment ref="I35" authorId="0" shapeId="0" xr:uid="{F0D5C443-9F02-4BCE-95B5-A1EBBA9B2BBF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On utiliser du D11 (HM) mais on le nomme D16 (ACR)</t>
        </r>
      </text>
    </comment>
    <comment ref="J35" authorId="0" shapeId="0" xr:uid="{F7F00B4E-AFF0-49F5-88D2-761ED8E35F51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Code D16</t>
        </r>
      </text>
    </comment>
    <comment ref="I84" authorId="0" shapeId="0" xr:uid="{478405E3-3B7C-433A-99AC-CECED2C48D4D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On utiliser du D11 (HM) mais on le nomme D16 (ACR)</t>
        </r>
      </text>
    </comment>
    <comment ref="U117" authorId="0" shapeId="0" xr:uid="{B867F8C9-94B8-4FD7-A3C3-6465ACB64536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laisser blanc
</t>
        </r>
      </text>
    </comment>
    <comment ref="B150" authorId="0" shapeId="0" xr:uid="{DAD4EB04-991A-43E3-BCFE-FBDDB69BC2D6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Erreur à la production, j'avais mis 20013 TC Hotmelt aurait du être acrylique</t>
        </r>
      </text>
    </comment>
    <comment ref="I150" authorId="0" shapeId="0" xr:uid="{5E8D3681-21CD-45D5-8CA7-5E66F5912D93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On utiliser du D11 (HM) mais on le nomme D16 (ACR)</t>
        </r>
      </text>
    </comment>
    <comment ref="J150" authorId="0" shapeId="0" xr:uid="{AB1611E3-3E4D-4F90-BC0F-13F654E76405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Code D16</t>
        </r>
      </text>
    </comment>
    <comment ref="B151" authorId="0" shapeId="0" xr:uid="{1268DB38-0AA2-4E02-A1BC-296255B0AC0C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Erreur à la production, j'avais mis 20013 TC Hotmelt aurait du être acrylique</t>
        </r>
      </text>
    </comment>
    <comment ref="I151" authorId="0" shapeId="0" xr:uid="{812F5A80-787F-4310-8392-F2ADFE9A0126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On utiliser du D11 (HM) mais on le nomme D16 (ACR)</t>
        </r>
      </text>
    </comment>
    <comment ref="J151" authorId="0" shapeId="0" xr:uid="{A6C6BBE8-B163-4497-B976-50887BDB0671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Code D16</t>
        </r>
      </text>
    </comment>
    <comment ref="I191" authorId="0" shapeId="0" xr:uid="{F1318CE2-65CB-4CD6-945E-AA1FC2D6A082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On utiliser du D11 (HM) mais on le nomme D16 (ACR)</t>
        </r>
      </text>
    </comment>
    <comment ref="I192" authorId="0" shapeId="0" xr:uid="{0C38B29A-27E6-4E61-A811-E2E12C501076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On utiliser du D11 (HM) mais on le nomme D16 (ACR)</t>
        </r>
      </text>
    </comment>
    <comment ref="I238" authorId="0" shapeId="0" xr:uid="{95BF9361-5BE6-4B7D-8A50-8C547196CD1C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On utiliser du D11 (HM) mais on le nomme D16 (ACR)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Joanne Pitre</author>
  </authors>
  <commentList>
    <comment ref="A22" authorId="0" shapeId="0" xr:uid="{44BD78F8-3C23-4DE3-A9BF-BD7093B261ED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Utilisé mauvais matériel (D21 au lieu de S21).
Transféré données au WO 2024079 pour LusoFlex
</t>
        </r>
      </text>
    </comment>
    <comment ref="A25" authorId="0" shapeId="0" xr:uid="{495E9309-6D5F-42A5-B62C-06C74B78BE4B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Initialement pour LabelEdge test machine, tranféré en WO Digi commande 188 le 14 août 2024</t>
        </r>
      </text>
    </comment>
    <comment ref="B91" authorId="0" shapeId="0" xr:uid="{282D09F1-61C9-40DE-9702-9C60721757E4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manque 2 bobines repassées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Joanne Pitre</author>
    <author>tc={84E4852E-45E5-41C4-97E8-03DAB584F13F}</author>
  </authors>
  <commentList>
    <comment ref="AD2" authorId="0" shapeId="0" xr:uid="{1869B8B8-CD6A-4EBF-8C76-1114DD855EF7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Not including shipping</t>
        </r>
      </text>
    </comment>
    <comment ref="AD13" authorId="0" shapeId="0" xr:uid="{DE6E529A-4C10-4208-821C-86756EF5C9D9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Rabais 50% sur première commande</t>
        </r>
      </text>
    </comment>
    <comment ref="AE13" authorId="0" shapeId="0" xr:uid="{0B9BE3D5-4AD2-432D-BC97-726D40A8E932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Rabais de 50% sur première ommande</t>
        </r>
      </text>
    </comment>
    <comment ref="N16" authorId="0" shapeId="0" xr:uid="{7833CD7C-6698-43FC-8D58-F4D2C94F1F54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Utilisé restes WO 054 et 057
</t>
        </r>
      </text>
    </comment>
    <comment ref="AE16" authorId="0" shapeId="0" xr:uid="{D230A104-CAF5-422F-97EC-DC0E43F22D7A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Tient compte du stock utilisé WO 2024057</t>
        </r>
      </text>
    </comment>
    <comment ref="A26" authorId="0" shapeId="0" xr:uid="{1B7F480F-5E07-411E-8B95-D2527726C135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Initialement pour LabelEdge test machine, tranféré en WO Digi commande 188 le 14 août 2024</t>
        </r>
      </text>
    </comment>
    <comment ref="Q31" authorId="0" shapeId="0" xr:uid="{1CFD05AD-5AD9-4DD4-990B-078DF7AB292A}">
      <text>
        <r>
          <rPr>
            <b/>
            <sz val="9"/>
            <color indexed="81"/>
            <rFont val="Tahoma"/>
            <family val="2"/>
          </rPr>
          <t>Joanne Pitre:
45 min pour préparer pour LusoFlex</t>
        </r>
      </text>
    </comment>
    <comment ref="AE31" authorId="0" shapeId="0" xr:uid="{2145CB16-CEA7-4C20-800A-56D6D8C3AA6B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Inscrit résultats du WO 2024071 car utilisé les rouleaux produits par erreur sur ce WO</t>
        </r>
      </text>
    </comment>
    <comment ref="AD32" authorId="0" shapeId="0" xr:uid="{964E4FA4-49A7-4A07-9680-40DA0852F51E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9.5po vendu comme 9po</t>
        </r>
      </text>
    </comment>
    <comment ref="L37" authorId="0" shapeId="0" xr:uid="{DAEBA2D4-F1EF-47E6-BFA7-98E66D167A6F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Bobine était plissée</t>
        </r>
      </text>
    </comment>
    <comment ref="L45" authorId="0" shapeId="0" xr:uid="{1F0D9039-78F1-4D17-866B-461A5291882C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Bobine était plissée
</t>
        </r>
      </text>
    </comment>
    <comment ref="AD46" authorId="0" shapeId="0" xr:uid="{F8C3BD99-2EB5-4AEC-A16D-7F7CBBDC78A1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9.5po vendu comme 9po</t>
        </r>
      </text>
    </comment>
    <comment ref="AF51" authorId="0" shapeId="0" xr:uid="{AD950A20-1D32-4761-A44E-DC30891EA7AD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à cause du temps. Et petite quantité</t>
        </r>
      </text>
    </comment>
    <comment ref="AF85" authorId="0" shapeId="0" xr:uid="{EEEC74DC-D929-4677-BF39-87D90E646756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Baissé les prix le 2024-10-10</t>
        </r>
      </text>
    </comment>
    <comment ref="R89" authorId="0" shapeId="0" xr:uid="{5AAE53C1-B2FC-4900-8FD1-BAA902E56CF7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N'inclut pas le crédit 1 bobine endommagée dans transport 499.68$</t>
        </r>
      </text>
    </comment>
    <comment ref="R90" authorId="0" shapeId="0" xr:uid="{B8899CC9-36EB-4401-A60C-701D22C26536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N'inclut pas le crédit 1 bobine endommagée dans transport 499.68$</t>
        </r>
      </text>
    </comment>
    <comment ref="AB90" authorId="0" shapeId="0" xr:uid="{F3F29836-9D55-418D-A07C-48CDABB2E71E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Bobine endommagée dans le transport sans frais</t>
        </r>
      </text>
    </comment>
    <comment ref="W98" authorId="0" shapeId="0" xr:uid="{71F3799A-B3E1-413B-AD97-222E7AC3B67E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Problèmes de téléscopage</t>
        </r>
      </text>
    </comment>
    <comment ref="R150" authorId="0" shapeId="0" xr:uid="{0F47F57D-CE50-4AB1-867E-48BA0D33B640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Aller+retour</t>
        </r>
      </text>
    </comment>
    <comment ref="AB150" authorId="1" shapeId="0" xr:uid="{84E4852E-45E5-41C4-97E8-03DAB584F13F}">
      <text>
        <t>[Threaded comment]
Your version of Excel allows you to read this threaded comment; however, any edits to it will get removed if the file is opened in a newer version of Excel. Learn more: https://go.microsoft.com/fwlink/?linkid=870924
Comment:
    Matériel retrourné</t>
      </text>
    </comment>
    <comment ref="R167" authorId="0" shapeId="0" xr:uid="{A1025061-1C18-4403-B2C2-D85CC7D7E7B2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125.90 OK</t>
        </r>
      </text>
    </comment>
    <comment ref="T194" authorId="0" shapeId="0" xr:uid="{A24F875E-2B66-4E50-9B80-FDC0E809938C}">
      <text>
        <r>
          <rPr>
            <b/>
            <sz val="9"/>
            <color indexed="81"/>
            <rFont val="Tahoma"/>
            <family val="2"/>
          </rPr>
          <t>Joanne Pitre:</t>
        </r>
        <r>
          <rPr>
            <sz val="9"/>
            <color indexed="81"/>
            <rFont val="Tahoma"/>
            <family val="2"/>
          </rPr>
          <t xml:space="preserve">
mélange de 30011 et 30018 donc prix moyen des 2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</python>
</file>

<file path=xl/sharedStrings.xml><?xml version="1.0" encoding="utf-8"?>
<sst xmlns="http://schemas.openxmlformats.org/spreadsheetml/2006/main" count="5472" uniqueCount="1641">
  <si>
    <t>DDP Joppa</t>
  </si>
  <si>
    <t>Josh</t>
  </si>
  <si>
    <t>Bizerba Labels Solution</t>
  </si>
  <si>
    <t>Livraison incluse</t>
  </si>
  <si>
    <t>LELYSECH1</t>
  </si>
  <si>
    <t>Lelys</t>
  </si>
  <si>
    <t>DDP</t>
  </si>
  <si>
    <t>DIGISAMPLE1</t>
  </si>
  <si>
    <t>Digi America Inc.</t>
  </si>
  <si>
    <t>EXW Boucherville</t>
  </si>
  <si>
    <t>Mark Hanna</t>
  </si>
  <si>
    <t>BIZ001</t>
  </si>
  <si>
    <t>Date requise</t>
  </si>
  <si>
    <t>Terme
Livraison</t>
  </si>
  <si>
    <t>Contact/Acheteur</t>
  </si>
  <si>
    <t>No Commande</t>
  </si>
  <si>
    <t>Date</t>
  </si>
  <si>
    <t>Livré à</t>
  </si>
  <si>
    <t>Vendu à</t>
  </si>
  <si>
    <t>No</t>
  </si>
  <si>
    <t>TOTAL</t>
  </si>
  <si>
    <t>Description</t>
  </si>
  <si>
    <t>514-242-4563</t>
  </si>
  <si>
    <t>order@labeledge.com</t>
  </si>
  <si>
    <t>Boucherville, Quebec, Canada, J4B 0K8</t>
  </si>
  <si>
    <t>1620 Louis Bleriot #5</t>
  </si>
  <si>
    <t>LabelEdge Inc.</t>
  </si>
  <si>
    <t>Langue</t>
  </si>
  <si>
    <t>Bon de Travail</t>
  </si>
  <si>
    <t>État</t>
  </si>
  <si>
    <t>Client</t>
  </si>
  <si>
    <t>Largeur</t>
  </si>
  <si>
    <t>Longueur</t>
  </si>
  <si>
    <t>LE-2024051</t>
  </si>
  <si>
    <t>LE-2024052</t>
  </si>
  <si>
    <t>LE-2024053</t>
  </si>
  <si>
    <t>LE-2024054</t>
  </si>
  <si>
    <t>LE-2024055</t>
  </si>
  <si>
    <t>LE-2024056</t>
  </si>
  <si>
    <t>LE-2024057</t>
  </si>
  <si>
    <t>LE-2024058</t>
  </si>
  <si>
    <t>LE-2024059</t>
  </si>
  <si>
    <t>LE-2024060</t>
  </si>
  <si>
    <t>LE-2024061</t>
  </si>
  <si>
    <t>LE-2024062</t>
  </si>
  <si>
    <t>LE-2024063</t>
  </si>
  <si>
    <t>LE-2024064</t>
  </si>
  <si>
    <t>LE-2024065</t>
  </si>
  <si>
    <t>LE-2024066</t>
  </si>
  <si>
    <t>LE-2024067</t>
  </si>
  <si>
    <t>LE-2024068</t>
  </si>
  <si>
    <t>LE-2024069</t>
  </si>
  <si>
    <t>LE-2024070</t>
  </si>
  <si>
    <t>LE-2024071</t>
  </si>
  <si>
    <t>LE-2024072</t>
  </si>
  <si>
    <t>LE-2024073</t>
  </si>
  <si>
    <t>LE-2024074</t>
  </si>
  <si>
    <t>LE-2024075</t>
  </si>
  <si>
    <t>LE-2024076</t>
  </si>
  <si>
    <t>LE-2024077</t>
  </si>
  <si>
    <t>LE-2024078</t>
  </si>
  <si>
    <t>LE-2024079</t>
  </si>
  <si>
    <t>LE-2024080</t>
  </si>
  <si>
    <t>LE-2024081</t>
  </si>
  <si>
    <t>LE-2024082</t>
  </si>
  <si>
    <t>LE-2024083</t>
  </si>
  <si>
    <t>LE-2024084</t>
  </si>
  <si>
    <t>LE-2024085</t>
  </si>
  <si>
    <t>LE-2024086</t>
  </si>
  <si>
    <t>LE-2024087</t>
  </si>
  <si>
    <t>LE-2024088</t>
  </si>
  <si>
    <t>LE-2024089</t>
  </si>
  <si>
    <t>LE-2024090</t>
  </si>
  <si>
    <t>LE-2024091</t>
  </si>
  <si>
    <t>LE-2024092</t>
  </si>
  <si>
    <t>LE-2024093</t>
  </si>
  <si>
    <t>LE-2024094</t>
  </si>
  <si>
    <t>LE-2024095</t>
  </si>
  <si>
    <t>LE-2024096</t>
  </si>
  <si>
    <t>LE-2024097</t>
  </si>
  <si>
    <t>LE-2024098</t>
  </si>
  <si>
    <t>LE-2024099</t>
  </si>
  <si>
    <t>LE-2024100</t>
  </si>
  <si>
    <t>LE-2024101</t>
  </si>
  <si>
    <t>LE-2024102</t>
  </si>
  <si>
    <t>LE-2024103</t>
  </si>
  <si>
    <t>LE-2024104</t>
  </si>
  <si>
    <t>Ouvert</t>
  </si>
  <si>
    <t>BON DE PRODUCTION</t>
  </si>
  <si>
    <t>Date production</t>
  </si>
  <si>
    <t>Commande client</t>
  </si>
  <si>
    <t>Quantité</t>
  </si>
  <si>
    <t>Unité largeur</t>
  </si>
  <si>
    <t>Unité longueur</t>
  </si>
  <si>
    <t>po</t>
  </si>
  <si>
    <t>pi</t>
  </si>
  <si>
    <t>Unité</t>
  </si>
  <si>
    <t>Matière à utiliser</t>
  </si>
  <si>
    <t># Bon de travail</t>
  </si>
  <si>
    <t>Tubes</t>
  </si>
  <si>
    <t>Production</t>
  </si>
  <si>
    <t xml:space="preserve">Longueur
</t>
  </si>
  <si>
    <t>Unwind Tension</t>
  </si>
  <si>
    <t>Rewind shaft Type</t>
  </si>
  <si>
    <t>Rewind A Tension</t>
  </si>
  <si>
    <t>Rewind A Tension TAP</t>
  </si>
  <si>
    <t>Rewind A Pressure</t>
  </si>
  <si>
    <t>Rewind A Pressure TAP</t>
  </si>
  <si>
    <t>Rewind B Tension</t>
  </si>
  <si>
    <t>Rewind B Tension TAP</t>
  </si>
  <si>
    <t>Rewind B Pressure</t>
  </si>
  <si>
    <t>Rewind B Pressure TAP</t>
  </si>
  <si>
    <t>Rewind A Width</t>
  </si>
  <si>
    <t>Rewind B Width</t>
  </si>
  <si>
    <t>ALMEDIF S.A.R.L</t>
  </si>
  <si>
    <t>Jean-Claude Martin</t>
  </si>
  <si>
    <t>DDP Tanger</t>
  </si>
  <si>
    <t>Mars 2024</t>
  </si>
  <si>
    <t>Victor Tortis</t>
  </si>
  <si>
    <t>LABELINK</t>
  </si>
  <si>
    <t>Perry Johnson</t>
  </si>
  <si>
    <t>Canada</t>
  </si>
  <si>
    <t>WG 60g</t>
  </si>
  <si>
    <t>AS500</t>
  </si>
  <si>
    <t>BWPP 60µ</t>
  </si>
  <si>
    <t>Self Adhesive Film</t>
  </si>
  <si>
    <t>0488056</t>
  </si>
  <si>
    <t>Jinda</t>
  </si>
  <si>
    <t>B25-3</t>
  </si>
  <si>
    <t>CLPP 50µ</t>
  </si>
  <si>
    <t>0488032</t>
  </si>
  <si>
    <t>B15-3</t>
  </si>
  <si>
    <t>4811.41.2100</t>
  </si>
  <si>
    <t>AJ900</t>
  </si>
  <si>
    <t>SG 80g</t>
  </si>
  <si>
    <t>Self Adhesive Paper</t>
  </si>
  <si>
    <t>0402105</t>
  </si>
  <si>
    <t>S15-3</t>
  </si>
  <si>
    <t>H160</t>
  </si>
  <si>
    <t>0402035</t>
  </si>
  <si>
    <t>S11-3</t>
  </si>
  <si>
    <t>WG 58g</t>
  </si>
  <si>
    <t>HM</t>
  </si>
  <si>
    <t>TCDT HR 74g</t>
  </si>
  <si>
    <t>Hansol TC CL74</t>
  </si>
  <si>
    <t>AKO</t>
  </si>
  <si>
    <t>D11-1</t>
  </si>
  <si>
    <t>TCDT HR 70g</t>
  </si>
  <si>
    <t>AR316</t>
  </si>
  <si>
    <t>D21-1</t>
  </si>
  <si>
    <t>AP1019</t>
  </si>
  <si>
    <t>S21-1</t>
  </si>
  <si>
    <t>ACR</t>
  </si>
  <si>
    <t>DT 75g</t>
  </si>
  <si>
    <t>H514-1 Ricoh</t>
  </si>
  <si>
    <t>Antac</t>
  </si>
  <si>
    <t>D16-2</t>
  </si>
  <si>
    <t>CLEAR PP</t>
  </si>
  <si>
    <t>B15-1</t>
  </si>
  <si>
    <t>B11-1</t>
  </si>
  <si>
    <t>WGPP 60µ</t>
  </si>
  <si>
    <t>GLOSS PP</t>
  </si>
  <si>
    <t>B25-1</t>
  </si>
  <si>
    <t>B21-1</t>
  </si>
  <si>
    <t>S11-1</t>
  </si>
  <si>
    <t>FHM</t>
  </si>
  <si>
    <t>TT 70g</t>
  </si>
  <si>
    <t>TT</t>
  </si>
  <si>
    <t>T12-1</t>
  </si>
  <si>
    <t>T11-1</t>
  </si>
  <si>
    <t>NTCDT 70g</t>
  </si>
  <si>
    <t>NTC DT</t>
  </si>
  <si>
    <t>N11-1</t>
  </si>
  <si>
    <t>TOP DT</t>
  </si>
  <si>
    <t>D22-1</t>
  </si>
  <si>
    <t>OBSOLETE REPL AR316</t>
  </si>
  <si>
    <t>Nom complet</t>
  </si>
  <si>
    <t>HS code</t>
  </si>
  <si>
    <t>Origin</t>
  </si>
  <si>
    <t>Liner</t>
  </si>
  <si>
    <t>adh</t>
  </si>
  <si>
    <t>face</t>
  </si>
  <si>
    <t>Product name</t>
  </si>
  <si>
    <t>Supplier Spec</t>
  </si>
  <si>
    <t>SUPPLIER</t>
  </si>
  <si>
    <t>LE spec</t>
  </si>
  <si>
    <t>Spec no</t>
  </si>
  <si>
    <t>USD</t>
  </si>
  <si>
    <t>roll</t>
  </si>
  <si>
    <t>W:10in L:5000ft</t>
  </si>
  <si>
    <t>28A-20090</t>
  </si>
  <si>
    <t>CAD</t>
  </si>
  <si>
    <t>W:13" L:10,000'</t>
  </si>
  <si>
    <t>ch.</t>
  </si>
  <si>
    <t>Gear 25 teeth, 13 DP</t>
  </si>
  <si>
    <t>A-48596</t>
  </si>
  <si>
    <t>Gear 40 teeth, 13 DP</t>
  </si>
  <si>
    <t>A-48549</t>
  </si>
  <si>
    <t>msi</t>
  </si>
  <si>
    <t>W:16.75in L: 9600ft</t>
  </si>
  <si>
    <t>SAMPLE ROLLS</t>
  </si>
  <si>
    <t>Credit for bad rolls</t>
  </si>
  <si>
    <t>CREDIT</t>
  </si>
  <si>
    <t>W:0.24in L: 9842.5ft</t>
  </si>
  <si>
    <t>Cutoff material</t>
  </si>
  <si>
    <t>W:9.75in L: 9842.5ft</t>
  </si>
  <si>
    <t>W:16.75in L:9842.5ft</t>
  </si>
  <si>
    <t>W: 16.5in L:10,000ft ; 1980msi per roll@0.258$ per msi</t>
  </si>
  <si>
    <t>roul.</t>
  </si>
  <si>
    <t>Papier autocollant</t>
  </si>
  <si>
    <t>ECHANTILLON</t>
  </si>
  <si>
    <t>W:13in  L:1000ft</t>
  </si>
  <si>
    <t>Unité BL</t>
  </si>
  <si>
    <t>Victor Tortis 514.240.7630</t>
  </si>
  <si>
    <t>H1J2C8</t>
  </si>
  <si>
    <t>Québec</t>
  </si>
  <si>
    <t>Anjou</t>
  </si>
  <si>
    <t xml:space="preserve">9201, rue Claveau </t>
  </si>
  <si>
    <t>F</t>
  </si>
  <si>
    <t>TEL 00212667198935</t>
  </si>
  <si>
    <t>MAROC</t>
  </si>
  <si>
    <t>90100</t>
  </si>
  <si>
    <t>Zone Franche de Tanger</t>
  </si>
  <si>
    <t>Tanger</t>
  </si>
  <si>
    <t xml:space="preserve">ILOT 28 LOT N°2 </t>
  </si>
  <si>
    <t>actionworldwide@agotrans.com / 518-297-6600</t>
  </si>
  <si>
    <t>Customs clearance by Action Worldwide</t>
  </si>
  <si>
    <t>732-565-6000</t>
  </si>
  <si>
    <t>USA</t>
  </si>
  <si>
    <t>21085</t>
  </si>
  <si>
    <t>MD</t>
  </si>
  <si>
    <t>Joppatowne</t>
  </si>
  <si>
    <t>1804 Fashion Ct</t>
  </si>
  <si>
    <t>A</t>
  </si>
  <si>
    <t>TVQ</t>
  </si>
  <si>
    <t>TPS</t>
  </si>
  <si>
    <t>H7L 5A5</t>
  </si>
  <si>
    <t>Laval</t>
  </si>
  <si>
    <t>3275 Av Francis-Hughes 2e étage</t>
  </si>
  <si>
    <t>Longueuil</t>
  </si>
  <si>
    <t>No apt needed. 9AM-4PM delivery.</t>
  </si>
  <si>
    <t>Fed ID # 22-2328819</t>
  </si>
  <si>
    <t>Perry Johnson (perry.johnson@digi.us)</t>
  </si>
  <si>
    <t>08873</t>
  </si>
  <si>
    <t>N.J.</t>
  </si>
  <si>
    <t xml:space="preserve">Somerset </t>
  </si>
  <si>
    <t>76 Veronica Ave.</t>
  </si>
  <si>
    <t>Info 2</t>
  </si>
  <si>
    <t>Info 1</t>
  </si>
  <si>
    <t>Taux TVQ</t>
  </si>
  <si>
    <t>Taux TPS</t>
  </si>
  <si>
    <t>Commentaire 2</t>
  </si>
  <si>
    <t>Info facture commerciale</t>
  </si>
  <si>
    <t>Info Contact</t>
  </si>
  <si>
    <t>Pays</t>
  </si>
  <si>
    <t>Code Postal</t>
  </si>
  <si>
    <t>Province/État</t>
  </si>
  <si>
    <t>Ville</t>
  </si>
  <si>
    <t>Adresse (no et rue)</t>
  </si>
  <si>
    <t>Langue Anglais (A) Français (F)</t>
  </si>
  <si>
    <t>Nom du Client</t>
  </si>
  <si>
    <t>Échantillon 1</t>
  </si>
  <si>
    <t>HOURS</t>
  </si>
  <si>
    <t>David Lamarre</t>
  </si>
  <si>
    <t>40 hrs @ 60$/hr</t>
  </si>
  <si>
    <t>TRAVEL EXP.</t>
  </si>
  <si>
    <t>Trip to Mexico City - Delta Installation</t>
  </si>
  <si>
    <t>Plane, Taxi, Food</t>
  </si>
  <si>
    <t>AKO Technology Anhui Limited</t>
  </si>
  <si>
    <t xml:space="preserve">Changhuai Road </t>
  </si>
  <si>
    <t xml:space="preserve">Jin'an Economic Developing Zone </t>
  </si>
  <si>
    <t>Lu'an</t>
  </si>
  <si>
    <t>Anhui</t>
  </si>
  <si>
    <t>China</t>
  </si>
  <si>
    <t>Waley</t>
  </si>
  <si>
    <t>Delta Installation-Mexico</t>
  </si>
  <si>
    <t>hr</t>
  </si>
  <si>
    <t>BLS SAMPLE (2)</t>
  </si>
  <si>
    <t>S11</t>
  </si>
  <si>
    <t>S15</t>
  </si>
  <si>
    <t>W:16.75"  L:5000'</t>
  </si>
  <si>
    <t>LabelEdge</t>
  </si>
  <si>
    <t>D16</t>
  </si>
  <si>
    <t>Code client</t>
  </si>
  <si>
    <t>SEMI GLOSS (OLD)</t>
  </si>
  <si>
    <t>Gonderflex</t>
  </si>
  <si>
    <t>Code Client LabelEdge</t>
  </si>
  <si>
    <t>Fournisseur</t>
  </si>
  <si>
    <t>ANTAC</t>
  </si>
  <si>
    <t>Code Client</t>
  </si>
  <si>
    <t>Nom du produit</t>
  </si>
  <si>
    <t>Origine</t>
  </si>
  <si>
    <t>Code HS</t>
  </si>
  <si>
    <t>Produit (Client)</t>
  </si>
  <si>
    <t>Description client</t>
  </si>
  <si>
    <t>Échantillon 2</t>
  </si>
  <si>
    <t>W:13"  L:5000'</t>
  </si>
  <si>
    <t>Nb de Master nécessaire</t>
  </si>
  <si>
    <t>Fermé</t>
  </si>
  <si>
    <t>Annulé</t>
  </si>
  <si>
    <t>LabelEdge (demo AKO)</t>
  </si>
  <si>
    <t>Étiquettes</t>
  </si>
  <si>
    <t>Inventaire</t>
  </si>
  <si>
    <t>Scan</t>
  </si>
  <si>
    <t>Étiquettes Rive-Sud</t>
  </si>
  <si>
    <t>2223, de la Métropole</t>
  </si>
  <si>
    <t>J4G 1S5</t>
  </si>
  <si>
    <t>Net 30 jours</t>
  </si>
  <si>
    <t xml:space="preserve">Frédérick Audette </t>
  </si>
  <si>
    <t>D21</t>
  </si>
  <si>
    <t>TCDT</t>
  </si>
  <si>
    <t>D</t>
  </si>
  <si>
    <t>Youhua</t>
  </si>
  <si>
    <t>Acrylic Permanent</t>
  </si>
  <si>
    <t>85um PE</t>
  </si>
  <si>
    <t>F15-4</t>
  </si>
  <si>
    <t>95 C1001</t>
  </si>
  <si>
    <t>White BOPP 95 microns</t>
  </si>
  <si>
    <t>95 C1031</t>
  </si>
  <si>
    <t>Clear BOPP 95 microns</t>
  </si>
  <si>
    <t>White PP 60</t>
  </si>
  <si>
    <t>Hotmelt Permanent</t>
  </si>
  <si>
    <t>Clear PP 50</t>
  </si>
  <si>
    <t>Acrylic</t>
  </si>
  <si>
    <t>Semi-gloss TDS on PET Liner</t>
  </si>
  <si>
    <t>S35-3</t>
  </si>
  <si>
    <t>Semi-gloss Enhanced NEW</t>
  </si>
  <si>
    <t>Semi-Gloss Std</t>
  </si>
  <si>
    <t>S11-2</t>
  </si>
  <si>
    <t>0410131</t>
  </si>
  <si>
    <t>Permanent Acrylic</t>
  </si>
  <si>
    <t>Thermal Transfer for Shipping labels</t>
  </si>
  <si>
    <t>T15-3</t>
  </si>
  <si>
    <t>G411-1</t>
  </si>
  <si>
    <t>T15-2</t>
  </si>
  <si>
    <t>Hotmelt</t>
  </si>
  <si>
    <t>N123-1</t>
  </si>
  <si>
    <t>Permanent Hotmelt</t>
  </si>
  <si>
    <t>TC Direct Thermal for Shipping labels</t>
  </si>
  <si>
    <t>D21-2</t>
  </si>
  <si>
    <t>All-Temp Acrylic</t>
  </si>
  <si>
    <t>TC Direct Thermal for Scale labels - With Heat Resistance</t>
  </si>
  <si>
    <t>D16-1</t>
  </si>
  <si>
    <t>Hansol</t>
  </si>
  <si>
    <t>Freezer Hotmelt</t>
  </si>
  <si>
    <t>D12-1</t>
  </si>
  <si>
    <t>D11-3</t>
  </si>
  <si>
    <t>Acrylic All-Temp</t>
  </si>
  <si>
    <t>D11-2</t>
  </si>
  <si>
    <t>Adhesive</t>
  </si>
  <si>
    <t>Film General</t>
  </si>
  <si>
    <t>PP white</t>
  </si>
  <si>
    <t>Paper General</t>
  </si>
  <si>
    <t>P</t>
  </si>
  <si>
    <t>PP clear</t>
  </si>
  <si>
    <t>Inket Paper</t>
  </si>
  <si>
    <t>I</t>
  </si>
  <si>
    <t>Cosmo Films</t>
  </si>
  <si>
    <t>SG NEW</t>
  </si>
  <si>
    <t>BOPP</t>
  </si>
  <si>
    <t>B</t>
  </si>
  <si>
    <t>SG std</t>
  </si>
  <si>
    <t>Semi-Gloss</t>
  </si>
  <si>
    <t>S</t>
  </si>
  <si>
    <t>D11</t>
  </si>
  <si>
    <t>Thermal Transfer</t>
  </si>
  <si>
    <t>T</t>
  </si>
  <si>
    <t>Hotmelt Freezer</t>
  </si>
  <si>
    <t>DT shipping</t>
  </si>
  <si>
    <t>NTC Direct Thermal</t>
  </si>
  <si>
    <t>N</t>
  </si>
  <si>
    <t>Direct Thermal</t>
  </si>
  <si>
    <t>COSMO</t>
  </si>
  <si>
    <t>India</t>
  </si>
  <si>
    <t>C1031</t>
  </si>
  <si>
    <t>C1001</t>
  </si>
  <si>
    <t>3919.90</t>
  </si>
  <si>
    <t>3920.20</t>
  </si>
  <si>
    <t>Jiangsu Shuangxing Color Plastic New Materials</t>
  </si>
  <si>
    <t>F50-5</t>
  </si>
  <si>
    <t>F60-5</t>
  </si>
  <si>
    <t>F70-6</t>
  </si>
  <si>
    <t>Cosmo</t>
  </si>
  <si>
    <t>N/A</t>
  </si>
  <si>
    <t>SX503</t>
  </si>
  <si>
    <t>Clear PETG 50 microns</t>
  </si>
  <si>
    <t>CL PP 95µ</t>
  </si>
  <si>
    <t>W PP 95µ</t>
  </si>
  <si>
    <t>CL PETG 50µ</t>
  </si>
  <si>
    <t>sqm</t>
  </si>
  <si>
    <t>South Corea</t>
  </si>
  <si>
    <t>Clear BOPP 95µ</t>
  </si>
  <si>
    <t>White BOPP 95µ</t>
  </si>
  <si>
    <t>Clear PETG 50µ</t>
  </si>
  <si>
    <t>AR316 (AH2002)</t>
  </si>
  <si>
    <t>Code LabelEdge</t>
  </si>
  <si>
    <t>FM6TC</t>
  </si>
  <si>
    <t>B25</t>
  </si>
  <si>
    <t>Groupe Produlith Inc.</t>
  </si>
  <si>
    <t>1439 Graham Bell</t>
  </si>
  <si>
    <t>Boucherville</t>
  </si>
  <si>
    <t>J4B 6A1</t>
  </si>
  <si>
    <t>Dominic Doyon</t>
  </si>
  <si>
    <t>Rabais 50%</t>
  </si>
  <si>
    <t>Rabais pour commande échantillon</t>
  </si>
  <si>
    <t>tubes</t>
  </si>
  <si>
    <t>Qté Requise</t>
  </si>
  <si>
    <t>Qté Stock</t>
  </si>
  <si>
    <t>Qté à produire</t>
  </si>
  <si>
    <t>STOCK = LE-2024054 &amp; LE-2024057-1 @ -5 &amp; -8 @ -12 &amp; 13@17</t>
  </si>
  <si>
    <t>T2</t>
  </si>
  <si>
    <t>Transport Theoret (pick-up@theorettransport.com)</t>
  </si>
  <si>
    <t>Roul #</t>
  </si>
  <si>
    <t>Master Roll ID</t>
  </si>
  <si>
    <t>Master #</t>
  </si>
  <si>
    <t>Palette #</t>
  </si>
  <si>
    <t>Master
#</t>
  </si>
  <si>
    <t>Net 30 days</t>
  </si>
  <si>
    <t>Terme
Paiement</t>
  </si>
  <si>
    <t># roul MP requis</t>
  </si>
  <si>
    <t>Rebut (CAD)</t>
  </si>
  <si>
    <t>Coût MO</t>
  </si>
  <si>
    <t>Coût tubes</t>
  </si>
  <si>
    <t>Coût palettes</t>
  </si>
  <si>
    <t>% rebut</t>
  </si>
  <si>
    <t>Qté utilisée (msi)</t>
  </si>
  <si>
    <t>Stock ajout (msi)</t>
  </si>
  <si>
    <t>Stock retrait (msi)</t>
  </si>
  <si>
    <t># Comm Client</t>
  </si>
  <si>
    <t>TC DT / Hotmelt</t>
  </si>
  <si>
    <t># commande client</t>
  </si>
  <si>
    <t>Commentaire</t>
  </si>
  <si>
    <t>Profecta</t>
  </si>
  <si>
    <t>5050 Rue Armand-Frappier</t>
  </si>
  <si>
    <t>J3Z 1G5</t>
  </si>
  <si>
    <t>Saint-Hubert</t>
  </si>
  <si>
    <t>Aureo Azevedo</t>
  </si>
  <si>
    <t>Échantillon</t>
  </si>
  <si>
    <t>SG / Hotmelt</t>
  </si>
  <si>
    <t xml:space="preserve">S21 </t>
  </si>
  <si>
    <t>Prendre rouleau LE-2024053-2</t>
  </si>
  <si>
    <t>Devise Conf</t>
  </si>
  <si>
    <t>Facturation en CAD au taux de la date du bon de livraison</t>
  </si>
  <si>
    <t>L-J 8h-16h30  V 8h-14h</t>
  </si>
  <si>
    <t>L-J 8h-15h  V 8h-12h</t>
  </si>
  <si>
    <t>Imprimerie Ste-Julie</t>
  </si>
  <si>
    <t>1851, rue Nobel</t>
  </si>
  <si>
    <t>Ste-Julie</t>
  </si>
  <si>
    <t>J3E 1Z6</t>
  </si>
  <si>
    <t>Valérie Tremblay</t>
  </si>
  <si>
    <t>450-649-5479</t>
  </si>
  <si>
    <t>S21</t>
  </si>
  <si>
    <t>Inventaire à utiliser / commentaires</t>
  </si>
  <si>
    <t>Utiliser rouleau LE-2024065-2</t>
  </si>
  <si>
    <t>Descr. Client</t>
  </si>
  <si>
    <t>DT / Acrylic</t>
  </si>
  <si>
    <t>SG / Acrylic</t>
  </si>
  <si>
    <t>NTC DT / Hotmelt</t>
  </si>
  <si>
    <t>TT / Hotmelt</t>
  </si>
  <si>
    <t>TT / Hotmelt Freezer</t>
  </si>
  <si>
    <t>SG (Std) / Hotmelt</t>
  </si>
  <si>
    <t>OBSOLETE REPL BY AR316</t>
  </si>
  <si>
    <t>OBSOLETE</t>
  </si>
  <si>
    <t>TC DT HR / Hotmelt Freezer</t>
  </si>
  <si>
    <t>White PP / Hotmelt</t>
  </si>
  <si>
    <t>White PP / Acrylic</t>
  </si>
  <si>
    <t>Clear PP / Hotmelt</t>
  </si>
  <si>
    <t>Clear PP / Acrylic</t>
  </si>
  <si>
    <t>TC DT / Acrylic</t>
  </si>
  <si>
    <t>Clear PP</t>
  </si>
  <si>
    <t>White PP</t>
  </si>
  <si>
    <t>Clear PETG</t>
  </si>
  <si>
    <t>S21-1 (AP1019)</t>
  </si>
  <si>
    <t>OBSOLETE TC DT HR / Hotmelt</t>
  </si>
  <si>
    <t>Code 
Fourn.</t>
  </si>
  <si>
    <t>Devise Facturation</t>
  </si>
  <si>
    <t>Étiquettes Luso-Flex</t>
  </si>
  <si>
    <t>95-3 rue J.-A.-Bombardier</t>
  </si>
  <si>
    <t>J4B 8P1</t>
  </si>
  <si>
    <t>David Santos</t>
  </si>
  <si>
    <t>Utiliser rouleau LE-2024060-8</t>
  </si>
  <si>
    <t>Profit incl rebut (perte) (CAD)</t>
  </si>
  <si>
    <t>Adhésif</t>
  </si>
  <si>
    <t>Spec</t>
  </si>
  <si>
    <t>Code</t>
  </si>
  <si>
    <t>Description des codes de matières premières</t>
  </si>
  <si>
    <t>Explication des codes de matières premières</t>
  </si>
  <si>
    <t>DT Scale Label</t>
  </si>
  <si>
    <t>1er chiffre (matériel DT)</t>
  </si>
  <si>
    <t>1er chiffre (matériel SG)</t>
  </si>
  <si>
    <t>1er chiffre (film)</t>
  </si>
  <si>
    <t>2e chiffre - Adhésif</t>
  </si>
  <si>
    <t>Première lettre : Facestock</t>
  </si>
  <si>
    <t>3e chiffre (après le tiret) - Fournisseur</t>
  </si>
  <si>
    <t>TT shipping</t>
  </si>
  <si>
    <t>Film General (no liner)</t>
  </si>
  <si>
    <t>Clear BOPP</t>
  </si>
  <si>
    <t>White BOPP</t>
  </si>
  <si>
    <t>Pickup par Produlith camion</t>
  </si>
  <si>
    <t>1756-15.000</t>
  </si>
  <si>
    <t>Utiliser rouleau LE-2024062-8 (61" x  9300')</t>
  </si>
  <si>
    <t>Master 1512mm x 6000m</t>
  </si>
  <si>
    <t>B15</t>
  </si>
  <si>
    <t>1788-15.000</t>
  </si>
  <si>
    <t>L-V 8h-16h30</t>
  </si>
  <si>
    <t>Utiliser la bobine LE-2024068-9 (61po x5000pi)</t>
  </si>
  <si>
    <t>Utiliser bobine LE-2024059-2 (30.5pox5000pi)</t>
  </si>
  <si>
    <t>28A-20091</t>
  </si>
  <si>
    <t>Le client va prendre le reste à 4.5 po</t>
  </si>
  <si>
    <t>PO 070724</t>
  </si>
  <si>
    <t>Qté livrée (msi)</t>
  </si>
  <si>
    <t>Douane (CI en bas)</t>
  </si>
  <si>
    <t>Commentaire 1 (CI en bas)</t>
  </si>
  <si>
    <t>Livraison 8AM-10PM</t>
  </si>
  <si>
    <t>Livraison (BL sous contact)</t>
  </si>
  <si>
    <t>Taux change</t>
  </si>
  <si>
    <t>Devise facturation</t>
  </si>
  <si>
    <t>Devise (Conf Comm)</t>
  </si>
  <si>
    <t>Sylvie Emery</t>
  </si>
  <si>
    <t>Livrer les bobines debout.  Le client va prendre les 4 bobines de 7.5po restantes</t>
  </si>
  <si>
    <t>1898</t>
  </si>
  <si>
    <t>Livrer les bobines debout-Utiliser les bobines LE-2024071 produite par erreur pour IMP Ste-Julie</t>
  </si>
  <si>
    <t>(@ 032USD/msi)</t>
  </si>
  <si>
    <t>W:420mm ; L:3000m</t>
  </si>
  <si>
    <t>(@ 0.38USD/msi)</t>
  </si>
  <si>
    <t>(@ 0.34$/msi)</t>
  </si>
  <si>
    <t>W:9.5in L:5000ft</t>
  </si>
  <si>
    <t>(@.26USD/msi)</t>
  </si>
  <si>
    <t>(@ 0.34USD/msi)</t>
  </si>
  <si>
    <t>(@.33USD/msi)</t>
  </si>
  <si>
    <t>(@ 0.32USD/msi)</t>
  </si>
  <si>
    <t>Aucune producion requise. Palettiser et emballer 24 bobines des productions précédentes</t>
  </si>
  <si>
    <t>Taux de change</t>
  </si>
  <si>
    <t>ea.</t>
  </si>
  <si>
    <t>Code Couleur - Matière première</t>
  </si>
  <si>
    <t>S35</t>
  </si>
  <si>
    <t>T11</t>
  </si>
  <si>
    <t>Glassine</t>
  </si>
  <si>
    <t>PET</t>
  </si>
  <si>
    <t>Semi-Gloss STD</t>
  </si>
  <si>
    <t>Semi-Gloss NEW</t>
  </si>
  <si>
    <t>Direct Thermal - Supermarket</t>
  </si>
  <si>
    <t>Direct Thermal - Shipping</t>
  </si>
  <si>
    <t>Vert foncé</t>
  </si>
  <si>
    <t>Rouge</t>
  </si>
  <si>
    <t>Jaune</t>
  </si>
  <si>
    <t>Mauve</t>
  </si>
  <si>
    <t>Orange</t>
  </si>
  <si>
    <t>Bleu</t>
  </si>
  <si>
    <t>Rose pâle</t>
  </si>
  <si>
    <t>Vert pâle</t>
  </si>
  <si>
    <t>Rose foncé</t>
  </si>
  <si>
    <t>comptabilite@lusoflex.com</t>
  </si>
  <si>
    <t>450-655-8888</t>
  </si>
  <si>
    <t>Devise Conf commande</t>
  </si>
  <si>
    <t>Frais de livraison 350$</t>
  </si>
  <si>
    <t>Termes de paiement</t>
  </si>
  <si>
    <t>Detail 1 (conf comm, BL, CI, Facture)</t>
  </si>
  <si>
    <t>Detail 2 (conf comm, Facture)</t>
  </si>
  <si>
    <t>Utiliser rouleau LE-2024073-2 (perte de 2.75 po au bout)</t>
  </si>
  <si>
    <t>Commentaire 4 (conf.comm. 3)</t>
  </si>
  <si>
    <t>Commentaire 3 (conf. Comm 4)</t>
  </si>
  <si>
    <t>Coût MP (CAD)</t>
  </si>
  <si>
    <t>Profit (%)</t>
  </si>
  <si>
    <t>ÉTIQUETTES MULTI-FLEX</t>
  </si>
  <si>
    <t>Montreal</t>
  </si>
  <si>
    <t>514-728-3388</t>
  </si>
  <si>
    <t>Échantillons</t>
  </si>
  <si>
    <t>Étiquettes Multi-Flex</t>
  </si>
  <si>
    <t>Frais de transport 66 USD</t>
  </si>
  <si>
    <t>Utiliser bobine LE-2024056-2 60po x 9000pi</t>
  </si>
  <si>
    <t># Comm LE</t>
  </si>
  <si>
    <t>Commentaires WO</t>
  </si>
  <si>
    <t>Unité long</t>
  </si>
  <si>
    <t>Bleu poudre</t>
  </si>
  <si>
    <t>Qté Roul 1</t>
  </si>
  <si>
    <t>Qté msi 1</t>
  </si>
  <si>
    <t>Qté Roul. 2</t>
  </si>
  <si>
    <t>Qté msi 2</t>
  </si>
  <si>
    <t>Qté Roul 3</t>
  </si>
  <si>
    <t>Qté msi 3</t>
  </si>
  <si>
    <t>Qté Roul 4</t>
  </si>
  <si>
    <t>Qté msi 4</t>
  </si>
  <si>
    <t>per discussion with Frederic</t>
  </si>
  <si>
    <t>Langue Client</t>
  </si>
  <si>
    <t>Devise vente</t>
  </si>
  <si>
    <t>Unité larg</t>
  </si>
  <si>
    <t>Commentaire 1 (Conf comm 3)</t>
  </si>
  <si>
    <t>Commentaire 2 (Conf comm 4)</t>
  </si>
  <si>
    <t>* Livrer les bobines debout</t>
  </si>
  <si>
    <t>SG 3PC</t>
  </si>
  <si>
    <t>AKOLE240220-02-1</t>
  </si>
  <si>
    <t>DT shipping labels</t>
  </si>
  <si>
    <t>Hansol 3PC</t>
  </si>
  <si>
    <t>SC20240260</t>
  </si>
  <si>
    <t>NO GOOD</t>
  </si>
  <si>
    <t>SMALL SAMPLE</t>
  </si>
  <si>
    <t>Spec à utiliser</t>
  </si>
  <si>
    <t>Produits achetés et reçus</t>
  </si>
  <si>
    <t>Produits achetés non reçus</t>
  </si>
  <si>
    <t>Direct Thermal - Shipping labels</t>
  </si>
  <si>
    <t xml:space="preserve">Code </t>
  </si>
  <si>
    <t>Desciption</t>
  </si>
  <si>
    <t xml:space="preserve">Semi-Gloss </t>
  </si>
  <si>
    <t>Clear BOPP - 50microns</t>
  </si>
  <si>
    <t>White BOPP - 60 microns</t>
  </si>
  <si>
    <t>Direct Thermal - Supermarket labels</t>
  </si>
  <si>
    <t>Product List</t>
  </si>
  <si>
    <t>Prix achat/msi (CAD)</t>
  </si>
  <si>
    <t>Prix achat/msi (USD)</t>
  </si>
  <si>
    <t>Unité achat</t>
  </si>
  <si>
    <t>Devise achat</t>
  </si>
  <si>
    <t>Prix achat MP (CAD)</t>
  </si>
  <si>
    <t>Prix vente</t>
  </si>
  <si>
    <t>Prix vente (CAD)</t>
  </si>
  <si>
    <t>Prix no</t>
  </si>
  <si>
    <t>Prix unitaire</t>
  </si>
  <si>
    <t>Unité Prix</t>
  </si>
  <si>
    <t>Prix/roul. (ou autre)</t>
  </si>
  <si>
    <t>Unité facturation</t>
  </si>
  <si>
    <t>Code Prix 1</t>
  </si>
  <si>
    <t>Code Prix 2</t>
  </si>
  <si>
    <t>Code Prix 3</t>
  </si>
  <si>
    <t>Code Prix 4</t>
  </si>
  <si>
    <t>Prix facturation</t>
  </si>
  <si>
    <t xml:space="preserve"> Utiliser rouleau LE-2024070-5 /  60.24" x 16,919 '</t>
  </si>
  <si>
    <t>Échantillons-1</t>
  </si>
  <si>
    <t>Utiliser les bobines de 1700pi. (WO LE2024068) Faire 1 bobine de 10po large,3400pi et 1 bobine 13po, 3400pi</t>
  </si>
  <si>
    <t>Utiliser la bobine 2024066-1 et la convertir en 10po largeur. Utiliser bobine 2024065-3 et faire une bobine 13po largeur (toute la longueur du papier)</t>
  </si>
  <si>
    <t>10 et 13</t>
  </si>
  <si>
    <t>approx 3400</t>
  </si>
  <si>
    <t>approx 5000</t>
  </si>
  <si>
    <t>9660 Boul du Golf</t>
  </si>
  <si>
    <t>Porte arrière (9h-17h)</t>
  </si>
  <si>
    <t>Visuascan</t>
  </si>
  <si>
    <t>Échantillon-1</t>
  </si>
  <si>
    <t>Faire test release Tester bobine LE2024067-3 et LE2024076-15 (déjà entammées) d'abord. Envoyer résultats à Fred avant de produire. (si on prend nouvelle bobine, utiliser celle avec release la plus basse et tester avant de produire)</t>
  </si>
  <si>
    <t>9066 Rue Pascal-Gagnon</t>
  </si>
  <si>
    <t>Saint-Léonard</t>
  </si>
  <si>
    <t>H1P 2X4</t>
  </si>
  <si>
    <t xml:space="preserve">Larg: 10.375po  Long: 5000pi </t>
  </si>
  <si>
    <t xml:space="preserve">Larg: 8.125po  Long: 5000pi </t>
  </si>
  <si>
    <t>Valérie Boivin (vboivin@impsj.com)</t>
  </si>
  <si>
    <t>450-649-5479 (vtremblay@impsj.com)</t>
  </si>
  <si>
    <t>5x10.375" et 1X8.125"</t>
  </si>
  <si>
    <t>1 master : 5 x 10.375" et 1 x 8.125" @ 5000pi long</t>
  </si>
  <si>
    <t>Utiliser nouveau master</t>
  </si>
  <si>
    <t>Échantillon D21</t>
  </si>
  <si>
    <t>L-J: 9-12&amp;13-16:30 V: 8-12</t>
  </si>
  <si>
    <t xml:space="preserve">Larg: 8.6po  Long: 4315pi </t>
  </si>
  <si>
    <t>Échantillon B25</t>
  </si>
  <si>
    <t xml:space="preserve">Larg: 4.75po  Long: 5000pi </t>
  </si>
  <si>
    <t xml:space="preserve">Larg: 10 po  Long: 5000 pi </t>
  </si>
  <si>
    <t>msi/ roul</t>
  </si>
  <si>
    <t>Notre commande</t>
  </si>
  <si>
    <t>Étiquettes Corsair</t>
  </si>
  <si>
    <t>6505 Vanden Abeele</t>
  </si>
  <si>
    <t>H4S 1S1</t>
  </si>
  <si>
    <t>St-Laurent</t>
  </si>
  <si>
    <t>514-745-1304</t>
  </si>
  <si>
    <t>Tony Di Valerio</t>
  </si>
  <si>
    <t>Utiliser bobine LE-2024086-1 (22po x 4330pi)</t>
  </si>
  <si>
    <t>Sylvain Linguin</t>
  </si>
  <si>
    <t>LabelEdge / Digi America</t>
  </si>
  <si>
    <t>Échantillons S15</t>
  </si>
  <si>
    <t>Utiliser bobine LE-2024082-6 - Fabriquer 1 bobine 10 po + 1 bobine 13po</t>
  </si>
  <si>
    <t xml:space="preserve">Larg: 8.75po  Long: 4300pi </t>
  </si>
  <si>
    <t>L-J: 7h-17h V: 7h-midi</t>
  </si>
  <si>
    <t>Attn: Sylvain Linguin (450-676-0000)</t>
  </si>
  <si>
    <t>Attn Tony DiValerio (514-745-1304)</t>
  </si>
  <si>
    <t>Larg: 10po  Long: 3700pi</t>
  </si>
  <si>
    <t>Larg: 13po  Long: 3700pi</t>
  </si>
  <si>
    <t>Ulitiser nouveau master avec release basse / Le client prend la bobine qui reste (7.5po) *** Livrer les bobines debout</t>
  </si>
  <si>
    <t>DT Paper (Acrylic adhesive)</t>
  </si>
  <si>
    <t>Karine Gaudreault Marien</t>
  </si>
  <si>
    <t>Voir avec Fred si on utilise les bobines LE-2024077-6 et LE-2024087-7 sinon utiliser un nouveau master</t>
  </si>
  <si>
    <t>0 ou 1</t>
  </si>
  <si>
    <t>Frais de transport 66 USD par master roll</t>
  </si>
  <si>
    <t>Aucune production requise - Emballer et étiquetter</t>
  </si>
  <si>
    <t>S31</t>
  </si>
  <si>
    <t>PET Liner</t>
  </si>
  <si>
    <t>Alliance Étiquettes &amp; Emballages</t>
  </si>
  <si>
    <t>114 Rue de Normandie, Repentigny</t>
  </si>
  <si>
    <t>J6A 6B9</t>
  </si>
  <si>
    <t>Repentigny</t>
  </si>
  <si>
    <t>1-877-470-1355</t>
  </si>
  <si>
    <t>Nb Palettes</t>
  </si>
  <si>
    <t>Temps</t>
  </si>
  <si>
    <t>Emballages Mijo</t>
  </si>
  <si>
    <t>145 rue Graveline</t>
  </si>
  <si>
    <t>Saint-Laurent</t>
  </si>
  <si>
    <t>H4T1R3</t>
  </si>
  <si>
    <t>David Fleury</t>
  </si>
  <si>
    <t>Sebastien Longpré (514-974-3183) slongpre@allianceinc.ca</t>
  </si>
  <si>
    <t xml:space="preserve">Larg: 10.75 po  Long: 5000 pi </t>
  </si>
  <si>
    <t xml:space="preserve">Larg: 9 po  Long: 5000 pi </t>
  </si>
  <si>
    <t>Échantillons S15 et B25</t>
  </si>
  <si>
    <t>Utiliser bobine LE-2024090-2 (46po x 5000pi)</t>
  </si>
  <si>
    <t>Utiliser bobine LE-2024093-3 (37.5po x 2600pi) couper 2x10.75 po et faire un splice pour obtenir une bobine de 5000pi</t>
  </si>
  <si>
    <t>B65</t>
  </si>
  <si>
    <t>B55</t>
  </si>
  <si>
    <t>50008425 - Test machine DIGI</t>
  </si>
  <si>
    <t>Slitter les 9 bobines 360mm et le master qui reste</t>
  </si>
  <si>
    <t>DT Paper, Acrylic adhesive</t>
  </si>
  <si>
    <t>David Fleury 514-738-4975 (X 231)</t>
  </si>
  <si>
    <t>L-J: 6h-20h V: 6h-14h</t>
  </si>
  <si>
    <t>REPAIR</t>
  </si>
  <si>
    <t>Andvil</t>
  </si>
  <si>
    <t>Repaired per customer spec</t>
  </si>
  <si>
    <t>Value of andvil before repair: 1000 USD</t>
  </si>
  <si>
    <t xml:space="preserve">Larg: 4.6po  Long: 10000pi </t>
  </si>
  <si>
    <t>LE-2024105</t>
  </si>
  <si>
    <t>LE-2024106</t>
  </si>
  <si>
    <t>LE-2024107</t>
  </si>
  <si>
    <t>LE-2024108</t>
  </si>
  <si>
    <t>LE-2024109</t>
  </si>
  <si>
    <t>LE-2024110</t>
  </si>
  <si>
    <t>LE-2024111</t>
  </si>
  <si>
    <t>LE-2024112</t>
  </si>
  <si>
    <t>LE-2024113</t>
  </si>
  <si>
    <t>LE-2024114</t>
  </si>
  <si>
    <t>LE-2024115</t>
  </si>
  <si>
    <t>LE-2024116</t>
  </si>
  <si>
    <t>LE-2024117</t>
  </si>
  <si>
    <t>LE-2024118</t>
  </si>
  <si>
    <t>LE-2024119</t>
  </si>
  <si>
    <t>LE-2024120</t>
  </si>
  <si>
    <t>LE-2024121</t>
  </si>
  <si>
    <t>LE-2024122</t>
  </si>
  <si>
    <t xml:space="preserve">Larg: 13po  Long: 5000pi </t>
  </si>
  <si>
    <t xml:space="preserve">Larg: 10.5po  Long: 5000pi </t>
  </si>
  <si>
    <t>Frais de transport pour ces 2 master : 88USD</t>
  </si>
  <si>
    <t>Frais de transport pour 1 master: 66USD</t>
  </si>
  <si>
    <t>Frais de transport inclus dans les deux autres commandes</t>
  </si>
  <si>
    <t>13 et 10.5</t>
  </si>
  <si>
    <t>3 bobines 13po + 2 bobines 10.5po</t>
  </si>
  <si>
    <t>Utlliser bobine LE-2024098-2 (35po  x 4970pi)</t>
  </si>
  <si>
    <t>OBSOLETE TC DT HR - Hotmelt</t>
  </si>
  <si>
    <t>TC DT HR - Hotmelt Freezer Adhesive</t>
  </si>
  <si>
    <t>NTC DT - Hotmelt Adhesive</t>
  </si>
  <si>
    <t>TT - Hotmelt Freezer Adhesive</t>
  </si>
  <si>
    <t>SG Std - Hotmelt Adhesive</t>
  </si>
  <si>
    <t>DT - Acrylic Adhesive</t>
  </si>
  <si>
    <t>SG - Hotmelt Adhesive</t>
  </si>
  <si>
    <t>TC DT - Hotmelt Adhesive</t>
  </si>
  <si>
    <t>SG - Acrylic Adhesive</t>
  </si>
  <si>
    <t>TC DT - Acrylic Adhesive</t>
  </si>
  <si>
    <t>Article client</t>
  </si>
  <si>
    <t>* Livrer les bobines debout / *** 3 masters: 9 bobines 11.25po +9 bobines 8.75po</t>
  </si>
  <si>
    <t>11.25 &amp; 8.75</t>
  </si>
  <si>
    <t>Code 
Client</t>
  </si>
  <si>
    <t>4850 Rue Hickmore</t>
  </si>
  <si>
    <t>H4T1K2</t>
  </si>
  <si>
    <t xml:space="preserve">Larg: 13 po  Long: 5000 pi </t>
  </si>
  <si>
    <t>Échantillons S21 &amp; B25</t>
  </si>
  <si>
    <t>Utiliser un nouveau master (pas la bobine déjà entammée)</t>
  </si>
  <si>
    <t>Utiliser bobine LE-2024105-2 (22.5po x 4960pi)</t>
  </si>
  <si>
    <t>L-J: 8h-16h15 V:8h-15h</t>
  </si>
  <si>
    <t xml:space="preserve">Larg: 20po  Long: 5000pi </t>
  </si>
  <si>
    <t>Utiliser bobine LE-2024087-7</t>
  </si>
  <si>
    <t>Lino Laizzo (lino@fantasiagraphics.com)</t>
  </si>
  <si>
    <t>514-489-9309x224</t>
  </si>
  <si>
    <t>Étiquettes iFlex Inc.</t>
  </si>
  <si>
    <t>Direct Thermal Film</t>
  </si>
  <si>
    <t>Larg.: 15"  Long.: 5000'</t>
  </si>
  <si>
    <t>Utiliser rouleau LE-2024101-14 60po x 4500pi)</t>
  </si>
  <si>
    <t>D21-17</t>
  </si>
  <si>
    <t>D21-13</t>
  </si>
  <si>
    <t>D21-8</t>
  </si>
  <si>
    <t>PO60190312</t>
  </si>
  <si>
    <t>Gabrielle Boudreault</t>
  </si>
  <si>
    <t>17, 13 , 8po</t>
  </si>
  <si>
    <t>Utiliser nouveau master 10,000pi (faire bobines 4800pi). 1re passe 17po x 2 et 13po x 2 ; 2e passe: 13po x 4 et 8po x 1</t>
  </si>
  <si>
    <t>L-V 8h-16h</t>
  </si>
  <si>
    <t>514-322-2725 X240</t>
  </si>
  <si>
    <t>S12</t>
  </si>
  <si>
    <t>Courriel Facturation</t>
  </si>
  <si>
    <t>accountingdai@us.digi-group.com</t>
  </si>
  <si>
    <t>comptable@etiquettesrivesud.com; admin@etiquettesrivesud.com</t>
  </si>
  <si>
    <t xml:space="preserve">Larg.:16.4po  Long.:10,000pi </t>
  </si>
  <si>
    <t>5-1620 rue Louis-Blériot</t>
  </si>
  <si>
    <t>J4B 0K8</t>
  </si>
  <si>
    <t>frederic.labrie@labeledge.com</t>
  </si>
  <si>
    <t>DEBUG MC</t>
  </si>
  <si>
    <t>Prendre rouleau avec release élevée (essayer roul 2024076-15)</t>
  </si>
  <si>
    <t>fournisseurs@produlith.com</t>
  </si>
  <si>
    <t>gmartin@impsj.com; vtremblay@impsj.com</t>
  </si>
  <si>
    <t>Larg: 13po  Long: 5000pi</t>
  </si>
  <si>
    <t>Larg: 8po  Long: 5000pi</t>
  </si>
  <si>
    <t>Caroline St-Jean</t>
  </si>
  <si>
    <t>13x4 &amp; 8x1</t>
  </si>
  <si>
    <t>13x8 &amp; 8x2</t>
  </si>
  <si>
    <t>Utilliser nouvelle bobine</t>
  </si>
  <si>
    <t>Utiliser bobine LE-2024104-6 et faire des 5000pi (première commande)</t>
  </si>
  <si>
    <t>comptes.payables@visuascan.com; rocio.poncedeleon@peaktech.com</t>
  </si>
  <si>
    <t>White BOPP - Acrylic Adhesive</t>
  </si>
  <si>
    <t>9710-1</t>
  </si>
  <si>
    <t>9710-2</t>
  </si>
  <si>
    <t>H1J 2Y7</t>
  </si>
  <si>
    <t>418-667-6118 #2291</t>
  </si>
  <si>
    <t>acomptable@multi-flex.com</t>
  </si>
  <si>
    <t xml:space="preserve">Larg: 8.57po  Long: 10000pi </t>
  </si>
  <si>
    <t xml:space="preserve">Larg: 8.57po  Long: 2,500pi </t>
  </si>
  <si>
    <t xml:space="preserve">Larg: 8.57po  Long: 10,000pi </t>
  </si>
  <si>
    <t>10000 &amp; 2500</t>
  </si>
  <si>
    <t xml:space="preserve">Larg: 9.5po  Long: 4850pi </t>
  </si>
  <si>
    <t>* Livrer les bobines debout - Utiliser le reste de bobine du WO  LE-2024115 pour rouler 7 bobines de large.  Ajouter la bobine déjà faite LE-2024108-2 (9.5po x4850pi) pour l'envoyer au client aussi.</t>
  </si>
  <si>
    <t>Utiliser SC20240260-18 pour 14 roul. 8.57x10,000pi et LE-2024114-11 pour 7 roul. 8.57x2,500pi*** Livrer les bobines debout</t>
  </si>
  <si>
    <t>Code LE 1</t>
  </si>
  <si>
    <t>Code LE2</t>
  </si>
  <si>
    <t>Code LE 3</t>
  </si>
  <si>
    <t>Code LE4</t>
  </si>
  <si>
    <t>Courriel Acheteur</t>
  </si>
  <si>
    <t>laurent.desjardins@labeledge.com</t>
  </si>
  <si>
    <t>admin@etiquettesrivesud.com;</t>
  </si>
  <si>
    <t>achat@produlith.com</t>
  </si>
  <si>
    <t>perry.johnson@digi.us</t>
  </si>
  <si>
    <t>lino@fantasiagraphics.com</t>
  </si>
  <si>
    <t>achats@visuascan.com;</t>
  </si>
  <si>
    <t>laurent.desjardins@labeledge.com; alain.nuckle@peaktech.com</t>
  </si>
  <si>
    <t>david@mijolabel.com;</t>
  </si>
  <si>
    <t>jeremy.boursier@labelink.ca</t>
  </si>
  <si>
    <t>victor@labelink.ca</t>
  </si>
  <si>
    <t>comptable@etiquettesrivesud.com</t>
  </si>
  <si>
    <t>514-915-6928 (admin@etiquettesrivesud.com)</t>
  </si>
  <si>
    <t>Courriel Vendeur LE &amp; contact client</t>
  </si>
  <si>
    <t>Coût total (incl rebut)</t>
  </si>
  <si>
    <t xml:space="preserve">Larg: 8.6po  Long: 7000pi </t>
  </si>
  <si>
    <t>DF45</t>
  </si>
  <si>
    <t>DF52</t>
  </si>
  <si>
    <t>Amstik</t>
  </si>
  <si>
    <t>11687 6e Avenue (R.-d.-P.)</t>
  </si>
  <si>
    <t>514-643-4592</t>
  </si>
  <si>
    <t>Normand Rodrigue</t>
  </si>
  <si>
    <t>Utiliser rouleau 2024092-2 et mettre à la bonne largeur (le plus long possible)</t>
  </si>
  <si>
    <t>W:1525-30mm; L:3000m</t>
  </si>
  <si>
    <t>Échantillon TT</t>
  </si>
  <si>
    <t>S31-1</t>
  </si>
  <si>
    <t>W:1530mm; L:3000m</t>
  </si>
  <si>
    <t>Detail 2 (date réception)</t>
  </si>
  <si>
    <t>Utiliser nouvelle matière reçue le 30 sept (AKO)</t>
  </si>
  <si>
    <t>W:1080mm; L:3000m</t>
  </si>
  <si>
    <t>AP1015</t>
  </si>
  <si>
    <t>AH3010</t>
  </si>
  <si>
    <t>AT1003</t>
  </si>
  <si>
    <r>
      <t>PET 30</t>
    </r>
    <r>
      <rPr>
        <sz val="11"/>
        <color theme="1"/>
        <rFont val="Aptos Narrow"/>
        <family val="2"/>
      </rPr>
      <t>µ</t>
    </r>
  </si>
  <si>
    <t>SG - HM Adhesive - PET liner</t>
  </si>
  <si>
    <t>TT - HM Adhesive</t>
  </si>
  <si>
    <t>MCC Label</t>
  </si>
  <si>
    <t>2850 rue Botham, OU 1925, 32e Avenue Montréal (Québec) H8T3J1</t>
  </si>
  <si>
    <t>Saint-Laurent ou Montreal</t>
  </si>
  <si>
    <t>H4S 1J1 OU H8T 3J1</t>
  </si>
  <si>
    <t>Pascal Ross</t>
  </si>
  <si>
    <t>Étiquette Nationale</t>
  </si>
  <si>
    <t>Montréal-Nord</t>
  </si>
  <si>
    <t>H1G 5B1</t>
  </si>
  <si>
    <t>514-329-4432 - production@enationale.ca</t>
  </si>
  <si>
    <t>5 ou 6</t>
  </si>
  <si>
    <t>D17-1</t>
  </si>
  <si>
    <t>D17-2</t>
  </si>
  <si>
    <t>Estukou</t>
  </si>
  <si>
    <t>Fuzhou</t>
  </si>
  <si>
    <t>Liner PET</t>
  </si>
  <si>
    <t>1er chiffre: détail
 facestock et/ou liner</t>
  </si>
  <si>
    <t>laurent.desjardins@labeledge.com; info@multi-flex.com</t>
  </si>
  <si>
    <r>
      <t xml:space="preserve">laurent.desjardins@labeledge.com; </t>
    </r>
    <r>
      <rPr>
        <b/>
        <strike/>
        <u/>
        <sz val="11"/>
        <color theme="10"/>
        <rFont val="Aptos Narrow"/>
        <family val="2"/>
        <scheme val="minor"/>
      </rPr>
      <t>info@multi-flex.com</t>
    </r>
  </si>
  <si>
    <t>G1C 0S3</t>
  </si>
  <si>
    <t>1535, rue Paul-Émile-Giroux</t>
  </si>
  <si>
    <t>Deschamps Impression (facturation)</t>
  </si>
  <si>
    <t>Deschamps Impression (livraison)</t>
  </si>
  <si>
    <t>418-667-6118</t>
  </si>
  <si>
    <t>???</t>
  </si>
  <si>
    <t xml:space="preserve">Larg: 6.75po  Long: 2400pi </t>
  </si>
  <si>
    <t xml:space="preserve">Larg: 9.75po  Long: 2400pi </t>
  </si>
  <si>
    <t xml:space="preserve">Larg: 8.675po  Long: 2400pi </t>
  </si>
  <si>
    <t>LE-2024123</t>
  </si>
  <si>
    <t>LE-2024124</t>
  </si>
  <si>
    <t>LE-2024125</t>
  </si>
  <si>
    <t>LE-2024126</t>
  </si>
  <si>
    <t>LE-2024127</t>
  </si>
  <si>
    <t>LE-2024128</t>
  </si>
  <si>
    <t>LE-2024129</t>
  </si>
  <si>
    <t>LE-2024130</t>
  </si>
  <si>
    <t>LE-2024131</t>
  </si>
  <si>
    <t>LE-2024132</t>
  </si>
  <si>
    <t>LE-2024133</t>
  </si>
  <si>
    <t>LE-2024134</t>
  </si>
  <si>
    <t>LE-2024135</t>
  </si>
  <si>
    <t>LE-2024136</t>
  </si>
  <si>
    <t>LE-2024137</t>
  </si>
  <si>
    <t>LE-2024138</t>
  </si>
  <si>
    <t>LE-2024139</t>
  </si>
  <si>
    <t>LE-2024140</t>
  </si>
  <si>
    <t>LE-2024141</t>
  </si>
  <si>
    <t>LE-2024142</t>
  </si>
  <si>
    <t>LE-2024143</t>
  </si>
  <si>
    <t>LE-2024144</t>
  </si>
  <si>
    <t>LE-2024145</t>
  </si>
  <si>
    <t>LE-2024146</t>
  </si>
  <si>
    <t>LE-2024147</t>
  </si>
  <si>
    <t>LE-2024148</t>
  </si>
  <si>
    <t>LE-2024149</t>
  </si>
  <si>
    <t>LE-2024150</t>
  </si>
  <si>
    <t>LE-2024151</t>
  </si>
  <si>
    <t>LE-2024152</t>
  </si>
  <si>
    <t>LE-2024153</t>
  </si>
  <si>
    <t>LE-2024154</t>
  </si>
  <si>
    <t>LE-2024155</t>
  </si>
  <si>
    <t>LE-2024156</t>
  </si>
  <si>
    <t>LE-2024157</t>
  </si>
  <si>
    <t>LE-2024158</t>
  </si>
  <si>
    <t>Échantillon S31</t>
  </si>
  <si>
    <t>Échantillons S21, S15, B15, B25</t>
  </si>
  <si>
    <t>Utiliser bobine LE-2024083-5</t>
  </si>
  <si>
    <t>Échantilon TT</t>
  </si>
  <si>
    <t>Alain Nuckle</t>
  </si>
  <si>
    <t>Larg:7.625po  Long:5000pi</t>
  </si>
  <si>
    <t>Larg:12.875po  Long:2400pi</t>
  </si>
  <si>
    <t>Larg:12po  Long:2000pi</t>
  </si>
  <si>
    <t>Utiliser bobine 'LE-2024097-3 (15.75po x 2600pi)</t>
  </si>
  <si>
    <t>Utiliser bobine 'LE-2024108-2 (9.5po x 4850pi)</t>
  </si>
  <si>
    <t>Damaflex Imprimerie Multiservices Inc.</t>
  </si>
  <si>
    <t>3320-3 avenue de la Gare</t>
  </si>
  <si>
    <t>Mascouche</t>
  </si>
  <si>
    <t>J7K 3C1</t>
  </si>
  <si>
    <t>450-474-5858 - Benoit Nuckle</t>
  </si>
  <si>
    <t>MCC Label, Damaflex</t>
  </si>
  <si>
    <t>12 + 10</t>
  </si>
  <si>
    <t>Prendre nouveau master : produire 1 roul 12po large et 1 roul 10 po large. 2300 pi long chacun.</t>
  </si>
  <si>
    <t>Amstik, Damaflex</t>
  </si>
  <si>
    <t xml:space="preserve">6.75 + 10 </t>
  </si>
  <si>
    <t>Utiliser bobine LE-2024085-2 (34po x 2400pi). Faire 1 roul 6.75po large et 1 roul 10po large. 2400pi long chacun.</t>
  </si>
  <si>
    <t>LusoFlex, Visuascan, Corsair, Damaflex</t>
  </si>
  <si>
    <t>Échantillon S21</t>
  </si>
  <si>
    <t>Échantillon S15</t>
  </si>
  <si>
    <t>Échantillon B15</t>
  </si>
  <si>
    <t>Prendre nouveau master 1 roul 12.875po large, 1 roul 13po large, 1 roul 8.75po large, 1 roul 10po large. Tous 2400 pi long</t>
  </si>
  <si>
    <t>12.875+13+8.75+10</t>
  </si>
  <si>
    <t>Larg:10po  Long:2400pi</t>
  </si>
  <si>
    <t>Larg:9.4po  Long:2400pi</t>
  </si>
  <si>
    <t>Utiliser bobine LE-2024099-43 (9.4po x 4500pi)</t>
  </si>
  <si>
    <t>Benoit Nuckle</t>
  </si>
  <si>
    <t>Larg:8.75po  Long:2400pi</t>
  </si>
  <si>
    <t>3x6po + 1x12op + 3x10po</t>
  </si>
  <si>
    <t>Faire bobines de 4800 pi</t>
  </si>
  <si>
    <t>Larg: 12po   Long: 5000pi</t>
  </si>
  <si>
    <t>TBD</t>
  </si>
  <si>
    <t>≠≠</t>
  </si>
  <si>
    <t>% shipping</t>
  </si>
  <si>
    <t>Ship us/msi</t>
  </si>
  <si>
    <t>091024</t>
  </si>
  <si>
    <t>1.5 petit ou 1 gros</t>
  </si>
  <si>
    <t>* Livrer les bobines debout *** Garder les retailles de 7.5 po dans notre stock</t>
  </si>
  <si>
    <t>* Livrer les bobines debout / Utiliser roul 2024124-3 (60x11800pi) et faire 6x8.75x5000pi plus 1x7.5x5000pi. / Utiliser roul 2024124-2 (50.5x2400pi)  et faire 5x8.75*2300pi plus 1x6.75x2300pi</t>
  </si>
  <si>
    <t>091024-2</t>
  </si>
  <si>
    <t>091024-1</t>
  </si>
  <si>
    <t>6/10/12/20</t>
  </si>
  <si>
    <t>carré mauve</t>
  </si>
  <si>
    <t xml:space="preserve">Semi-Gloss STD </t>
  </si>
  <si>
    <t>Semi-Gloss STD 
(Remplacé par S21)</t>
  </si>
  <si>
    <t>0402115</t>
  </si>
  <si>
    <t>30umPET</t>
  </si>
  <si>
    <t>0410664</t>
  </si>
  <si>
    <t>ThermalTopTD7H</t>
  </si>
  <si>
    <t>60gWhiteGlassine</t>
  </si>
  <si>
    <t>SG - ACR Adh - PET liner</t>
  </si>
  <si>
    <t>Etsuhiro</t>
  </si>
  <si>
    <t>EL3059</t>
  </si>
  <si>
    <t>TCDT 75L</t>
  </si>
  <si>
    <t>HM 19gsm</t>
  </si>
  <si>
    <t>58WG</t>
  </si>
  <si>
    <t>NA</t>
  </si>
  <si>
    <t>Utiliser 2024127-8, coupes suivantes : 1x 6po + 1x 10po + 2x 12po + 1x 20po</t>
  </si>
  <si>
    <t>Livrer bobines debout (tu peux utiliser le reste du master du WO 2024130 déjà monté!)</t>
  </si>
  <si>
    <t>6, 10, 12</t>
  </si>
  <si>
    <t>1x 6po + 3x 10po + 2x 12po</t>
  </si>
  <si>
    <t>bsaint-gaudens@lelys.com</t>
  </si>
  <si>
    <t>Bee Saint-Gaudens (450) 662-7179x239</t>
  </si>
  <si>
    <t>Échantillons S21, S15 et B15</t>
  </si>
  <si>
    <t>Bee Saint-Gaudens</t>
  </si>
  <si>
    <t>Échantillons S21</t>
  </si>
  <si>
    <t>Échantillons B15</t>
  </si>
  <si>
    <t>Nimitt</t>
  </si>
  <si>
    <t>Échantillons T11</t>
  </si>
  <si>
    <t>Échantillons D11</t>
  </si>
  <si>
    <t>Prix MP /unit</t>
  </si>
  <si>
    <t>Code achat</t>
  </si>
  <si>
    <t>$/sqm/1.55 = $/msi</t>
  </si>
  <si>
    <t>sqm x 1.55 = msi</t>
  </si>
  <si>
    <t>Prix achat total /unit</t>
  </si>
  <si>
    <t>Prix/msi livres (CAD)</t>
  </si>
  <si>
    <t>Code MP</t>
  </si>
  <si>
    <t>Code LE</t>
  </si>
  <si>
    <t>Fourn</t>
  </si>
  <si>
    <t>Longueur tube</t>
  </si>
  <si>
    <t>6x10po large x 5000pi chacun; 6 X</t>
  </si>
  <si>
    <t>Grand Total</t>
  </si>
  <si>
    <t>WO</t>
  </si>
  <si>
    <t>Matière</t>
  </si>
  <si>
    <t>SANS ÉCHANTILLONS</t>
  </si>
  <si>
    <t>Etsuku</t>
  </si>
  <si>
    <t>ED3049</t>
  </si>
  <si>
    <t>1000 /roll ; 4 roll/carton</t>
  </si>
  <si>
    <t>Self adhesive</t>
  </si>
  <si>
    <t>D1001</t>
  </si>
  <si>
    <t>4 x 6</t>
  </si>
  <si>
    <t>1000 /roll ; 4 roll / box</t>
  </si>
  <si>
    <t>Utiliser 2024122-3 (14 po x 2250)</t>
  </si>
  <si>
    <t>Utiliser roul LE-2024072-2 (30.5po x 4685pi) et faire une bobine de 13po x 2250pi long</t>
  </si>
  <si>
    <t>Ultiliser roul 2024129-8 et faire 2 bobines de 13po x 1500pi long</t>
  </si>
  <si>
    <t>W:1530mm; L:3200m</t>
  </si>
  <si>
    <t>W:1530mm; L:6000m</t>
  </si>
  <si>
    <t>Produits achetés utilisés / discontinués / non acceptable</t>
  </si>
  <si>
    <t>PO #</t>
  </si>
  <si>
    <t>Boites de 4 x 6</t>
  </si>
  <si>
    <t>* Livrer les bobines debout / Faire 4 masters 60po de 10,000pi : 4 rouleaux de 12.875 chacun et on garde le reste (8.5po large)</t>
  </si>
  <si>
    <t>% MP (incl rebut)</t>
  </si>
  <si>
    <t>Cout MP (incl rebut)</t>
  </si>
  <si>
    <t>Vendeur</t>
  </si>
  <si>
    <t>Laurent</t>
  </si>
  <si>
    <t>NON</t>
  </si>
  <si>
    <t>laurent.desjardins@labeledge.com ; david@mijolabel.com</t>
  </si>
  <si>
    <t>Samples Cust 1</t>
  </si>
  <si>
    <t>Samples Cust 2</t>
  </si>
  <si>
    <t>PAS DE LOGO LABELEDGE Nouvelle bobine de D11 (10034 AKO recu le 15 oct): produire 1 x 13po x5000pi et 1 x 21po x 5000pi</t>
  </si>
  <si>
    <t>13 + 17.5</t>
  </si>
  <si>
    <t>Échantillons D21</t>
  </si>
  <si>
    <t>IMS</t>
  </si>
  <si>
    <t>Stephane Teoli</t>
  </si>
  <si>
    <t>Échantillons T11 et D21</t>
  </si>
  <si>
    <t>Échantillon T11</t>
  </si>
  <si>
    <t>IMS et Amstick</t>
  </si>
  <si>
    <t>Utiliser reste de WO 2024137 (30.5po large x 2400pi long) et produire 12.75po et 8.625 po, max longueur</t>
  </si>
  <si>
    <t>PAS DE LOGO LABELEDGE. Utiliser 2024107-1</t>
  </si>
  <si>
    <t>13 + 21</t>
  </si>
  <si>
    <t>Utiliser 2024120-6 (60po x 7243pi) et produire 1 x 13po x4800pi et 1 x 17.25po 4800pi</t>
  </si>
  <si>
    <t>3320-2 avenue de la Gare</t>
  </si>
  <si>
    <t>179960-1</t>
  </si>
  <si>
    <t>179960-2</t>
  </si>
  <si>
    <t>laurent.desjardins@labeledge.com;</t>
  </si>
  <si>
    <t>* Largeurs exactes requises. Nouveau master: 3 x 9po + 3 x 9.5po + 1 x 4.5po @ 5000pi (faire 2 fois)</t>
  </si>
  <si>
    <t>Détail matière</t>
  </si>
  <si>
    <t>2024137-</t>
  </si>
  <si>
    <t>2024107-1</t>
  </si>
  <si>
    <t>2024120-6</t>
  </si>
  <si>
    <t>PAS DE LOGO LABELEDGE ; Utiliser D11, le reste du WO 2024138 et faire 1 bobine 13po @5000pi et une 17.5 @ 5000pi</t>
  </si>
  <si>
    <t>Utiliser D11, le reste des WO 2024138 et faire 12.75 x 2400pi</t>
  </si>
  <si>
    <t>Livraison 8h-15h</t>
  </si>
  <si>
    <t xml:space="preserve">Largeur 1
</t>
  </si>
  <si>
    <t>Largeur 2</t>
  </si>
  <si>
    <t xml:space="preserve">Largeur 3
</t>
  </si>
  <si>
    <t>Largeur 4</t>
  </si>
  <si>
    <t>Largeur 5</t>
  </si>
  <si>
    <t>Largeur 1</t>
  </si>
  <si>
    <t>Largeur 3</t>
  </si>
  <si>
    <t>Largeur 6</t>
  </si>
  <si>
    <t>Largeur 7</t>
  </si>
  <si>
    <t>Largeur 8</t>
  </si>
  <si>
    <t>Tubes 2</t>
  </si>
  <si>
    <t>Tubes 1</t>
  </si>
  <si>
    <t>Tubes 3</t>
  </si>
  <si>
    <t>Tubes 4</t>
  </si>
  <si>
    <t>Tubes 5</t>
  </si>
  <si>
    <t>Qté</t>
  </si>
  <si>
    <t>Qté Tubes 1</t>
  </si>
  <si>
    <t>Qté Tubes 2</t>
  </si>
  <si>
    <t>Qté Tubes 3</t>
  </si>
  <si>
    <t>Qté Tubes 4</t>
  </si>
  <si>
    <t>Qté Tubes 5</t>
  </si>
  <si>
    <t>Nb Master</t>
  </si>
  <si>
    <t>Damaflex Imprimerie Multiservices</t>
  </si>
  <si>
    <t>Échantillon D11</t>
  </si>
  <si>
    <t>2024126-2</t>
  </si>
  <si>
    <t>Donné une bobine du stock</t>
  </si>
  <si>
    <t>Coût transport (CAD)</t>
  </si>
  <si>
    <t>Glendate Heights</t>
  </si>
  <si>
    <t>Illinois</t>
  </si>
  <si>
    <t>60139</t>
  </si>
  <si>
    <t>C/O Delmar International / 1 E. North Ave. Unit 103</t>
  </si>
  <si>
    <t>Crucial Solutions LLC</t>
  </si>
  <si>
    <t>(630) 694-9900 x 5418</t>
  </si>
  <si>
    <t>9000 Henri Bourassa Ouest</t>
  </si>
  <si>
    <t>H4S 1L5</t>
  </si>
  <si>
    <t>2024113-6</t>
  </si>
  <si>
    <t>Utiliser 2024113-6 (60po x 4200pi)</t>
  </si>
  <si>
    <t>* Livrer les bobines debout / Largeurs exactes requises</t>
  </si>
  <si>
    <t>10039-</t>
  </si>
  <si>
    <t>3 master: Nouvelle matière - 2 master @ 6x 10po    +   1 master @ 5x 12po</t>
  </si>
  <si>
    <t>msi vendus</t>
  </si>
  <si>
    <t>Ventes CAD</t>
  </si>
  <si>
    <t>Client - Matière</t>
  </si>
  <si>
    <t>Profit CAD</t>
  </si>
  <si>
    <t>AVEC ÉCHANTILLONS</t>
  </si>
  <si>
    <t>ÉCHANTILLONS</t>
  </si>
  <si>
    <t>VENTES (SANS ÉCHANTILLONS)</t>
  </si>
  <si>
    <t>&lt;&gt;</t>
  </si>
  <si>
    <t>LE-2024061-1</t>
  </si>
  <si>
    <t>Coût MP</t>
  </si>
  <si>
    <t>Profit total  CAD</t>
  </si>
  <si>
    <t>Total MSI vendus</t>
  </si>
  <si>
    <t>Ventes Total CAD</t>
  </si>
  <si>
    <t>Coût MP total</t>
  </si>
  <si>
    <t>Total 
% Profit</t>
  </si>
  <si>
    <t>Total 
% MP</t>
  </si>
  <si>
    <t>4811.41</t>
  </si>
  <si>
    <t>ynuckle@damaflex.com</t>
  </si>
  <si>
    <r>
      <t xml:space="preserve">laurent.desjardins@labeledge.com; </t>
    </r>
    <r>
      <rPr>
        <b/>
        <u/>
        <sz val="11"/>
        <color theme="10"/>
        <rFont val="Aptos Narrow"/>
        <family val="2"/>
        <scheme val="minor"/>
      </rPr>
      <t>bnuckle@damaflex.com; dnuckle@damaflex.com</t>
    </r>
  </si>
  <si>
    <t>bnuckle@damaflex.com;</t>
  </si>
  <si>
    <t>Nom du Client LE</t>
  </si>
  <si>
    <t>Digi</t>
  </si>
  <si>
    <t>ALMEDIF</t>
  </si>
  <si>
    <t>Alliance</t>
  </si>
  <si>
    <t>Damaflex</t>
  </si>
  <si>
    <t>Crucial</t>
  </si>
  <si>
    <t>BLS</t>
  </si>
  <si>
    <t>Labelink</t>
  </si>
  <si>
    <t>Produlith</t>
  </si>
  <si>
    <t>Luso-Flex</t>
  </si>
  <si>
    <t>Multi-Flex</t>
  </si>
  <si>
    <t>Corsair</t>
  </si>
  <si>
    <t>Mijo</t>
  </si>
  <si>
    <t>iFlex</t>
  </si>
  <si>
    <t>Deschamps livraison</t>
  </si>
  <si>
    <t>Deschamps facturation</t>
  </si>
  <si>
    <t>Nationale</t>
  </si>
  <si>
    <t>Clilent LE</t>
  </si>
  <si>
    <t>Coût échantillons</t>
  </si>
  <si>
    <t>LE-2024120-1</t>
  </si>
  <si>
    <t>LE-2024120-2</t>
  </si>
  <si>
    <t>LE-2024120-3</t>
  </si>
  <si>
    <t>LE-2024121-1</t>
  </si>
  <si>
    <t>LE-2024122-1</t>
  </si>
  <si>
    <t>LE-2024144-1</t>
  </si>
  <si>
    <t>Total msi livrés</t>
  </si>
  <si>
    <t>Coût total échantillons</t>
  </si>
  <si>
    <t>3G Print Group Inc.</t>
  </si>
  <si>
    <t>3G</t>
  </si>
  <si>
    <t>9225 Leslie Street, Unit 5</t>
  </si>
  <si>
    <t>Richmond Hill</t>
  </si>
  <si>
    <t>Ontario</t>
  </si>
  <si>
    <t>L4B 3H6</t>
  </si>
  <si>
    <t>Serena An</t>
  </si>
  <si>
    <t>HST</t>
  </si>
  <si>
    <t>(ThermalTopTD7H;H160;60gWhiteGlassine)</t>
  </si>
  <si>
    <t>(SemiGlossArtPaper;AJ900;30umPET)</t>
  </si>
  <si>
    <t>SG</t>
  </si>
  <si>
    <t>serena@3gprintgroup.ca</t>
  </si>
  <si>
    <t>905-762-1414 x 224</t>
  </si>
  <si>
    <t>LE-2024159</t>
  </si>
  <si>
    <t>LE-2024160</t>
  </si>
  <si>
    <t>LE-2024161</t>
  </si>
  <si>
    <t>LE-2024162</t>
  </si>
  <si>
    <t>LE-2024163</t>
  </si>
  <si>
    <t>LE-2024164</t>
  </si>
  <si>
    <t>LE-2024165</t>
  </si>
  <si>
    <t>LE-2024166</t>
  </si>
  <si>
    <t>LE-2024167</t>
  </si>
  <si>
    <t>LE-2024168</t>
  </si>
  <si>
    <t>LE-2024169</t>
  </si>
  <si>
    <t>LE-2024170</t>
  </si>
  <si>
    <t>LE-2024171</t>
  </si>
  <si>
    <t>LE-2024172</t>
  </si>
  <si>
    <t>LE-2024173</t>
  </si>
  <si>
    <t>LE-2024174</t>
  </si>
  <si>
    <t>LE-2024175</t>
  </si>
  <si>
    <t>LE-2024176</t>
  </si>
  <si>
    <t>LE-2024177</t>
  </si>
  <si>
    <t>LE-2024178</t>
  </si>
  <si>
    <t>LE-2024179</t>
  </si>
  <si>
    <t>LE-2024180</t>
  </si>
  <si>
    <t>LE-2024181</t>
  </si>
  <si>
    <t>LE-2024182</t>
  </si>
  <si>
    <t>LE-2024183</t>
  </si>
  <si>
    <t>LE-2024184</t>
  </si>
  <si>
    <t>LE-2024185</t>
  </si>
  <si>
    <t>LE-2024186</t>
  </si>
  <si>
    <t>LE-2024187</t>
  </si>
  <si>
    <t>LE-2024188</t>
  </si>
  <si>
    <t>LE-2024189</t>
  </si>
  <si>
    <t>LE-2024190</t>
  </si>
  <si>
    <t>LE-2024191</t>
  </si>
  <si>
    <t>LE-2024192</t>
  </si>
  <si>
    <t>LE-2024193</t>
  </si>
  <si>
    <t>LE-2024194</t>
  </si>
  <si>
    <t>LE-2024195</t>
  </si>
  <si>
    <t>LE-2024196</t>
  </si>
  <si>
    <t>LE-2024197</t>
  </si>
  <si>
    <t>LE-2024198</t>
  </si>
  <si>
    <t>LE-2024199</t>
  </si>
  <si>
    <t>LE-2024200</t>
  </si>
  <si>
    <t>LE-2024201</t>
  </si>
  <si>
    <t>LE-2024202</t>
  </si>
  <si>
    <t>LE-2024203</t>
  </si>
  <si>
    <t>2024133-7</t>
  </si>
  <si>
    <t>Utiliser 2024133-7 (60po x 4900pi) et enlever une largeur de 13 po sur toute la longueur</t>
  </si>
  <si>
    <t>2024136-3</t>
  </si>
  <si>
    <t>Utiliser 2024136-3  ( 34 po x 1500pi) et couper 2 largeurs de 13 po. Les assembler avec un splice.</t>
  </si>
  <si>
    <t>M-F 8AM-4PM</t>
  </si>
  <si>
    <t>LE-2024132-1</t>
  </si>
  <si>
    <t>Nouvelle matière 3 masters de 5000pi @ 10 po de large</t>
  </si>
  <si>
    <t>ASAP</t>
  </si>
  <si>
    <t>440-2</t>
  </si>
  <si>
    <t>Faire 3 bobines de 435mm @ 10,000 pi pour étiquettes, garder le reste</t>
  </si>
  <si>
    <t>* Livrer les bobines debout - Utiliser matière emballage noir 8.6po x 10,000pi, 7 rouleaux total</t>
  </si>
  <si>
    <t>Long.tot.client</t>
  </si>
  <si>
    <t>Nb Roul client</t>
  </si>
  <si>
    <t>Long tot client (Qté stock avant)</t>
  </si>
  <si>
    <t>Nb roul client</t>
  </si>
  <si>
    <t>* Livrer les bobines debout - Utiliser matière emballage noir, 3 différentes largeurs de 5000pi</t>
  </si>
  <si>
    <t>Imprimerie Bas St-Laurent</t>
  </si>
  <si>
    <t>Bas St-Laurent</t>
  </si>
  <si>
    <t>210 Av. du Havre</t>
  </si>
  <si>
    <t>Rimouski</t>
  </si>
  <si>
    <t>G5M 0B9</t>
  </si>
  <si>
    <t>ibslachat-vente@globetrotter.net</t>
  </si>
  <si>
    <t>Martin Leblanc</t>
  </si>
  <si>
    <t>TC DT - HM ADH</t>
  </si>
  <si>
    <t>LE-2024204</t>
  </si>
  <si>
    <t>LE-2024205</t>
  </si>
  <si>
    <t>LE-2024206</t>
  </si>
  <si>
    <t>LE-2024207</t>
  </si>
  <si>
    <t>LE-2024208</t>
  </si>
  <si>
    <t>LE-2024209</t>
  </si>
  <si>
    <t>LE-2024210</t>
  </si>
  <si>
    <t>LE-2024211</t>
  </si>
  <si>
    <t>LE-2024212</t>
  </si>
  <si>
    <t>LE-2024213</t>
  </si>
  <si>
    <t>LE-2024214</t>
  </si>
  <si>
    <t>LE-2024215</t>
  </si>
  <si>
    <t>LE-2024216</t>
  </si>
  <si>
    <t>LE-2024217</t>
  </si>
  <si>
    <t>LE-2024218</t>
  </si>
  <si>
    <t>LE-2024219</t>
  </si>
  <si>
    <t>LE-2024220</t>
  </si>
  <si>
    <t>LE-2024221</t>
  </si>
  <si>
    <t>LE-2024222</t>
  </si>
  <si>
    <t>LE-2024223</t>
  </si>
  <si>
    <t>LE-2024224</t>
  </si>
  <si>
    <t>LE-2024225</t>
  </si>
  <si>
    <t>LE-2024226</t>
  </si>
  <si>
    <t>LE-2024227</t>
  </si>
  <si>
    <t>LE-2024228</t>
  </si>
  <si>
    <t>LE-2024229</t>
  </si>
  <si>
    <t>LE-2024230</t>
  </si>
  <si>
    <t>LE-2024231</t>
  </si>
  <si>
    <t>LE-2024232</t>
  </si>
  <si>
    <t>LE-2024233</t>
  </si>
  <si>
    <t>LE-2024234</t>
  </si>
  <si>
    <t>LE-2024235</t>
  </si>
  <si>
    <t>LE-2024236</t>
  </si>
  <si>
    <t>LE-2024237</t>
  </si>
  <si>
    <t>LE-2024238</t>
  </si>
  <si>
    <t>LE-2024239</t>
  </si>
  <si>
    <t>LE-2024240</t>
  </si>
  <si>
    <t>LE-2024241</t>
  </si>
  <si>
    <t>LE-2024242</t>
  </si>
  <si>
    <t>LE-2024243</t>
  </si>
  <si>
    <t>LE-2024244</t>
  </si>
  <si>
    <t>LE-2024245</t>
  </si>
  <si>
    <t>LE-2024246</t>
  </si>
  <si>
    <t>LE-2024247</t>
  </si>
  <si>
    <t>LE-2024248</t>
  </si>
  <si>
    <t>LE-2024249</t>
  </si>
  <si>
    <t>LE-2024250</t>
  </si>
  <si>
    <t>LE-2024251</t>
  </si>
  <si>
    <t>LE-2024252</t>
  </si>
  <si>
    <t>LE-2024253</t>
  </si>
  <si>
    <t>LE-2024254</t>
  </si>
  <si>
    <t>LE-2024255</t>
  </si>
  <si>
    <t>LE-2024256</t>
  </si>
  <si>
    <t>LE-2024257</t>
  </si>
  <si>
    <t>LE-2024258</t>
  </si>
  <si>
    <t>LE-2024259</t>
  </si>
  <si>
    <t>LE-2024260</t>
  </si>
  <si>
    <t>LE-2024261</t>
  </si>
  <si>
    <t>LE-2024262</t>
  </si>
  <si>
    <t>LE-2024263</t>
  </si>
  <si>
    <t>LE-2024264</t>
  </si>
  <si>
    <t>LE-2024265</t>
  </si>
  <si>
    <t>LE-2024266</t>
  </si>
  <si>
    <t>LE-2024267</t>
  </si>
  <si>
    <t>LE-2024268</t>
  </si>
  <si>
    <t>LE-2024269</t>
  </si>
  <si>
    <t>LE-2024270</t>
  </si>
  <si>
    <t>LE-2024271</t>
  </si>
  <si>
    <t>LE-2024272</t>
  </si>
  <si>
    <t>LE-2024273</t>
  </si>
  <si>
    <t>LE-2024274</t>
  </si>
  <si>
    <t>LE-2024275</t>
  </si>
  <si>
    <t>LE-2024276</t>
  </si>
  <si>
    <t>LE-2024277</t>
  </si>
  <si>
    <t>LE-2024278</t>
  </si>
  <si>
    <t>LE-2024279</t>
  </si>
  <si>
    <t>LE-2024280</t>
  </si>
  <si>
    <t>LE-2024281</t>
  </si>
  <si>
    <t>LE-2024282</t>
  </si>
  <si>
    <t>LE-2024283</t>
  </si>
  <si>
    <t>LE-2024284</t>
  </si>
  <si>
    <t>LE-2024285</t>
  </si>
  <si>
    <t>LE-2024286</t>
  </si>
  <si>
    <t>LE-2024287</t>
  </si>
  <si>
    <t>LE-2024288</t>
  </si>
  <si>
    <t>LE-2024289</t>
  </si>
  <si>
    <t>LE-2024290</t>
  </si>
  <si>
    <t>LE-2024291</t>
  </si>
  <si>
    <t>LE-2024292</t>
  </si>
  <si>
    <t>LE-2024293</t>
  </si>
  <si>
    <t>LE-2024294</t>
  </si>
  <si>
    <t>LE-2024295</t>
  </si>
  <si>
    <t>LE-2024296</t>
  </si>
  <si>
    <t>LE-2024297</t>
  </si>
  <si>
    <t>LE-2024298</t>
  </si>
  <si>
    <t>LE-2024299</t>
  </si>
  <si>
    <t>LE-2024300</t>
  </si>
  <si>
    <t>LE-2024301</t>
  </si>
  <si>
    <t>LE-2024302</t>
  </si>
  <si>
    <t>LE-2024157-02 &amp; -03 &amp; -04</t>
  </si>
  <si>
    <t>3" x 4.125"</t>
  </si>
  <si>
    <t>Produire 384,000 étiquettes 4"x6" : 1000 étiquettes/bobine (donc 384 bobines) Emballer en caisses de 8 rouleaux (boites client et étiquettes client). Réemballer les 70 boites sur le plancher dans boites client (sans les sacs). Préparer 2 palettes: une avec 41 boites (priorité), l'autre avec 42 boites.</t>
  </si>
  <si>
    <t>F80</t>
  </si>
  <si>
    <t>Ken</t>
  </si>
  <si>
    <t>White PET C2S – 190 microns</t>
  </si>
  <si>
    <t>F81</t>
  </si>
  <si>
    <t>F82</t>
  </si>
  <si>
    <t>White PET C2S – 140 microns</t>
  </si>
  <si>
    <t>White PET C2S – 110 microns</t>
  </si>
  <si>
    <t>Larg: 4po   Long: 6po</t>
  </si>
  <si>
    <t>1000 /roul ; 8 roul / boite</t>
  </si>
  <si>
    <t>Autocollant</t>
  </si>
  <si>
    <t>500 Feuilles 8.5x11po</t>
  </si>
  <si>
    <t>White PET C2S - 190µ - 7.5mils</t>
  </si>
  <si>
    <t>Master 55po x 5000pi</t>
  </si>
  <si>
    <t>White PET C2S - 140µ - 5.5mils</t>
  </si>
  <si>
    <t>White PET C2S - 110µ - 4.5mils</t>
  </si>
  <si>
    <t>Description Client</t>
  </si>
  <si>
    <t>Kens</t>
  </si>
  <si>
    <t>pqt</t>
  </si>
  <si>
    <t>PO60191184</t>
  </si>
  <si>
    <t>Z110450-W28</t>
  </si>
  <si>
    <t>L-J 7h-14h  V 7h-13h</t>
  </si>
  <si>
    <t>steoli@imsinc.ca</t>
  </si>
  <si>
    <t>voula@imsinc.ca</t>
  </si>
  <si>
    <t>514-336-3213x235 (adandurand@imsinc.ca)</t>
  </si>
  <si>
    <t>110mm x 450 m</t>
  </si>
  <si>
    <t>PO2501320</t>
  </si>
  <si>
    <t>Stephane Theoli</t>
  </si>
  <si>
    <t>16 roul./bte ; 4 btes/cs</t>
  </si>
  <si>
    <t>16 rolls/box ; 4 box/cs</t>
  </si>
  <si>
    <t>W28 – BLACK RIBBON WAX PREMIUM</t>
  </si>
  <si>
    <t>Nom Français</t>
  </si>
  <si>
    <t xml:space="preserve">W28 - RUBAN NOIR CIRE PREMIUM </t>
  </si>
  <si>
    <t>Largeur 9</t>
  </si>
  <si>
    <t>Largeur 10</t>
  </si>
  <si>
    <t>Full description LE</t>
  </si>
  <si>
    <t>Fujian Mingyou New Mat</t>
  </si>
  <si>
    <t>W728</t>
  </si>
  <si>
    <t>DEBUG MC 2</t>
  </si>
  <si>
    <t>10036-</t>
  </si>
  <si>
    <t>Utiliser matière emballage noir</t>
  </si>
  <si>
    <t>White BOPP - Hotmelt Adhesive</t>
  </si>
  <si>
    <t>Clear BOPP - Hotmelt Adhesive</t>
  </si>
  <si>
    <t>Clear BOPP - Acrylic Adhesive</t>
  </si>
  <si>
    <t>Larg:12.875po  Long:5000pi</t>
  </si>
  <si>
    <t>Larg:12po  Long:5000pi</t>
  </si>
  <si>
    <t>Larg:12po  Long:10000pi</t>
  </si>
  <si>
    <t>Larg:12.875po  Long:10000pi</t>
  </si>
  <si>
    <t>Larg:8.75po  Long:10000pi</t>
  </si>
  <si>
    <t>Larg:7.5po  Long:10000pi</t>
  </si>
  <si>
    <t>Larg:11.25po  Long:10000pi</t>
  </si>
  <si>
    <t>Larg: 10po  Long: 3200pi</t>
  </si>
  <si>
    <t>Larg: 13po  Long: 4400pi</t>
  </si>
  <si>
    <t>Larg: 10po  Long: 3300pi</t>
  </si>
  <si>
    <t>Larg: 13po  Long: 3400pi</t>
  </si>
  <si>
    <t>Larg: 8.66po  Long: 5000pi</t>
  </si>
  <si>
    <t>Larg:9.25po Long:5,000pi</t>
  </si>
  <si>
    <t>Larg:4.5po Long:5,000pi</t>
  </si>
  <si>
    <t>Larg.: 15"  Long.:4100'</t>
  </si>
  <si>
    <t>Larg.: 15"  Long.:2500'</t>
  </si>
  <si>
    <t>DEBUG MC3 D21</t>
  </si>
  <si>
    <t>Utiliser un restant pour commencer</t>
  </si>
  <si>
    <t>2024141-2</t>
  </si>
  <si>
    <t>Utiliser bobine 2024141-2 et slitter à 9.875" sur toute la longueur</t>
  </si>
  <si>
    <t>Utiliser les 3.5 dernières bobines de D16 (10033)</t>
  </si>
  <si>
    <t>Utiliser 3 master D11 emballage blanc et slitter 6x10po par 5000pi long</t>
  </si>
  <si>
    <t>28A-20094</t>
  </si>
  <si>
    <t>28A-20093</t>
  </si>
  <si>
    <t>Utiliser 3 master D11 emballage blanc.
Faire 2x 5000pi : 9 coupes de 5.875 plus 1 coupe de 6.875
Faire 3x5000pi : 2 coupes de 5.875 plus 7 coupes de 6.875</t>
  </si>
  <si>
    <t>0410308</t>
  </si>
  <si>
    <t>ThermalPP80um/H380/60gWhiteGlassine</t>
  </si>
  <si>
    <t>White BOPP - HM Freezer Adh.</t>
  </si>
  <si>
    <t>H380</t>
  </si>
  <si>
    <t>ThermalPP80um</t>
  </si>
  <si>
    <t>W:1540mm; L:3200m</t>
  </si>
  <si>
    <t>D11-12</t>
  </si>
  <si>
    <t>AH2016</t>
  </si>
  <si>
    <t xml:space="preserve">TOP DT 70g </t>
  </si>
  <si>
    <t>W:1540mm; L:6200m</t>
  </si>
  <si>
    <t>Lino Laizzo</t>
  </si>
  <si>
    <t>info@mijolabel.com</t>
  </si>
  <si>
    <t>Utiliser le S21 SG 3PC et valider la release avec Fred avant de produire</t>
  </si>
  <si>
    <t>5000 et 10000</t>
  </si>
  <si>
    <t>Utiliser le reste du LE-2024169 et faire 5 bobines 12po X 5000pi
Prendre nouveau master et faire 5 bobines 12po x 10,000pi</t>
  </si>
  <si>
    <t>mp@impsj.com</t>
  </si>
  <si>
    <t>LE-2024168-07</t>
  </si>
  <si>
    <t>Utiliser LE-2024168-07 (60po x 9700pi) et faire 6 bobines 10 po x 4750pi approx</t>
  </si>
  <si>
    <t>tdivalerio@etiquettescorsair.com</t>
  </si>
  <si>
    <t>info@amstik.com</t>
  </si>
  <si>
    <t>LE-2024171-07</t>
  </si>
  <si>
    <t>Utiliser LE-2024171-07 (60po x 4750pi) et faire le max de longueur. 4x 13po et 1x8po</t>
  </si>
  <si>
    <t>laurent.desjardins@labeledge.com; lino@fantasiagraphics.com</t>
  </si>
  <si>
    <t>accounting@fantasiagraphics.com</t>
  </si>
  <si>
    <t>Stock</t>
  </si>
  <si>
    <t>10034-</t>
  </si>
  <si>
    <t>F50</t>
  </si>
  <si>
    <t>SC20240260-7</t>
  </si>
  <si>
    <t>Dernière bobine du premier lot ;SC20240260-7</t>
  </si>
  <si>
    <t>LE-2024157-05</t>
  </si>
  <si>
    <t>Utiliser bobine 2024157-05 (8.8 po de large x 8,800pi long), jeter le 1.672po x 2500pi restant. Garder la fin de bobine (8.8po x 5000pi ++ )</t>
  </si>
  <si>
    <t>2024144-1</t>
  </si>
  <si>
    <t>Utiliser 2024144-1 (38.58po x 2400pi)</t>
  </si>
  <si>
    <t>2024174-7</t>
  </si>
  <si>
    <t>Utiliser 2024174-7 (60x14800pi) et faire 4x13po  et 1x8po  environ 9600pi</t>
  </si>
  <si>
    <t>Delivery Included</t>
  </si>
  <si>
    <t>3PC</t>
  </si>
  <si>
    <t>Utiliser le S21 3 premiers conteneurs. Tester la release. 5 bobines de 12po large x 10,000pi.</t>
  </si>
  <si>
    <t>Utiliser nouveau rouleau 10034-
2 bobines 9po largex10,000pi</t>
  </si>
  <si>
    <t>4x6</t>
  </si>
  <si>
    <t>Pierre Lapointe</t>
  </si>
  <si>
    <t>* Bobines 13po: livrer debout
Utiliser nouvelle bobine  10039-
FAIRE 4 FOIS : 4 bobines 13 po large x 5000pi  plus 1 bobine 8po  x 5000</t>
  </si>
  <si>
    <t>Code Prix 5</t>
  </si>
  <si>
    <t>Code LE 5</t>
  </si>
  <si>
    <t>Qté Roul 5</t>
  </si>
  <si>
    <t>Qté msi 5</t>
  </si>
  <si>
    <t>Code Prix 6</t>
  </si>
  <si>
    <t>Code LE6</t>
  </si>
  <si>
    <t>Qté Roul 6</t>
  </si>
  <si>
    <t>Qté msi 6</t>
  </si>
  <si>
    <t>Code Prix 7</t>
  </si>
  <si>
    <t>Code LE 7</t>
  </si>
  <si>
    <t>Qté Roul 7</t>
  </si>
  <si>
    <t>Qté msi 7</t>
  </si>
  <si>
    <t>Code Prix 8</t>
  </si>
  <si>
    <t>Code LE8</t>
  </si>
  <si>
    <t>Qté Roul 8</t>
  </si>
  <si>
    <t>Qté msi 8</t>
  </si>
  <si>
    <t>Patrick Le Donne</t>
  </si>
  <si>
    <t>* Livrer les bobines debout / Utiliser matière 3PC. 1 master de 5000pi : 4x 10.75po  +  2x 6po  +  1x 5po</t>
  </si>
  <si>
    <t>SC20240260-14</t>
  </si>
  <si>
    <t>2905</t>
  </si>
  <si>
    <t>Utiliser nouvelle bobine 10039- 
1x Longeur de 10,000pi ; 3x 13po  + 1x 12.5po  +  1x 8.5po</t>
  </si>
  <si>
    <t>Utiliser nouvelle bobine 10039- 
1x Longeur de 10,000pi ; 2x 13po  + 2x 12.5po  +  1x 9po</t>
  </si>
  <si>
    <t>Utiliser dernière bobine du premier lot SC20240260-14
2x Longeur de 10,000pi ; 2x 13po  + 2x 12.5po  +  1x 9po</t>
  </si>
  <si>
    <t>Code Prix 9</t>
  </si>
  <si>
    <t>Code LE 9</t>
  </si>
  <si>
    <t>Qté Roul 9</t>
  </si>
  <si>
    <t>Qté msi 9</t>
  </si>
  <si>
    <t>Code Prix 10</t>
  </si>
  <si>
    <t>Code LE10</t>
  </si>
  <si>
    <t>Qté Roul 10</t>
  </si>
  <si>
    <t>Qté msi 10</t>
  </si>
  <si>
    <t>Sample S15</t>
  </si>
  <si>
    <t>2024135-2</t>
  </si>
  <si>
    <t>Utiliser bobine 2024135-2 (17.25pox2250pi)  Slitter à 12po large x longueur max</t>
  </si>
  <si>
    <t>Utiliser nouvelle bobine 10039-
1x longueur de 10,000pi : 6x 10po large</t>
  </si>
  <si>
    <t>Row Labels</t>
  </si>
  <si>
    <t>Sum of Qté livrée (msi)</t>
  </si>
  <si>
    <t>(All)</t>
  </si>
  <si>
    <t>JINDA</t>
  </si>
  <si>
    <t>ETSU</t>
  </si>
  <si>
    <t>SANS DIGI</t>
  </si>
  <si>
    <t>LE-2024185-07</t>
  </si>
  <si>
    <t>Utiliser LE-2024185-07 (60pox10000pi) 
1 longeur 5000pi : 5x 12po large</t>
  </si>
  <si>
    <t>SAMPLE</t>
  </si>
  <si>
    <t>Stéphane Gignac</t>
  </si>
  <si>
    <t>4600, av.Jean-Duchesne</t>
  </si>
  <si>
    <t>Shawinigan</t>
  </si>
  <si>
    <t>stephane@imprimerie.ca</t>
  </si>
  <si>
    <r>
      <t>vtremblay@impsj.com; vboivin</t>
    </r>
    <r>
      <rPr>
        <b/>
        <u/>
        <sz val="11"/>
        <color theme="10"/>
        <rFont val="Aptos Narrow"/>
        <family val="2"/>
        <scheme val="minor"/>
      </rPr>
      <t>@impsj.com</t>
    </r>
  </si>
  <si>
    <t>Unik</t>
  </si>
  <si>
    <t>Gignac + Unik</t>
  </si>
  <si>
    <t>LE 2024135-3</t>
  </si>
  <si>
    <t>Utiliser LE-2024135-3 (30.5po x 2350pi). Le client veut un échantillon 10po x long . Max</t>
  </si>
  <si>
    <t>LE-2024175-02</t>
  </si>
  <si>
    <t>Utiliser LE-2024175-02 (34po x 2350pi). Le client veut un échantillon 10po x long . max</t>
  </si>
  <si>
    <t>10000+7500</t>
  </si>
  <si>
    <t>Besoin de 2 nouveaux roul S15. Après la commande, il restera 1x 60po x 10000pi et 1x 60po x5000pi
1 longueur 10,000pi : 6x 10po large
2 longueurs 7500pi : 5x 12po large</t>
  </si>
  <si>
    <t>DT TC #T2</t>
  </si>
  <si>
    <t>Interflex</t>
  </si>
  <si>
    <t>9851 Bd Parkway</t>
  </si>
  <si>
    <t>H1J 1P3</t>
  </si>
  <si>
    <t>Laurent Desjardins</t>
  </si>
  <si>
    <t>Resin</t>
  </si>
  <si>
    <t>Plaques digitales</t>
  </si>
  <si>
    <t>8 rouleaux total</t>
  </si>
  <si>
    <t>lot</t>
  </si>
  <si>
    <t>Rouleaux de plaques digitales laser</t>
  </si>
  <si>
    <t>ld@interflex.ca</t>
  </si>
  <si>
    <t>9+1</t>
  </si>
  <si>
    <t>Étiquettes Rive-Sud+Unik</t>
  </si>
  <si>
    <t>accounting@3gprintgroup.ca</t>
  </si>
  <si>
    <t>* Livrer les bobines debout / Utiliser D11-3 : 10039-16ou17ou18
Première passe : longeur 4800pi : 6x 8.75po largeur (on garde le 7.5po qui reste)
Deuxième passe : longueur 4800pi : 3x 8.75po larg. + 1x 10po larg (échantillon Unik) + 1x 21.375po larg (garder) (jette le 2po qui reste)</t>
  </si>
  <si>
    <t>10039-16/17/18</t>
  </si>
  <si>
    <t>LE-2024152-01</t>
  </si>
  <si>
    <t>Utiliser LE-2024152-01 (47po x4780pi). Le client veut 2 bobines de 13po x 2200 pi. Faire 1 bobine 13po x 2200pi. Arrêter la machine, sortir la bobine et remettre nouveau tube pour rouler le reste de la bobine. Garder le 34po x 4600pi qui reste.</t>
  </si>
  <si>
    <t>Utiliser le S21 le plus vieux. Rouleau 'LE-2024180-08 ou '2024107-3 et rouler longueur max.
longueur max (approx 5000pi) 5x 12 po</t>
  </si>
  <si>
    <t>Palettiser les 14 bobines en stock et produire(avec nouveaux masters 10034) :
2x longeur 5000pi : 5x 9.5po (il te restera 2 bobines de 12.5po qu'on gardera)</t>
  </si>
  <si>
    <t>* Livrer les bobines debout - Utiliser matière emballage noir 10036, 1 nouvelle bobine (diviser la longeur en 2)
2x longueur 9,500-9,800pi : 7x 8.6po largeur</t>
  </si>
  <si>
    <t>Livrer avec commande 1958. Utiliser bobine 2024125-2 et slitter en 2 sur toute la longueur.
2x longueur env 2500pi 4.75po largeur</t>
  </si>
  <si>
    <t>WO 2024191, prendre une largeur de 10po (roul 2024191-09)</t>
  </si>
  <si>
    <t>2024191-09</t>
  </si>
  <si>
    <t>2024176-06</t>
  </si>
  <si>
    <t>Utiliser roul LE-2024176-06 (60pox5000pi)
1x longueur max (approx 5000pi) : 4x 10po large + 1x 13po large +1x 7po large</t>
  </si>
  <si>
    <t>G9N 6T5</t>
  </si>
  <si>
    <t>H1E 1R8</t>
  </si>
  <si>
    <t>* Livrer les bobines debout / Largeurs exactes requises
2x longueur 4800pi : 1x 9po large + 4x 9.5po large + 2x 6.5po large</t>
  </si>
  <si>
    <t>Utiliser 2024077-6 (60x4643pi) ou 2024107-3 (60x4600)
1x longueur max  : 4x 10po large + 1x 13po large +1x 7po large</t>
  </si>
  <si>
    <t>LE-2024190-07</t>
  </si>
  <si>
    <t>Utiliser LE-2024190-07 (60po x 10000pi)
1x longueur de 10,000pi : 6x 10po large</t>
  </si>
  <si>
    <t>LE-2024186-06</t>
  </si>
  <si>
    <t>Utiliser LE-2024186-06 (60po x 14550pi)
1x longueur 4750pi : 5x12po large</t>
  </si>
  <si>
    <t>Livraison</t>
  </si>
  <si>
    <t>10039-3</t>
  </si>
  <si>
    <t>Livrer les bobines debout : Utiliser 10039-3 (60x20000pi)
1x longueur 10000pi : 6x 10po large
1x longueur 10000pi : 6x 8.75po large + 1x 7.5po large</t>
  </si>
  <si>
    <t>info@multi-flex.com; pierre@multi-flex.com</t>
  </si>
  <si>
    <t>REDEMAC</t>
  </si>
  <si>
    <t>5650 rue Cypihot</t>
  </si>
  <si>
    <t>H4S 1V7</t>
  </si>
  <si>
    <t>Alexis Kleshchov</t>
  </si>
  <si>
    <t>No client</t>
  </si>
  <si>
    <t>Plaque de découpe</t>
  </si>
  <si>
    <t>Ch.</t>
  </si>
  <si>
    <t>Pour étiquettes 4.25" x 2.5"</t>
  </si>
  <si>
    <t>alexis@redemac.com</t>
  </si>
  <si>
    <t>Description (Étiquette)</t>
  </si>
  <si>
    <t>4 X 6 DT; Core 1po ; 250 lab/rl ; 4rl/cs</t>
  </si>
  <si>
    <t>D21 pour produire étiquettes</t>
  </si>
  <si>
    <t>D11 pour produire étiquettes</t>
  </si>
  <si>
    <t>4x6 D21-1</t>
  </si>
  <si>
    <t>4x6 D11-3</t>
  </si>
  <si>
    <t>Utiliser matériel du WO 2024204 et produire étiquettes 4x6po :
core 1po
250 étiquettes/roul
4 roul/boite</t>
  </si>
  <si>
    <t>Utiliser matériel du WO 2024203 et produire étiquettes 4x6po :
core 1po
250 étiquettes/roul
4 roul/boite</t>
  </si>
  <si>
    <t>Slitter masters 60po en 2x 21.375po + 1x 17.25po LONGUEUR : 10000pi</t>
  </si>
  <si>
    <t>DT shipping label</t>
  </si>
  <si>
    <t>LabelEdge matière</t>
  </si>
  <si>
    <t>LabelEdge étiquettes</t>
  </si>
  <si>
    <t>Utiliser les bobines 20po (DT shipping labels; 510mm large) et les slitter à 435mm ; LONGUEUR: 10000pi</t>
  </si>
  <si>
    <t>28A-20095</t>
  </si>
  <si>
    <t>28A-200</t>
  </si>
  <si>
    <t>14x longueurs de 5000pi : 6x 10po large
3x longueurs de 5000pi : 4x 5.875po large + 4x 9po large
1x longueurs de 5000pi : 10x 5.875po large
TOTAL (tous 5000pi long) : 84 roul 10po + 12 roul 9po + 22 roul 5.875po</t>
  </si>
  <si>
    <t>* Livrer les bobines debout
Voir feuille pour largeurs et setups
Séparer les largeurs (ce sont des commandes différentes) et ne pas mettre étiquettes de palettes)</t>
  </si>
  <si>
    <t>* Livrer les bobines debout / Largeurs exactes requises
3x longueur 10000pi : 5x 6.5625po large + 3x 9.0625po large</t>
  </si>
  <si>
    <t>L18</t>
  </si>
  <si>
    <t>1x longueur 10,000pi : 2x 8.75po large + 4x 8.625po large + 1x 7.875po large</t>
  </si>
  <si>
    <t>W:1500mm ; L:6000m (@ 2.17USD/kg)</t>
  </si>
  <si>
    <t>10045-</t>
  </si>
  <si>
    <t>Alpha</t>
  </si>
  <si>
    <t>Debug</t>
  </si>
  <si>
    <t>AKO étiquettes</t>
  </si>
  <si>
    <t>matière</t>
  </si>
  <si>
    <t>matiière</t>
  </si>
  <si>
    <t>1-1-32391</t>
  </si>
  <si>
    <t>0046</t>
  </si>
  <si>
    <t>2024201-06</t>
  </si>
  <si>
    <t>Utiliser bobine 2024201-06 (60x9700pi)
1x longueur 4600pi : 4x 15po large</t>
  </si>
  <si>
    <t>Utiliser nouvelle bobine 10036-
2x longueur 9800pi : 7x 7.125po + 1x 6.75 + 1x 3.375po large</t>
  </si>
  <si>
    <t>* Livrer les bobines debout / Largeurs exactes requises
2x longueur 4800pi : 6x 10po large</t>
  </si>
  <si>
    <t>1er master: 1x longueur 10000pi: 5x 12po large
2e master : 
1x longueur 4800pi : 5x 12po large
1x longueur 4800pi: 4x 14po large + 1x 4po large</t>
  </si>
  <si>
    <t>LE2024190-18</t>
  </si>
  <si>
    <t>Utiliser 2024190-18 (60po x 5200pi)
1x longueur 5000pi (ou plus) : 5x 12po large</t>
  </si>
  <si>
    <t>* Livrer les bobines debout
1x longueur 4800pi : 5x 4.75 po large + 5x 6po large + 1x 6.25po large</t>
  </si>
  <si>
    <t>1952+1960</t>
  </si>
  <si>
    <t>LE-2024189-01</t>
  </si>
  <si>
    <t>Utiliser LE-2024189-01 (20.25x2300) et faire une bobine de 13po large (garder le reste)</t>
  </si>
  <si>
    <t>eric.cook@digi.us; dan.cahill@digi.us</t>
  </si>
  <si>
    <t>Utiliser 10034-
12x longueur 5000pi : 6x10po large</t>
  </si>
  <si>
    <t>Stéphane Teoli</t>
  </si>
  <si>
    <t>infoproduits@imsinc.ca</t>
  </si>
  <si>
    <t>Nouvelle bobine de 10045- 20,000pi
1x longueur de 4800pi : 6x 10po large</t>
  </si>
  <si>
    <t>10051-</t>
  </si>
  <si>
    <t>Nouvelle bobine 10051-
1x longueur 9600pi : 4x 12.75po large + 1x 9po large</t>
  </si>
  <si>
    <t>Nouvelle bobine 10051-
1x longueur 9600pi : 5x 9po large + 2x 4.5po large + 1x 6po large</t>
  </si>
  <si>
    <t>LE-2024221-07</t>
  </si>
  <si>
    <t>Utiliser LE-2024221-07 (60po  x 14700pi)
1x longueur 9600pi : 5x 12po large</t>
  </si>
  <si>
    <t>2024141-4</t>
  </si>
  <si>
    <t xml:space="preserve">Utiliser 2024141-4
1x pleine longueur : DIVISER EN 3 : (env: 3x14.167po large) </t>
  </si>
  <si>
    <t>* Livrer les bobines debout / Largeurs exactes requises
Utiliser nouveau rouleau 10034-
1x longueur 10000pi : 7x 8po large + 1x 4po large</t>
  </si>
  <si>
    <t>Nouvelle bobine 10051-
1x longueur 10000pi : 6x10po large</t>
  </si>
  <si>
    <t>10734 Av. Alfred</t>
  </si>
  <si>
    <t>Prix ship /unit</t>
  </si>
  <si>
    <t>1er master: 1x longueur 4800pi: 6x 10po large
2e master: 1x longueur 4800pi: 5x 12po large</t>
  </si>
  <si>
    <t>Nouvelle bobine 10045-
2 longueurs de 10,000pi : 5x 12po de large</t>
  </si>
  <si>
    <t>10034-4</t>
  </si>
  <si>
    <t>* Livrer les bobines debout / Largeurs exactes requises
2x longueur 4800pi : 5x 9.5po large + 1x12po large + retaille 0.5po à jeter</t>
  </si>
  <si>
    <t>Client LE</t>
  </si>
  <si>
    <t>LE-2024222-06</t>
  </si>
  <si>
    <t>Utiliser LE-2024222-06 (60po x 5000pi)
1x longueur 5000pi : 2x 13po large + 2x 12po large + 1x 10po large</t>
  </si>
  <si>
    <t>CRÉDIT</t>
  </si>
  <si>
    <t>Crédit transport PO 106618 + 106246</t>
  </si>
  <si>
    <t>CR TR 106618+106246</t>
  </si>
  <si>
    <t>palette</t>
  </si>
  <si>
    <t>4 palettes total</t>
  </si>
  <si>
    <t>2x longueur 10,000pi : 2x 8po large + 4x 11po large</t>
  </si>
  <si>
    <t>LE-2024211-05</t>
  </si>
  <si>
    <t>Utiliser LE-2024211-05 (60po x 5000pi)
1x longueur 5000pi : 4x15po large</t>
  </si>
  <si>
    <t>* Livrer les bobines debout
4x longueur 4800pi : 4x 13po large + 1x 8po large</t>
  </si>
  <si>
    <t>2x longueur 10,000pi : 4x 13po large + 1x 8po large</t>
  </si>
  <si>
    <t>Select</t>
  </si>
  <si>
    <t>Isabelle</t>
  </si>
  <si>
    <t>Info@imprimerieselect.com</t>
  </si>
  <si>
    <t>605 rue du Parc Industriel</t>
  </si>
  <si>
    <t>Imprimerie Sélect</t>
  </si>
  <si>
    <t>LE-2024155-02</t>
  </si>
  <si>
    <t>Utiliser LE-2024155-02 (47pox2000pi)
Bobine échantillon 6.625po large</t>
  </si>
  <si>
    <t>Utiliser nouvelle bobine
1x longueur 4800pi : 10x 6po large</t>
  </si>
  <si>
    <t>MK250122-1</t>
  </si>
  <si>
    <t>El Moez Krichen</t>
  </si>
  <si>
    <t>production@enationale.ca</t>
  </si>
  <si>
    <t>email 2024-01-21 22h46</t>
  </si>
  <si>
    <t>email 2024-01-22 14h39</t>
  </si>
  <si>
    <t>1x longueur 10,000pi : 1x 4po large + 4x 8.125po large + 3x 6.75po large + 1x 3.25po large</t>
  </si>
  <si>
    <t>(SOLD AS 9"WIDE)</t>
  </si>
  <si>
    <t>Voir plan</t>
  </si>
  <si>
    <t>FERMÉ 12h-12h30 / L-J 7h30-16h / V 7h30-14h</t>
  </si>
  <si>
    <t>FERMÉ 12h-13h / L-V 8h-17h</t>
  </si>
  <si>
    <t>melissa@etiquettescorsair.com</t>
  </si>
  <si>
    <t>laurent.desjardins@labeledge.com; tdivalerio@etiquettescorsair.com</t>
  </si>
  <si>
    <t>'LE-2024216-12</t>
  </si>
  <si>
    <t>Utiliser 'LE-2024216-12 (60pox 4900pi)
1x longueur 5000pi : 1x 16po large + 3x 13po large + 1x 5po large</t>
  </si>
  <si>
    <t>'2024066-3</t>
  </si>
  <si>
    <t>Utiliser 2024066-3 (10po x4990pi)
ÉCHANTILLON: Faire 1x 6po x 2300pi
Garder la retaille 4po x 2300pi
Garder la retaille 10po x 2500pi</t>
  </si>
  <si>
    <t>Matériel 10045-
2x longueur 10,000pi : 4x 13po large + 1x 8po large
1x longueur 4800pi : 6x 10po large</t>
  </si>
  <si>
    <t>** VOIR PLAN *** LIVRER BOBINES DEBOUT
Utiliser : LE-2024194-01 + LE-2024194-07 + LE-2024178-03 + LE-2024167-48 + LE-2024223-02 
(2024223-02 est près du dérouleur de la machine Alpha)</t>
  </si>
  <si>
    <t>819-537-7633 / info@imprimerieselect.com</t>
  </si>
  <si>
    <t>COMPTABLE@IMPRIMERIESELECT.COM</t>
  </si>
  <si>
    <t>laurent.desjardins@labeledge.com; Info@imprimerieselect.com</t>
  </si>
  <si>
    <t>L-V 8h30-16h</t>
  </si>
  <si>
    <t>COUPE</t>
  </si>
  <si>
    <t>Actif / Inactif</t>
  </si>
  <si>
    <t>D11/10/5</t>
  </si>
  <si>
    <t>D11/9.5/5</t>
  </si>
  <si>
    <t>D11/5.875/5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</si>
</sst>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4" formatCode="_ * #,##0.00_)\ &quot;$&quot;_ ;_ * \(#,##0.00\)\ &quot;$&quot;_ ;_ * &quot;-&quot;??_)\ &quot;$&quot;_ ;_ @_ "/>
    <numFmt numFmtId="43" formatCode="_ * #,##0.00_)_ ;_ * \(#,##0.00\)_ ;_ * &quot;-&quot;??_)_ ;_ @_ "/>
    <numFmt numFmtId="164" formatCode="0.000%"/>
    <numFmt numFmtId="165" formatCode="0.0000"/>
    <numFmt numFmtId="166" formatCode="[$-409]mmmm\ d\,\ yyyy;@"/>
    <numFmt numFmtId="167" formatCode="[$-F800]dddd\,\ mmmm\ dd\,\ yyyy"/>
    <numFmt numFmtId="168" formatCode="yyyy/mm/dd;@"/>
    <numFmt numFmtId="169" formatCode="[$-40C]d\ mmmm\ yyyy;@"/>
    <numFmt numFmtId="170" formatCode="_ * #,##0.0000_)_ ;_ * \(#,##0.0000\)_ ;_ * &quot;-&quot;??_)_ ;_ @_ "/>
    <numFmt numFmtId="171" formatCode="_ * #,##0_)_ ;_ * \(#,##0\)_ ;_ * &quot;-&quot;??_)_ ;_ @_ "/>
    <numFmt numFmtId="172" formatCode="_ * #,##0.000_)_ ;_ * \(#,##0.000\)_ ;_ * &quot;-&quot;??_)_ ;_ @_ "/>
    <numFmt numFmtId="173" formatCode="_([$$-409]* #,##0.00_);_([$$-409]* \(#,##0.00\);_([$$-409]* &quot;-&quot;??_);_(@_)"/>
    <numFmt numFmtId="174" formatCode="_([$$-409]* #,##0.000_);_([$$-409]* \(#,##0.000\);_([$$-409]* &quot;-&quot;??_);_(@_)"/>
    <numFmt numFmtId="175" formatCode="_ * #,##0.0000_)\ &quot;$&quot;_ ;_ * \(#,##0.0000\)\ &quot;$&quot;_ ;_ * &quot;-&quot;??_)\ &quot;$&quot;_ ;_ @_ "/>
    <numFmt numFmtId="176" formatCode="0.0%"/>
    <numFmt numFmtId="177" formatCode="_ * #,##0.00_)\ _$_ ;_ * \(#,##0.00\)\ _$_ ;_ * &quot;-&quot;??_)\ _$_ ;_ @_ "/>
    <numFmt numFmtId="178" formatCode="_ * #,##0.0_)_ ;_ * \(#,##0.0\)_ ;_ * &quot;-&quot;??_)_ ;_ @_ "/>
    <numFmt numFmtId="179" formatCode="[$-40C]d/mmm/yyyy;@"/>
    <numFmt numFmtId="180" formatCode="[$-C0C]d\ mmm\ yyyy;@"/>
    <numFmt numFmtId="181" formatCode="0.0"/>
    <numFmt numFmtId="182" formatCode="0.00000"/>
    <numFmt numFmtId="183" formatCode="_ * #,##0_)\ &quot;$&quot;_ ;_ * \(#,##0\)\ &quot;$&quot;_ ;_ * &quot;-&quot;??_)\ &quot;$&quot;_ ;_ @_ "/>
  </numFmts>
  <fonts count="3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3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b/>
      <sz val="11"/>
      <color theme="0" tint="-4.9989318521683403E-2"/>
      <name val="Aptos Narrow"/>
      <family val="2"/>
      <scheme val="minor"/>
    </font>
    <font>
      <sz val="11"/>
      <color rgb="FF231F2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theme="1"/>
      <name val="Aptos Narrow"/>
      <family val="2"/>
      <scheme val="minor"/>
    </font>
    <font>
      <sz val="11"/>
      <name val="Aptos Narrow"/>
      <family val="2"/>
      <scheme val="minor"/>
    </font>
    <font>
      <strike/>
      <sz val="11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u/>
      <sz val="12"/>
      <name val="Aptos Narrow"/>
      <family val="2"/>
      <scheme val="minor"/>
    </font>
    <font>
      <sz val="11"/>
      <color theme="1"/>
      <name val="Aptos Narrow"/>
      <family val="2"/>
    </font>
    <font>
      <strike/>
      <u/>
      <sz val="11"/>
      <color theme="10"/>
      <name val="Aptos Narrow"/>
      <family val="2"/>
      <scheme val="minor"/>
    </font>
    <font>
      <b/>
      <strike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249977111117893"/>
        <bgColor theme="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 tint="-9.9978637043366805E-2"/>
        <bgColor indexed="64"/>
      </patternFill>
    </fill>
  </fills>
  <borders count="36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4" tint="0.3999755851924192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38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0" xfId="0" applyAlignment="1">
      <alignment horizontal="center"/>
    </xf>
    <xf numFmtId="0" fontId="0" fillId="0" borderId="0" xfId="0" applyAlignment="1" applyProtection="1">
      <alignment wrapText="1"/>
      <protection locked="0"/>
    </xf>
    <xf numFmtId="0" fontId="4" fillId="0" borderId="0" xfId="0" applyFont="1" applyAlignment="1">
      <alignment horizontal="left" wrapText="1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0" fillId="2" borderId="3" xfId="0" applyFill="1" applyBorder="1"/>
    <xf numFmtId="0" fontId="3" fillId="2" borderId="4" xfId="0" applyFont="1" applyFill="1" applyBorder="1"/>
    <xf numFmtId="0" fontId="3" fillId="2" borderId="6" xfId="0" applyFont="1" applyFill="1" applyBorder="1"/>
    <xf numFmtId="0" fontId="0" fillId="2" borderId="6" xfId="0" applyFill="1" applyBorder="1"/>
    <xf numFmtId="0" fontId="3" fillId="2" borderId="7" xfId="0" applyFont="1" applyFill="1" applyBorder="1"/>
    <xf numFmtId="0" fontId="0" fillId="0" borderId="0" xfId="0" applyAlignment="1">
      <alignment horizontal="left"/>
    </xf>
    <xf numFmtId="0" fontId="3" fillId="0" borderId="0" xfId="0" applyFont="1"/>
    <xf numFmtId="0" fontId="3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10" fillId="0" borderId="0" xfId="0" applyFont="1"/>
    <xf numFmtId="169" fontId="0" fillId="0" borderId="0" xfId="0" applyNumberFormat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6" fillId="6" borderId="23" xfId="0" applyFont="1" applyFill="1" applyBorder="1" applyAlignment="1">
      <alignment horizontal="center" wrapText="1" shrinkToFit="1"/>
    </xf>
    <xf numFmtId="0" fontId="6" fillId="6" borderId="20" xfId="0" applyFont="1" applyFill="1" applyBorder="1" applyAlignment="1">
      <alignment horizontal="center" wrapText="1" shrinkToFit="1"/>
    </xf>
    <xf numFmtId="0" fontId="0" fillId="0" borderId="0" xfId="0" quotePrefix="1"/>
    <xf numFmtId="170" fontId="0" fillId="0" borderId="0" xfId="1" applyNumberFormat="1" applyFont="1"/>
    <xf numFmtId="43" fontId="0" fillId="0" borderId="0" xfId="1" applyFont="1"/>
    <xf numFmtId="0" fontId="14" fillId="0" borderId="0" xfId="0" applyFont="1" applyAlignment="1">
      <alignment vertical="center"/>
    </xf>
    <xf numFmtId="170" fontId="0" fillId="0" borderId="0" xfId="1" applyNumberFormat="1" applyFont="1" applyFill="1"/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49" fontId="0" fillId="0" borderId="0" xfId="0" applyNumberFormat="1"/>
    <xf numFmtId="0" fontId="3" fillId="0" borderId="20" xfId="0" applyFont="1" applyBorder="1"/>
    <xf numFmtId="0" fontId="3" fillId="0" borderId="0" xfId="0" applyFont="1" applyAlignment="1">
      <alignment horizontal="left" wrapText="1"/>
    </xf>
    <xf numFmtId="0" fontId="0" fillId="2" borderId="1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2" fillId="4" borderId="0" xfId="0" applyFont="1" applyFill="1" applyAlignment="1">
      <alignment horizontal="center" wrapText="1"/>
    </xf>
    <xf numFmtId="0" fontId="2" fillId="3" borderId="0" xfId="0" applyFont="1" applyFill="1" applyAlignment="1">
      <alignment wrapText="1"/>
    </xf>
    <xf numFmtId="0" fontId="2" fillId="3" borderId="0" xfId="0" applyFont="1" applyFill="1" applyAlignment="1">
      <alignment horizontal="center" wrapText="1"/>
    </xf>
    <xf numFmtId="0" fontId="0" fillId="0" borderId="11" xfId="0" applyBorder="1"/>
    <xf numFmtId="14" fontId="0" fillId="0" borderId="11" xfId="0" applyNumberFormat="1" applyBorder="1"/>
    <xf numFmtId="0" fontId="0" fillId="0" borderId="11" xfId="0" applyBorder="1" applyAlignment="1">
      <alignment horizontal="center"/>
    </xf>
    <xf numFmtId="49" fontId="0" fillId="0" borderId="11" xfId="0" applyNumberFormat="1" applyBorder="1"/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14" fontId="0" fillId="0" borderId="11" xfId="0" applyNumberFormat="1" applyBorder="1" applyAlignment="1">
      <alignment horizontal="center"/>
    </xf>
    <xf numFmtId="0" fontId="2" fillId="9" borderId="0" xfId="0" applyFont="1" applyFill="1" applyAlignment="1">
      <alignment horizontal="center" wrapText="1"/>
    </xf>
    <xf numFmtId="0" fontId="2" fillId="10" borderId="0" xfId="0" applyFont="1" applyFill="1" applyAlignment="1">
      <alignment horizontal="center" wrapText="1"/>
    </xf>
    <xf numFmtId="0" fontId="3" fillId="4" borderId="0" xfId="0" applyFont="1" applyFill="1" applyAlignment="1">
      <alignment wrapText="1"/>
    </xf>
    <xf numFmtId="0" fontId="13" fillId="0" borderId="0" xfId="0" applyFont="1" applyAlignment="1">
      <alignment horizontal="right" vertical="top"/>
    </xf>
    <xf numFmtId="0" fontId="6" fillId="0" borderId="23" xfId="0" applyFont="1" applyBorder="1" applyAlignment="1">
      <alignment horizontal="center" wrapText="1" shrinkToFit="1"/>
    </xf>
    <xf numFmtId="0" fontId="6" fillId="0" borderId="0" xfId="0" applyFont="1" applyAlignment="1">
      <alignment horizontal="center" wrapText="1" shrinkToFit="1"/>
    </xf>
    <xf numFmtId="0" fontId="4" fillId="6" borderId="23" xfId="0" applyFont="1" applyFill="1" applyBorder="1" applyAlignment="1">
      <alignment horizontal="center" wrapText="1" shrinkToFit="1"/>
    </xf>
    <xf numFmtId="9" fontId="0" fillId="0" borderId="0" xfId="5" applyFont="1"/>
    <xf numFmtId="44" fontId="0" fillId="0" borderId="0" xfId="4" applyFont="1"/>
    <xf numFmtId="0" fontId="5" fillId="0" borderId="0" xfId="0" applyFont="1" applyAlignment="1">
      <alignment horizontal="right"/>
    </xf>
    <xf numFmtId="0" fontId="0" fillId="0" borderId="24" xfId="0" applyBorder="1"/>
    <xf numFmtId="0" fontId="0" fillId="0" borderId="25" xfId="0" applyBorder="1"/>
    <xf numFmtId="0" fontId="0" fillId="0" borderId="27" xfId="0" applyBorder="1"/>
    <xf numFmtId="0" fontId="0" fillId="0" borderId="29" xfId="0" applyBorder="1"/>
    <xf numFmtId="0" fontId="0" fillId="0" borderId="30" xfId="0" applyBorder="1"/>
    <xf numFmtId="0" fontId="5" fillId="0" borderId="30" xfId="0" applyFont="1" applyBorder="1" applyAlignment="1">
      <alignment horizontal="right"/>
    </xf>
    <xf numFmtId="0" fontId="16" fillId="8" borderId="32" xfId="0" applyFont="1" applyFill="1" applyBorder="1" applyAlignment="1">
      <alignment wrapText="1"/>
    </xf>
    <xf numFmtId="0" fontId="16" fillId="8" borderId="11" xfId="0" applyFont="1" applyFill="1" applyBorder="1" applyAlignment="1">
      <alignment wrapText="1"/>
    </xf>
    <xf numFmtId="49" fontId="16" fillId="8" borderId="11" xfId="0" applyNumberFormat="1" applyFont="1" applyFill="1" applyBorder="1" applyAlignment="1">
      <alignment wrapText="1"/>
    </xf>
    <xf numFmtId="164" fontId="16" fillId="8" borderId="11" xfId="2" applyNumberFormat="1" applyFont="1" applyFill="1" applyBorder="1" applyAlignment="1">
      <alignment wrapText="1"/>
    </xf>
    <xf numFmtId="0" fontId="16" fillId="8" borderId="33" xfId="0" applyFont="1" applyFill="1" applyBorder="1" applyAlignment="1">
      <alignment wrapText="1"/>
    </xf>
    <xf numFmtId="0" fontId="3" fillId="5" borderId="0" xfId="0" applyFont="1" applyFill="1" applyAlignment="1">
      <alignment horizontal="center" wrapText="1"/>
    </xf>
    <xf numFmtId="171" fontId="0" fillId="0" borderId="0" xfId="1" applyNumberFormat="1" applyFont="1"/>
    <xf numFmtId="0" fontId="0" fillId="0" borderId="23" xfId="0" applyBorder="1" applyProtection="1">
      <protection locked="0"/>
    </xf>
    <xf numFmtId="0" fontId="0" fillId="0" borderId="23" xfId="0" applyBorder="1" applyAlignment="1" applyProtection="1">
      <alignment horizontal="left"/>
      <protection locked="0"/>
    </xf>
    <xf numFmtId="169" fontId="0" fillId="0" borderId="23" xfId="0" applyNumberFormat="1" applyBorder="1" applyAlignment="1" applyProtection="1">
      <alignment horizontal="left"/>
      <protection locked="0"/>
    </xf>
    <xf numFmtId="0" fontId="0" fillId="5" borderId="23" xfId="0" applyFill="1" applyBorder="1" applyAlignment="1" applyProtection="1">
      <alignment horizontal="left"/>
      <protection locked="0"/>
    </xf>
    <xf numFmtId="0" fontId="0" fillId="12" borderId="0" xfId="0" applyFill="1"/>
    <xf numFmtId="0" fontId="0" fillId="0" borderId="20" xfId="0" applyBorder="1" applyAlignment="1">
      <alignment horizontal="center"/>
    </xf>
    <xf numFmtId="0" fontId="0" fillId="0" borderId="22" xfId="0" applyBorder="1" applyAlignment="1">
      <alignment horizontal="left"/>
    </xf>
    <xf numFmtId="0" fontId="0" fillId="0" borderId="23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23" xfId="0" applyBorder="1"/>
    <xf numFmtId="0" fontId="0" fillId="0" borderId="23" xfId="0" applyBorder="1" applyAlignment="1">
      <alignment wrapText="1"/>
    </xf>
    <xf numFmtId="0" fontId="0" fillId="0" borderId="23" xfId="0" applyBorder="1" applyAlignment="1">
      <alignment horizontal="center" wrapText="1"/>
    </xf>
    <xf numFmtId="0" fontId="3" fillId="13" borderId="23" xfId="0" applyFont="1" applyFill="1" applyBorder="1"/>
    <xf numFmtId="0" fontId="3" fillId="13" borderId="23" xfId="0" applyFont="1" applyFill="1" applyBorder="1" applyAlignment="1">
      <alignment horizontal="center"/>
    </xf>
    <xf numFmtId="0" fontId="0" fillId="0" borderId="14" xfId="0" applyBorder="1"/>
    <xf numFmtId="0" fontId="0" fillId="0" borderId="15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15" xfId="0" applyBorder="1"/>
    <xf numFmtId="0" fontId="0" fillId="0" borderId="16" xfId="0" applyBorder="1"/>
    <xf numFmtId="0" fontId="0" fillId="0" borderId="17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17" xfId="0" applyBorder="1"/>
    <xf numFmtId="0" fontId="0" fillId="0" borderId="19" xfId="0" applyBorder="1"/>
    <xf numFmtId="0" fontId="3" fillId="0" borderId="22" xfId="0" applyFont="1" applyBorder="1"/>
    <xf numFmtId="0" fontId="0" fillId="0" borderId="13" xfId="0" applyBorder="1"/>
    <xf numFmtId="0" fontId="0" fillId="0" borderId="14" xfId="0" applyBorder="1" applyAlignment="1">
      <alignment horizontal="left"/>
    </xf>
    <xf numFmtId="0" fontId="0" fillId="0" borderId="18" xfId="0" applyBorder="1"/>
    <xf numFmtId="0" fontId="0" fillId="0" borderId="1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13" borderId="34" xfId="0" applyFill="1" applyBorder="1"/>
    <xf numFmtId="0" fontId="0" fillId="13" borderId="16" xfId="0" applyFill="1" applyBorder="1" applyAlignment="1">
      <alignment horizontal="left"/>
    </xf>
    <xf numFmtId="0" fontId="0" fillId="13" borderId="19" xfId="0" applyFill="1" applyBorder="1" applyAlignment="1">
      <alignment horizontal="left"/>
    </xf>
    <xf numFmtId="0" fontId="0" fillId="13" borderId="23" xfId="0" applyFill="1" applyBorder="1"/>
    <xf numFmtId="171" fontId="0" fillId="0" borderId="0" xfId="0" applyNumberFormat="1"/>
    <xf numFmtId="165" fontId="0" fillId="0" borderId="0" xfId="0" applyNumberFormat="1"/>
    <xf numFmtId="0" fontId="3" fillId="4" borderId="0" xfId="0" applyFont="1" applyFill="1" applyAlignment="1">
      <alignment horizontal="center" wrapText="1"/>
    </xf>
    <xf numFmtId="171" fontId="0" fillId="0" borderId="0" xfId="1" applyNumberFormat="1" applyFont="1" applyFill="1"/>
    <xf numFmtId="0" fontId="22" fillId="0" borderId="0" xfId="0" applyFont="1"/>
    <xf numFmtId="0" fontId="22" fillId="0" borderId="0" xfId="0" applyFont="1" applyAlignment="1">
      <alignment horizontal="center"/>
    </xf>
    <xf numFmtId="171" fontId="22" fillId="0" borderId="0" xfId="0" applyNumberFormat="1" applyFont="1"/>
    <xf numFmtId="0" fontId="0" fillId="0" borderId="9" xfId="0" applyBorder="1" applyAlignment="1">
      <alignment horizontal="left" shrinkToFit="1"/>
    </xf>
    <xf numFmtId="172" fontId="0" fillId="0" borderId="0" xfId="1" applyNumberFormat="1" applyFont="1"/>
    <xf numFmtId="171" fontId="3" fillId="0" borderId="0" xfId="1" applyNumberFormat="1" applyFont="1" applyAlignment="1">
      <alignment wrapText="1"/>
    </xf>
    <xf numFmtId="172" fontId="3" fillId="0" borderId="0" xfId="1" applyNumberFormat="1" applyFont="1" applyAlignment="1">
      <alignment wrapText="1"/>
    </xf>
    <xf numFmtId="173" fontId="0" fillId="0" borderId="25" xfId="0" applyNumberFormat="1" applyBorder="1"/>
    <xf numFmtId="0" fontId="0" fillId="0" borderId="10" xfId="0" applyBorder="1" applyAlignment="1">
      <alignment horizontal="center" vertical="top" shrinkToFit="1"/>
    </xf>
    <xf numFmtId="0" fontId="0" fillId="0" borderId="9" xfId="0" applyBorder="1" applyAlignment="1">
      <alignment horizontal="center" vertical="top" shrinkToFit="1"/>
    </xf>
    <xf numFmtId="1" fontId="0" fillId="0" borderId="9" xfId="0" applyNumberFormat="1" applyBorder="1" applyAlignment="1">
      <alignment horizontal="center" shrinkToFit="1"/>
    </xf>
    <xf numFmtId="0" fontId="0" fillId="0" borderId="9" xfId="0" applyBorder="1" applyAlignment="1">
      <alignment horizontal="center" shrinkToFit="1"/>
    </xf>
    <xf numFmtId="174" fontId="0" fillId="0" borderId="9" xfId="4" applyNumberFormat="1" applyFont="1" applyFill="1" applyBorder="1" applyAlignment="1">
      <alignment horizontal="center" shrinkToFit="1"/>
    </xf>
    <xf numFmtId="173" fontId="0" fillId="0" borderId="9" xfId="4" applyNumberFormat="1" applyFont="1" applyFill="1" applyBorder="1" applyAlignment="1">
      <alignment horizontal="center" vertical="center" shrinkToFit="1"/>
    </xf>
    <xf numFmtId="173" fontId="0" fillId="0" borderId="8" xfId="4" applyNumberFormat="1" applyFont="1" applyFill="1" applyBorder="1" applyAlignment="1">
      <alignment horizontal="center" vertical="center" shrinkToFit="1"/>
    </xf>
    <xf numFmtId="0" fontId="23" fillId="0" borderId="0" xfId="0" applyFont="1"/>
    <xf numFmtId="0" fontId="23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13" fillId="0" borderId="23" xfId="0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13" fillId="0" borderId="0" xfId="0" applyFont="1" applyAlignment="1">
      <alignment horizontal="center"/>
    </xf>
    <xf numFmtId="0" fontId="24" fillId="0" borderId="0" xfId="0" applyFont="1"/>
    <xf numFmtId="0" fontId="24" fillId="0" borderId="23" xfId="0" applyFont="1" applyBorder="1" applyAlignment="1">
      <alignment horizontal="center" vertical="center"/>
    </xf>
    <xf numFmtId="0" fontId="24" fillId="0" borderId="0" xfId="0" applyFont="1" applyAlignment="1">
      <alignment horizontal="center"/>
    </xf>
    <xf numFmtId="173" fontId="0" fillId="0" borderId="0" xfId="0" applyNumberFormat="1"/>
    <xf numFmtId="0" fontId="0" fillId="0" borderId="32" xfId="0" applyBorder="1"/>
    <xf numFmtId="0" fontId="9" fillId="0" borderId="11" xfId="3" applyFill="1" applyBorder="1"/>
    <xf numFmtId="0" fontId="0" fillId="0" borderId="33" xfId="0" applyBorder="1"/>
    <xf numFmtId="9" fontId="0" fillId="0" borderId="11" xfId="0" applyNumberFormat="1" applyBorder="1"/>
    <xf numFmtId="164" fontId="0" fillId="0" borderId="11" xfId="2" applyNumberFormat="1" applyFont="1" applyFill="1" applyBorder="1"/>
    <xf numFmtId="0" fontId="15" fillId="0" borderId="11" xfId="0" applyFont="1" applyBorder="1"/>
    <xf numFmtId="0" fontId="17" fillId="0" borderId="11" xfId="0" applyFont="1" applyBorder="1"/>
    <xf numFmtId="0" fontId="9" fillId="0" borderId="0" xfId="3" applyFill="1"/>
    <xf numFmtId="0" fontId="3" fillId="0" borderId="0" xfId="0" applyFont="1" applyAlignment="1">
      <alignment horizontal="center" wrapText="1"/>
    </xf>
    <xf numFmtId="0" fontId="0" fillId="0" borderId="35" xfId="0" applyBorder="1"/>
    <xf numFmtId="0" fontId="17" fillId="0" borderId="0" xfId="0" applyFont="1"/>
    <xf numFmtId="0" fontId="3" fillId="6" borderId="0" xfId="0" applyFont="1" applyFill="1" applyAlignment="1">
      <alignment wrapText="1"/>
    </xf>
    <xf numFmtId="43" fontId="3" fillId="6" borderId="0" xfId="1" applyFont="1" applyFill="1" applyAlignment="1">
      <alignment wrapText="1"/>
    </xf>
    <xf numFmtId="172" fontId="0" fillId="0" borderId="0" xfId="1" applyNumberFormat="1" applyFont="1" applyFill="1"/>
    <xf numFmtId="0" fontId="6" fillId="0" borderId="2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14" borderId="1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2" borderId="11" xfId="0" applyFill="1" applyBorder="1"/>
    <xf numFmtId="0" fontId="0" fillId="15" borderId="0" xfId="0" applyFill="1"/>
    <xf numFmtId="0" fontId="0" fillId="15" borderId="0" xfId="0" applyFill="1" applyAlignment="1">
      <alignment horizontal="left"/>
    </xf>
    <xf numFmtId="43" fontId="0" fillId="15" borderId="0" xfId="1" applyFont="1" applyFill="1"/>
    <xf numFmtId="170" fontId="0" fillId="15" borderId="0" xfId="1" applyNumberFormat="1" applyFont="1" applyFill="1"/>
    <xf numFmtId="0" fontId="14" fillId="15" borderId="0" xfId="0" applyFont="1" applyFill="1" applyAlignment="1">
      <alignment vertical="center"/>
    </xf>
    <xf numFmtId="44" fontId="2" fillId="16" borderId="0" xfId="4" applyFont="1" applyFill="1" applyAlignment="1">
      <alignment horizontal="center" wrapText="1"/>
    </xf>
    <xf numFmtId="0" fontId="0" fillId="17" borderId="0" xfId="0" applyFill="1"/>
    <xf numFmtId="0" fontId="0" fillId="17" borderId="0" xfId="0" applyFill="1" applyAlignment="1">
      <alignment horizontal="left"/>
    </xf>
    <xf numFmtId="0" fontId="0" fillId="11" borderId="0" xfId="0" applyFill="1"/>
    <xf numFmtId="0" fontId="0" fillId="11" borderId="0" xfId="0" applyFill="1" applyAlignment="1">
      <alignment horizontal="left"/>
    </xf>
    <xf numFmtId="170" fontId="0" fillId="11" borderId="0" xfId="1" applyNumberFormat="1" applyFont="1" applyFill="1"/>
    <xf numFmtId="165" fontId="0" fillId="11" borderId="0" xfId="0" applyNumberFormat="1" applyFill="1"/>
    <xf numFmtId="175" fontId="0" fillId="0" borderId="0" xfId="4" applyNumberFormat="1" applyFont="1"/>
    <xf numFmtId="0" fontId="2" fillId="6" borderId="0" xfId="0" applyFont="1" applyFill="1" applyAlignment="1">
      <alignment horizontal="center" wrapText="1"/>
    </xf>
    <xf numFmtId="0" fontId="22" fillId="15" borderId="0" xfId="0" applyFont="1" applyFill="1"/>
    <xf numFmtId="0" fontId="0" fillId="15" borderId="0" xfId="0" applyFill="1" applyAlignment="1">
      <alignment horizontal="center"/>
    </xf>
    <xf numFmtId="0" fontId="0" fillId="13" borderId="0" xfId="0" applyFill="1"/>
    <xf numFmtId="0" fontId="0" fillId="13" borderId="0" xfId="0" applyFill="1" applyAlignment="1">
      <alignment horizontal="left"/>
    </xf>
    <xf numFmtId="0" fontId="0" fillId="15" borderId="0" xfId="0" quotePrefix="1" applyFill="1"/>
    <xf numFmtId="0" fontId="23" fillId="0" borderId="0" xfId="0" applyFont="1" applyAlignment="1">
      <alignment horizontal="center" vertical="center"/>
    </xf>
    <xf numFmtId="0" fontId="10" fillId="0" borderId="23" xfId="0" applyFont="1" applyBorder="1" applyAlignment="1">
      <alignment horizontal="center"/>
    </xf>
    <xf numFmtId="0" fontId="10" fillId="0" borderId="23" xfId="0" applyFont="1" applyBorder="1" applyAlignment="1">
      <alignment horizontal="left"/>
    </xf>
    <xf numFmtId="14" fontId="0" fillId="0" borderId="0" xfId="0" applyNumberFormat="1"/>
    <xf numFmtId="177" fontId="0" fillId="0" borderId="0" xfId="0" applyNumberFormat="1"/>
    <xf numFmtId="14" fontId="0" fillId="0" borderId="1" xfId="0" applyNumberFormat="1" applyBorder="1" applyAlignment="1">
      <alignment horizontal="center"/>
    </xf>
    <xf numFmtId="0" fontId="0" fillId="0" borderId="11" xfId="0" applyBorder="1" applyProtection="1">
      <protection locked="0"/>
    </xf>
    <xf numFmtId="14" fontId="0" fillId="0" borderId="11" xfId="0" applyNumberFormat="1" applyBorder="1" applyProtection="1">
      <protection locked="0"/>
    </xf>
    <xf numFmtId="0" fontId="0" fillId="2" borderId="11" xfId="0" applyFill="1" applyBorder="1" applyProtection="1">
      <protection locked="0"/>
    </xf>
    <xf numFmtId="0" fontId="0" fillId="0" borderId="11" xfId="0" applyBorder="1" applyAlignment="1" applyProtection="1">
      <alignment horizontal="center"/>
      <protection locked="0"/>
    </xf>
    <xf numFmtId="0" fontId="0" fillId="14" borderId="11" xfId="0" applyFill="1" applyBorder="1" applyAlignment="1" applyProtection="1">
      <alignment horizontal="center"/>
      <protection locked="0"/>
    </xf>
    <xf numFmtId="14" fontId="0" fillId="0" borderId="11" xfId="0" applyNumberFormat="1" applyBorder="1" applyAlignment="1" applyProtection="1">
      <alignment horizontal="center"/>
      <protection locked="0"/>
    </xf>
    <xf numFmtId="178" fontId="3" fillId="6" borderId="0" xfId="1" applyNumberFormat="1" applyFont="1" applyFill="1" applyAlignment="1">
      <alignment wrapText="1"/>
    </xf>
    <xf numFmtId="178" fontId="0" fillId="15" borderId="0" xfId="1" applyNumberFormat="1" applyFont="1" applyFill="1"/>
    <xf numFmtId="178" fontId="0" fillId="0" borderId="0" xfId="1" applyNumberFormat="1" applyFont="1"/>
    <xf numFmtId="179" fontId="0" fillId="15" borderId="0" xfId="0" applyNumberFormat="1" applyFill="1"/>
    <xf numFmtId="179" fontId="22" fillId="15" borderId="0" xfId="0" applyNumberFormat="1" applyFont="1" applyFill="1"/>
    <xf numFmtId="180" fontId="3" fillId="5" borderId="0" xfId="0" applyNumberFormat="1" applyFont="1" applyFill="1" applyAlignment="1">
      <alignment horizontal="center" wrapText="1"/>
    </xf>
    <xf numFmtId="180" fontId="0" fillId="0" borderId="0" xfId="0" applyNumberFormat="1"/>
    <xf numFmtId="180" fontId="22" fillId="0" borderId="0" xfId="0" applyNumberFormat="1" applyFont="1"/>
    <xf numFmtId="181" fontId="0" fillId="0" borderId="0" xfId="4" applyNumberFormat="1" applyFont="1"/>
    <xf numFmtId="0" fontId="9" fillId="0" borderId="11" xfId="3" applyBorder="1"/>
    <xf numFmtId="0" fontId="9" fillId="0" borderId="0" xfId="3"/>
    <xf numFmtId="171" fontId="0" fillId="15" borderId="0" xfId="1" applyNumberFormat="1" applyFont="1" applyFill="1"/>
    <xf numFmtId="172" fontId="0" fillId="15" borderId="0" xfId="1" applyNumberFormat="1" applyFont="1" applyFill="1"/>
    <xf numFmtId="17" fontId="0" fillId="15" borderId="0" xfId="0" quotePrefix="1" applyNumberFormat="1" applyFill="1"/>
    <xf numFmtId="0" fontId="9" fillId="0" borderId="0" xfId="3" applyFill="1" applyBorder="1"/>
    <xf numFmtId="0" fontId="9" fillId="18" borderId="11" xfId="3" applyFill="1" applyBorder="1"/>
    <xf numFmtId="0" fontId="0" fillId="18" borderId="11" xfId="0" applyFill="1" applyBorder="1"/>
    <xf numFmtId="0" fontId="16" fillId="8" borderId="11" xfId="0" applyFont="1" applyFill="1" applyBorder="1" applyAlignment="1">
      <alignment horizontal="center" wrapText="1"/>
    </xf>
    <xf numFmtId="0" fontId="22" fillId="0" borderId="35" xfId="0" applyFont="1" applyBorder="1"/>
    <xf numFmtId="49" fontId="22" fillId="0" borderId="0" xfId="0" applyNumberFormat="1" applyFont="1"/>
    <xf numFmtId="0" fontId="22" fillId="0" borderId="11" xfId="0" applyFont="1" applyBorder="1"/>
    <xf numFmtId="0" fontId="27" fillId="0" borderId="0" xfId="3" applyFont="1" applyFill="1" applyBorder="1"/>
    <xf numFmtId="0" fontId="27" fillId="0" borderId="11" xfId="3" applyFont="1" applyBorder="1"/>
    <xf numFmtId="9" fontId="22" fillId="0" borderId="11" xfId="0" applyNumberFormat="1" applyFont="1" applyBorder="1"/>
    <xf numFmtId="164" fontId="22" fillId="0" borderId="11" xfId="2" applyNumberFormat="1" applyFont="1" applyFill="1" applyBorder="1"/>
    <xf numFmtId="0" fontId="26" fillId="0" borderId="0" xfId="0" applyFont="1" applyAlignment="1">
      <alignment wrapText="1"/>
    </xf>
    <xf numFmtId="0" fontId="0" fillId="0" borderId="11" xfId="0" quotePrefix="1" applyBorder="1" applyProtection="1">
      <protection locked="0"/>
    </xf>
    <xf numFmtId="0" fontId="24" fillId="0" borderId="23" xfId="0" applyFont="1" applyBorder="1" applyAlignment="1">
      <alignment vertical="center" wrapText="1"/>
    </xf>
    <xf numFmtId="0" fontId="0" fillId="11" borderId="0" xfId="0" applyFill="1" applyAlignment="1">
      <alignment horizontal="center"/>
    </xf>
    <xf numFmtId="0" fontId="0" fillId="11" borderId="0" xfId="0" quotePrefix="1" applyFill="1" applyAlignment="1">
      <alignment horizontal="center"/>
    </xf>
    <xf numFmtId="182" fontId="0" fillId="11" borderId="0" xfId="0" applyNumberFormat="1" applyFill="1"/>
    <xf numFmtId="0" fontId="0" fillId="0" borderId="0" xfId="0" pivotButton="1"/>
    <xf numFmtId="0" fontId="0" fillId="0" borderId="0" xfId="0" applyAlignment="1">
      <alignment horizontal="left" indent="1"/>
    </xf>
    <xf numFmtId="0" fontId="0" fillId="15" borderId="0" xfId="0" quotePrefix="1" applyFill="1" applyAlignment="1">
      <alignment horizontal="center"/>
    </xf>
    <xf numFmtId="0" fontId="2" fillId="6" borderId="23" xfId="0" applyFont="1" applyFill="1" applyBorder="1" applyAlignment="1">
      <alignment horizontal="center" wrapText="1"/>
    </xf>
    <xf numFmtId="180" fontId="3" fillId="5" borderId="23" xfId="0" applyNumberFormat="1" applyFont="1" applyFill="1" applyBorder="1" applyAlignment="1">
      <alignment horizontal="center" wrapText="1"/>
    </xf>
    <xf numFmtId="0" fontId="3" fillId="5" borderId="23" xfId="0" applyFont="1" applyFill="1" applyBorder="1" applyAlignment="1">
      <alignment horizontal="center" wrapText="1"/>
    </xf>
    <xf numFmtId="175" fontId="2" fillId="16" borderId="23" xfId="4" applyNumberFormat="1" applyFont="1" applyFill="1" applyBorder="1" applyAlignment="1">
      <alignment horizontal="center" wrapText="1"/>
    </xf>
    <xf numFmtId="44" fontId="2" fillId="16" borderId="23" xfId="4" applyFont="1" applyFill="1" applyBorder="1" applyAlignment="1">
      <alignment horizontal="center" wrapText="1"/>
    </xf>
    <xf numFmtId="0" fontId="0" fillId="15" borderId="23" xfId="0" applyFill="1" applyBorder="1"/>
    <xf numFmtId="180" fontId="0" fillId="0" borderId="23" xfId="0" applyNumberFormat="1" applyBorder="1"/>
    <xf numFmtId="0" fontId="0" fillId="15" borderId="23" xfId="0" applyFill="1" applyBorder="1" applyAlignment="1">
      <alignment horizontal="left"/>
    </xf>
    <xf numFmtId="171" fontId="0" fillId="0" borderId="23" xfId="1" applyNumberFormat="1" applyFont="1" applyBorder="1"/>
    <xf numFmtId="181" fontId="0" fillId="0" borderId="23" xfId="4" applyNumberFormat="1" applyFont="1" applyBorder="1"/>
    <xf numFmtId="44" fontId="0" fillId="0" borderId="23" xfId="4" applyFont="1" applyFill="1" applyBorder="1"/>
    <xf numFmtId="44" fontId="0" fillId="0" borderId="23" xfId="4" applyFont="1" applyBorder="1"/>
    <xf numFmtId="175" fontId="0" fillId="15" borderId="23" xfId="4" applyNumberFormat="1" applyFont="1" applyFill="1" applyBorder="1"/>
    <xf numFmtId="44" fontId="0" fillId="15" borderId="23" xfId="4" applyFont="1" applyFill="1" applyBorder="1"/>
    <xf numFmtId="176" fontId="0" fillId="15" borderId="23" xfId="5" applyNumberFormat="1" applyFont="1" applyFill="1" applyBorder="1"/>
    <xf numFmtId="0" fontId="0" fillId="15" borderId="23" xfId="0" applyFill="1" applyBorder="1" applyAlignment="1">
      <alignment horizontal="center"/>
    </xf>
    <xf numFmtId="170" fontId="0" fillId="0" borderId="23" xfId="1" applyNumberFormat="1" applyFont="1" applyBorder="1"/>
    <xf numFmtId="9" fontId="0" fillId="15" borderId="23" xfId="5" applyFont="1" applyFill="1" applyBorder="1" applyAlignment="1">
      <alignment horizontal="center"/>
    </xf>
    <xf numFmtId="171" fontId="0" fillId="0" borderId="23" xfId="1" applyNumberFormat="1" applyFont="1" applyFill="1" applyBorder="1"/>
    <xf numFmtId="0" fontId="22" fillId="15" borderId="23" xfId="0" applyFont="1" applyFill="1" applyBorder="1"/>
    <xf numFmtId="180" fontId="22" fillId="0" borderId="23" xfId="0" applyNumberFormat="1" applyFont="1" applyBorder="1"/>
    <xf numFmtId="0" fontId="22" fillId="0" borderId="23" xfId="0" applyFont="1" applyBorder="1"/>
    <xf numFmtId="0" fontId="22" fillId="0" borderId="23" xfId="0" applyFont="1" applyBorder="1" applyAlignment="1">
      <alignment horizontal="center"/>
    </xf>
    <xf numFmtId="44" fontId="22" fillId="15" borderId="23" xfId="4" applyFont="1" applyFill="1" applyBorder="1"/>
    <xf numFmtId="9" fontId="22" fillId="15" borderId="23" xfId="5" applyFont="1" applyFill="1" applyBorder="1" applyAlignment="1">
      <alignment horizontal="center"/>
    </xf>
    <xf numFmtId="170" fontId="0" fillId="15" borderId="23" xfId="1" applyNumberFormat="1" applyFont="1" applyFill="1" applyBorder="1"/>
    <xf numFmtId="181" fontId="0" fillId="0" borderId="23" xfId="4" applyNumberFormat="1" applyFont="1" applyFill="1" applyBorder="1"/>
    <xf numFmtId="170" fontId="0" fillId="12" borderId="23" xfId="1" applyNumberFormat="1" applyFont="1" applyFill="1" applyBorder="1"/>
    <xf numFmtId="0" fontId="0" fillId="0" borderId="23" xfId="0" quotePrefix="1" applyBorder="1" applyAlignment="1">
      <alignment horizontal="center"/>
    </xf>
    <xf numFmtId="44" fontId="0" fillId="12" borderId="23" xfId="4" applyFont="1" applyFill="1" applyBorder="1"/>
    <xf numFmtId="14" fontId="0" fillId="11" borderId="0" xfId="0" applyNumberFormat="1" applyFill="1"/>
    <xf numFmtId="176" fontId="0" fillId="11" borderId="0" xfId="5" applyNumberFormat="1" applyFont="1" applyFill="1"/>
    <xf numFmtId="171" fontId="0" fillId="15" borderId="23" xfId="1" applyNumberFormat="1" applyFont="1" applyFill="1" applyBorder="1" applyAlignment="1">
      <alignment horizontal="center"/>
    </xf>
    <xf numFmtId="0" fontId="3" fillId="5" borderId="0" xfId="0" applyFont="1" applyFill="1" applyAlignment="1">
      <alignment horizontal="left" wrapText="1"/>
    </xf>
    <xf numFmtId="180" fontId="0" fillId="15" borderId="23" xfId="0" applyNumberFormat="1" applyFill="1" applyBorder="1"/>
    <xf numFmtId="171" fontId="0" fillId="0" borderId="0" xfId="0" applyNumberFormat="1" applyAlignment="1">
      <alignment horizontal="center" wrapText="1"/>
    </xf>
    <xf numFmtId="176" fontId="0" fillId="0" borderId="0" xfId="5" applyNumberFormat="1" applyFont="1"/>
    <xf numFmtId="170" fontId="0" fillId="0" borderId="23" xfId="1" applyNumberFormat="1" applyFont="1" applyFill="1" applyBorder="1"/>
    <xf numFmtId="164" fontId="0" fillId="0" borderId="0" xfId="0" applyNumberFormat="1"/>
    <xf numFmtId="9" fontId="0" fillId="0" borderId="0" xfId="0" applyNumberFormat="1"/>
    <xf numFmtId="43" fontId="3" fillId="0" borderId="0" xfId="1" applyFont="1"/>
    <xf numFmtId="43" fontId="2" fillId="16" borderId="0" xfId="1" applyFont="1" applyFill="1" applyAlignment="1">
      <alignment horizontal="center" wrapText="1"/>
    </xf>
    <xf numFmtId="183" fontId="0" fillId="0" borderId="0" xfId="4" applyNumberFormat="1" applyFont="1"/>
    <xf numFmtId="183" fontId="0" fillId="0" borderId="0" xfId="0" applyNumberFormat="1"/>
    <xf numFmtId="183" fontId="0" fillId="0" borderId="0" xfId="0" applyNumberFormat="1" applyAlignment="1">
      <alignment horizontal="center" wrapText="1"/>
    </xf>
    <xf numFmtId="183" fontId="3" fillId="0" borderId="0" xfId="4" applyNumberFormat="1" applyFont="1"/>
    <xf numFmtId="183" fontId="2" fillId="16" borderId="0" xfId="4" applyNumberFormat="1" applyFont="1" applyFill="1" applyAlignment="1">
      <alignment horizontal="center" wrapText="1"/>
    </xf>
    <xf numFmtId="0" fontId="0" fillId="0" borderId="34" xfId="0" applyBorder="1" applyAlignment="1">
      <alignment wrapText="1"/>
    </xf>
    <xf numFmtId="0" fontId="0" fillId="0" borderId="34" xfId="0" applyBorder="1" applyAlignment="1">
      <alignment horizontal="center" wrapText="1"/>
    </xf>
    <xf numFmtId="182" fontId="0" fillId="15" borderId="0" xfId="0" applyNumberFormat="1" applyFill="1"/>
    <xf numFmtId="165" fontId="0" fillId="15" borderId="0" xfId="0" applyNumberFormat="1" applyFill="1"/>
    <xf numFmtId="176" fontId="0" fillId="15" borderId="0" xfId="5" applyNumberFormat="1" applyFont="1" applyFill="1"/>
    <xf numFmtId="0" fontId="15" fillId="0" borderId="0" xfId="0" applyFont="1"/>
    <xf numFmtId="0" fontId="0" fillId="5" borderId="0" xfId="0" applyFill="1"/>
    <xf numFmtId="0" fontId="21" fillId="5" borderId="0" xfId="0" applyFont="1" applyFill="1"/>
    <xf numFmtId="0" fontId="15" fillId="5" borderId="0" xfId="0" applyFont="1" applyFill="1"/>
    <xf numFmtId="171" fontId="0" fillId="12" borderId="23" xfId="1" applyNumberFormat="1" applyFont="1" applyFill="1" applyBorder="1"/>
    <xf numFmtId="181" fontId="0" fillId="12" borderId="23" xfId="4" applyNumberFormat="1" applyFont="1" applyFill="1" applyBorder="1"/>
    <xf numFmtId="0" fontId="0" fillId="12" borderId="23" xfId="0" applyFill="1" applyBorder="1"/>
    <xf numFmtId="14" fontId="0" fillId="12" borderId="0" xfId="0" applyNumberFormat="1" applyFill="1"/>
    <xf numFmtId="43" fontId="0" fillId="0" borderId="0" xfId="1" applyFont="1" applyAlignment="1">
      <alignment horizontal="center"/>
    </xf>
    <xf numFmtId="0" fontId="8" fillId="0" borderId="0" xfId="0" applyFont="1"/>
    <xf numFmtId="0" fontId="3" fillId="0" borderId="0" xfId="0" applyFont="1" applyAlignment="1">
      <alignment shrinkToFit="1"/>
    </xf>
    <xf numFmtId="0" fontId="0" fillId="0" borderId="0" xfId="0" applyAlignment="1">
      <alignment horizontal="left" shrinkToFit="1"/>
    </xf>
    <xf numFmtId="0" fontId="0" fillId="0" borderId="0" xfId="0" applyAlignment="1">
      <alignment shrinkToFit="1"/>
    </xf>
    <xf numFmtId="1" fontId="0" fillId="0" borderId="0" xfId="0" applyNumberFormat="1" applyAlignment="1">
      <alignment horizontal="left" shrinkToFit="1"/>
    </xf>
    <xf numFmtId="0" fontId="3" fillId="0" borderId="0" xfId="0" applyFont="1" applyAlignment="1">
      <alignment horizontal="left"/>
    </xf>
    <xf numFmtId="0" fontId="0" fillId="12" borderId="0" xfId="0" applyFill="1" applyAlignment="1">
      <alignment horizontal="left"/>
    </xf>
    <xf numFmtId="170" fontId="0" fillId="5" borderId="0" xfId="1" applyNumberFormat="1" applyFont="1" applyFill="1"/>
    <xf numFmtId="0" fontId="9" fillId="0" borderId="0" xfId="3" applyAlignment="1">
      <alignment vertical="center"/>
    </xf>
    <xf numFmtId="3" fontId="5" fillId="0" borderId="0" xfId="0" applyNumberFormat="1" applyFont="1" applyAlignment="1">
      <alignment horizontal="center"/>
    </xf>
    <xf numFmtId="0" fontId="0" fillId="19" borderId="11" xfId="0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19" borderId="11" xfId="0" applyFill="1" applyBorder="1" applyAlignment="1" applyProtection="1">
      <alignment horizontal="center"/>
      <protection locked="0"/>
    </xf>
    <xf numFmtId="0" fontId="0" fillId="19" borderId="0" xfId="0" applyFill="1" applyAlignment="1">
      <alignment horizontal="center"/>
    </xf>
    <xf numFmtId="171" fontId="0" fillId="20" borderId="23" xfId="1" applyNumberFormat="1" applyFont="1" applyFill="1" applyBorder="1"/>
    <xf numFmtId="181" fontId="0" fillId="20" borderId="23" xfId="4" applyNumberFormat="1" applyFont="1" applyFill="1" applyBorder="1"/>
    <xf numFmtId="0" fontId="0" fillId="20" borderId="23" xfId="0" applyFill="1" applyBorder="1"/>
    <xf numFmtId="44" fontId="0" fillId="20" borderId="23" xfId="4" applyFont="1" applyFill="1" applyBorder="1"/>
    <xf numFmtId="170" fontId="0" fillId="20" borderId="23" xfId="1" applyNumberFormat="1" applyFont="1" applyFill="1" applyBorder="1"/>
    <xf numFmtId="0" fontId="0" fillId="12" borderId="11" xfId="0" applyFill="1" applyBorder="1"/>
    <xf numFmtId="14" fontId="0" fillId="12" borderId="11" xfId="0" applyNumberFormat="1" applyFill="1" applyBorder="1" applyProtection="1">
      <protection locked="0"/>
    </xf>
    <xf numFmtId="0" fontId="0" fillId="12" borderId="11" xfId="0" applyFill="1" applyBorder="1" applyProtection="1">
      <protection locked="0"/>
    </xf>
    <xf numFmtId="0" fontId="7" fillId="0" borderId="0" xfId="0" applyFont="1" applyAlignment="1">
      <alignment horizontal="center"/>
    </xf>
    <xf numFmtId="167" fontId="8" fillId="0" borderId="0" xfId="0" applyNumberFormat="1" applyFont="1" applyAlignment="1">
      <alignment horizontal="left" shrinkToFit="1"/>
    </xf>
    <xf numFmtId="166" fontId="8" fillId="0" borderId="0" xfId="0" applyNumberFormat="1" applyFont="1" applyAlignment="1">
      <alignment horizontal="left" shrinkToFit="1"/>
    </xf>
    <xf numFmtId="0" fontId="3" fillId="2" borderId="0" xfId="0" applyFont="1" applyFill="1" applyAlignment="1">
      <alignment horizontal="left"/>
    </xf>
    <xf numFmtId="0" fontId="0" fillId="0" borderId="4" xfId="0" applyBorder="1" applyAlignment="1">
      <alignment horizontal="center" vertical="top" shrinkToFit="1"/>
    </xf>
    <xf numFmtId="0" fontId="0" fillId="0" borderId="3" xfId="0" applyBorder="1" applyAlignment="1">
      <alignment horizontal="center" vertical="top" shrinkToFit="1"/>
    </xf>
    <xf numFmtId="0" fontId="0" fillId="0" borderId="2" xfId="0" applyBorder="1" applyAlignment="1">
      <alignment horizontal="center" vertical="top" shrinkToFit="1"/>
    </xf>
    <xf numFmtId="0" fontId="3" fillId="2" borderId="10" xfId="0" applyFont="1" applyFill="1" applyBorder="1" applyAlignment="1">
      <alignment horizontal="center" shrinkToFit="1"/>
    </xf>
    <xf numFmtId="0" fontId="3" fillId="2" borderId="9" xfId="0" applyFont="1" applyFill="1" applyBorder="1" applyAlignment="1">
      <alignment horizontal="center" shrinkToFit="1"/>
    </xf>
    <xf numFmtId="0" fontId="3" fillId="2" borderId="8" xfId="0" applyFont="1" applyFill="1" applyBorder="1" applyAlignment="1">
      <alignment horizontal="center" shrinkToFit="1"/>
    </xf>
    <xf numFmtId="0" fontId="0" fillId="0" borderId="0" xfId="0" applyAlignment="1">
      <alignment horizontal="left" shrinkToFit="1"/>
    </xf>
    <xf numFmtId="173" fontId="0" fillId="0" borderId="7" xfId="4" applyNumberFormat="1" applyFont="1" applyFill="1" applyBorder="1" applyAlignment="1">
      <alignment horizontal="center" shrinkToFit="1"/>
    </xf>
    <xf numFmtId="173" fontId="0" fillId="0" borderId="6" xfId="4" applyNumberFormat="1" applyFont="1" applyFill="1" applyBorder="1" applyAlignment="1">
      <alignment horizontal="center" shrinkToFit="1"/>
    </xf>
    <xf numFmtId="173" fontId="0" fillId="0" borderId="5" xfId="4" applyNumberFormat="1" applyFont="1" applyFill="1" applyBorder="1" applyAlignment="1">
      <alignment horizontal="center" shrinkToFit="1"/>
    </xf>
    <xf numFmtId="0" fontId="3" fillId="0" borderId="0" xfId="0" applyFont="1" applyAlignment="1">
      <alignment horizontal="left" shrinkToFit="1"/>
    </xf>
    <xf numFmtId="1" fontId="0" fillId="0" borderId="7" xfId="0" applyNumberFormat="1" applyBorder="1" applyAlignment="1">
      <alignment horizontal="center" shrinkToFit="1"/>
    </xf>
    <xf numFmtId="1" fontId="0" fillId="0" borderId="6" xfId="0" applyNumberFormat="1" applyBorder="1" applyAlignment="1">
      <alignment horizontal="center" shrinkToFit="1"/>
    </xf>
    <xf numFmtId="1" fontId="0" fillId="0" borderId="5" xfId="0" applyNumberFormat="1" applyBorder="1" applyAlignment="1">
      <alignment horizontal="center" shrinkToFit="1"/>
    </xf>
    <xf numFmtId="0" fontId="0" fillId="0" borderId="7" xfId="0" applyBorder="1" applyAlignment="1">
      <alignment horizontal="center" shrinkToFit="1"/>
    </xf>
    <xf numFmtId="0" fontId="0" fillId="0" borderId="6" xfId="0" applyBorder="1" applyAlignment="1">
      <alignment horizontal="center" shrinkToFit="1"/>
    </xf>
    <xf numFmtId="0" fontId="0" fillId="0" borderId="5" xfId="0" applyBorder="1" applyAlignment="1">
      <alignment horizontal="center" shrinkToFit="1"/>
    </xf>
    <xf numFmtId="0" fontId="0" fillId="0" borderId="4" xfId="0" applyBorder="1" applyAlignment="1">
      <alignment horizontal="left" shrinkToFit="1"/>
    </xf>
    <xf numFmtId="0" fontId="0" fillId="0" borderId="3" xfId="0" applyBorder="1" applyAlignment="1">
      <alignment horizontal="left" shrinkToFit="1"/>
    </xf>
    <xf numFmtId="0" fontId="0" fillId="0" borderId="2" xfId="0" applyBorder="1" applyAlignment="1">
      <alignment horizontal="left" shrinkToFit="1"/>
    </xf>
    <xf numFmtId="3" fontId="0" fillId="0" borderId="7" xfId="1" applyNumberFormat="1" applyFont="1" applyBorder="1" applyAlignment="1">
      <alignment horizontal="center" shrinkToFit="1"/>
    </xf>
    <xf numFmtId="3" fontId="0" fillId="0" borderId="6" xfId="1" applyNumberFormat="1" applyFont="1" applyBorder="1" applyAlignment="1">
      <alignment horizontal="center" shrinkToFit="1"/>
    </xf>
    <xf numFmtId="3" fontId="0" fillId="0" borderId="5" xfId="1" applyNumberFormat="1" applyFont="1" applyBorder="1" applyAlignment="1">
      <alignment horizontal="center" shrinkToFit="1"/>
    </xf>
    <xf numFmtId="174" fontId="0" fillId="0" borderId="7" xfId="4" applyNumberFormat="1" applyFont="1" applyFill="1" applyBorder="1" applyAlignment="1">
      <alignment horizontal="center" shrinkToFit="1"/>
    </xf>
    <xf numFmtId="174" fontId="0" fillId="0" borderId="6" xfId="4" applyNumberFormat="1" applyFont="1" applyFill="1" applyBorder="1" applyAlignment="1">
      <alignment horizontal="center" shrinkToFit="1"/>
    </xf>
    <xf numFmtId="174" fontId="0" fillId="0" borderId="5" xfId="4" applyNumberFormat="1" applyFont="1" applyFill="1" applyBorder="1" applyAlignment="1">
      <alignment horizontal="center" shrinkToFit="1"/>
    </xf>
    <xf numFmtId="173" fontId="0" fillId="0" borderId="7" xfId="4" applyNumberFormat="1" applyFont="1" applyFill="1" applyBorder="1" applyAlignment="1">
      <alignment horizontal="center" vertical="center" shrinkToFit="1"/>
    </xf>
    <xf numFmtId="173" fontId="0" fillId="0" borderId="6" xfId="4" applyNumberFormat="1" applyFont="1" applyFill="1" applyBorder="1" applyAlignment="1">
      <alignment horizontal="center" vertical="center" shrinkToFit="1"/>
    </xf>
    <xf numFmtId="173" fontId="0" fillId="0" borderId="5" xfId="4" applyNumberFormat="1" applyFont="1" applyFill="1" applyBorder="1" applyAlignment="1">
      <alignment horizontal="center" vertical="center" shrinkToFit="1"/>
    </xf>
    <xf numFmtId="173" fontId="0" fillId="0" borderId="4" xfId="4" applyNumberFormat="1" applyFont="1" applyFill="1" applyBorder="1" applyAlignment="1">
      <alignment horizontal="center" vertical="center" shrinkToFit="1"/>
    </xf>
    <xf numFmtId="173" fontId="0" fillId="0" borderId="3" xfId="4" applyNumberFormat="1" applyFont="1" applyFill="1" applyBorder="1" applyAlignment="1">
      <alignment horizontal="center" vertical="center" shrinkToFit="1"/>
    </xf>
    <xf numFmtId="173" fontId="0" fillId="0" borderId="2" xfId="4" applyNumberFormat="1" applyFont="1" applyFill="1" applyBorder="1" applyAlignment="1">
      <alignment horizontal="center" vertical="center" shrinkToFit="1"/>
    </xf>
    <xf numFmtId="0" fontId="11" fillId="2" borderId="0" xfId="0" applyFont="1" applyFill="1" applyAlignment="1">
      <alignment horizontal="center"/>
    </xf>
    <xf numFmtId="0" fontId="8" fillId="0" borderId="0" xfId="0" applyFont="1" applyAlignment="1" applyProtection="1">
      <alignment horizontal="left" shrinkToFit="1"/>
      <protection locked="0"/>
    </xf>
    <xf numFmtId="0" fontId="8" fillId="0" borderId="0" xfId="0" quotePrefix="1" applyFont="1" applyAlignment="1" applyProtection="1">
      <alignment horizontal="left" shrinkToFit="1"/>
      <protection locked="0"/>
    </xf>
    <xf numFmtId="0" fontId="3" fillId="2" borderId="0" xfId="0" applyFont="1" applyFill="1" applyAlignment="1">
      <alignment horizontal="center"/>
    </xf>
    <xf numFmtId="0" fontId="0" fillId="0" borderId="0" xfId="0" applyAlignment="1">
      <alignment horizontal="center" shrinkToFit="1"/>
    </xf>
    <xf numFmtId="0" fontId="3" fillId="2" borderId="7" xfId="0" applyFont="1" applyFill="1" applyBorder="1" applyAlignment="1">
      <alignment horizontal="center" vertical="center" shrinkToFit="1"/>
    </xf>
    <xf numFmtId="0" fontId="3" fillId="2" borderId="6" xfId="0" applyFont="1" applyFill="1" applyBorder="1" applyAlignment="1">
      <alignment horizontal="center" vertical="center" shrinkToFit="1"/>
    </xf>
    <xf numFmtId="0" fontId="3" fillId="2" borderId="5" xfId="0" applyFont="1" applyFill="1" applyBorder="1" applyAlignment="1">
      <alignment horizontal="center" vertical="center" shrinkToFit="1"/>
    </xf>
    <xf numFmtId="0" fontId="3" fillId="2" borderId="4" xfId="0" applyFont="1" applyFill="1" applyBorder="1" applyAlignment="1">
      <alignment horizontal="center" vertical="center" shrinkToFit="1"/>
    </xf>
    <xf numFmtId="0" fontId="3" fillId="2" borderId="3" xfId="0" applyFont="1" applyFill="1" applyBorder="1" applyAlignment="1">
      <alignment horizontal="center" vertical="center" shrinkToFit="1"/>
    </xf>
    <xf numFmtId="0" fontId="3" fillId="2" borderId="2" xfId="0" applyFont="1" applyFill="1" applyBorder="1" applyAlignment="1">
      <alignment horizontal="center" vertical="center" shrinkToFit="1"/>
    </xf>
    <xf numFmtId="0" fontId="0" fillId="0" borderId="7" xfId="0" applyBorder="1" applyAlignment="1">
      <alignment horizontal="left" shrinkToFit="1"/>
    </xf>
    <xf numFmtId="0" fontId="0" fillId="0" borderId="6" xfId="0" applyBorder="1" applyAlignment="1">
      <alignment horizontal="left" shrinkToFit="1"/>
    </xf>
    <xf numFmtId="0" fontId="0" fillId="0" borderId="5" xfId="0" applyBorder="1" applyAlignment="1">
      <alignment horizontal="left" shrinkToFit="1"/>
    </xf>
    <xf numFmtId="0" fontId="25" fillId="0" borderId="0" xfId="3" applyFont="1" applyBorder="1" applyAlignment="1">
      <alignment horizontal="left"/>
    </xf>
    <xf numFmtId="3" fontId="0" fillId="0" borderId="10" xfId="1" applyNumberFormat="1" applyFont="1" applyBorder="1" applyAlignment="1">
      <alignment horizontal="center" shrinkToFit="1"/>
    </xf>
    <xf numFmtId="3" fontId="0" fillId="0" borderId="9" xfId="1" applyNumberFormat="1" applyFont="1" applyBorder="1" applyAlignment="1">
      <alignment horizontal="center" shrinkToFit="1"/>
    </xf>
    <xf numFmtId="3" fontId="0" fillId="0" borderId="8" xfId="1" applyNumberFormat="1" applyFont="1" applyBorder="1" applyAlignment="1">
      <alignment horizontal="center" shrinkToFit="1"/>
    </xf>
    <xf numFmtId="1" fontId="0" fillId="0" borderId="10" xfId="0" applyNumberFormat="1" applyBorder="1" applyAlignment="1">
      <alignment horizontal="center" shrinkToFit="1"/>
    </xf>
    <xf numFmtId="1" fontId="0" fillId="0" borderId="9" xfId="0" applyNumberFormat="1" applyBorder="1" applyAlignment="1">
      <alignment horizontal="center" shrinkToFit="1"/>
    </xf>
    <xf numFmtId="1" fontId="0" fillId="0" borderId="8" xfId="0" applyNumberFormat="1" applyBorder="1" applyAlignment="1">
      <alignment horizontal="center" shrinkToFit="1"/>
    </xf>
    <xf numFmtId="165" fontId="0" fillId="0" borderId="0" xfId="1" applyNumberFormat="1" applyFont="1" applyFill="1" applyBorder="1" applyAlignment="1">
      <alignment horizontal="left" shrinkToFit="1"/>
    </xf>
    <xf numFmtId="0" fontId="3" fillId="2" borderId="0" xfId="0" applyFont="1" applyFill="1" applyAlignment="1">
      <alignment horizontal="center" shrinkToFit="1"/>
    </xf>
    <xf numFmtId="168" fontId="0" fillId="0" borderId="0" xfId="0" applyNumberFormat="1" applyAlignment="1">
      <alignment horizontal="center" shrinkToFit="1"/>
    </xf>
    <xf numFmtId="1" fontId="0" fillId="0" borderId="0" xfId="0" applyNumberFormat="1" applyAlignment="1">
      <alignment horizontal="left" shrinkToFit="1"/>
    </xf>
    <xf numFmtId="0" fontId="3" fillId="2" borderId="3" xfId="0" applyFont="1" applyFill="1" applyBorder="1" applyAlignment="1">
      <alignment horizontal="right"/>
    </xf>
    <xf numFmtId="173" fontId="3" fillId="2" borderId="3" xfId="1" applyNumberFormat="1" applyFont="1" applyFill="1" applyBorder="1" applyAlignment="1">
      <alignment horizontal="right"/>
    </xf>
    <xf numFmtId="173" fontId="3" fillId="2" borderId="2" xfId="1" applyNumberFormat="1" applyFont="1" applyFill="1" applyBorder="1" applyAlignment="1">
      <alignment horizontal="right"/>
    </xf>
    <xf numFmtId="0" fontId="3" fillId="2" borderId="6" xfId="0" applyFont="1" applyFill="1" applyBorder="1" applyAlignment="1">
      <alignment horizontal="right"/>
    </xf>
    <xf numFmtId="173" fontId="3" fillId="2" borderId="6" xfId="1" applyNumberFormat="1" applyFont="1" applyFill="1" applyBorder="1" applyAlignment="1">
      <alignment horizontal="right"/>
    </xf>
    <xf numFmtId="173" fontId="3" fillId="2" borderId="5" xfId="1" applyNumberFormat="1" applyFont="1" applyFill="1" applyBorder="1" applyAlignment="1">
      <alignment horizontal="right"/>
    </xf>
    <xf numFmtId="173" fontId="0" fillId="0" borderId="25" xfId="0" applyNumberFormat="1" applyBorder="1" applyAlignment="1">
      <alignment horizontal="center"/>
    </xf>
    <xf numFmtId="173" fontId="0" fillId="0" borderId="26" xfId="0" applyNumberFormat="1" applyBorder="1" applyAlignment="1">
      <alignment horizontal="center"/>
    </xf>
    <xf numFmtId="9" fontId="4" fillId="0" borderId="0" xfId="2" applyFont="1" applyBorder="1" applyAlignment="1">
      <alignment horizontal="right"/>
    </xf>
    <xf numFmtId="164" fontId="4" fillId="0" borderId="30" xfId="2" applyNumberFormat="1" applyFont="1" applyBorder="1" applyAlignment="1">
      <alignment horizontal="right"/>
    </xf>
    <xf numFmtId="173" fontId="1" fillId="0" borderId="30" xfId="1" applyNumberFormat="1" applyFont="1" applyFill="1" applyBorder="1" applyAlignment="1">
      <alignment horizontal="right"/>
    </xf>
    <xf numFmtId="173" fontId="1" fillId="0" borderId="31" xfId="1" applyNumberFormat="1" applyFont="1" applyFill="1" applyBorder="1" applyAlignment="1">
      <alignment horizontal="right"/>
    </xf>
    <xf numFmtId="173" fontId="1" fillId="0" borderId="0" xfId="1" applyNumberFormat="1" applyFont="1" applyFill="1" applyBorder="1" applyAlignment="1">
      <alignment horizontal="right"/>
    </xf>
    <xf numFmtId="173" fontId="1" fillId="0" borderId="28" xfId="1" applyNumberFormat="1" applyFont="1" applyFill="1" applyBorder="1" applyAlignment="1">
      <alignment horizontal="right"/>
    </xf>
    <xf numFmtId="2" fontId="0" fillId="0" borderId="0" xfId="1" applyNumberFormat="1" applyFont="1" applyFill="1" applyBorder="1" applyAlignment="1">
      <alignment horizontal="left" shrinkToFit="1"/>
    </xf>
    <xf numFmtId="0" fontId="5" fillId="0" borderId="0" xfId="0" applyFont="1" applyAlignment="1">
      <alignment horizontal="left" vertical="top" shrinkToFit="1"/>
    </xf>
    <xf numFmtId="0" fontId="0" fillId="0" borderId="10" xfId="0" applyBorder="1" applyAlignment="1">
      <alignment horizontal="center" shrinkToFit="1"/>
    </xf>
    <xf numFmtId="0" fontId="0" fillId="0" borderId="9" xfId="0" applyBorder="1" applyAlignment="1">
      <alignment horizontal="center" shrinkToFit="1"/>
    </xf>
    <xf numFmtId="0" fontId="0" fillId="0" borderId="8" xfId="0" applyBorder="1" applyAlignment="1">
      <alignment horizontal="center" shrinkToFit="1"/>
    </xf>
    <xf numFmtId="173" fontId="0" fillId="0" borderId="10" xfId="4" applyNumberFormat="1" applyFont="1" applyFill="1" applyBorder="1" applyAlignment="1">
      <alignment horizontal="center" shrinkToFit="1"/>
    </xf>
    <xf numFmtId="173" fontId="0" fillId="0" borderId="9" xfId="4" applyNumberFormat="1" applyFont="1" applyFill="1" applyBorder="1" applyAlignment="1">
      <alignment horizontal="center" shrinkToFit="1"/>
    </xf>
    <xf numFmtId="173" fontId="0" fillId="0" borderId="8" xfId="4" applyNumberFormat="1" applyFont="1" applyFill="1" applyBorder="1" applyAlignment="1">
      <alignment horizontal="center" shrinkToFit="1"/>
    </xf>
    <xf numFmtId="0" fontId="3" fillId="0" borderId="12" xfId="0" applyFont="1" applyBorder="1" applyAlignment="1">
      <alignment horizontal="center" wrapText="1"/>
    </xf>
    <xf numFmtId="0" fontId="3" fillId="0" borderId="14" xfId="0" applyFont="1" applyBorder="1" applyAlignment="1">
      <alignment horizontal="center" wrapText="1"/>
    </xf>
    <xf numFmtId="0" fontId="3" fillId="0" borderId="20" xfId="0" applyFont="1" applyBorder="1" applyAlignment="1">
      <alignment horizontal="center" wrapText="1"/>
    </xf>
    <xf numFmtId="0" fontId="3" fillId="0" borderId="22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23" fillId="0" borderId="0" xfId="0" applyFont="1" applyAlignment="1">
      <alignment horizontal="center" vertical="center"/>
    </xf>
    <xf numFmtId="167" fontId="0" fillId="0" borderId="18" xfId="0" applyNumberFormat="1" applyBorder="1" applyAlignment="1">
      <alignment horizontal="right" vertical="center"/>
    </xf>
    <xf numFmtId="0" fontId="23" fillId="0" borderId="0" xfId="0" applyFont="1" applyAlignment="1">
      <alignment horizontal="right" vertical="center"/>
    </xf>
    <xf numFmtId="0" fontId="3" fillId="0" borderId="21" xfId="0" applyFont="1" applyBorder="1" applyAlignment="1">
      <alignment horizontal="center"/>
    </xf>
    <xf numFmtId="0" fontId="0" fillId="0" borderId="12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18" xfId="0" applyBorder="1" applyAlignment="1">
      <alignment horizontal="left" vertical="top" wrapText="1"/>
    </xf>
    <xf numFmtId="0" fontId="0" fillId="0" borderId="19" xfId="0" applyBorder="1" applyAlignment="1">
      <alignment horizontal="left" vertical="top" wrapText="1"/>
    </xf>
    <xf numFmtId="1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20" fillId="0" borderId="20" xfId="0" applyFont="1" applyBorder="1" applyAlignment="1">
      <alignment horizontal="left"/>
    </xf>
    <xf numFmtId="0" fontId="20" fillId="0" borderId="21" xfId="0" applyFont="1" applyBorder="1" applyAlignment="1">
      <alignment horizontal="left"/>
    </xf>
    <xf numFmtId="0" fontId="0" fillId="0" borderId="21" xfId="0" applyBorder="1" applyAlignment="1">
      <alignment horizontal="right"/>
    </xf>
    <xf numFmtId="0" fontId="3" fillId="0" borderId="20" xfId="0" applyFont="1" applyBorder="1" applyAlignment="1">
      <alignment horizontal="left"/>
    </xf>
    <xf numFmtId="0" fontId="3" fillId="0" borderId="21" xfId="0" applyFont="1" applyBorder="1" applyAlignment="1">
      <alignment horizontal="left"/>
    </xf>
    <xf numFmtId="169" fontId="0" fillId="0" borderId="21" xfId="0" applyNumberFormat="1" applyBorder="1" applyAlignment="1">
      <alignment horizontal="center"/>
    </xf>
    <xf numFmtId="169" fontId="0" fillId="0" borderId="22" xfId="0" applyNumberFormat="1" applyBorder="1" applyAlignment="1">
      <alignment horizontal="center"/>
    </xf>
    <xf numFmtId="0" fontId="6" fillId="0" borderId="23" xfId="0" applyFont="1" applyBorder="1" applyAlignment="1">
      <alignment horizontal="center" wrapText="1" shrinkToFit="1"/>
    </xf>
    <xf numFmtId="0" fontId="0" fillId="0" borderId="21" xfId="0" applyBorder="1" applyAlignment="1">
      <alignment horizontal="left"/>
    </xf>
    <xf numFmtId="0" fontId="0" fillId="0" borderId="22" xfId="0" applyBorder="1" applyAlignment="1">
      <alignment horizontal="left"/>
    </xf>
    <xf numFmtId="0" fontId="0" fillId="0" borderId="23" xfId="0" applyBorder="1" applyAlignment="1">
      <alignment horizontal="center"/>
    </xf>
    <xf numFmtId="0" fontId="0" fillId="0" borderId="20" xfId="0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4" fillId="0" borderId="23" xfId="0" applyFont="1" applyBorder="1" applyAlignment="1">
      <alignment horizontal="center" wrapText="1" shrinkToFit="1"/>
    </xf>
    <xf numFmtId="0" fontId="4" fillId="0" borderId="23" xfId="0" applyFont="1" applyBorder="1" applyAlignment="1">
      <alignment horizontal="center" wrapText="1"/>
    </xf>
    <xf numFmtId="0" fontId="4" fillId="0" borderId="23" xfId="0" applyFont="1" applyBorder="1" applyAlignment="1">
      <alignment horizontal="center"/>
    </xf>
    <xf numFmtId="1" fontId="0" fillId="0" borderId="21" xfId="0" applyNumberFormat="1" applyBorder="1" applyAlignment="1">
      <alignment horizontal="left"/>
    </xf>
    <xf numFmtId="1" fontId="0" fillId="0" borderId="22" xfId="0" applyNumberFormat="1" applyBorder="1" applyAlignment="1">
      <alignment horizontal="left"/>
    </xf>
    <xf numFmtId="0" fontId="6" fillId="7" borderId="20" xfId="0" applyFont="1" applyFill="1" applyBorder="1" applyAlignment="1">
      <alignment horizontal="center" wrapText="1" shrinkToFit="1"/>
    </xf>
    <xf numFmtId="0" fontId="6" fillId="7" borderId="21" xfId="0" applyFont="1" applyFill="1" applyBorder="1" applyAlignment="1">
      <alignment horizontal="center" wrapText="1" shrinkToFit="1"/>
    </xf>
    <xf numFmtId="0" fontId="6" fillId="7" borderId="22" xfId="0" applyFont="1" applyFill="1" applyBorder="1" applyAlignment="1">
      <alignment horizontal="center" wrapText="1" shrinkToFit="1"/>
    </xf>
    <xf numFmtId="0" fontId="6" fillId="0" borderId="20" xfId="0" applyFont="1" applyBorder="1" applyAlignment="1">
      <alignment horizontal="center" wrapText="1" shrinkToFit="1"/>
    </xf>
    <xf numFmtId="0" fontId="6" fillId="0" borderId="21" xfId="0" applyFont="1" applyBorder="1" applyAlignment="1">
      <alignment horizontal="center" wrapText="1" shrinkToFit="1"/>
    </xf>
    <xf numFmtId="0" fontId="6" fillId="0" borderId="22" xfId="0" applyFont="1" applyBorder="1" applyAlignment="1">
      <alignment horizontal="center" wrapText="1" shrinkToFit="1"/>
    </xf>
    <xf numFmtId="0" fontId="4" fillId="0" borderId="20" xfId="0" applyFont="1" applyBorder="1" applyAlignment="1">
      <alignment horizontal="center" wrapText="1" shrinkToFit="1"/>
    </xf>
    <xf numFmtId="0" fontId="4" fillId="0" borderId="21" xfId="0" applyFont="1" applyBorder="1" applyAlignment="1">
      <alignment horizontal="center" wrapText="1" shrinkToFit="1"/>
    </xf>
    <xf numFmtId="0" fontId="4" fillId="0" borderId="22" xfId="0" applyFont="1" applyBorder="1" applyAlignment="1">
      <alignment horizontal="center" wrapText="1" shrinkToFit="1"/>
    </xf>
    <xf numFmtId="0" fontId="6" fillId="0" borderId="0" xfId="0" applyFont="1" applyAlignment="1">
      <alignment horizontal="right" wrapText="1" shrinkToFit="1"/>
    </xf>
    <xf numFmtId="0" fontId="0" fillId="0" borderId="11" xfId="0" applyFill="1" applyBorder="1"/>
    <xf numFmtId="14" fontId="0" fillId="0" borderId="11" xfId="0" applyNumberFormat="1" applyFill="1" applyBorder="1" applyProtection="1">
      <protection locked="0"/>
    </xf>
    <xf numFmtId="0" fontId="0" fillId="0" borderId="11" xfId="0" applyFill="1" applyBorder="1" applyProtection="1">
      <protection locked="0"/>
    </xf>
  </cellXfs>
  <cellStyles count="6">
    <cellStyle name="Comma" xfId="1" builtinId="3"/>
    <cellStyle name="Currency" xfId="4" builtinId="4"/>
    <cellStyle name="Hyperlink" xfId="3" builtinId="8"/>
    <cellStyle name="Normal" xfId="0" builtinId="0"/>
    <cellStyle name="Percent" xfId="5" builtinId="5"/>
    <cellStyle name="Percent 2" xfId="2" xr:uid="{8B690636-BCF4-411F-B0E1-18C88CDAE18D}"/>
  </cellStyles>
  <dxfs count="131">
    <dxf>
      <font>
        <color rgb="FF9C0006"/>
      </font>
      <fill>
        <patternFill>
          <bgColor rgb="FFFFC7CE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numFmt numFmtId="183" formatCode="_ * #,##0_)\ &quot;$&quot;_ ;_ * \(#,##0\)\ &quot;$&quot;_ ;_ * &quot;-&quot;??_)\ &quot;$&quot;_ ;_ @_ "/>
    </dxf>
    <dxf>
      <numFmt numFmtId="183" formatCode="_ * #,##0_)\ &quot;$&quot;_ ;_ * \(#,##0\)\ &quot;$&quot;_ ;_ * &quot;-&quot;??_)\ &quot;$&quot;_ ;_ @_ "/>
    </dxf>
    <dxf>
      <numFmt numFmtId="183" formatCode="_ * #,##0_)\ &quot;$&quot;_ ;_ * \(#,##0\)\ &quot;$&quot;_ ;_ * &quot;-&quot;??_)\ &quot;$&quot;_ ;_ @_ "/>
    </dxf>
    <dxf>
      <numFmt numFmtId="183" formatCode="_ * #,##0_)\ &quot;$&quot;_ ;_ * \(#,##0\)\ &quot;$&quot;_ ;_ * &quot;-&quot;??_)\ &quot;$&quot;_ ;_ @_ "/>
    </dxf>
    <dxf>
      <numFmt numFmtId="183" formatCode="_ * #,##0_)\ &quot;$&quot;_ ;_ * \(#,##0\)\ &quot;$&quot;_ ;_ * &quot;-&quot;??_)\ &quot;$&quot;_ ;_ @_ "/>
    </dxf>
    <dxf>
      <numFmt numFmtId="183" formatCode="_ * #,##0_)\ &quot;$&quot;_ ;_ * \(#,##0\)\ &quot;$&quot;_ ;_ * &quot;-&quot;??_)\ &quot;$&quot;_ ;_ @_ "/>
    </dxf>
    <dxf>
      <numFmt numFmtId="171" formatCode="_ * #,##0_)_ ;_ * \(#,##0\)_ ;_ * &quot;-&quot;??_)_ ;_ @_ "/>
      <alignment horizontal="center" wrapText="1"/>
    </dxf>
    <dxf>
      <numFmt numFmtId="171" formatCode="_ * #,##0_)_ ;_ * \(#,##0\)_ ;_ * &quot;-&quot;??_)_ ;_ @_ "/>
      <alignment horizontal="center" wrapText="1"/>
    </dxf>
    <dxf>
      <numFmt numFmtId="13" formatCode="0%"/>
    </dxf>
    <dxf>
      <numFmt numFmtId="13" formatCode="0%"/>
    </dxf>
    <dxf>
      <numFmt numFmtId="176" formatCode="0.0%"/>
    </dxf>
    <dxf>
      <numFmt numFmtId="171" formatCode="_ * #,##0_)_ ;_ * \(#,##0\)_ ;_ * &quot;-&quot;??_)_ ;_ @_ "/>
      <alignment horizontal="center" wrapText="1"/>
    </dxf>
    <dxf>
      <alignment horizontal="center"/>
    </dxf>
    <dxf>
      <alignment wrapText="1"/>
    </dxf>
    <dxf>
      <numFmt numFmtId="171" formatCode="_ * #,##0_)_ ;_ * \(#,##0\)_ ;_ * &quot;-&quot;??_)_ ;_ @_ "/>
    </dxf>
    <dxf>
      <alignment wrapText="1"/>
    </dxf>
    <dxf>
      <numFmt numFmtId="171" formatCode="_ * #,##0_)_ ;_ * \(#,##0\)_ ;_ * &quot;-&quot;??_)_ ;_ @_ "/>
    </dxf>
    <dxf>
      <numFmt numFmtId="171" formatCode="_ * #,##0_)_ ;_ * \(#,##0\)_ ;_ * &quot;-&quot;??_)_ ;_ @_ "/>
    </dxf>
    <dxf>
      <numFmt numFmtId="171" formatCode="_ * #,##0_)_ ;_ * \(#,##0\)_ ;_ * &quot;-&quot;??_)_ ;_ @_ "/>
    </dxf>
    <dxf>
      <numFmt numFmtId="183" formatCode="_ * #,##0_)\ &quot;$&quot;_ ;_ * \(#,##0\)\ &quot;$&quot;_ ;_ * &quot;-&quot;??_)\ &quot;$&quot;_ ;_ @_ "/>
    </dxf>
    <dxf>
      <numFmt numFmtId="183" formatCode="_ * #,##0_)\ &quot;$&quot;_ ;_ * \(#,##0\)\ &quot;$&quot;_ ;_ * &quot;-&quot;??_)\ &quot;$&quot;_ ;_ @_ "/>
    </dxf>
    <dxf>
      <alignment horizontal="center"/>
    </dxf>
    <dxf>
      <alignment wrapText="1"/>
    </dxf>
    <dxf>
      <numFmt numFmtId="171" formatCode="_ * #,##0_)_ ;_ * \(#,##0\)_ ;_ * &quot;-&quot;??_)_ ;_ @_ "/>
    </dxf>
    <dxf>
      <numFmt numFmtId="171" formatCode="_ * #,##0_)_ ;_ * \(#,##0\)_ ;_ * &quot;-&quot;??_)_ ;_ @_ "/>
    </dxf>
    <dxf>
      <numFmt numFmtId="171" formatCode="_ * #,##0_)_ ;_ * \(#,##0\)_ ;_ * &quot;-&quot;??_)_ ;_ @_ "/>
      <alignment horizontal="center" wrapText="1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  <protection locked="0" hidden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indexed="64"/>
          <bgColor theme="5" tint="0.79998168889431442"/>
        </patternFill>
      </fill>
      <alignment horizontal="center" vertical="bottom" textRotation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0" formatCode="General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  <protection locked="0" hidden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  <protection locked="0" hidden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0" formatCode="General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  <protection locked="0" hidden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indexed="64"/>
          <bgColor theme="0" tint="-4.9989318521683403E-2"/>
        </patternFill>
      </fill>
      <alignment horizontal="center" vertical="bottom" textRotation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none">
          <fgColor indexed="64"/>
          <bgColor auto="1"/>
        </patternFill>
      </fill>
      <alignment horizontal="center" vertical="bottom" textRotation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indexed="64"/>
          <bgColor theme="0" tint="-4.9989318521683403E-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0" formatCode="General"/>
      <fill>
        <patternFill patternType="solid">
          <fgColor indexed="64"/>
          <bgColor theme="0" tint="-4.9989318521683403E-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indexed="64"/>
          <bgColor theme="0" tint="-4.9989318521683403E-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bottom" textRotation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9" formatCode="yyyy/mm/dd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theme="2"/>
        </patternFill>
      </fill>
    </dxf>
    <dxf>
      <numFmt numFmtId="172" formatCode="_ * #,##0.000_)_ ;_ * \(#,##0.000\)_ ;_ * &quot;-&quot;??_)_ ;_ @_ "/>
    </dxf>
    <dxf>
      <fill>
        <patternFill>
          <fgColor indexed="64"/>
          <bgColor theme="2"/>
        </patternFill>
      </fill>
    </dxf>
    <dxf>
      <fill>
        <patternFill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1" formatCode="_ * #,##0_)_ ;_ * \(#,##0\)_ ;_ * &quot;-&quot;??_)_ ;_ @_ "/>
      <fill>
        <patternFill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8" formatCode="_ * #,##0.0_)_ ;_ * \(#,##0.0\)_ ;_ * &quot;-&quot;??_)_ ;_ @_ 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1" formatCode="_ * #,##0_)_ ;_ * \(#,##0\)_ ;_ * &quot;-&quot;??_)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_ * #,##0.000_)_ ;_ * \(#,##0.000\)_ ;_ * &quot;-&quot;??_)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0" formatCode="_ * #,##0.0000_)_ ;_ * \(#,##0.0000\)_ ;_ * &quot;-&quot;??_)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0" formatCode="_ * #,##0.0000_)_ ;_ * \(#,##0.0000\)_ ;_ * &quot;-&quot;??_)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0" formatCode="_ * #,##0.0000_)_ ;_ * \(#,##0.0000\)_ ;_ * &quot;-&quot;??_)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numFmt numFmtId="170" formatCode="_ * #,##0.0000_)_ ;_ * \(#,##0.0000\)_ ;_ * &quot;-&quot;??_)_ ;_ @_ "/>
    </dxf>
    <dxf>
      <numFmt numFmtId="165" formatCode="0.0000"/>
    </dxf>
    <dxf>
      <numFmt numFmtId="165" formatCode="0.0000"/>
    </dxf>
    <dxf>
      <numFmt numFmtId="165" formatCode="0.000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theme="2"/>
        </patternFill>
      </fill>
    </dxf>
    <dxf>
      <numFmt numFmtId="170" formatCode="_ * #,##0.0000_)_ ;_ * \(#,##0.0000\)_ ;_ * &quot;-&quot;??_)_ ;_ @_ "/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2"/>
        </patternFill>
      </fill>
    </dxf>
    <dxf>
      <numFmt numFmtId="172" formatCode="_ * #,##0.000_)_ ;_ * \(#,##0.000\)_ ;_ * &quot;-&quot;??_)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0" formatCode="_ * #,##0.0000_)_ ;_ * \(#,##0.0000\)_ ;_ * &quot;-&quot;??_)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numFmt numFmtId="0" formatCode="General"/>
    </dxf>
    <dxf>
      <fill>
        <patternFill patternType="solid">
          <fgColor indexed="64"/>
          <bgColor theme="9" tint="0.79998168889431442"/>
        </patternFill>
      </fill>
    </dxf>
    <dxf>
      <numFmt numFmtId="0" formatCode="General"/>
    </dxf>
    <dxf>
      <fill>
        <patternFill patternType="solid">
          <fgColor indexed="64"/>
          <bgColor theme="9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26" Type="http://schemas.microsoft.com/office/2023/09/relationships/Python" Target="python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179618</xdr:colOff>
      <xdr:row>3</xdr:row>
      <xdr:rowOff>87087</xdr:rowOff>
    </xdr:from>
    <xdr:to>
      <xdr:col>12</xdr:col>
      <xdr:colOff>134161</xdr:colOff>
      <xdr:row>5</xdr:row>
      <xdr:rowOff>118708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985C3B00-F22B-408E-B07C-62CA549A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70118" y="642258"/>
          <a:ext cx="2050043" cy="434393"/>
        </a:xfrm>
        <a:prstGeom prst="rect">
          <a:avLst/>
        </a:prstGeom>
      </xdr:spPr>
    </xdr:pic>
    <xdr:clientData/>
  </xdr:twoCellAnchor>
  <xdr:twoCellAnchor>
    <xdr:from>
      <xdr:col>39</xdr:col>
      <xdr:colOff>161925</xdr:colOff>
      <xdr:row>5</xdr:row>
      <xdr:rowOff>209550</xdr:rowOff>
    </xdr:from>
    <xdr:to>
      <xdr:col>41</xdr:col>
      <xdr:colOff>161925</xdr:colOff>
      <xdr:row>7</xdr:row>
      <xdr:rowOff>57150</xdr:rowOff>
    </xdr:to>
    <xdr:sp macro="[0]!ExportSheetWithPrinterSelection" textlink="">
      <xdr:nvSpPr>
        <xdr:cNvPr id="3" name="Flowchart: Alternate Process 2">
          <a:extLst>
            <a:ext uri="{FF2B5EF4-FFF2-40B4-BE49-F238E27FC236}">
              <a16:creationId xmlns:a16="http://schemas.microsoft.com/office/drawing/2014/main" id="{F9C7F3CE-BAB0-6A23-C074-8D53D2D82AC1}"/>
            </a:ext>
          </a:extLst>
        </xdr:cNvPr>
        <xdr:cNvSpPr/>
      </xdr:nvSpPr>
      <xdr:spPr>
        <a:xfrm>
          <a:off x="7972425" y="1171575"/>
          <a:ext cx="1352550" cy="371475"/>
        </a:xfrm>
        <a:prstGeom prst="flowChartAlternateProcess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100"/>
            <a:t>CREER PDF</a:t>
          </a:r>
        </a:p>
      </xdr:txBody>
    </xdr:sp>
    <xdr:clientData/>
  </xdr:twoCellAnchor>
  <xdr:twoCellAnchor>
    <xdr:from>
      <xdr:col>39</xdr:col>
      <xdr:colOff>161925</xdr:colOff>
      <xdr:row>9</xdr:row>
      <xdr:rowOff>66675</xdr:rowOff>
    </xdr:from>
    <xdr:to>
      <xdr:col>41</xdr:col>
      <xdr:colOff>200025</xdr:colOff>
      <xdr:row>13</xdr:row>
      <xdr:rowOff>104775</xdr:rowOff>
    </xdr:to>
    <xdr:sp macro="[0]!CONF_COMM_PDF_COURRIEL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A746962C-6415-70E4-B8EF-6C1C11088F8B}"/>
            </a:ext>
          </a:extLst>
        </xdr:cNvPr>
        <xdr:cNvSpPr/>
      </xdr:nvSpPr>
      <xdr:spPr>
        <a:xfrm>
          <a:off x="7972425" y="1952625"/>
          <a:ext cx="1390650" cy="69532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100"/>
            <a:t>CREER PDF &amp; COURRIEL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3</xdr:row>
      <xdr:rowOff>28575</xdr:rowOff>
    </xdr:from>
    <xdr:to>
      <xdr:col>6</xdr:col>
      <xdr:colOff>495300</xdr:colOff>
      <xdr:row>5</xdr:row>
      <xdr:rowOff>19050</xdr:rowOff>
    </xdr:to>
    <xdr:sp macro="[0]!CREER_BON_DE_TRAVAIL_TEST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1A5F9D73-A8AE-4B67-818F-1B3F56C2BC62}"/>
            </a:ext>
          </a:extLst>
        </xdr:cNvPr>
        <xdr:cNvSpPr/>
      </xdr:nvSpPr>
      <xdr:spPr>
        <a:xfrm>
          <a:off x="9134475" y="600075"/>
          <a:ext cx="2009775" cy="3714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100"/>
            <a:t>CRÉER</a:t>
          </a:r>
          <a:r>
            <a:rPr lang="fr-CA" sz="1100" baseline="0"/>
            <a:t> BON DE TRAVAIL</a:t>
          </a:r>
          <a:endParaRPr lang="fr-CA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</xdr:rowOff>
    </xdr:from>
    <xdr:to>
      <xdr:col>2</xdr:col>
      <xdr:colOff>2265766</xdr:colOff>
      <xdr:row>3</xdr:row>
      <xdr:rowOff>0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DE77B071-7603-402D-8BD1-D5C5DD26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0975" y="1"/>
          <a:ext cx="2799166" cy="6000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</xdr:rowOff>
    </xdr:from>
    <xdr:to>
      <xdr:col>2</xdr:col>
      <xdr:colOff>1552575</xdr:colOff>
      <xdr:row>2</xdr:row>
      <xdr:rowOff>28084</xdr:rowOff>
    </xdr:to>
    <xdr:pic>
      <xdr:nvPicPr>
        <xdr:cNvPr id="6" name="Graphic 1">
          <a:extLst>
            <a:ext uri="{FF2B5EF4-FFF2-40B4-BE49-F238E27FC236}">
              <a16:creationId xmlns:a16="http://schemas.microsoft.com/office/drawing/2014/main" id="{F2359125-F007-4080-BFF6-BD6C02A37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0975" y="1"/>
          <a:ext cx="2057400" cy="44400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85725</xdr:colOff>
      <xdr:row>0</xdr:row>
      <xdr:rowOff>190500</xdr:rowOff>
    </xdr:from>
    <xdr:ext cx="2090057" cy="466474"/>
    <xdr:pic>
      <xdr:nvPicPr>
        <xdr:cNvPr id="2" name="Picture 1">
          <a:extLst>
            <a:ext uri="{FF2B5EF4-FFF2-40B4-BE49-F238E27FC236}">
              <a16:creationId xmlns:a16="http://schemas.microsoft.com/office/drawing/2014/main" id="{BE38A299-18BF-448C-8124-D082DC05B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860" y="190500"/>
          <a:ext cx="2090057" cy="466474"/>
        </a:xfrm>
        <a:prstGeom prst="rect">
          <a:avLst/>
        </a:prstGeom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anne  Pitre" id="{455C7A64-0BD4-4F3A-9EFE-BFE25CF954B4}" userId="S::Joanne.Pitre@labeledge.com::d259f42e-041f-4493-b2f8-44c82e3d93e5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ne Pitre" refreshedDate="45665.560827430556" createdVersion="8" refreshedVersion="8" minRefreshableVersion="3" recordCount="259" xr:uid="{B1848A92-5D3B-47F8-9CC0-AE6D7E4D640E}">
  <cacheSource type="worksheet">
    <worksheetSource ref="E2:M261" sheet="Prix revient"/>
  </cacheSource>
  <cacheFields count="9">
    <cacheField name="Client" numFmtId="0">
      <sharedItems containsMixedTypes="1" containsNumber="1" containsInteger="1" minValue="0" maxValue="0"/>
    </cacheField>
    <cacheField name="Clilent LE" numFmtId="0">
      <sharedItems count="27">
        <s v="BLS"/>
        <s v="Labelink"/>
        <s v="Digi"/>
        <s v="LabelEdge"/>
        <s v="Étiquettes Rive-Sud"/>
        <s v="Produlith"/>
        <s v="Profecta"/>
        <s v="Imprimerie Ste-Julie"/>
        <s v="Luso-Flex"/>
        <s v="Multi-Flex"/>
        <s v="Visuascan"/>
        <s v="Corsair"/>
        <s v="Mijo"/>
        <s v="iFlex"/>
        <s v="Alpha"/>
        <s v="Amstik"/>
        <s v="Damaflex"/>
        <s v="MCC Label"/>
        <s v="Lelys"/>
        <s v="Crucial"/>
        <s v="IMS"/>
        <s v="3G"/>
        <s v="Bas St-Laurent"/>
        <s v="Unik"/>
        <s v="Nationale"/>
        <s v="AKO étiquettes"/>
        <e v="#N/A"/>
      </sharedItems>
    </cacheField>
    <cacheField name="Commande client" numFmtId="0">
      <sharedItems containsBlank="1" containsMixedTypes="1" containsNumber="1" containsInteger="1" minValue="0" maxValue="50008960"/>
    </cacheField>
    <cacheField name="Produit (Client)" numFmtId="0">
      <sharedItems containsSemiMixedTypes="0" containsString="0" containsNumber="1" containsInteger="1" minValue="0" maxValue="40220"/>
    </cacheField>
    <cacheField name="Matière à utiliser" numFmtId="0">
      <sharedItems containsSemiMixedTypes="0" containsString="0" containsNumber="1" containsInteger="1" minValue="0" maxValue="30041"/>
    </cacheField>
    <cacheField name="Code LE" numFmtId="0">
      <sharedItems containsMixedTypes="1" containsNumber="1" containsInteger="1" minValue="0" maxValue="0" count="15">
        <s v="S21-1"/>
        <s v="D11-1"/>
        <s v="S11-3"/>
        <s v="S15-3"/>
        <s v="D21-1"/>
        <s v="B25-3"/>
        <s v="B15-3"/>
        <s v="D16-1"/>
        <s v="T11-1"/>
        <s v="S31-1"/>
        <s v="S35-3"/>
        <s v="D11-2"/>
        <s v="4x6"/>
        <s v="D11-3"/>
        <n v="0"/>
      </sharedItems>
    </cacheField>
    <cacheField name="Qté utilisée (msi)" numFmtId="171">
      <sharedItems containsString="0" containsBlank="1" containsNumber="1" minValue="0" maxValue="68301.118511999986"/>
    </cacheField>
    <cacheField name="Stock ajout (msi)" numFmtId="171">
      <sharedItems containsString="0" containsBlank="1" containsNumber="1" minValue="0" maxValue="13950"/>
    </cacheField>
    <cacheField name="Qté livrée (msi)" numFmtId="171">
      <sharedItems containsString="0" containsBlank="1" containsNumber="1" minValue="0" maxValue="66718.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ne Pitre" refreshedDate="45677.46846527778" createdVersion="8" refreshedVersion="8" minRefreshableVersion="3" recordCount="645" xr:uid="{0FF52D30-B095-42C9-A0BD-7FD0A54FC36C}">
  <cacheSource type="worksheet">
    <worksheetSource ref="BA2:BE647" sheet="Prix revient"/>
  </cacheSource>
  <cacheFields count="5">
    <cacheField name="WO" numFmtId="0">
      <sharedItems containsBlank="1"/>
    </cacheField>
    <cacheField name="Client" numFmtId="0">
      <sharedItems containsMixedTypes="1" containsNumber="1" containsInteger="1" minValue="0" maxValue="0" count="27">
        <s v="BLS"/>
        <s v="Labelink"/>
        <s v="LabelEdge"/>
        <s v="Produlith"/>
        <s v="Profecta"/>
        <s v="Imprimerie Ste-Julie"/>
        <s v="Luso-Flex"/>
        <s v="Multi-Flex"/>
        <s v="Visuascan"/>
        <s v="Corsair"/>
        <s v="Mijo"/>
        <s v="iFlex"/>
        <s v="Alpha"/>
        <s v="Amstik"/>
        <s v="Damaflex"/>
        <s v="MCC Label"/>
        <s v="Lelys"/>
        <s v="Crucial"/>
        <s v="IMS"/>
        <s v="3G"/>
        <s v="Bas St-Laurent"/>
        <s v="Unik"/>
        <s v="Nationale"/>
        <s v="AKO étiquettes"/>
        <s v="REDEMAC"/>
        <e v="#N/A"/>
        <n v="0"/>
      </sharedItems>
    </cacheField>
    <cacheField name="Matière" numFmtId="0">
      <sharedItems containsMixedTypes="1" containsNumber="1" containsInteger="1" minValue="0" maxValue="0" count="14">
        <s v="S21-1"/>
        <s v="S11-3"/>
        <s v="S15-3"/>
        <s v="D11-1"/>
        <s v="B25-3"/>
        <s v="D21-1"/>
        <s v="T11-1"/>
        <s v="S31-1"/>
        <s v="B15-3"/>
        <s v="S35-3"/>
        <s v="D11-2"/>
        <s v="4x6"/>
        <s v="D11-3"/>
        <n v="0"/>
      </sharedItems>
    </cacheField>
    <cacheField name="msi vendus" numFmtId="43">
      <sharedItems containsSemiMixedTypes="0" containsString="0" containsNumber="1" minValue="0" maxValue="11715.435000000001"/>
    </cacheField>
    <cacheField name="Coût échantillons" numFmtId="43">
      <sharedItems containsString="0" containsBlank="1" containsNumber="1" minValue="0" maxValue="4182.51831132793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ne Pitre" refreshedDate="45678.530388078703" createdVersion="8" refreshedVersion="8" minRefreshableVersion="3" recordCount="1231" xr:uid="{83A58AF8-A45C-4E31-ACBB-A72964C01BAB}">
  <cacheSource type="worksheet">
    <worksheetSource ref="AK2:AQ1233" sheet="Prix revient"/>
  </cacheSource>
  <cacheFields count="9">
    <cacheField name="WO" numFmtId="0">
      <sharedItems containsMixedTypes="1" containsNumber="1" containsInteger="1" minValue="0" maxValue="0"/>
    </cacheField>
    <cacheField name="Client" numFmtId="0">
      <sharedItems containsMixedTypes="1" containsNumber="1" containsInteger="1" minValue="0" maxValue="0" count="16">
        <s v="Digi"/>
        <s v="Étiquettes Rive-Sud"/>
        <s v="Produlith"/>
        <s v="Luso-Flex"/>
        <s v="Imprimerie Ste-Julie"/>
        <s v="iFlex"/>
        <s v="Visuascan"/>
        <s v="Multi-Flex"/>
        <s v="Mijo"/>
        <s v="Damaflex"/>
        <s v="3G"/>
        <s v="Corsair"/>
        <s v="Bas St-Laurent"/>
        <s v="IMS"/>
        <e v="#N/A"/>
        <n v="0" u="1"/>
      </sharedItems>
    </cacheField>
    <cacheField name="Matière" numFmtId="0">
      <sharedItems count="12">
        <s v="D11-1"/>
        <s v="D21-1"/>
        <s v="B25-3"/>
        <s v="B15-3"/>
        <s v="S21-1"/>
        <s v="S15-3"/>
        <s v="D16-1"/>
        <s v="T11-1"/>
        <s v="D11-2"/>
        <s v="D11-3"/>
        <e v="#N/A"/>
        <s v="D11-11" u="1"/>
      </sharedItems>
    </cacheField>
    <cacheField name="msi vendus" numFmtId="0">
      <sharedItems containsMixedTypes="1" containsNumber="1" minValue="262.2" maxValue="66718.2"/>
    </cacheField>
    <cacheField name="Coût MP" numFmtId="183">
      <sharedItems containsMixedTypes="1" containsNumber="1" minValue="92.991192580642021" maxValue="25226.508079731109"/>
    </cacheField>
    <cacheField name="Ventes CAD" numFmtId="183">
      <sharedItems containsMixedTypes="1" containsNumber="1" minValue="0" maxValue="29710.615233"/>
    </cacheField>
    <cacheField name="Profit CAD" numFmtId="183">
      <sharedItems containsMixedTypes="1" containsNumber="1" minValue="-1607.6831261703246" maxValue="6929.5411729580082"/>
    </cacheField>
    <cacheField name="% MP" numFmtId="0" formula="'Coût MP'/'Ventes CAD'" databaseField="0"/>
    <cacheField name="% Profit" numFmtId="0" formula="'Profit CAD'/'Ventes CAD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9">
  <r>
    <s v="Bizerba Labels Solution"/>
    <x v="0"/>
    <m/>
    <n v="40024"/>
    <n v="30011"/>
    <x v="0"/>
    <m/>
    <m/>
    <m/>
  </r>
  <r>
    <s v="Bizerba Labels Solution"/>
    <x v="0"/>
    <m/>
    <n v="40025"/>
    <n v="30011"/>
    <x v="0"/>
    <m/>
    <m/>
    <m/>
  </r>
  <r>
    <s v="LABELINK"/>
    <x v="1"/>
    <m/>
    <n v="40031"/>
    <n v="30011"/>
    <x v="0"/>
    <m/>
    <m/>
    <m/>
  </r>
  <r>
    <s v="Digi America Inc."/>
    <x v="2"/>
    <m/>
    <n v="40032"/>
    <n v="30013"/>
    <x v="1"/>
    <n v="56251.563840000003"/>
    <n v="13482"/>
    <n v="41868"/>
  </r>
  <r>
    <s v="Bizerba Labels Solution"/>
    <x v="0"/>
    <m/>
    <n v="40036"/>
    <n v="30014"/>
    <x v="2"/>
    <n v="13755.68352"/>
    <n v="11284.197120000001"/>
    <n v="1005"/>
  </r>
  <r>
    <s v="Bizerba Labels Solution"/>
    <x v="0"/>
    <m/>
    <n v="40037"/>
    <n v="30015"/>
    <x v="3"/>
    <n v="13826.525759999999"/>
    <n v="11815.197120000001"/>
    <n v="1005"/>
  </r>
  <r>
    <s v="LabelEdge"/>
    <x v="3"/>
    <m/>
    <n v="40033"/>
    <n v="30013"/>
    <x v="1"/>
    <n v="10387.19232"/>
    <n v="9414.48"/>
    <n v="0"/>
  </r>
  <r>
    <s v="LabelEdge"/>
    <x v="3"/>
    <m/>
    <n v="40033"/>
    <n v="30013"/>
    <x v="1"/>
    <m/>
    <m/>
    <m/>
  </r>
  <r>
    <s v="LABELINK"/>
    <x v="1"/>
    <m/>
    <n v="40038"/>
    <n v="30015"/>
    <x v="3"/>
    <n v="5310"/>
    <n v="4485"/>
    <n v="780"/>
  </r>
  <r>
    <s v="Étiquettes Rive-Sud"/>
    <x v="4"/>
    <m/>
    <n v="40039"/>
    <n v="30012"/>
    <x v="4"/>
    <n v="7115.3078399999995"/>
    <n v="3469.8240000000001"/>
    <n v="3612"/>
  </r>
  <r>
    <s v="Groupe Produlith Inc."/>
    <x v="5"/>
    <m/>
    <n v="40045"/>
    <n v="30017"/>
    <x v="5"/>
    <n v="7114.9463999999998"/>
    <n v="5312.3737499999997"/>
    <n v="1800"/>
  </r>
  <r>
    <s v="Groupe Produlith Inc."/>
    <x v="5"/>
    <m/>
    <n v="40045"/>
    <n v="30017"/>
    <x v="5"/>
    <n v="7114.9463999999998"/>
    <n v="5312.3737499999997"/>
    <n v="1800"/>
  </r>
  <r>
    <s v="Étiquettes Rive-Sud"/>
    <x v="4"/>
    <m/>
    <n v="40044"/>
    <n v="30017"/>
    <x v="5"/>
    <n v="10624.747499999999"/>
    <n v="6821.55"/>
    <n v="3616.4159999999997"/>
  </r>
  <r>
    <s v="Digi America Inc."/>
    <x v="2"/>
    <m/>
    <n v="40032"/>
    <n v="30013"/>
    <x v="1"/>
    <n v="42188.672879999998"/>
    <n v="6706.62"/>
    <n v="35298"/>
  </r>
  <r>
    <s v="Étiquettes Rive-Sud"/>
    <x v="4"/>
    <m/>
    <n v="40039"/>
    <n v="30012"/>
    <x v="4"/>
    <n v="7115.3078399999995"/>
    <n v="0"/>
    <n v="7007"/>
  </r>
  <r>
    <s v="Profecta"/>
    <x v="6"/>
    <m/>
    <n v="40047"/>
    <n v="30011"/>
    <x v="0"/>
    <n v="5358"/>
    <n v="4296"/>
    <n v="780"/>
  </r>
  <r>
    <s v="Imprimerie Ste-Julie"/>
    <x v="7"/>
    <m/>
    <n v="40048"/>
    <n v="30011"/>
    <x v="0"/>
    <n v="2040"/>
    <n v="1318.8"/>
    <n v="718.56"/>
  </r>
  <r>
    <s v="Étiquettes Luso-Flex"/>
    <x v="8"/>
    <m/>
    <n v="40049"/>
    <n v="30012"/>
    <x v="4"/>
    <n v="3469.8239999999996"/>
    <n v="2524.0100000000002"/>
    <n v="685.21"/>
  </r>
  <r>
    <s v="Groupe Produlith Inc."/>
    <x v="5"/>
    <m/>
    <n v="40050"/>
    <n v="30017"/>
    <x v="5"/>
    <n v="6821.5500000000011"/>
    <n v="4884"/>
    <n v="1800"/>
  </r>
  <r>
    <s v="Digi America Inc."/>
    <x v="2"/>
    <m/>
    <n v="40033"/>
    <n v="30013"/>
    <x v="1"/>
    <n v="56246"/>
    <n v="8889"/>
    <n v="47220"/>
  </r>
  <r>
    <s v="Groupe Produlith Inc."/>
    <x v="5"/>
    <m/>
    <n v="40051"/>
    <n v="30016"/>
    <x v="6"/>
    <n v="14182.182720000001"/>
    <n v="12230.4"/>
    <n v="1800"/>
  </r>
  <r>
    <s v="Imprimerie Ste-Julie"/>
    <x v="7"/>
    <m/>
    <n v="40052"/>
    <n v="30015"/>
    <x v="3"/>
    <n v="2655"/>
    <n v="1714.7099999999998"/>
    <n v="730.8599999999999"/>
  </r>
  <r>
    <s v="Imprimerie Ste-Julie"/>
    <x v="7"/>
    <m/>
    <n v="40053"/>
    <n v="30017"/>
    <x v="5"/>
    <n v="3660"/>
    <n v="2464"/>
    <n v="671"/>
  </r>
  <r>
    <s v="Digi America Inc."/>
    <x v="2"/>
    <m/>
    <n v="40033"/>
    <n v="30013"/>
    <x v="1"/>
    <n v="42180.871679999997"/>
    <n v="6580"/>
    <n v="34992"/>
  </r>
  <r>
    <s v="Étiquettes Luso-Flex"/>
    <x v="8"/>
    <m/>
    <n v="40055"/>
    <n v="30012"/>
    <x v="4"/>
    <n v="7115.3078399999995"/>
    <m/>
    <n v="6983.9999999999991"/>
  </r>
  <r>
    <s v="Étiquettes Rive-Sud"/>
    <x v="4"/>
    <m/>
    <n v="40058"/>
    <n v="30012"/>
    <x v="4"/>
    <n v="14229.8928"/>
    <n v="6857"/>
    <n v="7200"/>
  </r>
  <r>
    <s v="Imprimerie Ste-Julie"/>
    <x v="7"/>
    <m/>
    <n v="40048"/>
    <n v="30011"/>
    <x v="0"/>
    <n v="7116.4889999999996"/>
    <n v="3356.33"/>
    <n v="3600"/>
  </r>
  <r>
    <s v="Étiquettes Luso-Flex"/>
    <x v="8"/>
    <m/>
    <n v="40060"/>
    <n v="30012"/>
    <x v="4"/>
    <n v="28461.231359999998"/>
    <n v="0"/>
    <n v="27894.75"/>
  </r>
  <r>
    <s v="Étiquettes Luso-Flex"/>
    <x v="8"/>
    <m/>
    <n v="40056"/>
    <n v="30012"/>
    <x v="4"/>
    <n v="7116.4889999999996"/>
    <n v="3356"/>
    <n v="3600"/>
  </r>
  <r>
    <s v="Digi America Inc."/>
    <x v="2"/>
    <m/>
    <n v="40054"/>
    <n v="30013"/>
    <x v="1"/>
    <n v="0"/>
    <n v="0"/>
    <m/>
  </r>
  <r>
    <s v="Groupe Produlith Inc."/>
    <x v="5"/>
    <m/>
    <n v="40062"/>
    <n v="30017"/>
    <x v="5"/>
    <n v="2463.9"/>
    <n v="0"/>
    <n v="2187"/>
  </r>
  <r>
    <s v="Imprimerie Ste-Julie"/>
    <x v="7"/>
    <m/>
    <n v="40067"/>
    <n v="30015"/>
    <x v="3"/>
    <n v="6505.92"/>
    <n v="2747"/>
    <n v="3600"/>
  </r>
  <r>
    <s v="Groupe Produlith Inc."/>
    <x v="5"/>
    <m/>
    <n v="40051"/>
    <n v="30016"/>
    <x v="6"/>
    <n v="12230.406720000001"/>
    <n v="10337.184000000001"/>
    <n v="1800"/>
  </r>
  <r>
    <s v="ÉTIQUETTES MULTI-FLEX"/>
    <x v="9"/>
    <m/>
    <n v="40063"/>
    <n v="30017"/>
    <x v="5"/>
    <n v="1224"/>
    <n v="0"/>
    <n v="926.4"/>
  </r>
  <r>
    <s v="ÉTIQUETTES MULTI-FLEX"/>
    <x v="9"/>
    <m/>
    <n v="40065"/>
    <n v="30011"/>
    <x v="0"/>
    <n v="2976"/>
    <n v="979.19999999999993"/>
    <n v="1027.2"/>
  </r>
  <r>
    <s v="Visuascan"/>
    <x v="10"/>
    <m/>
    <n v="40068"/>
    <n v="30012"/>
    <x v="4"/>
    <n v="1876.0049999999999"/>
    <n v="1143.1200000000001"/>
    <n v="675.48"/>
  </r>
  <r>
    <s v="Imprimerie Ste-Julie"/>
    <x v="7"/>
    <m/>
    <n v="40069"/>
    <n v="30011"/>
    <x v="0"/>
    <n v="7115.3078399999995"/>
    <n v="3397.5360000000001"/>
    <n v="3600"/>
  </r>
  <r>
    <s v="Imprimerie Ste-Julie"/>
    <x v="7"/>
    <m/>
    <n v="40067"/>
    <n v="30015"/>
    <x v="3"/>
    <n v="14229.8928"/>
    <n v="10482"/>
    <n v="3600"/>
  </r>
  <r>
    <s v="Étiquettes Luso-Flex"/>
    <x v="8"/>
    <m/>
    <n v="40071"/>
    <n v="30012"/>
    <x v="4"/>
    <n v="648"/>
    <n v="0"/>
    <n v="445"/>
  </r>
  <r>
    <s v="Profecta"/>
    <x v="6"/>
    <m/>
    <n v="40072"/>
    <n v="30017"/>
    <x v="5"/>
    <n v="14348.44512"/>
    <n v="13635"/>
    <n v="600"/>
  </r>
  <r>
    <s v="Étiquettes Luso-Flex"/>
    <x v="8"/>
    <m/>
    <n v="40073"/>
    <n v="30017"/>
    <x v="5"/>
    <n v="14348.44512"/>
    <n v="13950"/>
    <n v="285"/>
  </r>
  <r>
    <s v="Étiquettes Corsair"/>
    <x v="11"/>
    <m/>
    <n v="40074"/>
    <n v="30012"/>
    <x v="4"/>
    <n v="1143.1200000000001"/>
    <n v="670.8"/>
    <n v="451.5"/>
  </r>
  <r>
    <s v="ÉTIQUETTES MULTI-FLEX"/>
    <x v="9"/>
    <m/>
    <n v="40075"/>
    <n v="30015"/>
    <x v="3"/>
    <n v="2746.944"/>
    <n v="1170"/>
    <n v="1076"/>
  </r>
  <r>
    <s v="Digi America Inc."/>
    <x v="2"/>
    <m/>
    <n v="40054"/>
    <n v="30013"/>
    <x v="1"/>
    <m/>
    <n v="0"/>
    <m/>
  </r>
  <r>
    <s v="Étiquettes Luso-Flex"/>
    <x v="8"/>
    <m/>
    <n v="40060"/>
    <n v="30012"/>
    <x v="4"/>
    <n v="7115.3078399999995"/>
    <n v="0"/>
    <n v="6984"/>
  </r>
  <r>
    <s v="Imprimerie Ste-Julie"/>
    <x v="7"/>
    <m/>
    <n v="40048"/>
    <n v="30011"/>
    <x v="0"/>
    <n v="7115.3078399999995"/>
    <n v="0"/>
    <n v="6977"/>
  </r>
  <r>
    <s v="Emballages Mijo"/>
    <x v="12"/>
    <m/>
    <n v="40077"/>
    <n v="30015"/>
    <x v="3"/>
    <n v="1170"/>
    <n v="491.40000000000003"/>
    <n v="657.9"/>
  </r>
  <r>
    <s v="Emballages Mijo"/>
    <x v="12"/>
    <m/>
    <n v="40078"/>
    <n v="30017"/>
    <x v="5"/>
    <n v="2760"/>
    <n v="2087.4"/>
    <n v="614.13"/>
  </r>
  <r>
    <s v="Digi America Inc."/>
    <x v="2"/>
    <m/>
    <n v="40033"/>
    <n v="30013"/>
    <x v="1"/>
    <n v="21925"/>
    <n v="5269"/>
    <n v="16194"/>
  </r>
  <r>
    <s v="Étiquettes Luso-Flex"/>
    <x v="8"/>
    <m/>
    <n v="40060"/>
    <n v="30012"/>
    <x v="4"/>
    <n v="14231"/>
    <n v="0"/>
    <n v="13615"/>
  </r>
  <r>
    <s v="Étiquettes Luso-Flex"/>
    <x v="8"/>
    <m/>
    <n v="40080"/>
    <n v="30017"/>
    <x v="5"/>
    <n v="10589.47"/>
    <n v="3252.96"/>
    <n v="7182.79"/>
  </r>
  <r>
    <s v="Imprimerie Ste-Julie"/>
    <x v="7"/>
    <m/>
    <n v="40081"/>
    <n v="30011"/>
    <x v="0"/>
    <n v="7115.31"/>
    <n v="3470"/>
    <n v="3492"/>
  </r>
  <r>
    <s v="Imprimerie Ste-Julie"/>
    <x v="7"/>
    <m/>
    <n v="40082"/>
    <n v="30011"/>
    <x v="0"/>
    <n v="3470"/>
    <n v="0"/>
    <n v="3327.6"/>
  </r>
  <r>
    <s v="Imprimerie Ste-Julie"/>
    <x v="7"/>
    <m/>
    <n v="40067"/>
    <n v="30015"/>
    <x v="3"/>
    <n v="10482"/>
    <n v="6795"/>
    <n v="3600"/>
  </r>
  <r>
    <s v="Imprimerie Ste-Julie"/>
    <x v="7"/>
    <m/>
    <n v="40084"/>
    <n v="30017"/>
    <x v="5"/>
    <n v="2087.4"/>
    <n v="1339.2"/>
    <n v="714.24"/>
  </r>
  <r>
    <s v="Étiquettes Luso-Flex"/>
    <x v="8"/>
    <m/>
    <n v="40060"/>
    <n v="30012"/>
    <x v="4"/>
    <n v="21345.919999999998"/>
    <m/>
    <n v="20973.599999999999"/>
  </r>
  <r>
    <s v="Étiquettes iFlex Inc."/>
    <x v="13"/>
    <m/>
    <n v="40086"/>
    <n v="30011"/>
    <x v="0"/>
    <n v="7115.31"/>
    <n v="6145.25"/>
    <n v="780"/>
  </r>
  <r>
    <s v="Étiquettes iFlex Inc."/>
    <x v="13"/>
    <m/>
    <n v="40087"/>
    <n v="30017"/>
    <x v="5"/>
    <n v="1339.22"/>
    <n v="552.9"/>
    <n v="756.6"/>
  </r>
  <r>
    <s v="Imprimerie Ste-Julie"/>
    <x v="7"/>
    <m/>
    <n v="40088"/>
    <n v="30011"/>
    <x v="0"/>
    <n v="3397.54"/>
    <n v="0"/>
    <n v="3276"/>
  </r>
  <r>
    <s v="Groupe Produlith Inc."/>
    <x v="5"/>
    <m/>
    <n v="40089"/>
    <n v="30017"/>
    <x v="5"/>
    <n v="3252.96"/>
    <n v="0"/>
    <n v="3117.6"/>
  </r>
  <r>
    <s v="Visuascan"/>
    <x v="10"/>
    <m/>
    <n v="40090"/>
    <n v="30012"/>
    <x v="4"/>
    <n v="7115.31"/>
    <n v="0"/>
    <n v="6912"/>
  </r>
  <r>
    <s v="Alpha"/>
    <x v="14"/>
    <s v="matiière"/>
    <n v="40093"/>
    <n v="30012"/>
    <x v="4"/>
    <n v="6856.5168000000003"/>
    <n v="0"/>
    <n v="6626.2079999999996"/>
  </r>
  <r>
    <s v="ÉTIQUETTES MULTI-FLEX"/>
    <x v="9"/>
    <m/>
    <n v="40094"/>
    <n v="30015"/>
    <x v="3"/>
    <n v="6795"/>
    <n v="3036.1"/>
    <n v="3600"/>
  </r>
  <r>
    <s v="ÉTIQUETTES MULTI-FLEX"/>
    <x v="9"/>
    <m/>
    <n v="40096"/>
    <n v="30017"/>
    <x v="5"/>
    <n v="13945.1"/>
    <n v="6571.7"/>
    <n v="7200"/>
  </r>
  <r>
    <s v="Étiquettes Luso-Flex"/>
    <x v="8"/>
    <m/>
    <n v="40098"/>
    <n v="30017"/>
    <x v="5"/>
    <n v="20659.189999999999"/>
    <n v="4698.72"/>
    <n v="15729.378000000001"/>
  </r>
  <r>
    <s v="Étiquettes Luso-Flex"/>
    <x v="8"/>
    <m/>
    <n v="40100"/>
    <n v="30012"/>
    <x v="4"/>
    <n v="14230.62"/>
    <n v="0"/>
    <n v="13879.29"/>
  </r>
  <r>
    <s v="Étiquettes Rive-Sud"/>
    <x v="4"/>
    <m/>
    <n v="40101"/>
    <n v="30017"/>
    <x v="5"/>
    <n v="4698.72"/>
    <n v="0"/>
    <n v="4623.3599999999997"/>
  </r>
  <r>
    <s v="Digi America Inc."/>
    <x v="2"/>
    <m/>
    <n v="40103"/>
    <n v="30019"/>
    <x v="7"/>
    <n v="35573.454048"/>
    <m/>
    <n v="35027.999999999978"/>
  </r>
  <r>
    <s v="Amstik"/>
    <x v="15"/>
    <m/>
    <n v="40104"/>
    <n v="30012"/>
    <x v="4"/>
    <n v="670.8"/>
    <n v="204.6"/>
    <n v="283.64999999999998"/>
  </r>
  <r>
    <s v="Étiquettes Luso-Flex"/>
    <x v="8"/>
    <m/>
    <n v="40105"/>
    <n v="30023"/>
    <x v="8"/>
    <n v="1778.708844"/>
    <n v="1420.4675"/>
    <n v="321.3"/>
  </r>
  <r>
    <s v="Visuascan"/>
    <x v="10"/>
    <m/>
    <n v="40105"/>
    <n v="30023"/>
    <x v="8"/>
    <n v="1778.708844"/>
    <n v="1420.4675"/>
    <n v="321.3"/>
  </r>
  <r>
    <s v="Étiquettes Corsair"/>
    <x v="11"/>
    <m/>
    <n v="40105"/>
    <n v="30023"/>
    <x v="8"/>
    <n v="1778.708844"/>
    <n v="1420.4675"/>
    <n v="321.3"/>
  </r>
  <r>
    <s v="Damaflex Imprimerie Multiservices"/>
    <x v="16"/>
    <m/>
    <n v="40105"/>
    <n v="30023"/>
    <x v="8"/>
    <n v="1778.708844"/>
    <n v="1420.4675"/>
    <n v="321.3"/>
  </r>
  <r>
    <s v="MCC Label"/>
    <x v="17"/>
    <m/>
    <n v="40106"/>
    <n v="30024"/>
    <x v="9"/>
    <n v="2511.1461599999998"/>
    <n v="2143.28928"/>
    <n v="316.8"/>
  </r>
  <r>
    <s v="Damaflex Imprimerie Multiservices"/>
    <x v="16"/>
    <m/>
    <n v="40106"/>
    <n v="30024"/>
    <x v="9"/>
    <n v="2511.1461599999998"/>
    <n v="2143.28928"/>
    <n v="316.8"/>
  </r>
  <r>
    <s v="Amstik"/>
    <x v="15"/>
    <m/>
    <n v="40107"/>
    <n v="30011"/>
    <x v="0"/>
    <n v="489.6"/>
    <n v="189"/>
    <n v="224.1"/>
  </r>
  <r>
    <s v="Damaflex Imprimerie Multiservices"/>
    <x v="16"/>
    <m/>
    <n v="40107"/>
    <n v="30011"/>
    <x v="0"/>
    <n v="489.6"/>
    <n v="189"/>
    <n v="224.1"/>
  </r>
  <r>
    <s v="Amstik"/>
    <x v="15"/>
    <m/>
    <n v="40108"/>
    <n v="30015"/>
    <x v="3"/>
    <n v="491.4"/>
    <n v="263.16000000000003"/>
    <n v="206.55"/>
  </r>
  <r>
    <s v="Amstik"/>
    <x v="15"/>
    <m/>
    <n v="40109"/>
    <n v="30016"/>
    <x v="6"/>
    <n v="10337.18"/>
    <n v="9984.3799999999992"/>
    <n v="280.8"/>
  </r>
  <r>
    <s v="Amstik"/>
    <x v="15"/>
    <m/>
    <n v="40110"/>
    <n v="30017"/>
    <x v="5"/>
    <n v="552.9"/>
    <n v="285"/>
    <n v="249.84"/>
  </r>
  <r>
    <s v="Damaflex Imprimerie Multiservices Inc."/>
    <x v="16"/>
    <m/>
    <n v="40114"/>
    <n v="30013"/>
    <x v="1"/>
    <n v="507.6"/>
    <n v="225.6"/>
    <n v="270.72000000000003"/>
  </r>
  <r>
    <s v="Imprimerie Ste-Julie"/>
    <x v="7"/>
    <m/>
    <n v="40067"/>
    <n v="30015"/>
    <x v="3"/>
    <n v="14372.300160000001"/>
    <n v="10770.91"/>
    <n v="3456"/>
  </r>
  <r>
    <s v="Étiquettes Rive-Sud"/>
    <x v="4"/>
    <m/>
    <n v="40120"/>
    <n v="30012"/>
    <x v="4"/>
    <n v="14230.615679999999"/>
    <n v="4847.1120000000001"/>
    <n v="9135"/>
  </r>
  <r>
    <s v="Étiquettes Rive-Sud"/>
    <x v="4"/>
    <m/>
    <n v="40121"/>
    <n v="30016"/>
    <x v="6"/>
    <n v="9984.384"/>
    <n v="4843.2960000000003"/>
    <n v="4933.2000000000007"/>
  </r>
  <r>
    <s v="Imprimerie Ste-Julie"/>
    <x v="7"/>
    <m/>
    <n v="40067"/>
    <n v="30015"/>
    <x v="3"/>
    <n v="10770.912"/>
    <n v="7228.8"/>
    <n v="3491.9999999999991"/>
  </r>
  <r>
    <s v="Alpha"/>
    <x v="14"/>
    <s v="matiière"/>
    <n v="40093"/>
    <n v="30012"/>
    <x v="4"/>
    <m/>
    <m/>
    <m/>
  </r>
  <r>
    <s v="Emballages Mijo"/>
    <x v="12"/>
    <m/>
    <n v="40126"/>
    <n v="30015"/>
    <x v="3"/>
    <n v="21458.69"/>
    <n v="0"/>
    <n v="21276"/>
  </r>
  <r>
    <s v="Emballages Mijo"/>
    <x v="12"/>
    <m/>
    <n v="40126"/>
    <n v="30015"/>
    <x v="3"/>
    <n v="0"/>
    <n v="0"/>
    <n v="0"/>
  </r>
  <r>
    <s v="Imprimerie Ste-Julie"/>
    <x v="7"/>
    <m/>
    <n v="40127"/>
    <n v="30011"/>
    <x v="0"/>
    <n v="7115.3078399999995"/>
    <n v="3542.1120000000001"/>
    <n v="3486"/>
  </r>
  <r>
    <s v="Lelys"/>
    <x v="18"/>
    <s v="Échantillons S21, S15 et B15"/>
    <n v="40128"/>
    <n v="30011"/>
    <x v="0"/>
    <n v="378"/>
    <n v="0"/>
    <n v="343.2"/>
  </r>
  <r>
    <s v="Lelys"/>
    <x v="18"/>
    <s v="Échantillons S21, S15 et B15"/>
    <n v="40129"/>
    <n v="30015"/>
    <x v="3"/>
    <n v="1714.71"/>
    <n v="1325.85"/>
    <n v="351"/>
  </r>
  <r>
    <s v="Lelys"/>
    <x v="18"/>
    <s v="Échantillons S21, S15 et B15"/>
    <n v="40130"/>
    <n v="30016"/>
    <x v="6"/>
    <n v="4843.2960000000003"/>
    <n v="4298.6880000000001"/>
    <n v="468"/>
  </r>
  <r>
    <s v="Crucial Solutions LLC"/>
    <x v="19"/>
    <s v="Samples Cust 1"/>
    <n v="40132"/>
    <n v="30023"/>
    <x v="8"/>
    <n v="5235.4721760000002"/>
    <n v="3455.6817600000004"/>
    <n v="1756.8000000000002"/>
  </r>
  <r>
    <s v="Crucial Solutions LLC"/>
    <x v="19"/>
    <s v="Samples Cust 1"/>
    <n v="40134"/>
    <n v="30025"/>
    <x v="1"/>
    <n v="7589.0131679999995"/>
    <n v="5391.0096000000003"/>
    <n v="2040"/>
  </r>
  <r>
    <s v="Digi America Inc."/>
    <x v="2"/>
    <n v="50008700"/>
    <n v="40103"/>
    <n v="30019"/>
    <x v="7"/>
    <n v="43328.718575999999"/>
    <n v="0"/>
    <n v="42768"/>
  </r>
  <r>
    <s v="Étiquettes Luso-Flex"/>
    <x v="8"/>
    <n v="1931"/>
    <n v="40137"/>
    <n v="30023"/>
    <x v="8"/>
    <n v="28459.341504"/>
    <n v="4657.95"/>
    <n v="22906.17"/>
  </r>
  <r>
    <s v="Crucial Solutions LLC"/>
    <x v="19"/>
    <s v="Samples Cust 1"/>
    <n v="40139"/>
    <n v="30025"/>
    <x v="1"/>
    <n v="5008.5096000000003"/>
    <n v="3019.2"/>
    <n v="1865.6999999999998"/>
  </r>
  <r>
    <s v="Crucial Solutions LLC"/>
    <x v="19"/>
    <s v="Samples Cust 2"/>
    <n v="40140"/>
    <n v="30011"/>
    <x v="0"/>
    <n v="2820"/>
    <n v="2004.75"/>
    <n v="772.19999999999982"/>
  </r>
  <r>
    <s v="IMS"/>
    <x v="20"/>
    <s v="Échantillons T11 et D21"/>
    <n v="40141"/>
    <n v="30025"/>
    <x v="1"/>
    <n v="1560"/>
    <n v="1177.5"/>
    <n v="382.5"/>
  </r>
  <r>
    <s v="IMS"/>
    <x v="20"/>
    <s v="Échantillons T11 et D21"/>
    <n v="40142"/>
    <n v="30023"/>
    <x v="8"/>
    <n v="878.24087999999995"/>
    <n v="555.55200000000002"/>
    <n v="307.8"/>
  </r>
  <r>
    <s v="Amstik"/>
    <x v="15"/>
    <s v="Échantillons T11 et D21"/>
    <n v="40142"/>
    <n v="30023"/>
    <x v="8"/>
    <n v="878.24087999999995"/>
    <n v="555.55200000000002"/>
    <n v="307.8"/>
  </r>
  <r>
    <s v="Damaflex Imprimerie Multiservices Inc."/>
    <x v="16"/>
    <s v="179960-1"/>
    <n v="40144"/>
    <n v="30025"/>
    <x v="1"/>
    <n v="7589.0131679999995"/>
    <n v="0"/>
    <n v="7380"/>
  </r>
  <r>
    <s v="Digi America Inc."/>
    <x v="2"/>
    <n v="50008739"/>
    <n v="40103"/>
    <n v="30019"/>
    <x v="7"/>
    <n v="42569.744976000002"/>
    <n v="0"/>
    <n v="41817.599999999991"/>
  </r>
  <r>
    <s v="Amstik"/>
    <x v="15"/>
    <s v="Échantillon D11"/>
    <n v="40149"/>
    <n v="30013"/>
    <x v="1"/>
    <m/>
    <m/>
    <m/>
  </r>
  <r>
    <s v="Imprimerie Ste-Julie"/>
    <x v="7"/>
    <n v="104997"/>
    <n v="40117"/>
    <n v="30015"/>
    <x v="3"/>
    <n v="3036.096"/>
    <n v="0"/>
    <n v="2988"/>
  </r>
  <r>
    <s v="Imprimerie Ste-Julie"/>
    <x v="7"/>
    <n v="104106"/>
    <n v="40150"/>
    <n v="30027"/>
    <x v="5"/>
    <n v="17889.369168000001"/>
    <n v="7083.7536"/>
    <n v="10727.999999999996"/>
  </r>
  <r>
    <s v="Digi America Inc."/>
    <x v="2"/>
    <n v="50008774"/>
    <n v="40103"/>
    <n v="30019"/>
    <x v="7"/>
    <n v="49710.772224000008"/>
    <n v="7424.5331999999999"/>
    <n v="41378.400000000001"/>
  </r>
  <r>
    <s v="Étiquettes Rive-Sud"/>
    <x v="4"/>
    <n v="301024"/>
    <n v="40155"/>
    <n v="30027"/>
    <x v="5"/>
    <n v="7083.7536"/>
    <n v="3469.5936000000002"/>
    <n v="3575.88"/>
  </r>
  <r>
    <s v="3G Print Group Inc."/>
    <x v="21"/>
    <n v="2842"/>
    <n v="40151"/>
    <n v="30011"/>
    <x v="0"/>
    <n v="3542.1120000000001"/>
    <n v="745.68"/>
    <n v="2695.92"/>
  </r>
  <r>
    <s v="3G Print Group Inc."/>
    <x v="21"/>
    <n v="2842"/>
    <n v="40152"/>
    <n v="30030"/>
    <x v="10"/>
    <n v="14228.947920000001"/>
    <n v="13023.00072"/>
    <n v="1128"/>
  </r>
  <r>
    <s v="3G Print Group Inc."/>
    <x v="21"/>
    <n v="2842"/>
    <n v="40153"/>
    <n v="30016"/>
    <x v="6"/>
    <n v="612"/>
    <n v="139.19999999999999"/>
    <n v="449.28000000000003"/>
  </r>
  <r>
    <s v="3G Print Group Inc."/>
    <x v="21"/>
    <n v="2842"/>
    <n v="40154"/>
    <n v="30027"/>
    <x v="5"/>
    <n v="3469.5936000000002"/>
    <n v="3115.788"/>
    <n v="312"/>
  </r>
  <r>
    <s v="Imprimerie Ste-Julie"/>
    <x v="7"/>
    <n v="105111"/>
    <n v="40150"/>
    <n v="30027"/>
    <x v="5"/>
    <n v="14347.492368000001"/>
    <n v="3541.8768"/>
    <n v="10692"/>
  </r>
  <r>
    <s v="Étiquettes Luso-Flex"/>
    <x v="8"/>
    <s v="440-2"/>
    <n v="40136"/>
    <n v="30026"/>
    <x v="11"/>
    <m/>
    <m/>
    <m/>
  </r>
  <r>
    <s v="Étiquettes Luso-Flex"/>
    <x v="8"/>
    <n v="1942"/>
    <n v="40156"/>
    <n v="30026"/>
    <x v="11"/>
    <n v="13825.607664000001"/>
    <n v="6505.4880000000003"/>
    <n v="7223.9999999999991"/>
  </r>
  <r>
    <s v="Étiquettes Luso-Flex"/>
    <x v="8"/>
    <n v="1944"/>
    <n v="40157"/>
    <n v="30026"/>
    <x v="11"/>
    <n v="6505.4880000000003"/>
    <n v="2963.6112000000003"/>
    <n v="3295.5749999999989"/>
  </r>
  <r>
    <s v="Imprimerie Bas St-Laurent"/>
    <x v="22"/>
    <s v="Échantillon D11"/>
    <n v="40160"/>
    <n v="30026"/>
    <x v="11"/>
    <n v="929.28000000000009"/>
    <n v="654.72"/>
    <n v="213.84000000000003"/>
  </r>
  <r>
    <s v="Étiquettes Luso-Flex"/>
    <x v="8"/>
    <s v="440-2"/>
    <n v="0"/>
    <n v="0"/>
    <x v="12"/>
    <m/>
    <m/>
    <m/>
  </r>
  <r>
    <s v="Alpha"/>
    <x v="14"/>
    <s v="matiière"/>
    <n v="40166"/>
    <n v="30026"/>
    <x v="11"/>
    <n v="13754.770128"/>
    <n v="7797.8207999999995"/>
    <n v="5865.2999999999993"/>
  </r>
  <r>
    <s v="Alpha"/>
    <x v="14"/>
    <s v="matiière"/>
    <n v="40167"/>
    <n v="30012"/>
    <x v="4"/>
    <n v="14013.75"/>
    <n v="1983.7440000000004"/>
    <n v="11715.435000000001"/>
  </r>
  <r>
    <s v="ÉTIQUETTES MULTI-FLEX"/>
    <x v="9"/>
    <s v="Échantillon D11"/>
    <n v="40168"/>
    <n v="30025"/>
    <x v="1"/>
    <n v="382.5"/>
    <n v="0"/>
    <n v="293.88"/>
  </r>
  <r>
    <s v="Digi America Inc."/>
    <x v="2"/>
    <n v="50008821"/>
    <n v="40103"/>
    <n v="30019"/>
    <x v="7"/>
    <n v="24804.992772000005"/>
    <n v="0"/>
    <n v="24383.1"/>
  </r>
  <r>
    <s v="Digi America Inc."/>
    <x v="2"/>
    <n v="50008821"/>
    <n v="40103"/>
    <n v="30019"/>
    <x v="7"/>
    <n v="22767.039504"/>
    <n v="0"/>
    <n v="22320"/>
  </r>
  <r>
    <s v="Digi America Inc."/>
    <x v="2"/>
    <n v="50008822"/>
    <n v="40169"/>
    <n v="30025"/>
    <x v="1"/>
    <n v="22767.039504"/>
    <n v="3758.7264"/>
    <n v="18561.300000000003"/>
  </r>
  <r>
    <s v="Emballages Mijo"/>
    <x v="12"/>
    <n v="14287"/>
    <n v="40171"/>
    <n v="30015"/>
    <x v="3"/>
    <n v="14372.300160000001"/>
    <n v="0"/>
    <n v="14211.936"/>
  </r>
  <r>
    <s v="Étiquettes iFlex Inc."/>
    <x v="13"/>
    <n v="1003018"/>
    <n v="40172"/>
    <n v="30011"/>
    <x v="0"/>
    <n v="7115.3078399999995"/>
    <n v="3505.9679999999998"/>
    <n v="3513.3"/>
  </r>
  <r>
    <s v="Imprimerie Ste-Julie"/>
    <x v="7"/>
    <n v="105646"/>
    <n v="40048"/>
    <n v="30011"/>
    <x v="0"/>
    <n v="10620.288"/>
    <n v="0"/>
    <n v="10404"/>
  </r>
  <r>
    <s v="Imprimerie Ste-Julie"/>
    <x v="7"/>
    <n v="105648"/>
    <n v="40117"/>
    <n v="30015"/>
    <x v="3"/>
    <n v="7011.9359999999997"/>
    <n v="3433.68"/>
    <n v="3420.0000000000005"/>
  </r>
  <r>
    <s v="Imprimerie Ste-Julie"/>
    <x v="7"/>
    <n v="105765"/>
    <n v="40117"/>
    <n v="30015"/>
    <x v="3"/>
    <n v="3433.68"/>
    <n v="0"/>
    <n v="3398.4000000000005"/>
  </r>
  <r>
    <s v="Digi America Inc."/>
    <x v="2"/>
    <n v="50008821"/>
    <n v="40103"/>
    <n v="30025"/>
    <x v="1"/>
    <n v="45534.079007999993"/>
    <n v="0"/>
    <n v="44871.599999999991"/>
  </r>
  <r>
    <s v="Imprimerie Ste-Julie"/>
    <x v="7"/>
    <n v="105799"/>
    <n v="40117"/>
    <n v="30015"/>
    <x v="3"/>
    <n v="14420.01024"/>
    <n v="10698.624"/>
    <n v="3576"/>
  </r>
  <r>
    <s v="Imprimerie Bas St-Laurent"/>
    <x v="22"/>
    <s v="Échantillon D11"/>
    <n v="40176"/>
    <n v="30023"/>
    <x v="8"/>
    <n v="1111.104"/>
    <n v="958.8"/>
    <n v="126.90000000000009"/>
  </r>
  <r>
    <s v="Imprimerie Ste-Julie"/>
    <x v="7"/>
    <n v="105844"/>
    <n v="40117"/>
    <n v="30015"/>
    <x v="3"/>
    <n v="10698.624"/>
    <n v="3614.4"/>
    <n v="6912"/>
  </r>
  <r>
    <s v="3G Print Group Inc."/>
    <x v="21"/>
    <n v="2898"/>
    <n v="40179"/>
    <n v="30011"/>
    <x v="0"/>
    <n v="7115.3078399999995"/>
    <n v="0"/>
    <n v="6984"/>
  </r>
  <r>
    <s v="ÉTIQUETTES MULTI-FLEX"/>
    <x v="9"/>
    <n v="9869"/>
    <n v="40180"/>
    <n v="30025"/>
    <x v="1"/>
    <n v="7589.0131679999995"/>
    <n v="5247.9900000000007"/>
    <n v="2257.1999999999998"/>
  </r>
  <r>
    <s v="ÉTIQUETTES MULTI-FLEX"/>
    <x v="9"/>
    <n v="9875"/>
    <n v="40096"/>
    <n v="30027"/>
    <x v="5"/>
    <n v="14395.199279999999"/>
    <n v="0"/>
    <n v="14284.799999999996"/>
  </r>
  <r>
    <s v="Étiquettes Luso-Flex"/>
    <x v="8"/>
    <n v="1954"/>
    <n v="40183"/>
    <n v="30011"/>
    <x v="0"/>
    <n v="7115.3078399999995"/>
    <n v="3433.68"/>
    <n v="3564.0000000000005"/>
  </r>
  <r>
    <s v="3G Print Group Inc."/>
    <x v="21"/>
    <n v="2905"/>
    <n v="40186"/>
    <n v="30027"/>
    <x v="5"/>
    <n v="7228.32"/>
    <n v="0"/>
    <n v="7200"/>
  </r>
  <r>
    <s v="3G Print Group Inc."/>
    <x v="21"/>
    <n v="2905"/>
    <n v="40189"/>
    <n v="30028"/>
    <x v="6"/>
    <n v="14228.947920000001"/>
    <n v="0"/>
    <n v="13824.000000000002"/>
  </r>
  <r>
    <s v="3G Print Group Inc."/>
    <x v="21"/>
    <n v="2905"/>
    <n v="40189"/>
    <n v="30016"/>
    <x v="6"/>
    <n v="14182.182720000001"/>
    <n v="6831.2160000000003"/>
    <n v="7179.2999999999993"/>
  </r>
  <r>
    <s v="3G Print Group Inc."/>
    <x v="21"/>
    <b v="0"/>
    <n v="0"/>
    <n v="30015"/>
    <x v="3"/>
    <n v="465.75"/>
    <n v="0"/>
    <n v="316.8"/>
  </r>
  <r>
    <s v="ÉTIQUETTES MULTI-FLEX"/>
    <x v="9"/>
    <n v="9889"/>
    <n v="40193"/>
    <n v="30027"/>
    <x v="5"/>
    <n v="14608.434720000001"/>
    <n v="7228.32"/>
    <n v="7140"/>
  </r>
  <r>
    <s v="Imprimerie Ste-Julie"/>
    <x v="7"/>
    <n v="105970"/>
    <n v="40084"/>
    <n v="30027"/>
    <x v="5"/>
    <n v="14228.947920000001"/>
    <n v="10517.205599999999"/>
    <n v="3600"/>
  </r>
  <r>
    <s v="Gignac + Unik"/>
    <x v="23"/>
    <s v="Échantillons"/>
    <n v="40195"/>
    <n v="30029"/>
    <x v="13"/>
    <n v="576"/>
    <n v="0"/>
    <n v="576"/>
  </r>
  <r>
    <s v="Gignac + Unik"/>
    <x v="23"/>
    <s v="Échantillons"/>
    <n v="40196"/>
    <n v="30023"/>
    <x v="8"/>
    <n v="958.8"/>
    <n v="655.5"/>
    <n v="276"/>
  </r>
  <r>
    <s v="Gignac + Unik"/>
    <x v="23"/>
    <s v="Échantillons"/>
    <n v="40197"/>
    <n v="30015"/>
    <x v="3"/>
    <n v="860.1"/>
    <n v="558.9"/>
    <n v="276"/>
  </r>
  <r>
    <s v="Emballages Mijo"/>
    <x v="12"/>
    <n v="14302"/>
    <n v="40171"/>
    <n v="30031"/>
    <x v="3"/>
    <n v="28576.440288000002"/>
    <n v="10987.046399999999"/>
    <n v="17424.000000000007"/>
  </r>
  <r>
    <s v="Étiquettes Rive-Sud+Unik"/>
    <x v="4"/>
    <n v="281124"/>
    <n v="40199"/>
    <n v="30029"/>
    <x v="13"/>
    <n v="14158.110384"/>
    <n v="9533.3351999999995"/>
    <n v="4536"/>
  </r>
  <r>
    <s v="Étiquette Nationale"/>
    <x v="24"/>
    <b v="0"/>
    <n v="0"/>
    <n v="30011"/>
    <x v="0"/>
    <n v="2695.92"/>
    <n v="1903.5"/>
    <n v="733.19999999999982"/>
  </r>
  <r>
    <s v="Imprimerie Ste-Julie"/>
    <x v="7"/>
    <n v="106059"/>
    <n v="40048"/>
    <n v="30011"/>
    <x v="0"/>
    <n v="3433.68"/>
    <n v="0"/>
    <n v="3240"/>
  </r>
  <r>
    <s v="Digi America Inc."/>
    <x v="2"/>
    <n v="50008916"/>
    <n v="40054"/>
    <n v="30025"/>
    <x v="1"/>
    <n v="7589.0131679999995"/>
    <n v="1545"/>
    <n v="5871"/>
  </r>
  <r>
    <s v="Étiquettes Luso-Flex"/>
    <x v="8"/>
    <n v="1958"/>
    <n v="40156"/>
    <n v="30026"/>
    <x v="11"/>
    <n v="14228.947920000001"/>
    <n v="0"/>
    <n v="14122.919999999993"/>
  </r>
  <r>
    <s v="Étiquettes Luso-Flex"/>
    <x v="8"/>
    <n v="1959"/>
    <n v="40202"/>
    <n v="30017"/>
    <x v="5"/>
    <n v="285"/>
    <n v="0"/>
    <n v="262.2"/>
  </r>
  <r>
    <s v="Imprimerie Ste-Julie"/>
    <x v="7"/>
    <n v="106205"/>
    <n v="40117"/>
    <n v="30015"/>
    <x v="3"/>
    <n v="3614.4"/>
    <n v="0"/>
    <n v="3516"/>
  </r>
  <r>
    <s v="Damaflex Imprimerie Multiservices Inc."/>
    <x v="16"/>
    <n v="179977"/>
    <n v="40144"/>
    <n v="30025"/>
    <x v="1"/>
    <n v="7589.0131679999995"/>
    <n v="0"/>
    <n v="7488.0000000000009"/>
  </r>
  <r>
    <s v="Imprimerie Ste-Julie"/>
    <x v="7"/>
    <n v="106247"/>
    <n v="40081"/>
    <n v="30011"/>
    <x v="0"/>
    <n v="3325.248"/>
    <n v="0"/>
    <n v="3261.5999999999995"/>
  </r>
  <r>
    <s v="Emballages Mijo"/>
    <x v="12"/>
    <n v="14315"/>
    <n v="40171"/>
    <n v="30015"/>
    <x v="3"/>
    <n v="7228.32"/>
    <n v="0"/>
    <n v="7164"/>
  </r>
  <r>
    <s v="Imprimerie Ste-Julie"/>
    <x v="7"/>
    <n v="106272"/>
    <n v="40084"/>
    <n v="30027"/>
    <x v="5"/>
    <n v="10517.205599999999"/>
    <n v="7011.4704000000002"/>
    <n v="3420"/>
  </r>
  <r>
    <s v="ÉTIQUETTES MULTI-FLEX"/>
    <x v="9"/>
    <n v="9936"/>
    <n v="40206"/>
    <n v="30015"/>
    <x v="3"/>
    <n v="14371.345824"/>
    <n v="0"/>
    <n v="14220"/>
  </r>
  <r>
    <s v="AKO"/>
    <x v="25"/>
    <s v="matière"/>
    <n v="0"/>
    <n v="0"/>
    <x v="4"/>
    <m/>
    <m/>
    <m/>
  </r>
  <r>
    <s v="AKO"/>
    <x v="25"/>
    <s v="matière"/>
    <n v="0"/>
    <n v="0"/>
    <x v="13"/>
    <m/>
    <m/>
    <m/>
  </r>
  <r>
    <s v="AKO"/>
    <x v="25"/>
    <s v="4x6"/>
    <n v="0"/>
    <n v="0"/>
    <x v="4"/>
    <m/>
    <m/>
    <m/>
  </r>
  <r>
    <s v="AKO"/>
    <x v="25"/>
    <s v="4x6"/>
    <n v="0"/>
    <n v="0"/>
    <x v="13"/>
    <m/>
    <m/>
    <m/>
  </r>
  <r>
    <s v="Digi America Inc."/>
    <x v="2"/>
    <n v="50008960"/>
    <n v="40103"/>
    <n v="30025"/>
    <x v="1"/>
    <n v="68301.118511999986"/>
    <n v="0"/>
    <n v="66718.2"/>
  </r>
  <r>
    <s v="Étiquettes Luso-Flex"/>
    <x v="8"/>
    <n v="1952"/>
    <n v="40181"/>
    <n v="30041"/>
    <x v="8"/>
    <m/>
    <m/>
    <m/>
  </r>
  <r>
    <s v="Damaflex Imprimerie Multiservices Inc."/>
    <x v="16"/>
    <s v="179960-2"/>
    <n v="40147"/>
    <n v="30041"/>
    <x v="8"/>
    <m/>
    <m/>
    <m/>
  </r>
  <r>
    <s v="Étiquettes Corsair"/>
    <x v="11"/>
    <n v="31758"/>
    <n v="40214"/>
    <n v="30041"/>
    <x v="8"/>
    <m/>
    <m/>
    <m/>
  </r>
  <r>
    <s v="Groupe Produlith Inc."/>
    <x v="5"/>
    <s v="1-1-32391"/>
    <n v="40089"/>
    <n v="30027"/>
    <x v="5"/>
    <n v="7011.4704000000002"/>
    <n v="3614.16"/>
    <n v="3312"/>
  </r>
  <r>
    <s v="Imprimerie Bas St-Laurent"/>
    <x v="22"/>
    <s v="0046"/>
    <n v="40217"/>
    <n v="30026"/>
    <x v="11"/>
    <n v="13185.178512"/>
    <n v="0"/>
    <n v="13031.999999999996"/>
  </r>
  <r>
    <s v="Damaflex Imprimerie Multiservices Inc."/>
    <x v="16"/>
    <n v="179984"/>
    <n v="40220"/>
    <n v="30025"/>
    <x v="1"/>
    <n v="7589.0131679999995"/>
    <n v="0"/>
    <n v="7344"/>
  </r>
  <r>
    <s v="Imprimerie Ste-Julie"/>
    <x v="7"/>
    <n v="106618"/>
    <n v="40173"/>
    <n v="30011"/>
    <x v="0"/>
    <n v="14230.615679999999"/>
    <n v="0"/>
    <n v="13931.999999999998"/>
  </r>
  <r>
    <s v="Imprimerie Ste-Julie"/>
    <x v="7"/>
    <n v="106246"/>
    <n v="40067"/>
    <n v="30031"/>
    <x v="3"/>
    <n v="3758.7264"/>
    <n v="0"/>
    <n v="3708"/>
  </r>
  <r>
    <s v="Étiquettes Luso-Flex"/>
    <x v="8"/>
    <n v="1966"/>
    <n v="40212"/>
    <n v="30011"/>
    <x v="0"/>
    <n v="7115.3078399999995"/>
    <n v="3542.1120000000001"/>
    <n v="3463.5"/>
  </r>
  <r>
    <s v="Gignac + Unik"/>
    <x v="23"/>
    <s v="Échantillon S15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n v="0"/>
    <x v="26"/>
    <n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b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  <r>
    <n v="0"/>
    <x v="26"/>
    <b v="0"/>
    <n v="0"/>
    <n v="0"/>
    <x v="14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5">
  <r>
    <s v="LE-2024051"/>
    <x v="0"/>
    <x v="0"/>
    <n v="0"/>
    <n v="0"/>
  </r>
  <r>
    <s v="LE-2024052"/>
    <x v="0"/>
    <x v="0"/>
    <n v="0"/>
    <n v="0"/>
  </r>
  <r>
    <s v="LE-2024053"/>
    <x v="1"/>
    <x v="0"/>
    <n v="0"/>
    <n v="0"/>
  </r>
  <r>
    <s v="LE-2024055"/>
    <x v="0"/>
    <x v="1"/>
    <n v="1005"/>
    <n v="776.74512989558627"/>
  </r>
  <r>
    <s v="LE-2024056"/>
    <x v="0"/>
    <x v="2"/>
    <n v="1005"/>
    <n v="674.86654277520313"/>
  </r>
  <r>
    <s v="LE-2024057"/>
    <x v="2"/>
    <x v="3"/>
    <n v="0"/>
    <n v="708.97712111168676"/>
  </r>
  <r>
    <s v="LE-2024058"/>
    <x v="2"/>
    <x v="3"/>
    <n v="0"/>
    <n v="0"/>
  </r>
  <r>
    <s v="LE-2024059"/>
    <x v="1"/>
    <x v="2"/>
    <n v="780"/>
    <n v="549.35646952990976"/>
  </r>
  <r>
    <s v="LE-2024061-1"/>
    <x v="3"/>
    <x v="4"/>
    <n v="1800"/>
    <n v="665.13931884609599"/>
  </r>
  <r>
    <s v="LE-2024065"/>
    <x v="4"/>
    <x v="0"/>
    <n v="780"/>
    <n v="448.61608331625052"/>
  </r>
  <r>
    <s v="LE-2024066"/>
    <x v="5"/>
    <x v="0"/>
    <n v="718.56"/>
    <n v="358.22945076712284"/>
  </r>
  <r>
    <s v="LE-2024067"/>
    <x v="6"/>
    <x v="5"/>
    <n v="685.21"/>
    <n v="487.67621092776955"/>
  </r>
  <r>
    <s v="LE-2024072"/>
    <x v="5"/>
    <x v="2"/>
    <n v="730.8599999999999"/>
    <n v="320.80248267708885"/>
  </r>
  <r>
    <s v="LE-2024073"/>
    <x v="5"/>
    <x v="4"/>
    <n v="671"/>
    <n v="473.26229073977896"/>
  </r>
  <r>
    <s v="LE-2024084"/>
    <x v="7"/>
    <x v="4"/>
    <n v="926.4"/>
    <n v="579.35473904793184"/>
  </r>
  <r>
    <s v="LE-2024085"/>
    <x v="7"/>
    <x v="0"/>
    <n v="1027.2"/>
    <n v="787.12802207485868"/>
  </r>
  <r>
    <s v="LE-2024086"/>
    <x v="8"/>
    <x v="5"/>
    <n v="675.48"/>
    <n v="408.6712912784875"/>
  </r>
  <r>
    <s v="LE-2024089"/>
    <x v="6"/>
    <x v="5"/>
    <n v="445"/>
    <n v="304.76182957948566"/>
  </r>
  <r>
    <s v="LE-2024090"/>
    <x v="4"/>
    <x v="4"/>
    <n v="600"/>
    <n v="379.51283131650843"/>
  </r>
  <r>
    <s v="LE-2024091"/>
    <x v="6"/>
    <x v="4"/>
    <n v="285"/>
    <n v="191.2571753837245"/>
  </r>
  <r>
    <s v="LE-2024092"/>
    <x v="9"/>
    <x v="5"/>
    <n v="451.5"/>
    <n v="301.33163380484427"/>
  </r>
  <r>
    <s v="LE-2024093"/>
    <x v="7"/>
    <x v="2"/>
    <n v="1076"/>
    <n v="559.6539667904193"/>
  </r>
  <r>
    <s v="LE-2024097"/>
    <x v="10"/>
    <x v="2"/>
    <n v="657.9"/>
    <n v="371.97342562578513"/>
  </r>
  <r>
    <s v="LE-2024098"/>
    <x v="10"/>
    <x v="4"/>
    <n v="614.13"/>
    <n v="314.24265421882188"/>
  </r>
  <r>
    <s v="LE-2024108"/>
    <x v="11"/>
    <x v="4"/>
    <n v="756.6"/>
    <n v="361.91989854175296"/>
  </r>
  <r>
    <s v="LE-2024112"/>
    <x v="12"/>
    <x v="5"/>
    <n v="6626.2079999999996"/>
    <n v="2365.8886264531766"/>
  </r>
  <r>
    <s v="LE-2024119"/>
    <x v="13"/>
    <x v="5"/>
    <n v="283.64999999999998"/>
    <n v="199.82698019924811"/>
  </r>
  <r>
    <s v="LE-2024120"/>
    <x v="6"/>
    <x v="6"/>
    <n v="321.3"/>
    <n v="130.96972909906839"/>
  </r>
  <r>
    <s v="LE-2024120-1"/>
    <x v="8"/>
    <x v="6"/>
    <n v="321.3"/>
    <n v="130.96972909906839"/>
  </r>
  <r>
    <s v="LE-2024120-2"/>
    <x v="9"/>
    <x v="6"/>
    <n v="321.3"/>
    <n v="130.96972909906839"/>
  </r>
  <r>
    <s v="LE-2024120-3"/>
    <x v="14"/>
    <x v="6"/>
    <n v="321.3"/>
    <n v="130.96972909906839"/>
  </r>
  <r>
    <s v="LE-2024121"/>
    <x v="15"/>
    <x v="7"/>
    <n v="316.8"/>
    <n v="153.09044276053265"/>
  </r>
  <r>
    <s v="LE-2024121-1"/>
    <x v="14"/>
    <x v="7"/>
    <n v="316.8"/>
    <n v="153.09044276053265"/>
  </r>
  <r>
    <s v="LE-2024122"/>
    <x v="13"/>
    <x v="0"/>
    <n v="224.1"/>
    <n v="154.88730353062243"/>
  </r>
  <r>
    <s v="LE-2024122-1"/>
    <x v="14"/>
    <x v="0"/>
    <n v="224.1"/>
    <n v="154.88730353062243"/>
  </r>
  <r>
    <s v="LE-2024123"/>
    <x v="13"/>
    <x v="2"/>
    <n v="206.55"/>
    <n v="108.07587178198028"/>
  </r>
  <r>
    <s v="LE-2024124"/>
    <x v="13"/>
    <x v="8"/>
    <n v="280.8"/>
    <n v="237.67517526643803"/>
  </r>
  <r>
    <s v="LE-2024125"/>
    <x v="13"/>
    <x v="4"/>
    <n v="249.84"/>
    <n v="119.56809850770394"/>
  </r>
  <r>
    <s v="LE-2024126"/>
    <x v="14"/>
    <x v="3"/>
    <n v="270.72000000000003"/>
    <n v="148.36166328260273"/>
  </r>
  <r>
    <s v="LE-2024131"/>
    <x v="12"/>
    <x v="5"/>
    <n v="0"/>
    <n v="0"/>
  </r>
  <r>
    <s v="LE-2024132-1"/>
    <x v="10"/>
    <x v="2"/>
    <n v="1440"/>
    <n v="387.15010716467003"/>
  </r>
  <r>
    <s v="LE-2024134"/>
    <x v="16"/>
    <x v="0"/>
    <n v="343.2"/>
    <n v="183.43354941974476"/>
  </r>
  <r>
    <s v="LE-2024135"/>
    <x v="16"/>
    <x v="2"/>
    <n v="351"/>
    <n v="195.81152184805131"/>
  </r>
  <r>
    <s v="LE-2024136"/>
    <x v="16"/>
    <x v="8"/>
    <n v="468"/>
    <n v="272.12163392997991"/>
  </r>
  <r>
    <s v="LE-2024137"/>
    <x v="17"/>
    <x v="6"/>
    <n v="1756.8000000000002"/>
    <n v="713.15316606485646"/>
  </r>
  <r>
    <s v="LE-2024138"/>
    <x v="17"/>
    <x v="3"/>
    <n v="2040"/>
    <n v="1075.6975533488321"/>
  </r>
  <r>
    <s v="LE-2024141"/>
    <x v="17"/>
    <x v="3"/>
    <n v="1865.6999999999998"/>
    <n v="1027.8154604492918"/>
  </r>
  <r>
    <s v="LE-2024142"/>
    <x v="17"/>
    <x v="0"/>
    <n v="772.19999999999982"/>
    <n v="444.89305369900848"/>
  </r>
  <r>
    <s v="LE-2024143"/>
    <x v="18"/>
    <x v="3"/>
    <n v="382.5"/>
    <n v="273.00236596612933"/>
  </r>
  <r>
    <s v="LE-2024144"/>
    <x v="18"/>
    <x v="6"/>
    <n v="307.8"/>
    <n v="169.69778556797274"/>
  </r>
  <r>
    <s v="LE-2024144-1"/>
    <x v="13"/>
    <x v="6"/>
    <n v="307.8"/>
    <n v="135.38778556797274"/>
  </r>
  <r>
    <s v="LE-2024147"/>
    <x v="13"/>
    <x v="3"/>
    <n v="225.60000000000002"/>
    <n v="83.088538036036937"/>
  </r>
  <r>
    <s v="LE-2024152"/>
    <x v="19"/>
    <x v="0"/>
    <n v="2695.92"/>
    <n v="929.38260935824292"/>
  </r>
  <r>
    <s v="LE-2024153"/>
    <x v="19"/>
    <x v="9"/>
    <n v="1128"/>
    <n v="409.65843641037628"/>
  </r>
  <r>
    <s v="LE-2024154"/>
    <x v="19"/>
    <x v="8"/>
    <n v="449.28000000000003"/>
    <n v="312.42671485147554"/>
  </r>
  <r>
    <s v="LE-2024155"/>
    <x v="19"/>
    <x v="4"/>
    <n v="312"/>
    <n v="176.70708254961502"/>
  </r>
  <r>
    <s v="LE-2024157"/>
    <x v="6"/>
    <x v="10"/>
    <n v="0"/>
    <n v="0"/>
  </r>
  <r>
    <s v="LE-2024160"/>
    <x v="20"/>
    <x v="10"/>
    <n v="213.84000000000003"/>
    <n v="148.85592251331443"/>
  </r>
  <r>
    <s v="LE-2024161"/>
    <x v="6"/>
    <x v="11"/>
    <n v="0"/>
    <n v="0"/>
  </r>
  <r>
    <s v="LE-2024162"/>
    <x v="12"/>
    <x v="10"/>
    <n v="5865.2999999999993"/>
    <n v="1964.9536921575825"/>
  </r>
  <r>
    <s v="LE-2024163"/>
    <x v="12"/>
    <x v="5"/>
    <n v="11715.435000000001"/>
    <n v="4182.5183113279354"/>
  </r>
  <r>
    <s v="LE-2024164"/>
    <x v="7"/>
    <x v="3"/>
    <n v="293.88"/>
    <n v="188.74557271952301"/>
  </r>
  <r>
    <s v="LE-2024175"/>
    <x v="20"/>
    <x v="6"/>
    <n v="126.90000000000009"/>
    <n v="91.112933749255205"/>
  </r>
  <r>
    <s v="LE-2024184"/>
    <x v="19"/>
    <x v="2"/>
    <n v="316.8"/>
    <n v="173.20735934715893"/>
  </r>
  <r>
    <s v="LE-2024187"/>
    <x v="21"/>
    <x v="12"/>
    <n v="576"/>
    <n v="237.59288203109199"/>
  </r>
  <r>
    <s v="LE-2024188"/>
    <x v="21"/>
    <x v="6"/>
    <n v="276"/>
    <n v="207.87744029304898"/>
  </r>
  <r>
    <s v="LE-2024189"/>
    <x v="21"/>
    <x v="2"/>
    <n v="276"/>
    <n v="193.93934326746384"/>
  </r>
  <r>
    <s v="LE-2024192"/>
    <x v="22"/>
    <x v="0"/>
    <n v="733.19999999999982"/>
    <n v="340.37644319381252"/>
  </r>
  <r>
    <s v="LE-2024203"/>
    <x v="23"/>
    <x v="5"/>
    <n v="0"/>
    <n v="0"/>
  </r>
  <r>
    <s v="LE-2024204"/>
    <x v="23"/>
    <x v="12"/>
    <n v="0"/>
    <n v="0"/>
  </r>
  <r>
    <s v="LE-2024205"/>
    <x v="23"/>
    <x v="5"/>
    <n v="0"/>
    <n v="0"/>
  </r>
  <r>
    <s v="LE-2024206"/>
    <x v="23"/>
    <x v="12"/>
    <n v="0"/>
    <n v="0"/>
  </r>
  <r>
    <s v="LE-2024208"/>
    <x v="6"/>
    <x v="6"/>
    <n v="0"/>
    <n v="0"/>
  </r>
  <r>
    <s v="LE-2024210"/>
    <x v="9"/>
    <x v="6"/>
    <n v="0"/>
    <n v="0"/>
  </r>
  <r>
    <s v="LE-2024217"/>
    <x v="21"/>
    <x v="2"/>
    <n v="351.00000000000006"/>
    <n v="181.32402540450792"/>
  </r>
  <r>
    <s v="LE-2024223"/>
    <x v="24"/>
    <x v="3"/>
    <n v="2601.0611999999996"/>
    <n v="1063.4707021634113"/>
  </r>
  <r>
    <s v="LE-2024226"/>
    <x v="5"/>
    <x v="0"/>
    <n v="6911.9999999999991"/>
    <n v="2175.457368670166"/>
  </r>
  <r>
    <s v="LE-2024229"/>
    <x v="9"/>
    <x v="6"/>
    <n v="0"/>
    <n v="0"/>
  </r>
  <r>
    <s v="LE-2024230"/>
    <x v="5"/>
    <x v="2"/>
    <n v="0"/>
    <n v="0"/>
  </r>
  <r>
    <s v="LE-2024231"/>
    <x v="5"/>
    <x v="13"/>
    <n v="0"/>
    <n v="0"/>
  </r>
  <r>
    <s v="LE-2024232"/>
    <x v="25"/>
    <x v="13"/>
    <n v="0"/>
    <n v="0"/>
  </r>
  <r>
    <s v="LE-2024233"/>
    <x v="25"/>
    <x v="13"/>
    <n v="0"/>
    <n v="0"/>
  </r>
  <r>
    <s v="LE-2024234"/>
    <x v="25"/>
    <x v="13"/>
    <n v="0"/>
    <n v="0"/>
  </r>
  <r>
    <s v="LE-2024235"/>
    <x v="25"/>
    <x v="13"/>
    <n v="0"/>
    <n v="0"/>
  </r>
  <r>
    <s v="LE-2024236"/>
    <x v="25"/>
    <x v="13"/>
    <n v="0"/>
    <n v="0"/>
  </r>
  <r>
    <s v="LE-2024237"/>
    <x v="25"/>
    <x v="13"/>
    <n v="0"/>
    <n v="0"/>
  </r>
  <r>
    <s v="LE-2024238"/>
    <x v="25"/>
    <x v="13"/>
    <n v="0"/>
    <n v="0"/>
  </r>
  <r>
    <s v="LE-2024239"/>
    <x v="25"/>
    <x v="13"/>
    <n v="0"/>
    <n v="0"/>
  </r>
  <r>
    <s v="LE-2024240"/>
    <x v="25"/>
    <x v="13"/>
    <n v="0"/>
    <n v="0"/>
  </r>
  <r>
    <s v="LE-2024241"/>
    <x v="25"/>
    <x v="13"/>
    <n v="0"/>
    <n v="0"/>
  </r>
  <r>
    <s v="LE-2024242"/>
    <x v="25"/>
    <x v="13"/>
    <n v="0"/>
    <n v="0"/>
  </r>
  <r>
    <s v="LE-2024243"/>
    <x v="25"/>
    <x v="13"/>
    <n v="0"/>
    <n v="0"/>
  </r>
  <r>
    <s v="LE-2024244"/>
    <x v="25"/>
    <x v="13"/>
    <n v="0"/>
    <n v="0"/>
  </r>
  <r>
    <s v="LE-2024245"/>
    <x v="25"/>
    <x v="13"/>
    <n v="0"/>
    <n v="0"/>
  </r>
  <r>
    <s v="LE-2024246"/>
    <x v="25"/>
    <x v="13"/>
    <n v="0"/>
    <n v="0"/>
  </r>
  <r>
    <s v="LE-2024247"/>
    <x v="25"/>
    <x v="13"/>
    <n v="0"/>
    <n v="0"/>
  </r>
  <r>
    <s v="LE-2024248"/>
    <x v="25"/>
    <x v="13"/>
    <n v="0"/>
    <n v="0"/>
  </r>
  <r>
    <s v="LE-2024249"/>
    <x v="25"/>
    <x v="13"/>
    <n v="0"/>
    <n v="0"/>
  </r>
  <r>
    <s v="LE-2024250"/>
    <x v="25"/>
    <x v="13"/>
    <n v="0"/>
    <n v="0"/>
  </r>
  <r>
    <s v="LE-2024251"/>
    <x v="25"/>
    <x v="13"/>
    <n v="0"/>
    <n v="0"/>
  </r>
  <r>
    <s v="LE-2024252"/>
    <x v="25"/>
    <x v="13"/>
    <n v="0"/>
    <n v="0"/>
  </r>
  <r>
    <s v="LE-2024253"/>
    <x v="25"/>
    <x v="13"/>
    <n v="0"/>
    <n v="0"/>
  </r>
  <r>
    <s v="LE-2024254"/>
    <x v="25"/>
    <x v="13"/>
    <n v="0"/>
    <n v="0"/>
  </r>
  <r>
    <s v="LE-2024255"/>
    <x v="25"/>
    <x v="13"/>
    <n v="0"/>
    <n v="0"/>
  </r>
  <r>
    <s v="LE-2024256"/>
    <x v="25"/>
    <x v="13"/>
    <n v="0"/>
    <n v="0"/>
  </r>
  <r>
    <s v="LE-2024257"/>
    <x v="25"/>
    <x v="13"/>
    <n v="0"/>
    <n v="0"/>
  </r>
  <r>
    <s v="LE-2024258"/>
    <x v="25"/>
    <x v="13"/>
    <n v="0"/>
    <n v="0"/>
  </r>
  <r>
    <s v="LE-2024259"/>
    <x v="25"/>
    <x v="13"/>
    <n v="0"/>
    <n v="0"/>
  </r>
  <r>
    <s v="LE-2024260"/>
    <x v="25"/>
    <x v="13"/>
    <n v="0"/>
    <n v="0"/>
  </r>
  <r>
    <s v="LE-2024261"/>
    <x v="25"/>
    <x v="13"/>
    <n v="0"/>
    <n v="0"/>
  </r>
  <r>
    <s v="LE-2024262"/>
    <x v="25"/>
    <x v="13"/>
    <n v="0"/>
    <n v="0"/>
  </r>
  <r>
    <s v="LE-2024263"/>
    <x v="25"/>
    <x v="13"/>
    <n v="0"/>
    <n v="0"/>
  </r>
  <r>
    <s v="LE-2024264"/>
    <x v="25"/>
    <x v="13"/>
    <n v="0"/>
    <n v="0"/>
  </r>
  <r>
    <s v="LE-2024265"/>
    <x v="25"/>
    <x v="13"/>
    <n v="0"/>
    <n v="0"/>
  </r>
  <r>
    <s v="LE-2024266"/>
    <x v="25"/>
    <x v="13"/>
    <n v="0"/>
    <n v="0"/>
  </r>
  <r>
    <s v="LE-2024267"/>
    <x v="25"/>
    <x v="13"/>
    <n v="0"/>
    <n v="0"/>
  </r>
  <r>
    <s v="LE-2024268"/>
    <x v="25"/>
    <x v="13"/>
    <n v="0"/>
    <n v="0"/>
  </r>
  <r>
    <s v="LE-2024269"/>
    <x v="25"/>
    <x v="13"/>
    <n v="0"/>
    <n v="0"/>
  </r>
  <r>
    <s v="LE-2024270"/>
    <x v="25"/>
    <x v="13"/>
    <n v="0"/>
    <n v="0"/>
  </r>
  <r>
    <s v="LE-2024271"/>
    <x v="25"/>
    <x v="13"/>
    <n v="0"/>
    <n v="0"/>
  </r>
  <r>
    <s v="LE-2024272"/>
    <x v="25"/>
    <x v="13"/>
    <n v="0"/>
    <n v="0"/>
  </r>
  <r>
    <s v="LE-2024273"/>
    <x v="25"/>
    <x v="13"/>
    <n v="0"/>
    <n v="0"/>
  </r>
  <r>
    <s v="LE-2024274"/>
    <x v="25"/>
    <x v="13"/>
    <n v="0"/>
    <n v="0"/>
  </r>
  <r>
    <s v="LE-2024275"/>
    <x v="25"/>
    <x v="13"/>
    <n v="0"/>
    <n v="0"/>
  </r>
  <r>
    <s v="LE-2024276"/>
    <x v="25"/>
    <x v="13"/>
    <n v="0"/>
    <n v="0"/>
  </r>
  <r>
    <s v="LE-2024277"/>
    <x v="25"/>
    <x v="13"/>
    <n v="0"/>
    <n v="0"/>
  </r>
  <r>
    <s v="LE-2024278"/>
    <x v="25"/>
    <x v="13"/>
    <n v="0"/>
    <n v="0"/>
  </r>
  <r>
    <s v="LE-2024279"/>
    <x v="25"/>
    <x v="13"/>
    <n v="0"/>
    <n v="0"/>
  </r>
  <r>
    <s v="LE-2024280"/>
    <x v="25"/>
    <x v="13"/>
    <n v="0"/>
    <n v="0"/>
  </r>
  <r>
    <s v="LE-2024281"/>
    <x v="25"/>
    <x v="13"/>
    <n v="0"/>
    <n v="0"/>
  </r>
  <r>
    <s v="LE-2024282"/>
    <x v="25"/>
    <x v="13"/>
    <n v="0"/>
    <n v="0"/>
  </r>
  <r>
    <s v="LE-2024283"/>
    <x v="25"/>
    <x v="13"/>
    <n v="0"/>
    <n v="0"/>
  </r>
  <r>
    <s v="LE-2024284"/>
    <x v="25"/>
    <x v="13"/>
    <n v="0"/>
    <n v="0"/>
  </r>
  <r>
    <s v="LE-2024285"/>
    <x v="25"/>
    <x v="13"/>
    <n v="0"/>
    <n v="0"/>
  </r>
  <r>
    <s v="LE-2024286"/>
    <x v="25"/>
    <x v="13"/>
    <n v="0"/>
    <n v="0"/>
  </r>
  <r>
    <s v="LE-2024287"/>
    <x v="25"/>
    <x v="13"/>
    <n v="0"/>
    <n v="0"/>
  </r>
  <r>
    <s v="LE-2024288"/>
    <x v="25"/>
    <x v="13"/>
    <n v="0"/>
    <n v="0"/>
  </r>
  <r>
    <s v="LE-2024289"/>
    <x v="25"/>
    <x v="13"/>
    <n v="0"/>
    <n v="0"/>
  </r>
  <r>
    <s v="LE-2024290"/>
    <x v="25"/>
    <x v="13"/>
    <n v="0"/>
    <n v="0"/>
  </r>
  <r>
    <s v="LE-2024291"/>
    <x v="25"/>
    <x v="13"/>
    <n v="0"/>
    <n v="0"/>
  </r>
  <r>
    <s v="LE-2024292"/>
    <x v="25"/>
    <x v="13"/>
    <n v="0"/>
    <n v="0"/>
  </r>
  <r>
    <s v="LE-2024293"/>
    <x v="25"/>
    <x v="13"/>
    <n v="0"/>
    <n v="0"/>
  </r>
  <r>
    <s v="LE-2024294"/>
    <x v="25"/>
    <x v="13"/>
    <n v="0"/>
    <n v="0"/>
  </r>
  <r>
    <s v="LE-2024295"/>
    <x v="25"/>
    <x v="13"/>
    <n v="0"/>
    <n v="0"/>
  </r>
  <r>
    <s v="LE-2024296"/>
    <x v="25"/>
    <x v="13"/>
    <n v="0"/>
    <n v="0"/>
  </r>
  <r>
    <s v="LE-2024297"/>
    <x v="25"/>
    <x v="13"/>
    <n v="0"/>
    <n v="0"/>
  </r>
  <r>
    <s v="LE-2024298"/>
    <x v="25"/>
    <x v="13"/>
    <n v="0"/>
    <n v="0"/>
  </r>
  <r>
    <s v="LE-2024299"/>
    <x v="25"/>
    <x v="13"/>
    <n v="0"/>
    <n v="0"/>
  </r>
  <r>
    <s v="LE-2024300"/>
    <x v="25"/>
    <x v="13"/>
    <n v="0"/>
    <n v="0"/>
  </r>
  <r>
    <s v="LE-2024301"/>
    <x v="25"/>
    <x v="13"/>
    <n v="0"/>
    <n v="0"/>
  </r>
  <r>
    <s v="LE-2024302"/>
    <x v="25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n v="0"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  <r>
    <m/>
    <x v="26"/>
    <x v="13"/>
    <n v="0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1">
  <r>
    <s v="LE-2024054"/>
    <x v="0"/>
    <x v="0"/>
    <n v="41868"/>
    <n v="15318.942924169462"/>
    <n v="17841.043367999999"/>
    <n v="1291.4819822920726"/>
  </r>
  <r>
    <s v="LE-2024060"/>
    <x v="1"/>
    <x v="1"/>
    <n v="3612"/>
    <n v="1195.6260189091765"/>
    <n v="1618.1759999999999"/>
    <n v="283.42508782204504"/>
  </r>
  <r>
    <s v="LE-2024061"/>
    <x v="2"/>
    <x v="2"/>
    <n v="1800"/>
    <n v="588.15221205876571"/>
    <n v="838.44"/>
    <n v="173.30068115390407"/>
  </r>
  <r>
    <s v="LE-2024062"/>
    <x v="1"/>
    <x v="2"/>
    <n v="3616.4159999999997"/>
    <n v="1240.9258636656709"/>
    <n v="1923.9333119999997"/>
    <n v="528.88255506555038"/>
  </r>
  <r>
    <s v="LE-2024063"/>
    <x v="0"/>
    <x v="0"/>
    <n v="45018"/>
    <n v="16190.197092363189"/>
    <n v="19119.1446"/>
    <n v="1967.8907908947258"/>
  </r>
  <r>
    <s v="LE-2024064"/>
    <x v="1"/>
    <x v="1"/>
    <n v="7007"/>
    <n v="2333.6400761695468"/>
    <n v="3139.1359999999995"/>
    <n v="516.44613729289631"/>
  </r>
  <r>
    <s v="LE-2024068"/>
    <x v="2"/>
    <x v="2"/>
    <n v="1800"/>
    <n v="632.19328134955458"/>
    <n v="838.44"/>
    <n v="112.36865892193873"/>
  </r>
  <r>
    <s v="LE-2024069"/>
    <x v="0"/>
    <x v="0"/>
    <n v="47220"/>
    <n v="16962.042979297617"/>
    <n v="20054.334000000003"/>
    <n v="1986.5100903856401"/>
  </r>
  <r>
    <s v="LE-2024070"/>
    <x v="2"/>
    <x v="3"/>
    <n v="1800"/>
    <n v="636.8372027757523"/>
    <n v="838.44"/>
    <n v="107.72473749574101"/>
  </r>
  <r>
    <s v="LE-2024074"/>
    <x v="0"/>
    <x v="0"/>
    <n v="34992"/>
    <n v="12751.304253576434"/>
    <n v="14877.373680000001"/>
    <n v="969.39190606157536"/>
  </r>
  <r>
    <s v="LE-2024075"/>
    <x v="3"/>
    <x v="1"/>
    <n v="6983.9999999999991"/>
    <n v="2333.6400761695468"/>
    <n v="3254.5439999999999"/>
    <n v="747.72971025579227"/>
  </r>
  <r>
    <s v="LE-2024076"/>
    <x v="1"/>
    <x v="1"/>
    <n v="7200"/>
    <n v="2418.1213943628763"/>
    <n v="3225.5999999999995"/>
    <n v="625.77412894029067"/>
  </r>
  <r>
    <s v="LE-2024077"/>
    <x v="4"/>
    <x v="4"/>
    <n v="3600"/>
    <n v="1066.3007784094802"/>
    <n v="1326.7800000000002"/>
    <n v="121.05154647739755"/>
  </r>
  <r>
    <s v="LE-2024078"/>
    <x v="3"/>
    <x v="1"/>
    <n v="27894.75"/>
    <n v="9334.5603046781871"/>
    <n v="12998.953500000001"/>
    <n v="2987.3392170412699"/>
  </r>
  <r>
    <s v="LE-2024079"/>
    <x v="3"/>
    <x v="1"/>
    <n v="3600"/>
    <n v="1233.3447875664567"/>
    <n v="1677.6000000000001"/>
    <n v="290.28099885888287"/>
  </r>
  <r>
    <s v="LE-2024080"/>
    <x v="0"/>
    <x v="0"/>
    <n v="18883"/>
    <n v="6763.398390482439"/>
    <n v="7589.7591299999995"/>
    <n v="464.59381644063706"/>
  </r>
  <r>
    <s v="LE-2024081"/>
    <x v="2"/>
    <x v="2"/>
    <n v="2187"/>
    <n v="803.93333122611887"/>
    <n v="1017.6635880000001"/>
    <n v="93.449596592885655"/>
  </r>
  <r>
    <s v="LE-2024082"/>
    <x v="4"/>
    <x v="5"/>
    <n v="3600"/>
    <n v="1010.6015839051538"/>
    <n v="1380.5568000000001"/>
    <n v="251.47907944326266"/>
  </r>
  <r>
    <s v="LE-2024083"/>
    <x v="2"/>
    <x v="3"/>
    <n v="1800"/>
    <n v="617.72995983707676"/>
    <n v="847.74239999999998"/>
    <n v="106.08630351133945"/>
  </r>
  <r>
    <s v="LE-2024087"/>
    <x v="4"/>
    <x v="4"/>
    <n v="3600"/>
    <n v="1054.2806851893351"/>
    <n v="1336.5000000000002"/>
    <n v="124.94510123600435"/>
  </r>
  <r>
    <s v="LE-2024088"/>
    <x v="4"/>
    <x v="5"/>
    <n v="3600"/>
    <n v="1007.6368744178438"/>
    <n v="1386.0000000000002"/>
    <n v="210.2408350844189"/>
  </r>
  <r>
    <s v="LE-2024094"/>
    <x v="0"/>
    <x v="0"/>
    <n v="13112"/>
    <n v="4696.3766189697471"/>
    <n v="5278.6224000000002"/>
    <n v="427.04284293070577"/>
  </r>
  <r>
    <s v="LE-2024095"/>
    <x v="3"/>
    <x v="1"/>
    <n v="6984"/>
    <n v="2333.6400761695472"/>
    <n v="3254.5440000000003"/>
    <n v="644.38417926031707"/>
  </r>
  <r>
    <s v="LE-2024096"/>
    <x v="4"/>
    <x v="4"/>
    <n v="6977"/>
    <n v="2017.7493261362292"/>
    <n v="2561.9544000000005"/>
    <n v="356.79280056060406"/>
  </r>
  <r>
    <s v="LE-2024099"/>
    <x v="0"/>
    <x v="0"/>
    <n v="16194"/>
    <n v="5965.7450400823764"/>
    <n v="6772.6708740000004"/>
    <n v="-174.44152173848579"/>
  </r>
  <r>
    <s v="LE-2024100"/>
    <x v="3"/>
    <x v="1"/>
    <n v="13615"/>
    <n v="4667.4061995283719"/>
    <n v="6344.59"/>
    <n v="1353.6808497928951"/>
  </r>
  <r>
    <s v="LE-2024101"/>
    <x v="3"/>
    <x v="2"/>
    <n v="7182.79"/>
    <n v="2393.7923308063368"/>
    <n v="3246.6210799999999"/>
    <n v="529.41416558552373"/>
  </r>
  <r>
    <s v="LE-2024102"/>
    <x v="4"/>
    <x v="4"/>
    <n v="3492"/>
    <n v="1033.7320550923148"/>
    <n v="1275.1911"/>
    <n v="71.163421076614668"/>
  </r>
  <r>
    <s v="LE-2024103"/>
    <x v="4"/>
    <x v="4"/>
    <n v="3327.6"/>
    <n v="984.01788357377882"/>
    <n v="1215.15633"/>
    <n v="105.91493797976568"/>
  </r>
  <r>
    <s v="LE-2024104"/>
    <x v="4"/>
    <x v="5"/>
    <n v="3600"/>
    <n v="991.2655868862073"/>
    <n v="1363.3200000000002"/>
    <n v="271.40564825708088"/>
  </r>
  <r>
    <s v="LE-2024105"/>
    <x v="4"/>
    <x v="2"/>
    <n v="714.24"/>
    <n v="244.12635189065389"/>
    <n v="318.78316800000005"/>
    <n v="-40.198539426098819"/>
  </r>
  <r>
    <s v="LE-2024106"/>
    <x v="3"/>
    <x v="1"/>
    <n v="20973.599999999999"/>
    <n v="7000.9190740381318"/>
    <n v="9773.6975999999995"/>
    <n v="2321.7039621609629"/>
  </r>
  <r>
    <s v="LE-2024107"/>
    <x v="5"/>
    <x v="4"/>
    <n v="780"/>
    <n v="275.08829629382717"/>
    <n v="251.16"/>
    <n v="-129.28386308115753"/>
  </r>
  <r>
    <s v="LE-2024109"/>
    <x v="4"/>
    <x v="4"/>
    <n v="3276"/>
    <n v="963.46977526145724"/>
    <n v="1198.0823400000002"/>
    <n v="141.13046654849745"/>
  </r>
  <r>
    <s v="LE-2024110"/>
    <x v="2"/>
    <x v="2"/>
    <n v="3117.6"/>
    <n v="1061.3916835688606"/>
    <n v="1437.4443024000002"/>
    <n v="252.12648217955598"/>
  </r>
  <r>
    <s v="LE-2024111"/>
    <x v="6"/>
    <x v="1"/>
    <n v="6912"/>
    <n v="2333.6407845946328"/>
    <n v="3317.7599999999998"/>
    <n v="581.54482671758387"/>
  </r>
  <r>
    <s v="LE-2024113"/>
    <x v="7"/>
    <x v="5"/>
    <n v="3600"/>
    <n v="1010.5962068203321"/>
    <n v="1234.8000000000002"/>
    <n v="61.94432319475095"/>
  </r>
  <r>
    <s v="LE-2024114"/>
    <x v="7"/>
    <x v="2"/>
    <n v="7200"/>
    <n v="2405.8289802600207"/>
    <n v="3254.4"/>
    <n v="633.39631053937637"/>
  </r>
  <r>
    <s v="LE-2024115"/>
    <x v="3"/>
    <x v="2"/>
    <n v="15729.378000000001"/>
    <n v="5207.6601384124897"/>
    <n v="7109.6788560000005"/>
    <n v="1530.2475985857"/>
  </r>
  <r>
    <s v="LE-2024116"/>
    <x v="3"/>
    <x v="1"/>
    <n v="13879.29"/>
    <n v="4667.2815691892656"/>
    <n v="6467.7491400000008"/>
    <n v="1503.3720812197853"/>
  </r>
  <r>
    <s v="LE-2024117"/>
    <x v="1"/>
    <x v="2"/>
    <n v="4623.3599999999997"/>
    <n v="1533.1213207105764"/>
    <n v="2459.62752"/>
    <n v="742.43530243874488"/>
  </r>
  <r>
    <s v="LE-2024118"/>
    <x v="0"/>
    <x v="6"/>
    <n v="35027.999999999978"/>
    <n v="13451.908983269737"/>
    <n v="14702.652719999991"/>
    <n v="464.89698559903263"/>
  </r>
  <r>
    <s v="LE-2024127"/>
    <x v="4"/>
    <x v="5"/>
    <n v="3456"/>
    <n v="968.24901832346416"/>
    <n v="1313.8191360000001"/>
    <n v="215.09590410187525"/>
  </r>
  <r>
    <s v="LE-2024128"/>
    <x v="1"/>
    <x v="1"/>
    <n v="9135"/>
    <n v="3077.5506464288724"/>
    <n v="3516.9749999999999"/>
    <n v="-50.437764754663931"/>
  </r>
  <r>
    <s v="LE-2024129"/>
    <x v="1"/>
    <x v="3"/>
    <n v="4933.2000000000007"/>
    <n v="1677.4593132702726"/>
    <n v="2298.8712000000005"/>
    <n v="361.11649211434337"/>
  </r>
  <r>
    <s v="LE-2024130"/>
    <x v="4"/>
    <x v="5"/>
    <n v="3491.9999999999991"/>
    <n v="952.31183360365537"/>
    <n v="1345.3977599999998"/>
    <n v="260.5309435909146"/>
  </r>
  <r>
    <s v="LE-2024132"/>
    <x v="8"/>
    <x v="5"/>
    <n v="21276"/>
    <n v="5769.2598146621058"/>
    <n v="7382.771999999999"/>
    <n v="945.10973692160405"/>
  </r>
  <r>
    <s v="LE-2024133"/>
    <x v="4"/>
    <x v="4"/>
    <n v="3486"/>
    <n v="1013.2820196171269"/>
    <n v="1295.1187199999999"/>
    <n v="107.21440988513541"/>
  </r>
  <r>
    <s v="LE-2024139"/>
    <x v="0"/>
    <x v="6"/>
    <n v="42768"/>
    <n v="16384.520262204613"/>
    <n v="18298.802016000001"/>
    <n v="1054.8361139763838"/>
  </r>
  <r>
    <s v="LE-2024140"/>
    <x v="3"/>
    <x v="7"/>
    <n v="22906.17"/>
    <n v="7024.1446006199294"/>
    <n v="10032.902459999999"/>
    <n v="1871.792940217174"/>
  </r>
  <r>
    <s v="LE-2024145"/>
    <x v="9"/>
    <x v="0"/>
    <n v="7380"/>
    <n v="2802.9453421923458"/>
    <n v="3180.7799999999997"/>
    <n v="-123.60800011089805"/>
  </r>
  <r>
    <s v="LE-2024146"/>
    <x v="0"/>
    <x v="6"/>
    <n v="41817.599999999991"/>
    <n v="16097.51850594759"/>
    <n v="18012.722111999996"/>
    <n v="1105.1451585410941"/>
  </r>
  <r>
    <s v="LE-2024148"/>
    <x v="4"/>
    <x v="5"/>
    <n v="2988"/>
    <n v="816.26728594599024"/>
    <n v="1163.8499040000002"/>
    <n v="234.30648140242624"/>
  </r>
  <r>
    <s v="LE-2024149"/>
    <x v="4"/>
    <x v="2"/>
    <n v="10727.999999999996"/>
    <n v="3319.5771034699337"/>
    <n v="4924.827863999998"/>
    <n v="1395.3896582676207"/>
  </r>
  <r>
    <s v="LE-2024150"/>
    <x v="0"/>
    <x v="6"/>
    <n v="41378.400000000001"/>
    <n v="15990.312265660288"/>
    <n v="17844.062594399998"/>
    <n v="820.60162195238081"/>
  </r>
  <r>
    <s v="LE-2024151"/>
    <x v="1"/>
    <x v="2"/>
    <n v="3575.88"/>
    <n v="1110.3007236169419"/>
    <n v="1666.3600800000002"/>
    <n v="402.78269030161027"/>
  </r>
  <r>
    <s v="LE-2024156"/>
    <x v="4"/>
    <x v="2"/>
    <n v="10692"/>
    <n v="3319.5771034699337"/>
    <n v="4916.7696599999999"/>
    <n v="1447.4276081137764"/>
  </r>
  <r>
    <s v="LE-2024158"/>
    <x v="3"/>
    <x v="8"/>
    <n v="7223.9999999999991"/>
    <n v="2320.2624636844325"/>
    <n v="3366.3839999999996"/>
    <n v="872.89871638796512"/>
  </r>
  <r>
    <s v="LE-2024159"/>
    <x v="3"/>
    <x v="8"/>
    <n v="3295.5749999999989"/>
    <n v="1122.6706894493648"/>
    <n v="1535.7379499999995"/>
    <n v="48.756508514435609"/>
  </r>
  <r>
    <s v="LE-2024165"/>
    <x v="0"/>
    <x v="6"/>
    <n v="24383.1"/>
    <n v="9379.8736734806189"/>
    <n v="10641.979611899998"/>
    <n v="774.34295200912311"/>
  </r>
  <r>
    <s v="LE-2024166"/>
    <x v="0"/>
    <x v="6"/>
    <n v="22320"/>
    <n v="8609.2326826928711"/>
    <n v="9741.5416799999985"/>
    <n v="658.27730560275268"/>
  </r>
  <r>
    <s v="LE-2024167"/>
    <x v="0"/>
    <x v="0"/>
    <n v="18561.300000000003"/>
    <n v="7020.5784992506069"/>
    <n v="8101.0608237000006"/>
    <n v="531.10096065225844"/>
  </r>
  <r>
    <s v="LE-2024168"/>
    <x v="8"/>
    <x v="5"/>
    <n v="14211.936"/>
    <n v="3864.0538521852809"/>
    <n v="4931.541792"/>
    <n v="834.29560811879128"/>
  </r>
  <r>
    <s v="LE-2024169"/>
    <x v="5"/>
    <x v="4"/>
    <n v="3513.3"/>
    <n v="1023.531686010179"/>
    <n v="1131.2826"/>
    <n v="-111.16254164366319"/>
  </r>
  <r>
    <s v="LE-2024170"/>
    <x v="4"/>
    <x v="4"/>
    <n v="10404"/>
    <n v="3011.6868359377527"/>
    <n v="3930.7456440000005"/>
    <n v="701.25307322061917"/>
  </r>
  <r>
    <s v="LE-2024171"/>
    <x v="4"/>
    <x v="5"/>
    <n v="3420.0000000000005"/>
    <n v="962.0293012934884"/>
    <n v="1339.9696800000004"/>
    <n v="235.37366513185134"/>
  </r>
  <r>
    <s v="LE-2024172"/>
    <x v="4"/>
    <x v="5"/>
    <n v="3398.4000000000005"/>
    <n v="923.1594305341556"/>
    <n v="1330.2696960000003"/>
    <n v="322.71816727579949"/>
  </r>
  <r>
    <s v="LE-2024173"/>
    <x v="0"/>
    <x v="0"/>
    <n v="44871.599999999991"/>
    <n v="16817.67205315407"/>
    <n v="19655.106947999997"/>
    <n v="1865.2781781038429"/>
  </r>
  <r>
    <s v="LE-2024174"/>
    <x v="4"/>
    <x v="5"/>
    <n v="3576"/>
    <n v="1000.5104733452281"/>
    <n v="1399.78944"/>
    <n v="242.04302231088036"/>
  </r>
  <r>
    <s v="LE-2024176"/>
    <x v="4"/>
    <x v="5"/>
    <n v="6912"/>
    <n v="1904.6236672073105"/>
    <n v="2720.3420160000001"/>
    <n v="562.93182752572147"/>
  </r>
  <r>
    <s v="LE-2024177"/>
    <x v="10"/>
    <x v="4"/>
    <n v="6984"/>
    <n v="2017.7493261362292"/>
    <n v="2311.7040000000002"/>
    <n v="-59.703385864736447"/>
  </r>
  <r>
    <s v="LE-2024178"/>
    <x v="7"/>
    <x v="0"/>
    <n v="2257.1999999999998"/>
    <n v="864.63942537066987"/>
    <n v="1033.7975999999999"/>
    <n v="-24.584666366145257"/>
  </r>
  <r>
    <s v="LE-2024179"/>
    <x v="7"/>
    <x v="2"/>
    <n v="14284.799999999996"/>
    <n v="4422.3277821662805"/>
    <n v="6456.7295999999978"/>
    <n v="1635.0578481504599"/>
  </r>
  <r>
    <s v="LE-2024180"/>
    <x v="3"/>
    <x v="4"/>
    <n v="3564.0000000000005"/>
    <n v="1044.0310187962832"/>
    <n v="1318.68"/>
    <n v="135.69880609059464"/>
  </r>
  <r>
    <s v="LE-2024181"/>
    <x v="10"/>
    <x v="2"/>
    <n v="7200"/>
    <n v="2220.6014472338843"/>
    <n v="3254.4"/>
    <n v="795.57763589475144"/>
  </r>
  <r>
    <s v="LE-2024182"/>
    <x v="10"/>
    <x v="3"/>
    <n v="13824.000000000002"/>
    <n v="4371.2539488799002"/>
    <n v="6248.4480000000012"/>
    <n v="1482.5236459488015"/>
  </r>
  <r>
    <s v="LE-2024183"/>
    <x v="10"/>
    <x v="3"/>
    <n v="7179.2999999999993"/>
    <n v="2398.5093400470541"/>
    <n v="3245.0436"/>
    <n v="608.31334308158148"/>
  </r>
  <r>
    <s v="LE-2024185"/>
    <x v="7"/>
    <x v="2"/>
    <n v="7140"/>
    <n v="2267.2340776257961"/>
    <n v="3227.28"/>
    <n v="718.11978572261978"/>
  </r>
  <r>
    <s v="LE-2024186"/>
    <x v="4"/>
    <x v="2"/>
    <n v="3600"/>
    <n v="1140.2788431545998"/>
    <n v="1669.8527999999999"/>
    <n v="341.21762788612409"/>
  </r>
  <r>
    <s v="LE-2024190"/>
    <x v="8"/>
    <x v="5"/>
    <n v="17424.000000000007"/>
    <n v="4553.3459351510419"/>
    <n v="6046.1280000000024"/>
    <n v="740.85557797113233"/>
  </r>
  <r>
    <s v="LE-2024191"/>
    <x v="1"/>
    <x v="9"/>
    <n v="4536"/>
    <n v="1319.1520670074287"/>
    <n v="0"/>
    <n v="-1607.6831261703246"/>
  </r>
  <r>
    <s v="LE-2024193"/>
    <x v="4"/>
    <x v="4"/>
    <n v="3240"/>
    <n v="973.71830733994602"/>
    <n v="1239.3291600000002"/>
    <n v="182.36075447000894"/>
  </r>
  <r>
    <s v="LE-2024194"/>
    <x v="0"/>
    <x v="0"/>
    <n v="5871"/>
    <n v="2232.3111295719923"/>
    <n v="2571.6741299999999"/>
    <n v="174.2303673963338"/>
  </r>
  <r>
    <s v="LE-2024195"/>
    <x v="3"/>
    <x v="8"/>
    <n v="14122.919999999993"/>
    <n v="4510.1576575123972"/>
    <n v="6581.280719999997"/>
    <n v="1834.0216534016263"/>
  </r>
  <r>
    <s v="LE-2024196"/>
    <x v="3"/>
    <x v="2"/>
    <n v="262.2"/>
    <n v="92.991192580642021"/>
    <n v="118.51439999999999"/>
    <n v="-146.22597896073253"/>
  </r>
  <r>
    <s v="LE-2024197"/>
    <x v="4"/>
    <x v="5"/>
    <n v="3516"/>
    <n v="971.74676898332177"/>
    <n v="1396.7802240000003"/>
    <n v="241.08975426253073"/>
  </r>
  <r>
    <s v="LE-2024198"/>
    <x v="9"/>
    <x v="0"/>
    <n v="7488.0000000000009"/>
    <n v="2802.9453421923458"/>
    <n v="3227.3280000000004"/>
    <n v="38.006346042948735"/>
  </r>
  <r>
    <s v="LE-2024199"/>
    <x v="4"/>
    <x v="4"/>
    <n v="3261.5999999999995"/>
    <n v="942.96930816078998"/>
    <n v="1249.4406816000001"/>
    <n v="203.05651883890846"/>
  </r>
  <r>
    <s v="LE-2024200"/>
    <x v="8"/>
    <x v="5"/>
    <n v="7164"/>
    <n v="1943.364487930922"/>
    <n v="2485.9079999999999"/>
    <n v="243.84526003287874"/>
  </r>
  <r>
    <s v="LE-2024201"/>
    <x v="4"/>
    <x v="2"/>
    <n v="3420"/>
    <n v="1076.9917019084335"/>
    <n v="1601.2576800000002"/>
    <n v="445.49054656818794"/>
  </r>
  <r>
    <s v="LE-2024202"/>
    <x v="7"/>
    <x v="5"/>
    <n v="14220"/>
    <n v="3863.7972749042592"/>
    <n v="4877.46"/>
    <n v="530.5142979464199"/>
  </r>
  <r>
    <s v="LE-2024207"/>
    <x v="0"/>
    <x v="0"/>
    <n v="66718.2"/>
    <n v="25226.508079731109"/>
    <n v="29710.615233"/>
    <n v="3240.2646462779412"/>
  </r>
  <r>
    <s v="LE-2024208"/>
    <x v="3"/>
    <x v="7"/>
    <n v="48912.120000000017"/>
    <n v="13459.412597720733"/>
    <n v="21423.508560000009"/>
    <n v="6929.5411729580082"/>
  </r>
  <r>
    <s v="LE-2024209"/>
    <x v="9"/>
    <x v="7"/>
    <n v="22537.439699999992"/>
    <n v="6267.1956377337228"/>
    <n v="8338.8526889999976"/>
    <n v="1438.8810662264495"/>
  </r>
  <r>
    <s v="LE-2024210"/>
    <x v="11"/>
    <x v="7"/>
    <n v="7522.6950000000006"/>
    <n v="2089.0652125779079"/>
    <n v="2836.0560150000001"/>
    <n v="537.13312166417381"/>
  </r>
  <r>
    <s v="LE-2024211"/>
    <x v="2"/>
    <x v="2"/>
    <n v="3312"/>
    <n v="1043.6826801999257"/>
    <n v="1617.6139200000002"/>
    <n v="450.00510314849089"/>
  </r>
  <r>
    <s v="LE-2024212"/>
    <x v="12"/>
    <x v="8"/>
    <n v="13031.999999999996"/>
    <n v="4179.3134788256866"/>
    <n v="5786.2079999999987"/>
    <n v="979.86628633268265"/>
  </r>
  <r>
    <s v="LE-2024213"/>
    <x v="9"/>
    <x v="0"/>
    <n v="7344"/>
    <n v="2802.9453421923454"/>
    <n v="3165.2640000000001"/>
    <n v="5.9904229660260171"/>
  </r>
  <r>
    <s v="LE-2024214"/>
    <x v="4"/>
    <x v="4"/>
    <n v="13931.999999999998"/>
    <n v="4035.4986522724589"/>
    <n v="5412.9999600000001"/>
    <n v="1116.430590080482"/>
  </r>
  <r>
    <s v="LE-2024215"/>
    <x v="4"/>
    <x v="5"/>
    <n v="3708"/>
    <n v="973.01713087800681"/>
    <n v="1494.02736"/>
    <n v="408.94659247040954"/>
  </r>
  <r>
    <s v="LE-2024216"/>
    <x v="3"/>
    <x v="4"/>
    <n v="3463.5"/>
    <n v="1013.2820196171269"/>
    <n v="1281.4949999999999"/>
    <n v="-5.953540884095446"/>
  </r>
  <r>
    <s v="LE-2024218"/>
    <x v="0"/>
    <x v="0"/>
    <n v="45036"/>
    <n v="16817.672053154074"/>
    <n v="20134.784951999998"/>
    <n v="2707.6607974884573"/>
  </r>
  <r>
    <s v="LE-2024219"/>
    <x v="13"/>
    <x v="7"/>
    <n v="7524"/>
    <n v="2089.0652125779079"/>
    <n v="2821.5"/>
    <n v="472.75961230896974"/>
  </r>
  <r>
    <s v="LE-2024220"/>
    <x v="13"/>
    <x v="7"/>
    <n v="7487.9999999999991"/>
    <n v="2089.0652125779079"/>
    <n v="2807.9999999999995"/>
    <n v="519.35576615512309"/>
  </r>
  <r>
    <s v="LE-2024221"/>
    <x v="4"/>
    <x v="5"/>
    <n v="3456"/>
    <n v="930.58135492826432"/>
    <n v="1394.5236480000001"/>
    <n v="350.78615642015211"/>
  </r>
  <r>
    <s v="LE-2024222"/>
    <x v="10"/>
    <x v="5"/>
    <n v="6912"/>
    <n v="1810.7601088874949"/>
    <n v="2377.7279999999996"/>
    <n v="108.77367753784392"/>
  </r>
  <r>
    <s v="LE-2024224"/>
    <x v="9"/>
    <x v="0"/>
    <n v="7487.9999999999991"/>
    <n v="2802.9453421923458"/>
    <n v="3227.3279999999995"/>
    <n v="126.75844423299304"/>
  </r>
  <r>
    <s v="LE-2024225"/>
    <x v="8"/>
    <x v="7"/>
    <n v="7488"/>
    <n v="2089.0652125779079"/>
    <n v="2800.5120000000002"/>
    <n v="510.1207276935852"/>
  </r>
  <r>
    <s v="LE-2024227"/>
    <x v="8"/>
    <x v="5"/>
    <n v="13996.799999999997"/>
    <n v="3705.337876423494"/>
    <n v="4856.8895999999986"/>
    <n v="812.22360411949148"/>
  </r>
  <r>
    <s v="LE-2024228"/>
    <x v="9"/>
    <x v="0"/>
    <n v="7425.6000000000013"/>
    <n v="2802.9453421923458"/>
    <n v="3200.4336000000003"/>
    <n v="169.0141811043577"/>
  </r>
  <r>
    <s v="LE-2024229"/>
    <x v="11"/>
    <x v="7"/>
    <n v="7480.8"/>
    <n v="2089.0652125779079"/>
    <n v="2820.2616000000003"/>
    <n v="491.26025077050826"/>
  </r>
  <r>
    <s v="LE-2024232"/>
    <x v="8"/>
    <x v="4"/>
    <n v="13881.6"/>
    <n v="4035.4986522724585"/>
    <n v="4622.5728000000008"/>
    <n v="320.0218744243748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  <r>
    <n v="0"/>
    <x v="14"/>
    <x v="10"/>
    <e v="#N/A"/>
    <e v="#N/A"/>
    <e v="#N/A"/>
    <e v="#N/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986688-0FBB-482A-A409-22CEDB51DD8B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lient - Matière">
  <location ref="AS2:AY44" firstHeaderRow="0" firstDataRow="1" firstDataCol="1"/>
  <pivotFields count="9">
    <pivotField showAll="0"/>
    <pivotField axis="axisRow" showAll="0" sortType="ascending">
      <items count="17">
        <item h="1" m="1" x="15"/>
        <item x="10"/>
        <item h="1" x="12"/>
        <item h="1" x="11"/>
        <item x="9"/>
        <item x="0"/>
        <item x="1"/>
        <item x="5"/>
        <item x="4"/>
        <item h="1" x="13"/>
        <item x="3"/>
        <item x="8"/>
        <item x="7"/>
        <item x="2"/>
        <item x="6"/>
        <item h="1" x="14"/>
        <item t="default"/>
      </items>
    </pivotField>
    <pivotField axis="axisRow" showAll="0" sortType="ascending">
      <items count="13">
        <item x="3"/>
        <item x="2"/>
        <item x="0"/>
        <item m="1" x="11"/>
        <item x="8"/>
        <item x="9"/>
        <item x="6"/>
        <item x="1"/>
        <item x="5"/>
        <item x="4"/>
        <item x="7"/>
        <item x="10"/>
        <item t="default"/>
      </items>
    </pivotField>
    <pivotField dataField="1" showAll="0"/>
    <pivotField dataField="1" showAll="0"/>
    <pivotField dataField="1" showAll="0"/>
    <pivotField dataField="1" showAll="0"/>
    <pivotField dataField="1" dragToRow="0" dragToCol="0" dragToPage="0" showAll="0" defaultSubtotal="0"/>
    <pivotField dataField="1" dragToRow="0" dragToCol="0" dragToPage="0" showAll="0" defaultSubtotal="0"/>
  </pivotFields>
  <rowFields count="2">
    <field x="1"/>
    <field x="2"/>
  </rowFields>
  <rowItems count="42">
    <i>
      <x v="1"/>
    </i>
    <i r="1">
      <x/>
    </i>
    <i r="1">
      <x v="1"/>
    </i>
    <i r="1">
      <x v="8"/>
    </i>
    <i r="1">
      <x v="9"/>
    </i>
    <i>
      <x v="4"/>
    </i>
    <i r="1">
      <x v="2"/>
    </i>
    <i r="1">
      <x v="10"/>
    </i>
    <i>
      <x v="5"/>
    </i>
    <i r="1">
      <x v="2"/>
    </i>
    <i r="1">
      <x v="6"/>
    </i>
    <i>
      <x v="6"/>
    </i>
    <i r="1">
      <x/>
    </i>
    <i r="1">
      <x v="1"/>
    </i>
    <i r="1">
      <x v="5"/>
    </i>
    <i r="1">
      <x v="7"/>
    </i>
    <i>
      <x v="7"/>
    </i>
    <i r="1">
      <x v="9"/>
    </i>
    <i>
      <x v="8"/>
    </i>
    <i r="1">
      <x v="1"/>
    </i>
    <i r="1">
      <x v="8"/>
    </i>
    <i r="1">
      <x v="9"/>
    </i>
    <i>
      <x v="10"/>
    </i>
    <i r="1">
      <x v="1"/>
    </i>
    <i r="1">
      <x v="4"/>
    </i>
    <i r="1">
      <x v="7"/>
    </i>
    <i r="1">
      <x v="9"/>
    </i>
    <i r="1">
      <x v="10"/>
    </i>
    <i>
      <x v="11"/>
    </i>
    <i r="1">
      <x v="8"/>
    </i>
    <i r="1">
      <x v="9"/>
    </i>
    <i r="1">
      <x v="10"/>
    </i>
    <i>
      <x v="12"/>
    </i>
    <i r="1">
      <x v="1"/>
    </i>
    <i r="1">
      <x v="2"/>
    </i>
    <i r="1">
      <x v="8"/>
    </i>
    <i>
      <x v="13"/>
    </i>
    <i r="1">
      <x/>
    </i>
    <i r="1">
      <x v="1"/>
    </i>
    <i>
      <x v="14"/>
    </i>
    <i r="1">
      <x v="7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Total MSI vendus" fld="3" baseField="1" baseItem="0" numFmtId="171"/>
    <dataField name="Ventes Total CAD" fld="5" baseField="1" baseItem="0" numFmtId="183"/>
    <dataField name="Profit total  CAD" fld="6" baseField="2" baseItem="3" numFmtId="183"/>
    <dataField name="Coût MP total" fld="4" baseField="2" baseItem="4" numFmtId="183"/>
    <dataField name="Total _x000a_% MP" fld="7" baseField="1" baseItem="1" numFmtId="9"/>
    <dataField name="Total _x000a_% Profit" fld="8" baseField="0" baseItem="0" numFmtId="9"/>
  </dataFields>
  <formats count="18">
    <format dxfId="2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8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4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F33FA3-C4D8-46DA-81EA-34982AB330B2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L3:BM19" firstHeaderRow="1" firstDataRow="1" firstDataCol="1" rowPageCount="1" colPageCount="1"/>
  <pivotFields count="9">
    <pivotField showAll="0"/>
    <pivotField axis="axisPage" multipleItemSelectionAllowed="1" showAll="0">
      <items count="28">
        <item x="21"/>
        <item x="15"/>
        <item x="22"/>
        <item x="0"/>
        <item x="11"/>
        <item x="19"/>
        <item x="16"/>
        <item x="2"/>
        <item x="4"/>
        <item x="13"/>
        <item x="7"/>
        <item x="20"/>
        <item x="3"/>
        <item x="1"/>
        <item x="18"/>
        <item x="8"/>
        <item x="17"/>
        <item x="12"/>
        <item x="9"/>
        <item x="5"/>
        <item x="6"/>
        <item x="10"/>
        <item x="26"/>
        <item x="14"/>
        <item x="23"/>
        <item x="24"/>
        <item x="25"/>
        <item t="default"/>
      </items>
    </pivotField>
    <pivotField showAll="0"/>
    <pivotField showAll="0"/>
    <pivotField showAll="0"/>
    <pivotField axis="axisRow" showAll="0">
      <items count="16">
        <item x="14"/>
        <item x="12"/>
        <item x="6"/>
        <item x="5"/>
        <item x="1"/>
        <item x="11"/>
        <item x="7"/>
        <item x="4"/>
        <item x="2"/>
        <item x="3"/>
        <item x="0"/>
        <item x="9"/>
        <item x="10"/>
        <item x="8"/>
        <item x="13"/>
        <item t="default"/>
      </items>
    </pivotField>
    <pivotField showAll="0"/>
    <pivotField showAll="0"/>
    <pivotField dataField="1" showAll="0"/>
  </pivotFields>
  <rowFields count="1">
    <field x="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ageFields count="1">
    <pageField fld="1" hier="-1"/>
  </pageFields>
  <dataFields count="1">
    <dataField name="Sum of Qté livrée (msi)" fld="8" baseField="0" baseItem="0" numFmtId="171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923B52-587C-45C0-AAC9-29A04F449AF7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lient - Matière">
  <location ref="BG2:BI83" firstHeaderRow="0" firstDataRow="1" firstDataCol="1"/>
  <pivotFields count="5">
    <pivotField showAll="0"/>
    <pivotField axis="axisRow" showAll="0" sortType="ascending">
      <items count="28">
        <item h="1" x="26"/>
        <item x="19"/>
        <item h="1" x="23"/>
        <item h="1" x="12"/>
        <item x="13"/>
        <item x="20"/>
        <item x="0"/>
        <item x="9"/>
        <item x="17"/>
        <item x="14"/>
        <item x="11"/>
        <item x="5"/>
        <item x="18"/>
        <item x="2"/>
        <item x="1"/>
        <item x="16"/>
        <item x="6"/>
        <item x="15"/>
        <item x="10"/>
        <item x="7"/>
        <item x="22"/>
        <item x="3"/>
        <item x="4"/>
        <item h="1" x="24"/>
        <item x="21"/>
        <item x="8"/>
        <item h="1" x="25"/>
        <item t="default"/>
      </items>
    </pivotField>
    <pivotField axis="axisRow" showAll="0">
      <items count="15">
        <item h="1" x="13"/>
        <item x="8"/>
        <item x="3"/>
        <item x="5"/>
        <item x="1"/>
        <item x="4"/>
        <item x="2"/>
        <item x="7"/>
        <item x="0"/>
        <item x="9"/>
        <item x="10"/>
        <item h="1" x="11"/>
        <item x="12"/>
        <item x="6"/>
        <item t="default"/>
      </items>
    </pivotField>
    <pivotField dataField="1" showAll="0"/>
    <pivotField dataField="1" showAll="0"/>
  </pivotFields>
  <rowFields count="2">
    <field x="1"/>
    <field x="2"/>
  </rowFields>
  <rowItems count="81">
    <i>
      <x v="1"/>
    </i>
    <i r="1">
      <x v="1"/>
    </i>
    <i r="1">
      <x v="5"/>
    </i>
    <i r="1">
      <x v="6"/>
    </i>
    <i r="1">
      <x v="8"/>
    </i>
    <i r="1">
      <x v="9"/>
    </i>
    <i>
      <x v="4"/>
    </i>
    <i r="1">
      <x v="1"/>
    </i>
    <i r="1">
      <x v="2"/>
    </i>
    <i r="1">
      <x v="3"/>
    </i>
    <i r="1">
      <x v="5"/>
    </i>
    <i r="1">
      <x v="6"/>
    </i>
    <i r="1">
      <x v="8"/>
    </i>
    <i r="1">
      <x v="13"/>
    </i>
    <i>
      <x v="5"/>
    </i>
    <i r="1">
      <x v="10"/>
    </i>
    <i r="1">
      <x v="13"/>
    </i>
    <i>
      <x v="6"/>
    </i>
    <i r="1">
      <x v="4"/>
    </i>
    <i r="1">
      <x v="6"/>
    </i>
    <i r="1">
      <x v="8"/>
    </i>
    <i>
      <x v="7"/>
    </i>
    <i r="1">
      <x v="3"/>
    </i>
    <i r="1">
      <x v="13"/>
    </i>
    <i>
      <x v="8"/>
    </i>
    <i r="1">
      <x v="2"/>
    </i>
    <i r="1">
      <x v="8"/>
    </i>
    <i r="1">
      <x v="13"/>
    </i>
    <i>
      <x v="9"/>
    </i>
    <i r="1">
      <x v="2"/>
    </i>
    <i r="1">
      <x v="7"/>
    </i>
    <i r="1">
      <x v="8"/>
    </i>
    <i r="1">
      <x v="13"/>
    </i>
    <i>
      <x v="10"/>
    </i>
    <i r="1">
      <x v="5"/>
    </i>
    <i>
      <x v="11"/>
    </i>
    <i r="1">
      <x v="5"/>
    </i>
    <i r="1">
      <x v="6"/>
    </i>
    <i r="1">
      <x v="8"/>
    </i>
    <i>
      <x v="12"/>
    </i>
    <i r="1">
      <x v="2"/>
    </i>
    <i r="1">
      <x v="13"/>
    </i>
    <i>
      <x v="13"/>
    </i>
    <i r="1">
      <x v="2"/>
    </i>
    <i>
      <x v="14"/>
    </i>
    <i r="1">
      <x v="6"/>
    </i>
    <i r="1">
      <x v="8"/>
    </i>
    <i>
      <x v="15"/>
    </i>
    <i r="1">
      <x v="1"/>
    </i>
    <i r="1">
      <x v="6"/>
    </i>
    <i r="1">
      <x v="8"/>
    </i>
    <i>
      <x v="16"/>
    </i>
    <i r="1">
      <x v="3"/>
    </i>
    <i r="1">
      <x v="5"/>
    </i>
    <i r="1">
      <x v="10"/>
    </i>
    <i r="1">
      <x v="13"/>
    </i>
    <i>
      <x v="17"/>
    </i>
    <i r="1">
      <x v="7"/>
    </i>
    <i>
      <x v="18"/>
    </i>
    <i r="1">
      <x v="5"/>
    </i>
    <i r="1">
      <x v="6"/>
    </i>
    <i>
      <x v="19"/>
    </i>
    <i r="1">
      <x v="2"/>
    </i>
    <i r="1">
      <x v="5"/>
    </i>
    <i r="1">
      <x v="6"/>
    </i>
    <i r="1">
      <x v="8"/>
    </i>
    <i>
      <x v="20"/>
    </i>
    <i r="1">
      <x v="8"/>
    </i>
    <i>
      <x v="21"/>
    </i>
    <i r="1">
      <x v="5"/>
    </i>
    <i>
      <x v="22"/>
    </i>
    <i r="1">
      <x v="5"/>
    </i>
    <i r="1">
      <x v="8"/>
    </i>
    <i>
      <x v="24"/>
    </i>
    <i r="1">
      <x v="6"/>
    </i>
    <i r="1">
      <x v="12"/>
    </i>
    <i r="1">
      <x v="13"/>
    </i>
    <i>
      <x v="25"/>
    </i>
    <i r="1">
      <x v="3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msi livrés" fld="3" baseField="1" baseItem="1" numFmtId="171"/>
    <dataField name="Coût total échantillons" fld="4" baseField="0" baseItem="0" numFmtId="183"/>
  </dataFields>
  <formats count="7">
    <format dxfId="32">
      <pivotArea dataOnly="0" labelOnly="1" outline="0" axis="axisValues" fieldPosition="0"/>
    </format>
    <format dxfId="31">
      <pivotArea outline="0" collapsedLevelsAreSubtotals="1" fieldPosition="0"/>
    </format>
    <format dxfId="30">
      <pivotArea dataOnly="0" labelOnly="1" outline="0" axis="axisValues" fieldPosition="0"/>
    </format>
    <format dxfId="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6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313789-E9D7-4DE9-9B4B-DAB1A7C41838}" name="Table2" displayName="Table2" ref="A1:N37" totalsRowShown="0" headerRowDxfId="130">
  <autoFilter ref="A1:N37" xr:uid="{8FDDDEFB-261E-472A-BB7B-34639F902D22}"/>
  <tableColumns count="14">
    <tableColumn id="1" xr3:uid="{FFDA1428-8E11-4120-BC51-8A8BE0C6E2A9}" name="Spec no"/>
    <tableColumn id="2" xr3:uid="{A8440AFE-1CD3-478B-B2E7-CABCA7CF5B4F}" name="LE spec"/>
    <tableColumn id="3" xr3:uid="{6B91EA08-F56B-49D1-AB5C-1A535EF12E72}" name="SUPPLIER"/>
    <tableColumn id="4" xr3:uid="{ABFD433F-8DB6-4E4E-9F54-EBC9324943E7}" name="Supplier Spec"/>
    <tableColumn id="5" xr3:uid="{32B18462-2A16-439F-947F-F90629D405BA}" name="Product name" dataDxfId="129"/>
    <tableColumn id="6" xr3:uid="{304C4C53-FD68-411A-8C6D-F8B0234F04B7}" name="face"/>
    <tableColumn id="7" xr3:uid="{D3190293-829C-4EB0-A28F-C9DBE499085E}" name="adh"/>
    <tableColumn id="8" xr3:uid="{B6752B02-B58A-4AA7-B275-DC66C6C88E9D}" name="Liner"/>
    <tableColumn id="9" xr3:uid="{99C26764-D8D4-46B7-BF53-4738F69B3C47}" name="Full description LE" dataDxfId="128">
      <calculatedColumnFormula>"("&amp;F2&amp;";"&amp;G2&amp;";"&amp;H2&amp;")"</calculatedColumnFormula>
    </tableColumn>
    <tableColumn id="13" xr3:uid="{C6EEB2DC-07F7-44DB-853A-64B48592A8A4}" name="Description Client" dataDxfId="127"/>
    <tableColumn id="10" xr3:uid="{46A2D5E1-CF6A-4909-BBD9-9BB2E1EF3A49}" name="Origin"/>
    <tableColumn id="11" xr3:uid="{C924ED72-50D3-4195-8415-40777B8DAF2A}" name="HS code"/>
    <tableColumn id="14" xr3:uid="{3A6C5D28-A847-42D5-A7C4-45D842ACC338}" name="Nom Français"/>
    <tableColumn id="12" xr3:uid="{10DDC52B-D874-404B-8705-327315218C53}" name="Nom complet" dataDxfId="126">
      <calculatedColumnFormula>E2&amp;I2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E985741-8CAE-45B8-AACE-9A89927773ED}" name="Table34" displayName="Table34" ref="A5:W74" totalsRowShown="0" headerRowDxfId="125">
  <autoFilter ref="A5:W74" xr:uid="{BC22A0EC-2D4C-4D1E-B43B-2D4B81C08AD2}"/>
  <tableColumns count="23">
    <tableColumn id="1" xr3:uid="{62C396A9-1670-4D73-9EBB-9FF93FCB67C0}" name="Code achat"/>
    <tableColumn id="2" xr3:uid="{B46B2D21-4644-48A9-89C9-9650115BE1D8}" name="Spec no"/>
    <tableColumn id="17" xr3:uid="{20943D3E-40B1-447F-ADA5-A6D810B0DC5D}" name="PO #"/>
    <tableColumn id="3" xr3:uid="{BAEC1DDF-8C99-45B7-8896-F4D2508399FF}" name="Fournisseur"/>
    <tableColumn id="8" xr3:uid="{7B7C4628-15AA-44B5-9032-4FE35A44A323}" name="Code _x000a_Fourn." dataDxfId="124"/>
    <tableColumn id="9" xr3:uid="{02516ADF-90CF-4072-A6A2-53E7BC9A6093}" name="Code LabelEdge" dataDxfId="123">
      <calculatedColumnFormula>VLOOKUP(Table34[[#This Row],[Spec no]],Table2[#All],2,FALSE)</calculatedColumnFormula>
    </tableColumn>
    <tableColumn id="15" xr3:uid="{3A17E273-DB5E-412B-BCDD-0A81D82FA919}" name="Descr. Client" dataDxfId="122">
      <calculatedColumnFormula>VLOOKUP(Table34[[#This Row],[Spec no]],Table2[#All],10,FALSE)</calculatedColumnFormula>
    </tableColumn>
    <tableColumn id="10" xr3:uid="{CC0A61E7-D4B1-49D7-B673-EA7432D6FDBC}" name="Nom du produit" dataDxfId="121">
      <calculatedColumnFormula>VLOOKUP(Table34[[#This Row],[Spec no]],Table2[#All],5,FALSE)</calculatedColumnFormula>
    </tableColumn>
    <tableColumn id="13" xr3:uid="{F3A3FB66-1F34-4ACC-9B5E-48C0F82E3F9D}" name="Detail 1 (conf comm, BL, CI, Facture)"/>
    <tableColumn id="26" xr3:uid="{4B1D9629-1E80-48C5-A2BB-EE9AF0039DE8}" name="Detail 2 (date réception)" dataDxfId="120" dataCellStyle="Comma"/>
    <tableColumn id="22" xr3:uid="{ED1B3CB8-3CAC-41DA-A81E-5B7FA23A7129}" name="Taux change"/>
    <tableColumn id="24" xr3:uid="{B0B8DB92-00CD-4A99-9101-8DB7606776BB}" name="Prix MP /unit" dataDxfId="119" dataCellStyle="Comma">
      <calculatedColumnFormula>IF(#REF!=P6,#REF!,#REF!*K6)</calculatedColumnFormula>
    </tableColumn>
    <tableColumn id="4" xr3:uid="{18B2E042-0764-40A8-9D04-387D7B787D1D}" name="Prix ship /unit" dataDxfId="118"/>
    <tableColumn id="6" xr3:uid="{FDE5CBBA-7E24-4450-B206-5C6E027FE7EB}" name="Prix achat total /unit" dataDxfId="117">
      <calculatedColumnFormula>L6+M6</calculatedColumnFormula>
    </tableColumn>
    <tableColumn id="5" xr3:uid="{F1CBFC59-7EFA-4811-8DDA-7B4197DFF8B6}" name="Unité achat" dataDxfId="116">
      <calculatedColumnFormula>#REF!</calculatedColumnFormula>
    </tableColumn>
    <tableColumn id="30" xr3:uid="{74378C9C-6230-4B13-97E9-4B14BF579FBB}" name="Devise achat" dataDxfId="115"/>
    <tableColumn id="11" xr3:uid="{6EFA43F4-68CF-42A3-A52A-A88E43F5EE3B}" name="Origine" dataDxfId="114">
      <calculatedColumnFormula>VLOOKUP(Table34[[#This Row],[Spec no]],Table2[#All],10,FALSE)</calculatedColumnFormula>
    </tableColumn>
    <tableColumn id="12" xr3:uid="{7FD45C97-4F6E-4069-9CFD-20A790857129}" name="Code HS" dataDxfId="113">
      <calculatedColumnFormula>VLOOKUP(Table34[[#This Row],[Spec no]],Table2[#All],11,FALSE)</calculatedColumnFormula>
    </tableColumn>
    <tableColumn id="20" xr3:uid="{5A0E28B3-126D-4E2E-A2C7-C503B06E90A2}" name="Prix achat/msi (USD)" dataDxfId="112">
      <calculatedColumnFormula>IF(#REF!="SQM",#REF!/1.55,#REF!)</calculatedColumnFormula>
    </tableColumn>
    <tableColumn id="19" xr3:uid="{162B70FB-DC2C-4A3C-9413-1ADE735C5E33}" name="Prix/msi livres (CAD)" dataDxfId="111"/>
    <tableColumn id="14" xr3:uid="{57670B95-EB26-483A-ADCC-276E23E047DD}" name="Prix achat/msi (CAD)" dataDxfId="110">
      <calculatedColumnFormula>IF(#REF!="USD",S6,S6/K6)</calculatedColumnFormula>
    </tableColumn>
    <tableColumn id="7" xr3:uid="{B70026DB-6DA7-439A-85D1-882C76D77E2B}" name="% shipping"/>
    <tableColumn id="16" xr3:uid="{FA6EDC6B-1958-4329-97C8-60C3E1689371}" name="Ship us/msi" dataDxfId="109" dataCellStyle="Comma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EBFFD6-8571-49E3-9D6F-D7148E1485DE}" name="Table3" displayName="Table3" ref="A2:AB244" totalsRowShown="0" headerRowDxfId="108">
  <autoFilter ref="A2:AB244" xr:uid="{BC22A0EC-2D4C-4D1E-B43B-2D4B81C08AD2}"/>
  <tableColumns count="28">
    <tableColumn id="1" xr3:uid="{68A3C1FF-03DF-4959-BB68-12968CCF9A3D}" name="Prix no"/>
    <tableColumn id="2" xr3:uid="{92998FE8-19D6-4269-AE06-BA02D7C8CECA}" name="Spec no"/>
    <tableColumn id="3" xr3:uid="{50B568A6-031E-4999-A334-0D8AD9B74DA0}" name="Fournisseur"/>
    <tableColumn id="8" xr3:uid="{00D3C499-2AFA-48D1-B8F7-C06EE5B47D5D}" name="Code _x000a_Fourn." dataDxfId="107"/>
    <tableColumn id="19" xr3:uid="{CC7287F4-3B58-4216-9FC3-DDF17627E8A7}" name="Client"/>
    <tableColumn id="17" xr3:uid="{CAA7996E-42EF-461B-935C-FAF04E3B1765}" name="Langue" dataDxfId="106">
      <calculatedColumnFormula>_xlfn.XLOOKUP(E3,Clients!B:B,Clients!D:D,FALSE)</calculatedColumnFormula>
    </tableColumn>
    <tableColumn id="31" xr3:uid="{FBCB0CCF-CFAA-4701-94FC-9975E9AEB3C3}" name="Code _x000a_Client"/>
    <tableColumn id="18" xr3:uid="{A9C02D26-80C6-4818-AF94-DA691D5910CB}" name="Code Client LabelEdge"/>
    <tableColumn id="9" xr3:uid="{DEEF47E5-5225-44AE-A563-93D95CFEFF8C}" name="Code LabelEdge" dataDxfId="105">
      <calculatedColumnFormula>VLOOKUP(Table3[[#This Row],[Spec no]],Table2[#All],2,FALSE)</calculatedColumnFormula>
    </tableColumn>
    <tableColumn id="15" xr3:uid="{CD2C0203-F38D-47BA-B21A-5FB7F0CF0640}" name="Descr. Client" dataDxfId="104">
      <calculatedColumnFormula>VLOOKUP(Table3[[#This Row],[Spec no]],Table2[#All],10,FALSE)</calculatedColumnFormula>
    </tableColumn>
    <tableColumn id="10" xr3:uid="{E66AB5FF-85A2-456F-B732-793C5DB522E5}" name="Nom du produit" dataDxfId="103">
      <calculatedColumnFormula>VLOOKUP(Table3[[#This Row],[Spec no]],Table2[#All],5,FALSE)</calculatedColumnFormula>
    </tableColumn>
    <tableColumn id="13" xr3:uid="{447C6D16-2452-49EC-9C42-E9A1118D69B3}" name="Detail 1 (conf comm, BL, CI, Facture)"/>
    <tableColumn id="26" xr3:uid="{CC494784-5693-4B0F-BFD2-DA5BF76E6278}" name="Detail 2 (conf comm, Facture)" dataDxfId="102" dataCellStyle="Comma"/>
    <tableColumn id="28" xr3:uid="{70E0AC80-E5BE-4E89-ACA5-7E252AE9EACF}" name="Prix unitaire" dataDxfId="101" dataCellStyle="Comma"/>
    <tableColumn id="29" xr3:uid="{894AEEDE-40BC-419F-9422-4D30F7E7B4A7}" name="Unité Prix" dataDxfId="100" dataCellStyle="Comma"/>
    <tableColumn id="27" xr3:uid="{2F129540-D63B-4D29-A28C-41415FFCEA98}" name="Largeur" dataDxfId="99" dataCellStyle="Comma"/>
    <tableColumn id="25" xr3:uid="{739A7D3E-F465-4599-A762-4B5D1453805A}" name="Longueur" dataDxfId="98" dataCellStyle="Comma"/>
    <tableColumn id="7" xr3:uid="{020D73A3-8256-4499-BD51-B65DDABA988A}" name="msi/ roul" dataDxfId="97" dataCellStyle="Comma">
      <calculatedColumnFormula>P3*12*Q3/1000</calculatedColumnFormula>
    </tableColumn>
    <tableColumn id="4" xr3:uid="{DE40F491-01BD-47B8-9C6E-820829129EE9}" name="Langue Client" dataDxfId="96" dataCellStyle="Comma">
      <calculatedColumnFormula>_xlfn.XLOOKUP(E3,Clients!B:B,Clients!D:D,FALSE)</calculatedColumnFormula>
    </tableColumn>
    <tableColumn id="21" xr3:uid="{5AC04370-E1D1-492C-9A22-E8D5DFECF716}" name="Prix/roul. (ou autre)" dataDxfId="95" dataCellStyle="Comma"/>
    <tableColumn id="16" xr3:uid="{C36F15C4-F33E-4040-A6F6-495A1FC5D3F1}" name="Unité BL" dataDxfId="94"/>
    <tableColumn id="6" xr3:uid="{AAD26166-C954-4C98-A4AB-2A007135F79F}" name="Devise (Conf Comm)"/>
    <tableColumn id="22" xr3:uid="{22D314D0-944C-45A7-9CA0-6D9BFA2E6FB5}" name="Taux change"/>
    <tableColumn id="24" xr3:uid="{3A94A99A-FA85-46A2-8274-88796778CA45}" name="Prix facturation" dataDxfId="93" dataCellStyle="Comma">
      <calculatedColumnFormula>IF(V3=Z3,N3,N3*W3)</calculatedColumnFormula>
    </tableColumn>
    <tableColumn id="5" xr3:uid="{74C84BF8-F949-4440-98CA-31932453C268}" name="Unité facturation" dataDxfId="92">
      <calculatedColumnFormula>O3</calculatedColumnFormula>
    </tableColumn>
    <tableColumn id="30" xr3:uid="{BD95BE3C-463A-4402-AE48-3A9315B276C9}" name="Devise facturation" dataDxfId="91"/>
    <tableColumn id="11" xr3:uid="{0896A645-832F-4EAA-8D8A-8D93B3FDD07F}" name="Origine" dataDxfId="90">
      <calculatedColumnFormula>VLOOKUP(Table3[[#This Row],[Spec no]],Table2[#All],10,FALSE)</calculatedColumnFormula>
    </tableColumn>
    <tableColumn id="12" xr3:uid="{7A0CF105-CEFD-4644-A6DD-0116F2F0FD42}" name="Code HS" dataDxfId="89">
      <calculatedColumnFormula>VLOOKUP(Table3[[#This Row],[Spec no]],Table2[#All],11,FALSE)</calculatedColumnFormula>
    </tableColumn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D8299B-FE56-4580-A045-FF3A7FF1645F}" name="Table4" displayName="Table4" ref="A1:BB203" totalsRowShown="0" dataDxfId="88" tableBorderDxfId="87">
  <autoFilter ref="A1:BB203" xr:uid="{B0CE9264-0E97-4FFA-BF76-F4444C5E3E73}"/>
  <tableColumns count="54">
    <tableColumn id="1" xr3:uid="{49FBBBAA-9E51-460A-B9DD-9D9603CC0D35}" name="No" dataDxfId="86"/>
    <tableColumn id="2" xr3:uid="{1C1D4F08-C6EC-4D16-873E-269D21B02F05}" name="Vendu à" dataDxfId="85"/>
    <tableColumn id="3" xr3:uid="{FBEA2245-8556-4159-9188-950DF00DF40E}" name="Livré à" dataDxfId="84"/>
    <tableColumn id="4" xr3:uid="{2564F278-1A70-4188-9374-D3D809FE1D79}" name="Date" dataDxfId="83"/>
    <tableColumn id="5" xr3:uid="{BCD1C83E-A6D5-435E-B7D3-D13BEAF81904}" name="No Commande" dataDxfId="82"/>
    <tableColumn id="54" xr3:uid="{282EDBB6-9045-4D0F-B2AA-2BF50D6DA1DF}" name="Actif / Inactif" dataDxfId="81"/>
    <tableColumn id="6" xr3:uid="{674A20C9-06B4-497D-8020-0F595D4B3E16}" name="Contact/Acheteur" dataDxfId="80"/>
    <tableColumn id="25" xr3:uid="{BC72326E-1D5C-4400-9A5A-F6C0289964B4}" name="Commentaire 1 (Conf comm 3)" dataDxfId="79"/>
    <tableColumn id="7" xr3:uid="{94F57118-8920-4BD3-8852-9D03B37B0458}" name="Commentaire 2 (Conf comm 4)" dataDxfId="78"/>
    <tableColumn id="23" xr3:uid="{AA7899B5-DCD9-457B-AC5C-A925ABEEF523}" name="Terme_x000a_Paiement" dataDxfId="77">
      <calculatedColumnFormula>_xlfn.XLOOKUP(B2,Clients!$B$1:$B$1001,Clients!$M$1:$M$1001,FALSE)</calculatedColumnFormula>
    </tableColumn>
    <tableColumn id="8" xr3:uid="{46E77E75-F4CB-4B5B-A99A-920E9937CFF5}" name="Terme_x000a_Livraison" dataDxfId="76"/>
    <tableColumn id="9" xr3:uid="{C5212812-562B-4C19-8C43-9A6880FDEC23}" name="Date requise" dataDxfId="75"/>
    <tableColumn id="24" xr3:uid="{3F9CF61E-0E3D-48D7-BAED-A57C0A29251B}" name="Devise Conf" dataDxfId="74"/>
    <tableColumn id="28" xr3:uid="{25BB6863-7EF7-4483-840B-73D0218F69A8}" name="Devise facturation" dataDxfId="73"/>
    <tableColumn id="17" xr3:uid="{BF4EC85A-B57C-4027-88F6-395FCC23B2B4}" name="Code Prix 1" dataDxfId="72"/>
    <tableColumn id="13" xr3:uid="{7C611DBE-BEE7-4A27-8023-9C4CBC8A4BCC}" name="Code LE 1" dataDxfId="71">
      <calculatedColumnFormula>_xlfn.XLOOKUP(Table4[[#This Row],[Code Prix 1]],'Prix vente'!A:A,'Prix vente'!I:I)</calculatedColumnFormula>
    </tableColumn>
    <tableColumn id="18" xr3:uid="{24A96C3D-4CAC-409A-A899-4F4B8BC529E2}" name="Qté Roul 1" dataDxfId="70"/>
    <tableColumn id="29" xr3:uid="{F9D04ADA-7FE9-4D90-BBED-A3056424D90D}" name="Qté msi 1" dataDxfId="69"/>
    <tableColumn id="19" xr3:uid="{5FC9BDD1-2CC7-4A35-AC0A-A97548228EBC}" name="Code Prix 2" dataDxfId="68"/>
    <tableColumn id="14" xr3:uid="{EBE097A8-0325-47F0-BF77-A421BFB12B83}" name="Code LE2" dataDxfId="67">
      <calculatedColumnFormula>_xlfn.XLOOKUP(S2,'Prix vente'!$A:$A,'Prix vente'!$I:$I)</calculatedColumnFormula>
    </tableColumn>
    <tableColumn id="20" xr3:uid="{BE7C60A0-EA74-4E17-96ED-7A3BC2705CBE}" name="Qté Roul. 2" dataDxfId="66"/>
    <tableColumn id="30" xr3:uid="{696CBD06-81C8-40ED-802B-1FDD082EED6C}" name="Qté msi 2" dataDxfId="65"/>
    <tableColumn id="21" xr3:uid="{D51DD4A6-527D-4822-9F6C-D60EB9978509}" name="Code Prix 3" dataDxfId="64"/>
    <tableColumn id="15" xr3:uid="{493A3A3E-16F9-4EAD-98FD-96A492CC0F4C}" name="Code LE 3" dataDxfId="63">
      <calculatedColumnFormula>_xlfn.XLOOKUP(W2,'Prix vente'!$A:$A,'Prix vente'!$I:$I)</calculatedColumnFormula>
    </tableColumn>
    <tableColumn id="22" xr3:uid="{0CC4586D-CCE0-4356-A7E4-30E14AEADDB9}" name="Qté Roul 3" dataDxfId="62"/>
    <tableColumn id="31" xr3:uid="{336DF410-C807-485A-94AE-4208F7565FB6}" name="Qté msi 3" dataDxfId="61"/>
    <tableColumn id="26" xr3:uid="{8068FFB1-737F-4A6B-A9BB-AE79176C0CEC}" name="Code Prix 4" dataDxfId="60"/>
    <tableColumn id="16" xr3:uid="{D0C0E9FD-E683-4271-9CF5-83A4D925CD70}" name="Code LE4" dataDxfId="59">
      <calculatedColumnFormula>_xlfn.XLOOKUP(AA2,'Prix vente'!$A:$A,'Prix vente'!$I:$I)</calculatedColumnFormula>
    </tableColumn>
    <tableColumn id="27" xr3:uid="{0F8B579C-07F6-4370-B7FD-2AB64FCFA2DB}" name="Qté Roul 4" dataDxfId="58"/>
    <tableColumn id="32" xr3:uid="{31706257-CAB9-4010-981D-C9BE1D281FF2}" name="Qté msi 4" dataDxfId="57"/>
    <tableColumn id="10" xr3:uid="{314D8EB6-4C8F-4217-8048-A888B0AA03E5}" name="Code Prix 5" dataDxfId="56"/>
    <tableColumn id="11" xr3:uid="{6C85FE01-0D82-4882-BF1E-6FABFB2B8E09}" name="Code LE 5" dataDxfId="55">
      <calculatedColumnFormula>_xlfn.XLOOKUP(AE2,'Prix vente'!$A:$A,'Prix vente'!$H:$H)&amp;"/"&amp;_xlfn.XLOOKUP(AE2,'Prix vente'!$A:$A,'Prix vente'!$P:$P)&amp;"/"&amp;_xlfn.XLOOKUP(AE2,'Prix vente'!A:A,'Prix vente'!Q:Q)/1000</calculatedColumnFormula>
    </tableColumn>
    <tableColumn id="12" xr3:uid="{F556CCA5-F04C-4505-90AD-78F455D040AB}" name="Qté Roul 5" dataDxfId="54"/>
    <tableColumn id="33" xr3:uid="{3DE7E621-D5B5-481E-A62D-1066C37703E1}" name="Qté msi 5" dataDxfId="53">
      <calculatedColumnFormula>IFERROR(AG2*_xlfn.XLOOKUP(AE2,'Prix vente'!$A:$A,'Prix vente'!$R:$R),"")</calculatedColumnFormula>
    </tableColumn>
    <tableColumn id="34" xr3:uid="{1921EF8E-8664-4D79-ADFB-6B81ECAE9050}" name="Code Prix 6" dataDxfId="52"/>
    <tableColumn id="35" xr3:uid="{94FF345C-4F71-432D-99FE-D72334C64AB0}" name="Code LE6" dataDxfId="51">
      <calculatedColumnFormula>_xlfn.XLOOKUP(AI2,'Prix vente'!$A:$A,'Prix vente'!$H:$H)&amp;"/"&amp;_xlfn.XLOOKUP(AI2,'Prix vente'!$A:$A,'Prix vente'!$P:$P)&amp;"/"&amp;_xlfn.XLOOKUP(AI2,'Prix vente'!A:A,'Prix vente'!Q:Q)/1000</calculatedColumnFormula>
    </tableColumn>
    <tableColumn id="36" xr3:uid="{C0E15A87-9423-49FF-8877-58A4B9E047BC}" name="Qté Roul 6" dataDxfId="50"/>
    <tableColumn id="37" xr3:uid="{5A4D0248-4BDE-4FB3-B7AD-793DAEBA8841}" name="Qté msi 6" dataDxfId="49">
      <calculatedColumnFormula>IFERROR(AK2*_xlfn.XLOOKUP(AI2,'Prix vente'!$A:$A,'Prix vente'!$R:$R),"")</calculatedColumnFormula>
    </tableColumn>
    <tableColumn id="38" xr3:uid="{73902A48-3637-4407-991F-632CCD6E82E6}" name="Code Prix 7" dataDxfId="48"/>
    <tableColumn id="39" xr3:uid="{31FF773A-591D-4F21-8DB3-4F3084EF3EB0}" name="Code LE 7" dataDxfId="47">
      <calculatedColumnFormula>_xlfn.XLOOKUP(AM2,'Prix vente'!$A:$A,'Prix vente'!$H:$H)&amp;"/"&amp;_xlfn.XLOOKUP(AM2,'Prix vente'!$A:$A,'Prix vente'!$P:$P)&amp;"/"&amp;_xlfn.XLOOKUP(AM2,'Prix vente'!A:A,'Prix vente'!Q:Q)/1000</calculatedColumnFormula>
    </tableColumn>
    <tableColumn id="40" xr3:uid="{6A15C08F-168B-449D-B592-1C25F3300AC5}" name="Qté Roul 7" dataDxfId="46"/>
    <tableColumn id="41" xr3:uid="{64EEE2D0-F668-475F-AF97-E67A45F93900}" name="Qté msi 7" dataDxfId="45">
      <calculatedColumnFormula>IFERROR(AO2*_xlfn.XLOOKUP(AM2,'Prix vente'!$A:$A,'Prix vente'!$R:$R),"")</calculatedColumnFormula>
    </tableColumn>
    <tableColumn id="42" xr3:uid="{5BF2519E-31FF-4E27-9AB6-170DCC550204}" name="Code Prix 8" dataDxfId="44"/>
    <tableColumn id="43" xr3:uid="{3810E413-23D6-4EB3-A593-CFFEEB38651C}" name="Code LE8" dataDxfId="43">
      <calculatedColumnFormula>_xlfn.XLOOKUP(AQ2,'Prix vente'!$A:$A,'Prix vente'!$H:$H)&amp;"/"&amp;_xlfn.XLOOKUP(AQ2,'Prix vente'!$A:$A,'Prix vente'!$P:$P)&amp;"/"&amp;_xlfn.XLOOKUP(AQ2,'Prix vente'!A:A,'Prix vente'!Q:Q)/1000</calculatedColumnFormula>
    </tableColumn>
    <tableColumn id="44" xr3:uid="{E78E2384-3C2A-49D6-92FB-DE21A2422411}" name="Qté Roul 8" dataDxfId="42"/>
    <tableColumn id="45" xr3:uid="{0156B5DF-4730-4926-B2F0-22D28DDDB557}" name="Qté msi 8" dataDxfId="41">
      <calculatedColumnFormula>IFERROR(AS2*_xlfn.XLOOKUP(AQ2,'Prix vente'!$A:$A,'Prix vente'!$R:$R),"")</calculatedColumnFormula>
    </tableColumn>
    <tableColumn id="46" xr3:uid="{FDD6B8E7-5CCD-441D-A14C-E7BFB9B44221}" name="Code Prix 9" dataDxfId="40"/>
    <tableColumn id="47" xr3:uid="{7B6900CB-85B4-4B4F-AE3E-A1AECF1CB916}" name="Code LE 9" dataDxfId="39"/>
    <tableColumn id="48" xr3:uid="{B5E613F8-DD1D-483A-806B-DF33A93FD075}" name="Qté Roul 9" dataDxfId="38"/>
    <tableColumn id="49" xr3:uid="{7A176D09-6CCE-48FD-8B83-3468330973DA}" name="Qté msi 9" dataDxfId="37"/>
    <tableColumn id="50" xr3:uid="{881C8643-9E5D-444F-AFB6-43E912B3D594}" name="Code Prix 10" dataDxfId="36"/>
    <tableColumn id="51" xr3:uid="{90105823-5632-4B1B-8F26-4B98D13C45B4}" name="Code LE10" dataDxfId="35"/>
    <tableColumn id="52" xr3:uid="{42573B43-486C-4114-B81D-AC2C1BF42912}" name="Qté Roul 10" dataDxfId="34"/>
    <tableColumn id="53" xr3:uid="{EA2740F8-A1A0-407E-B856-419F6CAD11F0}" name="Qté msi 10" dataDxfId="3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B150" dT="2025-01-21T17:41:51.27" personId="{455C7A64-0BD4-4F3A-9EFE-BFE25CF954B4}" id="{84E4852E-45E5-41C4-97E8-03DAB584F13F}">
    <text>Matériel retrourné</text>
  </threadedComment>
</ThreadedComments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production@enationale.ca%20/%20514-329-4432" TargetMode="External"/><Relationship Id="rId21" Type="http://schemas.openxmlformats.org/officeDocument/2006/relationships/hyperlink" Target="mailto:david@mijolabel.com;" TargetMode="External"/><Relationship Id="rId34" Type="http://schemas.openxmlformats.org/officeDocument/2006/relationships/hyperlink" Target="mailto:laurent.desjardins@labeledge.com;" TargetMode="External"/><Relationship Id="rId42" Type="http://schemas.openxmlformats.org/officeDocument/2006/relationships/hyperlink" Target="mailto:steoli@imsinc.ca" TargetMode="External"/><Relationship Id="rId47" Type="http://schemas.openxmlformats.org/officeDocument/2006/relationships/hyperlink" Target="mailto:info@amstik.com" TargetMode="External"/><Relationship Id="rId50" Type="http://schemas.openxmlformats.org/officeDocument/2006/relationships/hyperlink" Target="mailto:stephane@imprimerie.ca" TargetMode="External"/><Relationship Id="rId55" Type="http://schemas.openxmlformats.org/officeDocument/2006/relationships/hyperlink" Target="mailto:alexis@redemac.com" TargetMode="External"/><Relationship Id="rId63" Type="http://schemas.openxmlformats.org/officeDocument/2006/relationships/hyperlink" Target="mailto:production@enationale.ca" TargetMode="External"/><Relationship Id="rId7" Type="http://schemas.openxmlformats.org/officeDocument/2006/relationships/hyperlink" Target="mailto:comptabilite@lusoflex.com" TargetMode="External"/><Relationship Id="rId2" Type="http://schemas.openxmlformats.org/officeDocument/2006/relationships/hyperlink" Target="mailto:actionworldwide@agotrans.com%20/%20518-297-6600" TargetMode="External"/><Relationship Id="rId16" Type="http://schemas.openxmlformats.org/officeDocument/2006/relationships/hyperlink" Target="mailto:admin@etiquettesrivesud.com;" TargetMode="External"/><Relationship Id="rId29" Type="http://schemas.openxmlformats.org/officeDocument/2006/relationships/hyperlink" Target="mailto:laurent.desjardins@labeledge.com" TargetMode="External"/><Relationship Id="rId11" Type="http://schemas.openxmlformats.org/officeDocument/2006/relationships/hyperlink" Target="mailto:laurent.desjardins@labeledge.com" TargetMode="External"/><Relationship Id="rId24" Type="http://schemas.openxmlformats.org/officeDocument/2006/relationships/hyperlink" Target="mailto:comptable@etiquettesrivesud.com" TargetMode="External"/><Relationship Id="rId32" Type="http://schemas.openxmlformats.org/officeDocument/2006/relationships/hyperlink" Target="mailto:bsaint-gaudens@lelys.com" TargetMode="External"/><Relationship Id="rId37" Type="http://schemas.openxmlformats.org/officeDocument/2006/relationships/hyperlink" Target="mailto:ynuckle@damaflex.com" TargetMode="External"/><Relationship Id="rId40" Type="http://schemas.openxmlformats.org/officeDocument/2006/relationships/hyperlink" Target="mailto:bnuckle@damaflex.com;" TargetMode="External"/><Relationship Id="rId45" Type="http://schemas.openxmlformats.org/officeDocument/2006/relationships/hyperlink" Target="mailto:mp@impsj.com" TargetMode="External"/><Relationship Id="rId53" Type="http://schemas.openxmlformats.org/officeDocument/2006/relationships/hyperlink" Target="mailto:accounting@3gprintgroup.ca" TargetMode="External"/><Relationship Id="rId58" Type="http://schemas.openxmlformats.org/officeDocument/2006/relationships/hyperlink" Target="mailto:laurent.desjardins@labeledge.com" TargetMode="External"/><Relationship Id="rId66" Type="http://schemas.openxmlformats.org/officeDocument/2006/relationships/printerSettings" Target="../printerSettings/printerSettings1.bin"/><Relationship Id="rId5" Type="http://schemas.openxmlformats.org/officeDocument/2006/relationships/hyperlink" Target="mailto:frederic.labrie@labeledge.com" TargetMode="External"/><Relationship Id="rId61" Type="http://schemas.openxmlformats.org/officeDocument/2006/relationships/hyperlink" Target="mailto:laurent.desjardins@labeledge.com" TargetMode="External"/><Relationship Id="rId19" Type="http://schemas.openxmlformats.org/officeDocument/2006/relationships/hyperlink" Target="mailto:comptabilite@lusoflex.com" TargetMode="External"/><Relationship Id="rId14" Type="http://schemas.openxmlformats.org/officeDocument/2006/relationships/hyperlink" Target="mailto:laurent.desjardins@labeledge.com" TargetMode="External"/><Relationship Id="rId22" Type="http://schemas.openxmlformats.org/officeDocument/2006/relationships/hyperlink" Target="mailto:jeremy.boursier@labelink.ca" TargetMode="External"/><Relationship Id="rId27" Type="http://schemas.openxmlformats.org/officeDocument/2006/relationships/hyperlink" Target="mailto:info@multi-flex.com" TargetMode="External"/><Relationship Id="rId30" Type="http://schemas.openxmlformats.org/officeDocument/2006/relationships/hyperlink" Target="mailto:laurent.desjardins@labeledge.com" TargetMode="External"/><Relationship Id="rId35" Type="http://schemas.openxmlformats.org/officeDocument/2006/relationships/hyperlink" Target="mailto:laurent.desjardins@labeledge.com" TargetMode="External"/><Relationship Id="rId43" Type="http://schemas.openxmlformats.org/officeDocument/2006/relationships/hyperlink" Target="mailto:voula@imsinc.ca" TargetMode="External"/><Relationship Id="rId48" Type="http://schemas.openxmlformats.org/officeDocument/2006/relationships/hyperlink" Target="mailto:accounting@fantasiagraphics.com" TargetMode="External"/><Relationship Id="rId56" Type="http://schemas.openxmlformats.org/officeDocument/2006/relationships/hyperlink" Target="mailto:alexis@redemac.com" TargetMode="External"/><Relationship Id="rId64" Type="http://schemas.openxmlformats.org/officeDocument/2006/relationships/hyperlink" Target="mailto:819-537-7633/info@imprimerieselect.com" TargetMode="External"/><Relationship Id="rId8" Type="http://schemas.openxmlformats.org/officeDocument/2006/relationships/hyperlink" Target="mailto:laurent.desjardins@labeledge.com" TargetMode="External"/><Relationship Id="rId51" Type="http://schemas.openxmlformats.org/officeDocument/2006/relationships/hyperlink" Target="mailto:laurent.desjardins@labeledge.com" TargetMode="External"/><Relationship Id="rId3" Type="http://schemas.openxmlformats.org/officeDocument/2006/relationships/hyperlink" Target="mailto:comptabilite@lusoflex.com" TargetMode="External"/><Relationship Id="rId12" Type="http://schemas.openxmlformats.org/officeDocument/2006/relationships/hyperlink" Target="mailto:laurent.desjardins@labeledge.com" TargetMode="External"/><Relationship Id="rId17" Type="http://schemas.openxmlformats.org/officeDocument/2006/relationships/hyperlink" Target="mailto:achat@produlith.com" TargetMode="External"/><Relationship Id="rId25" Type="http://schemas.openxmlformats.org/officeDocument/2006/relationships/hyperlink" Target="mailto:eric.cook@digi.us" TargetMode="External"/><Relationship Id="rId33" Type="http://schemas.openxmlformats.org/officeDocument/2006/relationships/hyperlink" Target="mailto:info@mijolabel.com" TargetMode="External"/><Relationship Id="rId38" Type="http://schemas.openxmlformats.org/officeDocument/2006/relationships/hyperlink" Target="mailto:ynuckle@damaflex.com" TargetMode="External"/><Relationship Id="rId46" Type="http://schemas.openxmlformats.org/officeDocument/2006/relationships/hyperlink" Target="mailto:lino@fantasiagraphics.com" TargetMode="External"/><Relationship Id="rId59" Type="http://schemas.openxmlformats.org/officeDocument/2006/relationships/hyperlink" Target="mailto:ibslachat-vente@globetrotter.net" TargetMode="External"/><Relationship Id="rId20" Type="http://schemas.openxmlformats.org/officeDocument/2006/relationships/hyperlink" Target="mailto:achats@visuascan.com;" TargetMode="External"/><Relationship Id="rId41" Type="http://schemas.openxmlformats.org/officeDocument/2006/relationships/hyperlink" Target="mailto:ibslachat-vente@globetrotter.net" TargetMode="External"/><Relationship Id="rId54" Type="http://schemas.openxmlformats.org/officeDocument/2006/relationships/hyperlink" Target="mailto:laurent.desjardins@labeledge.com" TargetMode="External"/><Relationship Id="rId62" Type="http://schemas.openxmlformats.org/officeDocument/2006/relationships/hyperlink" Target="mailto:melissa@etiquettescorsair.com" TargetMode="External"/><Relationship Id="rId1" Type="http://schemas.openxmlformats.org/officeDocument/2006/relationships/hyperlink" Target="mailto:actionworldwide@agotrans.com%20/%20518-297-6600" TargetMode="External"/><Relationship Id="rId6" Type="http://schemas.openxmlformats.org/officeDocument/2006/relationships/hyperlink" Target="mailto:fournisseurs@produlith.com" TargetMode="External"/><Relationship Id="rId15" Type="http://schemas.openxmlformats.org/officeDocument/2006/relationships/hyperlink" Target="mailto:laurent.desjardins@labeledge.com" TargetMode="External"/><Relationship Id="rId23" Type="http://schemas.openxmlformats.org/officeDocument/2006/relationships/hyperlink" Target="mailto:victor@labelink.ca" TargetMode="External"/><Relationship Id="rId28" Type="http://schemas.openxmlformats.org/officeDocument/2006/relationships/hyperlink" Target="mailto:acomptable@multi-flex.com" TargetMode="External"/><Relationship Id="rId36" Type="http://schemas.openxmlformats.org/officeDocument/2006/relationships/hyperlink" Target="mailto:laurent.desjardins@labeledge.com" TargetMode="External"/><Relationship Id="rId49" Type="http://schemas.openxmlformats.org/officeDocument/2006/relationships/hyperlink" Target="mailto:actionworldwide@agotrans.com%20/%20518-297-6600" TargetMode="External"/><Relationship Id="rId57" Type="http://schemas.openxmlformats.org/officeDocument/2006/relationships/hyperlink" Target="mailto:alexis@redemac.com" TargetMode="External"/><Relationship Id="rId10" Type="http://schemas.openxmlformats.org/officeDocument/2006/relationships/hyperlink" Target="mailto:laurent.desjardins@labeledge.com" TargetMode="External"/><Relationship Id="rId31" Type="http://schemas.openxmlformats.org/officeDocument/2006/relationships/hyperlink" Target="mailto:bnuckle@damaflex.com;" TargetMode="External"/><Relationship Id="rId44" Type="http://schemas.openxmlformats.org/officeDocument/2006/relationships/hyperlink" Target="mailto:vtremblay@impsj.com" TargetMode="External"/><Relationship Id="rId52" Type="http://schemas.openxmlformats.org/officeDocument/2006/relationships/hyperlink" Target="mailto:laurent.desjardins@labeledge.com" TargetMode="External"/><Relationship Id="rId60" Type="http://schemas.openxmlformats.org/officeDocument/2006/relationships/hyperlink" Target="mailto:infoproduits@imsinc.ca" TargetMode="External"/><Relationship Id="rId65" Type="http://schemas.openxmlformats.org/officeDocument/2006/relationships/hyperlink" Target="mailto:COMPTABLE@IMPRIMERIESELECT.COM" TargetMode="External"/><Relationship Id="rId4" Type="http://schemas.openxmlformats.org/officeDocument/2006/relationships/hyperlink" Target="mailto:accountingdai@us.digi-group.com" TargetMode="External"/><Relationship Id="rId9" Type="http://schemas.openxmlformats.org/officeDocument/2006/relationships/hyperlink" Target="mailto:laurent.desjardins@labeledge.com" TargetMode="External"/><Relationship Id="rId13" Type="http://schemas.openxmlformats.org/officeDocument/2006/relationships/hyperlink" Target="mailto:laurent.desjardins@labeledge.com" TargetMode="External"/><Relationship Id="rId18" Type="http://schemas.openxmlformats.org/officeDocument/2006/relationships/hyperlink" Target="mailto:perry.johnson@digi.us" TargetMode="External"/><Relationship Id="rId39" Type="http://schemas.openxmlformats.org/officeDocument/2006/relationships/hyperlink" Target="mailto:laurent.desjardins@labeledge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mailto:order@labeledge.com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17/10/relationships/threadedComment" Target="../threadedComments/threadedComment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comments" Target="../comments4.xml"/><Relationship Id="rId5" Type="http://schemas.openxmlformats.org/officeDocument/2006/relationships/vmlDrawing" Target="../drawings/vmlDrawing4.vml"/><Relationship Id="rId4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5989A-003F-40E2-8F4F-D47BD44157FA}">
  <sheetPr codeName="Sheet1"/>
  <dimension ref="A1:AE37"/>
  <sheetViews>
    <sheetView workbookViewId="0">
      <pane xSplit="2" ySplit="1" topLeftCell="D2" activePane="bottomRight" state="frozen"/>
      <selection pane="topRight" activeCell="B1" sqref="B1"/>
      <selection pane="bottomLeft" activeCell="A2" sqref="A2"/>
      <selection pane="bottomRight" activeCell="A3" sqref="A3"/>
    </sheetView>
  </sheetViews>
  <sheetFormatPr defaultRowHeight="15" x14ac:dyDescent="0.25"/>
  <cols>
    <col min="2" max="2" width="26.28515625" customWidth="1"/>
    <col min="3" max="3" width="19.28515625" customWidth="1"/>
    <col min="4" max="4" width="11.85546875" customWidth="1"/>
    <col min="5" max="5" width="42.140625" customWidth="1"/>
    <col min="7" max="7" width="14.140625" customWidth="1"/>
    <col min="8" max="8" width="12.42578125" style="33" customWidth="1"/>
    <col min="10" max="10" width="28.28515625" customWidth="1"/>
    <col min="11" max="12" width="14.42578125" customWidth="1"/>
    <col min="13" max="13" width="10.5703125" customWidth="1"/>
    <col min="14" max="14" width="13.42578125" customWidth="1"/>
    <col min="15" max="15" width="11.5703125" customWidth="1"/>
    <col min="16" max="17" width="14.5703125" customWidth="1"/>
    <col min="18" max="18" width="12.7109375" customWidth="1"/>
    <col min="19" max="19" width="15.42578125" customWidth="1"/>
    <col min="20" max="20" width="14.140625" customWidth="1"/>
    <col min="21" max="23" width="15.42578125" customWidth="1"/>
    <col min="24" max="25" width="10.85546875" customWidth="1"/>
    <col min="27" max="27" width="10.140625" customWidth="1"/>
    <col min="29" max="29" width="10.7109375" customWidth="1"/>
  </cols>
  <sheetData>
    <row r="1" spans="1:31" ht="60" x14ac:dyDescent="0.25">
      <c r="A1" s="65" t="s">
        <v>1528</v>
      </c>
      <c r="B1" s="65" t="s">
        <v>260</v>
      </c>
      <c r="C1" s="66" t="s">
        <v>1108</v>
      </c>
      <c r="D1" s="66" t="s">
        <v>259</v>
      </c>
      <c r="E1" s="66" t="s">
        <v>258</v>
      </c>
      <c r="F1" s="66" t="s">
        <v>257</v>
      </c>
      <c r="G1" s="66" t="s">
        <v>256</v>
      </c>
      <c r="H1" s="67" t="s">
        <v>255</v>
      </c>
      <c r="I1" s="66" t="s">
        <v>254</v>
      </c>
      <c r="J1" s="66" t="s">
        <v>253</v>
      </c>
      <c r="K1" s="66" t="s">
        <v>252</v>
      </c>
      <c r="L1" s="66" t="s">
        <v>514</v>
      </c>
      <c r="M1" s="66" t="s">
        <v>556</v>
      </c>
      <c r="N1" s="202" t="s">
        <v>812</v>
      </c>
      <c r="O1" s="202" t="s">
        <v>825</v>
      </c>
      <c r="P1" s="202" t="s">
        <v>776</v>
      </c>
      <c r="Q1" s="202" t="s">
        <v>1018</v>
      </c>
      <c r="R1" s="66" t="s">
        <v>1520</v>
      </c>
      <c r="S1" s="66" t="s">
        <v>511</v>
      </c>
      <c r="T1" s="66" t="s">
        <v>512</v>
      </c>
      <c r="U1" s="66" t="s">
        <v>251</v>
      </c>
      <c r="V1" s="66" t="s">
        <v>561</v>
      </c>
      <c r="W1" s="66" t="s">
        <v>560</v>
      </c>
      <c r="X1" s="66" t="s">
        <v>554</v>
      </c>
      <c r="Y1" s="66" t="s">
        <v>475</v>
      </c>
      <c r="Z1" s="65" t="s">
        <v>235</v>
      </c>
      <c r="AA1" s="66" t="s">
        <v>250</v>
      </c>
      <c r="AB1" s="66" t="s">
        <v>234</v>
      </c>
      <c r="AC1" s="68" t="s">
        <v>249</v>
      </c>
      <c r="AD1" s="66" t="s">
        <v>248</v>
      </c>
      <c r="AE1" s="69" t="s">
        <v>247</v>
      </c>
    </row>
    <row r="2" spans="1:31" x14ac:dyDescent="0.25">
      <c r="A2" s="3">
        <v>300</v>
      </c>
      <c r="B2" s="135" t="s">
        <v>8</v>
      </c>
      <c r="C2" s="41" t="s">
        <v>1109</v>
      </c>
      <c r="D2" s="41" t="s">
        <v>233</v>
      </c>
      <c r="E2" s="41" t="s">
        <v>246</v>
      </c>
      <c r="F2" s="41" t="s">
        <v>245</v>
      </c>
      <c r="G2" s="41" t="s">
        <v>244</v>
      </c>
      <c r="H2" s="44" t="s">
        <v>243</v>
      </c>
      <c r="I2" s="41" t="s">
        <v>228</v>
      </c>
      <c r="J2" s="41" t="s">
        <v>242</v>
      </c>
      <c r="K2" s="41" t="s">
        <v>241</v>
      </c>
      <c r="L2" s="41" t="s">
        <v>240</v>
      </c>
      <c r="M2" s="41" t="s">
        <v>417</v>
      </c>
      <c r="N2" s="194" t="s">
        <v>816</v>
      </c>
      <c r="O2" s="200" t="s">
        <v>1573</v>
      </c>
      <c r="P2" s="194" t="s">
        <v>777</v>
      </c>
      <c r="Q2" t="s">
        <v>1020</v>
      </c>
      <c r="R2" s="41" t="s">
        <v>9</v>
      </c>
      <c r="S2" s="41" t="s">
        <v>226</v>
      </c>
      <c r="T2" s="136" t="s">
        <v>225</v>
      </c>
      <c r="U2" s="41"/>
      <c r="V2" s="136"/>
      <c r="W2" s="41"/>
      <c r="X2" s="41" t="s">
        <v>187</v>
      </c>
      <c r="Y2" s="41" t="s">
        <v>187</v>
      </c>
      <c r="Z2" s="41"/>
      <c r="AA2" s="41"/>
      <c r="AB2" s="41"/>
      <c r="AC2" s="41"/>
      <c r="AD2" s="41"/>
      <c r="AE2" s="137"/>
    </row>
    <row r="3" spans="1:31" x14ac:dyDescent="0.25">
      <c r="A3" s="3">
        <v>301</v>
      </c>
      <c r="B3" s="135" t="s">
        <v>5</v>
      </c>
      <c r="C3" s="41" t="s">
        <v>5</v>
      </c>
      <c r="D3" s="41" t="s">
        <v>218</v>
      </c>
      <c r="E3" s="41" t="s">
        <v>238</v>
      </c>
      <c r="F3" s="41" t="s">
        <v>237</v>
      </c>
      <c r="G3" s="41" t="s">
        <v>215</v>
      </c>
      <c r="H3" s="44" t="s">
        <v>236</v>
      </c>
      <c r="I3" s="41" t="s">
        <v>121</v>
      </c>
      <c r="J3" s="41" t="s">
        <v>977</v>
      </c>
      <c r="K3" s="41"/>
      <c r="L3" s="41" t="s">
        <v>1047</v>
      </c>
      <c r="M3" s="41" t="s">
        <v>307</v>
      </c>
      <c r="N3" s="194" t="s">
        <v>976</v>
      </c>
      <c r="O3" s="194" t="s">
        <v>813</v>
      </c>
      <c r="P3" s="41"/>
      <c r="Q3" s="41" t="s">
        <v>1019</v>
      </c>
      <c r="R3" s="41" t="s">
        <v>3</v>
      </c>
      <c r="S3" s="41"/>
      <c r="T3" s="136"/>
      <c r="U3" s="41"/>
      <c r="V3" s="41"/>
      <c r="W3" s="41"/>
      <c r="X3" s="41" t="s">
        <v>191</v>
      </c>
      <c r="Y3" s="41" t="s">
        <v>191</v>
      </c>
      <c r="Z3" s="41" t="s">
        <v>235</v>
      </c>
      <c r="AA3" s="138">
        <v>0.05</v>
      </c>
      <c r="AB3" s="41" t="s">
        <v>234</v>
      </c>
      <c r="AC3" s="139">
        <v>9.9750000000000005E-2</v>
      </c>
      <c r="AD3" s="41"/>
      <c r="AE3" s="137"/>
    </row>
    <row r="4" spans="1:31" x14ac:dyDescent="0.25">
      <c r="A4" s="3">
        <v>302</v>
      </c>
      <c r="B4" s="135" t="s">
        <v>2</v>
      </c>
      <c r="C4" s="41" t="s">
        <v>1114</v>
      </c>
      <c r="D4" s="41" t="s">
        <v>233</v>
      </c>
      <c r="E4" s="41" t="s">
        <v>232</v>
      </c>
      <c r="F4" s="41" t="s">
        <v>231</v>
      </c>
      <c r="G4" s="41" t="s">
        <v>230</v>
      </c>
      <c r="H4" s="44" t="s">
        <v>229</v>
      </c>
      <c r="I4" s="44" t="s">
        <v>228</v>
      </c>
      <c r="J4" s="41" t="s">
        <v>227</v>
      </c>
      <c r="K4" s="41"/>
      <c r="L4" s="41"/>
      <c r="M4" s="41" t="s">
        <v>417</v>
      </c>
      <c r="N4" s="41"/>
      <c r="O4" s="200"/>
      <c r="P4" s="41"/>
      <c r="Q4" t="s">
        <v>1020</v>
      </c>
      <c r="R4" s="41" t="s">
        <v>0</v>
      </c>
      <c r="S4" s="41" t="s">
        <v>226</v>
      </c>
      <c r="T4" s="136" t="s">
        <v>225</v>
      </c>
      <c r="U4" s="41"/>
      <c r="V4" s="41"/>
      <c r="W4" s="136"/>
      <c r="X4" s="41" t="s">
        <v>187</v>
      </c>
      <c r="Y4" s="41" t="s">
        <v>187</v>
      </c>
      <c r="Z4" s="41"/>
      <c r="AA4" s="41"/>
      <c r="AB4" s="41"/>
      <c r="AC4" s="41"/>
      <c r="AD4" s="41"/>
      <c r="AE4" s="137"/>
    </row>
    <row r="5" spans="1:31" x14ac:dyDescent="0.25">
      <c r="A5" s="3">
        <v>303</v>
      </c>
      <c r="B5" s="135" t="s">
        <v>114</v>
      </c>
      <c r="C5" s="41" t="s">
        <v>1110</v>
      </c>
      <c r="D5" s="41" t="s">
        <v>218</v>
      </c>
      <c r="E5" s="41" t="s">
        <v>224</v>
      </c>
      <c r="F5" s="140" t="s">
        <v>223</v>
      </c>
      <c r="G5" s="41" t="s">
        <v>222</v>
      </c>
      <c r="H5" s="44" t="s">
        <v>221</v>
      </c>
      <c r="I5" s="41" t="s">
        <v>220</v>
      </c>
      <c r="J5" s="41" t="s">
        <v>219</v>
      </c>
      <c r="K5" s="41"/>
      <c r="L5" s="41"/>
      <c r="M5" s="41" t="s">
        <v>307</v>
      </c>
      <c r="N5" s="41"/>
      <c r="O5" s="200"/>
      <c r="P5" s="41"/>
      <c r="Q5" t="s">
        <v>1020</v>
      </c>
      <c r="R5" s="41" t="s">
        <v>9</v>
      </c>
      <c r="S5" s="41"/>
      <c r="T5" s="41"/>
      <c r="U5" s="41"/>
      <c r="V5" s="41"/>
      <c r="W5" s="41"/>
      <c r="X5" s="41" t="s">
        <v>187</v>
      </c>
      <c r="Y5" s="41" t="s">
        <v>187</v>
      </c>
      <c r="Z5" s="41"/>
      <c r="AA5" s="41"/>
      <c r="AB5" s="41"/>
      <c r="AC5" s="41"/>
      <c r="AD5" s="41"/>
      <c r="AE5" s="137"/>
    </row>
    <row r="6" spans="1:31" x14ac:dyDescent="0.25">
      <c r="A6" s="3">
        <v>304</v>
      </c>
      <c r="B6" s="135" t="s">
        <v>119</v>
      </c>
      <c r="C6" s="41" t="s">
        <v>1115</v>
      </c>
      <c r="D6" s="41" t="s">
        <v>218</v>
      </c>
      <c r="E6" s="41" t="s">
        <v>217</v>
      </c>
      <c r="F6" s="41" t="s">
        <v>216</v>
      </c>
      <c r="G6" s="41" t="s">
        <v>215</v>
      </c>
      <c r="H6" s="44" t="s">
        <v>214</v>
      </c>
      <c r="I6" s="41" t="s">
        <v>121</v>
      </c>
      <c r="J6" s="41" t="s">
        <v>213</v>
      </c>
      <c r="K6" s="41"/>
      <c r="L6" s="41" t="s">
        <v>513</v>
      </c>
      <c r="M6" s="41" t="s">
        <v>307</v>
      </c>
      <c r="N6" s="194" t="s">
        <v>821</v>
      </c>
      <c r="O6" s="200" t="s">
        <v>822</v>
      </c>
      <c r="P6" s="41"/>
      <c r="Q6" t="s">
        <v>1020</v>
      </c>
      <c r="R6" s="41" t="s">
        <v>3</v>
      </c>
      <c r="S6" s="41"/>
      <c r="T6" s="41"/>
      <c r="U6" s="41"/>
      <c r="V6" s="41"/>
      <c r="W6" s="41"/>
      <c r="X6" s="41" t="s">
        <v>191</v>
      </c>
      <c r="Y6" s="41" t="s">
        <v>191</v>
      </c>
      <c r="Z6" s="41" t="s">
        <v>235</v>
      </c>
      <c r="AA6" s="138">
        <v>0.05</v>
      </c>
      <c r="AB6" s="41" t="s">
        <v>234</v>
      </c>
      <c r="AC6" s="139">
        <v>9.9750000000000005E-2</v>
      </c>
      <c r="AD6" s="41"/>
      <c r="AE6" s="137"/>
    </row>
    <row r="7" spans="1:31" x14ac:dyDescent="0.25">
      <c r="A7" s="3">
        <v>305</v>
      </c>
      <c r="B7" s="135" t="s">
        <v>268</v>
      </c>
      <c r="C7" s="41" t="s">
        <v>145</v>
      </c>
      <c r="D7" s="41" t="s">
        <v>233</v>
      </c>
      <c r="E7" s="41" t="s">
        <v>269</v>
      </c>
      <c r="F7" s="141" t="s">
        <v>270</v>
      </c>
      <c r="G7" s="141" t="s">
        <v>271</v>
      </c>
      <c r="H7" s="141" t="s">
        <v>272</v>
      </c>
      <c r="I7" s="41" t="s">
        <v>273</v>
      </c>
      <c r="J7" s="41" t="s">
        <v>274</v>
      </c>
      <c r="K7" s="41"/>
      <c r="L7" s="41"/>
      <c r="M7" s="41" t="s">
        <v>417</v>
      </c>
      <c r="N7" s="41"/>
      <c r="O7" s="200"/>
      <c r="P7" s="41"/>
      <c r="Q7" t="s">
        <v>1020</v>
      </c>
      <c r="R7" s="41" t="s">
        <v>971</v>
      </c>
      <c r="S7" s="41"/>
      <c r="T7" s="41"/>
      <c r="U7" s="41"/>
      <c r="V7" s="41"/>
      <c r="W7" s="41"/>
      <c r="X7" s="41" t="s">
        <v>187</v>
      </c>
      <c r="Y7" s="41" t="s">
        <v>187</v>
      </c>
      <c r="Z7" s="41"/>
      <c r="AA7" s="41"/>
      <c r="AB7" s="41"/>
      <c r="AC7" s="41"/>
      <c r="AD7" s="41"/>
      <c r="AE7" s="137"/>
    </row>
    <row r="8" spans="1:31" x14ac:dyDescent="0.25">
      <c r="A8" s="3">
        <v>306</v>
      </c>
      <c r="B8" s="135" t="s">
        <v>304</v>
      </c>
      <c r="C8" s="41" t="s">
        <v>304</v>
      </c>
      <c r="D8" s="41" t="s">
        <v>218</v>
      </c>
      <c r="E8" s="41" t="s">
        <v>305</v>
      </c>
      <c r="F8" s="41" t="s">
        <v>239</v>
      </c>
      <c r="G8" s="41" t="s">
        <v>215</v>
      </c>
      <c r="H8" s="44" t="s">
        <v>306</v>
      </c>
      <c r="I8" s="41" t="s">
        <v>121</v>
      </c>
      <c r="J8" s="41" t="s">
        <v>824</v>
      </c>
      <c r="K8" s="41"/>
      <c r="L8" s="41" t="s">
        <v>444</v>
      </c>
      <c r="M8" s="41" t="s">
        <v>307</v>
      </c>
      <c r="N8" s="194" t="s">
        <v>814</v>
      </c>
      <c r="O8" s="200" t="s">
        <v>823</v>
      </c>
      <c r="P8" s="41" t="s">
        <v>778</v>
      </c>
      <c r="Q8" t="s">
        <v>1020</v>
      </c>
      <c r="R8" s="41" t="s">
        <v>3</v>
      </c>
      <c r="S8" s="41"/>
      <c r="T8" s="41"/>
      <c r="U8" s="41"/>
      <c r="V8" s="41" t="s">
        <v>589</v>
      </c>
      <c r="W8" s="41"/>
      <c r="X8" s="41" t="s">
        <v>191</v>
      </c>
      <c r="Y8" s="41" t="s">
        <v>191</v>
      </c>
      <c r="Z8" s="41" t="s">
        <v>235</v>
      </c>
      <c r="AA8" s="138">
        <v>0.05</v>
      </c>
      <c r="AB8" s="41" t="s">
        <v>234</v>
      </c>
      <c r="AC8" s="139">
        <v>9.9750000000000005E-2</v>
      </c>
      <c r="AD8" s="41"/>
      <c r="AE8" s="137"/>
    </row>
    <row r="9" spans="1:31" x14ac:dyDescent="0.25">
      <c r="A9" s="3">
        <v>307</v>
      </c>
      <c r="B9" s="135" t="s">
        <v>398</v>
      </c>
      <c r="C9" s="41" t="s">
        <v>1116</v>
      </c>
      <c r="D9" s="41" t="s">
        <v>218</v>
      </c>
      <c r="E9" s="41" t="s">
        <v>399</v>
      </c>
      <c r="F9" s="141" t="s">
        <v>400</v>
      </c>
      <c r="G9" s="141" t="s">
        <v>215</v>
      </c>
      <c r="H9" s="141" t="s">
        <v>401</v>
      </c>
      <c r="I9" s="41" t="s">
        <v>121</v>
      </c>
      <c r="J9" s="41"/>
      <c r="K9" s="41"/>
      <c r="L9" s="41"/>
      <c r="M9" s="41" t="s">
        <v>307</v>
      </c>
      <c r="N9" s="194" t="s">
        <v>815</v>
      </c>
      <c r="O9" s="201"/>
      <c r="P9" s="194" t="s">
        <v>785</v>
      </c>
      <c r="Q9" t="s">
        <v>1020</v>
      </c>
      <c r="R9" s="41" t="s">
        <v>9</v>
      </c>
      <c r="S9" s="41"/>
      <c r="T9" s="41"/>
      <c r="U9" s="41"/>
      <c r="V9" s="41"/>
      <c r="W9" s="41" t="s">
        <v>498</v>
      </c>
      <c r="X9" s="41" t="s">
        <v>187</v>
      </c>
      <c r="Y9" s="41" t="s">
        <v>187</v>
      </c>
      <c r="Z9" s="41" t="s">
        <v>235</v>
      </c>
      <c r="AA9" s="41">
        <v>0.05</v>
      </c>
      <c r="AB9" s="41" t="s">
        <v>234</v>
      </c>
      <c r="AC9" s="41">
        <v>9.9750000000000005E-2</v>
      </c>
      <c r="AD9" s="41"/>
      <c r="AE9" s="137"/>
    </row>
    <row r="10" spans="1:31" x14ac:dyDescent="0.25">
      <c r="A10" s="3">
        <v>308</v>
      </c>
      <c r="B10" s="135" t="s">
        <v>432</v>
      </c>
      <c r="C10" s="41" t="s">
        <v>432</v>
      </c>
      <c r="D10" s="41" t="s">
        <v>218</v>
      </c>
      <c r="E10" s="41" t="s">
        <v>433</v>
      </c>
      <c r="F10" s="41" t="s">
        <v>435</v>
      </c>
      <c r="G10" s="41" t="s">
        <v>215</v>
      </c>
      <c r="H10" s="44" t="s">
        <v>434</v>
      </c>
      <c r="I10" s="41" t="s">
        <v>121</v>
      </c>
      <c r="J10" t="s">
        <v>668</v>
      </c>
      <c r="K10" s="41"/>
      <c r="L10" s="41" t="s">
        <v>443</v>
      </c>
      <c r="M10" s="41" t="s">
        <v>307</v>
      </c>
      <c r="N10" s="41"/>
      <c r="O10" s="194" t="s">
        <v>813</v>
      </c>
      <c r="P10" s="194"/>
      <c r="Q10" s="41" t="s">
        <v>1019</v>
      </c>
      <c r="R10" s="41" t="s">
        <v>3</v>
      </c>
      <c r="S10" s="41"/>
      <c r="T10" s="41"/>
      <c r="U10" s="41"/>
      <c r="V10" s="41"/>
      <c r="W10" s="41"/>
      <c r="X10" s="41" t="s">
        <v>191</v>
      </c>
      <c r="Y10" s="41" t="s">
        <v>191</v>
      </c>
      <c r="Z10" s="41" t="s">
        <v>235</v>
      </c>
      <c r="AA10" s="138">
        <v>0.05</v>
      </c>
      <c r="AB10" s="41" t="s">
        <v>234</v>
      </c>
      <c r="AC10" s="139">
        <v>9.9750000000000005E-2</v>
      </c>
      <c r="AD10" s="41"/>
      <c r="AE10" s="137"/>
    </row>
    <row r="11" spans="1:31" x14ac:dyDescent="0.25">
      <c r="A11" s="3">
        <v>309</v>
      </c>
      <c r="B11" s="135" t="s">
        <v>445</v>
      </c>
      <c r="C11" s="135" t="s">
        <v>445</v>
      </c>
      <c r="D11" s="41" t="s">
        <v>218</v>
      </c>
      <c r="E11" s="41" t="s">
        <v>446</v>
      </c>
      <c r="F11" s="141" t="s">
        <v>447</v>
      </c>
      <c r="G11" s="141" t="s">
        <v>215</v>
      </c>
      <c r="H11" s="141" t="s">
        <v>448</v>
      </c>
      <c r="I11" s="41" t="s">
        <v>121</v>
      </c>
      <c r="J11" s="41" t="s">
        <v>643</v>
      </c>
      <c r="K11" s="41" t="s">
        <v>450</v>
      </c>
      <c r="L11" s="41" t="s">
        <v>504</v>
      </c>
      <c r="M11" s="41" t="s">
        <v>307</v>
      </c>
      <c r="N11" s="194" t="s">
        <v>1402</v>
      </c>
      <c r="O11" s="200" t="s">
        <v>1477</v>
      </c>
      <c r="P11" s="41" t="s">
        <v>786</v>
      </c>
      <c r="Q11" t="s">
        <v>1020</v>
      </c>
      <c r="R11" s="41" t="s">
        <v>9</v>
      </c>
      <c r="S11" s="41"/>
      <c r="T11" s="41"/>
      <c r="U11" s="41"/>
      <c r="V11" s="41"/>
      <c r="W11" s="41"/>
      <c r="X11" s="41" t="s">
        <v>187</v>
      </c>
      <c r="Y11" s="41" t="s">
        <v>187</v>
      </c>
      <c r="Z11" s="41" t="s">
        <v>235</v>
      </c>
      <c r="AA11" s="41">
        <v>0.05</v>
      </c>
      <c r="AB11" s="41" t="s">
        <v>234</v>
      </c>
      <c r="AC11" s="41">
        <v>9.9750000000000005E-2</v>
      </c>
      <c r="AD11" s="41"/>
      <c r="AE11" s="137"/>
    </row>
    <row r="12" spans="1:31" x14ac:dyDescent="0.25">
      <c r="A12" s="3">
        <v>310</v>
      </c>
      <c r="B12" s="135" t="s">
        <v>476</v>
      </c>
      <c r="C12" s="41" t="s">
        <v>1117</v>
      </c>
      <c r="D12" s="41" t="s">
        <v>218</v>
      </c>
      <c r="E12" s="41" t="s">
        <v>477</v>
      </c>
      <c r="F12" s="41" t="s">
        <v>400</v>
      </c>
      <c r="G12" s="41" t="s">
        <v>215</v>
      </c>
      <c r="H12" s="44" t="s">
        <v>478</v>
      </c>
      <c r="I12" s="41" t="s">
        <v>121</v>
      </c>
      <c r="J12" s="142" t="s">
        <v>552</v>
      </c>
      <c r="K12" s="41" t="s">
        <v>553</v>
      </c>
      <c r="L12" s="41" t="s">
        <v>648</v>
      </c>
      <c r="M12" s="41" t="s">
        <v>307</v>
      </c>
      <c r="N12" s="194" t="s">
        <v>552</v>
      </c>
      <c r="O12" s="194" t="s">
        <v>813</v>
      </c>
      <c r="P12" s="194" t="s">
        <v>552</v>
      </c>
      <c r="Q12" s="41" t="s">
        <v>1019</v>
      </c>
      <c r="R12" s="41" t="s">
        <v>9</v>
      </c>
      <c r="S12" s="41"/>
      <c r="T12" s="41"/>
      <c r="U12" s="41"/>
      <c r="V12" s="41" t="s">
        <v>589</v>
      </c>
      <c r="W12" s="41"/>
      <c r="X12" s="41" t="s">
        <v>191</v>
      </c>
      <c r="Y12" s="41" t="s">
        <v>191</v>
      </c>
      <c r="Z12" s="41" t="s">
        <v>235</v>
      </c>
      <c r="AA12" s="138">
        <v>0.05</v>
      </c>
      <c r="AB12" s="41" t="s">
        <v>234</v>
      </c>
      <c r="AC12" s="139">
        <v>9.9750000000000005E-2</v>
      </c>
      <c r="AD12" s="41"/>
      <c r="AE12" s="137"/>
    </row>
    <row r="13" spans="1:31" x14ac:dyDescent="0.25">
      <c r="A13" s="3">
        <v>311</v>
      </c>
      <c r="B13" s="144" t="s">
        <v>568</v>
      </c>
      <c r="C13" t="s">
        <v>1118</v>
      </c>
      <c r="D13" t="s">
        <v>218</v>
      </c>
      <c r="E13" t="s">
        <v>632</v>
      </c>
      <c r="F13" s="145" t="s">
        <v>565</v>
      </c>
      <c r="G13" s="41" t="s">
        <v>215</v>
      </c>
      <c r="H13" s="33" t="s">
        <v>798</v>
      </c>
      <c r="I13" t="s">
        <v>121</v>
      </c>
      <c r="J13" t="s">
        <v>566</v>
      </c>
      <c r="L13" t="s">
        <v>633</v>
      </c>
      <c r="M13" s="41" t="s">
        <v>307</v>
      </c>
      <c r="N13" s="199" t="s">
        <v>1523</v>
      </c>
      <c r="O13" s="194" t="s">
        <v>864</v>
      </c>
      <c r="P13" s="199" t="s">
        <v>800</v>
      </c>
      <c r="Q13" s="41" t="s">
        <v>1019</v>
      </c>
      <c r="R13" s="41" t="s">
        <v>3</v>
      </c>
      <c r="V13" s="41" t="s">
        <v>589</v>
      </c>
      <c r="X13" s="41" t="s">
        <v>191</v>
      </c>
      <c r="Y13" s="41" t="s">
        <v>191</v>
      </c>
      <c r="Z13" s="41" t="s">
        <v>235</v>
      </c>
      <c r="AA13" s="138">
        <v>0.05</v>
      </c>
      <c r="AB13" s="41" t="s">
        <v>234</v>
      </c>
      <c r="AC13" s="139">
        <v>9.9750000000000005E-2</v>
      </c>
    </row>
    <row r="14" spans="1:31" x14ac:dyDescent="0.25">
      <c r="A14" s="3">
        <v>312</v>
      </c>
      <c r="B14" s="144" t="s">
        <v>634</v>
      </c>
      <c r="C14" t="s">
        <v>634</v>
      </c>
      <c r="D14" t="s">
        <v>218</v>
      </c>
      <c r="E14" t="s">
        <v>637</v>
      </c>
      <c r="F14" t="s">
        <v>638</v>
      </c>
      <c r="G14" s="41" t="s">
        <v>215</v>
      </c>
      <c r="H14" s="33" t="s">
        <v>639</v>
      </c>
      <c r="I14" t="s">
        <v>121</v>
      </c>
      <c r="J14" t="s">
        <v>774</v>
      </c>
      <c r="L14" s="41" t="s">
        <v>773</v>
      </c>
      <c r="M14" s="41" t="s">
        <v>307</v>
      </c>
      <c r="N14" s="194" t="s">
        <v>818</v>
      </c>
      <c r="O14" s="194" t="s">
        <v>819</v>
      </c>
      <c r="P14" s="41" t="s">
        <v>794</v>
      </c>
      <c r="Q14" s="41" t="s">
        <v>1019</v>
      </c>
      <c r="R14" s="41" t="s">
        <v>3</v>
      </c>
      <c r="V14" s="41" t="s">
        <v>589</v>
      </c>
      <c r="X14" s="41" t="s">
        <v>191</v>
      </c>
      <c r="Y14" s="41" t="s">
        <v>191</v>
      </c>
      <c r="Z14" s="41" t="s">
        <v>235</v>
      </c>
      <c r="AA14" s="138">
        <v>0.05</v>
      </c>
      <c r="AB14" s="41" t="s">
        <v>234</v>
      </c>
      <c r="AC14" s="139">
        <v>9.9750000000000005E-2</v>
      </c>
    </row>
    <row r="15" spans="1:31" x14ac:dyDescent="0.25">
      <c r="A15" s="3">
        <v>313</v>
      </c>
      <c r="B15" s="144" t="s">
        <v>655</v>
      </c>
      <c r="C15" t="s">
        <v>1119</v>
      </c>
      <c r="D15" t="s">
        <v>218</v>
      </c>
      <c r="E15" t="s">
        <v>656</v>
      </c>
      <c r="F15" t="s">
        <v>658</v>
      </c>
      <c r="G15" s="41" t="s">
        <v>215</v>
      </c>
      <c r="H15" s="33" t="s">
        <v>657</v>
      </c>
      <c r="I15" t="s">
        <v>121</v>
      </c>
      <c r="J15" t="s">
        <v>669</v>
      </c>
      <c r="K15" t="s">
        <v>659</v>
      </c>
      <c r="L15" t="s">
        <v>667</v>
      </c>
      <c r="M15" s="41" t="s">
        <v>307</v>
      </c>
      <c r="N15" s="41" t="s">
        <v>1405</v>
      </c>
      <c r="O15" s="194" t="s">
        <v>1625</v>
      </c>
      <c r="P15" s="136" t="s">
        <v>1624</v>
      </c>
      <c r="Q15" s="41" t="s">
        <v>1019</v>
      </c>
      <c r="R15" s="41" t="s">
        <v>3</v>
      </c>
      <c r="X15" s="41" t="s">
        <v>191</v>
      </c>
      <c r="Y15" s="41" t="s">
        <v>191</v>
      </c>
      <c r="Z15" s="41" t="s">
        <v>235</v>
      </c>
      <c r="AA15" s="138">
        <v>0.05</v>
      </c>
      <c r="AB15" s="41" t="s">
        <v>234</v>
      </c>
      <c r="AC15" s="139">
        <v>9.9750000000000005E-2</v>
      </c>
    </row>
    <row r="16" spans="1:31" x14ac:dyDescent="0.25">
      <c r="A16" s="3">
        <v>314</v>
      </c>
      <c r="B16" s="144" t="s">
        <v>681</v>
      </c>
      <c r="C16" t="s">
        <v>1111</v>
      </c>
      <c r="D16" t="s">
        <v>218</v>
      </c>
      <c r="E16" t="s">
        <v>682</v>
      </c>
      <c r="F16" t="s">
        <v>684</v>
      </c>
      <c r="G16" s="41" t="s">
        <v>215</v>
      </c>
      <c r="H16" s="33" t="s">
        <v>683</v>
      </c>
      <c r="I16" t="s">
        <v>121</v>
      </c>
      <c r="J16" t="s">
        <v>693</v>
      </c>
      <c r="K16" t="s">
        <v>685</v>
      </c>
      <c r="L16" s="76"/>
      <c r="M16" s="41" t="s">
        <v>307</v>
      </c>
      <c r="N16" s="41"/>
      <c r="O16" s="201"/>
      <c r="P16" s="41"/>
      <c r="Q16" t="s">
        <v>1020</v>
      </c>
      <c r="R16" s="41" t="s">
        <v>3</v>
      </c>
      <c r="X16" s="41" t="s">
        <v>191</v>
      </c>
      <c r="Y16" s="41" t="s">
        <v>191</v>
      </c>
      <c r="Z16" s="41" t="s">
        <v>235</v>
      </c>
      <c r="AA16" s="138">
        <v>0.05</v>
      </c>
      <c r="AB16" s="41" t="s">
        <v>234</v>
      </c>
      <c r="AC16" s="139">
        <v>9.9750000000000005E-2</v>
      </c>
    </row>
    <row r="17" spans="1:29" x14ac:dyDescent="0.25">
      <c r="A17" s="3">
        <v>315</v>
      </c>
      <c r="B17" s="144" t="s">
        <v>688</v>
      </c>
      <c r="C17" t="s">
        <v>1120</v>
      </c>
      <c r="D17" t="s">
        <v>233</v>
      </c>
      <c r="E17" t="s">
        <v>689</v>
      </c>
      <c r="F17" t="s">
        <v>690</v>
      </c>
      <c r="G17" s="41" t="s">
        <v>215</v>
      </c>
      <c r="H17" s="33" t="s">
        <v>691</v>
      </c>
      <c r="I17" t="s">
        <v>121</v>
      </c>
      <c r="J17" t="s">
        <v>704</v>
      </c>
      <c r="L17" t="s">
        <v>705</v>
      </c>
      <c r="M17" s="41" t="s">
        <v>307</v>
      </c>
      <c r="N17" s="194" t="s">
        <v>820</v>
      </c>
      <c r="O17" s="194" t="s">
        <v>1021</v>
      </c>
      <c r="P17" s="194" t="s">
        <v>1398</v>
      </c>
      <c r="Q17" s="41" t="s">
        <v>1019</v>
      </c>
      <c r="R17" s="41" t="s">
        <v>1422</v>
      </c>
      <c r="X17" s="41" t="s">
        <v>191</v>
      </c>
      <c r="Y17" s="41" t="s">
        <v>191</v>
      </c>
      <c r="Z17" s="41" t="s">
        <v>235</v>
      </c>
      <c r="AA17" s="138">
        <v>0.05</v>
      </c>
      <c r="AB17" s="41" t="s">
        <v>234</v>
      </c>
      <c r="AC17" s="139">
        <v>9.9750000000000005E-2</v>
      </c>
    </row>
    <row r="18" spans="1:29" x14ac:dyDescent="0.25">
      <c r="A18" s="3">
        <v>316</v>
      </c>
      <c r="B18" s="144" t="s">
        <v>762</v>
      </c>
      <c r="C18" t="s">
        <v>1121</v>
      </c>
      <c r="D18" t="s">
        <v>218</v>
      </c>
      <c r="E18" t="s">
        <v>751</v>
      </c>
      <c r="F18" t="s">
        <v>690</v>
      </c>
      <c r="G18" s="41" t="s">
        <v>215</v>
      </c>
      <c r="H18" s="33" t="s">
        <v>752</v>
      </c>
      <c r="I18" t="s">
        <v>121</v>
      </c>
      <c r="J18" t="s">
        <v>760</v>
      </c>
      <c r="K18" t="s">
        <v>761</v>
      </c>
      <c r="L18" t="s">
        <v>757</v>
      </c>
      <c r="M18" s="41" t="s">
        <v>307</v>
      </c>
      <c r="N18" s="136" t="s">
        <v>817</v>
      </c>
      <c r="O18" s="136" t="s">
        <v>1409</v>
      </c>
      <c r="P18" s="142" t="s">
        <v>1410</v>
      </c>
      <c r="Q18" s="41" t="s">
        <v>1019</v>
      </c>
      <c r="R18" s="41" t="s">
        <v>3</v>
      </c>
      <c r="X18" t="s">
        <v>191</v>
      </c>
      <c r="Y18" t="s">
        <v>191</v>
      </c>
      <c r="Z18" s="41" t="s">
        <v>235</v>
      </c>
      <c r="AA18" s="138">
        <v>0.05</v>
      </c>
      <c r="AB18" s="41" t="s">
        <v>234</v>
      </c>
      <c r="AC18" s="139">
        <v>9.9750000000000005E-2</v>
      </c>
    </row>
    <row r="19" spans="1:29" x14ac:dyDescent="0.25">
      <c r="A19" s="3">
        <v>317</v>
      </c>
      <c r="B19" s="144" t="s">
        <v>281</v>
      </c>
      <c r="C19" t="s">
        <v>281</v>
      </c>
      <c r="D19" t="s">
        <v>218</v>
      </c>
      <c r="E19" t="s">
        <v>780</v>
      </c>
      <c r="F19" t="s">
        <v>400</v>
      </c>
      <c r="G19" t="s">
        <v>215</v>
      </c>
      <c r="H19" s="33" t="s">
        <v>781</v>
      </c>
      <c r="I19" t="s">
        <v>121</v>
      </c>
      <c r="J19" s="195" t="s">
        <v>782</v>
      </c>
      <c r="M19" s="41" t="s">
        <v>307</v>
      </c>
      <c r="O19" s="201"/>
      <c r="Q19" t="s">
        <v>1020</v>
      </c>
      <c r="R19" t="s">
        <v>971</v>
      </c>
      <c r="X19" t="s">
        <v>191</v>
      </c>
      <c r="Y19" t="s">
        <v>191</v>
      </c>
      <c r="Z19" s="41" t="s">
        <v>235</v>
      </c>
      <c r="AA19" s="138">
        <v>0.05</v>
      </c>
      <c r="AB19" s="41" t="s">
        <v>234</v>
      </c>
      <c r="AC19" s="139">
        <v>9.9750000000000005E-2</v>
      </c>
    </row>
    <row r="20" spans="1:29" x14ac:dyDescent="0.25">
      <c r="A20" s="3">
        <v>318</v>
      </c>
      <c r="B20" s="144" t="s">
        <v>869</v>
      </c>
      <c r="C20" t="s">
        <v>1122</v>
      </c>
      <c r="D20" t="s">
        <v>218</v>
      </c>
      <c r="E20" t="s">
        <v>632</v>
      </c>
      <c r="F20" s="145" t="s">
        <v>565</v>
      </c>
      <c r="G20" s="41" t="s">
        <v>215</v>
      </c>
      <c r="H20" s="33" t="s">
        <v>798</v>
      </c>
      <c r="I20" t="s">
        <v>121</v>
      </c>
      <c r="J20" t="s">
        <v>870</v>
      </c>
      <c r="L20" t="s">
        <v>633</v>
      </c>
      <c r="M20" s="41" t="s">
        <v>307</v>
      </c>
      <c r="O20" s="194" t="s">
        <v>864</v>
      </c>
      <c r="Q20" t="s">
        <v>1019</v>
      </c>
      <c r="R20" s="41" t="s">
        <v>3</v>
      </c>
      <c r="X20" t="s">
        <v>191</v>
      </c>
      <c r="Y20" t="s">
        <v>191</v>
      </c>
      <c r="Z20" s="41" t="s">
        <v>235</v>
      </c>
      <c r="AA20" s="138">
        <v>0.05</v>
      </c>
      <c r="AB20" s="41" t="s">
        <v>234</v>
      </c>
      <c r="AC20" s="139">
        <v>9.9750000000000005E-2</v>
      </c>
    </row>
    <row r="21" spans="1:29" s="110" customFormat="1" x14ac:dyDescent="0.25">
      <c r="A21" s="3">
        <v>319</v>
      </c>
      <c r="B21" s="203" t="s">
        <v>868</v>
      </c>
      <c r="C21" s="110" t="s">
        <v>1123</v>
      </c>
      <c r="D21" s="110" t="s">
        <v>218</v>
      </c>
      <c r="E21" s="110" t="s">
        <v>867</v>
      </c>
      <c r="F21" s="110" t="s">
        <v>215</v>
      </c>
      <c r="G21" s="110" t="s">
        <v>215</v>
      </c>
      <c r="H21" s="204" t="s">
        <v>866</v>
      </c>
      <c r="I21" s="110" t="s">
        <v>121</v>
      </c>
      <c r="J21" s="110" t="s">
        <v>799</v>
      </c>
      <c r="M21" s="205" t="s">
        <v>307</v>
      </c>
      <c r="N21" s="206" t="s">
        <v>871</v>
      </c>
      <c r="O21" s="207" t="s">
        <v>865</v>
      </c>
      <c r="P21" s="206" t="s">
        <v>871</v>
      </c>
      <c r="Q21" t="s">
        <v>1020</v>
      </c>
      <c r="R21" s="205" t="s">
        <v>871</v>
      </c>
      <c r="X21" s="205" t="s">
        <v>191</v>
      </c>
      <c r="Y21" s="205" t="s">
        <v>191</v>
      </c>
      <c r="Z21" s="205" t="s">
        <v>235</v>
      </c>
      <c r="AA21" s="208">
        <v>0.05</v>
      </c>
      <c r="AB21" s="205" t="s">
        <v>234</v>
      </c>
      <c r="AC21" s="209">
        <v>9.9750000000000005E-2</v>
      </c>
    </row>
    <row r="22" spans="1:29" x14ac:dyDescent="0.25">
      <c r="A22" s="3">
        <v>320</v>
      </c>
      <c r="B22" s="144" t="s">
        <v>830</v>
      </c>
      <c r="C22" t="s">
        <v>830</v>
      </c>
      <c r="D22" t="s">
        <v>218</v>
      </c>
      <c r="E22" t="s">
        <v>831</v>
      </c>
      <c r="F22" t="s">
        <v>565</v>
      </c>
      <c r="G22" t="s">
        <v>215</v>
      </c>
      <c r="H22" s="33" t="s">
        <v>1513</v>
      </c>
      <c r="I22" t="s">
        <v>121</v>
      </c>
      <c r="J22" t="s">
        <v>832</v>
      </c>
      <c r="M22" s="41" t="s">
        <v>307</v>
      </c>
      <c r="N22" s="195" t="s">
        <v>1406</v>
      </c>
      <c r="O22" s="194" t="s">
        <v>1039</v>
      </c>
      <c r="Q22" t="s">
        <v>1019</v>
      </c>
      <c r="R22" s="41" t="s">
        <v>3</v>
      </c>
      <c r="X22" t="s">
        <v>191</v>
      </c>
      <c r="Y22" t="s">
        <v>191</v>
      </c>
      <c r="Z22" s="41" t="s">
        <v>235</v>
      </c>
      <c r="AA22" s="138">
        <v>0.05</v>
      </c>
      <c r="AB22" s="41" t="s">
        <v>234</v>
      </c>
      <c r="AC22" s="139">
        <v>9.9750000000000005E-2</v>
      </c>
    </row>
    <row r="23" spans="1:29" x14ac:dyDescent="0.25">
      <c r="A23" s="3">
        <v>321</v>
      </c>
      <c r="B23" s="144" t="s">
        <v>848</v>
      </c>
      <c r="C23" t="s">
        <v>848</v>
      </c>
      <c r="D23" t="s">
        <v>218</v>
      </c>
      <c r="E23" t="s">
        <v>849</v>
      </c>
      <c r="F23" t="s">
        <v>850</v>
      </c>
      <c r="G23" t="s">
        <v>215</v>
      </c>
      <c r="H23" s="33" t="s">
        <v>851</v>
      </c>
      <c r="I23" t="s">
        <v>121</v>
      </c>
      <c r="M23" s="41" t="s">
        <v>307</v>
      </c>
      <c r="Q23" t="s">
        <v>1020</v>
      </c>
      <c r="X23" t="s">
        <v>191</v>
      </c>
      <c r="Y23" t="s">
        <v>191</v>
      </c>
      <c r="Z23" s="41" t="s">
        <v>235</v>
      </c>
      <c r="AA23" s="138">
        <v>0.05</v>
      </c>
      <c r="AB23" s="41" t="s">
        <v>234</v>
      </c>
      <c r="AC23" s="139">
        <v>9.9750000000000005E-2</v>
      </c>
    </row>
    <row r="24" spans="1:29" x14ac:dyDescent="0.25">
      <c r="A24" s="3">
        <v>322</v>
      </c>
      <c r="B24" s="144" t="s">
        <v>853</v>
      </c>
      <c r="C24" t="s">
        <v>1124</v>
      </c>
      <c r="D24" t="s">
        <v>218</v>
      </c>
      <c r="E24" t="s">
        <v>1587</v>
      </c>
      <c r="F24" t="s">
        <v>854</v>
      </c>
      <c r="G24" t="s">
        <v>215</v>
      </c>
      <c r="H24" s="33" t="s">
        <v>855</v>
      </c>
      <c r="I24" t="s">
        <v>121</v>
      </c>
      <c r="J24" t="s">
        <v>856</v>
      </c>
      <c r="L24" t="s">
        <v>1622</v>
      </c>
      <c r="M24" s="41" t="s">
        <v>307</v>
      </c>
      <c r="N24" s="195" t="s">
        <v>1616</v>
      </c>
      <c r="O24" s="194" t="s">
        <v>813</v>
      </c>
      <c r="Q24" t="s">
        <v>1019</v>
      </c>
      <c r="R24" s="41" t="s">
        <v>3</v>
      </c>
      <c r="X24" t="s">
        <v>191</v>
      </c>
      <c r="Y24" t="s">
        <v>191</v>
      </c>
      <c r="Z24" s="41" t="s">
        <v>235</v>
      </c>
      <c r="AA24" s="138">
        <v>0.05</v>
      </c>
      <c r="AB24" s="41" t="s">
        <v>234</v>
      </c>
      <c r="AC24" s="139">
        <v>9.9750000000000005E-2</v>
      </c>
    </row>
    <row r="25" spans="1:29" x14ac:dyDescent="0.25">
      <c r="A25" s="3">
        <v>323</v>
      </c>
      <c r="B25" t="s">
        <v>1070</v>
      </c>
      <c r="C25" t="s">
        <v>1112</v>
      </c>
      <c r="D25" t="s">
        <v>218</v>
      </c>
      <c r="E25" t="s">
        <v>1036</v>
      </c>
      <c r="F25" t="s">
        <v>923</v>
      </c>
      <c r="G25" t="s">
        <v>215</v>
      </c>
      <c r="H25" s="33" t="s">
        <v>924</v>
      </c>
      <c r="I25" t="s">
        <v>121</v>
      </c>
      <c r="J25" s="76" t="s">
        <v>925</v>
      </c>
      <c r="L25" t="s">
        <v>1623</v>
      </c>
      <c r="M25" s="41" t="s">
        <v>307</v>
      </c>
      <c r="N25" s="199" t="s">
        <v>1107</v>
      </c>
      <c r="O25" s="194" t="s">
        <v>1106</v>
      </c>
      <c r="P25" s="195" t="s">
        <v>1105</v>
      </c>
      <c r="Q25" t="s">
        <v>1019</v>
      </c>
      <c r="R25" s="41" t="s">
        <v>3</v>
      </c>
      <c r="V25" s="41" t="s">
        <v>1085</v>
      </c>
      <c r="X25" t="s">
        <v>191</v>
      </c>
      <c r="Y25" t="s">
        <v>191</v>
      </c>
      <c r="Z25" s="41" t="s">
        <v>235</v>
      </c>
      <c r="AA25" s="138">
        <v>0.05</v>
      </c>
      <c r="AB25" s="41" t="s">
        <v>234</v>
      </c>
      <c r="AC25" s="139">
        <v>9.9750000000000005E-2</v>
      </c>
    </row>
    <row r="26" spans="1:29" x14ac:dyDescent="0.25">
      <c r="A26" s="3">
        <v>324</v>
      </c>
      <c r="B26" t="s">
        <v>921</v>
      </c>
      <c r="C26" t="s">
        <v>1112</v>
      </c>
      <c r="D26" t="s">
        <v>218</v>
      </c>
      <c r="E26" t="s">
        <v>922</v>
      </c>
      <c r="F26" t="s">
        <v>923</v>
      </c>
      <c r="G26" t="s">
        <v>215</v>
      </c>
      <c r="H26" s="33" t="s">
        <v>924</v>
      </c>
      <c r="I26" t="s">
        <v>121</v>
      </c>
      <c r="J26" s="76" t="s">
        <v>925</v>
      </c>
      <c r="M26" s="41" t="s">
        <v>307</v>
      </c>
      <c r="N26" s="199" t="s">
        <v>1107</v>
      </c>
      <c r="O26" s="194" t="s">
        <v>1106</v>
      </c>
      <c r="P26" s="195" t="s">
        <v>1105</v>
      </c>
      <c r="Q26" t="s">
        <v>1019</v>
      </c>
      <c r="R26" s="41" t="s">
        <v>3</v>
      </c>
      <c r="V26" s="41" t="s">
        <v>1085</v>
      </c>
      <c r="X26" t="s">
        <v>191</v>
      </c>
      <c r="Y26" t="s">
        <v>191</v>
      </c>
      <c r="Z26" s="41" t="s">
        <v>235</v>
      </c>
      <c r="AA26" s="138">
        <v>0.05</v>
      </c>
      <c r="AB26" s="41" t="s">
        <v>234</v>
      </c>
      <c r="AC26" s="139">
        <v>9.9750000000000005E-2</v>
      </c>
    </row>
    <row r="27" spans="1:29" x14ac:dyDescent="0.25">
      <c r="A27" s="3">
        <v>325</v>
      </c>
      <c r="B27" t="s">
        <v>1079</v>
      </c>
      <c r="C27" t="s">
        <v>1113</v>
      </c>
      <c r="D27" t="s">
        <v>233</v>
      </c>
      <c r="E27" t="s">
        <v>1078</v>
      </c>
      <c r="F27" t="s">
        <v>1075</v>
      </c>
      <c r="G27" t="s">
        <v>1076</v>
      </c>
      <c r="H27" s="33" t="s">
        <v>1077</v>
      </c>
      <c r="I27" t="s">
        <v>228</v>
      </c>
      <c r="J27" t="s">
        <v>1080</v>
      </c>
      <c r="M27" t="s">
        <v>417</v>
      </c>
      <c r="Q27" t="s">
        <v>1020</v>
      </c>
      <c r="T27" s="136" t="s">
        <v>225</v>
      </c>
      <c r="X27" t="s">
        <v>187</v>
      </c>
      <c r="Y27" t="s">
        <v>187</v>
      </c>
    </row>
    <row r="28" spans="1:29" x14ac:dyDescent="0.25">
      <c r="A28" s="3">
        <v>326</v>
      </c>
      <c r="B28" t="s">
        <v>1027</v>
      </c>
      <c r="C28" t="s">
        <v>1027</v>
      </c>
      <c r="D28" t="s">
        <v>218</v>
      </c>
      <c r="E28" t="s">
        <v>1081</v>
      </c>
      <c r="F28" t="s">
        <v>690</v>
      </c>
      <c r="G28" t="s">
        <v>215</v>
      </c>
      <c r="H28" s="33" t="s">
        <v>1082</v>
      </c>
      <c r="I28" t="s">
        <v>121</v>
      </c>
      <c r="J28" t="s">
        <v>1342</v>
      </c>
      <c r="L28" t="s">
        <v>1339</v>
      </c>
      <c r="M28" s="41" t="s">
        <v>307</v>
      </c>
      <c r="N28" s="199" t="s">
        <v>1340</v>
      </c>
      <c r="O28" s="288" t="s">
        <v>1576</v>
      </c>
      <c r="P28" s="195" t="s">
        <v>1341</v>
      </c>
      <c r="Q28" t="s">
        <v>1020</v>
      </c>
      <c r="R28" s="41" t="s">
        <v>3</v>
      </c>
      <c r="X28" t="s">
        <v>191</v>
      </c>
      <c r="Y28" t="s">
        <v>191</v>
      </c>
      <c r="Z28" s="41" t="s">
        <v>235</v>
      </c>
      <c r="AA28" s="138">
        <v>0.05</v>
      </c>
      <c r="AB28" s="41" t="s">
        <v>234</v>
      </c>
      <c r="AC28" s="139">
        <v>9.9750000000000005E-2</v>
      </c>
    </row>
    <row r="29" spans="1:29" x14ac:dyDescent="0.25">
      <c r="A29" s="3">
        <v>327</v>
      </c>
      <c r="B29" t="s">
        <v>1135</v>
      </c>
      <c r="C29" t="s">
        <v>1136</v>
      </c>
      <c r="D29" t="s">
        <v>233</v>
      </c>
      <c r="E29" t="s">
        <v>1137</v>
      </c>
      <c r="F29" t="s">
        <v>1138</v>
      </c>
      <c r="G29" t="s">
        <v>1139</v>
      </c>
      <c r="H29" s="33" t="s">
        <v>1140</v>
      </c>
      <c r="I29" t="s">
        <v>121</v>
      </c>
      <c r="J29" t="s">
        <v>1147</v>
      </c>
      <c r="L29" t="s">
        <v>1197</v>
      </c>
      <c r="M29" t="s">
        <v>417</v>
      </c>
      <c r="N29" t="s">
        <v>1146</v>
      </c>
      <c r="O29" s="195" t="s">
        <v>813</v>
      </c>
      <c r="P29" s="195" t="s">
        <v>1499</v>
      </c>
      <c r="Q29" t="s">
        <v>1019</v>
      </c>
      <c r="R29" t="s">
        <v>1422</v>
      </c>
      <c r="X29" t="s">
        <v>191</v>
      </c>
      <c r="Y29" t="s">
        <v>191</v>
      </c>
      <c r="Z29" t="s">
        <v>1142</v>
      </c>
      <c r="AA29" s="258">
        <v>0.13</v>
      </c>
    </row>
    <row r="30" spans="1:29" x14ac:dyDescent="0.25">
      <c r="A30" s="3">
        <v>328</v>
      </c>
      <c r="B30" t="s">
        <v>1209</v>
      </c>
      <c r="C30" t="s">
        <v>1210</v>
      </c>
      <c r="D30" t="s">
        <v>218</v>
      </c>
      <c r="E30" t="s">
        <v>1211</v>
      </c>
      <c r="F30" t="s">
        <v>1212</v>
      </c>
      <c r="G30" t="s">
        <v>215</v>
      </c>
      <c r="H30" s="33" t="s">
        <v>1213</v>
      </c>
      <c r="I30" t="s">
        <v>121</v>
      </c>
      <c r="J30" t="s">
        <v>1215</v>
      </c>
      <c r="M30" s="41" t="s">
        <v>307</v>
      </c>
      <c r="N30" t="s">
        <v>1214</v>
      </c>
      <c r="O30" s="195" t="s">
        <v>813</v>
      </c>
      <c r="P30" s="288" t="s">
        <v>1214</v>
      </c>
      <c r="Q30" t="s">
        <v>1019</v>
      </c>
      <c r="R30" s="41" t="s">
        <v>3</v>
      </c>
      <c r="X30" t="s">
        <v>191</v>
      </c>
      <c r="Y30" t="s">
        <v>191</v>
      </c>
      <c r="Z30" s="41" t="s">
        <v>235</v>
      </c>
      <c r="AA30" s="138">
        <v>0.05</v>
      </c>
      <c r="AB30" s="41" t="s">
        <v>234</v>
      </c>
      <c r="AC30" s="139">
        <v>9.9750000000000005E-2</v>
      </c>
    </row>
    <row r="31" spans="1:29" x14ac:dyDescent="0.25">
      <c r="A31" s="3">
        <v>329</v>
      </c>
      <c r="B31" t="s">
        <v>1479</v>
      </c>
      <c r="C31" t="s">
        <v>1478</v>
      </c>
      <c r="D31" t="s">
        <v>218</v>
      </c>
      <c r="E31" t="s">
        <v>1474</v>
      </c>
      <c r="F31" t="s">
        <v>1475</v>
      </c>
      <c r="G31" t="s">
        <v>215</v>
      </c>
      <c r="H31" s="33" t="s">
        <v>1512</v>
      </c>
      <c r="I31" t="s">
        <v>121</v>
      </c>
      <c r="J31" t="s">
        <v>1473</v>
      </c>
      <c r="L31" s="76"/>
      <c r="M31" s="41" t="s">
        <v>307</v>
      </c>
      <c r="N31" s="142" t="s">
        <v>1476</v>
      </c>
      <c r="O31" t="s">
        <v>813</v>
      </c>
      <c r="Q31" t="s">
        <v>1019</v>
      </c>
      <c r="R31" s="41" t="s">
        <v>3</v>
      </c>
      <c r="X31" t="s">
        <v>191</v>
      </c>
      <c r="Y31" t="s">
        <v>191</v>
      </c>
      <c r="Z31" s="41" t="s">
        <v>235</v>
      </c>
      <c r="AA31" s="138">
        <v>0.05</v>
      </c>
      <c r="AB31" s="41" t="s">
        <v>234</v>
      </c>
      <c r="AC31" s="139">
        <v>9.9750000000000005E-2</v>
      </c>
    </row>
    <row r="32" spans="1:29" x14ac:dyDescent="0.25">
      <c r="A32" s="3">
        <v>330</v>
      </c>
      <c r="B32" t="s">
        <v>1487</v>
      </c>
      <c r="C32" t="s">
        <v>1487</v>
      </c>
      <c r="D32" t="s">
        <v>218</v>
      </c>
      <c r="E32" t="s">
        <v>1488</v>
      </c>
      <c r="F32" t="s">
        <v>216</v>
      </c>
      <c r="G32" t="s">
        <v>215</v>
      </c>
      <c r="H32" s="33" t="s">
        <v>1489</v>
      </c>
      <c r="I32" t="s">
        <v>121</v>
      </c>
      <c r="J32" t="s">
        <v>1490</v>
      </c>
      <c r="M32" s="41" t="s">
        <v>307</v>
      </c>
      <c r="N32" s="194" t="s">
        <v>813</v>
      </c>
      <c r="O32" s="194" t="s">
        <v>813</v>
      </c>
      <c r="P32" s="194" t="s">
        <v>1496</v>
      </c>
      <c r="Q32" t="s">
        <v>1020</v>
      </c>
      <c r="X32" t="s">
        <v>191</v>
      </c>
      <c r="Y32" t="s">
        <v>191</v>
      </c>
      <c r="Z32" s="41" t="s">
        <v>235</v>
      </c>
      <c r="AA32" s="138">
        <v>0.05</v>
      </c>
      <c r="AB32" s="41" t="s">
        <v>234</v>
      </c>
      <c r="AC32" s="139">
        <v>9.9750000000000005E-2</v>
      </c>
    </row>
    <row r="33" spans="1:29" x14ac:dyDescent="0.25">
      <c r="A33" s="3">
        <v>331</v>
      </c>
      <c r="B33" t="s">
        <v>1524</v>
      </c>
      <c r="C33" t="s">
        <v>1524</v>
      </c>
      <c r="D33" t="s">
        <v>218</v>
      </c>
      <c r="E33" t="s">
        <v>1525</v>
      </c>
      <c r="F33" t="s">
        <v>658</v>
      </c>
      <c r="G33" t="s">
        <v>215</v>
      </c>
      <c r="H33" s="33" t="s">
        <v>1526</v>
      </c>
      <c r="I33" t="s">
        <v>121</v>
      </c>
      <c r="J33" t="s">
        <v>1527</v>
      </c>
      <c r="M33" s="41" t="s">
        <v>307</v>
      </c>
      <c r="N33" s="195" t="s">
        <v>1532</v>
      </c>
      <c r="O33" s="195" t="s">
        <v>1532</v>
      </c>
      <c r="P33" s="195" t="s">
        <v>1532</v>
      </c>
      <c r="Q33" t="s">
        <v>1020</v>
      </c>
      <c r="X33" t="s">
        <v>191</v>
      </c>
      <c r="Y33" t="s">
        <v>191</v>
      </c>
      <c r="Z33" s="41" t="s">
        <v>235</v>
      </c>
      <c r="AA33" s="138">
        <v>0.05</v>
      </c>
      <c r="AB33" s="41" t="s">
        <v>234</v>
      </c>
      <c r="AC33" s="139">
        <v>9.9750000000000005E-2</v>
      </c>
    </row>
    <row r="34" spans="1:29" x14ac:dyDescent="0.25">
      <c r="A34" s="3">
        <v>332</v>
      </c>
      <c r="B34" t="s">
        <v>1555</v>
      </c>
      <c r="C34" t="s">
        <v>1555</v>
      </c>
      <c r="D34" t="s">
        <v>218</v>
      </c>
    </row>
    <row r="35" spans="1:29" x14ac:dyDescent="0.25">
      <c r="A35" s="3">
        <v>333</v>
      </c>
      <c r="B35" t="s">
        <v>1556</v>
      </c>
      <c r="C35" t="s">
        <v>1556</v>
      </c>
      <c r="D35" t="s">
        <v>218</v>
      </c>
    </row>
    <row r="36" spans="1:29" x14ac:dyDescent="0.25">
      <c r="A36" s="3">
        <v>334</v>
      </c>
      <c r="B36" t="s">
        <v>145</v>
      </c>
      <c r="C36" t="s">
        <v>1557</v>
      </c>
      <c r="D36" t="s">
        <v>233</v>
      </c>
      <c r="M36" s="41"/>
      <c r="N36" s="194"/>
      <c r="O36" s="194"/>
    </row>
    <row r="37" spans="1:29" x14ac:dyDescent="0.25">
      <c r="A37" s="3">
        <v>335</v>
      </c>
      <c r="B37" t="s">
        <v>1610</v>
      </c>
      <c r="C37" t="s">
        <v>1606</v>
      </c>
      <c r="D37" t="s">
        <v>218</v>
      </c>
      <c r="E37" t="s">
        <v>1609</v>
      </c>
      <c r="F37" t="s">
        <v>1475</v>
      </c>
      <c r="G37" t="s">
        <v>215</v>
      </c>
      <c r="H37" s="33" t="s">
        <v>1512</v>
      </c>
      <c r="I37" t="s">
        <v>121</v>
      </c>
      <c r="J37" s="195" t="s">
        <v>1632</v>
      </c>
      <c r="L37" t="s">
        <v>1635</v>
      </c>
      <c r="M37" s="41" t="s">
        <v>307</v>
      </c>
      <c r="N37" s="194" t="s">
        <v>1608</v>
      </c>
      <c r="O37" s="194" t="s">
        <v>1634</v>
      </c>
      <c r="P37" s="195" t="s">
        <v>1633</v>
      </c>
      <c r="Q37" t="s">
        <v>1019</v>
      </c>
      <c r="R37" s="41" t="s">
        <v>3</v>
      </c>
      <c r="V37" s="41" t="s">
        <v>589</v>
      </c>
      <c r="X37" t="s">
        <v>191</v>
      </c>
      <c r="Y37" t="s">
        <v>191</v>
      </c>
      <c r="Z37" s="41" t="s">
        <v>235</v>
      </c>
      <c r="AA37" s="138">
        <v>0.05</v>
      </c>
      <c r="AB37" s="41" t="s">
        <v>234</v>
      </c>
      <c r="AC37" s="139">
        <v>9.9750000000000005E-2</v>
      </c>
    </row>
  </sheetData>
  <autoFilter ref="B1:AE29" xr:uid="{A465989A-003F-40E2-8F4F-D47BD44157FA}"/>
  <dataValidations disablePrompts="1" count="3">
    <dataValidation type="list" allowBlank="1" showInputMessage="1" showErrorMessage="1" sqref="X12:Y13 X21:Y21 X2:Y10" xr:uid="{4CDC63F4-A4D0-4E05-88BC-2ACFF0768251}">
      <formula1>"USD, CAD, EUR, GBP"</formula1>
    </dataValidation>
    <dataValidation type="list" allowBlank="1" showInputMessage="1" showErrorMessage="1" sqref="Z28 Z2:Z26 Z30:Z33 Z37" xr:uid="{939538D4-7BCF-4E33-B4DC-1307AF994963}">
      <formula1>"TPS, GST"</formula1>
    </dataValidation>
    <dataValidation type="list" allowBlank="1" showInputMessage="1" showErrorMessage="1" sqref="AB28 AB2:AB26 AB30:AB33 AB37" xr:uid="{0CC5DA28-51F5-44A3-A41F-0E93C609A66C}">
      <formula1>"TVQ, QST"</formula1>
    </dataValidation>
  </dataValidations>
  <hyperlinks>
    <hyperlink ref="T2" r:id="rId1" xr:uid="{17B5C58A-6D74-4109-8B78-0B17F4A32DC7}"/>
    <hyperlink ref="T4" r:id="rId2" xr:uid="{9F20A4CB-6906-4BDE-8878-2C0CEC11BD54}"/>
    <hyperlink ref="J12" r:id="rId3" xr:uid="{882CC68B-E684-4E2A-B6BB-E158A30DEBC9}"/>
    <hyperlink ref="P2" r:id="rId4" xr:uid="{019D7997-74D4-4199-B282-A8B2569DC472}"/>
    <hyperlink ref="J19" r:id="rId5" xr:uid="{87D781A7-05B0-4998-9E38-DF0405798971}"/>
    <hyperlink ref="P9" r:id="rId6" xr:uid="{8152828C-6420-4765-BC58-E452DF485EA6}"/>
    <hyperlink ref="P12" r:id="rId7" xr:uid="{9604AE9D-4008-4663-988D-9CE100FEF963}"/>
    <hyperlink ref="O3" r:id="rId8" xr:uid="{4683D419-592B-44F8-BE25-FC544A4C5BFE}"/>
    <hyperlink ref="O10" r:id="rId9" xr:uid="{00B2CD5A-8E8C-436C-9B37-396ED0DF26E6}"/>
    <hyperlink ref="O12" r:id="rId10" xr:uid="{52E2DC23-42C2-49A1-B085-9B637292AE9E}"/>
    <hyperlink ref="O13" r:id="rId11" display="laurent.desjardins@labeledge.com" xr:uid="{EDA86D01-6430-4E9F-B45A-9E326C27C6B6}"/>
    <hyperlink ref="O14" r:id="rId12" display="laurent.desjardins@labeledge.com" xr:uid="{9ACC8EF2-539D-4F48-ABF3-C87FE4DA8065}"/>
    <hyperlink ref="O15" r:id="rId13" display="laurent.desjardins@labeledge.com" xr:uid="{2279A5C1-E84F-4ADD-A18F-94B975DF4FA9}"/>
    <hyperlink ref="O17" r:id="rId14" display="laurent.desjardins@labeledge.com" xr:uid="{6E437FE9-9118-4020-B0E0-805BAA7CB749}"/>
    <hyperlink ref="O18" r:id="rId15" display="laurent.desjardins@labeledge.com" xr:uid="{68A7EF68-90FF-49C2-AF4D-2D3FF9402216}"/>
    <hyperlink ref="N8" r:id="rId16" xr:uid="{61D61599-55D4-4903-BFA5-347F2D6DC8B1}"/>
    <hyperlink ref="N9" r:id="rId17" xr:uid="{5154E623-DC05-4CA2-B3BD-2BB9A637B68D}"/>
    <hyperlink ref="N2" r:id="rId18" xr:uid="{9B55BD68-9752-4B7E-91B0-0DFB956DD932}"/>
    <hyperlink ref="N12" r:id="rId19" xr:uid="{12DD7D15-10A9-4C9C-9D1E-9DEFD64C1D46}"/>
    <hyperlink ref="N14" r:id="rId20" xr:uid="{6E1EBFAA-C96A-43A6-AD2B-1BF115E4DF19}"/>
    <hyperlink ref="N17" r:id="rId21" xr:uid="{83AE877B-BEF1-46C0-92AA-1B451FC51E9D}"/>
    <hyperlink ref="N6" r:id="rId22" xr:uid="{232A2092-788C-47D8-A8A6-36367412921A}"/>
    <hyperlink ref="O6" r:id="rId23" xr:uid="{BCC25AEB-114F-41A8-9719-DA8DF7B171B5}"/>
    <hyperlink ref="O8" r:id="rId24" xr:uid="{634B0ADF-FE1D-463B-A577-F617E3E22545}"/>
    <hyperlink ref="O2" r:id="rId25" display="eric.cook@digi.us" xr:uid="{D0EE2BD2-B1D5-4F74-AB44-C2F9FB0E6BC7}"/>
    <hyperlink ref="J24" r:id="rId26" display="production@enationale.ca / 514-329-4432" xr:uid="{1DCD955D-2E19-44EC-9C72-E2A9CD69A7A9}"/>
    <hyperlink ref="N13" r:id="rId27" display="info@multi-flex.com" xr:uid="{C7594F83-E273-4AB8-BD33-6AC8BE5B7AFB}"/>
    <hyperlink ref="P13" r:id="rId28" xr:uid="{4779F38E-AE06-4CBE-9421-0CCD2DE899CA}"/>
    <hyperlink ref="O21" r:id="rId29" display="laurent.desjardins@labeledge.com" xr:uid="{E7E522D0-2D66-4BFE-BC38-B6E1D1905124}"/>
    <hyperlink ref="O20" r:id="rId30" display="laurent.desjardins@labeledge.com" xr:uid="{76E46EB8-4F5D-40AE-A133-7B51C050C367}"/>
    <hyperlink ref="N25" r:id="rId31" xr:uid="{825C6FE1-6436-47FF-A076-20334F3295E9}"/>
    <hyperlink ref="N3" r:id="rId32" xr:uid="{D09DE7B4-CDE3-453B-8A80-7E0519B57C2F}"/>
    <hyperlink ref="P17" r:id="rId33" xr:uid="{D0B668D2-E172-4980-96A6-CB88A0F71DA0}"/>
    <hyperlink ref="O22" r:id="rId34" xr:uid="{2668AEC6-5FE4-4942-B05B-1DE349FA6514}"/>
    <hyperlink ref="O24" r:id="rId35" xr:uid="{32182CE0-B2BB-4963-8034-98DDBCE8B49F}"/>
    <hyperlink ref="O26" r:id="rId36" display="laurent.desjardins@labeledge.com" xr:uid="{18411952-FBA3-47CF-8EDF-52E82E0632FE}"/>
    <hyperlink ref="P25" r:id="rId37" display="mailto:ynuckle@damaflex.com" xr:uid="{D4F0241B-9F01-4FE6-A0E6-64DCE25DEF69}"/>
    <hyperlink ref="P26" r:id="rId38" display="mailto:ynuckle@damaflex.com" xr:uid="{70F7CE3D-DA52-4A86-85CB-991626AE1749}"/>
    <hyperlink ref="O25" r:id="rId39" display="laurent.desjardins@labeledge.com" xr:uid="{5296DD0F-1610-4D36-AA9A-B21881D598A6}"/>
    <hyperlink ref="N26" r:id="rId40" xr:uid="{244F8DF8-26C8-476B-B9B5-B5BEE1898872}"/>
    <hyperlink ref="J30" r:id="rId41" display="ibslachat-vente@globetrotter.net" xr:uid="{8B48BB6F-99F1-45CC-BDBB-8974335E7644}"/>
    <hyperlink ref="N28" r:id="rId42" xr:uid="{CE2493F7-ED68-46B0-8D97-3E24A11E56D9}"/>
    <hyperlink ref="P28" r:id="rId43" xr:uid="{D4961D20-2410-4A28-910B-8C86ED94AF0E}"/>
    <hyperlink ref="O11" r:id="rId44" display="vtremblay@impsj.com" xr:uid="{9FEF3667-03CD-47A6-A47E-CAE29F58DBEA}"/>
    <hyperlink ref="N11" r:id="rId45" xr:uid="{90D0F8A2-DE96-494D-8DF8-3C2DB489C3B0}"/>
    <hyperlink ref="N18" r:id="rId46" xr:uid="{3EB594D9-C15D-4172-A341-E149A5D54B30}"/>
    <hyperlink ref="N22" r:id="rId47" display="mailto:info@amstik.com" xr:uid="{3105B860-01E6-4AA4-914F-76AB7692A5F8}"/>
    <hyperlink ref="P18" r:id="rId48" xr:uid="{2827C20D-9847-45BE-8027-0B6FAEAE9897}"/>
    <hyperlink ref="T27" r:id="rId49" xr:uid="{5AA96716-8C90-4224-A493-90B11BAB0A7A}"/>
    <hyperlink ref="N31" r:id="rId50" xr:uid="{E2AE9F46-EDE0-452F-B762-6D63EC47054C}"/>
    <hyperlink ref="N32" r:id="rId51" xr:uid="{65C6E09E-BE51-4403-B8A6-0E27DA3F8FC3}"/>
    <hyperlink ref="O32" r:id="rId52" xr:uid="{F8B4DEB7-636B-4A0E-BF42-D137B6777852}"/>
    <hyperlink ref="P29" r:id="rId53" display="mailto:accounting@3gprintgroup.ca" xr:uid="{7BF22779-51FE-4EBB-8E21-7DA8079592A1}"/>
    <hyperlink ref="O29" r:id="rId54" xr:uid="{D3CDE7D1-BF99-4641-B4C3-87AE139689CE}"/>
    <hyperlink ref="P33" r:id="rId55" xr:uid="{12655225-5DA1-4475-A59D-815F8C67BD19}"/>
    <hyperlink ref="O33" r:id="rId56" xr:uid="{1E882C87-B176-4A90-BA4D-49B515BC8E94}"/>
    <hyperlink ref="N33" r:id="rId57" xr:uid="{00582943-D4C4-43E7-A582-FBC6F60AC78F}"/>
    <hyperlink ref="O30" r:id="rId58" xr:uid="{D7E198B0-6ED5-4905-BD4B-833941A8D7CA}"/>
    <hyperlink ref="P30" r:id="rId59" display="mailto:ibslachat-vente@globetrotter.net" xr:uid="{19F2213D-E70A-445B-B9D7-BA660F18A5C2}"/>
    <hyperlink ref="O28" r:id="rId60" display="mailto:infoproduits@imsinc.ca" xr:uid="{DED1FA8F-E3BE-4F70-9278-5F63350F3862}"/>
    <hyperlink ref="O37" r:id="rId61" display="laurent.desjardins@labeledge.com" xr:uid="{190D9ABB-C083-4FA6-B66C-B0A8B92FF432}"/>
    <hyperlink ref="P15" r:id="rId62" xr:uid="{E6D1D297-3AA2-4569-9DE5-741A5783731C}"/>
    <hyperlink ref="N24" r:id="rId63" xr:uid="{EB057448-D3BA-4B16-B9A2-8D35CD5E3D48}"/>
    <hyperlink ref="J37" r:id="rId64" display="819-537-7633/info@imprimerieselect.com" xr:uid="{999C2DE6-9F1C-4A45-9BE8-6F758BE2E03A}"/>
    <hyperlink ref="P37" r:id="rId65" xr:uid="{630C16CA-5B17-4165-979D-DFDAEF7A696E}"/>
  </hyperlinks>
  <pageMargins left="0.7" right="0.7" top="0.75" bottom="0.75" header="0.3" footer="0.3"/>
  <pageSetup orientation="portrait" r:id="rId6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5383F-6B31-4115-A2B9-05B70E08897F}">
  <sheetPr codeName="Sheet2"/>
  <dimension ref="A1:N37"/>
  <sheetViews>
    <sheetView workbookViewId="0">
      <selection activeCell="G31" sqref="G31"/>
    </sheetView>
  </sheetViews>
  <sheetFormatPr defaultRowHeight="15" x14ac:dyDescent="0.25"/>
  <cols>
    <col min="1" max="1" width="9.28515625" customWidth="1"/>
    <col min="2" max="2" width="10.140625" customWidth="1"/>
    <col min="3" max="3" width="10.7109375" customWidth="1"/>
    <col min="4" max="4" width="15.85546875" bestFit="1" customWidth="1"/>
    <col min="5" max="5" width="18.42578125" bestFit="1" customWidth="1"/>
    <col min="6" max="6" width="12.140625" bestFit="1" customWidth="1"/>
    <col min="7" max="7" width="6.5703125" bestFit="1" customWidth="1"/>
    <col min="8" max="8" width="9.42578125" customWidth="1"/>
    <col min="9" max="9" width="24.85546875" customWidth="1"/>
    <col min="10" max="10" width="20.85546875" customWidth="1"/>
    <col min="12" max="12" width="11.85546875" bestFit="1" customWidth="1"/>
    <col min="13" max="13" width="11.85546875" customWidth="1"/>
    <col min="14" max="14" width="43.5703125" bestFit="1" customWidth="1"/>
  </cols>
  <sheetData>
    <row r="1" spans="1:14" s="14" customFormat="1" x14ac:dyDescent="0.25">
      <c r="A1" s="14" t="s">
        <v>186</v>
      </c>
      <c r="B1" s="14" t="s">
        <v>185</v>
      </c>
      <c r="C1" s="14" t="s">
        <v>184</v>
      </c>
      <c r="D1" s="14" t="s">
        <v>183</v>
      </c>
      <c r="E1" s="14" t="s">
        <v>182</v>
      </c>
      <c r="F1" s="14" t="s">
        <v>181</v>
      </c>
      <c r="G1" s="14" t="s">
        <v>180</v>
      </c>
      <c r="H1" s="14" t="s">
        <v>179</v>
      </c>
      <c r="I1" s="14" t="s">
        <v>1353</v>
      </c>
      <c r="J1" s="14" t="s">
        <v>1334</v>
      </c>
      <c r="K1" s="14" t="s">
        <v>178</v>
      </c>
      <c r="L1" s="14" t="s">
        <v>177</v>
      </c>
      <c r="M1" s="14" t="s">
        <v>1349</v>
      </c>
      <c r="N1" s="14" t="s">
        <v>176</v>
      </c>
    </row>
    <row r="2" spans="1:14" x14ac:dyDescent="0.25">
      <c r="A2">
        <v>20000</v>
      </c>
      <c r="B2" t="s">
        <v>175</v>
      </c>
      <c r="C2" t="s">
        <v>145</v>
      </c>
      <c r="D2" t="s">
        <v>173</v>
      </c>
      <c r="E2" s="272" t="s">
        <v>135</v>
      </c>
      <c r="F2" t="s">
        <v>147</v>
      </c>
      <c r="G2" t="s">
        <v>142</v>
      </c>
      <c r="H2" t="s">
        <v>141</v>
      </c>
      <c r="I2" t="str">
        <f t="shared" ref="I2:I19" si="0">"("&amp;F2&amp;";"&amp;G2&amp;";"&amp;H2&amp;")"</f>
        <v>(TCDT HR 70g;HM;WG 58g)</v>
      </c>
      <c r="J2" s="272" t="s">
        <v>737</v>
      </c>
      <c r="K2" t="s">
        <v>121</v>
      </c>
      <c r="L2">
        <v>4811.41</v>
      </c>
      <c r="N2" t="str">
        <f t="shared" ref="N2:N19" si="1">E2&amp;I2</f>
        <v>Self Adhesive Paper(TCDT HR 70g;HM;WG 58g)</v>
      </c>
    </row>
    <row r="3" spans="1:14" x14ac:dyDescent="0.25">
      <c r="A3">
        <v>20001</v>
      </c>
      <c r="B3" t="s">
        <v>174</v>
      </c>
      <c r="C3" t="s">
        <v>145</v>
      </c>
      <c r="D3" t="s">
        <v>173</v>
      </c>
      <c r="E3" s="272" t="s">
        <v>135</v>
      </c>
      <c r="F3" t="s">
        <v>147</v>
      </c>
      <c r="G3" t="s">
        <v>165</v>
      </c>
      <c r="H3" t="s">
        <v>141</v>
      </c>
      <c r="I3" t="str">
        <f t="shared" si="0"/>
        <v>(TCDT HR 70g;FHM;WG 58g)</v>
      </c>
      <c r="J3" s="272" t="s">
        <v>738</v>
      </c>
      <c r="K3" t="s">
        <v>121</v>
      </c>
      <c r="L3">
        <v>4811.41</v>
      </c>
      <c r="N3" t="str">
        <f t="shared" si="1"/>
        <v>Self Adhesive Paper(TCDT HR 70g;FHM;WG 58g)</v>
      </c>
    </row>
    <row r="4" spans="1:14" x14ac:dyDescent="0.25">
      <c r="A4">
        <v>20002</v>
      </c>
      <c r="B4" t="s">
        <v>172</v>
      </c>
      <c r="C4" t="s">
        <v>145</v>
      </c>
      <c r="D4" t="s">
        <v>171</v>
      </c>
      <c r="E4" s="272" t="s">
        <v>135</v>
      </c>
      <c r="F4" t="s">
        <v>170</v>
      </c>
      <c r="G4" t="s">
        <v>142</v>
      </c>
      <c r="H4" t="s">
        <v>141</v>
      </c>
      <c r="I4" t="str">
        <f t="shared" si="0"/>
        <v>(NTCDT 70g;HM;WG 58g)</v>
      </c>
      <c r="J4" s="272" t="s">
        <v>739</v>
      </c>
      <c r="K4" t="s">
        <v>121</v>
      </c>
      <c r="L4">
        <v>4811.41</v>
      </c>
      <c r="N4" t="str">
        <f t="shared" si="1"/>
        <v>Self Adhesive Paper(NTCDT 70g;HM;WG 58g)</v>
      </c>
    </row>
    <row r="5" spans="1:14" x14ac:dyDescent="0.25">
      <c r="A5">
        <v>20003</v>
      </c>
      <c r="B5" t="s">
        <v>169</v>
      </c>
      <c r="C5" t="s">
        <v>145</v>
      </c>
      <c r="D5" t="s">
        <v>844</v>
      </c>
      <c r="E5" s="272" t="s">
        <v>135</v>
      </c>
      <c r="F5" t="s">
        <v>166</v>
      </c>
      <c r="G5" t="s">
        <v>142</v>
      </c>
      <c r="H5" t="s">
        <v>141</v>
      </c>
      <c r="I5" t="str">
        <f t="shared" si="0"/>
        <v>(TT 70g;HM;WG 58g)</v>
      </c>
      <c r="J5" s="272" t="s">
        <v>847</v>
      </c>
      <c r="K5" t="s">
        <v>121</v>
      </c>
      <c r="L5">
        <v>4811.41</v>
      </c>
      <c r="N5" t="str">
        <f t="shared" si="1"/>
        <v>Self Adhesive Paper(TT 70g;HM;WG 58g)</v>
      </c>
    </row>
    <row r="6" spans="1:14" x14ac:dyDescent="0.25">
      <c r="A6">
        <v>20004</v>
      </c>
      <c r="B6" t="s">
        <v>168</v>
      </c>
      <c r="C6" t="s">
        <v>145</v>
      </c>
      <c r="D6" t="s">
        <v>167</v>
      </c>
      <c r="E6" s="272" t="s">
        <v>135</v>
      </c>
      <c r="F6" t="s">
        <v>166</v>
      </c>
      <c r="G6" t="s">
        <v>165</v>
      </c>
      <c r="H6" t="s">
        <v>141</v>
      </c>
      <c r="I6" t="str">
        <f t="shared" si="0"/>
        <v>(TT 70g;FHM;WG 58g)</v>
      </c>
      <c r="J6" s="272" t="s">
        <v>740</v>
      </c>
      <c r="K6" t="s">
        <v>121</v>
      </c>
      <c r="L6">
        <v>4811.41</v>
      </c>
      <c r="N6" t="str">
        <f t="shared" si="1"/>
        <v>Self Adhesive Paper(TT 70g;FHM;WG 58g)</v>
      </c>
    </row>
    <row r="7" spans="1:14" x14ac:dyDescent="0.25">
      <c r="A7">
        <v>20005</v>
      </c>
      <c r="B7" t="s">
        <v>164</v>
      </c>
      <c r="C7" t="s">
        <v>145</v>
      </c>
      <c r="D7" t="s">
        <v>284</v>
      </c>
      <c r="E7" s="272" t="s">
        <v>135</v>
      </c>
      <c r="F7" t="s">
        <v>134</v>
      </c>
      <c r="G7" t="s">
        <v>142</v>
      </c>
      <c r="H7" t="s">
        <v>141</v>
      </c>
      <c r="I7" t="str">
        <f t="shared" si="0"/>
        <v>(SG 80g;HM;WG 58g)</v>
      </c>
      <c r="J7" s="273" t="s">
        <v>741</v>
      </c>
      <c r="K7" t="s">
        <v>121</v>
      </c>
      <c r="L7">
        <v>4811.41</v>
      </c>
      <c r="N7" t="str">
        <f t="shared" si="1"/>
        <v>Self Adhesive Paper(SG 80g;HM;WG 58g)</v>
      </c>
    </row>
    <row r="8" spans="1:14" x14ac:dyDescent="0.25">
      <c r="A8">
        <v>20006</v>
      </c>
      <c r="B8" t="s">
        <v>163</v>
      </c>
      <c r="C8" t="s">
        <v>145</v>
      </c>
      <c r="D8" t="s">
        <v>161</v>
      </c>
      <c r="E8" s="272" t="s">
        <v>125</v>
      </c>
      <c r="F8" t="s">
        <v>160</v>
      </c>
      <c r="G8" t="s">
        <v>142</v>
      </c>
      <c r="H8" t="s">
        <v>141</v>
      </c>
      <c r="I8" t="str">
        <f t="shared" si="0"/>
        <v>(WGPP 60µ;HM;WG 58g)</v>
      </c>
      <c r="J8" s="272" t="s">
        <v>1359</v>
      </c>
      <c r="K8" t="s">
        <v>121</v>
      </c>
      <c r="L8" s="26" t="s">
        <v>376</v>
      </c>
      <c r="M8" s="26"/>
      <c r="N8" t="str">
        <f t="shared" si="1"/>
        <v>Self Adhesive Film(WGPP 60µ;HM;WG 58g)</v>
      </c>
    </row>
    <row r="9" spans="1:14" x14ac:dyDescent="0.25">
      <c r="A9">
        <v>20007</v>
      </c>
      <c r="B9" t="s">
        <v>162</v>
      </c>
      <c r="C9" t="s">
        <v>145</v>
      </c>
      <c r="D9" t="s">
        <v>161</v>
      </c>
      <c r="E9" s="272" t="s">
        <v>125</v>
      </c>
      <c r="F9" t="s">
        <v>160</v>
      </c>
      <c r="G9" t="s">
        <v>152</v>
      </c>
      <c r="H9" t="s">
        <v>141</v>
      </c>
      <c r="I9" t="str">
        <f t="shared" si="0"/>
        <v>(WGPP 60µ;ACR;WG 58g)</v>
      </c>
      <c r="J9" s="272" t="s">
        <v>795</v>
      </c>
      <c r="K9" t="s">
        <v>121</v>
      </c>
      <c r="L9" s="26" t="s">
        <v>376</v>
      </c>
      <c r="M9" s="26"/>
      <c r="N9" t="str">
        <f t="shared" si="1"/>
        <v>Self Adhesive Film(WGPP 60µ;ACR;WG 58g)</v>
      </c>
    </row>
    <row r="10" spans="1:14" x14ac:dyDescent="0.25">
      <c r="A10">
        <v>20008</v>
      </c>
      <c r="B10" t="s">
        <v>159</v>
      </c>
      <c r="C10" t="s">
        <v>145</v>
      </c>
      <c r="D10" t="s">
        <v>157</v>
      </c>
      <c r="E10" s="272" t="s">
        <v>125</v>
      </c>
      <c r="F10" t="s">
        <v>129</v>
      </c>
      <c r="G10" t="s">
        <v>142</v>
      </c>
      <c r="H10" t="s">
        <v>141</v>
      </c>
      <c r="I10" t="str">
        <f t="shared" si="0"/>
        <v>(CLPP 50µ;HM;WG 58g)</v>
      </c>
      <c r="J10" s="272" t="s">
        <v>1360</v>
      </c>
      <c r="K10" t="s">
        <v>121</v>
      </c>
      <c r="L10" s="26" t="s">
        <v>376</v>
      </c>
      <c r="M10" s="26"/>
      <c r="N10" t="str">
        <f t="shared" si="1"/>
        <v>Self Adhesive Film(CLPP 50µ;HM;WG 58g)</v>
      </c>
    </row>
    <row r="11" spans="1:14" x14ac:dyDescent="0.25">
      <c r="A11">
        <v>20009</v>
      </c>
      <c r="B11" t="s">
        <v>158</v>
      </c>
      <c r="C11" t="s">
        <v>145</v>
      </c>
      <c r="D11" t="s">
        <v>157</v>
      </c>
      <c r="E11" s="272" t="s">
        <v>125</v>
      </c>
      <c r="F11" t="s">
        <v>129</v>
      </c>
      <c r="G11" t="s">
        <v>152</v>
      </c>
      <c r="H11" t="s">
        <v>141</v>
      </c>
      <c r="I11" t="str">
        <f t="shared" si="0"/>
        <v>(CLPP 50µ;ACR;WG 58g)</v>
      </c>
      <c r="J11" s="272" t="s">
        <v>1361</v>
      </c>
      <c r="K11" t="s">
        <v>121</v>
      </c>
      <c r="L11" s="26" t="s">
        <v>376</v>
      </c>
      <c r="M11" s="26"/>
      <c r="N11" t="str">
        <f t="shared" si="1"/>
        <v>Self Adhesive Film(CLPP 50µ;ACR;WG 58g)</v>
      </c>
    </row>
    <row r="12" spans="1:14" x14ac:dyDescent="0.25">
      <c r="A12">
        <v>20010</v>
      </c>
      <c r="B12" t="s">
        <v>156</v>
      </c>
      <c r="C12" t="s">
        <v>155</v>
      </c>
      <c r="D12" t="s">
        <v>154</v>
      </c>
      <c r="E12" s="272" t="s">
        <v>135</v>
      </c>
      <c r="F12" t="s">
        <v>153</v>
      </c>
      <c r="G12" t="s">
        <v>152</v>
      </c>
      <c r="H12" t="s">
        <v>122</v>
      </c>
      <c r="I12" t="str">
        <f t="shared" si="0"/>
        <v>(DT 75g;ACR;WG 60g)</v>
      </c>
      <c r="J12" s="272" t="s">
        <v>742</v>
      </c>
      <c r="K12" t="s">
        <v>121</v>
      </c>
      <c r="L12">
        <v>4811.41</v>
      </c>
      <c r="N12" t="str">
        <f t="shared" si="1"/>
        <v>Self Adhesive Paper(DT 75g;ACR;WG 60g)</v>
      </c>
    </row>
    <row r="13" spans="1:14" x14ac:dyDescent="0.25">
      <c r="A13">
        <v>20011</v>
      </c>
      <c r="B13" t="s">
        <v>151</v>
      </c>
      <c r="C13" t="s">
        <v>145</v>
      </c>
      <c r="D13" t="s">
        <v>150</v>
      </c>
      <c r="E13" s="272" t="s">
        <v>135</v>
      </c>
      <c r="F13" t="s">
        <v>134</v>
      </c>
      <c r="G13" t="s">
        <v>142</v>
      </c>
      <c r="H13" t="s">
        <v>141</v>
      </c>
      <c r="I13" t="str">
        <f t="shared" si="0"/>
        <v>(SG 80g;HM;WG 58g)</v>
      </c>
      <c r="J13" s="272" t="s">
        <v>743</v>
      </c>
      <c r="K13" t="s">
        <v>121</v>
      </c>
      <c r="L13">
        <v>4811.41</v>
      </c>
      <c r="N13" t="str">
        <f t="shared" si="1"/>
        <v>Self Adhesive Paper(SG 80g;HM;WG 58g)</v>
      </c>
    </row>
    <row r="14" spans="1:14" x14ac:dyDescent="0.25">
      <c r="A14">
        <v>20012</v>
      </c>
      <c r="B14" t="s">
        <v>149</v>
      </c>
      <c r="C14" t="s">
        <v>145</v>
      </c>
      <c r="D14" t="s">
        <v>394</v>
      </c>
      <c r="E14" s="272" t="s">
        <v>135</v>
      </c>
      <c r="F14" t="s">
        <v>310</v>
      </c>
      <c r="G14" t="s">
        <v>142</v>
      </c>
      <c r="H14" t="s">
        <v>141</v>
      </c>
      <c r="I14" t="str">
        <f t="shared" si="0"/>
        <v>(TCDT;HM;WG 58g)</v>
      </c>
      <c r="J14" s="272" t="s">
        <v>744</v>
      </c>
      <c r="K14" t="s">
        <v>121</v>
      </c>
      <c r="L14">
        <v>4811.41</v>
      </c>
      <c r="N14" t="str">
        <f t="shared" si="1"/>
        <v>Self Adhesive Paper(TCDT;HM;WG 58g)</v>
      </c>
    </row>
    <row r="15" spans="1:14" x14ac:dyDescent="0.25">
      <c r="A15">
        <v>20013</v>
      </c>
      <c r="B15" t="s">
        <v>146</v>
      </c>
      <c r="C15" t="s">
        <v>145</v>
      </c>
      <c r="D15" t="s">
        <v>144</v>
      </c>
      <c r="E15" s="272" t="s">
        <v>135</v>
      </c>
      <c r="F15" t="s">
        <v>143</v>
      </c>
      <c r="G15" t="s">
        <v>142</v>
      </c>
      <c r="H15" t="s">
        <v>141</v>
      </c>
      <c r="I15" t="str">
        <f t="shared" si="0"/>
        <v>(TCDT HR 74g;HM;WG 58g)</v>
      </c>
      <c r="J15" s="272" t="s">
        <v>744</v>
      </c>
      <c r="K15" t="s">
        <v>121</v>
      </c>
      <c r="L15">
        <v>4811.41</v>
      </c>
      <c r="N15" t="str">
        <f t="shared" si="1"/>
        <v>Self Adhesive Paper(TCDT HR 74g;HM;WG 58g)</v>
      </c>
    </row>
    <row r="16" spans="1:14" x14ac:dyDescent="0.25">
      <c r="A16">
        <v>20014</v>
      </c>
      <c r="B16" t="s">
        <v>140</v>
      </c>
      <c r="C16" t="s">
        <v>127</v>
      </c>
      <c r="D16" s="26" t="s">
        <v>139</v>
      </c>
      <c r="E16" s="272" t="s">
        <v>135</v>
      </c>
      <c r="F16" t="s">
        <v>134</v>
      </c>
      <c r="G16" t="s">
        <v>138</v>
      </c>
      <c r="H16" t="s">
        <v>122</v>
      </c>
      <c r="I16" t="str">
        <f t="shared" si="0"/>
        <v>(SG 80g;H160;WG 60g)</v>
      </c>
      <c r="J16" s="272" t="s">
        <v>743</v>
      </c>
      <c r="K16" t="s">
        <v>121</v>
      </c>
      <c r="L16">
        <v>4811.41</v>
      </c>
      <c r="N16" t="str">
        <f t="shared" si="1"/>
        <v>Self Adhesive Paper(SG 80g;H160;WG 60g)</v>
      </c>
    </row>
    <row r="17" spans="1:14" x14ac:dyDescent="0.25">
      <c r="A17">
        <v>20015</v>
      </c>
      <c r="B17" t="s">
        <v>137</v>
      </c>
      <c r="C17" t="s">
        <v>127</v>
      </c>
      <c r="D17" s="26" t="s">
        <v>136</v>
      </c>
      <c r="E17" s="272" t="s">
        <v>135</v>
      </c>
      <c r="F17" t="s">
        <v>134</v>
      </c>
      <c r="G17" t="s">
        <v>133</v>
      </c>
      <c r="H17" t="s">
        <v>122</v>
      </c>
      <c r="I17" t="str">
        <f t="shared" si="0"/>
        <v>(SG 80g;AJ900;WG 60g)</v>
      </c>
      <c r="J17" s="272" t="s">
        <v>745</v>
      </c>
      <c r="K17" t="s">
        <v>121</v>
      </c>
      <c r="L17">
        <v>4811.41</v>
      </c>
      <c r="N17" t="str">
        <f t="shared" si="1"/>
        <v>Self Adhesive Paper(SG 80g;AJ900;WG 60g)</v>
      </c>
    </row>
    <row r="18" spans="1:14" x14ac:dyDescent="0.25">
      <c r="A18">
        <v>20016</v>
      </c>
      <c r="B18" t="s">
        <v>131</v>
      </c>
      <c r="C18" t="s">
        <v>127</v>
      </c>
      <c r="D18" s="26" t="s">
        <v>130</v>
      </c>
      <c r="E18" s="272" t="s">
        <v>125</v>
      </c>
      <c r="F18" t="s">
        <v>129</v>
      </c>
      <c r="G18" t="s">
        <v>123</v>
      </c>
      <c r="H18" t="s">
        <v>122</v>
      </c>
      <c r="I18" t="str">
        <f t="shared" si="0"/>
        <v>(CLPP 50µ;AS500;WG 60g)</v>
      </c>
      <c r="J18" s="272" t="s">
        <v>1361</v>
      </c>
      <c r="K18" t="s">
        <v>121</v>
      </c>
      <c r="L18" s="26" t="s">
        <v>376</v>
      </c>
      <c r="M18" s="26"/>
      <c r="N18" t="str">
        <f t="shared" si="1"/>
        <v>Self Adhesive Film(CLPP 50µ;AS500;WG 60g)</v>
      </c>
    </row>
    <row r="19" spans="1:14" x14ac:dyDescent="0.25">
      <c r="A19">
        <v>20017</v>
      </c>
      <c r="B19" t="s">
        <v>128</v>
      </c>
      <c r="C19" t="s">
        <v>127</v>
      </c>
      <c r="D19" s="26" t="s">
        <v>126</v>
      </c>
      <c r="E19" s="272" t="s">
        <v>125</v>
      </c>
      <c r="F19" t="s">
        <v>124</v>
      </c>
      <c r="G19" t="s">
        <v>123</v>
      </c>
      <c r="H19" t="s">
        <v>122</v>
      </c>
      <c r="I19" t="str">
        <f t="shared" si="0"/>
        <v>(BWPP 60µ;AS500;WG 60g)</v>
      </c>
      <c r="J19" s="272" t="s">
        <v>795</v>
      </c>
      <c r="K19" t="s">
        <v>121</v>
      </c>
      <c r="L19" s="26" t="s">
        <v>376</v>
      </c>
      <c r="M19" s="26"/>
      <c r="N19" t="str">
        <f t="shared" si="1"/>
        <v>Self Adhesive Film(BWPP 60µ;AS500;WG 60g)</v>
      </c>
    </row>
    <row r="20" spans="1:14" x14ac:dyDescent="0.25">
      <c r="A20">
        <v>20018</v>
      </c>
      <c r="B20" t="s">
        <v>342</v>
      </c>
      <c r="C20" t="s">
        <v>145</v>
      </c>
      <c r="D20" s="26" t="s">
        <v>843</v>
      </c>
      <c r="E20" s="272" t="s">
        <v>135</v>
      </c>
      <c r="F20" t="s">
        <v>143</v>
      </c>
      <c r="G20" t="s">
        <v>152</v>
      </c>
      <c r="H20" t="s">
        <v>141</v>
      </c>
      <c r="I20" t="str">
        <f t="shared" ref="I20" si="2">"("&amp;F20&amp;";"&amp;G20&amp;";"&amp;H20&amp;")"</f>
        <v>(TCDT HR 74g;ACR;WG 58g)</v>
      </c>
      <c r="J20" s="272" t="s">
        <v>746</v>
      </c>
      <c r="K20" t="s">
        <v>121</v>
      </c>
      <c r="L20" s="26">
        <v>4811.41</v>
      </c>
      <c r="M20" s="26"/>
      <c r="N20" t="str">
        <f t="shared" ref="N20:N25" si="3">E20&amp;I20</f>
        <v>Self Adhesive Paper(TCDT HR 74g;ACR;WG 58g)</v>
      </c>
    </row>
    <row r="21" spans="1:14" x14ac:dyDescent="0.25">
      <c r="A21">
        <v>20019</v>
      </c>
      <c r="B21" t="s">
        <v>379</v>
      </c>
      <c r="C21" t="s">
        <v>372</v>
      </c>
      <c r="D21" t="s">
        <v>374</v>
      </c>
      <c r="E21" s="272" t="s">
        <v>391</v>
      </c>
      <c r="F21" t="s">
        <v>386</v>
      </c>
      <c r="G21" t="s">
        <v>971</v>
      </c>
      <c r="H21" t="s">
        <v>971</v>
      </c>
      <c r="I21" t="str">
        <f>"("&amp;F21&amp;")"</f>
        <v>(CL PP 95µ)</v>
      </c>
      <c r="J21" s="272" t="s">
        <v>496</v>
      </c>
      <c r="K21" t="s">
        <v>373</v>
      </c>
      <c r="L21" s="26" t="s">
        <v>377</v>
      </c>
      <c r="M21" s="26"/>
      <c r="N21" t="str">
        <f t="shared" si="3"/>
        <v>Clear BOPP 95µ(CL PP 95µ)</v>
      </c>
    </row>
    <row r="22" spans="1:14" x14ac:dyDescent="0.25">
      <c r="A22">
        <v>20020</v>
      </c>
      <c r="B22" t="s">
        <v>380</v>
      </c>
      <c r="C22" t="s">
        <v>372</v>
      </c>
      <c r="D22" t="s">
        <v>375</v>
      </c>
      <c r="E22" s="272" t="s">
        <v>392</v>
      </c>
      <c r="F22" t="s">
        <v>387</v>
      </c>
      <c r="G22" t="s">
        <v>971</v>
      </c>
      <c r="H22" t="s">
        <v>971</v>
      </c>
      <c r="I22" t="str">
        <f>"("&amp;F22&amp;")"</f>
        <v>(W PP 95µ)</v>
      </c>
      <c r="J22" s="272" t="s">
        <v>497</v>
      </c>
      <c r="K22" t="s">
        <v>373</v>
      </c>
      <c r="L22" s="26" t="s">
        <v>377</v>
      </c>
      <c r="M22" s="26"/>
      <c r="N22" t="str">
        <f t="shared" si="3"/>
        <v>White BOPP 95µ(W PP 95µ)</v>
      </c>
    </row>
    <row r="23" spans="1:14" x14ac:dyDescent="0.25">
      <c r="A23">
        <v>20021</v>
      </c>
      <c r="B23" t="s">
        <v>381</v>
      </c>
      <c r="C23" t="s">
        <v>378</v>
      </c>
      <c r="D23" t="s">
        <v>384</v>
      </c>
      <c r="E23" s="272" t="s">
        <v>393</v>
      </c>
      <c r="F23" t="s">
        <v>388</v>
      </c>
      <c r="G23" t="s">
        <v>971</v>
      </c>
      <c r="H23" t="s">
        <v>971</v>
      </c>
      <c r="I23" t="str">
        <f>"("&amp;F23&amp;")"</f>
        <v>(CL PETG 50µ)</v>
      </c>
      <c r="J23" s="272" t="s">
        <v>471</v>
      </c>
      <c r="K23" t="s">
        <v>121</v>
      </c>
      <c r="L23" s="26" t="s">
        <v>377</v>
      </c>
      <c r="M23" s="26"/>
      <c r="N23" t="str">
        <f t="shared" si="3"/>
        <v>Clear PETG 50µ(CL PETG 50µ)</v>
      </c>
    </row>
    <row r="24" spans="1:14" x14ac:dyDescent="0.25">
      <c r="A24">
        <v>20022</v>
      </c>
      <c r="B24" t="s">
        <v>837</v>
      </c>
      <c r="C24" t="s">
        <v>145</v>
      </c>
      <c r="D24" t="s">
        <v>842</v>
      </c>
      <c r="E24" s="272" t="s">
        <v>135</v>
      </c>
      <c r="F24" t="s">
        <v>134</v>
      </c>
      <c r="G24" t="s">
        <v>142</v>
      </c>
      <c r="H24" t="s">
        <v>845</v>
      </c>
      <c r="I24" t="str">
        <f>"("&amp;F24&amp;";"&amp;G24&amp;";"&amp;H24&amp;")"</f>
        <v>(SG 80g;HM;PET 30µ)</v>
      </c>
      <c r="J24" s="272" t="s">
        <v>846</v>
      </c>
      <c r="K24" t="s">
        <v>121</v>
      </c>
      <c r="L24" s="26">
        <v>4811.41</v>
      </c>
      <c r="M24" s="26"/>
      <c r="N24" t="str">
        <f t="shared" si="3"/>
        <v>Self Adhesive Paper(SG 80g;HM;PET 30µ)</v>
      </c>
    </row>
    <row r="25" spans="1:14" x14ac:dyDescent="0.25">
      <c r="A25">
        <v>20023</v>
      </c>
      <c r="B25" t="s">
        <v>325</v>
      </c>
      <c r="C25" t="s">
        <v>127</v>
      </c>
      <c r="D25" s="26" t="s">
        <v>960</v>
      </c>
      <c r="E25" s="272" t="s">
        <v>135</v>
      </c>
      <c r="F25" t="s">
        <v>1145</v>
      </c>
      <c r="G25" t="s">
        <v>133</v>
      </c>
      <c r="H25" t="s">
        <v>961</v>
      </c>
      <c r="I25" t="s">
        <v>1144</v>
      </c>
      <c r="J25" s="272" t="s">
        <v>965</v>
      </c>
      <c r="K25" t="s">
        <v>121</v>
      </c>
      <c r="L25" s="26" t="s">
        <v>1104</v>
      </c>
      <c r="M25" s="26"/>
      <c r="N25" t="str">
        <f t="shared" si="3"/>
        <v>Self Adhesive Paper(SemiGlossArtPaper;AJ900;30umPET)</v>
      </c>
    </row>
    <row r="26" spans="1:14" x14ac:dyDescent="0.25">
      <c r="A26">
        <v>20024</v>
      </c>
      <c r="B26" t="s">
        <v>346</v>
      </c>
      <c r="C26" t="s">
        <v>127</v>
      </c>
      <c r="D26" s="26" t="s">
        <v>962</v>
      </c>
      <c r="E26" s="272" t="s">
        <v>135</v>
      </c>
      <c r="F26" t="s">
        <v>963</v>
      </c>
      <c r="G26" t="s">
        <v>138</v>
      </c>
      <c r="H26" t="s">
        <v>964</v>
      </c>
      <c r="I26" t="s">
        <v>1143</v>
      </c>
      <c r="J26" s="272" t="s">
        <v>744</v>
      </c>
      <c r="K26" t="s">
        <v>121</v>
      </c>
      <c r="L26">
        <v>4811.41</v>
      </c>
      <c r="N26" t="str">
        <f t="shared" ref="N26:N37" si="4">E26&amp;I26</f>
        <v>Self Adhesive Paper(ThermalTopTD7H;H160;60gWhiteGlassine)</v>
      </c>
    </row>
    <row r="27" spans="1:14" x14ac:dyDescent="0.25">
      <c r="A27">
        <v>20025</v>
      </c>
      <c r="B27" t="s">
        <v>348</v>
      </c>
      <c r="C27" t="s">
        <v>966</v>
      </c>
      <c r="D27" t="s">
        <v>967</v>
      </c>
      <c r="E27" s="272" t="s">
        <v>135</v>
      </c>
      <c r="F27" t="s">
        <v>968</v>
      </c>
      <c r="G27" t="s">
        <v>969</v>
      </c>
      <c r="H27" t="s">
        <v>970</v>
      </c>
      <c r="I27" t="str">
        <f t="shared" ref="I27:I36" si="5">"("&amp;F27&amp;";"&amp;G27&amp;";"&amp;H27&amp;")"</f>
        <v>(TCDT 75L;HM 19gsm;58WG)</v>
      </c>
      <c r="J27" s="272" t="s">
        <v>744</v>
      </c>
      <c r="K27" t="s">
        <v>121</v>
      </c>
      <c r="L27">
        <v>4811.41</v>
      </c>
      <c r="N27" t="str">
        <f t="shared" si="4"/>
        <v>Self Adhesive Paper(TCDT 75L;HM 19gsm;58WG)</v>
      </c>
    </row>
    <row r="28" spans="1:14" x14ac:dyDescent="0.25">
      <c r="A28">
        <v>20026</v>
      </c>
      <c r="B28" t="s">
        <v>1319</v>
      </c>
      <c r="C28" t="s">
        <v>1335</v>
      </c>
      <c r="E28" s="272" t="s">
        <v>1330</v>
      </c>
      <c r="J28" s="272" t="s">
        <v>1331</v>
      </c>
      <c r="L28">
        <v>3920.62</v>
      </c>
    </row>
    <row r="29" spans="1:14" x14ac:dyDescent="0.25">
      <c r="A29">
        <v>20027</v>
      </c>
      <c r="B29" t="s">
        <v>1322</v>
      </c>
      <c r="C29" t="s">
        <v>1335</v>
      </c>
      <c r="E29" s="272" t="s">
        <v>1332</v>
      </c>
      <c r="J29" s="272" t="s">
        <v>1329</v>
      </c>
      <c r="L29">
        <v>3920.62</v>
      </c>
    </row>
    <row r="30" spans="1:14" x14ac:dyDescent="0.25">
      <c r="A30">
        <v>20028</v>
      </c>
      <c r="B30" t="s">
        <v>1323</v>
      </c>
      <c r="C30" t="s">
        <v>1335</v>
      </c>
      <c r="E30" s="272" t="s">
        <v>1333</v>
      </c>
      <c r="J30" s="272" t="s">
        <v>1329</v>
      </c>
      <c r="L30">
        <v>3920.62</v>
      </c>
    </row>
    <row r="31" spans="1:14" x14ac:dyDescent="0.25">
      <c r="A31">
        <v>20029</v>
      </c>
      <c r="B31" t="s">
        <v>1338</v>
      </c>
      <c r="C31" t="s">
        <v>1354</v>
      </c>
      <c r="D31" t="s">
        <v>1355</v>
      </c>
      <c r="E31" s="274" t="s">
        <v>1348</v>
      </c>
      <c r="I31" t="str">
        <f t="shared" si="5"/>
        <v>(;;)</v>
      </c>
      <c r="J31" s="272" t="s">
        <v>1343</v>
      </c>
      <c r="L31" s="26"/>
      <c r="M31" s="26"/>
      <c r="N31" s="271" t="s">
        <v>1350</v>
      </c>
    </row>
    <row r="32" spans="1:14" x14ac:dyDescent="0.25">
      <c r="A32">
        <v>20030</v>
      </c>
      <c r="B32" t="s">
        <v>829</v>
      </c>
      <c r="C32" t="s">
        <v>127</v>
      </c>
      <c r="D32" s="26" t="s">
        <v>1387</v>
      </c>
      <c r="E32" s="272" t="s">
        <v>1388</v>
      </c>
      <c r="F32" t="s">
        <v>1391</v>
      </c>
      <c r="G32" t="s">
        <v>1390</v>
      </c>
      <c r="H32" t="s">
        <v>964</v>
      </c>
      <c r="J32" s="272" t="s">
        <v>1389</v>
      </c>
      <c r="K32" t="s">
        <v>121</v>
      </c>
      <c r="L32" s="26" t="s">
        <v>376</v>
      </c>
    </row>
    <row r="33" spans="1:14" x14ac:dyDescent="0.25">
      <c r="A33">
        <v>20031</v>
      </c>
      <c r="B33" t="s">
        <v>1393</v>
      </c>
      <c r="C33" t="s">
        <v>145</v>
      </c>
      <c r="D33" t="s">
        <v>1394</v>
      </c>
      <c r="E33" s="272" t="s">
        <v>135</v>
      </c>
      <c r="F33" t="s">
        <v>1395</v>
      </c>
      <c r="G33" t="s">
        <v>142</v>
      </c>
      <c r="H33" t="s">
        <v>141</v>
      </c>
      <c r="J33" s="272" t="s">
        <v>744</v>
      </c>
      <c r="K33" t="s">
        <v>121</v>
      </c>
      <c r="L33">
        <v>4811.41</v>
      </c>
      <c r="M33" s="26"/>
    </row>
    <row r="34" spans="1:14" x14ac:dyDescent="0.25">
      <c r="A34">
        <v>20032</v>
      </c>
      <c r="E34" s="272"/>
      <c r="I34" t="str">
        <f t="shared" si="5"/>
        <v>(;;)</v>
      </c>
      <c r="J34" s="272"/>
      <c r="N34" t="str">
        <f t="shared" si="4"/>
        <v>(;;)</v>
      </c>
    </row>
    <row r="35" spans="1:14" x14ac:dyDescent="0.25">
      <c r="A35">
        <v>20033</v>
      </c>
      <c r="E35" s="272"/>
      <c r="I35" t="str">
        <f t="shared" si="5"/>
        <v>(;;)</v>
      </c>
      <c r="J35" s="272"/>
      <c r="L35" s="26"/>
      <c r="M35" s="26"/>
      <c r="N35" t="str">
        <f t="shared" si="4"/>
        <v>(;;)</v>
      </c>
    </row>
    <row r="36" spans="1:14" x14ac:dyDescent="0.25">
      <c r="A36">
        <v>20034</v>
      </c>
      <c r="E36" s="272"/>
      <c r="I36" t="str">
        <f t="shared" si="5"/>
        <v>(;;)</v>
      </c>
      <c r="J36" s="272"/>
      <c r="N36" t="str">
        <f t="shared" si="4"/>
        <v>(;;)</v>
      </c>
    </row>
    <row r="37" spans="1:14" x14ac:dyDescent="0.25">
      <c r="A37">
        <v>20035</v>
      </c>
      <c r="B37" t="s">
        <v>1004</v>
      </c>
      <c r="C37" t="s">
        <v>966</v>
      </c>
      <c r="D37" t="s">
        <v>1001</v>
      </c>
      <c r="E37" s="272" t="s">
        <v>1003</v>
      </c>
      <c r="F37" t="s">
        <v>1002</v>
      </c>
      <c r="J37" s="272" t="s">
        <v>1006</v>
      </c>
      <c r="L37" s="26"/>
      <c r="M37" s="26"/>
      <c r="N37" t="str">
        <f t="shared" si="4"/>
        <v>Self adhesive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30F7B-E6DB-424E-9EF9-B4B66A63E496}">
  <sheetPr codeName="Sheet10"/>
  <dimension ref="A1:W78"/>
  <sheetViews>
    <sheetView zoomScale="85" zoomScaleNormal="85" workbookViewId="0">
      <pane xSplit="5" ySplit="5" topLeftCell="F26" activePane="bottomRight" state="frozen"/>
      <selection pane="topRight" activeCell="H1" sqref="H1"/>
      <selection pane="bottomLeft" activeCell="A2" sqref="A2"/>
      <selection pane="bottomRight" activeCell="C53" sqref="C53"/>
    </sheetView>
  </sheetViews>
  <sheetFormatPr defaultRowHeight="15" x14ac:dyDescent="0.25"/>
  <cols>
    <col min="1" max="1" width="9.7109375" customWidth="1"/>
    <col min="2" max="3" width="9.28515625" customWidth="1"/>
    <col min="4" max="4" width="10.85546875" customWidth="1"/>
    <col min="5" max="5" width="14" style="13" customWidth="1"/>
    <col min="6" max="6" width="10.85546875" customWidth="1"/>
    <col min="7" max="7" width="17" customWidth="1"/>
    <col min="8" max="8" width="18.5703125" customWidth="1"/>
    <col min="9" max="10" width="16.85546875" style="27" customWidth="1"/>
    <col min="11" max="11" width="7.5703125" customWidth="1"/>
    <col min="12" max="12" width="11" customWidth="1"/>
    <col min="13" max="13" width="11.5703125" customWidth="1"/>
    <col min="14" max="14" width="10.7109375" customWidth="1"/>
    <col min="15" max="16" width="8" customWidth="1"/>
    <col min="17" max="17" width="13.42578125" customWidth="1"/>
    <col min="18" max="19" width="11.42578125" style="107" customWidth="1"/>
    <col min="20" max="20" width="9.85546875" customWidth="1"/>
    <col min="21" max="21" width="11.7109375" customWidth="1"/>
  </cols>
  <sheetData>
    <row r="1" spans="1:23" x14ac:dyDescent="0.25">
      <c r="A1" s="170" t="s">
        <v>1012</v>
      </c>
      <c r="B1" s="170"/>
      <c r="C1" s="170"/>
      <c r="D1" s="170"/>
      <c r="E1" s="171"/>
      <c r="N1" t="s">
        <v>987</v>
      </c>
    </row>
    <row r="2" spans="1:23" x14ac:dyDescent="0.25">
      <c r="A2" t="s">
        <v>598</v>
      </c>
      <c r="N2" t="s">
        <v>988</v>
      </c>
    </row>
    <row r="3" spans="1:23" x14ac:dyDescent="0.25">
      <c r="A3" s="160" t="s">
        <v>599</v>
      </c>
      <c r="B3" s="160"/>
      <c r="C3" s="160"/>
      <c r="D3" s="160"/>
      <c r="E3" s="161"/>
    </row>
    <row r="5" spans="1:23" s="31" customFormat="1" ht="62.85" customHeight="1" x14ac:dyDescent="0.25">
      <c r="A5" s="32" t="s">
        <v>986</v>
      </c>
      <c r="B5" s="32" t="s">
        <v>186</v>
      </c>
      <c r="C5" s="32" t="s">
        <v>1013</v>
      </c>
      <c r="D5" s="51" t="s">
        <v>287</v>
      </c>
      <c r="E5" s="51" t="s">
        <v>474</v>
      </c>
      <c r="F5" s="51" t="s">
        <v>395</v>
      </c>
      <c r="G5" s="51" t="s">
        <v>454</v>
      </c>
      <c r="H5" s="51" t="s">
        <v>290</v>
      </c>
      <c r="I5" s="143" t="s">
        <v>557</v>
      </c>
      <c r="J5" s="32" t="s">
        <v>839</v>
      </c>
      <c r="K5" s="32" t="s">
        <v>515</v>
      </c>
      <c r="L5" s="51" t="s">
        <v>985</v>
      </c>
      <c r="M5" s="51" t="s">
        <v>1588</v>
      </c>
      <c r="N5" s="51" t="s">
        <v>989</v>
      </c>
      <c r="O5" s="51" t="s">
        <v>610</v>
      </c>
      <c r="P5" s="51" t="s">
        <v>611</v>
      </c>
      <c r="Q5" s="51" t="s">
        <v>291</v>
      </c>
      <c r="R5" s="51" t="s">
        <v>292</v>
      </c>
      <c r="S5" s="108" t="s">
        <v>609</v>
      </c>
      <c r="T5" s="108" t="s">
        <v>990</v>
      </c>
      <c r="U5" s="108" t="s">
        <v>608</v>
      </c>
      <c r="V5" s="108" t="s">
        <v>948</v>
      </c>
      <c r="W5" s="108" t="s">
        <v>949</v>
      </c>
    </row>
    <row r="6" spans="1:23" s="162" customFormat="1" x14ac:dyDescent="0.25">
      <c r="A6" s="162">
        <v>30000</v>
      </c>
      <c r="B6" s="162">
        <v>20000</v>
      </c>
      <c r="D6" s="162" t="s">
        <v>145</v>
      </c>
      <c r="E6" s="163" t="s">
        <v>173</v>
      </c>
      <c r="F6" s="162" t="s">
        <v>461</v>
      </c>
      <c r="G6" s="162" t="s">
        <v>473</v>
      </c>
      <c r="H6" s="162" t="s">
        <v>135</v>
      </c>
      <c r="I6" s="162" t="s">
        <v>596</v>
      </c>
      <c r="K6" s="162">
        <v>1.35</v>
      </c>
      <c r="L6" s="164">
        <v>0.33</v>
      </c>
      <c r="M6" s="164"/>
      <c r="N6" s="164">
        <f t="shared" ref="N6:N50" si="0">L6+M6</f>
        <v>0.33</v>
      </c>
      <c r="O6" s="162" t="s">
        <v>389</v>
      </c>
      <c r="P6" s="162" t="s">
        <v>187</v>
      </c>
      <c r="Q6" s="162" t="s">
        <v>121</v>
      </c>
      <c r="R6" s="213">
        <v>4811.41</v>
      </c>
      <c r="S6" s="165">
        <f>IF(O6="SQM",L6/1.55,L6)</f>
        <v>0.21290322580645163</v>
      </c>
      <c r="T6" s="165">
        <v>0.28741935483871001</v>
      </c>
      <c r="U6" s="165">
        <f>IF(P6="CAD",S6,S6*K6)</f>
        <v>0.28741935483870973</v>
      </c>
      <c r="W6" s="164"/>
    </row>
    <row r="7" spans="1:23" s="162" customFormat="1" x14ac:dyDescent="0.25">
      <c r="A7" s="162">
        <v>30001</v>
      </c>
      <c r="B7" s="162">
        <v>20001</v>
      </c>
      <c r="D7" s="162" t="s">
        <v>145</v>
      </c>
      <c r="E7" s="163" t="s">
        <v>173</v>
      </c>
      <c r="F7" s="162" t="s">
        <v>174</v>
      </c>
      <c r="G7" s="162" t="s">
        <v>463</v>
      </c>
      <c r="H7" s="162" t="s">
        <v>135</v>
      </c>
      <c r="I7" s="162" t="s">
        <v>596</v>
      </c>
      <c r="K7" s="162">
        <v>1.35</v>
      </c>
      <c r="L7" s="164">
        <v>0.4</v>
      </c>
      <c r="M7" s="164"/>
      <c r="N7" s="164">
        <f t="shared" si="0"/>
        <v>0.4</v>
      </c>
      <c r="O7" s="162" t="s">
        <v>389</v>
      </c>
      <c r="P7" s="162" t="s">
        <v>187</v>
      </c>
      <c r="Q7" s="162" t="s">
        <v>121</v>
      </c>
      <c r="R7" s="213">
        <v>4811.41</v>
      </c>
      <c r="S7" s="215">
        <f>IF(O7="SQM",L7/1.55,L7)</f>
        <v>0.25806451612903225</v>
      </c>
      <c r="T7" s="165">
        <v>0.34838709677419355</v>
      </c>
      <c r="U7" s="165">
        <f t="shared" ref="U7:U24" si="1">IF(P7="CAD",S7,S7*K7)</f>
        <v>0.34838709677419355</v>
      </c>
      <c r="W7" s="164"/>
    </row>
    <row r="8" spans="1:23" s="162" customFormat="1" x14ac:dyDescent="0.25">
      <c r="A8" s="162">
        <v>30002</v>
      </c>
      <c r="B8" s="162">
        <v>20002</v>
      </c>
      <c r="D8" s="162" t="s">
        <v>145</v>
      </c>
      <c r="E8" s="163" t="s">
        <v>171</v>
      </c>
      <c r="F8" s="162" t="s">
        <v>172</v>
      </c>
      <c r="G8" s="162" t="s">
        <v>457</v>
      </c>
      <c r="H8" s="162" t="s">
        <v>135</v>
      </c>
      <c r="I8" s="162" t="s">
        <v>596</v>
      </c>
      <c r="K8" s="162">
        <v>1.35</v>
      </c>
      <c r="L8" s="164">
        <v>0.28799999999999998</v>
      </c>
      <c r="M8" s="164"/>
      <c r="N8" s="164">
        <f t="shared" si="0"/>
        <v>0.28799999999999998</v>
      </c>
      <c r="O8" s="162" t="s">
        <v>389</v>
      </c>
      <c r="P8" s="162" t="s">
        <v>187</v>
      </c>
      <c r="Q8" s="162" t="s">
        <v>121</v>
      </c>
      <c r="R8" s="213">
        <v>4811.41</v>
      </c>
      <c r="S8" s="215">
        <f t="shared" ref="S8:S15" si="2">IF(O8="SQM",L8/1.55,L8)</f>
        <v>0.18580645161290321</v>
      </c>
      <c r="T8" s="165">
        <v>0.25083870967741934</v>
      </c>
      <c r="U8" s="165">
        <f t="shared" si="1"/>
        <v>0.25083870967741934</v>
      </c>
      <c r="W8" s="164"/>
    </row>
    <row r="9" spans="1:23" s="162" customFormat="1" x14ac:dyDescent="0.25">
      <c r="A9" s="162">
        <v>30003</v>
      </c>
      <c r="B9" s="162">
        <v>20003</v>
      </c>
      <c r="D9" s="162" t="s">
        <v>145</v>
      </c>
      <c r="E9" s="163" t="s">
        <v>167</v>
      </c>
      <c r="F9" s="162" t="s">
        <v>169</v>
      </c>
      <c r="G9" s="162" t="s">
        <v>458</v>
      </c>
      <c r="H9" s="162" t="s">
        <v>135</v>
      </c>
      <c r="I9" s="162" t="s">
        <v>596</v>
      </c>
      <c r="K9" s="162">
        <v>1.35</v>
      </c>
      <c r="L9" s="164">
        <v>0.311</v>
      </c>
      <c r="M9" s="164"/>
      <c r="N9" s="164">
        <f t="shared" si="0"/>
        <v>0.311</v>
      </c>
      <c r="O9" s="162" t="s">
        <v>389</v>
      </c>
      <c r="P9" s="162" t="s">
        <v>187</v>
      </c>
      <c r="Q9" s="162" t="s">
        <v>121</v>
      </c>
      <c r="R9" s="213">
        <v>4811.41</v>
      </c>
      <c r="S9" s="215">
        <f t="shared" si="2"/>
        <v>0.20064516129032259</v>
      </c>
      <c r="T9" s="165">
        <v>0.27087096774193553</v>
      </c>
      <c r="U9" s="165">
        <f t="shared" si="1"/>
        <v>0.27087096774193553</v>
      </c>
      <c r="W9" s="164"/>
    </row>
    <row r="10" spans="1:23" s="162" customFormat="1" x14ac:dyDescent="0.25">
      <c r="A10" s="162">
        <v>30004</v>
      </c>
      <c r="B10" s="162">
        <v>20004</v>
      </c>
      <c r="D10" s="162" t="s">
        <v>145</v>
      </c>
      <c r="E10" s="163" t="s">
        <v>167</v>
      </c>
      <c r="F10" s="162" t="s">
        <v>168</v>
      </c>
      <c r="G10" s="162" t="s">
        <v>459</v>
      </c>
      <c r="H10" s="162" t="s">
        <v>135</v>
      </c>
      <c r="I10" s="162" t="s">
        <v>596</v>
      </c>
      <c r="K10" s="162">
        <v>1.35</v>
      </c>
      <c r="L10" s="164">
        <v>0.38100000000000001</v>
      </c>
      <c r="M10" s="164"/>
      <c r="N10" s="164">
        <f t="shared" si="0"/>
        <v>0.38100000000000001</v>
      </c>
      <c r="O10" s="162" t="s">
        <v>389</v>
      </c>
      <c r="P10" s="162" t="s">
        <v>187</v>
      </c>
      <c r="Q10" s="162" t="s">
        <v>121</v>
      </c>
      <c r="R10" s="213">
        <v>4811.41</v>
      </c>
      <c r="S10" s="215">
        <f t="shared" si="2"/>
        <v>0.24580645161290321</v>
      </c>
      <c r="T10" s="165">
        <v>0.33183870967741935</v>
      </c>
      <c r="U10" s="165">
        <f t="shared" si="1"/>
        <v>0.33183870967741935</v>
      </c>
      <c r="W10" s="164"/>
    </row>
    <row r="11" spans="1:23" s="162" customFormat="1" x14ac:dyDescent="0.25">
      <c r="A11" s="162">
        <v>30005</v>
      </c>
      <c r="B11" s="162">
        <v>20005</v>
      </c>
      <c r="D11" s="162" t="s">
        <v>145</v>
      </c>
      <c r="E11" s="163" t="s">
        <v>284</v>
      </c>
      <c r="F11" s="162" t="s">
        <v>164</v>
      </c>
      <c r="G11" s="162" t="s">
        <v>460</v>
      </c>
      <c r="H11" s="162" t="s">
        <v>135</v>
      </c>
      <c r="I11" s="162" t="s">
        <v>596</v>
      </c>
      <c r="K11" s="162">
        <v>1.35</v>
      </c>
      <c r="L11" s="164">
        <v>0.26800000000000002</v>
      </c>
      <c r="M11" s="164"/>
      <c r="N11" s="164">
        <f t="shared" si="0"/>
        <v>0.26800000000000002</v>
      </c>
      <c r="O11" s="162" t="s">
        <v>389</v>
      </c>
      <c r="P11" s="162" t="s">
        <v>187</v>
      </c>
      <c r="Q11" s="162" t="s">
        <v>121</v>
      </c>
      <c r="R11" s="213">
        <v>4811.41</v>
      </c>
      <c r="S11" s="215">
        <f t="shared" si="2"/>
        <v>0.17290322580645162</v>
      </c>
      <c r="T11" s="165">
        <v>0.23341935483870971</v>
      </c>
      <c r="U11" s="165">
        <f t="shared" si="1"/>
        <v>0.23341935483870971</v>
      </c>
      <c r="W11" s="164"/>
    </row>
    <row r="12" spans="1:23" s="162" customFormat="1" x14ac:dyDescent="0.25">
      <c r="A12" s="162">
        <v>30006</v>
      </c>
      <c r="B12" s="162">
        <v>20006</v>
      </c>
      <c r="D12" s="162" t="s">
        <v>145</v>
      </c>
      <c r="E12" s="163" t="s">
        <v>161</v>
      </c>
      <c r="F12" s="162" t="s">
        <v>163</v>
      </c>
      <c r="G12" s="162" t="s">
        <v>464</v>
      </c>
      <c r="H12" s="162" t="s">
        <v>125</v>
      </c>
      <c r="I12" s="162" t="s">
        <v>596</v>
      </c>
      <c r="K12" s="162">
        <v>1.35</v>
      </c>
      <c r="L12" s="164">
        <v>0.318</v>
      </c>
      <c r="M12" s="164"/>
      <c r="N12" s="164">
        <f t="shared" si="0"/>
        <v>0.318</v>
      </c>
      <c r="O12" s="162" t="s">
        <v>389</v>
      </c>
      <c r="P12" s="162" t="s">
        <v>187</v>
      </c>
      <c r="Q12" s="162" t="s">
        <v>121</v>
      </c>
      <c r="R12" s="214" t="s">
        <v>376</v>
      </c>
      <c r="S12" s="215">
        <f t="shared" si="2"/>
        <v>0.20516129032258065</v>
      </c>
      <c r="T12" s="165">
        <v>0.2769677419354839</v>
      </c>
      <c r="U12" s="165">
        <f t="shared" si="1"/>
        <v>0.2769677419354839</v>
      </c>
      <c r="W12" s="164"/>
    </row>
    <row r="13" spans="1:23" s="162" customFormat="1" x14ac:dyDescent="0.25">
      <c r="A13" s="162">
        <v>30007</v>
      </c>
      <c r="B13" s="162">
        <v>20007</v>
      </c>
      <c r="D13" s="162" t="s">
        <v>145</v>
      </c>
      <c r="E13" s="163" t="s">
        <v>161</v>
      </c>
      <c r="F13" s="162" t="s">
        <v>162</v>
      </c>
      <c r="G13" s="162" t="s">
        <v>465</v>
      </c>
      <c r="H13" s="162" t="s">
        <v>125</v>
      </c>
      <c r="I13" s="162" t="s">
        <v>596</v>
      </c>
      <c r="K13" s="162">
        <v>1.35</v>
      </c>
      <c r="L13" s="164">
        <v>0.35</v>
      </c>
      <c r="M13" s="164"/>
      <c r="N13" s="164">
        <f t="shared" si="0"/>
        <v>0.35</v>
      </c>
      <c r="O13" s="162" t="s">
        <v>389</v>
      </c>
      <c r="P13" s="162" t="s">
        <v>187</v>
      </c>
      <c r="Q13" s="162" t="s">
        <v>121</v>
      </c>
      <c r="R13" s="214" t="s">
        <v>376</v>
      </c>
      <c r="S13" s="215">
        <f t="shared" si="2"/>
        <v>0.22580645161290319</v>
      </c>
      <c r="T13" s="165">
        <v>0.30483870967741933</v>
      </c>
      <c r="U13" s="165">
        <f t="shared" si="1"/>
        <v>0.30483870967741933</v>
      </c>
      <c r="W13" s="164"/>
    </row>
    <row r="14" spans="1:23" s="162" customFormat="1" x14ac:dyDescent="0.25">
      <c r="A14" s="162">
        <v>30008</v>
      </c>
      <c r="B14" s="162">
        <v>20008</v>
      </c>
      <c r="D14" s="162" t="s">
        <v>145</v>
      </c>
      <c r="E14" s="163" t="s">
        <v>157</v>
      </c>
      <c r="F14" s="162" t="s">
        <v>159</v>
      </c>
      <c r="G14" s="162" t="s">
        <v>466</v>
      </c>
      <c r="H14" s="162" t="s">
        <v>125</v>
      </c>
      <c r="I14" s="162" t="s">
        <v>596</v>
      </c>
      <c r="K14" s="162">
        <v>1.35</v>
      </c>
      <c r="L14" s="164">
        <v>0.33200000000000002</v>
      </c>
      <c r="M14" s="164"/>
      <c r="N14" s="164">
        <f t="shared" si="0"/>
        <v>0.33200000000000002</v>
      </c>
      <c r="O14" s="162" t="s">
        <v>389</v>
      </c>
      <c r="P14" s="162" t="s">
        <v>187</v>
      </c>
      <c r="Q14" s="162" t="s">
        <v>121</v>
      </c>
      <c r="R14" s="214" t="s">
        <v>376</v>
      </c>
      <c r="S14" s="215">
        <f t="shared" si="2"/>
        <v>0.21419354838709678</v>
      </c>
      <c r="T14" s="165">
        <v>0.2891612903225807</v>
      </c>
      <c r="U14" s="165">
        <f t="shared" si="1"/>
        <v>0.2891612903225807</v>
      </c>
      <c r="W14" s="164"/>
    </row>
    <row r="15" spans="1:23" s="162" customFormat="1" x14ac:dyDescent="0.25">
      <c r="A15" s="162">
        <v>30009</v>
      </c>
      <c r="B15" s="162">
        <v>20009</v>
      </c>
      <c r="D15" s="162" t="s">
        <v>145</v>
      </c>
      <c r="E15" s="163" t="s">
        <v>157</v>
      </c>
      <c r="F15" s="162" t="s">
        <v>158</v>
      </c>
      <c r="G15" s="162" t="s">
        <v>467</v>
      </c>
      <c r="H15" s="162" t="s">
        <v>125</v>
      </c>
      <c r="I15" s="162" t="s">
        <v>596</v>
      </c>
      <c r="K15" s="162">
        <v>1.35</v>
      </c>
      <c r="L15" s="164">
        <v>0.36</v>
      </c>
      <c r="M15" s="164"/>
      <c r="N15" s="164">
        <f t="shared" si="0"/>
        <v>0.36</v>
      </c>
      <c r="O15" s="162" t="s">
        <v>389</v>
      </c>
      <c r="P15" s="162" t="s">
        <v>187</v>
      </c>
      <c r="Q15" s="162" t="s">
        <v>121</v>
      </c>
      <c r="R15" s="214" t="s">
        <v>376</v>
      </c>
      <c r="S15" s="215">
        <f t="shared" si="2"/>
        <v>0.23225806451612901</v>
      </c>
      <c r="T15" s="165">
        <v>0.31354838709677418</v>
      </c>
      <c r="U15" s="165">
        <f t="shared" si="1"/>
        <v>0.31354838709677418</v>
      </c>
      <c r="W15" s="164"/>
    </row>
    <row r="16" spans="1:23" s="162" customFormat="1" x14ac:dyDescent="0.25">
      <c r="A16" s="162">
        <v>30010</v>
      </c>
      <c r="B16" s="162">
        <v>20010</v>
      </c>
      <c r="D16" s="162" t="s">
        <v>155</v>
      </c>
      <c r="E16" s="163" t="s">
        <v>154</v>
      </c>
      <c r="F16" s="162" t="s">
        <v>156</v>
      </c>
      <c r="G16" s="162" t="s">
        <v>455</v>
      </c>
      <c r="H16" s="162" t="s">
        <v>135</v>
      </c>
      <c r="I16" s="162" t="s">
        <v>595</v>
      </c>
      <c r="K16" s="162">
        <v>1.35</v>
      </c>
      <c r="L16" s="164">
        <v>0.29799999999999999</v>
      </c>
      <c r="M16" s="164"/>
      <c r="N16" s="164">
        <f t="shared" si="0"/>
        <v>0.29799999999999999</v>
      </c>
      <c r="O16" s="162" t="s">
        <v>389</v>
      </c>
      <c r="P16" s="162" t="s">
        <v>187</v>
      </c>
      <c r="Q16" s="162" t="s">
        <v>121</v>
      </c>
      <c r="R16" s="213">
        <v>4811.41</v>
      </c>
      <c r="S16" s="215">
        <f t="shared" ref="S16" si="3">IF(O16="SQM",L16/1.55,L16)</f>
        <v>0.19225806451612901</v>
      </c>
      <c r="T16" s="165">
        <v>0.25954838709677419</v>
      </c>
      <c r="U16" s="165">
        <f t="shared" si="1"/>
        <v>0.25954838709677419</v>
      </c>
      <c r="W16" s="164"/>
    </row>
    <row r="17" spans="1:23" x14ac:dyDescent="0.25">
      <c r="A17">
        <v>30011</v>
      </c>
      <c r="B17">
        <v>20011</v>
      </c>
      <c r="D17" t="s">
        <v>145</v>
      </c>
      <c r="E17" s="13" t="s">
        <v>150</v>
      </c>
      <c r="F17" t="s">
        <v>151</v>
      </c>
      <c r="G17" t="s">
        <v>438</v>
      </c>
      <c r="H17" t="s">
        <v>135</v>
      </c>
      <c r="I17" t="s">
        <v>590</v>
      </c>
      <c r="J17" s="176">
        <v>45356</v>
      </c>
      <c r="K17">
        <v>1.35</v>
      </c>
      <c r="L17" s="30">
        <v>0.28799999999999998</v>
      </c>
      <c r="M17" s="30">
        <v>3.7590291288153978E-2</v>
      </c>
      <c r="N17" s="157">
        <f t="shared" si="0"/>
        <v>0.32559029128815398</v>
      </c>
      <c r="O17" s="154" t="s">
        <v>389</v>
      </c>
      <c r="P17" s="154" t="s">
        <v>187</v>
      </c>
      <c r="Q17" s="154" t="s">
        <v>121</v>
      </c>
      <c r="R17" s="169">
        <v>4811.41</v>
      </c>
      <c r="S17" s="268">
        <f>IF(O17="SQM",N17/1.55,N17)</f>
        <v>0.21005825244397031</v>
      </c>
      <c r="T17" s="269">
        <v>0</v>
      </c>
      <c r="U17" s="269">
        <f>IF(P17="CAD",S17,S17*K17)</f>
        <v>0.2835786407993599</v>
      </c>
      <c r="V17" s="270">
        <f t="shared" ref="V17:V24" si="4">M17/L17</f>
        <v>0.13052184475053466</v>
      </c>
      <c r="W17" s="157">
        <f t="shared" ref="W17:W24" si="5">M17/1.55</f>
        <v>2.425180083106708E-2</v>
      </c>
    </row>
    <row r="18" spans="1:23" x14ac:dyDescent="0.25">
      <c r="A18">
        <v>30012</v>
      </c>
      <c r="B18">
        <v>20012</v>
      </c>
      <c r="D18" t="s">
        <v>145</v>
      </c>
      <c r="E18" s="13" t="s">
        <v>148</v>
      </c>
      <c r="F18" t="s">
        <v>149</v>
      </c>
      <c r="G18" t="s">
        <v>429</v>
      </c>
      <c r="H18" t="s">
        <v>135</v>
      </c>
      <c r="I18" t="s">
        <v>592</v>
      </c>
      <c r="J18" s="176">
        <v>45414</v>
      </c>
      <c r="K18">
        <v>1.36</v>
      </c>
      <c r="L18" s="30">
        <v>0.33</v>
      </c>
      <c r="M18" s="30">
        <v>4.3794554207931345E-2</v>
      </c>
      <c r="N18" s="157">
        <f t="shared" si="0"/>
        <v>0.37379455420793134</v>
      </c>
      <c r="O18" s="154" t="s">
        <v>389</v>
      </c>
      <c r="P18" s="154" t="s">
        <v>187</v>
      </c>
      <c r="Q18" s="154" t="s">
        <v>121</v>
      </c>
      <c r="R18" s="169">
        <v>4811.41</v>
      </c>
      <c r="S18" s="268">
        <f t="shared" ref="S18:S21" si="6">IF(O18="SQM",N18/1.55,N18)</f>
        <v>0.24115777690834278</v>
      </c>
      <c r="T18" s="269">
        <v>0</v>
      </c>
      <c r="U18" s="269">
        <f t="shared" si="1"/>
        <v>0.32797457659534618</v>
      </c>
      <c r="V18" s="270">
        <f t="shared" si="4"/>
        <v>0.13271077032706469</v>
      </c>
      <c r="W18" s="157">
        <f t="shared" si="5"/>
        <v>2.8254551101891189E-2</v>
      </c>
    </row>
    <row r="19" spans="1:23" x14ac:dyDescent="0.25">
      <c r="A19" s="162">
        <v>30013</v>
      </c>
      <c r="B19" s="162">
        <v>20013</v>
      </c>
      <c r="C19" s="162"/>
      <c r="D19" s="162" t="s">
        <v>145</v>
      </c>
      <c r="E19" s="163" t="s">
        <v>144</v>
      </c>
      <c r="F19" s="162" t="s">
        <v>146</v>
      </c>
      <c r="G19" s="162" t="s">
        <v>429</v>
      </c>
      <c r="H19" s="162" t="s">
        <v>135</v>
      </c>
      <c r="I19" s="162" t="s">
        <v>593</v>
      </c>
      <c r="J19" s="249">
        <v>45377</v>
      </c>
      <c r="K19" s="162">
        <v>1.35</v>
      </c>
      <c r="L19" s="164">
        <v>0.36899999999999999</v>
      </c>
      <c r="M19" s="164">
        <v>4.2236738718454632E-2</v>
      </c>
      <c r="N19" s="164">
        <f t="shared" si="0"/>
        <v>0.41123673871845462</v>
      </c>
      <c r="O19" s="162" t="s">
        <v>389</v>
      </c>
      <c r="P19" s="162" t="s">
        <v>187</v>
      </c>
      <c r="Q19" s="162" t="s">
        <v>390</v>
      </c>
      <c r="R19" s="213">
        <v>4811.41</v>
      </c>
      <c r="S19" s="215">
        <f t="shared" si="6"/>
        <v>0.26531402497964812</v>
      </c>
      <c r="T19" s="165">
        <v>0</v>
      </c>
      <c r="U19" s="165">
        <f t="shared" si="1"/>
        <v>0.35817393372252498</v>
      </c>
      <c r="V19" s="250">
        <f t="shared" si="4"/>
        <v>0.1144627065540776</v>
      </c>
      <c r="W19" s="164">
        <f t="shared" si="5"/>
        <v>2.7249508850615892E-2</v>
      </c>
    </row>
    <row r="20" spans="1:23" x14ac:dyDescent="0.25">
      <c r="A20">
        <v>30014</v>
      </c>
      <c r="B20">
        <v>20014</v>
      </c>
      <c r="D20" t="s">
        <v>127</v>
      </c>
      <c r="E20" s="13" t="s">
        <v>139</v>
      </c>
      <c r="F20" t="s">
        <v>140</v>
      </c>
      <c r="G20" t="s">
        <v>438</v>
      </c>
      <c r="H20" t="s">
        <v>135</v>
      </c>
      <c r="I20" t="s">
        <v>594</v>
      </c>
      <c r="J20" s="176">
        <v>45421</v>
      </c>
      <c r="K20">
        <v>1.3694999999999999</v>
      </c>
      <c r="L20" s="30">
        <v>0.255</v>
      </c>
      <c r="M20" s="30">
        <v>3.9289210430225215E-2</v>
      </c>
      <c r="N20" s="157">
        <f>L20+M20</f>
        <v>0.29428921043022521</v>
      </c>
      <c r="O20" s="154" t="s">
        <v>389</v>
      </c>
      <c r="P20" s="154" t="s">
        <v>187</v>
      </c>
      <c r="Q20" s="154" t="s">
        <v>121</v>
      </c>
      <c r="R20" s="169">
        <v>4811.41</v>
      </c>
      <c r="S20" s="268">
        <f>IF(O20="SQM",N20/1.55,N20)</f>
        <v>0.18986400672917755</v>
      </c>
      <c r="T20" s="269">
        <f>U20</f>
        <v>0.26001875721560863</v>
      </c>
      <c r="U20" s="269">
        <f>IF(P20="CAD",S20,S20*K20)</f>
        <v>0.26001875721560863</v>
      </c>
      <c r="V20" s="270">
        <f>M20/L20</f>
        <v>0.15407533502049103</v>
      </c>
      <c r="W20" s="157">
        <f t="shared" si="5"/>
        <v>2.5347877696919492E-2</v>
      </c>
    </row>
    <row r="21" spans="1:23" x14ac:dyDescent="0.25">
      <c r="A21">
        <v>30015</v>
      </c>
      <c r="B21">
        <v>20015</v>
      </c>
      <c r="D21" t="s">
        <v>127</v>
      </c>
      <c r="E21" s="13" t="s">
        <v>136</v>
      </c>
      <c r="F21" t="s">
        <v>137</v>
      </c>
      <c r="G21" t="s">
        <v>456</v>
      </c>
      <c r="H21" t="s">
        <v>135</v>
      </c>
      <c r="I21" t="s">
        <v>594</v>
      </c>
      <c r="J21" s="176">
        <v>45421</v>
      </c>
      <c r="K21">
        <v>1.3694999999999999</v>
      </c>
      <c r="L21" s="30">
        <v>0.26500000000000001</v>
      </c>
      <c r="M21" s="30">
        <v>3.9289210430225215E-2</v>
      </c>
      <c r="N21" s="157">
        <f t="shared" si="0"/>
        <v>0.30428921043022522</v>
      </c>
      <c r="O21" s="154" t="s">
        <v>389</v>
      </c>
      <c r="P21" s="154" t="s">
        <v>187</v>
      </c>
      <c r="Q21" s="154" t="s">
        <v>121</v>
      </c>
      <c r="R21" s="169">
        <v>4811.41</v>
      </c>
      <c r="S21" s="268">
        <f t="shared" si="6"/>
        <v>0.19631561963240338</v>
      </c>
      <c r="T21" s="269">
        <f t="shared" ref="T21:T23" si="7">U21</f>
        <v>0.26885424108657641</v>
      </c>
      <c r="U21" s="269">
        <f t="shared" si="1"/>
        <v>0.26885424108657641</v>
      </c>
      <c r="V21" s="270">
        <f t="shared" si="4"/>
        <v>0.14826117143481213</v>
      </c>
      <c r="W21" s="157">
        <f t="shared" si="5"/>
        <v>2.5347877696919492E-2</v>
      </c>
    </row>
    <row r="22" spans="1:23" x14ac:dyDescent="0.25">
      <c r="A22">
        <v>30016</v>
      </c>
      <c r="B22">
        <v>20016</v>
      </c>
      <c r="D22" t="s">
        <v>127</v>
      </c>
      <c r="E22" s="13" t="s">
        <v>130</v>
      </c>
      <c r="F22" t="s">
        <v>131</v>
      </c>
      <c r="G22" t="s">
        <v>467</v>
      </c>
      <c r="H22" t="s">
        <v>125</v>
      </c>
      <c r="I22" t="s">
        <v>594</v>
      </c>
      <c r="J22" s="176">
        <v>45421</v>
      </c>
      <c r="K22">
        <v>1.3694999999999999</v>
      </c>
      <c r="L22" s="30">
        <v>0.33</v>
      </c>
      <c r="M22" s="30">
        <v>3.9289210430225215E-2</v>
      </c>
      <c r="N22" s="157">
        <f t="shared" si="0"/>
        <v>0.36928921043022522</v>
      </c>
      <c r="O22" s="154" t="s">
        <v>389</v>
      </c>
      <c r="P22" s="154" t="s">
        <v>187</v>
      </c>
      <c r="Q22" s="154" t="s">
        <v>121</v>
      </c>
      <c r="R22" s="218" t="s">
        <v>376</v>
      </c>
      <c r="S22" s="268">
        <f t="shared" ref="S22:S27" si="8">IF(O22="SQM",N22/1.55,N22)</f>
        <v>0.23825110350337111</v>
      </c>
      <c r="T22" s="269">
        <f t="shared" si="7"/>
        <v>0.32628488624786672</v>
      </c>
      <c r="U22" s="269">
        <f t="shared" si="1"/>
        <v>0.32628488624786672</v>
      </c>
      <c r="V22" s="270">
        <f t="shared" si="4"/>
        <v>0.11905821342492488</v>
      </c>
      <c r="W22" s="157">
        <f t="shared" si="5"/>
        <v>2.5347877696919492E-2</v>
      </c>
    </row>
    <row r="23" spans="1:23" x14ac:dyDescent="0.25">
      <c r="A23">
        <v>30017</v>
      </c>
      <c r="B23">
        <v>20017</v>
      </c>
      <c r="D23" t="s">
        <v>127</v>
      </c>
      <c r="E23" s="13" t="s">
        <v>126</v>
      </c>
      <c r="F23" t="s">
        <v>128</v>
      </c>
      <c r="G23" t="s">
        <v>465</v>
      </c>
      <c r="H23" t="s">
        <v>125</v>
      </c>
      <c r="I23" t="s">
        <v>594</v>
      </c>
      <c r="J23" s="176">
        <v>45421</v>
      </c>
      <c r="K23">
        <v>1.3694999999999999</v>
      </c>
      <c r="L23" s="30">
        <v>0.33</v>
      </c>
      <c r="M23" s="30">
        <v>3.9289210430225215E-2</v>
      </c>
      <c r="N23" s="157">
        <f t="shared" si="0"/>
        <v>0.36928921043022522</v>
      </c>
      <c r="O23" s="154" t="s">
        <v>389</v>
      </c>
      <c r="P23" s="154" t="s">
        <v>187</v>
      </c>
      <c r="Q23" s="154" t="s">
        <v>121</v>
      </c>
      <c r="R23" s="218" t="s">
        <v>376</v>
      </c>
      <c r="S23" s="268">
        <f t="shared" si="8"/>
        <v>0.23825110350337111</v>
      </c>
      <c r="T23" s="269">
        <f t="shared" si="7"/>
        <v>0.32628488624786672</v>
      </c>
      <c r="U23" s="269">
        <f t="shared" si="1"/>
        <v>0.32628488624786672</v>
      </c>
      <c r="V23" s="270">
        <f t="shared" si="4"/>
        <v>0.11905821342492488</v>
      </c>
      <c r="W23" s="157">
        <f t="shared" si="5"/>
        <v>2.5347877696919492E-2</v>
      </c>
    </row>
    <row r="24" spans="1:23" x14ac:dyDescent="0.25">
      <c r="A24">
        <v>30018</v>
      </c>
      <c r="B24">
        <v>20011</v>
      </c>
      <c r="D24" t="str">
        <f>_xlfn.XLOOKUP(B24,Spec!A:A,Spec!C:C)</f>
        <v>AKO</v>
      </c>
      <c r="E24" s="13" t="str">
        <f>_xlfn.XLOOKUP(B24,Spec!A:A,Spec!D:D)</f>
        <v>AP1019</v>
      </c>
      <c r="F24" t="s">
        <v>151</v>
      </c>
      <c r="G24" t="s">
        <v>438</v>
      </c>
      <c r="H24" t="s">
        <v>135</v>
      </c>
      <c r="I24" t="s">
        <v>591</v>
      </c>
      <c r="J24" s="176">
        <v>45405</v>
      </c>
      <c r="K24">
        <v>1.3565692189394609</v>
      </c>
      <c r="L24" s="30">
        <v>0.26</v>
      </c>
      <c r="M24" s="30">
        <v>4.1969614242436365E-2</v>
      </c>
      <c r="N24" s="157">
        <f t="shared" si="0"/>
        <v>0.3019696142424364</v>
      </c>
      <c r="O24" s="154" t="s">
        <v>389</v>
      </c>
      <c r="P24" s="154" t="s">
        <v>187</v>
      </c>
      <c r="Q24" s="154" t="s">
        <v>121</v>
      </c>
      <c r="R24" s="169">
        <v>4811.41</v>
      </c>
      <c r="S24" s="268">
        <f t="shared" si="8"/>
        <v>0.1948191059628622</v>
      </c>
      <c r="T24" s="269">
        <f>U24</f>
        <v>0.26428560241052407</v>
      </c>
      <c r="U24" s="269">
        <f t="shared" si="1"/>
        <v>0.26428560241052407</v>
      </c>
      <c r="V24" s="270">
        <f t="shared" si="4"/>
        <v>0.16142159324013985</v>
      </c>
      <c r="W24" s="157">
        <f t="shared" si="5"/>
        <v>2.7077170478991202E-2</v>
      </c>
    </row>
    <row r="25" spans="1:23" x14ac:dyDescent="0.25">
      <c r="A25">
        <v>30019</v>
      </c>
      <c r="B25">
        <v>20018</v>
      </c>
      <c r="C25">
        <v>10033</v>
      </c>
      <c r="D25" t="str">
        <f>VLOOKUP(Table34[[#This Row],[Spec no]],Table2[#All],3,FALSE)</f>
        <v>AKO</v>
      </c>
      <c r="E25" s="13" t="str">
        <f>_xlfn.XLOOKUP(B25,Table2[Spec no],Table2[Supplier Spec],FALSE)</f>
        <v>AH3010</v>
      </c>
      <c r="F25" t="str">
        <f>VLOOKUP(Table34[[#This Row],[Spec no]],Table2[#All],2,FALSE)</f>
        <v>D16-1</v>
      </c>
      <c r="G25" t="s">
        <v>468</v>
      </c>
      <c r="H25" t="str">
        <f>VLOOKUP(Table34[[#This Row],[Spec no]],Table2[#All],5,FALSE)</f>
        <v>Self Adhesive Paper</v>
      </c>
      <c r="I25" s="30" t="s">
        <v>835</v>
      </c>
      <c r="J25" s="176">
        <v>45565</v>
      </c>
      <c r="K25">
        <v>1.3546953058995987</v>
      </c>
      <c r="L25" s="30">
        <v>0.375</v>
      </c>
      <c r="M25" s="30">
        <f>8856.3/153592</f>
        <v>5.766120631282879E-2</v>
      </c>
      <c r="N25" s="157">
        <f>L25+M25</f>
        <v>0.43266120631282878</v>
      </c>
      <c r="O25" s="154" t="s">
        <v>389</v>
      </c>
      <c r="P25" s="154" t="s">
        <v>187</v>
      </c>
      <c r="Q25" s="154" t="s">
        <v>390</v>
      </c>
      <c r="R25" s="169">
        <v>481141</v>
      </c>
      <c r="S25" s="268">
        <f t="shared" si="8"/>
        <v>0.27913626213730891</v>
      </c>
      <c r="T25" s="269">
        <f>U25</f>
        <v>0.37814458402377227</v>
      </c>
      <c r="U25" s="269">
        <f>IF(P25="CAD",S25,S25*K25)</f>
        <v>0.37814458402377227</v>
      </c>
      <c r="V25" s="270">
        <f>M25/L25</f>
        <v>0.1537632168342101</v>
      </c>
      <c r="W25" s="157">
        <f>M25/1.55</f>
        <v>3.7200778266341154E-2</v>
      </c>
    </row>
    <row r="26" spans="1:23" x14ac:dyDescent="0.25">
      <c r="A26">
        <v>30020</v>
      </c>
      <c r="B26">
        <v>20019</v>
      </c>
      <c r="C26">
        <v>10022</v>
      </c>
      <c r="D26" t="s">
        <v>372</v>
      </c>
      <c r="E26" s="13" t="str">
        <f>_xlfn.XLOOKUP(B26,Table2[Spec no],Table2[Supplier Spec],FALSE)</f>
        <v>C1031</v>
      </c>
      <c r="F26" t="str">
        <f>VLOOKUP(Table34[[#This Row],[Spec no]],Table2[#All],2,FALSE)</f>
        <v>F50-5</v>
      </c>
      <c r="G26" t="s">
        <v>469</v>
      </c>
      <c r="H26" t="str">
        <f>VLOOKUP(Table34[[#This Row],[Spec no]],Table2[#All],5,FALSE)</f>
        <v>Clear BOPP 95µ</v>
      </c>
      <c r="I26" s="30" t="s">
        <v>523</v>
      </c>
      <c r="J26" s="176">
        <v>45593</v>
      </c>
      <c r="K26">
        <v>1.3614999999999999</v>
      </c>
      <c r="L26" s="30">
        <f>1200.8/3780</f>
        <v>0.31767195767195766</v>
      </c>
      <c r="M26" s="30">
        <v>0.2801488320195803</v>
      </c>
      <c r="N26" s="157">
        <f>L26+M26</f>
        <v>0.59782078969153796</v>
      </c>
      <c r="O26" s="154" t="s">
        <v>389</v>
      </c>
      <c r="P26" s="154" t="s">
        <v>187</v>
      </c>
      <c r="Q26" s="154" t="s">
        <v>373</v>
      </c>
      <c r="R26" s="169" t="s">
        <v>377</v>
      </c>
      <c r="S26" s="268">
        <f t="shared" si="8"/>
        <v>0.38569083205905674</v>
      </c>
      <c r="T26" s="269">
        <f>U26</f>
        <v>0.52511806784840576</v>
      </c>
      <c r="U26" s="269">
        <f t="shared" ref="U26" si="9">IF(P26="CAD",S26,S26*K26)</f>
        <v>0.52511806784840576</v>
      </c>
      <c r="V26" s="270">
        <f t="shared" ref="V26:V27" si="10">M26/L26</f>
        <v>0.88188090026150368</v>
      </c>
      <c r="W26" s="157">
        <f t="shared" ref="W26:W27" si="11">M26/1.55</f>
        <v>0.18074118194811631</v>
      </c>
    </row>
    <row r="27" spans="1:23" x14ac:dyDescent="0.25">
      <c r="A27">
        <v>30021</v>
      </c>
      <c r="B27">
        <v>20020</v>
      </c>
      <c r="C27">
        <v>10022</v>
      </c>
      <c r="D27" t="s">
        <v>372</v>
      </c>
      <c r="E27" s="13" t="str">
        <f>_xlfn.XLOOKUP(B27,Table2[Spec no],Table2[Supplier Spec],FALSE)</f>
        <v>C1001</v>
      </c>
      <c r="F27" t="str">
        <f>VLOOKUP(Table34[[#This Row],[Spec no]],Table2[#All],2,FALSE)</f>
        <v>F60-5</v>
      </c>
      <c r="G27" t="s">
        <v>470</v>
      </c>
      <c r="H27" t="str">
        <f>VLOOKUP(Table34[[#This Row],[Spec no]],Table2[#All],5,FALSE)</f>
        <v>White BOPP 95µ</v>
      </c>
      <c r="I27" s="30" t="s">
        <v>523</v>
      </c>
      <c r="J27" s="176">
        <v>45593</v>
      </c>
      <c r="K27">
        <v>1.3614999999999999</v>
      </c>
      <c r="L27" s="30">
        <f>1390.25/2805.6</f>
        <v>0.4955268035357856</v>
      </c>
      <c r="M27" s="30">
        <v>0.2801488320195803</v>
      </c>
      <c r="N27" s="157">
        <f>L27+M27</f>
        <v>0.77567563555536589</v>
      </c>
      <c r="O27" s="154" t="s">
        <v>389</v>
      </c>
      <c r="P27" s="154" t="s">
        <v>187</v>
      </c>
      <c r="Q27" s="154" t="s">
        <v>373</v>
      </c>
      <c r="R27" s="169" t="s">
        <v>377</v>
      </c>
      <c r="S27" s="268">
        <f t="shared" si="8"/>
        <v>0.50043589390668763</v>
      </c>
      <c r="T27" s="269">
        <f>U27</f>
        <v>0.68134346955395519</v>
      </c>
      <c r="U27" s="269">
        <f>IF(P27="CAD",S27,S27*K27)</f>
        <v>0.68134346955395519</v>
      </c>
      <c r="V27" s="270">
        <f t="shared" si="10"/>
        <v>0.56535555699632045</v>
      </c>
      <c r="W27" s="157">
        <f t="shared" si="11"/>
        <v>0.18074118194811631</v>
      </c>
    </row>
    <row r="28" spans="1:23" x14ac:dyDescent="0.25">
      <c r="A28" s="160">
        <v>30022</v>
      </c>
      <c r="B28" s="160">
        <v>20021</v>
      </c>
      <c r="C28" s="160">
        <v>10023</v>
      </c>
      <c r="D28" t="s">
        <v>378</v>
      </c>
      <c r="E28" s="13" t="str">
        <f>_xlfn.XLOOKUP(B28,Table2[Spec no],Table2[Supplier Spec],FALSE)</f>
        <v>SX503</v>
      </c>
      <c r="F28" t="str">
        <f>VLOOKUP(Table34[[#This Row],[Spec no]],Table2[#All],2,FALSE)</f>
        <v>F70-6</v>
      </c>
      <c r="G28" t="s">
        <v>471</v>
      </c>
      <c r="H28" t="str">
        <f>VLOOKUP(Table34[[#This Row],[Spec no]],Table2[#All],5,FALSE)</f>
        <v>Clear PETG 50µ</v>
      </c>
      <c r="I28" s="30" t="s">
        <v>1553</v>
      </c>
      <c r="J28" s="278"/>
      <c r="K28">
        <v>1.3614999999999999</v>
      </c>
      <c r="L28" s="30">
        <f>1290/9000</f>
        <v>0.14333333333333334</v>
      </c>
      <c r="M28" s="30">
        <v>0</v>
      </c>
      <c r="N28" s="157">
        <f t="shared" si="0"/>
        <v>0.14333333333333334</v>
      </c>
      <c r="O28" s="154" t="s">
        <v>389</v>
      </c>
      <c r="P28" s="154" t="s">
        <v>187</v>
      </c>
      <c r="Q28" s="154" t="s">
        <v>273</v>
      </c>
      <c r="R28" s="169" t="s">
        <v>377</v>
      </c>
      <c r="S28" s="268">
        <f>IF(O28="SQM",L28/1.55,L28)</f>
        <v>9.2473118279569888E-2</v>
      </c>
      <c r="T28" s="269">
        <v>0</v>
      </c>
      <c r="U28" s="269">
        <f>IF(P28="CAD",S28,S27*K28)</f>
        <v>0.68134346955395519</v>
      </c>
      <c r="V28" s="270">
        <f t="shared" ref="V28" si="12">M28/L28</f>
        <v>0</v>
      </c>
      <c r="W28" s="157">
        <f t="shared" ref="W28" si="13">M28/1.55</f>
        <v>0</v>
      </c>
    </row>
    <row r="29" spans="1:23" x14ac:dyDescent="0.25">
      <c r="A29">
        <v>30023</v>
      </c>
      <c r="B29">
        <v>20003</v>
      </c>
      <c r="C29">
        <v>10033</v>
      </c>
      <c r="D29" s="154" t="str">
        <f>_xlfn.XLOOKUP(B29,Spec!A:A,Spec!C:C)</f>
        <v>AKO</v>
      </c>
      <c r="E29" s="155" t="str">
        <f>_xlfn.XLOOKUP(B29,Spec!A:A,Spec!D:D)</f>
        <v>AT1003</v>
      </c>
      <c r="F29" s="154" t="str">
        <f>_xlfn.XLOOKUP(B29,Spec!A:A,Spec!B:B)</f>
        <v>T11-1</v>
      </c>
      <c r="G29" s="154" t="str">
        <f>_xlfn.XLOOKUP(B29,Spec!A:A,Spec!J:J)</f>
        <v>TT - HM Adhesive</v>
      </c>
      <c r="H29" s="154" t="str">
        <f>_xlfn.XLOOKUP(B29,Spec!A:A,Spec!E:E)</f>
        <v>Self Adhesive Paper</v>
      </c>
      <c r="I29" s="27" t="s">
        <v>838</v>
      </c>
      <c r="J29" s="176">
        <v>45565</v>
      </c>
      <c r="K29">
        <v>1.3546953058995987</v>
      </c>
      <c r="L29">
        <v>0.28000000000000003</v>
      </c>
      <c r="M29">
        <f>8856.3/153592</f>
        <v>5.766120631282879E-2</v>
      </c>
      <c r="N29" s="157">
        <f>L29+M29</f>
        <v>0.33766120631282881</v>
      </c>
      <c r="O29" s="154" t="s">
        <v>389</v>
      </c>
      <c r="P29" s="154" t="s">
        <v>187</v>
      </c>
      <c r="Q29" s="154" t="str">
        <f>_xlfn.XLOOKUP(B29,Spec!A:A,Spec!K:K,FALSE)</f>
        <v>Canada</v>
      </c>
      <c r="R29" s="169">
        <f>_xlfn.XLOOKUP(B29,Spec!A:A,Spec!L:L,FALSE)</f>
        <v>4811.41</v>
      </c>
      <c r="S29" s="268">
        <f t="shared" ref="S29:S37" si="14">IF(O29="SQM",N29/1.55,N29)</f>
        <v>0.21784593955666373</v>
      </c>
      <c r="T29" s="269">
        <f>U29</f>
        <v>0.29511487172670009</v>
      </c>
      <c r="U29" s="269">
        <f>IF(P29="CAD",S29,S29*K29)</f>
        <v>0.29511487172670009</v>
      </c>
      <c r="V29" s="270">
        <f>M29/L29</f>
        <v>0.20593287968867424</v>
      </c>
      <c r="W29" s="157">
        <f>M29/1.55</f>
        <v>3.7200778266341154E-2</v>
      </c>
    </row>
    <row r="30" spans="1:23" x14ac:dyDescent="0.25">
      <c r="A30">
        <v>30024</v>
      </c>
      <c r="B30">
        <v>20022</v>
      </c>
      <c r="C30">
        <v>10033</v>
      </c>
      <c r="D30" s="154" t="str">
        <f>_xlfn.XLOOKUP(B30,Spec!A:A,Spec!C:C)</f>
        <v>AKO</v>
      </c>
      <c r="E30" s="155" t="str">
        <f>_xlfn.XLOOKUP(B30,Spec!A:A,Spec!D:D)</f>
        <v>AP1015</v>
      </c>
      <c r="F30" s="154" t="str">
        <f>_xlfn.XLOOKUP(B30,Spec!A:A,Spec!B:B)</f>
        <v>S31-1</v>
      </c>
      <c r="G30" s="154" t="str">
        <f>_xlfn.XLOOKUP(B30,Spec!A:A,Spec!J:J)</f>
        <v>SG - HM Adhesive - PET liner</v>
      </c>
      <c r="H30" s="154" t="str">
        <f>_xlfn.XLOOKUP(B30,Spec!A:A,Spec!E:E)</f>
        <v>Self Adhesive Paper</v>
      </c>
      <c r="I30" s="27" t="s">
        <v>841</v>
      </c>
      <c r="J30" s="176">
        <v>45565</v>
      </c>
      <c r="K30">
        <v>1.3546953058995987</v>
      </c>
      <c r="L30">
        <v>0.27</v>
      </c>
      <c r="M30">
        <f>8856.3/153592</f>
        <v>5.766120631282879E-2</v>
      </c>
      <c r="N30" s="157">
        <f>L30+M30</f>
        <v>0.3276612063128288</v>
      </c>
      <c r="O30" s="154" t="s">
        <v>389</v>
      </c>
      <c r="P30" s="154" t="s">
        <v>187</v>
      </c>
      <c r="Q30" s="154" t="s">
        <v>121</v>
      </c>
      <c r="R30" s="169">
        <f>_xlfn.XLOOKUP(B30,Spec!A:A,Spec!L:L,FALSE)</f>
        <v>4811.41</v>
      </c>
      <c r="S30" s="268">
        <f t="shared" si="14"/>
        <v>0.21139432665343794</v>
      </c>
      <c r="T30" s="269">
        <f t="shared" ref="T30:T36" si="15">U30</f>
        <v>0.28637490201121879</v>
      </c>
      <c r="U30" s="269">
        <f>IF(P30="CAD",S30,S30*K30)</f>
        <v>0.28637490201121879</v>
      </c>
      <c r="V30" s="270">
        <f>M30/L30</f>
        <v>0.21356002338084737</v>
      </c>
      <c r="W30" s="157">
        <f>M30/1.55</f>
        <v>3.7200778266341154E-2</v>
      </c>
    </row>
    <row r="31" spans="1:23" x14ac:dyDescent="0.25">
      <c r="A31">
        <v>30025</v>
      </c>
      <c r="B31">
        <v>20013</v>
      </c>
      <c r="C31">
        <v>10034</v>
      </c>
      <c r="D31" s="154" t="str">
        <f>_xlfn.XLOOKUP(B31,Spec!A:A,Spec!C:C)</f>
        <v>AKO</v>
      </c>
      <c r="E31" s="155" t="str">
        <f>_xlfn.XLOOKUP(B31,Spec!A:A,Spec!D:D)</f>
        <v>Hansol TC CL74</v>
      </c>
      <c r="F31" s="154" t="str">
        <f>_xlfn.XLOOKUP(B31,Spec!A:A,Spec!B:B)</f>
        <v>D11-1</v>
      </c>
      <c r="G31" s="154" t="str">
        <f>_xlfn.XLOOKUP(B31,Spec!A:A,Spec!J:J)</f>
        <v>TC DT - Hotmelt Adhesive</v>
      </c>
      <c r="H31" s="154" t="str">
        <f>_xlfn.XLOOKUP(B31,Spec!A:A,Spec!E:E)</f>
        <v>Self Adhesive Paper</v>
      </c>
      <c r="I31" s="27" t="s">
        <v>1010</v>
      </c>
      <c r="J31" s="176">
        <v>45580</v>
      </c>
      <c r="K31">
        <v>1.3628</v>
      </c>
      <c r="L31">
        <v>0.36899999999999999</v>
      </c>
      <c r="M31">
        <v>5.1076992429230542E-2</v>
      </c>
      <c r="N31" s="157">
        <f>L31+M31</f>
        <v>0.42007699242923052</v>
      </c>
      <c r="O31" s="154" t="s">
        <v>389</v>
      </c>
      <c r="P31" s="154" t="s">
        <v>187</v>
      </c>
      <c r="Q31" s="154" t="str">
        <f>_xlfn.XLOOKUP(B31,Spec!A:A,Spec!K:K,FALSE)</f>
        <v>Canada</v>
      </c>
      <c r="R31" s="169">
        <f>_xlfn.XLOOKUP(B31,Spec!A:A,Spec!L:L,FALSE)</f>
        <v>4811.41</v>
      </c>
      <c r="S31" s="268">
        <f t="shared" si="14"/>
        <v>0.27101741447047129</v>
      </c>
      <c r="T31" s="269">
        <f>(25620.91+1315)/(171360*1.55)</f>
        <v>0.10141226920875877</v>
      </c>
      <c r="U31" s="269">
        <f>IF(P31="CAD",S31,S31*K31)</f>
        <v>0.36934253244035825</v>
      </c>
      <c r="V31" s="270">
        <f>Table34[[#This Row],[Prix ship /unit]]/Table34[[#This Row],[Prix MP /unit]]</f>
        <v>0.1384200336835516</v>
      </c>
      <c r="W31" s="157">
        <f>Table34[[#This Row],[Prix ship /unit]]/1.55</f>
        <v>3.2952898341439059E-2</v>
      </c>
    </row>
    <row r="32" spans="1:23" x14ac:dyDescent="0.25">
      <c r="A32">
        <v>30026</v>
      </c>
      <c r="B32">
        <v>20025</v>
      </c>
      <c r="C32">
        <v>10036</v>
      </c>
      <c r="D32" s="154" t="str">
        <f>_xlfn.XLOOKUP(B32,Spec!A:A,Spec!C:C)</f>
        <v>Etsuhiro</v>
      </c>
      <c r="E32" s="155" t="str">
        <f>_xlfn.XLOOKUP(B32,Spec!A:A,Spec!D:D)</f>
        <v>EL3059</v>
      </c>
      <c r="F32" s="154" t="str">
        <f>_xlfn.XLOOKUP(B32,Spec!A:A,Spec!B:B)</f>
        <v>D11-2</v>
      </c>
      <c r="G32" s="154" t="str">
        <f>_xlfn.XLOOKUP(B32,Spec!A:A,Spec!J:J)</f>
        <v>TC DT - Hotmelt Adhesive</v>
      </c>
      <c r="H32" s="154" t="str">
        <f>_xlfn.XLOOKUP(B32,Spec!A:A,Spec!E:E)</f>
        <v>Self Adhesive Paper</v>
      </c>
      <c r="I32" s="27" t="s">
        <v>1011</v>
      </c>
      <c r="J32" s="176">
        <v>45580</v>
      </c>
      <c r="K32">
        <v>1.3641665997100305</v>
      </c>
      <c r="L32">
        <v>0.27</v>
      </c>
      <c r="M32">
        <v>9.0149834641704424E-2</v>
      </c>
      <c r="N32" s="157">
        <f>L32+M32</f>
        <v>0.36014983464170447</v>
      </c>
      <c r="O32" s="154" t="s">
        <v>389</v>
      </c>
      <c r="P32" s="154" t="s">
        <v>187</v>
      </c>
      <c r="Q32" s="154" t="str">
        <f>_xlfn.XLOOKUP(B32,Spec!A:A,Spec!K:K,FALSE)</f>
        <v>Canada</v>
      </c>
      <c r="R32" s="169">
        <f>_xlfn.XLOOKUP(B32,Spec!A:A,Spec!L:L,FALSE)</f>
        <v>4811.41</v>
      </c>
      <c r="S32" s="268">
        <f t="shared" si="14"/>
        <v>0.2323547320269061</v>
      </c>
      <c r="T32" s="269">
        <f>U32</f>
        <v>0.3169705647156798</v>
      </c>
      <c r="U32" s="269">
        <f>IF(P32="CAD",S32,S32*K32)</f>
        <v>0.3169705647156798</v>
      </c>
      <c r="V32" s="270">
        <f>Table34[[#This Row],[Prix ship /unit]]/Table34[[#This Row],[Prix MP /unit]]</f>
        <v>0.33388827645075708</v>
      </c>
      <c r="W32" s="157">
        <f>Table34[[#This Row],[Prix ship /unit]]/1.55</f>
        <v>5.8161183639809301E-2</v>
      </c>
    </row>
    <row r="33" spans="1:23" x14ac:dyDescent="0.25">
      <c r="A33">
        <v>30027</v>
      </c>
      <c r="B33">
        <v>20017</v>
      </c>
      <c r="C33">
        <v>10039</v>
      </c>
      <c r="D33" s="154" t="str">
        <f>_xlfn.XLOOKUP(B33,Spec!A:A,Spec!C:C)</f>
        <v>Jinda</v>
      </c>
      <c r="E33" s="155" t="str">
        <f>_xlfn.XLOOKUP(B33,Spec!A:A,Spec!D:D)</f>
        <v>0488056</v>
      </c>
      <c r="F33" s="154" t="str">
        <f>_xlfn.XLOOKUP(B33,Spec!A:A,Spec!B:B)</f>
        <v>B25-3</v>
      </c>
      <c r="G33" s="154" t="str">
        <f>_xlfn.XLOOKUP(B33,Spec!A:A,Spec!J:J)</f>
        <v>White BOPP - Acrylic Adhesive</v>
      </c>
      <c r="H33" s="154" t="str">
        <f>_xlfn.XLOOKUP(B33,Spec!A:A,Spec!E:E)</f>
        <v>Self Adhesive Film</v>
      </c>
      <c r="I33" s="27" t="s">
        <v>1011</v>
      </c>
      <c r="J33" s="176">
        <v>45597</v>
      </c>
      <c r="K33">
        <v>1.3623000000000001</v>
      </c>
      <c r="L33">
        <v>0.3</v>
      </c>
      <c r="M33">
        <v>4.9536223285984504E-2</v>
      </c>
      <c r="N33" s="157">
        <f t="shared" si="0"/>
        <v>0.34953622328598449</v>
      </c>
      <c r="O33" s="154" t="s">
        <v>389</v>
      </c>
      <c r="P33" s="154" t="s">
        <v>187</v>
      </c>
      <c r="Q33" s="154" t="str">
        <f>_xlfn.XLOOKUP(B33,Spec!A:A,Spec!K:K,FALSE)</f>
        <v>Canada</v>
      </c>
      <c r="R33" s="169" t="str">
        <f>_xlfn.XLOOKUP(B33,Spec!A:A,Spec!L:L,FALSE)</f>
        <v>3919.90</v>
      </c>
      <c r="S33" s="268">
        <f t="shared" si="14"/>
        <v>0.22550724082966742</v>
      </c>
      <c r="T33" s="269">
        <f t="shared" si="15"/>
        <v>0.30720851418225592</v>
      </c>
      <c r="U33" s="269">
        <f>IF(P33="CAD",S33,S33*K33)</f>
        <v>0.30720851418225592</v>
      </c>
      <c r="V33" s="270">
        <f>Table34[[#This Row],[Prix ship /unit]]/Table34[[#This Row],[Prix MP /unit]]</f>
        <v>0.16512074428661502</v>
      </c>
      <c r="W33" s="157">
        <f>Table34[[#This Row],[Prix ship /unit]]/1.55</f>
        <v>3.1958853732893228E-2</v>
      </c>
    </row>
    <row r="34" spans="1:23" x14ac:dyDescent="0.25">
      <c r="A34">
        <v>30028</v>
      </c>
      <c r="B34">
        <v>20016</v>
      </c>
      <c r="C34">
        <v>10039</v>
      </c>
      <c r="D34" s="154" t="str">
        <f>_xlfn.XLOOKUP(B34,Spec!A:A,Spec!C:C)</f>
        <v>Jinda</v>
      </c>
      <c r="E34" s="155" t="str">
        <f>_xlfn.XLOOKUP(B34,Spec!A:A,Spec!D:D)</f>
        <v>0488032</v>
      </c>
      <c r="F34" s="154" t="str">
        <f>_xlfn.XLOOKUP(B34,Spec!A:A,Spec!B:B)</f>
        <v>B15-3</v>
      </c>
      <c r="G34" s="154" t="str">
        <f>_xlfn.XLOOKUP(B34,Spec!A:A,Spec!J:J)</f>
        <v>Clear BOPP - Acrylic Adhesive</v>
      </c>
      <c r="H34" s="154" t="str">
        <f>_xlfn.XLOOKUP(B34,Spec!A:A,Spec!E:E)</f>
        <v>Self Adhesive Film</v>
      </c>
      <c r="I34" s="27" t="s">
        <v>1011</v>
      </c>
      <c r="J34" s="176">
        <v>45597</v>
      </c>
      <c r="K34">
        <v>1.3623000000000001</v>
      </c>
      <c r="L34">
        <v>0.3</v>
      </c>
      <c r="M34">
        <v>4.9536223285984504E-2</v>
      </c>
      <c r="N34" s="157">
        <f t="shared" si="0"/>
        <v>0.34953622328598449</v>
      </c>
      <c r="O34" s="154" t="s">
        <v>389</v>
      </c>
      <c r="P34" s="154" t="s">
        <v>187</v>
      </c>
      <c r="Q34" s="154" t="str">
        <f>_xlfn.XLOOKUP(B34,Spec!A:A,Spec!K:K,FALSE)</f>
        <v>Canada</v>
      </c>
      <c r="R34" s="169" t="str">
        <f>_xlfn.XLOOKUP(B34,Spec!A:A,Spec!L:L,FALSE)</f>
        <v>3919.90</v>
      </c>
      <c r="S34" s="268">
        <f t="shared" si="14"/>
        <v>0.22550724082966742</v>
      </c>
      <c r="T34" s="269">
        <f t="shared" si="15"/>
        <v>0.30720851418225592</v>
      </c>
      <c r="U34" s="269">
        <f t="shared" ref="U34:U36" si="16">IF(P34="CAD",S34,S34*K34)</f>
        <v>0.30720851418225592</v>
      </c>
      <c r="V34" s="270">
        <f>Table34[[#This Row],[Prix ship /unit]]/Table34[[#This Row],[Prix MP /unit]]</f>
        <v>0.16512074428661502</v>
      </c>
      <c r="W34" s="157">
        <f>Table34[[#This Row],[Prix ship /unit]]/1.55</f>
        <v>3.1958853732893228E-2</v>
      </c>
    </row>
    <row r="35" spans="1:23" x14ac:dyDescent="0.25">
      <c r="A35">
        <v>30029</v>
      </c>
      <c r="B35">
        <v>20024</v>
      </c>
      <c r="C35">
        <v>10039</v>
      </c>
      <c r="D35" s="154" t="str">
        <f>_xlfn.XLOOKUP(B35,Spec!A:A,Spec!C:C)</f>
        <v>Jinda</v>
      </c>
      <c r="E35" s="155" t="str">
        <f>_xlfn.XLOOKUP(B35,Spec!A:A,Spec!D:D)</f>
        <v>0410664</v>
      </c>
      <c r="F35" s="154" t="str">
        <f>_xlfn.XLOOKUP(B35,Spec!A:A,Spec!B:B)</f>
        <v>D11-3</v>
      </c>
      <c r="G35" s="154" t="str">
        <f>_xlfn.XLOOKUP(B35,Spec!A:A,Spec!J:J)</f>
        <v>TC DT - Hotmelt Adhesive</v>
      </c>
      <c r="H35" s="154" t="str">
        <f>_xlfn.XLOOKUP(B35,Spec!A:A,Spec!E:E)</f>
        <v>Self Adhesive Paper</v>
      </c>
      <c r="I35" s="27" t="s">
        <v>1011</v>
      </c>
      <c r="J35" s="176">
        <v>45597</v>
      </c>
      <c r="K35">
        <v>1.3623000000000001</v>
      </c>
      <c r="L35">
        <v>0.27500000000000002</v>
      </c>
      <c r="M35">
        <v>4.9536223285984504E-2</v>
      </c>
      <c r="N35" s="157">
        <f t="shared" si="0"/>
        <v>0.32453622328598453</v>
      </c>
      <c r="O35" s="154" t="s">
        <v>389</v>
      </c>
      <c r="P35" s="154" t="s">
        <v>187</v>
      </c>
      <c r="Q35" s="154" t="str">
        <f>_xlfn.XLOOKUP(B35,Spec!A:A,Spec!K:K,FALSE)</f>
        <v>Canada</v>
      </c>
      <c r="R35" s="169">
        <f>_xlfn.XLOOKUP(B35,Spec!A:A,Spec!L:L,FALSE)</f>
        <v>4811.41</v>
      </c>
      <c r="S35" s="268">
        <f t="shared" si="14"/>
        <v>0.20937820857160291</v>
      </c>
      <c r="T35" s="269">
        <f t="shared" si="15"/>
        <v>0.28523593353709464</v>
      </c>
      <c r="U35" s="269">
        <f t="shared" si="16"/>
        <v>0.28523593353709464</v>
      </c>
      <c r="V35" s="270">
        <f>Table34[[#This Row],[Prix ship /unit]]/Table34[[#This Row],[Prix MP /unit]]</f>
        <v>0.18013172103994363</v>
      </c>
      <c r="W35" s="157">
        <f>Table34[[#This Row],[Prix ship /unit]]/1.55</f>
        <v>3.1958853732893228E-2</v>
      </c>
    </row>
    <row r="36" spans="1:23" x14ac:dyDescent="0.25">
      <c r="A36">
        <v>30030</v>
      </c>
      <c r="B36">
        <v>20023</v>
      </c>
      <c r="C36">
        <v>10039</v>
      </c>
      <c r="D36" s="154" t="str">
        <f>_xlfn.XLOOKUP(B36,Spec!A:A,Spec!C:C)</f>
        <v>Jinda</v>
      </c>
      <c r="E36" s="155" t="str">
        <f>_xlfn.XLOOKUP(B36,Spec!A:A,Spec!D:D)</f>
        <v>0402115</v>
      </c>
      <c r="F36" s="154" t="str">
        <f>_xlfn.XLOOKUP(B36,Spec!A:A,Spec!B:B)</f>
        <v>S35-3</v>
      </c>
      <c r="G36" s="154" t="str">
        <f>_xlfn.XLOOKUP(B36,Spec!A:A,Spec!J:J)</f>
        <v>SG - ACR Adh - PET liner</v>
      </c>
      <c r="H36" s="154" t="str">
        <f>_xlfn.XLOOKUP(B36,Spec!A:A,Spec!E:E)</f>
        <v>Self Adhesive Paper</v>
      </c>
      <c r="I36" s="27" t="s">
        <v>1011</v>
      </c>
      <c r="J36" s="176">
        <v>45597</v>
      </c>
      <c r="K36">
        <v>1.3623000000000001</v>
      </c>
      <c r="L36">
        <v>0.26500000000000001</v>
      </c>
      <c r="M36">
        <v>4.9536223285984504E-2</v>
      </c>
      <c r="N36" s="157">
        <f t="shared" si="0"/>
        <v>0.31453622328598452</v>
      </c>
      <c r="O36" s="154" t="s">
        <v>389</v>
      </c>
      <c r="P36" s="154" t="s">
        <v>187</v>
      </c>
      <c r="Q36" s="154" t="str">
        <f>_xlfn.XLOOKUP(B36,Spec!A:A,Spec!K:K,FALSE)</f>
        <v>Canada</v>
      </c>
      <c r="R36" s="169" t="str">
        <f>_xlfn.XLOOKUP(B36,Spec!A:A,Spec!L:L,FALSE)</f>
        <v>4811.41</v>
      </c>
      <c r="S36" s="268">
        <f t="shared" si="14"/>
        <v>0.20292659566837709</v>
      </c>
      <c r="T36" s="269">
        <f t="shared" si="15"/>
        <v>0.2764469012790301</v>
      </c>
      <c r="U36" s="269">
        <f t="shared" si="16"/>
        <v>0.2764469012790301</v>
      </c>
      <c r="V36" s="270">
        <f>Table34[[#This Row],[Prix ship /unit]]/Table34[[#This Row],[Prix MP /unit]]</f>
        <v>0.1869291444754132</v>
      </c>
      <c r="W36" s="157">
        <f>Table34[[#This Row],[Prix ship /unit]]/1.55</f>
        <v>3.1958853732893228E-2</v>
      </c>
    </row>
    <row r="37" spans="1:23" x14ac:dyDescent="0.25">
      <c r="A37">
        <v>30031</v>
      </c>
      <c r="B37">
        <v>20015</v>
      </c>
      <c r="C37">
        <v>10039</v>
      </c>
      <c r="D37" s="154" t="str">
        <f>_xlfn.XLOOKUP(B37,Spec!A:A,Spec!C:C)</f>
        <v>Jinda</v>
      </c>
      <c r="E37" s="155" t="str">
        <f>_xlfn.XLOOKUP(B37,Spec!A:A,Spec!D:D)</f>
        <v>0402105</v>
      </c>
      <c r="F37" s="154" t="str">
        <f>_xlfn.XLOOKUP(B37,Spec!A:A,Spec!B:B)</f>
        <v>S15-3</v>
      </c>
      <c r="G37" s="154" t="str">
        <f>_xlfn.XLOOKUP(B37,Spec!A:A,Spec!J:J)</f>
        <v>SG - Acrylic Adhesive</v>
      </c>
      <c r="H37" s="154" t="str">
        <f>_xlfn.XLOOKUP(B37,Spec!A:A,Spec!E:E)</f>
        <v>Self Adhesive Paper</v>
      </c>
      <c r="I37" s="27" t="s">
        <v>1011</v>
      </c>
      <c r="J37" s="176">
        <v>45597</v>
      </c>
      <c r="K37">
        <v>1.3623000000000001</v>
      </c>
      <c r="L37">
        <v>0.245</v>
      </c>
      <c r="M37">
        <v>4.9536223285984504E-2</v>
      </c>
      <c r="N37" s="157">
        <f t="shared" si="0"/>
        <v>0.2945362232859845</v>
      </c>
      <c r="O37" s="154" t="s">
        <v>389</v>
      </c>
      <c r="P37" s="154" t="s">
        <v>187</v>
      </c>
      <c r="Q37" s="154" t="str">
        <f>_xlfn.XLOOKUP(B37,Spec!A:A,Spec!K:K,FALSE)</f>
        <v>Canada</v>
      </c>
      <c r="R37" s="169">
        <f>_xlfn.XLOOKUP(B37,Spec!A:A,Spec!L:L,FALSE)</f>
        <v>4811.41</v>
      </c>
      <c r="S37" s="268">
        <f t="shared" si="14"/>
        <v>0.19002336986192547</v>
      </c>
      <c r="T37" s="269">
        <f>U37</f>
        <v>0.25886883676290107</v>
      </c>
      <c r="U37" s="269">
        <f>IF(P37="CAD",S37,S37*K37)</f>
        <v>0.25886883676290107</v>
      </c>
      <c r="V37" s="270">
        <f>Table34[[#This Row],[Prix ship /unit]]/Table34[[#This Row],[Prix MP /unit]]</f>
        <v>0.20218866647340614</v>
      </c>
      <c r="W37" s="157">
        <f>Table34[[#This Row],[Prix ship /unit]]/1.55</f>
        <v>3.1958853732893228E-2</v>
      </c>
    </row>
    <row r="38" spans="1:23" x14ac:dyDescent="0.25">
      <c r="A38" s="160">
        <v>30032</v>
      </c>
      <c r="B38" s="160">
        <v>20026</v>
      </c>
      <c r="C38" s="160">
        <v>10053</v>
      </c>
      <c r="D38" s="154" t="str">
        <f>_xlfn.XLOOKUP(B38,Spec!A:A,Spec!C:C)</f>
        <v>Kens</v>
      </c>
      <c r="E38" s="155">
        <f>_xlfn.XLOOKUP(B38,Spec!A:A,Spec!D:D)</f>
        <v>0</v>
      </c>
      <c r="F38" s="154" t="str">
        <f>_xlfn.XLOOKUP(B38,Spec!A:A,Spec!B:B)</f>
        <v>F80</v>
      </c>
      <c r="G38" s="154" t="str">
        <f>_xlfn.XLOOKUP(B38,Spec!A:A,Spec!J:J)</f>
        <v>Master 55po x 5000pi</v>
      </c>
      <c r="H38" s="154" t="str">
        <f>_xlfn.XLOOKUP(B38,Spec!A:A,Spec!E:E)</f>
        <v>White PET C2S - 190µ - 7.5mils</v>
      </c>
      <c r="I38" s="154"/>
      <c r="J38" s="278"/>
      <c r="K38" s="279">
        <v>1.3912986218169705</v>
      </c>
      <c r="L38">
        <v>1.2</v>
      </c>
      <c r="M38" s="76"/>
      <c r="N38" s="157">
        <f>L38+M38</f>
        <v>1.2</v>
      </c>
      <c r="O38" s="154" t="s">
        <v>389</v>
      </c>
      <c r="P38" s="154" t="s">
        <v>187</v>
      </c>
      <c r="Q38" s="154">
        <f>_xlfn.XLOOKUP(B38,Spec!A:A,Spec!K:K,FALSE)</f>
        <v>0</v>
      </c>
      <c r="R38" s="169">
        <f>_xlfn.XLOOKUP(B38,Spec!A:A,Spec!L:L,FALSE)</f>
        <v>3920.62</v>
      </c>
      <c r="S38" s="268">
        <f t="shared" ref="S38:S50" si="17">IF(O38="SQM",N38/1.55,N38)</f>
        <v>0.77419354838709675</v>
      </c>
      <c r="T38" s="269">
        <f t="shared" ref="T38:T50" si="18">U38</f>
        <v>1.0771344168905579</v>
      </c>
      <c r="U38" s="269">
        <f t="shared" ref="U38:U50" si="19">IF(P38="CAD",S38,S38*K38)</f>
        <v>1.0771344168905579</v>
      </c>
      <c r="V38" s="270">
        <f>Table34[[#This Row],[Prix ship /unit]]/Table34[[#This Row],[Prix MP /unit]]</f>
        <v>0</v>
      </c>
      <c r="W38" s="157">
        <f>Table34[[#This Row],[Prix ship /unit]]/1.55</f>
        <v>0</v>
      </c>
    </row>
    <row r="39" spans="1:23" x14ac:dyDescent="0.25">
      <c r="A39" s="160">
        <v>30033</v>
      </c>
      <c r="B39" s="160">
        <v>20027</v>
      </c>
      <c r="C39" s="160">
        <v>10053</v>
      </c>
      <c r="D39" s="154" t="str">
        <f>_xlfn.XLOOKUP(B39,Spec!A:A,Spec!C:C)</f>
        <v>Kens</v>
      </c>
      <c r="E39" s="155">
        <f>_xlfn.XLOOKUP(B39,Spec!A:A,Spec!D:D)</f>
        <v>0</v>
      </c>
      <c r="F39" s="154" t="str">
        <f>_xlfn.XLOOKUP(B39,Spec!A:A,Spec!B:B)</f>
        <v>F81</v>
      </c>
      <c r="G39" s="154" t="str">
        <f>_xlfn.XLOOKUP(B39,Spec!A:A,Spec!J:J)</f>
        <v>500 Feuilles 8.5x11po</v>
      </c>
      <c r="H39" s="154" t="str">
        <f>_xlfn.XLOOKUP(B39,Spec!A:A,Spec!E:E)</f>
        <v>White PET C2S - 140µ - 5.5mils</v>
      </c>
      <c r="I39" s="154"/>
      <c r="J39" s="278"/>
      <c r="K39" s="279">
        <v>1.3912986218169705</v>
      </c>
      <c r="L39">
        <v>0</v>
      </c>
      <c r="M39" s="76"/>
      <c r="N39" s="157">
        <f t="shared" si="0"/>
        <v>0</v>
      </c>
      <c r="O39" s="154" t="s">
        <v>389</v>
      </c>
      <c r="P39" s="154" t="s">
        <v>187</v>
      </c>
      <c r="Q39" s="154">
        <f>_xlfn.XLOOKUP(B39,Spec!A:A,Spec!K:K,FALSE)</f>
        <v>0</v>
      </c>
      <c r="R39" s="169">
        <f>_xlfn.XLOOKUP(B39,Spec!A:A,Spec!L:L,FALSE)</f>
        <v>3920.62</v>
      </c>
      <c r="S39" s="268">
        <f t="shared" si="17"/>
        <v>0</v>
      </c>
      <c r="T39" s="269">
        <f t="shared" si="18"/>
        <v>0</v>
      </c>
      <c r="U39" s="269">
        <f t="shared" si="19"/>
        <v>0</v>
      </c>
      <c r="V39" s="270" t="e">
        <f>Table34[[#This Row],[Prix ship /unit]]/Table34[[#This Row],[Prix MP /unit]]</f>
        <v>#DIV/0!</v>
      </c>
      <c r="W39" s="157">
        <f>Table34[[#This Row],[Prix ship /unit]]/1.55</f>
        <v>0</v>
      </c>
    </row>
    <row r="40" spans="1:23" x14ac:dyDescent="0.25">
      <c r="A40" s="160">
        <v>30034</v>
      </c>
      <c r="B40" s="160">
        <v>20028</v>
      </c>
      <c r="C40" s="160">
        <v>10053</v>
      </c>
      <c r="D40" s="154" t="str">
        <f>_xlfn.XLOOKUP(B40,Spec!A:A,Spec!C:C)</f>
        <v>Kens</v>
      </c>
      <c r="E40" s="155">
        <f>_xlfn.XLOOKUP(B40,Spec!A:A,Spec!D:D)</f>
        <v>0</v>
      </c>
      <c r="F40" s="154" t="str">
        <f>_xlfn.XLOOKUP(B40,Spec!A:A,Spec!B:B)</f>
        <v>F82</v>
      </c>
      <c r="G40" s="154" t="str">
        <f>_xlfn.XLOOKUP(B40,Spec!A:A,Spec!J:J)</f>
        <v>500 Feuilles 8.5x11po</v>
      </c>
      <c r="H40" s="154" t="str">
        <f>_xlfn.XLOOKUP(B40,Spec!A:A,Spec!E:E)</f>
        <v>White PET C2S - 110µ - 4.5mils</v>
      </c>
      <c r="I40" s="154"/>
      <c r="J40" s="278"/>
      <c r="K40" s="279">
        <v>1.3912986218169705</v>
      </c>
      <c r="L40">
        <v>0</v>
      </c>
      <c r="M40" s="76"/>
      <c r="N40" s="157">
        <f t="shared" si="0"/>
        <v>0</v>
      </c>
      <c r="O40" s="154" t="s">
        <v>389</v>
      </c>
      <c r="P40" s="154" t="s">
        <v>187</v>
      </c>
      <c r="Q40" s="154">
        <f>_xlfn.XLOOKUP(B40,Spec!A:A,Spec!K:K,FALSE)</f>
        <v>0</v>
      </c>
      <c r="R40" s="169">
        <f>_xlfn.XLOOKUP(B40,Spec!A:A,Spec!L:L,FALSE)</f>
        <v>3920.62</v>
      </c>
      <c r="S40" s="268">
        <f t="shared" si="17"/>
        <v>0</v>
      </c>
      <c r="T40" s="269">
        <f t="shared" si="18"/>
        <v>0</v>
      </c>
      <c r="U40" s="269">
        <f t="shared" si="19"/>
        <v>0</v>
      </c>
      <c r="V40" s="270" t="e">
        <f>Table34[[#This Row],[Prix ship /unit]]/Table34[[#This Row],[Prix MP /unit]]</f>
        <v>#DIV/0!</v>
      </c>
      <c r="W40" s="157">
        <f>Table34[[#This Row],[Prix ship /unit]]/1.55</f>
        <v>0</v>
      </c>
    </row>
    <row r="41" spans="1:23" x14ac:dyDescent="0.25">
      <c r="A41" s="160">
        <v>30035</v>
      </c>
      <c r="B41" s="160">
        <v>20029</v>
      </c>
      <c r="C41" s="160">
        <v>10063</v>
      </c>
      <c r="D41" s="154" t="str">
        <f>_xlfn.XLOOKUP(B41,Spec!A:A,Spec!C:C)</f>
        <v>Fujian Mingyou New Mat</v>
      </c>
      <c r="E41" s="155" t="str">
        <f>_xlfn.XLOOKUP(B41,Spec!A:A,Spec!D:D)</f>
        <v>W728</v>
      </c>
      <c r="F41" s="154" t="str">
        <f>_xlfn.XLOOKUP(B41,Spec!A:A,Spec!B:B)</f>
        <v>Z110450-W28</v>
      </c>
      <c r="G41" s="154" t="str">
        <f>_xlfn.XLOOKUP(B41,Spec!A:A,Spec!J:J)</f>
        <v>110mm x 450 m</v>
      </c>
      <c r="H41" s="154" t="str">
        <f>_xlfn.XLOOKUP(B41,Spec!A:A,Spec!E:E)</f>
        <v>W28 – BLACK RIBBON WAX PREMIUM</v>
      </c>
      <c r="I41" s="27" t="s">
        <v>1347</v>
      </c>
      <c r="J41" s="278"/>
      <c r="K41" s="279">
        <v>1.3866005114910314</v>
      </c>
      <c r="L41">
        <v>2.23</v>
      </c>
      <c r="M41" s="76"/>
      <c r="N41" s="157">
        <f t="shared" si="0"/>
        <v>2.23</v>
      </c>
      <c r="O41" s="154" t="s">
        <v>188</v>
      </c>
      <c r="P41" s="154" t="s">
        <v>187</v>
      </c>
      <c r="Q41" s="154">
        <f>_xlfn.XLOOKUP(B41,Spec!A:A,Spec!K:K,FALSE)</f>
        <v>0</v>
      </c>
      <c r="R41" s="169">
        <v>9612100000</v>
      </c>
      <c r="S41" s="268">
        <v>2.23</v>
      </c>
      <c r="T41" s="269">
        <v>2.23</v>
      </c>
      <c r="U41" s="269">
        <f>S41*M41</f>
        <v>0</v>
      </c>
      <c r="V41" s="270">
        <f>Table34[[#This Row],[Prix ship /unit]]/Table34[[#This Row],[Prix MP /unit]]</f>
        <v>0</v>
      </c>
      <c r="W41" s="157">
        <f>Table34[[#This Row],[Prix ship /unit]]/1.55</f>
        <v>0</v>
      </c>
    </row>
    <row r="42" spans="1:23" x14ac:dyDescent="0.25">
      <c r="A42">
        <v>30036</v>
      </c>
      <c r="B42">
        <v>20015</v>
      </c>
      <c r="C42">
        <v>10045</v>
      </c>
      <c r="D42" s="154" t="str">
        <f>_xlfn.XLOOKUP(B42,Spec!A:A,Spec!C:C)</f>
        <v>Jinda</v>
      </c>
      <c r="E42" s="155" t="str">
        <f>_xlfn.XLOOKUP(B42,Spec!A:A,Spec!D:D)</f>
        <v>0402105</v>
      </c>
      <c r="F42" s="154" t="str">
        <f>_xlfn.XLOOKUP(B42,Spec!A:A,Spec!B:B)</f>
        <v>S15-3</v>
      </c>
      <c r="G42" s="154" t="str">
        <f>_xlfn.XLOOKUP(B42,Spec!A:A,Spec!J:J)</f>
        <v>SG - Acrylic Adhesive</v>
      </c>
      <c r="H42" s="154" t="str">
        <f>_xlfn.XLOOKUP(B42,Spec!A:A,Spec!E:E)</f>
        <v>Self Adhesive Paper</v>
      </c>
      <c r="I42" s="27" t="s">
        <v>1011</v>
      </c>
      <c r="J42" s="176">
        <v>45648</v>
      </c>
      <c r="K42">
        <v>1.4017999999999999</v>
      </c>
      <c r="L42">
        <v>0.245</v>
      </c>
      <c r="M42">
        <v>4.0560054382144599E-2</v>
      </c>
      <c r="N42" s="157">
        <f t="shared" si="0"/>
        <v>0.2855600543821446</v>
      </c>
      <c r="O42" s="154" t="s">
        <v>389</v>
      </c>
      <c r="P42" s="154" t="s">
        <v>187</v>
      </c>
      <c r="Q42" s="154" t="str">
        <f>_xlfn.XLOOKUP(B42,Spec!A:A,Spec!K:K,FALSE)</f>
        <v>Canada</v>
      </c>
      <c r="R42" s="169">
        <f>_xlfn.XLOOKUP(B42,Spec!A:A,Spec!L:L,FALSE)</f>
        <v>4811.41</v>
      </c>
      <c r="S42" s="268">
        <f t="shared" si="17"/>
        <v>0.18423229314977072</v>
      </c>
      <c r="T42" s="269">
        <f t="shared" si="18"/>
        <v>0.2582568285373486</v>
      </c>
      <c r="U42" s="269">
        <f t="shared" si="19"/>
        <v>0.2582568285373486</v>
      </c>
      <c r="V42" s="270">
        <f>Table34[[#This Row],[Prix ship /unit]]/Table34[[#This Row],[Prix MP /unit]]</f>
        <v>0.16555124237610042</v>
      </c>
      <c r="W42" s="157">
        <f>Table34[[#This Row],[Prix ship /unit]]/1.55</f>
        <v>2.6167777020738449E-2</v>
      </c>
    </row>
    <row r="43" spans="1:23" x14ac:dyDescent="0.25">
      <c r="A43">
        <v>30037</v>
      </c>
      <c r="B43">
        <v>20030</v>
      </c>
      <c r="C43">
        <v>10045</v>
      </c>
      <c r="D43" s="154" t="str">
        <f>_xlfn.XLOOKUP(B43,Spec!A:A,Spec!C:C)</f>
        <v>Jinda</v>
      </c>
      <c r="E43" s="155" t="str">
        <f>_xlfn.XLOOKUP(B43,Spec!A:A,Spec!D:D)</f>
        <v>0410308</v>
      </c>
      <c r="F43" s="154" t="str">
        <f>_xlfn.XLOOKUP(B43,Spec!A:A,Spec!B:B)</f>
        <v>DF52</v>
      </c>
      <c r="G43" s="154" t="str">
        <f>_xlfn.XLOOKUP(B43,Spec!A:A,Spec!J:J)</f>
        <v>White BOPP - HM Freezer Adh.</v>
      </c>
      <c r="H43" s="154" t="str">
        <f>_xlfn.XLOOKUP(B43,Spec!A:A,Spec!E:E)</f>
        <v>ThermalPP80um/H380/60gWhiteGlassine</v>
      </c>
      <c r="I43" s="27" t="s">
        <v>1011</v>
      </c>
      <c r="J43" s="176">
        <v>45648</v>
      </c>
      <c r="K43">
        <v>1.4017999999999999</v>
      </c>
      <c r="L43">
        <v>0.48499999999999999</v>
      </c>
      <c r="M43">
        <v>4.0560054382144599E-2</v>
      </c>
      <c r="N43" s="157">
        <f t="shared" si="0"/>
        <v>0.52556005438214459</v>
      </c>
      <c r="O43" s="154" t="s">
        <v>389</v>
      </c>
      <c r="P43" s="154" t="s">
        <v>187</v>
      </c>
      <c r="Q43" s="154" t="str">
        <f>_xlfn.XLOOKUP(B43,Spec!A:A,Spec!K:K,FALSE)</f>
        <v>Canada</v>
      </c>
      <c r="R43" s="169" t="str">
        <f>_xlfn.XLOOKUP(B43,Spec!A:A,Spec!L:L,FALSE)</f>
        <v>3919.90</v>
      </c>
      <c r="S43" s="268">
        <f t="shared" si="17"/>
        <v>0.33907100282719005</v>
      </c>
      <c r="T43" s="269">
        <f t="shared" si="18"/>
        <v>0.475309731763155</v>
      </c>
      <c r="U43" s="269">
        <f t="shared" si="19"/>
        <v>0.475309731763155</v>
      </c>
      <c r="V43" s="270">
        <f>Table34[[#This Row],[Prix ship /unit]]/Table34[[#This Row],[Prix MP /unit]]</f>
        <v>8.3628978107514643E-2</v>
      </c>
      <c r="W43" s="157">
        <f>Table34[[#This Row],[Prix ship /unit]]/1.55</f>
        <v>2.6167777020738449E-2</v>
      </c>
    </row>
    <row r="44" spans="1:23" x14ac:dyDescent="0.25">
      <c r="A44">
        <v>30038</v>
      </c>
      <c r="B44">
        <v>20016</v>
      </c>
      <c r="C44">
        <v>10045</v>
      </c>
      <c r="D44" s="154" t="str">
        <f>_xlfn.XLOOKUP(B44,Spec!A:A,Spec!C:C)</f>
        <v>Jinda</v>
      </c>
      <c r="E44" s="155" t="str">
        <f>_xlfn.XLOOKUP(B44,Spec!A:A,Spec!D:D)</f>
        <v>0488032</v>
      </c>
      <c r="F44" s="154" t="str">
        <f>_xlfn.XLOOKUP(B44,Spec!A:A,Spec!B:B)</f>
        <v>B15-3</v>
      </c>
      <c r="G44" s="154" t="str">
        <f>_xlfn.XLOOKUP(B44,Spec!A:A,Spec!J:J)</f>
        <v>Clear BOPP - Acrylic Adhesive</v>
      </c>
      <c r="H44" s="154" t="str">
        <f>_xlfn.XLOOKUP(B44,Spec!A:A,Spec!E:E)</f>
        <v>Self Adhesive Film</v>
      </c>
      <c r="I44" s="27" t="s">
        <v>1011</v>
      </c>
      <c r="J44" s="176">
        <v>45648</v>
      </c>
      <c r="K44">
        <v>1.4017999999999999</v>
      </c>
      <c r="L44">
        <v>0.28000000000000003</v>
      </c>
      <c r="M44">
        <v>4.0560054382144599E-2</v>
      </c>
      <c r="N44" s="157">
        <f t="shared" si="0"/>
        <v>0.32056005438214463</v>
      </c>
      <c r="O44" s="154" t="s">
        <v>389</v>
      </c>
      <c r="P44" s="154" t="s">
        <v>187</v>
      </c>
      <c r="Q44" s="154" t="str">
        <f>_xlfn.XLOOKUP(B44,Spec!A:A,Spec!K:K,FALSE)</f>
        <v>Canada</v>
      </c>
      <c r="R44" s="169" t="str">
        <f>_xlfn.XLOOKUP(B44,Spec!A:A,Spec!L:L,FALSE)</f>
        <v>3919.90</v>
      </c>
      <c r="S44" s="268">
        <f t="shared" si="17"/>
        <v>0.20681293831106104</v>
      </c>
      <c r="T44" s="269">
        <f t="shared" si="18"/>
        <v>0.28991037692444538</v>
      </c>
      <c r="U44" s="269">
        <f t="shared" si="19"/>
        <v>0.28991037692444538</v>
      </c>
      <c r="V44" s="270">
        <f>Table34[[#This Row],[Prix ship /unit]]/Table34[[#This Row],[Prix MP /unit]]</f>
        <v>0.14485733707908785</v>
      </c>
      <c r="W44" s="157">
        <f>Table34[[#This Row],[Prix ship /unit]]/1.55</f>
        <v>2.6167777020738449E-2</v>
      </c>
    </row>
    <row r="45" spans="1:23" x14ac:dyDescent="0.25">
      <c r="A45">
        <v>30039</v>
      </c>
      <c r="B45">
        <v>20017</v>
      </c>
      <c r="C45">
        <v>10045</v>
      </c>
      <c r="D45" s="154" t="str">
        <f>_xlfn.XLOOKUP(B45,Spec!A:A,Spec!C:C)</f>
        <v>Jinda</v>
      </c>
      <c r="E45" s="155" t="str">
        <f>_xlfn.XLOOKUP(B45,Spec!A:A,Spec!D:D)</f>
        <v>0488056</v>
      </c>
      <c r="F45" s="154" t="str">
        <f>_xlfn.XLOOKUP(B45,Spec!A:A,Spec!B:B)</f>
        <v>B25-3</v>
      </c>
      <c r="G45" s="154" t="str">
        <f>_xlfn.XLOOKUP(B45,Spec!A:A,Spec!J:J)</f>
        <v>White BOPP - Acrylic Adhesive</v>
      </c>
      <c r="H45" s="154" t="str">
        <f>_xlfn.XLOOKUP(B45,Spec!A:A,Spec!E:E)</f>
        <v>Self Adhesive Film</v>
      </c>
      <c r="I45" s="27" t="s">
        <v>1011</v>
      </c>
      <c r="J45" s="176">
        <v>45648</v>
      </c>
      <c r="K45">
        <v>1.4017999999999999</v>
      </c>
      <c r="L45">
        <v>0.28000000000000003</v>
      </c>
      <c r="M45">
        <v>4.0560054382144599E-2</v>
      </c>
      <c r="N45" s="157">
        <f t="shared" si="0"/>
        <v>0.32056005438214463</v>
      </c>
      <c r="O45" s="154" t="s">
        <v>389</v>
      </c>
      <c r="P45" s="154" t="s">
        <v>187</v>
      </c>
      <c r="Q45" s="154" t="str">
        <f>_xlfn.XLOOKUP(B45,Spec!A:A,Spec!K:K,FALSE)</f>
        <v>Canada</v>
      </c>
      <c r="R45" s="169" t="str">
        <f>_xlfn.XLOOKUP(B45,Spec!A:A,Spec!L:L,FALSE)</f>
        <v>3919.90</v>
      </c>
      <c r="S45" s="268">
        <f t="shared" si="17"/>
        <v>0.20681293831106104</v>
      </c>
      <c r="T45" s="269">
        <f t="shared" si="18"/>
        <v>0.28991037692444538</v>
      </c>
      <c r="U45" s="269">
        <f t="shared" si="19"/>
        <v>0.28991037692444538</v>
      </c>
      <c r="V45" s="270">
        <f>Table34[[#This Row],[Prix ship /unit]]/Table34[[#This Row],[Prix MP /unit]]</f>
        <v>0.14485733707908785</v>
      </c>
      <c r="W45" s="157">
        <f>Table34[[#This Row],[Prix ship /unit]]/1.55</f>
        <v>2.6167777020738449E-2</v>
      </c>
    </row>
    <row r="46" spans="1:23" x14ac:dyDescent="0.25">
      <c r="A46" s="160">
        <v>30040</v>
      </c>
      <c r="B46" s="160">
        <v>20031</v>
      </c>
      <c r="C46" s="160">
        <v>10043</v>
      </c>
      <c r="D46" s="154" t="str">
        <f>_xlfn.XLOOKUP(B46,Spec!A:A,Spec!C:C)</f>
        <v>AKO</v>
      </c>
      <c r="E46" s="155" t="str">
        <f>_xlfn.XLOOKUP(B46,Spec!A:A,Spec!D:D)</f>
        <v>AH2016</v>
      </c>
      <c r="F46" s="154" t="str">
        <f>_xlfn.XLOOKUP(B46,Spec!A:A,Spec!B:B)</f>
        <v>D11-12</v>
      </c>
      <c r="G46" s="154" t="str">
        <f>_xlfn.XLOOKUP(B46,Spec!A:A,Spec!J:J)</f>
        <v>TC DT - Hotmelt Adhesive</v>
      </c>
      <c r="H46" s="154" t="str">
        <f>_xlfn.XLOOKUP(B46,Spec!A:A,Spec!E:E)</f>
        <v>Self Adhesive Paper</v>
      </c>
      <c r="I46" s="27" t="s">
        <v>1392</v>
      </c>
      <c r="J46" s="278"/>
      <c r="K46">
        <v>1.4</v>
      </c>
      <c r="L46">
        <v>0.34</v>
      </c>
      <c r="M46" s="76"/>
      <c r="N46" s="157">
        <f t="shared" si="0"/>
        <v>0.34</v>
      </c>
      <c r="O46" s="154" t="s">
        <v>389</v>
      </c>
      <c r="P46" s="154" t="s">
        <v>187</v>
      </c>
      <c r="Q46" s="154" t="str">
        <f>_xlfn.XLOOKUP(B46,Spec!A:A,Spec!K:K,FALSE)</f>
        <v>Canada</v>
      </c>
      <c r="R46" s="169">
        <f>_xlfn.XLOOKUP(B46,Spec!A:A,Spec!L:L,FALSE)</f>
        <v>4811.41</v>
      </c>
      <c r="S46" s="268">
        <f t="shared" si="17"/>
        <v>0.21935483870967742</v>
      </c>
      <c r="T46" s="269">
        <f t="shared" si="18"/>
        <v>0.30709677419354836</v>
      </c>
      <c r="U46" s="269">
        <f t="shared" si="19"/>
        <v>0.30709677419354836</v>
      </c>
      <c r="V46" s="270">
        <f>Table34[[#This Row],[Prix ship /unit]]/Table34[[#This Row],[Prix MP /unit]]</f>
        <v>0</v>
      </c>
      <c r="W46" s="157">
        <f>Table34[[#This Row],[Prix ship /unit]]/1.55</f>
        <v>0</v>
      </c>
    </row>
    <row r="47" spans="1:23" x14ac:dyDescent="0.25">
      <c r="A47" s="160">
        <v>30041</v>
      </c>
      <c r="B47" s="160">
        <v>20003</v>
      </c>
      <c r="C47" s="160">
        <v>10043</v>
      </c>
      <c r="D47" s="154" t="str">
        <f>_xlfn.XLOOKUP(B47,Spec!A:A,Spec!C:C)</f>
        <v>AKO</v>
      </c>
      <c r="E47" s="155" t="str">
        <f>_xlfn.XLOOKUP(B47,Spec!A:A,Spec!D:D)</f>
        <v>AT1003</v>
      </c>
      <c r="F47" s="154" t="str">
        <f>_xlfn.XLOOKUP(B47,Spec!A:A,Spec!B:B)</f>
        <v>T11-1</v>
      </c>
      <c r="G47" s="154" t="str">
        <f>_xlfn.XLOOKUP(B47,Spec!A:A,Spec!J:J)</f>
        <v>TT - HM Adhesive</v>
      </c>
      <c r="H47" s="154" t="str">
        <f>_xlfn.XLOOKUP(B47,Spec!A:A,Spec!E:E)</f>
        <v>Self Adhesive Paper</v>
      </c>
      <c r="I47" s="27" t="s">
        <v>1392</v>
      </c>
      <c r="J47" s="278"/>
      <c r="K47">
        <v>1.4</v>
      </c>
      <c r="L47">
        <v>0.26</v>
      </c>
      <c r="M47" s="76"/>
      <c r="N47" s="157">
        <f t="shared" si="0"/>
        <v>0.26</v>
      </c>
      <c r="O47" s="154" t="s">
        <v>389</v>
      </c>
      <c r="P47" s="154" t="s">
        <v>187</v>
      </c>
      <c r="Q47" s="154" t="str">
        <f>_xlfn.XLOOKUP(B47,Spec!A:A,Spec!K:K,FALSE)</f>
        <v>Canada</v>
      </c>
      <c r="R47" s="169">
        <f>_xlfn.XLOOKUP(B47,Spec!A:A,Spec!L:L,FALSE)</f>
        <v>4811.41</v>
      </c>
      <c r="S47" s="268">
        <f t="shared" si="17"/>
        <v>0.16774193548387098</v>
      </c>
      <c r="T47" s="269">
        <f t="shared" si="18"/>
        <v>0.23483870967741935</v>
      </c>
      <c r="U47" s="269">
        <f t="shared" si="19"/>
        <v>0.23483870967741935</v>
      </c>
      <c r="V47" s="270">
        <f>Table34[[#This Row],[Prix ship /unit]]/Table34[[#This Row],[Prix MP /unit]]</f>
        <v>0</v>
      </c>
      <c r="W47" s="157">
        <f>Table34[[#This Row],[Prix ship /unit]]/1.55</f>
        <v>0</v>
      </c>
    </row>
    <row r="48" spans="1:23" x14ac:dyDescent="0.25">
      <c r="A48">
        <v>30042</v>
      </c>
      <c r="B48">
        <v>20003</v>
      </c>
      <c r="C48">
        <v>10051</v>
      </c>
      <c r="D48" s="154" t="str">
        <f>_xlfn.XLOOKUP(B48,Spec!A:A,Spec!C:C)</f>
        <v>AKO</v>
      </c>
      <c r="E48" s="155" t="str">
        <f>_xlfn.XLOOKUP(B48,Spec!A:A,Spec!D:D)</f>
        <v>AT1003</v>
      </c>
      <c r="F48" s="154" t="str">
        <f>_xlfn.XLOOKUP(B48,Spec!A:A,Spec!B:B)</f>
        <v>T11-1</v>
      </c>
      <c r="G48" s="154" t="str">
        <f>_xlfn.XLOOKUP(B48,Spec!A:A,Spec!J:J)</f>
        <v>TT - HM Adhesive</v>
      </c>
      <c r="H48" s="154" t="str">
        <f>_xlfn.XLOOKUP(B48,Spec!A:A,Spec!E:E)</f>
        <v>Self Adhesive Paper</v>
      </c>
      <c r="I48" s="27" t="s">
        <v>1392</v>
      </c>
      <c r="J48" s="176">
        <v>45672</v>
      </c>
      <c r="K48">
        <v>1.4265000000000001</v>
      </c>
      <c r="L48">
        <v>0.26</v>
      </c>
      <c r="M48">
        <v>3.7163297825676525E-2</v>
      </c>
      <c r="N48" s="157">
        <f t="shared" ref="N48:N49" si="20">L48+M48</f>
        <v>0.29716329782567652</v>
      </c>
      <c r="O48" s="154" t="s">
        <v>389</v>
      </c>
      <c r="P48" s="154" t="s">
        <v>187</v>
      </c>
      <c r="Q48" s="154" t="str">
        <f>_xlfn.XLOOKUP(B48,Spec!A:A,Spec!K:K,FALSE)</f>
        <v>Canada</v>
      </c>
      <c r="R48" s="169">
        <f>_xlfn.XLOOKUP(B48,Spec!A:A,Spec!L:L,FALSE)</f>
        <v>4811.41</v>
      </c>
      <c r="S48" s="268">
        <f t="shared" ref="S48:S49" si="21">IF(O48="SQM",N48/1.55,N48)</f>
        <v>0.19171825666172679</v>
      </c>
      <c r="T48" s="269">
        <f t="shared" ref="T48:T49" si="22">U48</f>
        <v>0.2734860931279533</v>
      </c>
      <c r="U48" s="269">
        <f t="shared" ref="U48:U49" si="23">IF(P48="CAD",S48,S48*K48)</f>
        <v>0.2734860931279533</v>
      </c>
      <c r="V48" s="270">
        <f>Table34[[#This Row],[Prix ship /unit]]/Table34[[#This Row],[Prix MP /unit]]</f>
        <v>0.14293576086798662</v>
      </c>
      <c r="W48" s="157">
        <f>Table34[[#This Row],[Prix ship /unit]]/1.55</f>
        <v>2.3976321177855822E-2</v>
      </c>
    </row>
    <row r="49" spans="1:23" x14ac:dyDescent="0.25">
      <c r="A49" s="160">
        <v>30043</v>
      </c>
      <c r="B49" s="160">
        <v>20031</v>
      </c>
      <c r="C49" s="160">
        <v>10052</v>
      </c>
      <c r="D49" s="154" t="str">
        <f>_xlfn.XLOOKUP(B49,Spec!A:A,Spec!C:C)</f>
        <v>AKO</v>
      </c>
      <c r="E49" s="155" t="str">
        <f>_xlfn.XLOOKUP(B49,Spec!A:A,Spec!D:D)</f>
        <v>AH2016</v>
      </c>
      <c r="F49" s="154" t="str">
        <f>_xlfn.XLOOKUP(B49,Spec!A:A,Spec!B:B)</f>
        <v>D11-12</v>
      </c>
      <c r="G49" s="154" t="str">
        <f>_xlfn.XLOOKUP(B49,Spec!A:A,Spec!J:J)</f>
        <v>TC DT - Hotmelt Adhesive</v>
      </c>
      <c r="H49" s="154" t="str">
        <f>_xlfn.XLOOKUP(B49,Spec!A:A,Spec!E:E)</f>
        <v>Self Adhesive Paper</v>
      </c>
      <c r="I49" s="27" t="s">
        <v>1392</v>
      </c>
      <c r="J49" s="278"/>
      <c r="K49" s="76"/>
      <c r="L49">
        <v>0.34</v>
      </c>
      <c r="M49" s="76"/>
      <c r="N49" s="157">
        <f t="shared" si="20"/>
        <v>0.34</v>
      </c>
      <c r="O49" s="154" t="s">
        <v>389</v>
      </c>
      <c r="P49" s="154" t="s">
        <v>187</v>
      </c>
      <c r="Q49" s="154" t="str">
        <f>_xlfn.XLOOKUP(B49,Spec!A:A,Spec!K:K,FALSE)</f>
        <v>Canada</v>
      </c>
      <c r="R49" s="169">
        <f>_xlfn.XLOOKUP(B49,Spec!A:A,Spec!L:L,FALSE)</f>
        <v>4811.41</v>
      </c>
      <c r="S49" s="268">
        <f t="shared" si="21"/>
        <v>0.21935483870967742</v>
      </c>
      <c r="T49" s="269">
        <f t="shared" si="22"/>
        <v>0</v>
      </c>
      <c r="U49" s="269">
        <f t="shared" si="23"/>
        <v>0</v>
      </c>
      <c r="V49" s="270">
        <f>Table34[[#This Row],[Prix ship /unit]]/Table34[[#This Row],[Prix MP /unit]]</f>
        <v>0</v>
      </c>
      <c r="W49" s="157">
        <f>Table34[[#This Row],[Prix ship /unit]]/1.55</f>
        <v>0</v>
      </c>
    </row>
    <row r="50" spans="1:23" x14ac:dyDescent="0.25">
      <c r="A50">
        <v>30044</v>
      </c>
      <c r="B50">
        <v>20035</v>
      </c>
      <c r="D50" s="154" t="str">
        <f>_xlfn.XLOOKUP(B50,Spec!A:A,Spec!C:C)</f>
        <v>Etsuhiro</v>
      </c>
      <c r="E50" s="155" t="str">
        <f>_xlfn.XLOOKUP(B50,Spec!A:A,Spec!D:D)</f>
        <v>ED3049</v>
      </c>
      <c r="F50" s="154" t="str">
        <f>_xlfn.XLOOKUP(B50,Spec!A:A,Spec!B:B)</f>
        <v>D1001</v>
      </c>
      <c r="G50" s="154" t="str">
        <f>_xlfn.XLOOKUP(B50,Spec!A:A,Spec!J:J)</f>
        <v>1000 /roll ; 4 roll / box</v>
      </c>
      <c r="H50" s="154" t="str">
        <f>_xlfn.XLOOKUP(B50,Spec!A:A,Spec!E:E)</f>
        <v>Self adhesive</v>
      </c>
      <c r="J50" s="176"/>
      <c r="N50" s="157">
        <f t="shared" si="0"/>
        <v>0</v>
      </c>
      <c r="O50" s="154"/>
      <c r="P50" s="154"/>
      <c r="Q50" s="154">
        <f>_xlfn.XLOOKUP(B50,Spec!A:A,Spec!K:K,FALSE)</f>
        <v>0</v>
      </c>
      <c r="R50" s="169">
        <f>_xlfn.XLOOKUP(B50,Spec!A:A,Spec!L:L,FALSE)</f>
        <v>0</v>
      </c>
      <c r="S50" s="268">
        <f t="shared" si="17"/>
        <v>0</v>
      </c>
      <c r="T50" s="269">
        <f t="shared" si="18"/>
        <v>0</v>
      </c>
      <c r="U50" s="269">
        <f t="shared" si="19"/>
        <v>0</v>
      </c>
      <c r="V50" s="270" t="e">
        <f>Table34[[#This Row],[Prix ship /unit]]/Table34[[#This Row],[Prix MP /unit]]</f>
        <v>#DIV/0!</v>
      </c>
      <c r="W50" s="157">
        <f>Table34[[#This Row],[Prix ship /unit]]/1.55</f>
        <v>0</v>
      </c>
    </row>
    <row r="51" spans="1:23" x14ac:dyDescent="0.25">
      <c r="A51" s="160">
        <v>30045</v>
      </c>
      <c r="B51" s="160">
        <v>20025</v>
      </c>
      <c r="C51" s="160">
        <v>10060</v>
      </c>
      <c r="D51" s="154" t="str">
        <f>_xlfn.XLOOKUP(B51,Spec!A:A,Spec!C:C)</f>
        <v>Etsuhiro</v>
      </c>
      <c r="E51" s="155" t="str">
        <f>_xlfn.XLOOKUP(B51,Spec!A:A,Spec!D:D)</f>
        <v>EL3059</v>
      </c>
      <c r="F51" s="154" t="str">
        <f>_xlfn.XLOOKUP(B51,Spec!A:A,Spec!B:B)</f>
        <v>D11-2</v>
      </c>
      <c r="G51" s="154" t="str">
        <f>_xlfn.XLOOKUP(B51,Spec!A:A,Spec!J:J)</f>
        <v>TC DT - Hotmelt Adhesive</v>
      </c>
      <c r="H51" s="154" t="str">
        <f>_xlfn.XLOOKUP(B51,Spec!A:A,Spec!E:E)</f>
        <v>Self Adhesive Paper</v>
      </c>
      <c r="I51" s="27" t="s">
        <v>1396</v>
      </c>
      <c r="J51" s="278"/>
      <c r="K51" s="76"/>
      <c r="L51">
        <v>0.27</v>
      </c>
      <c r="M51" s="76"/>
      <c r="N51" s="157">
        <f t="shared" ref="N51:N74" si="24">L51+M51</f>
        <v>0.27</v>
      </c>
      <c r="O51" s="154" t="s">
        <v>389</v>
      </c>
      <c r="P51" s="154" t="s">
        <v>187</v>
      </c>
      <c r="Q51" s="154" t="str">
        <f>_xlfn.XLOOKUP(B51,Spec!A:A,Spec!K:K,FALSE)</f>
        <v>Canada</v>
      </c>
      <c r="R51" s="169">
        <f>_xlfn.XLOOKUP(B51,Spec!A:A,Spec!L:L,FALSE)</f>
        <v>4811.41</v>
      </c>
      <c r="S51" s="268">
        <f t="shared" ref="S51:S74" si="25">IF(O51="SQM",N51/1.55,N51)</f>
        <v>0.17419354838709677</v>
      </c>
      <c r="T51" s="269">
        <f t="shared" ref="T51:T74" si="26">U51</f>
        <v>0</v>
      </c>
      <c r="U51" s="269">
        <f t="shared" ref="U51:U74" si="27">IF(P51="CAD",S51,S51*K51)</f>
        <v>0</v>
      </c>
      <c r="V51" s="270">
        <f>Table34[[#This Row],[Prix ship /unit]]/Table34[[#This Row],[Prix MP /unit]]</f>
        <v>0</v>
      </c>
      <c r="W51" s="157">
        <f>Table34[[#This Row],[Prix ship /unit]]/1.55</f>
        <v>0</v>
      </c>
    </row>
    <row r="52" spans="1:23" x14ac:dyDescent="0.25">
      <c r="A52" s="160">
        <v>30046</v>
      </c>
      <c r="B52" s="160">
        <v>20003</v>
      </c>
      <c r="C52" s="160">
        <v>10058</v>
      </c>
      <c r="D52" s="154" t="str">
        <f>_xlfn.XLOOKUP(B52,Spec!A:A,Spec!C:C)</f>
        <v>AKO</v>
      </c>
      <c r="E52" s="155" t="str">
        <f>_xlfn.XLOOKUP(B52,Spec!A:A,Spec!D:D)</f>
        <v>AT1003</v>
      </c>
      <c r="F52" s="154" t="str">
        <f>_xlfn.XLOOKUP(B52,Spec!A:A,Spec!B:B)</f>
        <v>T11-1</v>
      </c>
      <c r="G52" s="154" t="str">
        <f>_xlfn.XLOOKUP(B52,Spec!A:A,Spec!J:J)</f>
        <v>TT - HM Adhesive</v>
      </c>
      <c r="H52" s="154" t="str">
        <f>_xlfn.XLOOKUP(B52,Spec!A:A,Spec!E:E)</f>
        <v>Self Adhesive Paper</v>
      </c>
      <c r="I52" s="27" t="s">
        <v>1392</v>
      </c>
      <c r="J52" s="278"/>
      <c r="K52" s="76"/>
      <c r="L52">
        <v>0.26</v>
      </c>
      <c r="M52" s="76"/>
      <c r="N52" s="157">
        <f t="shared" si="24"/>
        <v>0.26</v>
      </c>
      <c r="O52" s="154" t="s">
        <v>389</v>
      </c>
      <c r="P52" s="154" t="s">
        <v>187</v>
      </c>
      <c r="Q52" s="154" t="str">
        <f>_xlfn.XLOOKUP(B52,Spec!A:A,Spec!K:K,FALSE)</f>
        <v>Canada</v>
      </c>
      <c r="R52" s="169">
        <f>_xlfn.XLOOKUP(B52,Spec!A:A,Spec!L:L,FALSE)</f>
        <v>4811.41</v>
      </c>
      <c r="S52" s="268">
        <f t="shared" si="25"/>
        <v>0.16774193548387098</v>
      </c>
      <c r="T52" s="269">
        <f t="shared" si="26"/>
        <v>0</v>
      </c>
      <c r="U52" s="269">
        <f t="shared" si="27"/>
        <v>0</v>
      </c>
      <c r="V52" s="270">
        <f>Table34[[#This Row],[Prix ship /unit]]/Table34[[#This Row],[Prix MP /unit]]</f>
        <v>0</v>
      </c>
      <c r="W52" s="157">
        <f>Table34[[#This Row],[Prix ship /unit]]/1.55</f>
        <v>0</v>
      </c>
    </row>
    <row r="53" spans="1:23" x14ac:dyDescent="0.25">
      <c r="A53">
        <v>30047</v>
      </c>
      <c r="D53" s="154">
        <f>_xlfn.XLOOKUP(B53,Spec!A:A,Spec!C:C)</f>
        <v>0</v>
      </c>
      <c r="E53" s="155">
        <f>_xlfn.XLOOKUP(B53,Spec!A:A,Spec!D:D)</f>
        <v>0</v>
      </c>
      <c r="F53" s="154">
        <f>_xlfn.XLOOKUP(B53,Spec!A:A,Spec!B:B)</f>
        <v>0</v>
      </c>
      <c r="G53" s="154">
        <f>_xlfn.XLOOKUP(B53,Spec!A:A,Spec!J:J)</f>
        <v>0</v>
      </c>
      <c r="H53" s="154">
        <f>_xlfn.XLOOKUP(B53,Spec!A:A,Spec!E:E)</f>
        <v>0</v>
      </c>
      <c r="J53" s="176"/>
      <c r="N53" s="157">
        <f t="shared" si="24"/>
        <v>0</v>
      </c>
      <c r="O53" s="154"/>
      <c r="P53" s="154"/>
      <c r="Q53" s="154">
        <f>_xlfn.XLOOKUP(B53,Spec!A:A,Spec!K:K,FALSE)</f>
        <v>0</v>
      </c>
      <c r="R53" s="169">
        <f>_xlfn.XLOOKUP(B53,Spec!A:A,Spec!L:L,FALSE)</f>
        <v>0</v>
      </c>
      <c r="S53" s="268">
        <f t="shared" si="25"/>
        <v>0</v>
      </c>
      <c r="T53" s="269">
        <f t="shared" si="26"/>
        <v>0</v>
      </c>
      <c r="U53" s="269">
        <f t="shared" si="27"/>
        <v>0</v>
      </c>
      <c r="V53" s="270" t="e">
        <f>Table34[[#This Row],[Prix ship /unit]]/Table34[[#This Row],[Prix MP /unit]]</f>
        <v>#DIV/0!</v>
      </c>
      <c r="W53" s="157">
        <f>Table34[[#This Row],[Prix ship /unit]]/1.55</f>
        <v>0</v>
      </c>
    </row>
    <row r="54" spans="1:23" x14ac:dyDescent="0.25">
      <c r="A54">
        <v>30048</v>
      </c>
      <c r="D54" s="154">
        <f>_xlfn.XLOOKUP(B54,Spec!A:A,Spec!C:C)</f>
        <v>0</v>
      </c>
      <c r="E54" s="155">
        <f>_xlfn.XLOOKUP(B54,Spec!A:A,Spec!D:D)</f>
        <v>0</v>
      </c>
      <c r="F54" s="154">
        <f>_xlfn.XLOOKUP(B54,Spec!A:A,Spec!B:B)</f>
        <v>0</v>
      </c>
      <c r="G54" s="154">
        <f>_xlfn.XLOOKUP(B54,Spec!A:A,Spec!J:J)</f>
        <v>0</v>
      </c>
      <c r="H54" s="154">
        <f>_xlfn.XLOOKUP(B54,Spec!A:A,Spec!E:E)</f>
        <v>0</v>
      </c>
      <c r="J54" s="176"/>
      <c r="N54" s="157">
        <f t="shared" si="24"/>
        <v>0</v>
      </c>
      <c r="O54" s="154"/>
      <c r="P54" s="154"/>
      <c r="Q54" s="154">
        <f>_xlfn.XLOOKUP(B54,Spec!A:A,Spec!K:K,FALSE)</f>
        <v>0</v>
      </c>
      <c r="R54" s="169">
        <f>_xlfn.XLOOKUP(B54,Spec!A:A,Spec!L:L,FALSE)</f>
        <v>0</v>
      </c>
      <c r="S54" s="268">
        <f t="shared" si="25"/>
        <v>0</v>
      </c>
      <c r="T54" s="269">
        <f t="shared" si="26"/>
        <v>0</v>
      </c>
      <c r="U54" s="269">
        <f t="shared" si="27"/>
        <v>0</v>
      </c>
      <c r="V54" s="270" t="e">
        <f>Table34[[#This Row],[Prix ship /unit]]/Table34[[#This Row],[Prix MP /unit]]</f>
        <v>#DIV/0!</v>
      </c>
      <c r="W54" s="157">
        <f>Table34[[#This Row],[Prix ship /unit]]/1.55</f>
        <v>0</v>
      </c>
    </row>
    <row r="55" spans="1:23" x14ac:dyDescent="0.25">
      <c r="A55">
        <v>30049</v>
      </c>
      <c r="D55" s="154">
        <f>_xlfn.XLOOKUP(B55,Spec!A:A,Spec!C:C)</f>
        <v>0</v>
      </c>
      <c r="E55" s="155">
        <f>_xlfn.XLOOKUP(B55,Spec!A:A,Spec!D:D)</f>
        <v>0</v>
      </c>
      <c r="F55" s="154">
        <f>_xlfn.XLOOKUP(B55,Spec!A:A,Spec!B:B)</f>
        <v>0</v>
      </c>
      <c r="G55" s="154">
        <f>_xlfn.XLOOKUP(B55,Spec!A:A,Spec!J:J)</f>
        <v>0</v>
      </c>
      <c r="H55" s="154">
        <f>_xlfn.XLOOKUP(B55,Spec!A:A,Spec!E:E)</f>
        <v>0</v>
      </c>
      <c r="J55" s="176"/>
      <c r="N55" s="157">
        <f t="shared" si="24"/>
        <v>0</v>
      </c>
      <c r="O55" s="154"/>
      <c r="P55" s="154"/>
      <c r="Q55" s="154">
        <f>_xlfn.XLOOKUP(B55,Spec!A:A,Spec!K:K,FALSE)</f>
        <v>0</v>
      </c>
      <c r="R55" s="169">
        <f>_xlfn.XLOOKUP(B55,Spec!A:A,Spec!L:L,FALSE)</f>
        <v>0</v>
      </c>
      <c r="S55" s="268">
        <f t="shared" si="25"/>
        <v>0</v>
      </c>
      <c r="T55" s="269">
        <f t="shared" si="26"/>
        <v>0</v>
      </c>
      <c r="U55" s="269">
        <f t="shared" si="27"/>
        <v>0</v>
      </c>
      <c r="V55" s="270" t="e">
        <f>Table34[[#This Row],[Prix ship /unit]]/Table34[[#This Row],[Prix MP /unit]]</f>
        <v>#DIV/0!</v>
      </c>
      <c r="W55" s="157">
        <f>Table34[[#This Row],[Prix ship /unit]]/1.55</f>
        <v>0</v>
      </c>
    </row>
    <row r="56" spans="1:23" x14ac:dyDescent="0.25">
      <c r="A56">
        <v>30050</v>
      </c>
      <c r="D56" s="154">
        <f>_xlfn.XLOOKUP(B56,Spec!A:A,Spec!C:C)</f>
        <v>0</v>
      </c>
      <c r="E56" s="155">
        <f>_xlfn.XLOOKUP(B56,Spec!A:A,Spec!D:D)</f>
        <v>0</v>
      </c>
      <c r="F56" s="154">
        <f>_xlfn.XLOOKUP(B56,Spec!A:A,Spec!B:B)</f>
        <v>0</v>
      </c>
      <c r="G56" s="154">
        <f>_xlfn.XLOOKUP(B56,Spec!A:A,Spec!J:J)</f>
        <v>0</v>
      </c>
      <c r="H56" s="154">
        <f>_xlfn.XLOOKUP(B56,Spec!A:A,Spec!E:E)</f>
        <v>0</v>
      </c>
      <c r="J56" s="176"/>
      <c r="N56" s="157">
        <f t="shared" si="24"/>
        <v>0</v>
      </c>
      <c r="O56" s="154"/>
      <c r="P56" s="154"/>
      <c r="Q56" s="154">
        <f>_xlfn.XLOOKUP(B56,Spec!A:A,Spec!K:K,FALSE)</f>
        <v>0</v>
      </c>
      <c r="R56" s="169">
        <f>_xlfn.XLOOKUP(B56,Spec!A:A,Spec!L:L,FALSE)</f>
        <v>0</v>
      </c>
      <c r="S56" s="268">
        <f t="shared" si="25"/>
        <v>0</v>
      </c>
      <c r="T56" s="269">
        <f t="shared" si="26"/>
        <v>0</v>
      </c>
      <c r="U56" s="269">
        <f t="shared" si="27"/>
        <v>0</v>
      </c>
      <c r="V56" s="270" t="e">
        <f>Table34[[#This Row],[Prix ship /unit]]/Table34[[#This Row],[Prix MP /unit]]</f>
        <v>#DIV/0!</v>
      </c>
      <c r="W56" s="157">
        <f>Table34[[#This Row],[Prix ship /unit]]/1.55</f>
        <v>0</v>
      </c>
    </row>
    <row r="57" spans="1:23" x14ac:dyDescent="0.25">
      <c r="A57">
        <v>30051</v>
      </c>
      <c r="D57" s="154">
        <f>_xlfn.XLOOKUP(B57,Spec!A:A,Spec!C:C)</f>
        <v>0</v>
      </c>
      <c r="E57" s="155">
        <f>_xlfn.XLOOKUP(B57,Spec!A:A,Spec!D:D)</f>
        <v>0</v>
      </c>
      <c r="F57" s="154">
        <f>_xlfn.XLOOKUP(B57,Spec!A:A,Spec!B:B)</f>
        <v>0</v>
      </c>
      <c r="G57" s="154">
        <f>_xlfn.XLOOKUP(B57,Spec!A:A,Spec!J:J)</f>
        <v>0</v>
      </c>
      <c r="H57" s="154">
        <f>_xlfn.XLOOKUP(B57,Spec!A:A,Spec!E:E)</f>
        <v>0</v>
      </c>
      <c r="J57" s="176"/>
      <c r="N57" s="157">
        <f t="shared" si="24"/>
        <v>0</v>
      </c>
      <c r="O57" s="154"/>
      <c r="P57" s="154"/>
      <c r="Q57" s="154">
        <f>_xlfn.XLOOKUP(B57,Spec!A:A,Spec!K:K,FALSE)</f>
        <v>0</v>
      </c>
      <c r="R57" s="169">
        <f>_xlfn.XLOOKUP(B57,Spec!A:A,Spec!L:L,FALSE)</f>
        <v>0</v>
      </c>
      <c r="S57" s="268">
        <f t="shared" si="25"/>
        <v>0</v>
      </c>
      <c r="T57" s="269">
        <f t="shared" si="26"/>
        <v>0</v>
      </c>
      <c r="U57" s="269">
        <f t="shared" si="27"/>
        <v>0</v>
      </c>
      <c r="V57" s="270" t="e">
        <f>Table34[[#This Row],[Prix ship /unit]]/Table34[[#This Row],[Prix MP /unit]]</f>
        <v>#DIV/0!</v>
      </c>
      <c r="W57" s="157">
        <f>Table34[[#This Row],[Prix ship /unit]]/1.55</f>
        <v>0</v>
      </c>
    </row>
    <row r="58" spans="1:23" x14ac:dyDescent="0.25">
      <c r="A58">
        <v>30052</v>
      </c>
      <c r="D58" s="154">
        <f>_xlfn.XLOOKUP(B58,Spec!A:A,Spec!C:C)</f>
        <v>0</v>
      </c>
      <c r="E58" s="155">
        <f>_xlfn.XLOOKUP(B58,Spec!A:A,Spec!D:D)</f>
        <v>0</v>
      </c>
      <c r="F58" s="154">
        <f>_xlfn.XLOOKUP(B58,Spec!A:A,Spec!B:B)</f>
        <v>0</v>
      </c>
      <c r="G58" s="154">
        <f>_xlfn.XLOOKUP(B58,Spec!A:A,Spec!J:J)</f>
        <v>0</v>
      </c>
      <c r="H58" s="154">
        <f>_xlfn.XLOOKUP(B58,Spec!A:A,Spec!E:E)</f>
        <v>0</v>
      </c>
      <c r="J58" s="176"/>
      <c r="N58" s="157">
        <f t="shared" si="24"/>
        <v>0</v>
      </c>
      <c r="O58" s="154"/>
      <c r="P58" s="154"/>
      <c r="Q58" s="154">
        <f>_xlfn.XLOOKUP(B58,Spec!A:A,Spec!K:K,FALSE)</f>
        <v>0</v>
      </c>
      <c r="R58" s="169">
        <f>_xlfn.XLOOKUP(B58,Spec!A:A,Spec!L:L,FALSE)</f>
        <v>0</v>
      </c>
      <c r="S58" s="268">
        <f t="shared" si="25"/>
        <v>0</v>
      </c>
      <c r="T58" s="269">
        <f t="shared" si="26"/>
        <v>0</v>
      </c>
      <c r="U58" s="269">
        <f t="shared" si="27"/>
        <v>0</v>
      </c>
      <c r="V58" s="270" t="e">
        <f>Table34[[#This Row],[Prix ship /unit]]/Table34[[#This Row],[Prix MP /unit]]</f>
        <v>#DIV/0!</v>
      </c>
      <c r="W58" s="157">
        <f>Table34[[#This Row],[Prix ship /unit]]/1.55</f>
        <v>0</v>
      </c>
    </row>
    <row r="59" spans="1:23" x14ac:dyDescent="0.25">
      <c r="A59">
        <v>30053</v>
      </c>
      <c r="D59" s="154">
        <f>_xlfn.XLOOKUP(B59,Spec!A:A,Spec!C:C)</f>
        <v>0</v>
      </c>
      <c r="E59" s="155">
        <f>_xlfn.XLOOKUP(B59,Spec!A:A,Spec!D:D)</f>
        <v>0</v>
      </c>
      <c r="F59" s="154">
        <f>_xlfn.XLOOKUP(B59,Spec!A:A,Spec!B:B)</f>
        <v>0</v>
      </c>
      <c r="G59" s="154">
        <f>_xlfn.XLOOKUP(B59,Spec!A:A,Spec!J:J)</f>
        <v>0</v>
      </c>
      <c r="H59" s="154">
        <f>_xlfn.XLOOKUP(B59,Spec!A:A,Spec!E:E)</f>
        <v>0</v>
      </c>
      <c r="J59" s="176"/>
      <c r="N59" s="157">
        <f t="shared" si="24"/>
        <v>0</v>
      </c>
      <c r="O59" s="154"/>
      <c r="P59" s="154"/>
      <c r="Q59" s="154">
        <f>_xlfn.XLOOKUP(B59,Spec!A:A,Spec!K:K,FALSE)</f>
        <v>0</v>
      </c>
      <c r="R59" s="169">
        <f>_xlfn.XLOOKUP(B59,Spec!A:A,Spec!L:L,FALSE)</f>
        <v>0</v>
      </c>
      <c r="S59" s="268">
        <f t="shared" si="25"/>
        <v>0</v>
      </c>
      <c r="T59" s="269">
        <f t="shared" si="26"/>
        <v>0</v>
      </c>
      <c r="U59" s="269">
        <f t="shared" si="27"/>
        <v>0</v>
      </c>
      <c r="V59" s="270" t="e">
        <f>Table34[[#This Row],[Prix ship /unit]]/Table34[[#This Row],[Prix MP /unit]]</f>
        <v>#DIV/0!</v>
      </c>
      <c r="W59" s="157">
        <f>Table34[[#This Row],[Prix ship /unit]]/1.55</f>
        <v>0</v>
      </c>
    </row>
    <row r="60" spans="1:23" x14ac:dyDescent="0.25">
      <c r="A60">
        <v>30054</v>
      </c>
      <c r="D60" s="154">
        <f>_xlfn.XLOOKUP(B60,Spec!A:A,Spec!C:C)</f>
        <v>0</v>
      </c>
      <c r="E60" s="155">
        <f>_xlfn.XLOOKUP(B60,Spec!A:A,Spec!D:D)</f>
        <v>0</v>
      </c>
      <c r="F60" s="154">
        <f>_xlfn.XLOOKUP(B60,Spec!A:A,Spec!B:B)</f>
        <v>0</v>
      </c>
      <c r="G60" s="154">
        <f>_xlfn.XLOOKUP(B60,Spec!A:A,Spec!J:J)</f>
        <v>0</v>
      </c>
      <c r="H60" s="154">
        <f>_xlfn.XLOOKUP(B60,Spec!A:A,Spec!E:E)</f>
        <v>0</v>
      </c>
      <c r="J60" s="176"/>
      <c r="N60" s="157">
        <f t="shared" si="24"/>
        <v>0</v>
      </c>
      <c r="O60" s="154"/>
      <c r="P60" s="154"/>
      <c r="Q60" s="154">
        <f>_xlfn.XLOOKUP(B60,Spec!A:A,Spec!K:K,FALSE)</f>
        <v>0</v>
      </c>
      <c r="R60" s="169">
        <f>_xlfn.XLOOKUP(B60,Spec!A:A,Spec!L:L,FALSE)</f>
        <v>0</v>
      </c>
      <c r="S60" s="268">
        <f t="shared" si="25"/>
        <v>0</v>
      </c>
      <c r="T60" s="269">
        <f t="shared" si="26"/>
        <v>0</v>
      </c>
      <c r="U60" s="269">
        <f t="shared" si="27"/>
        <v>0</v>
      </c>
      <c r="V60" s="270" t="e">
        <f>Table34[[#This Row],[Prix ship /unit]]/Table34[[#This Row],[Prix MP /unit]]</f>
        <v>#DIV/0!</v>
      </c>
      <c r="W60" s="157">
        <f>Table34[[#This Row],[Prix ship /unit]]/1.55</f>
        <v>0</v>
      </c>
    </row>
    <row r="61" spans="1:23" x14ac:dyDescent="0.25">
      <c r="A61">
        <v>30055</v>
      </c>
      <c r="D61" s="154">
        <f>_xlfn.XLOOKUP(B61,Spec!A:A,Spec!C:C)</f>
        <v>0</v>
      </c>
      <c r="E61" s="155">
        <f>_xlfn.XLOOKUP(B61,Spec!A:A,Spec!D:D)</f>
        <v>0</v>
      </c>
      <c r="F61" s="154">
        <f>_xlfn.XLOOKUP(B61,Spec!A:A,Spec!B:B)</f>
        <v>0</v>
      </c>
      <c r="G61" s="154">
        <f>_xlfn.XLOOKUP(B61,Spec!A:A,Spec!J:J)</f>
        <v>0</v>
      </c>
      <c r="H61" s="154">
        <f>_xlfn.XLOOKUP(B61,Spec!A:A,Spec!E:E)</f>
        <v>0</v>
      </c>
      <c r="J61" s="176"/>
      <c r="N61" s="157">
        <f t="shared" si="24"/>
        <v>0</v>
      </c>
      <c r="O61" s="154"/>
      <c r="P61" s="154"/>
      <c r="Q61" s="154">
        <f>_xlfn.XLOOKUP(B61,Spec!A:A,Spec!K:K,FALSE)</f>
        <v>0</v>
      </c>
      <c r="R61" s="169">
        <f>_xlfn.XLOOKUP(B61,Spec!A:A,Spec!L:L,FALSE)</f>
        <v>0</v>
      </c>
      <c r="S61" s="268">
        <f t="shared" si="25"/>
        <v>0</v>
      </c>
      <c r="T61" s="269">
        <f t="shared" si="26"/>
        <v>0</v>
      </c>
      <c r="U61" s="269">
        <f t="shared" si="27"/>
        <v>0</v>
      </c>
      <c r="V61" s="270" t="e">
        <f>Table34[[#This Row],[Prix ship /unit]]/Table34[[#This Row],[Prix MP /unit]]</f>
        <v>#DIV/0!</v>
      </c>
      <c r="W61" s="157">
        <f>Table34[[#This Row],[Prix ship /unit]]/1.55</f>
        <v>0</v>
      </c>
    </row>
    <row r="62" spans="1:23" x14ac:dyDescent="0.25">
      <c r="A62">
        <v>30056</v>
      </c>
      <c r="D62" s="154">
        <f>_xlfn.XLOOKUP(B62,Spec!A:A,Spec!C:C)</f>
        <v>0</v>
      </c>
      <c r="E62" s="155">
        <f>_xlfn.XLOOKUP(B62,Spec!A:A,Spec!D:D)</f>
        <v>0</v>
      </c>
      <c r="F62" s="154">
        <f>_xlfn.XLOOKUP(B62,Spec!A:A,Spec!B:B)</f>
        <v>0</v>
      </c>
      <c r="G62" s="154">
        <f>_xlfn.XLOOKUP(B62,Spec!A:A,Spec!J:J)</f>
        <v>0</v>
      </c>
      <c r="H62" s="154">
        <f>_xlfn.XLOOKUP(B62,Spec!A:A,Spec!E:E)</f>
        <v>0</v>
      </c>
      <c r="J62" s="176"/>
      <c r="N62" s="157">
        <f t="shared" si="24"/>
        <v>0</v>
      </c>
      <c r="O62" s="154"/>
      <c r="P62" s="154"/>
      <c r="Q62" s="154">
        <f>_xlfn.XLOOKUP(B62,Spec!A:A,Spec!K:K,FALSE)</f>
        <v>0</v>
      </c>
      <c r="R62" s="169">
        <f>_xlfn.XLOOKUP(B62,Spec!A:A,Spec!L:L,FALSE)</f>
        <v>0</v>
      </c>
      <c r="S62" s="268">
        <f t="shared" si="25"/>
        <v>0</v>
      </c>
      <c r="T62" s="269">
        <f t="shared" si="26"/>
        <v>0</v>
      </c>
      <c r="U62" s="269">
        <f t="shared" si="27"/>
        <v>0</v>
      </c>
      <c r="V62" s="270" t="e">
        <f>Table34[[#This Row],[Prix ship /unit]]/Table34[[#This Row],[Prix MP /unit]]</f>
        <v>#DIV/0!</v>
      </c>
      <c r="W62" s="157">
        <f>Table34[[#This Row],[Prix ship /unit]]/1.55</f>
        <v>0</v>
      </c>
    </row>
    <row r="63" spans="1:23" x14ac:dyDescent="0.25">
      <c r="A63">
        <v>30057</v>
      </c>
      <c r="D63" s="154">
        <f>_xlfn.XLOOKUP(B63,Spec!A:A,Spec!C:C)</f>
        <v>0</v>
      </c>
      <c r="E63" s="155">
        <f>_xlfn.XLOOKUP(B63,Spec!A:A,Spec!D:D)</f>
        <v>0</v>
      </c>
      <c r="F63" s="154">
        <f>_xlfn.XLOOKUP(B63,Spec!A:A,Spec!B:B)</f>
        <v>0</v>
      </c>
      <c r="G63" s="154">
        <f>_xlfn.XLOOKUP(B63,Spec!A:A,Spec!J:J)</f>
        <v>0</v>
      </c>
      <c r="H63" s="154">
        <f>_xlfn.XLOOKUP(B63,Spec!A:A,Spec!E:E)</f>
        <v>0</v>
      </c>
      <c r="J63" s="176"/>
      <c r="N63" s="157">
        <f t="shared" si="24"/>
        <v>0</v>
      </c>
      <c r="O63" s="154"/>
      <c r="P63" s="154"/>
      <c r="Q63" s="154">
        <f>_xlfn.XLOOKUP(B63,Spec!A:A,Spec!K:K,FALSE)</f>
        <v>0</v>
      </c>
      <c r="R63" s="169">
        <f>_xlfn.XLOOKUP(B63,Spec!A:A,Spec!L:L,FALSE)</f>
        <v>0</v>
      </c>
      <c r="S63" s="268">
        <f t="shared" si="25"/>
        <v>0</v>
      </c>
      <c r="T63" s="269">
        <f t="shared" si="26"/>
        <v>0</v>
      </c>
      <c r="U63" s="269">
        <f t="shared" si="27"/>
        <v>0</v>
      </c>
      <c r="V63" s="270" t="e">
        <f>Table34[[#This Row],[Prix ship /unit]]/Table34[[#This Row],[Prix MP /unit]]</f>
        <v>#DIV/0!</v>
      </c>
      <c r="W63" s="157">
        <f>Table34[[#This Row],[Prix ship /unit]]/1.55</f>
        <v>0</v>
      </c>
    </row>
    <row r="64" spans="1:23" x14ac:dyDescent="0.25">
      <c r="A64">
        <v>30058</v>
      </c>
      <c r="D64" s="154">
        <f>_xlfn.XLOOKUP(B64,Spec!A:A,Spec!C:C)</f>
        <v>0</v>
      </c>
      <c r="E64" s="155">
        <f>_xlfn.XLOOKUP(B64,Spec!A:A,Spec!D:D)</f>
        <v>0</v>
      </c>
      <c r="F64" s="154">
        <f>_xlfn.XLOOKUP(B64,Spec!A:A,Spec!B:B)</f>
        <v>0</v>
      </c>
      <c r="G64" s="154">
        <f>_xlfn.XLOOKUP(B64,Spec!A:A,Spec!J:J)</f>
        <v>0</v>
      </c>
      <c r="H64" s="154">
        <f>_xlfn.XLOOKUP(B64,Spec!A:A,Spec!E:E)</f>
        <v>0</v>
      </c>
      <c r="J64" s="176"/>
      <c r="N64" s="157">
        <f t="shared" si="24"/>
        <v>0</v>
      </c>
      <c r="O64" s="154"/>
      <c r="P64" s="154"/>
      <c r="Q64" s="154">
        <f>_xlfn.XLOOKUP(B64,Spec!A:A,Spec!K:K,FALSE)</f>
        <v>0</v>
      </c>
      <c r="R64" s="169">
        <f>_xlfn.XLOOKUP(B64,Spec!A:A,Spec!L:L,FALSE)</f>
        <v>0</v>
      </c>
      <c r="S64" s="268">
        <f t="shared" si="25"/>
        <v>0</v>
      </c>
      <c r="T64" s="269">
        <f t="shared" si="26"/>
        <v>0</v>
      </c>
      <c r="U64" s="269">
        <f t="shared" si="27"/>
        <v>0</v>
      </c>
      <c r="V64" s="270" t="e">
        <f>Table34[[#This Row],[Prix ship /unit]]/Table34[[#This Row],[Prix MP /unit]]</f>
        <v>#DIV/0!</v>
      </c>
      <c r="W64" s="157">
        <f>Table34[[#This Row],[Prix ship /unit]]/1.55</f>
        <v>0</v>
      </c>
    </row>
    <row r="65" spans="1:23" x14ac:dyDescent="0.25">
      <c r="A65">
        <v>30059</v>
      </c>
      <c r="D65" s="154">
        <f>_xlfn.XLOOKUP(B65,Spec!A:A,Spec!C:C)</f>
        <v>0</v>
      </c>
      <c r="E65" s="155">
        <f>_xlfn.XLOOKUP(B65,Spec!A:A,Spec!D:D)</f>
        <v>0</v>
      </c>
      <c r="F65" s="154">
        <f>_xlfn.XLOOKUP(B65,Spec!A:A,Spec!B:B)</f>
        <v>0</v>
      </c>
      <c r="G65" s="154">
        <f>_xlfn.XLOOKUP(B65,Spec!A:A,Spec!J:J)</f>
        <v>0</v>
      </c>
      <c r="H65" s="154">
        <f>_xlfn.XLOOKUP(B65,Spec!A:A,Spec!E:E)</f>
        <v>0</v>
      </c>
      <c r="J65" s="176"/>
      <c r="N65" s="157">
        <f t="shared" si="24"/>
        <v>0</v>
      </c>
      <c r="O65" s="154"/>
      <c r="P65" s="154"/>
      <c r="Q65" s="154">
        <f>_xlfn.XLOOKUP(B65,Spec!A:A,Spec!K:K,FALSE)</f>
        <v>0</v>
      </c>
      <c r="R65" s="169">
        <f>_xlfn.XLOOKUP(B65,Spec!A:A,Spec!L:L,FALSE)</f>
        <v>0</v>
      </c>
      <c r="S65" s="268">
        <f t="shared" si="25"/>
        <v>0</v>
      </c>
      <c r="T65" s="269">
        <f t="shared" si="26"/>
        <v>0</v>
      </c>
      <c r="U65" s="269">
        <f t="shared" si="27"/>
        <v>0</v>
      </c>
      <c r="V65" s="270" t="e">
        <f>Table34[[#This Row],[Prix ship /unit]]/Table34[[#This Row],[Prix MP /unit]]</f>
        <v>#DIV/0!</v>
      </c>
      <c r="W65" s="157">
        <f>Table34[[#This Row],[Prix ship /unit]]/1.55</f>
        <v>0</v>
      </c>
    </row>
    <row r="66" spans="1:23" x14ac:dyDescent="0.25">
      <c r="A66">
        <v>30060</v>
      </c>
      <c r="D66" s="154">
        <f>_xlfn.XLOOKUP(B66,Spec!A:A,Spec!C:C)</f>
        <v>0</v>
      </c>
      <c r="E66" s="155">
        <f>_xlfn.XLOOKUP(B66,Spec!A:A,Spec!D:D)</f>
        <v>0</v>
      </c>
      <c r="F66" s="154">
        <f>_xlfn.XLOOKUP(B66,Spec!A:A,Spec!B:B)</f>
        <v>0</v>
      </c>
      <c r="G66" s="154">
        <f>_xlfn.XLOOKUP(B66,Spec!A:A,Spec!J:J)</f>
        <v>0</v>
      </c>
      <c r="H66" s="154">
        <f>_xlfn.XLOOKUP(B66,Spec!A:A,Spec!E:E)</f>
        <v>0</v>
      </c>
      <c r="J66" s="176"/>
      <c r="N66" s="157">
        <f t="shared" si="24"/>
        <v>0</v>
      </c>
      <c r="O66" s="154"/>
      <c r="P66" s="154"/>
      <c r="Q66" s="154">
        <f>_xlfn.XLOOKUP(B66,Spec!A:A,Spec!K:K,FALSE)</f>
        <v>0</v>
      </c>
      <c r="R66" s="169">
        <f>_xlfn.XLOOKUP(B66,Spec!A:A,Spec!L:L,FALSE)</f>
        <v>0</v>
      </c>
      <c r="S66" s="268">
        <f t="shared" si="25"/>
        <v>0</v>
      </c>
      <c r="T66" s="269">
        <f t="shared" si="26"/>
        <v>0</v>
      </c>
      <c r="U66" s="269">
        <f t="shared" si="27"/>
        <v>0</v>
      </c>
      <c r="V66" s="270" t="e">
        <f>Table34[[#This Row],[Prix ship /unit]]/Table34[[#This Row],[Prix MP /unit]]</f>
        <v>#DIV/0!</v>
      </c>
      <c r="W66" s="157">
        <f>Table34[[#This Row],[Prix ship /unit]]/1.55</f>
        <v>0</v>
      </c>
    </row>
    <row r="67" spans="1:23" x14ac:dyDescent="0.25">
      <c r="A67">
        <v>30061</v>
      </c>
      <c r="D67" s="154">
        <f>_xlfn.XLOOKUP(B67,Spec!A:A,Spec!C:C)</f>
        <v>0</v>
      </c>
      <c r="E67" s="155">
        <f>_xlfn.XLOOKUP(B67,Spec!A:A,Spec!D:D)</f>
        <v>0</v>
      </c>
      <c r="F67" s="154">
        <f>_xlfn.XLOOKUP(B67,Spec!A:A,Spec!B:B)</f>
        <v>0</v>
      </c>
      <c r="G67" s="154">
        <f>_xlfn.XLOOKUP(B67,Spec!A:A,Spec!J:J)</f>
        <v>0</v>
      </c>
      <c r="H67" s="154">
        <f>_xlfn.XLOOKUP(B67,Spec!A:A,Spec!E:E)</f>
        <v>0</v>
      </c>
      <c r="J67" s="176"/>
      <c r="N67" s="157">
        <f t="shared" si="24"/>
        <v>0</v>
      </c>
      <c r="O67" s="154"/>
      <c r="P67" s="154"/>
      <c r="Q67" s="154">
        <f>_xlfn.XLOOKUP(B67,Spec!A:A,Spec!K:K,FALSE)</f>
        <v>0</v>
      </c>
      <c r="R67" s="169">
        <f>_xlfn.XLOOKUP(B67,Spec!A:A,Spec!L:L,FALSE)</f>
        <v>0</v>
      </c>
      <c r="S67" s="268">
        <f t="shared" si="25"/>
        <v>0</v>
      </c>
      <c r="T67" s="269">
        <f t="shared" si="26"/>
        <v>0</v>
      </c>
      <c r="U67" s="269">
        <f t="shared" si="27"/>
        <v>0</v>
      </c>
      <c r="V67" s="270" t="e">
        <f>Table34[[#This Row],[Prix ship /unit]]/Table34[[#This Row],[Prix MP /unit]]</f>
        <v>#DIV/0!</v>
      </c>
      <c r="W67" s="157">
        <f>Table34[[#This Row],[Prix ship /unit]]/1.55</f>
        <v>0</v>
      </c>
    </row>
    <row r="68" spans="1:23" x14ac:dyDescent="0.25">
      <c r="A68">
        <v>30062</v>
      </c>
      <c r="D68" s="154">
        <f>_xlfn.XLOOKUP(B68,Spec!A:A,Spec!C:C)</f>
        <v>0</v>
      </c>
      <c r="E68" s="155">
        <f>_xlfn.XLOOKUP(B68,Spec!A:A,Spec!D:D)</f>
        <v>0</v>
      </c>
      <c r="F68" s="154">
        <f>_xlfn.XLOOKUP(B68,Spec!A:A,Spec!B:B)</f>
        <v>0</v>
      </c>
      <c r="G68" s="154">
        <f>_xlfn.XLOOKUP(B68,Spec!A:A,Spec!J:J)</f>
        <v>0</v>
      </c>
      <c r="H68" s="154">
        <f>_xlfn.XLOOKUP(B68,Spec!A:A,Spec!E:E)</f>
        <v>0</v>
      </c>
      <c r="J68" s="176"/>
      <c r="N68" s="157">
        <f t="shared" si="24"/>
        <v>0</v>
      </c>
      <c r="O68" s="154"/>
      <c r="P68" s="154"/>
      <c r="Q68" s="154">
        <f>_xlfn.XLOOKUP(B68,Spec!A:A,Spec!K:K,FALSE)</f>
        <v>0</v>
      </c>
      <c r="R68" s="169">
        <f>_xlfn.XLOOKUP(B68,Spec!A:A,Spec!L:L,FALSE)</f>
        <v>0</v>
      </c>
      <c r="S68" s="268">
        <f t="shared" si="25"/>
        <v>0</v>
      </c>
      <c r="T68" s="269">
        <f t="shared" si="26"/>
        <v>0</v>
      </c>
      <c r="U68" s="269">
        <f t="shared" si="27"/>
        <v>0</v>
      </c>
      <c r="V68" s="270" t="e">
        <f>Table34[[#This Row],[Prix ship /unit]]/Table34[[#This Row],[Prix MP /unit]]</f>
        <v>#DIV/0!</v>
      </c>
      <c r="W68" s="157">
        <f>Table34[[#This Row],[Prix ship /unit]]/1.55</f>
        <v>0</v>
      </c>
    </row>
    <row r="69" spans="1:23" x14ac:dyDescent="0.25">
      <c r="A69">
        <v>30063</v>
      </c>
      <c r="D69" s="154">
        <f>_xlfn.XLOOKUP(B69,Spec!A:A,Spec!C:C)</f>
        <v>0</v>
      </c>
      <c r="E69" s="155">
        <f>_xlfn.XLOOKUP(B69,Spec!A:A,Spec!D:D)</f>
        <v>0</v>
      </c>
      <c r="F69" s="154">
        <f>_xlfn.XLOOKUP(B69,Spec!A:A,Spec!B:B)</f>
        <v>0</v>
      </c>
      <c r="G69" s="154">
        <f>_xlfn.XLOOKUP(B69,Spec!A:A,Spec!J:J)</f>
        <v>0</v>
      </c>
      <c r="H69" s="154">
        <f>_xlfn.XLOOKUP(B69,Spec!A:A,Spec!E:E)</f>
        <v>0</v>
      </c>
      <c r="J69" s="176"/>
      <c r="N69" s="157">
        <f t="shared" si="24"/>
        <v>0</v>
      </c>
      <c r="O69" s="154"/>
      <c r="P69" s="154"/>
      <c r="Q69" s="154">
        <f>_xlfn.XLOOKUP(B69,Spec!A:A,Spec!K:K,FALSE)</f>
        <v>0</v>
      </c>
      <c r="R69" s="169">
        <f>_xlfn.XLOOKUP(B69,Spec!A:A,Spec!L:L,FALSE)</f>
        <v>0</v>
      </c>
      <c r="S69" s="268">
        <f t="shared" si="25"/>
        <v>0</v>
      </c>
      <c r="T69" s="269">
        <f t="shared" si="26"/>
        <v>0</v>
      </c>
      <c r="U69" s="269">
        <f t="shared" si="27"/>
        <v>0</v>
      </c>
      <c r="V69" s="270" t="e">
        <f>Table34[[#This Row],[Prix ship /unit]]/Table34[[#This Row],[Prix MP /unit]]</f>
        <v>#DIV/0!</v>
      </c>
      <c r="W69" s="157">
        <f>Table34[[#This Row],[Prix ship /unit]]/1.55</f>
        <v>0</v>
      </c>
    </row>
    <row r="70" spans="1:23" x14ac:dyDescent="0.25">
      <c r="A70">
        <v>30064</v>
      </c>
      <c r="D70" s="154">
        <f>_xlfn.XLOOKUP(B70,Spec!A:A,Spec!C:C)</f>
        <v>0</v>
      </c>
      <c r="E70" s="155">
        <f>_xlfn.XLOOKUP(B70,Spec!A:A,Spec!D:D)</f>
        <v>0</v>
      </c>
      <c r="F70" s="154">
        <f>_xlfn.XLOOKUP(B70,Spec!A:A,Spec!B:B)</f>
        <v>0</v>
      </c>
      <c r="G70" s="154">
        <f>_xlfn.XLOOKUP(B70,Spec!A:A,Spec!J:J)</f>
        <v>0</v>
      </c>
      <c r="H70" s="154">
        <f>_xlfn.XLOOKUP(B70,Spec!A:A,Spec!E:E)</f>
        <v>0</v>
      </c>
      <c r="J70" s="176"/>
      <c r="N70" s="157">
        <f t="shared" si="24"/>
        <v>0</v>
      </c>
      <c r="O70" s="154"/>
      <c r="P70" s="154"/>
      <c r="Q70" s="154">
        <f>_xlfn.XLOOKUP(B70,Spec!A:A,Spec!K:K,FALSE)</f>
        <v>0</v>
      </c>
      <c r="R70" s="169">
        <f>_xlfn.XLOOKUP(B70,Spec!A:A,Spec!L:L,FALSE)</f>
        <v>0</v>
      </c>
      <c r="S70" s="268">
        <f t="shared" si="25"/>
        <v>0</v>
      </c>
      <c r="T70" s="269">
        <f t="shared" si="26"/>
        <v>0</v>
      </c>
      <c r="U70" s="269">
        <f t="shared" si="27"/>
        <v>0</v>
      </c>
      <c r="V70" s="270" t="e">
        <f>Table34[[#This Row],[Prix ship /unit]]/Table34[[#This Row],[Prix MP /unit]]</f>
        <v>#DIV/0!</v>
      </c>
      <c r="W70" s="157">
        <f>Table34[[#This Row],[Prix ship /unit]]/1.55</f>
        <v>0</v>
      </c>
    </row>
    <row r="71" spans="1:23" x14ac:dyDescent="0.25">
      <c r="A71">
        <v>30065</v>
      </c>
      <c r="D71" s="154">
        <f>_xlfn.XLOOKUP(B71,Spec!A:A,Spec!C:C)</f>
        <v>0</v>
      </c>
      <c r="E71" s="155">
        <f>_xlfn.XLOOKUP(B71,Spec!A:A,Spec!D:D)</f>
        <v>0</v>
      </c>
      <c r="F71" s="154">
        <f>_xlfn.XLOOKUP(B71,Spec!A:A,Spec!B:B)</f>
        <v>0</v>
      </c>
      <c r="G71" s="154">
        <f>_xlfn.XLOOKUP(B71,Spec!A:A,Spec!J:J)</f>
        <v>0</v>
      </c>
      <c r="H71" s="154">
        <f>_xlfn.XLOOKUP(B71,Spec!A:A,Spec!E:E)</f>
        <v>0</v>
      </c>
      <c r="J71" s="176"/>
      <c r="N71" s="157">
        <f t="shared" si="24"/>
        <v>0</v>
      </c>
      <c r="O71" s="154"/>
      <c r="P71" s="154"/>
      <c r="Q71" s="154">
        <f>_xlfn.XLOOKUP(B71,Spec!A:A,Spec!K:K,FALSE)</f>
        <v>0</v>
      </c>
      <c r="R71" s="169">
        <f>_xlfn.XLOOKUP(B71,Spec!A:A,Spec!L:L,FALSE)</f>
        <v>0</v>
      </c>
      <c r="S71" s="268">
        <f t="shared" si="25"/>
        <v>0</v>
      </c>
      <c r="T71" s="269">
        <f t="shared" si="26"/>
        <v>0</v>
      </c>
      <c r="U71" s="269">
        <f t="shared" si="27"/>
        <v>0</v>
      </c>
      <c r="V71" s="270" t="e">
        <f>Table34[[#This Row],[Prix ship /unit]]/Table34[[#This Row],[Prix MP /unit]]</f>
        <v>#DIV/0!</v>
      </c>
      <c r="W71" s="157">
        <f>Table34[[#This Row],[Prix ship /unit]]/1.55</f>
        <v>0</v>
      </c>
    </row>
    <row r="72" spans="1:23" x14ac:dyDescent="0.25">
      <c r="A72">
        <v>30066</v>
      </c>
      <c r="D72" s="154">
        <f>_xlfn.XLOOKUP(B72,Spec!A:A,Spec!C:C)</f>
        <v>0</v>
      </c>
      <c r="E72" s="155">
        <f>_xlfn.XLOOKUP(B72,Spec!A:A,Spec!D:D)</f>
        <v>0</v>
      </c>
      <c r="F72" s="154">
        <f>_xlfn.XLOOKUP(B72,Spec!A:A,Spec!B:B)</f>
        <v>0</v>
      </c>
      <c r="G72" s="154">
        <f>_xlfn.XLOOKUP(B72,Spec!A:A,Spec!J:J)</f>
        <v>0</v>
      </c>
      <c r="H72" s="154">
        <f>_xlfn.XLOOKUP(B72,Spec!A:A,Spec!E:E)</f>
        <v>0</v>
      </c>
      <c r="J72" s="176"/>
      <c r="N72" s="157">
        <f t="shared" si="24"/>
        <v>0</v>
      </c>
      <c r="O72" s="154"/>
      <c r="P72" s="154"/>
      <c r="Q72" s="154">
        <f>_xlfn.XLOOKUP(B72,Spec!A:A,Spec!K:K,FALSE)</f>
        <v>0</v>
      </c>
      <c r="R72" s="169">
        <f>_xlfn.XLOOKUP(B72,Spec!A:A,Spec!L:L,FALSE)</f>
        <v>0</v>
      </c>
      <c r="S72" s="268">
        <f t="shared" si="25"/>
        <v>0</v>
      </c>
      <c r="T72" s="269">
        <f t="shared" si="26"/>
        <v>0</v>
      </c>
      <c r="U72" s="269">
        <f t="shared" si="27"/>
        <v>0</v>
      </c>
      <c r="V72" s="270" t="e">
        <f>Table34[[#This Row],[Prix ship /unit]]/Table34[[#This Row],[Prix MP /unit]]</f>
        <v>#DIV/0!</v>
      </c>
      <c r="W72" s="157">
        <f>Table34[[#This Row],[Prix ship /unit]]/1.55</f>
        <v>0</v>
      </c>
    </row>
    <row r="73" spans="1:23" x14ac:dyDescent="0.25">
      <c r="A73">
        <v>30067</v>
      </c>
      <c r="D73" s="154">
        <f>_xlfn.XLOOKUP(B73,Spec!A:A,Spec!C:C)</f>
        <v>0</v>
      </c>
      <c r="E73" s="155">
        <f>_xlfn.XLOOKUP(B73,Spec!A:A,Spec!D:D)</f>
        <v>0</v>
      </c>
      <c r="F73" s="154">
        <f>_xlfn.XLOOKUP(B73,Spec!A:A,Spec!B:B)</f>
        <v>0</v>
      </c>
      <c r="G73" s="154">
        <f>_xlfn.XLOOKUP(B73,Spec!A:A,Spec!J:J)</f>
        <v>0</v>
      </c>
      <c r="H73" s="154">
        <f>_xlfn.XLOOKUP(B73,Spec!A:A,Spec!E:E)</f>
        <v>0</v>
      </c>
      <c r="J73" s="176"/>
      <c r="N73" s="157">
        <f t="shared" si="24"/>
        <v>0</v>
      </c>
      <c r="O73" s="154"/>
      <c r="P73" s="154"/>
      <c r="Q73" s="154">
        <f>_xlfn.XLOOKUP(B73,Spec!A:A,Spec!K:K,FALSE)</f>
        <v>0</v>
      </c>
      <c r="R73" s="169">
        <f>_xlfn.XLOOKUP(B73,Spec!A:A,Spec!L:L,FALSE)</f>
        <v>0</v>
      </c>
      <c r="S73" s="268">
        <f t="shared" si="25"/>
        <v>0</v>
      </c>
      <c r="T73" s="269">
        <f t="shared" si="26"/>
        <v>0</v>
      </c>
      <c r="U73" s="269">
        <f t="shared" si="27"/>
        <v>0</v>
      </c>
      <c r="V73" s="270" t="e">
        <f>Table34[[#This Row],[Prix ship /unit]]/Table34[[#This Row],[Prix MP /unit]]</f>
        <v>#DIV/0!</v>
      </c>
      <c r="W73" s="157">
        <f>Table34[[#This Row],[Prix ship /unit]]/1.55</f>
        <v>0</v>
      </c>
    </row>
    <row r="74" spans="1:23" x14ac:dyDescent="0.25">
      <c r="A74">
        <v>30068</v>
      </c>
      <c r="D74" s="154">
        <f>_xlfn.XLOOKUP(B74,Spec!A:A,Spec!C:C)</f>
        <v>0</v>
      </c>
      <c r="E74" s="155">
        <f>_xlfn.XLOOKUP(B74,Spec!A:A,Spec!D:D)</f>
        <v>0</v>
      </c>
      <c r="F74" s="154">
        <f>_xlfn.XLOOKUP(B74,Spec!A:A,Spec!B:B)</f>
        <v>0</v>
      </c>
      <c r="G74" s="154">
        <f>_xlfn.XLOOKUP(B74,Spec!A:A,Spec!J:J)</f>
        <v>0</v>
      </c>
      <c r="H74" s="154">
        <f>_xlfn.XLOOKUP(B74,Spec!A:A,Spec!E:E)</f>
        <v>0</v>
      </c>
      <c r="J74" s="176"/>
      <c r="N74" s="157">
        <f t="shared" si="24"/>
        <v>0</v>
      </c>
      <c r="O74" s="154"/>
      <c r="P74" s="154"/>
      <c r="Q74" s="154">
        <f>_xlfn.XLOOKUP(B74,Spec!A:A,Spec!K:K,FALSE)</f>
        <v>0</v>
      </c>
      <c r="R74" s="169">
        <f>_xlfn.XLOOKUP(B74,Spec!A:A,Spec!L:L,FALSE)</f>
        <v>0</v>
      </c>
      <c r="S74" s="268">
        <f t="shared" si="25"/>
        <v>0</v>
      </c>
      <c r="T74" s="269">
        <f t="shared" si="26"/>
        <v>0</v>
      </c>
      <c r="U74" s="269">
        <f t="shared" si="27"/>
        <v>0</v>
      </c>
      <c r="V74" s="270" t="e">
        <f>Table34[[#This Row],[Prix ship /unit]]/Table34[[#This Row],[Prix MP /unit]]</f>
        <v>#DIV/0!</v>
      </c>
      <c r="W74" s="157">
        <f>Table34[[#This Row],[Prix ship /unit]]/1.55</f>
        <v>0</v>
      </c>
    </row>
    <row r="77" spans="1:23" x14ac:dyDescent="0.25">
      <c r="L77" s="177"/>
      <c r="M77" s="177"/>
      <c r="N77" s="177"/>
    </row>
    <row r="78" spans="1:23" x14ac:dyDescent="0.25">
      <c r="L78" s="177"/>
      <c r="M78" s="177"/>
      <c r="N78" s="177"/>
    </row>
  </sheetData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4CE1C-070B-4F86-B934-633B2D9B208F}">
  <sheetPr codeName="Sheet3"/>
  <dimension ref="A2:AD244"/>
  <sheetViews>
    <sheetView zoomScale="90" zoomScaleNormal="90" workbookViewId="0">
      <pane xSplit="8" ySplit="2" topLeftCell="Q177" activePane="bottomRight" state="frozen"/>
      <selection pane="topRight" activeCell="H1" sqref="H1"/>
      <selection pane="bottomLeft" activeCell="A2" sqref="A2"/>
      <selection pane="bottomRight" activeCell="H215" sqref="H215"/>
    </sheetView>
  </sheetViews>
  <sheetFormatPr defaultRowHeight="15" x14ac:dyDescent="0.25"/>
  <cols>
    <col min="1" max="1" width="9.7109375" customWidth="1"/>
    <col min="2" max="2" width="9.28515625" customWidth="1"/>
    <col min="3" max="3" width="10.85546875" customWidth="1"/>
    <col min="4" max="4" width="14" style="13" customWidth="1"/>
    <col min="5" max="5" width="41" customWidth="1"/>
    <col min="6" max="6" width="8.85546875" customWidth="1"/>
    <col min="7" max="8" width="11.7109375" customWidth="1"/>
    <col min="9" max="9" width="10.85546875" customWidth="1"/>
    <col min="10" max="10" width="42.85546875" customWidth="1"/>
    <col min="11" max="11" width="18.5703125" customWidth="1"/>
    <col min="12" max="12" width="22" style="27" customWidth="1"/>
    <col min="13" max="13" width="14.28515625" style="27" customWidth="1"/>
    <col min="14" max="14" width="11.28515625" style="114" customWidth="1"/>
    <col min="15" max="15" width="7" style="114" customWidth="1"/>
    <col min="16" max="16" width="11.140625" style="71" customWidth="1"/>
    <col min="17" max="17" width="11.7109375" style="27" bestFit="1" customWidth="1"/>
    <col min="18" max="18" width="9.28515625" style="187" customWidth="1"/>
    <col min="19" max="19" width="6.85546875" customWidth="1"/>
    <col min="20" max="20" width="11.85546875" style="28" bestFit="1" customWidth="1"/>
    <col min="21" max="21" width="6.85546875" customWidth="1"/>
    <col min="22" max="22" width="9.28515625" customWidth="1"/>
    <col min="23" max="23" width="7.5703125" customWidth="1"/>
    <col min="24" max="24" width="11.28515625" customWidth="1"/>
    <col min="25" max="26" width="8" customWidth="1"/>
    <col min="27" max="27" width="13.42578125" customWidth="1"/>
    <col min="28" max="28" width="13.42578125" style="107" customWidth="1"/>
  </cols>
  <sheetData>
    <row r="2" spans="1:30" s="31" customFormat="1" ht="62.85" customHeight="1" x14ac:dyDescent="0.25">
      <c r="A2" s="32" t="s">
        <v>615</v>
      </c>
      <c r="B2" s="32" t="s">
        <v>186</v>
      </c>
      <c r="C2" s="51" t="s">
        <v>287</v>
      </c>
      <c r="D2" s="51" t="s">
        <v>474</v>
      </c>
      <c r="E2" s="32" t="s">
        <v>30</v>
      </c>
      <c r="F2" s="32" t="s">
        <v>27</v>
      </c>
      <c r="G2" s="35" t="s">
        <v>750</v>
      </c>
      <c r="H2" s="32" t="s">
        <v>286</v>
      </c>
      <c r="I2" s="51" t="s">
        <v>395</v>
      </c>
      <c r="J2" s="51" t="s">
        <v>454</v>
      </c>
      <c r="K2" s="51" t="s">
        <v>290</v>
      </c>
      <c r="L2" s="143" t="s">
        <v>557</v>
      </c>
      <c r="M2" s="32" t="s">
        <v>558</v>
      </c>
      <c r="N2" s="116" t="s">
        <v>616</v>
      </c>
      <c r="O2" s="116" t="s">
        <v>617</v>
      </c>
      <c r="P2" s="116" t="s">
        <v>31</v>
      </c>
      <c r="Q2" s="115" t="s">
        <v>32</v>
      </c>
      <c r="R2" s="185" t="s">
        <v>653</v>
      </c>
      <c r="S2" s="146" t="s">
        <v>584</v>
      </c>
      <c r="T2" s="147" t="s">
        <v>618</v>
      </c>
      <c r="U2" s="146" t="s">
        <v>212</v>
      </c>
      <c r="V2" s="51" t="s">
        <v>517</v>
      </c>
      <c r="W2" s="32" t="s">
        <v>515</v>
      </c>
      <c r="X2" s="51" t="s">
        <v>624</v>
      </c>
      <c r="Y2" s="51" t="s">
        <v>619</v>
      </c>
      <c r="Z2" s="51" t="s">
        <v>516</v>
      </c>
      <c r="AA2" s="51" t="s">
        <v>291</v>
      </c>
      <c r="AB2" s="51" t="s">
        <v>292</v>
      </c>
      <c r="AD2" s="210" t="s">
        <v>947</v>
      </c>
    </row>
    <row r="3" spans="1:30" x14ac:dyDescent="0.25">
      <c r="A3">
        <v>40010</v>
      </c>
      <c r="B3">
        <v>20000</v>
      </c>
      <c r="C3" s="154" t="s">
        <v>145</v>
      </c>
      <c r="D3" s="155"/>
      <c r="E3" t="s">
        <v>8</v>
      </c>
      <c r="F3" t="str">
        <f>_xlfn.XLOOKUP(E3,Clients!B:B,Clients!D:D,FALSE)</f>
        <v>A</v>
      </c>
      <c r="G3" s="13"/>
      <c r="H3" t="s">
        <v>462</v>
      </c>
      <c r="I3" s="154" t="s">
        <v>461</v>
      </c>
      <c r="J3" s="154" t="s">
        <v>473</v>
      </c>
      <c r="K3" s="154" t="s">
        <v>135</v>
      </c>
      <c r="L3" t="s">
        <v>211</v>
      </c>
      <c r="M3"/>
      <c r="N3" s="27">
        <v>1E-4</v>
      </c>
      <c r="O3" t="s">
        <v>188</v>
      </c>
      <c r="P3" s="114"/>
      <c r="Q3" s="71"/>
      <c r="R3" s="186">
        <f t="shared" ref="R3:R34" si="0">P3*12*Q3/1000</f>
        <v>0</v>
      </c>
      <c r="S3" s="154" t="str">
        <f>_xlfn.XLOOKUP(E3,Clients!B:B,Clients!D:D,FALSE)</f>
        <v>A</v>
      </c>
      <c r="T3" s="156"/>
      <c r="U3" s="154" t="str">
        <f t="shared" ref="U3:U24" si="1">IF(OR(O3="msi",O3="sqm"),"roll",O3)</f>
        <v>roll</v>
      </c>
      <c r="V3" s="154" t="s">
        <v>191</v>
      </c>
      <c r="W3">
        <v>1.3</v>
      </c>
      <c r="X3" s="154">
        <f t="shared" ref="X3:X66" si="2">IF(V3=Z3,N3,N3*W3)</f>
        <v>1E-4</v>
      </c>
      <c r="Y3" s="154" t="str">
        <f t="shared" ref="Y3:Y66" si="3">O3</f>
        <v>roll</v>
      </c>
      <c r="Z3" s="154" t="s">
        <v>191</v>
      </c>
      <c r="AA3" s="154" t="s">
        <v>121</v>
      </c>
      <c r="AB3" s="154" t="s">
        <v>132</v>
      </c>
    </row>
    <row r="4" spans="1:30" x14ac:dyDescent="0.25">
      <c r="A4">
        <v>40011</v>
      </c>
      <c r="B4">
        <v>20005</v>
      </c>
      <c r="C4" s="154" t="s">
        <v>145</v>
      </c>
      <c r="D4" s="155"/>
      <c r="E4" t="s">
        <v>5</v>
      </c>
      <c r="F4" t="str">
        <f>_xlfn.XLOOKUP(E4,Clients!B:B,Clients!D:D,FALSE)</f>
        <v>F</v>
      </c>
      <c r="G4" s="13"/>
      <c r="H4" t="s">
        <v>210</v>
      </c>
      <c r="I4" s="154" t="s">
        <v>164</v>
      </c>
      <c r="J4" s="154" t="s">
        <v>460</v>
      </c>
      <c r="K4" s="154" t="s">
        <v>209</v>
      </c>
      <c r="L4" s="154" t="str">
        <f>IF(F4="F","Larg: "&amp;P4&amp;"po   Long: "&amp;Q4&amp;"pi","W: "&amp;P4&amp;"in   L: "&amp;Q4&amp;"ft")</f>
        <v>Larg: 13po   Long: 1000pi</v>
      </c>
      <c r="M4"/>
      <c r="N4" s="27">
        <v>1E-4</v>
      </c>
      <c r="O4" t="s">
        <v>208</v>
      </c>
      <c r="P4" s="114">
        <v>13</v>
      </c>
      <c r="Q4" s="71">
        <v>1000</v>
      </c>
      <c r="R4" s="186">
        <f t="shared" si="0"/>
        <v>156</v>
      </c>
      <c r="S4" s="154" t="str">
        <f>_xlfn.XLOOKUP(E4,Clients!B:B,Clients!D:D,FALSE)</f>
        <v>F</v>
      </c>
      <c r="T4" s="156"/>
      <c r="U4" s="154" t="str">
        <f t="shared" si="1"/>
        <v>roul.</v>
      </c>
      <c r="V4" s="154" t="s">
        <v>191</v>
      </c>
      <c r="W4">
        <v>1.3</v>
      </c>
      <c r="X4" s="154">
        <f t="shared" si="2"/>
        <v>1E-4</v>
      </c>
      <c r="Y4" s="154" t="str">
        <f t="shared" si="3"/>
        <v>roul.</v>
      </c>
      <c r="Z4" s="154" t="s">
        <v>191</v>
      </c>
      <c r="AA4" s="154" t="s">
        <v>121</v>
      </c>
      <c r="AB4" s="154" t="s">
        <v>132</v>
      </c>
    </row>
    <row r="5" spans="1:30" x14ac:dyDescent="0.25">
      <c r="A5">
        <v>40020</v>
      </c>
      <c r="B5">
        <v>20010</v>
      </c>
      <c r="C5" s="154" t="s">
        <v>288</v>
      </c>
      <c r="D5" s="155"/>
      <c r="E5" t="s">
        <v>8</v>
      </c>
      <c r="F5" t="str">
        <f>_xlfn.XLOOKUP(E5,Clients!B:B,Clients!D:D,FALSE)</f>
        <v>A</v>
      </c>
      <c r="G5" s="13"/>
      <c r="H5" t="s">
        <v>156</v>
      </c>
      <c r="I5" s="154" t="s">
        <v>156</v>
      </c>
      <c r="J5" s="154" t="s">
        <v>455</v>
      </c>
      <c r="K5" s="154" t="s">
        <v>135</v>
      </c>
      <c r="L5" t="s">
        <v>189</v>
      </c>
      <c r="M5"/>
      <c r="N5" s="30">
        <v>0.31</v>
      </c>
      <c r="O5" t="s">
        <v>198</v>
      </c>
      <c r="P5" s="114"/>
      <c r="Q5" s="71"/>
      <c r="R5" s="186">
        <f t="shared" si="0"/>
        <v>0</v>
      </c>
      <c r="S5" s="154" t="str">
        <f>_xlfn.XLOOKUP(E5,Clients!B:B,Clients!D:D,FALSE)</f>
        <v>A</v>
      </c>
      <c r="T5" s="156"/>
      <c r="U5" s="154" t="str">
        <f t="shared" si="1"/>
        <v>roll</v>
      </c>
      <c r="V5" s="154" t="s">
        <v>187</v>
      </c>
      <c r="X5" s="154">
        <f t="shared" si="2"/>
        <v>0.31</v>
      </c>
      <c r="Y5" s="154" t="str">
        <f t="shared" si="3"/>
        <v>msi</v>
      </c>
      <c r="Z5" s="154" t="s">
        <v>187</v>
      </c>
      <c r="AA5" s="154" t="s">
        <v>121</v>
      </c>
      <c r="AB5" s="154" t="s">
        <v>132</v>
      </c>
    </row>
    <row r="6" spans="1:30" x14ac:dyDescent="0.25">
      <c r="A6">
        <v>40021</v>
      </c>
      <c r="B6">
        <v>20011</v>
      </c>
      <c r="C6" s="154" t="s">
        <v>145</v>
      </c>
      <c r="D6" s="155"/>
      <c r="E6" t="s">
        <v>2</v>
      </c>
      <c r="F6" t="str">
        <f>_xlfn.XLOOKUP(E6,Clients!B:B,Clients!D:D,FALSE)</f>
        <v>A</v>
      </c>
      <c r="G6" s="13"/>
      <c r="I6" s="154" t="s">
        <v>472</v>
      </c>
      <c r="J6" s="154" t="s">
        <v>438</v>
      </c>
      <c r="K6" s="154" t="s">
        <v>135</v>
      </c>
      <c r="L6" t="s">
        <v>207</v>
      </c>
      <c r="M6"/>
      <c r="N6" s="27">
        <v>510.84</v>
      </c>
      <c r="O6" t="s">
        <v>188</v>
      </c>
      <c r="P6" s="114"/>
      <c r="Q6" s="71"/>
      <c r="R6" s="186">
        <f t="shared" si="0"/>
        <v>0</v>
      </c>
      <c r="S6" s="154" t="str">
        <f>_xlfn.XLOOKUP(E6,Clients!B:B,Clients!D:D,FALSE)</f>
        <v>A</v>
      </c>
      <c r="T6" s="156"/>
      <c r="U6" s="154" t="str">
        <f t="shared" si="1"/>
        <v>roll</v>
      </c>
      <c r="V6" s="154" t="s">
        <v>187</v>
      </c>
      <c r="X6" s="154">
        <f t="shared" si="2"/>
        <v>510.84</v>
      </c>
      <c r="Y6" s="154" t="str">
        <f t="shared" si="3"/>
        <v>roll</v>
      </c>
      <c r="Z6" s="154" t="s">
        <v>187</v>
      </c>
      <c r="AA6" s="154" t="s">
        <v>121</v>
      </c>
      <c r="AB6" s="154" t="s">
        <v>132</v>
      </c>
    </row>
    <row r="7" spans="1:30" x14ac:dyDescent="0.25">
      <c r="A7">
        <v>40022</v>
      </c>
      <c r="B7">
        <v>20005</v>
      </c>
      <c r="C7" s="154" t="s">
        <v>145</v>
      </c>
      <c r="D7" s="155"/>
      <c r="E7" t="s">
        <v>2</v>
      </c>
      <c r="F7" t="str">
        <f>_xlfn.XLOOKUP(E7,Clients!B:B,Clients!D:D,FALSE)</f>
        <v>A</v>
      </c>
      <c r="G7" s="13"/>
      <c r="I7" s="154" t="s">
        <v>164</v>
      </c>
      <c r="J7" s="154" t="s">
        <v>460</v>
      </c>
      <c r="K7" s="154" t="s">
        <v>135</v>
      </c>
      <c r="L7" t="s">
        <v>206</v>
      </c>
      <c r="M7"/>
      <c r="N7" s="27">
        <v>511.07220000000001</v>
      </c>
      <c r="O7" t="s">
        <v>188</v>
      </c>
      <c r="P7" s="114"/>
      <c r="Q7" s="71"/>
      <c r="R7" s="186">
        <f t="shared" si="0"/>
        <v>0</v>
      </c>
      <c r="S7" s="154" t="str">
        <f>_xlfn.XLOOKUP(E7,Clients!B:B,Clients!D:D,FALSE)</f>
        <v>A</v>
      </c>
      <c r="T7" s="156"/>
      <c r="U7" s="154" t="str">
        <f t="shared" si="1"/>
        <v>roll</v>
      </c>
      <c r="V7" s="154" t="s">
        <v>187</v>
      </c>
      <c r="X7" s="154">
        <f t="shared" si="2"/>
        <v>511.07220000000001</v>
      </c>
      <c r="Y7" s="154" t="str">
        <f t="shared" si="3"/>
        <v>roll</v>
      </c>
      <c r="Z7" s="154" t="s">
        <v>187</v>
      </c>
      <c r="AA7" s="154" t="s">
        <v>121</v>
      </c>
      <c r="AB7" s="154" t="s">
        <v>132</v>
      </c>
    </row>
    <row r="8" spans="1:30" x14ac:dyDescent="0.25">
      <c r="A8">
        <v>40023</v>
      </c>
      <c r="B8">
        <v>20005</v>
      </c>
      <c r="C8" s="154" t="s">
        <v>145</v>
      </c>
      <c r="D8" s="155"/>
      <c r="E8" t="s">
        <v>2</v>
      </c>
      <c r="F8" t="str">
        <f>_xlfn.XLOOKUP(E8,Clients!B:B,Clients!D:D,FALSE)</f>
        <v>A</v>
      </c>
      <c r="G8" s="13"/>
      <c r="I8" s="154" t="s">
        <v>164</v>
      </c>
      <c r="J8" s="154" t="s">
        <v>460</v>
      </c>
      <c r="K8" s="154" t="s">
        <v>135</v>
      </c>
      <c r="L8" t="s">
        <v>205</v>
      </c>
      <c r="M8"/>
      <c r="N8" s="27">
        <v>302.32440000000003</v>
      </c>
      <c r="O8" t="s">
        <v>188</v>
      </c>
      <c r="P8" s="114"/>
      <c r="Q8" s="71"/>
      <c r="R8" s="186">
        <f t="shared" si="0"/>
        <v>0</v>
      </c>
      <c r="S8" s="154" t="str">
        <f>_xlfn.XLOOKUP(E8,Clients!B:B,Clients!D:D,FALSE)</f>
        <v>A</v>
      </c>
      <c r="T8" s="156"/>
      <c r="U8" s="154" t="str">
        <f t="shared" si="1"/>
        <v>roll</v>
      </c>
      <c r="V8" s="154" t="s">
        <v>187</v>
      </c>
      <c r="X8" s="154">
        <f t="shared" si="2"/>
        <v>302.32440000000003</v>
      </c>
      <c r="Y8" s="154" t="str">
        <f t="shared" si="3"/>
        <v>roll</v>
      </c>
      <c r="Z8" s="154" t="s">
        <v>187</v>
      </c>
      <c r="AA8" s="154" t="s">
        <v>121</v>
      </c>
      <c r="AB8" s="154" t="s">
        <v>132</v>
      </c>
    </row>
    <row r="9" spans="1:30" x14ac:dyDescent="0.25">
      <c r="A9">
        <v>40024</v>
      </c>
      <c r="B9">
        <v>20011</v>
      </c>
      <c r="C9" s="154" t="s">
        <v>145</v>
      </c>
      <c r="D9" s="155" t="str">
        <f>_xlfn.XLOOKUP(B9,Table2[Spec no],Table2[Supplier Spec],FALSE)</f>
        <v>AP1019</v>
      </c>
      <c r="E9" t="s">
        <v>2</v>
      </c>
      <c r="F9" t="str">
        <f>_xlfn.XLOOKUP(E9,Clients!B:B,Clients!D:D,FALSE)</f>
        <v>A</v>
      </c>
      <c r="G9" s="13">
        <v>817</v>
      </c>
      <c r="H9" t="s">
        <v>151</v>
      </c>
      <c r="I9" s="154" t="s">
        <v>151</v>
      </c>
      <c r="J9" s="154" t="s">
        <v>438</v>
      </c>
      <c r="K9" s="154" t="s">
        <v>135</v>
      </c>
      <c r="L9" t="s">
        <v>206</v>
      </c>
      <c r="M9"/>
      <c r="N9" s="27">
        <v>0.25800000000000001</v>
      </c>
      <c r="O9" t="s">
        <v>198</v>
      </c>
      <c r="P9" s="114">
        <v>16.75</v>
      </c>
      <c r="Q9" s="71">
        <v>9842.5</v>
      </c>
      <c r="R9" s="186">
        <f t="shared" si="0"/>
        <v>1978.3425</v>
      </c>
      <c r="S9" s="154" t="str">
        <f>_xlfn.XLOOKUP(E9,Clients!B:B,Clients!D:D,FALSE)</f>
        <v>A</v>
      </c>
      <c r="T9" s="156">
        <f>16.75*12*10*0.258</f>
        <v>518.58000000000004</v>
      </c>
      <c r="U9" s="154" t="str">
        <f t="shared" si="1"/>
        <v>roll</v>
      </c>
      <c r="V9" s="154" t="s">
        <v>187</v>
      </c>
      <c r="X9" s="154">
        <f t="shared" si="2"/>
        <v>0.25800000000000001</v>
      </c>
      <c r="Y9" s="154" t="str">
        <f t="shared" si="3"/>
        <v>msi</v>
      </c>
      <c r="Z9" s="154" t="s">
        <v>187</v>
      </c>
      <c r="AA9" s="154" t="s">
        <v>121</v>
      </c>
      <c r="AB9" s="154" t="s">
        <v>132</v>
      </c>
    </row>
    <row r="10" spans="1:30" x14ac:dyDescent="0.25">
      <c r="A10">
        <v>40025</v>
      </c>
      <c r="B10">
        <v>20011</v>
      </c>
      <c r="C10" s="154" t="s">
        <v>145</v>
      </c>
      <c r="D10" s="155" t="str">
        <f>_xlfn.XLOOKUP(B10,Table2[Spec no],Table2[Supplier Spec],FALSE)</f>
        <v>AP1019</v>
      </c>
      <c r="E10" t="s">
        <v>2</v>
      </c>
      <c r="F10" t="str">
        <f>_xlfn.XLOOKUP(E10,Clients!B:B,Clients!D:D,FALSE)</f>
        <v>A</v>
      </c>
      <c r="G10" s="13">
        <v>817</v>
      </c>
      <c r="H10" t="s">
        <v>151</v>
      </c>
      <c r="I10" s="154" t="s">
        <v>151</v>
      </c>
      <c r="J10" s="154" t="s">
        <v>438</v>
      </c>
      <c r="K10" s="154" t="s">
        <v>135</v>
      </c>
      <c r="L10" t="s">
        <v>205</v>
      </c>
      <c r="M10"/>
      <c r="N10" s="27">
        <v>0.25800000000000001</v>
      </c>
      <c r="O10" t="s">
        <v>198</v>
      </c>
      <c r="P10" s="114">
        <v>9.75</v>
      </c>
      <c r="Q10" s="71">
        <v>9842.5</v>
      </c>
      <c r="R10" s="186">
        <f t="shared" si="0"/>
        <v>1151.5725</v>
      </c>
      <c r="S10" s="154" t="str">
        <f>_xlfn.XLOOKUP(E10,Clients!B:B,Clients!D:D,FALSE)</f>
        <v>A</v>
      </c>
      <c r="T10" s="156">
        <f>9.75*12*10*0.258</f>
        <v>301.86</v>
      </c>
      <c r="U10" s="154" t="str">
        <f t="shared" si="1"/>
        <v>roll</v>
      </c>
      <c r="V10" s="154" t="s">
        <v>187</v>
      </c>
      <c r="X10" s="154">
        <f t="shared" si="2"/>
        <v>0.25800000000000001</v>
      </c>
      <c r="Y10" s="154" t="str">
        <f t="shared" si="3"/>
        <v>msi</v>
      </c>
      <c r="Z10" s="154" t="s">
        <v>187</v>
      </c>
      <c r="AA10" s="154" t="s">
        <v>121</v>
      </c>
      <c r="AB10" s="154" t="s">
        <v>132</v>
      </c>
    </row>
    <row r="11" spans="1:30" x14ac:dyDescent="0.25">
      <c r="A11">
        <v>40026</v>
      </c>
      <c r="B11">
        <v>20011</v>
      </c>
      <c r="C11" s="154" t="s">
        <v>145</v>
      </c>
      <c r="D11" s="155" t="str">
        <f>_xlfn.XLOOKUP(B11,Table2[Spec no],Table2[Supplier Spec],FALSE)</f>
        <v>AP1019</v>
      </c>
      <c r="E11" t="s">
        <v>2</v>
      </c>
      <c r="F11" t="str">
        <f>_xlfn.XLOOKUP(E11,Clients!B:B,Clients!D:D,FALSE)</f>
        <v>A</v>
      </c>
      <c r="G11" s="13">
        <v>817</v>
      </c>
      <c r="H11" t="s">
        <v>151</v>
      </c>
      <c r="I11" s="154" t="s">
        <v>151</v>
      </c>
      <c r="J11" s="154" t="s">
        <v>438</v>
      </c>
      <c r="K11" s="154" t="s">
        <v>204</v>
      </c>
      <c r="L11" t="s">
        <v>203</v>
      </c>
      <c r="M11"/>
      <c r="N11" s="27">
        <v>0.25800000000000001</v>
      </c>
      <c r="O11" t="s">
        <v>198</v>
      </c>
      <c r="P11" s="114"/>
      <c r="Q11" s="71"/>
      <c r="R11" s="186">
        <f t="shared" si="0"/>
        <v>0</v>
      </c>
      <c r="S11" s="154" t="str">
        <f>_xlfn.XLOOKUP(E11,Clients!B:B,Clients!D:D,FALSE)</f>
        <v>A</v>
      </c>
      <c r="T11" s="156"/>
      <c r="U11" s="154" t="str">
        <f t="shared" si="1"/>
        <v>roll</v>
      </c>
      <c r="V11" s="154" t="s">
        <v>187</v>
      </c>
      <c r="X11" s="154">
        <f t="shared" si="2"/>
        <v>0.25800000000000001</v>
      </c>
      <c r="Y11" s="154" t="str">
        <f t="shared" si="3"/>
        <v>msi</v>
      </c>
      <c r="Z11" s="154" t="s">
        <v>187</v>
      </c>
      <c r="AA11" s="154" t="s">
        <v>121</v>
      </c>
      <c r="AB11" s="154" t="s">
        <v>132</v>
      </c>
    </row>
    <row r="12" spans="1:30" x14ac:dyDescent="0.25">
      <c r="A12">
        <v>40027</v>
      </c>
      <c r="B12">
        <v>20011</v>
      </c>
      <c r="C12" s="154" t="s">
        <v>281</v>
      </c>
      <c r="D12" s="155"/>
      <c r="E12" t="s">
        <v>2</v>
      </c>
      <c r="F12" t="str">
        <f>_xlfn.XLOOKUP(E12,Clients!B:B,Clients!D:D,FALSE)</f>
        <v>A</v>
      </c>
      <c r="G12" s="13"/>
      <c r="I12" s="154" t="s">
        <v>202</v>
      </c>
      <c r="J12" s="154" t="s">
        <v>583</v>
      </c>
      <c r="K12" s="154" t="s">
        <v>201</v>
      </c>
      <c r="N12" s="27">
        <v>510.84</v>
      </c>
      <c r="O12" t="s">
        <v>188</v>
      </c>
      <c r="P12" s="114"/>
      <c r="Q12" s="71"/>
      <c r="R12" s="186">
        <f t="shared" si="0"/>
        <v>0</v>
      </c>
      <c r="S12" s="154" t="str">
        <f>_xlfn.XLOOKUP(E12,Clients!B:B,Clients!D:D,FALSE)</f>
        <v>A</v>
      </c>
      <c r="T12" s="156"/>
      <c r="U12" s="154" t="str">
        <f t="shared" si="1"/>
        <v>roll</v>
      </c>
      <c r="V12" s="154" t="s">
        <v>187</v>
      </c>
      <c r="X12" s="154">
        <f t="shared" si="2"/>
        <v>510.84</v>
      </c>
      <c r="Y12" s="154" t="str">
        <f t="shared" si="3"/>
        <v>roll</v>
      </c>
      <c r="Z12" s="154" t="s">
        <v>187</v>
      </c>
      <c r="AA12" s="154" t="s">
        <v>121</v>
      </c>
      <c r="AB12" s="154" t="s">
        <v>132</v>
      </c>
    </row>
    <row r="13" spans="1:30" x14ac:dyDescent="0.25">
      <c r="A13">
        <v>40028</v>
      </c>
      <c r="B13">
        <v>20011</v>
      </c>
      <c r="C13" s="154" t="s">
        <v>145</v>
      </c>
      <c r="D13" s="155" t="str">
        <f>_xlfn.XLOOKUP(B13,Table2[Spec no],Table2[Supplier Spec],FALSE)</f>
        <v>AP1019</v>
      </c>
      <c r="E13" t="s">
        <v>2</v>
      </c>
      <c r="F13" t="str">
        <f>_xlfn.XLOOKUP(E13,Clients!B:B,Clients!D:D,FALSE)</f>
        <v>A</v>
      </c>
      <c r="G13" s="13">
        <v>817</v>
      </c>
      <c r="H13" t="s">
        <v>151</v>
      </c>
      <c r="I13" s="154" t="s">
        <v>151</v>
      </c>
      <c r="J13" s="154" t="s">
        <v>438</v>
      </c>
      <c r="K13" s="154" t="s">
        <v>200</v>
      </c>
      <c r="L13" t="s">
        <v>199</v>
      </c>
      <c r="M13"/>
      <c r="N13" s="27">
        <v>1E-8</v>
      </c>
      <c r="O13" t="s">
        <v>198</v>
      </c>
      <c r="P13" s="114">
        <v>16.75</v>
      </c>
      <c r="Q13" s="71">
        <v>9600</v>
      </c>
      <c r="R13" s="186">
        <f t="shared" si="0"/>
        <v>1929.6</v>
      </c>
      <c r="S13" s="154" t="str">
        <f>_xlfn.XLOOKUP(E13,Clients!B:B,Clients!D:D,FALSE)</f>
        <v>A</v>
      </c>
      <c r="T13" s="156">
        <v>1.9296E-5</v>
      </c>
      <c r="U13" s="154" t="str">
        <f t="shared" si="1"/>
        <v>roll</v>
      </c>
      <c r="V13" s="154" t="s">
        <v>187</v>
      </c>
      <c r="X13" s="154">
        <f t="shared" si="2"/>
        <v>1E-8</v>
      </c>
      <c r="Y13" s="154" t="str">
        <f t="shared" si="3"/>
        <v>msi</v>
      </c>
      <c r="Z13" s="154" t="s">
        <v>187</v>
      </c>
      <c r="AA13" s="154" t="s">
        <v>121</v>
      </c>
      <c r="AB13" s="154" t="s">
        <v>132</v>
      </c>
    </row>
    <row r="14" spans="1:30" x14ac:dyDescent="0.25">
      <c r="A14">
        <v>40029</v>
      </c>
      <c r="C14" s="154" t="s">
        <v>285</v>
      </c>
      <c r="D14" s="155"/>
      <c r="E14" t="s">
        <v>114</v>
      </c>
      <c r="F14" t="str">
        <f>_xlfn.XLOOKUP(E14,Clients!B:B,Clients!D:D,FALSE)</f>
        <v>F</v>
      </c>
      <c r="G14" s="13"/>
      <c r="H14" s="29" t="s">
        <v>197</v>
      </c>
      <c r="I14" s="158" t="s">
        <v>197</v>
      </c>
      <c r="J14" s="158"/>
      <c r="K14" s="154" t="s">
        <v>196</v>
      </c>
      <c r="N14" s="27">
        <v>290</v>
      </c>
      <c r="O14" t="s">
        <v>193</v>
      </c>
      <c r="P14" s="114"/>
      <c r="Q14" s="71"/>
      <c r="R14" s="186">
        <f t="shared" si="0"/>
        <v>0</v>
      </c>
      <c r="S14" s="154" t="str">
        <f>_xlfn.XLOOKUP(E14,Clients!B:B,Clients!D:D,FALSE)</f>
        <v>F</v>
      </c>
      <c r="T14" s="156">
        <v>290</v>
      </c>
      <c r="U14" s="154" t="str">
        <f t="shared" si="1"/>
        <v>ch.</v>
      </c>
      <c r="V14" s="154" t="s">
        <v>187</v>
      </c>
      <c r="X14" s="154">
        <f t="shared" si="2"/>
        <v>290</v>
      </c>
      <c r="Y14" s="154" t="str">
        <f t="shared" si="3"/>
        <v>ch.</v>
      </c>
      <c r="Z14" s="154" t="s">
        <v>187</v>
      </c>
      <c r="AA14" s="154" t="s">
        <v>121</v>
      </c>
      <c r="AB14" s="154">
        <v>8443.91</v>
      </c>
    </row>
    <row r="15" spans="1:30" x14ac:dyDescent="0.25">
      <c r="A15">
        <v>40030</v>
      </c>
      <c r="C15" s="154" t="s">
        <v>285</v>
      </c>
      <c r="D15" s="155"/>
      <c r="E15" t="s">
        <v>114</v>
      </c>
      <c r="F15" t="str">
        <f>_xlfn.XLOOKUP(E15,Clients!B:B,Clients!D:D,FALSE)</f>
        <v>F</v>
      </c>
      <c r="G15" s="13"/>
      <c r="H15" t="s">
        <v>195</v>
      </c>
      <c r="I15" s="154" t="s">
        <v>195</v>
      </c>
      <c r="J15" s="154"/>
      <c r="K15" s="154" t="s">
        <v>194</v>
      </c>
      <c r="N15" s="27">
        <v>260</v>
      </c>
      <c r="O15" s="28" t="s">
        <v>193</v>
      </c>
      <c r="P15" s="114"/>
      <c r="Q15" s="71"/>
      <c r="R15" s="186">
        <f t="shared" si="0"/>
        <v>0</v>
      </c>
      <c r="S15" s="154" t="str">
        <f>_xlfn.XLOOKUP(E15,Clients!B:B,Clients!D:D,FALSE)</f>
        <v>F</v>
      </c>
      <c r="T15" s="156">
        <v>260</v>
      </c>
      <c r="U15" s="154" t="str">
        <f t="shared" si="1"/>
        <v>ch.</v>
      </c>
      <c r="V15" s="154" t="s">
        <v>187</v>
      </c>
      <c r="X15" s="154">
        <f t="shared" si="2"/>
        <v>260</v>
      </c>
      <c r="Y15" s="154" t="str">
        <f t="shared" si="3"/>
        <v>ch.</v>
      </c>
      <c r="Z15" s="154" t="s">
        <v>187</v>
      </c>
      <c r="AA15" s="154" t="s">
        <v>121</v>
      </c>
      <c r="AB15" s="154">
        <v>8443.91</v>
      </c>
    </row>
    <row r="16" spans="1:30" x14ac:dyDescent="0.25">
      <c r="A16">
        <v>40031</v>
      </c>
      <c r="B16">
        <v>20011</v>
      </c>
      <c r="C16" s="154" t="s">
        <v>145</v>
      </c>
      <c r="D16" s="155"/>
      <c r="E16" t="s">
        <v>119</v>
      </c>
      <c r="F16" t="str">
        <f>_xlfn.XLOOKUP(E16,Clients!B:B,Clients!D:D,FALSE)</f>
        <v>F</v>
      </c>
      <c r="G16" s="13"/>
      <c r="H16" t="s">
        <v>151</v>
      </c>
      <c r="I16" s="154" t="s">
        <v>151</v>
      </c>
      <c r="J16" s="154" t="s">
        <v>438</v>
      </c>
      <c r="K16" s="154" t="s">
        <v>135</v>
      </c>
      <c r="L16" t="s">
        <v>192</v>
      </c>
      <c r="M16"/>
      <c r="N16" s="27">
        <v>1E-8</v>
      </c>
      <c r="O16" t="s">
        <v>198</v>
      </c>
      <c r="P16" s="114">
        <v>13</v>
      </c>
      <c r="Q16" s="71">
        <v>10000</v>
      </c>
      <c r="R16" s="186">
        <f t="shared" si="0"/>
        <v>1560</v>
      </c>
      <c r="S16" s="154" t="str">
        <f>_xlfn.XLOOKUP(E16,Clients!B:B,Clients!D:D,FALSE)</f>
        <v>F</v>
      </c>
      <c r="T16" s="156">
        <v>1.56E-5</v>
      </c>
      <c r="U16" s="154" t="str">
        <f t="shared" si="1"/>
        <v>roll</v>
      </c>
      <c r="V16" s="154" t="s">
        <v>187</v>
      </c>
      <c r="X16" s="154">
        <f t="shared" si="2"/>
        <v>1E-8</v>
      </c>
      <c r="Y16" s="154" t="str">
        <f t="shared" si="3"/>
        <v>msi</v>
      </c>
      <c r="Z16" s="154" t="s">
        <v>187</v>
      </c>
      <c r="AA16" s="154" t="s">
        <v>121</v>
      </c>
      <c r="AB16" s="154" t="s">
        <v>132</v>
      </c>
    </row>
    <row r="17" spans="1:28" x14ac:dyDescent="0.25">
      <c r="A17">
        <v>40032</v>
      </c>
      <c r="B17">
        <v>20013</v>
      </c>
      <c r="C17" s="154" t="s">
        <v>145</v>
      </c>
      <c r="D17" s="155" t="str">
        <f>_xlfn.XLOOKUP(B17,Table2[Spec no],Table2[Supplier Spec],FALSE)</f>
        <v>Hansol TC CL74</v>
      </c>
      <c r="E17" t="s">
        <v>8</v>
      </c>
      <c r="F17" t="str">
        <f>_xlfn.XLOOKUP(E17,Clients!B:B,Clients!D:D,FALSE)</f>
        <v>A</v>
      </c>
      <c r="G17" s="13" t="s">
        <v>190</v>
      </c>
      <c r="H17" t="s">
        <v>156</v>
      </c>
      <c r="I17" s="154" t="s">
        <v>146</v>
      </c>
      <c r="J17" s="154" t="s">
        <v>455</v>
      </c>
      <c r="K17" s="154" t="s">
        <v>135</v>
      </c>
      <c r="L17" s="27" t="s">
        <v>189</v>
      </c>
      <c r="N17" s="27">
        <v>0.31</v>
      </c>
      <c r="O17" s="28" t="s">
        <v>198</v>
      </c>
      <c r="P17" s="114">
        <v>10</v>
      </c>
      <c r="Q17" s="71">
        <v>5000</v>
      </c>
      <c r="R17" s="186">
        <f t="shared" si="0"/>
        <v>600</v>
      </c>
      <c r="S17" s="154" t="str">
        <f>_xlfn.XLOOKUP(E17,Clients!B:B,Clients!D:D,FALSE)</f>
        <v>A</v>
      </c>
      <c r="T17" s="156">
        <v>186</v>
      </c>
      <c r="U17" s="154" t="str">
        <f t="shared" si="1"/>
        <v>roll</v>
      </c>
      <c r="V17" s="154" t="s">
        <v>187</v>
      </c>
      <c r="X17" s="154">
        <f t="shared" si="2"/>
        <v>0.31</v>
      </c>
      <c r="Y17" s="154" t="str">
        <f t="shared" si="3"/>
        <v>msi</v>
      </c>
      <c r="Z17" s="154" t="s">
        <v>187</v>
      </c>
      <c r="AA17" s="154" t="s">
        <v>121</v>
      </c>
      <c r="AB17" s="154" t="s">
        <v>132</v>
      </c>
    </row>
    <row r="18" spans="1:28" x14ac:dyDescent="0.25">
      <c r="A18">
        <v>40033</v>
      </c>
      <c r="B18">
        <v>20013</v>
      </c>
      <c r="C18" s="154" t="s">
        <v>145</v>
      </c>
      <c r="D18" s="155" t="str">
        <f>_xlfn.XLOOKUP(B18,Table2[Spec no],Table2[Supplier Spec],FALSE)</f>
        <v>Hansol TC CL74</v>
      </c>
      <c r="E18" t="s">
        <v>8</v>
      </c>
      <c r="F18" t="str">
        <f>_xlfn.XLOOKUP(E18,Clients!B:B,Clients!D:D,FALSE)</f>
        <v>A</v>
      </c>
      <c r="G18" s="13" t="s">
        <v>190</v>
      </c>
      <c r="H18" t="s">
        <v>282</v>
      </c>
      <c r="I18" s="154" t="s">
        <v>146</v>
      </c>
      <c r="J18" s="154" t="s">
        <v>673</v>
      </c>
      <c r="K18" s="154" t="s">
        <v>135</v>
      </c>
      <c r="L18" s="27" t="s">
        <v>189</v>
      </c>
      <c r="N18" s="27">
        <v>0.31</v>
      </c>
      <c r="O18" s="28" t="s">
        <v>198</v>
      </c>
      <c r="P18" s="114">
        <v>10</v>
      </c>
      <c r="Q18" s="71">
        <v>5000</v>
      </c>
      <c r="R18" s="186">
        <f t="shared" si="0"/>
        <v>600</v>
      </c>
      <c r="S18" s="154" t="str">
        <f>_xlfn.XLOOKUP(E18,Clients!B:B,Clients!D:D,FALSE)</f>
        <v>A</v>
      </c>
      <c r="T18" s="156">
        <v>186</v>
      </c>
      <c r="U18" s="154" t="str">
        <f t="shared" si="1"/>
        <v>roll</v>
      </c>
      <c r="V18" s="154" t="s">
        <v>187</v>
      </c>
      <c r="X18" s="154">
        <f t="shared" si="2"/>
        <v>0.31</v>
      </c>
      <c r="Y18" s="154" t="str">
        <f t="shared" si="3"/>
        <v>msi</v>
      </c>
      <c r="Z18" s="154" t="s">
        <v>187</v>
      </c>
      <c r="AA18" s="154" t="s">
        <v>121</v>
      </c>
      <c r="AB18" s="154">
        <v>4811.41</v>
      </c>
    </row>
    <row r="19" spans="1:28" x14ac:dyDescent="0.25">
      <c r="A19">
        <v>40034</v>
      </c>
      <c r="C19" s="154" t="s">
        <v>281</v>
      </c>
      <c r="D19" s="155"/>
      <c r="E19" t="s">
        <v>268</v>
      </c>
      <c r="F19" t="str">
        <f>_xlfn.XLOOKUP(E19,Clients!B:B,Clients!D:D,FALSE)</f>
        <v>A</v>
      </c>
      <c r="G19" s="13"/>
      <c r="I19" s="154" t="s">
        <v>262</v>
      </c>
      <c r="J19" s="154"/>
      <c r="K19" s="154" t="s">
        <v>263</v>
      </c>
      <c r="L19" t="s">
        <v>264</v>
      </c>
      <c r="M19"/>
      <c r="N19" s="27">
        <v>60</v>
      </c>
      <c r="O19" s="27" t="s">
        <v>276</v>
      </c>
      <c r="P19" s="114"/>
      <c r="Q19" s="71"/>
      <c r="R19" s="186">
        <f t="shared" si="0"/>
        <v>0</v>
      </c>
      <c r="S19" s="154" t="str">
        <f>_xlfn.XLOOKUP(E19,Clients!B:B,Clients!D:D,FALSE)</f>
        <v>A</v>
      </c>
      <c r="T19" s="156">
        <v>60</v>
      </c>
      <c r="U19" s="154" t="str">
        <f t="shared" si="1"/>
        <v>hr</v>
      </c>
      <c r="V19" s="154" t="s">
        <v>187</v>
      </c>
      <c r="X19" s="154">
        <f t="shared" si="2"/>
        <v>60</v>
      </c>
      <c r="Y19" s="154" t="str">
        <f t="shared" si="3"/>
        <v>hr</v>
      </c>
      <c r="Z19" s="154" t="s">
        <v>187</v>
      </c>
      <c r="AA19" s="154"/>
      <c r="AB19" s="154"/>
    </row>
    <row r="20" spans="1:28" x14ac:dyDescent="0.25">
      <c r="A20">
        <v>40035</v>
      </c>
      <c r="C20" s="154" t="s">
        <v>281</v>
      </c>
      <c r="D20" s="155"/>
      <c r="E20" t="s">
        <v>268</v>
      </c>
      <c r="F20" t="str">
        <f>_xlfn.XLOOKUP(E20,Clients!B:B,Clients!D:D,FALSE)</f>
        <v>A</v>
      </c>
      <c r="G20" s="13"/>
      <c r="I20" s="154" t="s">
        <v>265</v>
      </c>
      <c r="J20" s="154"/>
      <c r="K20" s="154" t="s">
        <v>266</v>
      </c>
      <c r="L20" t="s">
        <v>267</v>
      </c>
      <c r="M20"/>
      <c r="N20" s="27">
        <v>1032.33</v>
      </c>
      <c r="O20" t="s">
        <v>533</v>
      </c>
      <c r="P20" s="114"/>
      <c r="Q20" s="71"/>
      <c r="R20" s="186">
        <f t="shared" si="0"/>
        <v>0</v>
      </c>
      <c r="S20" s="154" t="str">
        <f>_xlfn.XLOOKUP(E20,Clients!B:B,Clients!D:D,FALSE)</f>
        <v>A</v>
      </c>
      <c r="T20" s="156">
        <v>1032.33</v>
      </c>
      <c r="U20" s="154" t="str">
        <f t="shared" si="1"/>
        <v>ea.</v>
      </c>
      <c r="V20" s="154" t="s">
        <v>187</v>
      </c>
      <c r="X20" s="154">
        <f t="shared" si="2"/>
        <v>1032.33</v>
      </c>
      <c r="Y20" s="154" t="str">
        <f t="shared" si="3"/>
        <v>ea.</v>
      </c>
      <c r="Z20" s="154" t="s">
        <v>187</v>
      </c>
      <c r="AA20" s="154"/>
      <c r="AB20" s="154"/>
    </row>
    <row r="21" spans="1:28" x14ac:dyDescent="0.25">
      <c r="A21">
        <v>40036</v>
      </c>
      <c r="B21">
        <v>20014</v>
      </c>
      <c r="C21" s="154" t="str">
        <f>VLOOKUP(Table3[[#This Row],[Spec no]],Table2[#All],3,FALSE)</f>
        <v>Jinda</v>
      </c>
      <c r="D21" s="155" t="str">
        <f>_xlfn.XLOOKUP(B21,Table2[Spec no],Table2[Supplier Spec],FALSE)</f>
        <v>0402035</v>
      </c>
      <c r="E21" t="s">
        <v>2</v>
      </c>
      <c r="F21" t="str">
        <f>_xlfn.XLOOKUP(E21,Clients!B:B,Clients!D:D,FALSE)</f>
        <v>A</v>
      </c>
      <c r="G21" s="13"/>
      <c r="H21" t="s">
        <v>278</v>
      </c>
      <c r="I21" s="154" t="str">
        <f>VLOOKUP(Table3[[#This Row],[Spec no]],Table2[#All],2,FALSE)</f>
        <v>S11-3</v>
      </c>
      <c r="J21" s="154" t="s">
        <v>438</v>
      </c>
      <c r="K21" s="154" t="str">
        <f>VLOOKUP(Table3[[#This Row],[Spec no]],Table2[#All],5,FALSE)</f>
        <v>Self Adhesive Paper</v>
      </c>
      <c r="L21" t="s">
        <v>280</v>
      </c>
      <c r="M21"/>
      <c r="N21" s="27">
        <v>20</v>
      </c>
      <c r="O21" t="s">
        <v>188</v>
      </c>
      <c r="P21" s="114"/>
      <c r="Q21" s="71"/>
      <c r="R21" s="186">
        <f t="shared" si="0"/>
        <v>0</v>
      </c>
      <c r="S21" s="154" t="str">
        <f>_xlfn.XLOOKUP(E21,Clients!B:B,Clients!D:D,FALSE)</f>
        <v>A</v>
      </c>
      <c r="T21" s="156">
        <v>20</v>
      </c>
      <c r="U21" s="154" t="str">
        <f t="shared" si="1"/>
        <v>roll</v>
      </c>
      <c r="V21" s="154" t="s">
        <v>187</v>
      </c>
      <c r="X21" s="154">
        <f t="shared" si="2"/>
        <v>20</v>
      </c>
      <c r="Y21" s="154" t="str">
        <f t="shared" si="3"/>
        <v>roll</v>
      </c>
      <c r="Z21" s="154" t="s">
        <v>187</v>
      </c>
      <c r="AA21" s="154" t="s">
        <v>121</v>
      </c>
      <c r="AB21" s="154" t="s">
        <v>132</v>
      </c>
    </row>
    <row r="22" spans="1:28" x14ac:dyDescent="0.25">
      <c r="A22">
        <v>40037</v>
      </c>
      <c r="B22">
        <v>20015</v>
      </c>
      <c r="C22" s="154" t="str">
        <f>VLOOKUP(Table3[[#This Row],[Spec no]],Table2[#All],3,FALSE)</f>
        <v>Jinda</v>
      </c>
      <c r="D22" s="155" t="str">
        <f>_xlfn.XLOOKUP(B22,Table2[Spec no],Table2[Supplier Spec],FALSE)</f>
        <v>0402105</v>
      </c>
      <c r="E22" t="s">
        <v>2</v>
      </c>
      <c r="F22" t="str">
        <f>_xlfn.XLOOKUP(E22,Clients!B:B,Clients!D:D,FALSE)</f>
        <v>A</v>
      </c>
      <c r="G22" s="13"/>
      <c r="H22" t="s">
        <v>279</v>
      </c>
      <c r="I22" s="154" t="str">
        <f>VLOOKUP(Table3[[#This Row],[Spec no]],Table2[#All],2,FALSE)</f>
        <v>S15-3</v>
      </c>
      <c r="J22" s="154" t="s">
        <v>456</v>
      </c>
      <c r="K22" s="154" t="str">
        <f>VLOOKUP(Table3[[#This Row],[Spec no]],Table2[#All],5,FALSE)</f>
        <v>Self Adhesive Paper</v>
      </c>
      <c r="L22" t="s">
        <v>280</v>
      </c>
      <c r="M22"/>
      <c r="N22" s="27">
        <v>20</v>
      </c>
      <c r="O22" t="s">
        <v>188</v>
      </c>
      <c r="P22" s="114"/>
      <c r="Q22" s="71"/>
      <c r="R22" s="186">
        <f t="shared" si="0"/>
        <v>0</v>
      </c>
      <c r="S22" s="154" t="str">
        <f>_xlfn.XLOOKUP(E22,Clients!B:B,Clients!D:D,FALSE)</f>
        <v>A</v>
      </c>
      <c r="T22" s="156">
        <v>20</v>
      </c>
      <c r="U22" s="154" t="str">
        <f t="shared" si="1"/>
        <v>roll</v>
      </c>
      <c r="V22" s="154" t="s">
        <v>187</v>
      </c>
      <c r="X22" s="154">
        <f t="shared" si="2"/>
        <v>20</v>
      </c>
      <c r="Y22" s="154" t="str">
        <f t="shared" si="3"/>
        <v>roll</v>
      </c>
      <c r="Z22" s="154" t="s">
        <v>187</v>
      </c>
      <c r="AA22" s="154" t="s">
        <v>121</v>
      </c>
      <c r="AB22" s="154" t="s">
        <v>132</v>
      </c>
    </row>
    <row r="23" spans="1:28" x14ac:dyDescent="0.25">
      <c r="A23">
        <v>40038</v>
      </c>
      <c r="B23">
        <v>20015</v>
      </c>
      <c r="C23" s="154" t="str">
        <f>VLOOKUP(Table3[[#This Row],[Spec no]],Table2[#All],3,FALSE)</f>
        <v>Jinda</v>
      </c>
      <c r="D23" s="155" t="str">
        <f>_xlfn.XLOOKUP(B23,Table2[Spec no],Table2[Supplier Spec],FALSE)</f>
        <v>0402105</v>
      </c>
      <c r="E23" t="s">
        <v>119</v>
      </c>
      <c r="F23" t="str">
        <f>_xlfn.XLOOKUP(E23,Clients!B:B,Clients!D:D,FALSE)</f>
        <v>F</v>
      </c>
      <c r="G23" s="13"/>
      <c r="H23" t="s">
        <v>279</v>
      </c>
      <c r="I23" s="154" t="str">
        <f>VLOOKUP(Table3[[#This Row],[Spec no]],Table2[#All],2,FALSE)</f>
        <v>S15-3</v>
      </c>
      <c r="J23" s="154" t="s">
        <v>456</v>
      </c>
      <c r="K23" s="154" t="str">
        <f>VLOOKUP(Table3[[#This Row],[Spec no]],Table2[#All],5,FALSE)</f>
        <v>Self Adhesive Paper</v>
      </c>
      <c r="L23" t="s">
        <v>296</v>
      </c>
      <c r="M23"/>
      <c r="N23" s="27">
        <v>0</v>
      </c>
      <c r="O23" t="s">
        <v>188</v>
      </c>
      <c r="P23" s="114">
        <v>13</v>
      </c>
      <c r="Q23" s="71">
        <v>5000</v>
      </c>
      <c r="R23" s="186">
        <f t="shared" si="0"/>
        <v>780</v>
      </c>
      <c r="S23" s="154" t="str">
        <f>_xlfn.XLOOKUP(E23,Clients!B:B,Clients!D:D,FALSE)</f>
        <v>F</v>
      </c>
      <c r="T23" s="156">
        <v>0</v>
      </c>
      <c r="U23" s="154" t="str">
        <f t="shared" si="1"/>
        <v>roll</v>
      </c>
      <c r="V23" s="154" t="s">
        <v>187</v>
      </c>
      <c r="X23" s="154">
        <f t="shared" si="2"/>
        <v>0</v>
      </c>
      <c r="Y23" s="154" t="str">
        <f t="shared" si="3"/>
        <v>roll</v>
      </c>
      <c r="Z23" s="154" t="s">
        <v>187</v>
      </c>
      <c r="AA23" s="154" t="s">
        <v>121</v>
      </c>
      <c r="AB23" s="154" t="s">
        <v>132</v>
      </c>
    </row>
    <row r="24" spans="1:28" x14ac:dyDescent="0.25">
      <c r="A24">
        <v>40039</v>
      </c>
      <c r="B24">
        <v>20012</v>
      </c>
      <c r="C24" s="154" t="s">
        <v>145</v>
      </c>
      <c r="D24" s="155" t="str">
        <f>_xlfn.XLOOKUP(B24,Table2[Spec no],Table2[Supplier Spec],FALSE)</f>
        <v>AR316 (AH2002)</v>
      </c>
      <c r="E24" t="s">
        <v>304</v>
      </c>
      <c r="F24" t="str">
        <f>_xlfn.XLOOKUP(E24,Clients!B:B,Clients!D:D,FALSE)</f>
        <v>F</v>
      </c>
      <c r="G24" s="13" t="s">
        <v>410</v>
      </c>
      <c r="H24" t="s">
        <v>309</v>
      </c>
      <c r="I24" s="154" t="str">
        <f>VLOOKUP(Table3[[#This Row],[Spec no]],Table2[#All],2,FALSE)</f>
        <v>D21-1</v>
      </c>
      <c r="J24" s="154" t="s">
        <v>429</v>
      </c>
      <c r="K24" s="154" t="str">
        <f>VLOOKUP(Table3[[#This Row],[Spec no]],Table2[#All],5,FALSE)</f>
        <v>Self Adhesive Paper</v>
      </c>
      <c r="L24" t="s">
        <v>1373</v>
      </c>
      <c r="M24" t="s">
        <v>522</v>
      </c>
      <c r="N24" s="30">
        <f>0.32</f>
        <v>0.32</v>
      </c>
      <c r="O24" t="s">
        <v>198</v>
      </c>
      <c r="P24" s="114">
        <v>8.66</v>
      </c>
      <c r="Q24" s="71">
        <v>5000</v>
      </c>
      <c r="R24" s="186">
        <f t="shared" si="0"/>
        <v>519.6</v>
      </c>
      <c r="S24" s="154" t="str">
        <f>_xlfn.XLOOKUP(E24,Clients!B:B,Clients!D:D,FALSE)</f>
        <v>F</v>
      </c>
      <c r="T24" s="156">
        <v>166.27200000000002</v>
      </c>
      <c r="U24" s="154" t="str">
        <f t="shared" si="1"/>
        <v>roll</v>
      </c>
      <c r="V24" s="154" t="s">
        <v>187</v>
      </c>
      <c r="W24">
        <v>1.4</v>
      </c>
      <c r="X24" s="154">
        <f t="shared" si="2"/>
        <v>0.44799999999999995</v>
      </c>
      <c r="Y24" s="154" t="str">
        <f t="shared" si="3"/>
        <v>msi</v>
      </c>
      <c r="Z24" s="154" t="s">
        <v>191</v>
      </c>
      <c r="AA24" s="154" t="s">
        <v>121</v>
      </c>
      <c r="AB24" s="154" t="s">
        <v>132</v>
      </c>
    </row>
    <row r="25" spans="1:28" x14ac:dyDescent="0.25">
      <c r="A25">
        <v>40044</v>
      </c>
      <c r="B25">
        <v>20017</v>
      </c>
      <c r="C25" s="154" t="str">
        <f>VLOOKUP(Table3[[#This Row],[Spec no]],Table2[#All],3,FALSE)</f>
        <v>Jinda</v>
      </c>
      <c r="D25" s="155" t="str">
        <f>_xlfn.XLOOKUP(B25,Table2[Spec no],Table2[Supplier Spec],FALSE)</f>
        <v>0488056</v>
      </c>
      <c r="E25" t="s">
        <v>304</v>
      </c>
      <c r="F25" t="str">
        <f>_xlfn.XLOOKUP(E25,Clients!B:B,Clients!D:D,FALSE)</f>
        <v>F</v>
      </c>
      <c r="G25" t="s">
        <v>396</v>
      </c>
      <c r="H25" t="s">
        <v>397</v>
      </c>
      <c r="I25" s="154" t="str">
        <f>VLOOKUP(Table3[[#This Row],[Spec no]],Table2[#All],2,FALSE)</f>
        <v>B25-3</v>
      </c>
      <c r="J25" s="154" t="s">
        <v>465</v>
      </c>
      <c r="K25" s="154" t="s">
        <v>125</v>
      </c>
      <c r="L25" t="s">
        <v>1373</v>
      </c>
      <c r="M25" t="s">
        <v>524</v>
      </c>
      <c r="N25" s="30">
        <f>0.38</f>
        <v>0.38</v>
      </c>
      <c r="O25" t="s">
        <v>198</v>
      </c>
      <c r="P25" s="114">
        <v>8.66</v>
      </c>
      <c r="Q25" s="71">
        <v>5000</v>
      </c>
      <c r="R25" s="186">
        <f t="shared" si="0"/>
        <v>519.6</v>
      </c>
      <c r="S25" s="157" t="str">
        <f>_xlfn.XLOOKUP(E25,Clients!B:B,Clients!D:D,FALSE)</f>
        <v>F</v>
      </c>
      <c r="T25" s="156">
        <v>197.44800000000001</v>
      </c>
      <c r="U25" s="157" t="s">
        <v>208</v>
      </c>
      <c r="V25" s="154" t="s">
        <v>187</v>
      </c>
      <c r="W25">
        <v>1.4</v>
      </c>
      <c r="X25" s="154">
        <f t="shared" si="2"/>
        <v>0.53199999999999992</v>
      </c>
      <c r="Y25" s="154" t="str">
        <f t="shared" si="3"/>
        <v>msi</v>
      </c>
      <c r="Z25" s="154" t="s">
        <v>191</v>
      </c>
      <c r="AA25" s="154" t="s">
        <v>121</v>
      </c>
      <c r="AB25" s="154" t="s">
        <v>376</v>
      </c>
    </row>
    <row r="26" spans="1:28" x14ac:dyDescent="0.25">
      <c r="A26">
        <v>40045</v>
      </c>
      <c r="B26">
        <v>20017</v>
      </c>
      <c r="C26" s="154" t="str">
        <f>VLOOKUP(Table3[[#This Row],[Spec no]],Table2[#All],3,FALSE)</f>
        <v>Jinda</v>
      </c>
      <c r="D26" s="155" t="str">
        <f>_xlfn.XLOOKUP(B26,Table2[Spec no],Table2[Supplier Spec],FALSE)</f>
        <v>0488056</v>
      </c>
      <c r="E26" t="s">
        <v>398</v>
      </c>
      <c r="F26" t="str">
        <f>_xlfn.XLOOKUP(E26,Clients!B:B,Clients!D:D,FALSE)</f>
        <v>F</v>
      </c>
      <c r="G26" s="13"/>
      <c r="H26" t="s">
        <v>397</v>
      </c>
      <c r="I26" s="154" t="str">
        <f>VLOOKUP(Table3[[#This Row],[Spec no]],Table2[#All],2,FALSE)</f>
        <v>B25-3</v>
      </c>
      <c r="J26" s="154" t="s">
        <v>465</v>
      </c>
      <c r="K26" s="154" t="s">
        <v>125</v>
      </c>
      <c r="L26" t="s">
        <v>764</v>
      </c>
      <c r="M26" t="s">
        <v>525</v>
      </c>
      <c r="N26" s="27">
        <v>0.34</v>
      </c>
      <c r="O26" t="s">
        <v>198</v>
      </c>
      <c r="P26" s="114">
        <v>15</v>
      </c>
      <c r="Q26" s="71">
        <v>5000</v>
      </c>
      <c r="R26" s="186">
        <f t="shared" si="0"/>
        <v>900</v>
      </c>
      <c r="S26" s="157" t="str">
        <f>_xlfn.XLOOKUP(E26,Clients!B:B,Clients!D:D,FALSE)</f>
        <v>F</v>
      </c>
      <c r="T26" s="156">
        <v>306</v>
      </c>
      <c r="U26" s="157" t="s">
        <v>208</v>
      </c>
      <c r="V26" s="154" t="s">
        <v>187</v>
      </c>
      <c r="X26" s="154">
        <f t="shared" si="2"/>
        <v>0.34</v>
      </c>
      <c r="Y26" s="154" t="str">
        <f t="shared" si="3"/>
        <v>msi</v>
      </c>
      <c r="Z26" s="154" t="s">
        <v>187</v>
      </c>
      <c r="AA26" s="154" t="s">
        <v>121</v>
      </c>
      <c r="AB26" s="154" t="s">
        <v>376</v>
      </c>
    </row>
    <row r="27" spans="1:28" x14ac:dyDescent="0.25">
      <c r="A27">
        <v>40046</v>
      </c>
      <c r="C27" s="154" t="s">
        <v>281</v>
      </c>
      <c r="D27" s="155" t="b">
        <f>_xlfn.XLOOKUP(B27,Table2[Spec no],Table2[Supplier Spec],FALSE)</f>
        <v>0</v>
      </c>
      <c r="E27" t="s">
        <v>398</v>
      </c>
      <c r="F27" t="str">
        <f>_xlfn.XLOOKUP(E27,Clients!B:B,Clients!D:D,FALSE)</f>
        <v>F</v>
      </c>
      <c r="G27" s="13"/>
      <c r="H27" t="s">
        <v>403</v>
      </c>
      <c r="I27" s="154" t="s">
        <v>403</v>
      </c>
      <c r="J27" s="154"/>
      <c r="K27" s="154" t="s">
        <v>404</v>
      </c>
      <c r="N27" s="27">
        <v>0.34</v>
      </c>
      <c r="O27" t="s">
        <v>198</v>
      </c>
      <c r="P27" s="114"/>
      <c r="Q27" s="71"/>
      <c r="R27" s="186">
        <f t="shared" si="0"/>
        <v>0</v>
      </c>
      <c r="S27" s="157" t="str">
        <f>_xlfn.XLOOKUP(E27,Clients!B:B,Clients!D:D,FALSE)</f>
        <v>F</v>
      </c>
      <c r="T27" s="156">
        <v>306</v>
      </c>
      <c r="U27" s="157" t="s">
        <v>208</v>
      </c>
      <c r="V27" s="154" t="s">
        <v>187</v>
      </c>
      <c r="X27" s="154">
        <f t="shared" si="2"/>
        <v>0.34</v>
      </c>
      <c r="Y27" s="154" t="str">
        <f t="shared" si="3"/>
        <v>msi</v>
      </c>
      <c r="Z27" s="154" t="s">
        <v>187</v>
      </c>
      <c r="AA27" s="154"/>
      <c r="AB27" s="154"/>
    </row>
    <row r="28" spans="1:28" x14ac:dyDescent="0.25">
      <c r="A28">
        <v>40047</v>
      </c>
      <c r="B28">
        <v>20011</v>
      </c>
      <c r="C28" s="154" t="str">
        <f>VLOOKUP(Table3[[#This Row],[Spec no]],Table2[#All],3,FALSE)</f>
        <v>AKO</v>
      </c>
      <c r="D28" s="155" t="str">
        <f>_xlfn.XLOOKUP(B28,Table2[Spec no],Table2[Supplier Spec],FALSE)</f>
        <v>AP1019</v>
      </c>
      <c r="E28" t="s">
        <v>432</v>
      </c>
      <c r="F28" t="str">
        <f>_xlfn.XLOOKUP(E28,Clients!B:B,Clients!D:D,FALSE)</f>
        <v>F</v>
      </c>
      <c r="G28" s="13"/>
      <c r="H28" t="s">
        <v>439</v>
      </c>
      <c r="I28" s="154" t="str">
        <f>VLOOKUP(Table3[[#This Row],[Spec no]],Table2[#All],2,FALSE)</f>
        <v>S21-1</v>
      </c>
      <c r="J28" s="154" t="str">
        <f>VLOOKUP(Table3[[#This Row],[Spec no]],Table2[#All],10,FALSE)</f>
        <v>SG - Hotmelt Adhesive</v>
      </c>
      <c r="K28" s="154" t="str">
        <f>VLOOKUP(Table3[[#This Row],[Spec no]],Table2[#All],5,FALSE)</f>
        <v>Self Adhesive Paper</v>
      </c>
      <c r="L28" t="s">
        <v>753</v>
      </c>
      <c r="M28" t="s">
        <v>527</v>
      </c>
      <c r="N28" s="27">
        <v>0.26</v>
      </c>
      <c r="O28" t="s">
        <v>198</v>
      </c>
      <c r="P28" s="114">
        <v>13</v>
      </c>
      <c r="Q28" s="71">
        <v>5000</v>
      </c>
      <c r="R28" s="186">
        <f t="shared" si="0"/>
        <v>780</v>
      </c>
      <c r="S28" s="157" t="str">
        <f>_xlfn.XLOOKUP(E28,Clients!B:B,Clients!D:D,FALSE)</f>
        <v>F</v>
      </c>
      <c r="T28" s="156">
        <v>202.8</v>
      </c>
      <c r="U28" s="157" t="s">
        <v>208</v>
      </c>
      <c r="V28" s="154" t="s">
        <v>187</v>
      </c>
      <c r="X28" s="154">
        <f t="shared" si="2"/>
        <v>0.26</v>
      </c>
      <c r="Y28" s="154" t="str">
        <f t="shared" si="3"/>
        <v>msi</v>
      </c>
      <c r="Z28" s="154" t="s">
        <v>187</v>
      </c>
      <c r="AA28" s="154" t="s">
        <v>121</v>
      </c>
      <c r="AB28" s="154" t="s">
        <v>132</v>
      </c>
    </row>
    <row r="29" spans="1:28" x14ac:dyDescent="0.25">
      <c r="A29">
        <v>40048</v>
      </c>
      <c r="B29">
        <v>20011</v>
      </c>
      <c r="C29" s="154" t="str">
        <f>VLOOKUP(Table3[[#This Row],[Spec no]],Table2[#All],3,FALSE)</f>
        <v>AKO</v>
      </c>
      <c r="D29" s="155" t="str">
        <f>_xlfn.XLOOKUP(B29,Table2[Spec no],Table2[Supplier Spec],FALSE)</f>
        <v>AP1019</v>
      </c>
      <c r="E29" t="s">
        <v>445</v>
      </c>
      <c r="F29" t="str">
        <f>_xlfn.XLOOKUP(E29,Clients!B:B,Clients!D:D,FALSE)</f>
        <v>F</v>
      </c>
      <c r="G29" s="13">
        <v>2212</v>
      </c>
      <c r="H29" t="s">
        <v>451</v>
      </c>
      <c r="I29" s="154" t="str">
        <f>VLOOKUP(Table3[[#This Row],[Spec no]],Table2[#All],2,FALSE)</f>
        <v>S21-1</v>
      </c>
      <c r="J29" s="154" t="str">
        <f>VLOOKUP(Table3[[#This Row],[Spec no]],Table2[#All],10,FALSE)</f>
        <v>SG - Hotmelt Adhesive</v>
      </c>
      <c r="K29" s="154" t="str">
        <f>VLOOKUP(Table3[[#This Row],[Spec no]],Table2[#All],5,FALSE)</f>
        <v>Self Adhesive Paper</v>
      </c>
      <c r="L29" s="154" t="str">
        <f>IF(F29="F","Larg: "&amp;P29&amp;"po   Long: "&amp;Q29&amp;"pi","W: "&amp;P29&amp;"in   L: "&amp;Q29&amp;"ft")</f>
        <v>Larg: 12po   Long: 5000pi</v>
      </c>
      <c r="M29"/>
      <c r="N29" s="30">
        <v>0.27</v>
      </c>
      <c r="O29" t="s">
        <v>198</v>
      </c>
      <c r="P29" s="114">
        <v>12</v>
      </c>
      <c r="Q29" s="71">
        <v>5000</v>
      </c>
      <c r="R29" s="186">
        <f t="shared" si="0"/>
        <v>720</v>
      </c>
      <c r="S29" s="157" t="str">
        <f>_xlfn.XLOOKUP(E29,Clients!B:B,Clients!D:D,FALSE)</f>
        <v>F</v>
      </c>
      <c r="T29" s="156">
        <v>194.4</v>
      </c>
      <c r="U29" s="157" t="s">
        <v>208</v>
      </c>
      <c r="V29" s="154" t="s">
        <v>187</v>
      </c>
      <c r="X29" s="154">
        <f t="shared" si="2"/>
        <v>0.27</v>
      </c>
      <c r="Y29" s="154" t="str">
        <f t="shared" si="3"/>
        <v>msi</v>
      </c>
      <c r="Z29" s="154" t="s">
        <v>187</v>
      </c>
      <c r="AA29" s="154" t="s">
        <v>121</v>
      </c>
      <c r="AB29" s="154" t="s">
        <v>132</v>
      </c>
    </row>
    <row r="30" spans="1:28" x14ac:dyDescent="0.25">
      <c r="A30">
        <v>40049</v>
      </c>
      <c r="B30">
        <v>20012</v>
      </c>
      <c r="C30" s="154" t="str">
        <f>VLOOKUP(Table3[[#This Row],[Spec no]],Table2[#All],3,FALSE)</f>
        <v>AKO</v>
      </c>
      <c r="D30" s="155" t="str">
        <f>_xlfn.XLOOKUP(B30,Table2[Spec no],Table2[Supplier Spec],FALSE)</f>
        <v>AR316 (AH2002)</v>
      </c>
      <c r="E30" t="s">
        <v>476</v>
      </c>
      <c r="F30" t="str">
        <f>_xlfn.XLOOKUP(E30,Clients!B:B,Clients!D:D,FALSE)</f>
        <v>F</v>
      </c>
      <c r="G30" s="13"/>
      <c r="H30" t="s">
        <v>309</v>
      </c>
      <c r="I30" s="154" t="str">
        <f>VLOOKUP(Table3[[#This Row],[Spec no]],Table2[#All],2,FALSE)</f>
        <v>D21-1</v>
      </c>
      <c r="J30" s="154" t="str">
        <f>VLOOKUP(Table3[[#This Row],[Spec no]],Table2[#All],10,FALSE)</f>
        <v>TC DT - Hotmelt Adhesive</v>
      </c>
      <c r="K30" s="154" t="str">
        <f>VLOOKUP(Table3[[#This Row],[Spec no]],Table2[#All],5,FALSE)</f>
        <v>Self Adhesive Paper</v>
      </c>
      <c r="L30" t="s">
        <v>1362</v>
      </c>
      <c r="M30" s="27" t="s">
        <v>528</v>
      </c>
      <c r="N30" s="27">
        <v>0.46600000000000003</v>
      </c>
      <c r="O30" t="s">
        <v>198</v>
      </c>
      <c r="P30" s="114">
        <v>12.875</v>
      </c>
      <c r="Q30" s="71">
        <v>5000</v>
      </c>
      <c r="R30" s="186">
        <f t="shared" si="0"/>
        <v>772.5</v>
      </c>
      <c r="S30" s="157" t="str">
        <f>_xlfn.XLOOKUP(E30,Clients!B:B,Clients!D:D,FALSE)</f>
        <v>F</v>
      </c>
      <c r="T30" s="156">
        <v>359.98500000000001</v>
      </c>
      <c r="U30" s="157" t="s">
        <v>208</v>
      </c>
      <c r="V30" s="154" t="s">
        <v>191</v>
      </c>
      <c r="W30">
        <v>1</v>
      </c>
      <c r="X30" s="154">
        <f t="shared" si="2"/>
        <v>0.46600000000000003</v>
      </c>
      <c r="Y30" s="154" t="str">
        <f t="shared" si="3"/>
        <v>msi</v>
      </c>
      <c r="Z30" s="154" t="s">
        <v>191</v>
      </c>
      <c r="AA30" s="154" t="s">
        <v>121</v>
      </c>
      <c r="AB30" s="154">
        <f>_xlfn.XLOOKUP(B30,Spec!A:A,Spec!L:L,FALSE)</f>
        <v>4811.41</v>
      </c>
    </row>
    <row r="31" spans="1:28" x14ac:dyDescent="0.25">
      <c r="A31">
        <v>40050</v>
      </c>
      <c r="B31">
        <v>20017</v>
      </c>
      <c r="C31" s="154" t="str">
        <f>VLOOKUP(Table3[[#This Row],[Spec no]],Table2[#All],3,FALSE)</f>
        <v>Jinda</v>
      </c>
      <c r="D31" s="155" t="str">
        <f>_xlfn.XLOOKUP(B31,Table2[Spec no],Table2[Supplier Spec],FALSE)</f>
        <v>0488056</v>
      </c>
      <c r="E31" t="s">
        <v>398</v>
      </c>
      <c r="F31" t="str">
        <f>_xlfn.XLOOKUP(E31,Clients!B:B,Clients!D:D,FALSE)</f>
        <v>F</v>
      </c>
      <c r="G31" s="13" t="s">
        <v>499</v>
      </c>
      <c r="H31" t="s">
        <v>397</v>
      </c>
      <c r="I31" s="154" t="str">
        <f>VLOOKUP(Table3[[#This Row],[Spec no]],Table2[#All],2,FALSE)</f>
        <v>B25-3</v>
      </c>
      <c r="J31" s="154" t="str">
        <f>VLOOKUP(Table3[[#This Row],[Spec no]],Table2[#All],10,FALSE)</f>
        <v>White BOPP - Acrylic Adhesive</v>
      </c>
      <c r="K31" s="154" t="str">
        <f>VLOOKUP(Table3[[#This Row],[Spec no]],Table2[#All],5,FALSE)</f>
        <v>Self Adhesive Film</v>
      </c>
      <c r="L31" t="s">
        <v>1377</v>
      </c>
      <c r="M31" t="s">
        <v>528</v>
      </c>
      <c r="N31" s="30">
        <v>0.34</v>
      </c>
      <c r="O31" t="s">
        <v>198</v>
      </c>
      <c r="P31" s="148">
        <v>15</v>
      </c>
      <c r="Q31" s="109">
        <v>2500</v>
      </c>
      <c r="R31" s="186">
        <f t="shared" si="0"/>
        <v>450</v>
      </c>
      <c r="S31" s="157" t="str">
        <f>_xlfn.XLOOKUP(E31,Clients!B:B,Clients!D:D,FALSE)</f>
        <v>F</v>
      </c>
      <c r="T31" s="156">
        <v>153</v>
      </c>
      <c r="U31" s="157" t="s">
        <v>208</v>
      </c>
      <c r="V31" s="154" t="s">
        <v>187</v>
      </c>
      <c r="X31" s="154">
        <f t="shared" si="2"/>
        <v>0.34</v>
      </c>
      <c r="Y31" s="154" t="str">
        <f t="shared" si="3"/>
        <v>msi</v>
      </c>
      <c r="Z31" s="154" t="s">
        <v>187</v>
      </c>
      <c r="AA31" s="154" t="s">
        <v>121</v>
      </c>
      <c r="AB31" s="154" t="s">
        <v>376</v>
      </c>
    </row>
    <row r="32" spans="1:28" x14ac:dyDescent="0.25">
      <c r="A32">
        <v>40051</v>
      </c>
      <c r="B32">
        <v>20016</v>
      </c>
      <c r="C32" s="154" t="str">
        <f>VLOOKUP(Table3[[#This Row],[Spec no]],Table2[#All],3,FALSE)</f>
        <v>Jinda</v>
      </c>
      <c r="D32" s="155" t="str">
        <f>_xlfn.XLOOKUP(B32,Table2[Spec no],Table2[Supplier Spec],FALSE)</f>
        <v>0488032</v>
      </c>
      <c r="E32" t="s">
        <v>398</v>
      </c>
      <c r="F32" t="str">
        <f>_xlfn.XLOOKUP(E32,Clients!B:B,Clients!D:D,FALSE)</f>
        <v>F</v>
      </c>
      <c r="G32" s="13" t="s">
        <v>503</v>
      </c>
      <c r="H32" t="s">
        <v>502</v>
      </c>
      <c r="I32" s="154" t="str">
        <f>VLOOKUP(Table3[[#This Row],[Spec no]],Table2[#All],2,FALSE)</f>
        <v>B15-3</v>
      </c>
      <c r="J32" s="154" t="str">
        <f>VLOOKUP(Table3[[#This Row],[Spec no]],Table2[#All],10,FALSE)</f>
        <v>Clear BOPP - Acrylic Adhesive</v>
      </c>
      <c r="K32" s="154" t="str">
        <f>VLOOKUP(Table3[[#This Row],[Spec no]],Table2[#All],5,FALSE)</f>
        <v>Self Adhesive Film</v>
      </c>
      <c r="L32" t="s">
        <v>1377</v>
      </c>
      <c r="M32"/>
      <c r="N32" s="27">
        <v>0.34</v>
      </c>
      <c r="O32" t="s">
        <v>198</v>
      </c>
      <c r="P32" s="114">
        <v>15</v>
      </c>
      <c r="Q32" s="71">
        <v>2500</v>
      </c>
      <c r="R32" s="186">
        <f t="shared" si="0"/>
        <v>450</v>
      </c>
      <c r="S32" s="157" t="str">
        <f>_xlfn.XLOOKUP(E32,Clients!B:B,Clients!D:D,FALSE)</f>
        <v>F</v>
      </c>
      <c r="T32" s="156">
        <v>153</v>
      </c>
      <c r="U32" s="157" t="s">
        <v>208</v>
      </c>
      <c r="V32" s="154" t="s">
        <v>187</v>
      </c>
      <c r="X32" s="154">
        <f t="shared" si="2"/>
        <v>0.34</v>
      </c>
      <c r="Y32" s="154" t="str">
        <f t="shared" si="3"/>
        <v>msi</v>
      </c>
      <c r="Z32" s="154" t="s">
        <v>187</v>
      </c>
      <c r="AA32" s="154" t="s">
        <v>121</v>
      </c>
      <c r="AB32" s="154" t="s">
        <v>376</v>
      </c>
    </row>
    <row r="33" spans="1:28" x14ac:dyDescent="0.25">
      <c r="A33">
        <v>40052</v>
      </c>
      <c r="B33">
        <v>20015</v>
      </c>
      <c r="C33" s="154" t="str">
        <f>VLOOKUP(Table3[[#This Row],[Spec no]],Table2[#All],3,FALSE)</f>
        <v>Jinda</v>
      </c>
      <c r="D33" s="155" t="str">
        <f>_xlfn.XLOOKUP(B33,Table2[Spec no],Table2[Supplier Spec],FALSE)</f>
        <v>0402105</v>
      </c>
      <c r="E33" t="s">
        <v>445</v>
      </c>
      <c r="F33" t="str">
        <f>_xlfn.XLOOKUP(E33,Clients!B:B,Clients!D:D,FALSE)</f>
        <v>F</v>
      </c>
      <c r="G33" s="13">
        <v>2213</v>
      </c>
      <c r="H33" t="s">
        <v>279</v>
      </c>
      <c r="I33" s="154" t="str">
        <f>VLOOKUP(Table3[[#This Row],[Spec no]],Table2[#All],2,FALSE)</f>
        <v>S15-3</v>
      </c>
      <c r="J33" s="154" t="str">
        <f>VLOOKUP(Table3[[#This Row],[Spec no]],Table2[#All],10,FALSE)</f>
        <v>SG - Acrylic Adhesive</v>
      </c>
      <c r="K33" s="154" t="str">
        <f>VLOOKUP(Table3[[#This Row],[Spec no]],Table2[#All],5,FALSE)</f>
        <v>Self Adhesive Paper</v>
      </c>
      <c r="L33" t="s">
        <v>729</v>
      </c>
      <c r="M33"/>
      <c r="N33" s="27">
        <v>0.28000000000000003</v>
      </c>
      <c r="O33" t="s">
        <v>198</v>
      </c>
      <c r="P33" s="114">
        <v>13</v>
      </c>
      <c r="Q33" s="71">
        <v>5000</v>
      </c>
      <c r="R33" s="186">
        <f t="shared" si="0"/>
        <v>780</v>
      </c>
      <c r="S33" s="157" t="str">
        <f>_xlfn.XLOOKUP(E33,Clients!B:B,Clients!D:D,FALSE)</f>
        <v>F</v>
      </c>
      <c r="T33" s="156">
        <v>218.40000000000003</v>
      </c>
      <c r="U33" s="157" t="s">
        <v>208</v>
      </c>
      <c r="V33" s="154" t="s">
        <v>187</v>
      </c>
      <c r="X33" s="154">
        <f t="shared" si="2"/>
        <v>0.28000000000000003</v>
      </c>
      <c r="Y33" s="154" t="str">
        <f t="shared" si="3"/>
        <v>msi</v>
      </c>
      <c r="Z33" s="154" t="s">
        <v>187</v>
      </c>
      <c r="AA33" s="154" t="s">
        <v>121</v>
      </c>
      <c r="AB33" s="154" t="s">
        <v>132</v>
      </c>
    </row>
    <row r="34" spans="1:28" x14ac:dyDescent="0.25">
      <c r="A34">
        <v>40053</v>
      </c>
      <c r="B34">
        <v>20017</v>
      </c>
      <c r="C34" s="154" t="str">
        <f>VLOOKUP(Table3[[#This Row],[Spec no]],Table2[#All],3,FALSE)</f>
        <v>Jinda</v>
      </c>
      <c r="D34" s="155" t="str">
        <f>_xlfn.XLOOKUP(B34,Table2[Spec no],Table2[Supplier Spec],FALSE)</f>
        <v>0488056</v>
      </c>
      <c r="E34" t="s">
        <v>445</v>
      </c>
      <c r="F34" t="str">
        <f>_xlfn.XLOOKUP(E34,Clients!B:B,Clients!D:D,FALSE)</f>
        <v>F</v>
      </c>
      <c r="G34">
        <v>2084</v>
      </c>
      <c r="H34" t="s">
        <v>397</v>
      </c>
      <c r="I34" s="154" t="str">
        <f>VLOOKUP(Table3[[#This Row],[Spec no]],Table2[#All],2,FALSE)</f>
        <v>B25-3</v>
      </c>
      <c r="J34" s="154" t="str">
        <f>VLOOKUP(Table3[[#This Row],[Spec no]],Table2[#All],10,FALSE)</f>
        <v>White BOPP - Acrylic Adhesive</v>
      </c>
      <c r="K34" s="154" t="str">
        <f>VLOOKUP(Table3[[#This Row],[Spec no]],Table2[#All],5,FALSE)</f>
        <v>Self Adhesive Film</v>
      </c>
      <c r="L34" t="s">
        <v>729</v>
      </c>
      <c r="M34" t="s">
        <v>529</v>
      </c>
      <c r="N34" s="27">
        <v>0.33</v>
      </c>
      <c r="O34" t="s">
        <v>198</v>
      </c>
      <c r="P34" s="114">
        <v>13</v>
      </c>
      <c r="Q34" s="71">
        <v>5000</v>
      </c>
      <c r="R34" s="186">
        <f t="shared" si="0"/>
        <v>780</v>
      </c>
      <c r="S34" s="157" t="str">
        <f>_xlfn.XLOOKUP(E34,Clients!B:B,Clients!D:D,FALSE)</f>
        <v>F</v>
      </c>
      <c r="T34" s="156">
        <v>257.40000000000003</v>
      </c>
      <c r="U34" s="157" t="s">
        <v>208</v>
      </c>
      <c r="V34" s="154" t="s">
        <v>187</v>
      </c>
      <c r="X34" s="154">
        <f t="shared" si="2"/>
        <v>0.33</v>
      </c>
      <c r="Y34" s="154" t="str">
        <f t="shared" si="3"/>
        <v>msi</v>
      </c>
      <c r="Z34" s="154" t="s">
        <v>187</v>
      </c>
      <c r="AA34" s="154" t="s">
        <v>121</v>
      </c>
      <c r="AB34" s="154" t="s">
        <v>376</v>
      </c>
    </row>
    <row r="35" spans="1:28" x14ac:dyDescent="0.25">
      <c r="A35">
        <v>40054</v>
      </c>
      <c r="B35">
        <v>20013</v>
      </c>
      <c r="C35" s="154" t="str">
        <f>VLOOKUP(Table3[[#This Row],[Spec no]],Table2[#All],3,FALSE)</f>
        <v>AKO</v>
      </c>
      <c r="D35" s="155" t="str">
        <f>_xlfn.XLOOKUP(B35,Table2[Spec no],Table2[Supplier Spec],FALSE)</f>
        <v>Hansol TC CL74</v>
      </c>
      <c r="E35" t="s">
        <v>8</v>
      </c>
      <c r="F35" t="str">
        <f>_xlfn.XLOOKUP(E35,Clients!B:B,Clients!D:D,FALSE)</f>
        <v>A</v>
      </c>
      <c r="G35" s="13" t="s">
        <v>507</v>
      </c>
      <c r="H35" t="s">
        <v>282</v>
      </c>
      <c r="I35" s="154" t="s">
        <v>146</v>
      </c>
      <c r="J35" s="154" t="s">
        <v>703</v>
      </c>
      <c r="K35" s="154" t="s">
        <v>135</v>
      </c>
      <c r="L35" s="30" t="s">
        <v>526</v>
      </c>
      <c r="M35" s="30" t="s">
        <v>1620</v>
      </c>
      <c r="N35" s="30">
        <v>0.31</v>
      </c>
      <c r="O35" t="s">
        <v>198</v>
      </c>
      <c r="P35" s="148">
        <v>9</v>
      </c>
      <c r="Q35" s="109">
        <v>5000</v>
      </c>
      <c r="R35" s="186">
        <f t="shared" ref="R35:R66" si="4">P35*12*Q35/1000</f>
        <v>540</v>
      </c>
      <c r="S35" s="157" t="str">
        <f>_xlfn.XLOOKUP(E35,Clients!B:B,Clients!D:D,FALSE)</f>
        <v>A</v>
      </c>
      <c r="T35" s="156">
        <f t="shared" ref="T35" si="5">IF(O35="msi",P35*12*Q35/1000*N35,IF(O35="sqm",P35/1000*Q35,N35))</f>
        <v>167.4</v>
      </c>
      <c r="U35" s="157" t="s">
        <v>188</v>
      </c>
      <c r="V35" s="154" t="s">
        <v>187</v>
      </c>
      <c r="X35" s="154">
        <f t="shared" si="2"/>
        <v>0.31</v>
      </c>
      <c r="Y35" s="154" t="str">
        <f t="shared" si="3"/>
        <v>msi</v>
      </c>
      <c r="Z35" s="154" t="s">
        <v>187</v>
      </c>
      <c r="AA35" s="154" t="s">
        <v>121</v>
      </c>
      <c r="AB35" s="154">
        <v>4811.41</v>
      </c>
    </row>
    <row r="36" spans="1:28" x14ac:dyDescent="0.25">
      <c r="A36">
        <v>40055</v>
      </c>
      <c r="B36">
        <v>20012</v>
      </c>
      <c r="C36" s="154" t="str">
        <f>VLOOKUP(Table3[[#This Row],[Spec no]],Table2[#All],3,FALSE)</f>
        <v>AKO</v>
      </c>
      <c r="D36" s="155" t="str">
        <f>_xlfn.XLOOKUP(B36,Table2[Spec no],Table2[Supplier Spec],FALSE)</f>
        <v>AR316 (AH2002)</v>
      </c>
      <c r="E36" t="s">
        <v>476</v>
      </c>
      <c r="F36" t="str">
        <f>_xlfn.XLOOKUP(E36,Clients!B:B,Clients!D:D,FALSE)</f>
        <v>F</v>
      </c>
      <c r="G36" s="13"/>
      <c r="H36" t="s">
        <v>309</v>
      </c>
      <c r="I36" s="154" t="str">
        <f>VLOOKUP(Table3[[#This Row],[Spec no]],Table2[#All],2,FALSE)</f>
        <v>D21-1</v>
      </c>
      <c r="J36" s="154" t="str">
        <f>VLOOKUP(Table3[[#This Row],[Spec no]],Table2[#All],10,FALSE)</f>
        <v>TC DT - Hotmelt Adhesive</v>
      </c>
      <c r="K36" s="154" t="str">
        <f>VLOOKUP(Table3[[#This Row],[Spec no]],Table2[#All],5,FALSE)</f>
        <v>Self Adhesive Paper</v>
      </c>
      <c r="L36" t="s">
        <v>1363</v>
      </c>
      <c r="N36" s="27">
        <v>0.46600000000000003</v>
      </c>
      <c r="O36" t="s">
        <v>198</v>
      </c>
      <c r="P36" s="114">
        <v>12</v>
      </c>
      <c r="Q36" s="71">
        <v>5000</v>
      </c>
      <c r="R36" s="186">
        <f t="shared" si="4"/>
        <v>720</v>
      </c>
      <c r="S36" s="157" t="str">
        <f>_xlfn.XLOOKUP(E36,Clients!B:B,Clients!D:D,FALSE)</f>
        <v>F</v>
      </c>
      <c r="T36" s="156">
        <v>335.52000000000004</v>
      </c>
      <c r="U36" s="157" t="s">
        <v>208</v>
      </c>
      <c r="V36" s="154" t="s">
        <v>191</v>
      </c>
      <c r="X36" s="154">
        <f t="shared" si="2"/>
        <v>0.46600000000000003</v>
      </c>
      <c r="Y36" s="154" t="str">
        <f t="shared" si="3"/>
        <v>msi</v>
      </c>
      <c r="Z36" s="154" t="s">
        <v>191</v>
      </c>
      <c r="AA36" s="154" t="s">
        <v>121</v>
      </c>
      <c r="AB36" s="154">
        <f>_xlfn.XLOOKUP(B36,Spec!A:A,Spec!L:L,FALSE)</f>
        <v>4811.41</v>
      </c>
    </row>
    <row r="37" spans="1:28" x14ac:dyDescent="0.25">
      <c r="A37">
        <v>40056</v>
      </c>
      <c r="B37">
        <v>20012</v>
      </c>
      <c r="C37" s="154" t="str">
        <f>VLOOKUP(Table3[[#This Row],[Spec no]],Table2[#All],3,FALSE)</f>
        <v>AKO</v>
      </c>
      <c r="D37" s="155" t="str">
        <f>_xlfn.XLOOKUP(B37,Table2[Spec no],Table2[Supplier Spec],FALSE)</f>
        <v>AR316 (AH2002)</v>
      </c>
      <c r="E37" t="s">
        <v>476</v>
      </c>
      <c r="F37" t="str">
        <f>_xlfn.XLOOKUP(E37,Clients!B:B,Clients!D:D,FALSE)</f>
        <v>F</v>
      </c>
      <c r="G37" s="13"/>
      <c r="H37" t="s">
        <v>309</v>
      </c>
      <c r="I37" s="154" t="str">
        <f>VLOOKUP(Table3[[#This Row],[Spec no]],Table2[#All],2,FALSE)</f>
        <v>D21-1</v>
      </c>
      <c r="J37" s="154" t="str">
        <f>VLOOKUP(Table3[[#This Row],[Spec no]],Table2[#All],10,FALSE)</f>
        <v>TC DT - Hotmelt Adhesive</v>
      </c>
      <c r="K37" s="154" t="str">
        <f>VLOOKUP(Table3[[#This Row],[Spec no]],Table2[#All],5,FALSE)</f>
        <v>Self Adhesive Paper</v>
      </c>
      <c r="L37" t="s">
        <v>1364</v>
      </c>
      <c r="N37" s="27">
        <v>0.46600000000000003</v>
      </c>
      <c r="O37" t="s">
        <v>198</v>
      </c>
      <c r="P37" s="114">
        <v>12</v>
      </c>
      <c r="Q37" s="71">
        <v>10000</v>
      </c>
      <c r="R37" s="186">
        <f t="shared" si="4"/>
        <v>1440</v>
      </c>
      <c r="S37" s="157" t="str">
        <f>_xlfn.XLOOKUP(E37,Clients!B:B,Clients!D:D,FALSE)</f>
        <v>F</v>
      </c>
      <c r="T37" s="156">
        <v>671.04000000000008</v>
      </c>
      <c r="U37" s="157" t="s">
        <v>208</v>
      </c>
      <c r="V37" s="154" t="s">
        <v>191</v>
      </c>
      <c r="X37" s="154">
        <f t="shared" si="2"/>
        <v>0.46600000000000003</v>
      </c>
      <c r="Y37" s="154" t="str">
        <f t="shared" si="3"/>
        <v>msi</v>
      </c>
      <c r="Z37" s="154" t="s">
        <v>191</v>
      </c>
      <c r="AA37" s="154" t="s">
        <v>121</v>
      </c>
      <c r="AB37" s="154">
        <f>_xlfn.XLOOKUP(B37,Spec!A:A,Spec!L:L,FALSE)</f>
        <v>4811.41</v>
      </c>
    </row>
    <row r="38" spans="1:28" x14ac:dyDescent="0.25">
      <c r="A38">
        <v>40057</v>
      </c>
      <c r="B38">
        <v>20012</v>
      </c>
      <c r="C38" s="154" t="str">
        <f>VLOOKUP(Table3[[#This Row],[Spec no]],Table2[#All],3,FALSE)</f>
        <v>AKO</v>
      </c>
      <c r="D38" s="155" t="str">
        <f>_xlfn.XLOOKUP(B38,Table2[Spec no],Table2[Supplier Spec],FALSE)</f>
        <v>AR316 (AH2002)</v>
      </c>
      <c r="E38" t="s">
        <v>476</v>
      </c>
      <c r="F38" t="str">
        <f>_xlfn.XLOOKUP(E38,Clients!B:B,Clients!D:D,FALSE)</f>
        <v>F</v>
      </c>
      <c r="G38" s="13"/>
      <c r="H38" t="s">
        <v>309</v>
      </c>
      <c r="I38" s="154" t="str">
        <f>VLOOKUP(Table3[[#This Row],[Spec no]],Table2[#All],2,FALSE)</f>
        <v>D21-1</v>
      </c>
      <c r="J38" s="154" t="str">
        <f>VLOOKUP(Table3[[#This Row],[Spec no]],Table2[#All],10,FALSE)</f>
        <v>TC DT - Hotmelt Adhesive</v>
      </c>
      <c r="K38" s="154" t="str">
        <f>VLOOKUP(Table3[[#This Row],[Spec no]],Table2[#All],5,FALSE)</f>
        <v>Self Adhesive Paper</v>
      </c>
      <c r="L38" t="s">
        <v>1365</v>
      </c>
      <c r="M38" s="27" t="s">
        <v>528</v>
      </c>
      <c r="N38" s="27">
        <v>0.46600000000000003</v>
      </c>
      <c r="O38" t="s">
        <v>198</v>
      </c>
      <c r="P38" s="114">
        <v>12.875</v>
      </c>
      <c r="Q38" s="71">
        <v>10000</v>
      </c>
      <c r="R38" s="186">
        <f t="shared" si="4"/>
        <v>1545</v>
      </c>
      <c r="S38" s="157" t="str">
        <f>_xlfn.XLOOKUP(E38,Clients!B:B,Clients!D:D,FALSE)</f>
        <v>F</v>
      </c>
      <c r="T38" s="156">
        <v>719.97</v>
      </c>
      <c r="U38" s="157" t="s">
        <v>208</v>
      </c>
      <c r="V38" s="154" t="s">
        <v>191</v>
      </c>
      <c r="X38" s="154">
        <f t="shared" si="2"/>
        <v>0.46600000000000003</v>
      </c>
      <c r="Y38" s="154" t="str">
        <f t="shared" si="3"/>
        <v>msi</v>
      </c>
      <c r="Z38" s="154" t="s">
        <v>191</v>
      </c>
      <c r="AA38" s="154" t="s">
        <v>121</v>
      </c>
      <c r="AB38" s="154">
        <f>_xlfn.XLOOKUP(B38,Spec!A:A,Spec!L:L,FALSE)</f>
        <v>4811.41</v>
      </c>
    </row>
    <row r="39" spans="1:28" x14ac:dyDescent="0.25">
      <c r="A39">
        <v>40058</v>
      </c>
      <c r="B39">
        <v>20012</v>
      </c>
      <c r="C39" s="154" t="s">
        <v>145</v>
      </c>
      <c r="D39" s="155" t="str">
        <f>_xlfn.XLOOKUP(B39,Table2[Spec no],Table2[Supplier Spec],FALSE)</f>
        <v>AR316 (AH2002)</v>
      </c>
      <c r="E39" t="s">
        <v>304</v>
      </c>
      <c r="F39" t="str">
        <f>_xlfn.XLOOKUP(E39,Clients!B:B,Clients!D:D,FALSE)</f>
        <v>F</v>
      </c>
      <c r="G39" s="13" t="s">
        <v>410</v>
      </c>
      <c r="H39" t="s">
        <v>309</v>
      </c>
      <c r="I39" s="154" t="str">
        <f>VLOOKUP(Table3[[#This Row],[Spec no]],Table2[#All],2,FALSE)</f>
        <v>D21-1</v>
      </c>
      <c r="J39" s="154" t="str">
        <f>VLOOKUP(Table3[[#This Row],[Spec no]],Table2[#All],10,FALSE)</f>
        <v>TC DT - Hotmelt Adhesive</v>
      </c>
      <c r="K39" s="154" t="str">
        <f>VLOOKUP(Table3[[#This Row],[Spec no]],Table2[#All],5,FALSE)</f>
        <v>Self Adhesive Paper</v>
      </c>
      <c r="L39" s="27" t="s">
        <v>1374</v>
      </c>
      <c r="M39" s="27" t="s">
        <v>530</v>
      </c>
      <c r="N39" s="30">
        <v>0.32</v>
      </c>
      <c r="O39" t="s">
        <v>198</v>
      </c>
      <c r="P39" s="148">
        <v>9.25</v>
      </c>
      <c r="Q39" s="109">
        <v>5000</v>
      </c>
      <c r="R39" s="186">
        <f t="shared" si="4"/>
        <v>555</v>
      </c>
      <c r="S39" s="157" t="str">
        <f>_xlfn.XLOOKUP(E39,Clients!B:B,Clients!D:D,FALSE)</f>
        <v>F</v>
      </c>
      <c r="T39" s="156">
        <v>248.64</v>
      </c>
      <c r="U39" s="157" t="s">
        <v>208</v>
      </c>
      <c r="V39" s="154" t="s">
        <v>187</v>
      </c>
      <c r="W39">
        <v>1.4</v>
      </c>
      <c r="X39" s="154">
        <f t="shared" si="2"/>
        <v>0.44799999999999995</v>
      </c>
      <c r="Y39" s="154" t="str">
        <f t="shared" si="3"/>
        <v>msi</v>
      </c>
      <c r="Z39" s="154" t="s">
        <v>191</v>
      </c>
      <c r="AA39" s="154" t="s">
        <v>121</v>
      </c>
      <c r="AB39" s="154" t="s">
        <v>132</v>
      </c>
    </row>
    <row r="40" spans="1:28" x14ac:dyDescent="0.25">
      <c r="A40">
        <v>40059</v>
      </c>
      <c r="B40">
        <v>20012</v>
      </c>
      <c r="C40" s="154" t="s">
        <v>145</v>
      </c>
      <c r="D40" s="155" t="str">
        <f>_xlfn.XLOOKUP(B40,Table2[Spec no],Table2[Supplier Spec],FALSE)</f>
        <v>AR316 (AH2002)</v>
      </c>
      <c r="E40" t="s">
        <v>304</v>
      </c>
      <c r="F40" t="str">
        <f>_xlfn.XLOOKUP(E40,Clients!B:B,Clients!D:D,FALSE)</f>
        <v>F</v>
      </c>
      <c r="G40" s="13" t="s">
        <v>410</v>
      </c>
      <c r="H40" t="s">
        <v>309</v>
      </c>
      <c r="I40" s="154" t="str">
        <f>VLOOKUP(Table3[[#This Row],[Spec no]],Table2[#All],2,FALSE)</f>
        <v>D21-1</v>
      </c>
      <c r="J40" s="154" t="str">
        <f>VLOOKUP(Table3[[#This Row],[Spec no]],Table2[#All],10,FALSE)</f>
        <v>TC DT - Hotmelt Adhesive</v>
      </c>
      <c r="K40" s="154" t="str">
        <f>VLOOKUP(Table3[[#This Row],[Spec no]],Table2[#All],5,FALSE)</f>
        <v>Self Adhesive Paper</v>
      </c>
      <c r="L40" s="27" t="s">
        <v>1375</v>
      </c>
      <c r="M40" s="27" t="s">
        <v>530</v>
      </c>
      <c r="N40" s="30">
        <v>0.32</v>
      </c>
      <c r="O40" t="s">
        <v>198</v>
      </c>
      <c r="P40" s="148">
        <v>4.5</v>
      </c>
      <c r="Q40" s="109">
        <v>5000</v>
      </c>
      <c r="R40" s="186">
        <f t="shared" si="4"/>
        <v>270</v>
      </c>
      <c r="S40" s="157" t="str">
        <f>_xlfn.XLOOKUP(E40,Clients!B:B,Clients!D:D,FALSE)</f>
        <v>F</v>
      </c>
      <c r="T40" s="156">
        <v>120.96</v>
      </c>
      <c r="U40" s="157" t="s">
        <v>208</v>
      </c>
      <c r="V40" s="154" t="str">
        <f>_xlfn.XLOOKUP(E40,Clients!B:B,Clients!X:X,FALSE)</f>
        <v>CAD</v>
      </c>
      <c r="W40">
        <v>1.4</v>
      </c>
      <c r="X40" s="154">
        <f t="shared" si="2"/>
        <v>0.32</v>
      </c>
      <c r="Y40" s="154" t="str">
        <f t="shared" si="3"/>
        <v>msi</v>
      </c>
      <c r="Z40" s="154" t="str">
        <f>_xlfn.XLOOKUP(E40,Clients!B:B,Clients!Y:Y,FALSE)</f>
        <v>CAD</v>
      </c>
      <c r="AA40" s="154" t="s">
        <v>121</v>
      </c>
      <c r="AB40" s="154" t="s">
        <v>132</v>
      </c>
    </row>
    <row r="41" spans="1:28" x14ac:dyDescent="0.25">
      <c r="A41">
        <v>40060</v>
      </c>
      <c r="B41">
        <v>20012</v>
      </c>
      <c r="C41" s="154" t="str">
        <f>VLOOKUP(Table3[[#This Row],[Spec no]],Table2[#All],3,FALSE)</f>
        <v>AKO</v>
      </c>
      <c r="D41" s="155" t="str">
        <f>_xlfn.XLOOKUP(B41,Table2[Spec no],Table2[Supplier Spec],FALSE)</f>
        <v>AR316 (AH2002)</v>
      </c>
      <c r="E41" t="s">
        <v>476</v>
      </c>
      <c r="F41" t="str">
        <f>_xlfn.XLOOKUP(E41,Clients!B:B,Clients!D:D,FALSE)</f>
        <v>F</v>
      </c>
      <c r="G41" s="13"/>
      <c r="H41" t="s">
        <v>309</v>
      </c>
      <c r="I41" s="154" t="str">
        <f>VLOOKUP(Table3[[#This Row],[Spec no]],Table2[#All],2,FALSE)</f>
        <v>D21-1</v>
      </c>
      <c r="J41" s="154" t="str">
        <f>VLOOKUP(Table3[[#This Row],[Spec no]],Table2[#All],10,FALSE)</f>
        <v>TC DT - Hotmelt Adhesive</v>
      </c>
      <c r="K41" s="154" t="str">
        <f>VLOOKUP(Table3[[#This Row],[Spec no]],Table2[#All],5,FALSE)</f>
        <v>Self Adhesive Paper</v>
      </c>
      <c r="L41" t="s">
        <v>1366</v>
      </c>
      <c r="N41" s="30">
        <v>0.46600000000000003</v>
      </c>
      <c r="O41" t="s">
        <v>198</v>
      </c>
      <c r="P41" s="148">
        <v>8.75</v>
      </c>
      <c r="Q41" s="109">
        <v>10000</v>
      </c>
      <c r="R41" s="186">
        <f t="shared" si="4"/>
        <v>1050</v>
      </c>
      <c r="S41" s="157" t="str">
        <f>_xlfn.XLOOKUP(E41,Clients!B:B,Clients!D:D,FALSE)</f>
        <v>F</v>
      </c>
      <c r="T41" s="156">
        <v>489.3</v>
      </c>
      <c r="U41" s="157" t="s">
        <v>208</v>
      </c>
      <c r="V41" s="154" t="str">
        <f>_xlfn.XLOOKUP(E41,Clients!B:B,Clients!X:X,FALSE)</f>
        <v>CAD</v>
      </c>
      <c r="X41" s="154">
        <f t="shared" si="2"/>
        <v>0.46600000000000003</v>
      </c>
      <c r="Y41" s="154" t="str">
        <f t="shared" si="3"/>
        <v>msi</v>
      </c>
      <c r="Z41" s="154" t="str">
        <f>_xlfn.XLOOKUP(E41,Clients!B:B,Clients!Y:Y,FALSE)</f>
        <v>CAD</v>
      </c>
      <c r="AA41" s="154" t="s">
        <v>121</v>
      </c>
      <c r="AB41" s="154">
        <f>_xlfn.XLOOKUP(B41,Spec!A:A,Spec!L:L,FALSE)</f>
        <v>4811.41</v>
      </c>
    </row>
    <row r="42" spans="1:28" x14ac:dyDescent="0.25">
      <c r="A42">
        <v>40061</v>
      </c>
      <c r="B42">
        <v>20012</v>
      </c>
      <c r="C42" s="154" t="str">
        <f>VLOOKUP(Table3[[#This Row],[Spec no]],Table2[#All],3,FALSE)</f>
        <v>AKO</v>
      </c>
      <c r="D42" s="155" t="str">
        <f>_xlfn.XLOOKUP(B42,Table2[Spec no],Table2[Supplier Spec],FALSE)</f>
        <v>AR316 (AH2002)</v>
      </c>
      <c r="E42" t="s">
        <v>476</v>
      </c>
      <c r="F42" t="str">
        <f>_xlfn.XLOOKUP(E42,Clients!B:B,Clients!D:D,FALSE)</f>
        <v>F</v>
      </c>
      <c r="G42" s="13"/>
      <c r="H42" t="s">
        <v>309</v>
      </c>
      <c r="I42" s="154" t="str">
        <f>VLOOKUP(Table3[[#This Row],[Spec no]],Table2[#All],2,FALSE)</f>
        <v>D21-1</v>
      </c>
      <c r="J42" s="154" t="str">
        <f>VLOOKUP(Table3[[#This Row],[Spec no]],Table2[#All],10,FALSE)</f>
        <v>TC DT - Hotmelt Adhesive</v>
      </c>
      <c r="K42" s="154" t="str">
        <f>VLOOKUP(Table3[[#This Row],[Spec no]],Table2[#All],5,FALSE)</f>
        <v>Self Adhesive Paper</v>
      </c>
      <c r="L42" t="s">
        <v>1367</v>
      </c>
      <c r="N42" s="30">
        <v>0.46600000000000003</v>
      </c>
      <c r="O42" t="s">
        <v>198</v>
      </c>
      <c r="P42" s="148">
        <v>7.5</v>
      </c>
      <c r="Q42" s="109">
        <v>10000</v>
      </c>
      <c r="R42" s="186">
        <f t="shared" si="4"/>
        <v>900</v>
      </c>
      <c r="S42" s="157" t="str">
        <f>_xlfn.XLOOKUP(E42,Clients!B:B,Clients!D:D,FALSE)</f>
        <v>F</v>
      </c>
      <c r="T42" s="156">
        <v>419.40000000000003</v>
      </c>
      <c r="U42" s="157" t="s">
        <v>208</v>
      </c>
      <c r="V42" s="154" t="str">
        <f>_xlfn.XLOOKUP(E42,Clients!B:B,Clients!X:X,FALSE)</f>
        <v>CAD</v>
      </c>
      <c r="X42" s="154">
        <f t="shared" si="2"/>
        <v>0.46600000000000003</v>
      </c>
      <c r="Y42" s="154" t="str">
        <f t="shared" si="3"/>
        <v>msi</v>
      </c>
      <c r="Z42" s="154" t="str">
        <f>_xlfn.XLOOKUP(E42,Clients!B:B,Clients!Y:Y,FALSE)</f>
        <v>CAD</v>
      </c>
      <c r="AA42" s="154" t="s">
        <v>121</v>
      </c>
      <c r="AB42" s="154">
        <f>_xlfn.XLOOKUP(B42,Spec!A:A,Spec!L:L,FALSE)</f>
        <v>4811.41</v>
      </c>
    </row>
    <row r="43" spans="1:28" x14ac:dyDescent="0.25">
      <c r="A43">
        <v>40062</v>
      </c>
      <c r="B43">
        <v>20017</v>
      </c>
      <c r="C43" s="154" t="str">
        <f>VLOOKUP(Table3[[#This Row],[Spec no]],Table2[#All],3,FALSE)</f>
        <v>Jinda</v>
      </c>
      <c r="D43" s="155" t="str">
        <f>_xlfn.XLOOKUP(B43,Table2[Spec no],Table2[Supplier Spec],FALSE)</f>
        <v>0488056</v>
      </c>
      <c r="E43" t="s">
        <v>398</v>
      </c>
      <c r="F43" t="str">
        <f>_xlfn.XLOOKUP(E43,Clients!B:B,Clients!D:D,FALSE)</f>
        <v>F</v>
      </c>
      <c r="G43" s="13" t="s">
        <v>499</v>
      </c>
      <c r="H43" t="s">
        <v>397</v>
      </c>
      <c r="I43" s="154" t="str">
        <f>VLOOKUP(Table3[[#This Row],[Spec no]],Table2[#All],2,FALSE)</f>
        <v>B25-3</v>
      </c>
      <c r="J43" s="154" t="str">
        <f>VLOOKUP(Table3[[#This Row],[Spec no]],Table2[#All],10,FALSE)</f>
        <v>White BOPP - Acrylic Adhesive</v>
      </c>
      <c r="K43" s="154" t="str">
        <f>VLOOKUP(Table3[[#This Row],[Spec no]],Table2[#All],5,FALSE)</f>
        <v>Self Adhesive Film</v>
      </c>
      <c r="L43" t="s">
        <v>1376</v>
      </c>
      <c r="M43" t="s">
        <v>528</v>
      </c>
      <c r="N43" s="30">
        <v>0.34</v>
      </c>
      <c r="O43" s="30" t="s">
        <v>198</v>
      </c>
      <c r="P43" s="148">
        <v>15</v>
      </c>
      <c r="Q43" s="109">
        <v>4100</v>
      </c>
      <c r="R43" s="186">
        <f t="shared" si="4"/>
        <v>738</v>
      </c>
      <c r="S43" s="157" t="str">
        <f>_xlfn.XLOOKUP(E43,Clients!B:B,Clients!D:D,FALSE)</f>
        <v>F</v>
      </c>
      <c r="T43" s="156">
        <f t="shared" ref="T43:T48" si="6">IF(O43="msi",P43*12*Q43/1000*N43,IF(O43="sqm",P43/1000*Q43,N43))</f>
        <v>250.92000000000002</v>
      </c>
      <c r="U43" s="157" t="s">
        <v>208</v>
      </c>
      <c r="V43" s="154" t="str">
        <f>_xlfn.XLOOKUP(E43,Clients!B:B,Clients!X:X,FALSE)</f>
        <v>USD</v>
      </c>
      <c r="X43" s="154">
        <f t="shared" si="2"/>
        <v>0.34</v>
      </c>
      <c r="Y43" s="154" t="str">
        <f t="shared" si="3"/>
        <v>msi</v>
      </c>
      <c r="Z43" s="154" t="str">
        <f>_xlfn.XLOOKUP(E43,Clients!B:B,Clients!Y:Y,FALSE)</f>
        <v>USD</v>
      </c>
      <c r="AA43" s="154" t="str">
        <f>_xlfn.XLOOKUP(B43,Spec!A:A,Spec!K:K,FALSE)</f>
        <v>Canada</v>
      </c>
      <c r="AB43" s="154" t="str">
        <f>_xlfn.XLOOKUP(B43,Spec!A:A,Spec!L:L,FALSE)</f>
        <v>3919.90</v>
      </c>
    </row>
    <row r="44" spans="1:28" x14ac:dyDescent="0.25">
      <c r="A44">
        <v>40063</v>
      </c>
      <c r="B44">
        <v>20017</v>
      </c>
      <c r="C44" s="154" t="str">
        <f>VLOOKUP(Table3[[#This Row],[Spec no]],Table2[#All],3,FALSE)</f>
        <v>Jinda</v>
      </c>
      <c r="D44" s="155" t="str">
        <f>_xlfn.XLOOKUP(B44,Table2[Spec no],Table2[Supplier Spec],FALSE)</f>
        <v>0488056</v>
      </c>
      <c r="E44" t="s">
        <v>568</v>
      </c>
      <c r="F44" t="str">
        <f>_xlfn.XLOOKUP(E44,Clients!B:B,Clients!D:D,FALSE)</f>
        <v>F</v>
      </c>
      <c r="G44" s="13"/>
      <c r="H44" t="s">
        <v>397</v>
      </c>
      <c r="I44" s="154" t="str">
        <f>VLOOKUP(Table3[[#This Row],[Spec no]],Table2[#All],2,FALSE)</f>
        <v>B25-3</v>
      </c>
      <c r="J44" s="154" t="str">
        <f>VLOOKUP(Table3[[#This Row],[Spec no]],Table2[#All],10,FALSE)</f>
        <v>White BOPP - Acrylic Adhesive</v>
      </c>
      <c r="K44" s="154" t="str">
        <f>VLOOKUP(Table3[[#This Row],[Spec no]],Table2[#All],5,FALSE)</f>
        <v>Self Adhesive Film</v>
      </c>
      <c r="L44" t="s">
        <v>1371</v>
      </c>
      <c r="N44" s="30">
        <v>0</v>
      </c>
      <c r="O44" s="30" t="s">
        <v>198</v>
      </c>
      <c r="P44" s="148">
        <v>10</v>
      </c>
      <c r="Q44" s="109">
        <v>2500</v>
      </c>
      <c r="R44" s="186">
        <f t="shared" si="4"/>
        <v>300</v>
      </c>
      <c r="S44" s="154" t="str">
        <f>_xlfn.XLOOKUP(E44,Clients!B:B,Clients!D:D,FALSE)</f>
        <v>F</v>
      </c>
      <c r="T44" s="156">
        <f t="shared" si="6"/>
        <v>0</v>
      </c>
      <c r="U44" s="157" t="s">
        <v>208</v>
      </c>
      <c r="V44" s="154" t="str">
        <f>_xlfn.XLOOKUP(E44,Clients!B:B,Clients!X:X,FALSE)</f>
        <v>CAD</v>
      </c>
      <c r="W44">
        <v>1</v>
      </c>
      <c r="X44" s="154">
        <f t="shared" si="2"/>
        <v>0</v>
      </c>
      <c r="Y44" s="154" t="str">
        <f t="shared" si="3"/>
        <v>msi</v>
      </c>
      <c r="Z44" s="154" t="str">
        <f>_xlfn.XLOOKUP(E44,Clients!B:B,Clients!Y:Y,FALSE)</f>
        <v>CAD</v>
      </c>
      <c r="AA44" s="154" t="str">
        <f>_xlfn.XLOOKUP(B44,Spec!A:A,Spec!K:K,FALSE)</f>
        <v>Canada</v>
      </c>
      <c r="AB44" s="154" t="str">
        <f>_xlfn.XLOOKUP(B44,Spec!A:A,Spec!L:L,FALSE)</f>
        <v>3919.90</v>
      </c>
    </row>
    <row r="45" spans="1:28" x14ac:dyDescent="0.25">
      <c r="A45">
        <v>40064</v>
      </c>
      <c r="B45">
        <v>20017</v>
      </c>
      <c r="C45" s="154" t="str">
        <f>VLOOKUP(Table3[[#This Row],[Spec no]],Table2[#All],3,FALSE)</f>
        <v>Jinda</v>
      </c>
      <c r="D45" s="155" t="str">
        <f>_xlfn.XLOOKUP(B45,Table2[Spec no],Table2[Supplier Spec],FALSE)</f>
        <v>0488056</v>
      </c>
      <c r="E45" t="s">
        <v>568</v>
      </c>
      <c r="F45" t="str">
        <f>_xlfn.XLOOKUP(E45,Clients!B:B,Clients!D:D,FALSE)</f>
        <v>F</v>
      </c>
      <c r="G45" s="13"/>
      <c r="H45" t="s">
        <v>397</v>
      </c>
      <c r="I45" s="154" t="str">
        <f>VLOOKUP(Table3[[#This Row],[Spec no]],Table2[#All],2,FALSE)</f>
        <v>B25-3</v>
      </c>
      <c r="J45" s="154" t="str">
        <f>VLOOKUP(Table3[[#This Row],[Spec no]],Table2[#All],10,FALSE)</f>
        <v>White BOPP - Acrylic Adhesive</v>
      </c>
      <c r="K45" s="154" t="str">
        <f>VLOOKUP(Table3[[#This Row],[Spec no]],Table2[#All],5,FALSE)</f>
        <v>Self Adhesive Film</v>
      </c>
      <c r="L45" t="s">
        <v>1372</v>
      </c>
      <c r="N45" s="30">
        <v>0</v>
      </c>
      <c r="O45" s="30" t="s">
        <v>198</v>
      </c>
      <c r="P45" s="148">
        <v>13</v>
      </c>
      <c r="Q45" s="109">
        <v>2500</v>
      </c>
      <c r="R45" s="186">
        <f t="shared" si="4"/>
        <v>390</v>
      </c>
      <c r="S45" s="154" t="str">
        <f>_xlfn.XLOOKUP(E45,Clients!B:B,Clients!D:D,FALSE)</f>
        <v>F</v>
      </c>
      <c r="T45" s="156">
        <f t="shared" si="6"/>
        <v>0</v>
      </c>
      <c r="U45" s="157" t="s">
        <v>208</v>
      </c>
      <c r="V45" s="154" t="str">
        <f>_xlfn.XLOOKUP(E45,Clients!B:B,Clients!X:X,FALSE)</f>
        <v>CAD</v>
      </c>
      <c r="W45">
        <v>1</v>
      </c>
      <c r="X45" s="154">
        <f t="shared" si="2"/>
        <v>0</v>
      </c>
      <c r="Y45" s="154" t="str">
        <f t="shared" si="3"/>
        <v>msi</v>
      </c>
      <c r="Z45" s="154" t="str">
        <f>_xlfn.XLOOKUP(E45,Clients!B:B,Clients!Y:Y,FALSE)</f>
        <v>CAD</v>
      </c>
      <c r="AA45" s="154" t="str">
        <f>_xlfn.XLOOKUP(B45,Spec!A:A,Spec!K:K,FALSE)</f>
        <v>Canada</v>
      </c>
      <c r="AB45" s="154" t="str">
        <f>_xlfn.XLOOKUP(B45,Spec!A:A,Spec!L:L,FALSE)</f>
        <v>3919.90</v>
      </c>
    </row>
    <row r="46" spans="1:28" x14ac:dyDescent="0.25">
      <c r="A46">
        <v>40065</v>
      </c>
      <c r="B46">
        <v>20011</v>
      </c>
      <c r="C46" s="154" t="str">
        <f>VLOOKUP(Table3[[#This Row],[Spec no]],Table2[#All],3,FALSE)</f>
        <v>AKO</v>
      </c>
      <c r="D46" s="155" t="str">
        <f>_xlfn.XLOOKUP(B46,Table2[Spec no],Table2[Supplier Spec],FALSE)</f>
        <v>AP1019</v>
      </c>
      <c r="E46" t="s">
        <v>568</v>
      </c>
      <c r="F46" t="str">
        <f>_xlfn.XLOOKUP(E46,Clients!B:B,Clients!D:D,FALSE)</f>
        <v>F</v>
      </c>
      <c r="G46" s="13"/>
      <c r="H46" t="s">
        <v>451</v>
      </c>
      <c r="I46" s="154" t="str">
        <f>VLOOKUP(Table3[[#This Row],[Spec no]],Table2[#All],2,FALSE)</f>
        <v>S21-1</v>
      </c>
      <c r="J46" s="154" t="str">
        <f>VLOOKUP(Table3[[#This Row],[Spec no]],Table2[#All],10,FALSE)</f>
        <v>SG - Hotmelt Adhesive</v>
      </c>
      <c r="K46" s="154" t="str">
        <f>VLOOKUP(Table3[[#This Row],[Spec no]],Table2[#All],5,FALSE)</f>
        <v>Self Adhesive Paper</v>
      </c>
      <c r="L46" t="s">
        <v>1369</v>
      </c>
      <c r="N46" s="30">
        <v>0</v>
      </c>
      <c r="O46" s="30" t="s">
        <v>198</v>
      </c>
      <c r="P46" s="148">
        <v>10</v>
      </c>
      <c r="Q46" s="109">
        <v>2500</v>
      </c>
      <c r="R46" s="186">
        <f t="shared" si="4"/>
        <v>300</v>
      </c>
      <c r="S46" s="154" t="str">
        <f>_xlfn.XLOOKUP(E46,Clients!B:B,Clients!D:D,FALSE)</f>
        <v>F</v>
      </c>
      <c r="T46" s="156">
        <f t="shared" si="6"/>
        <v>0</v>
      </c>
      <c r="U46" s="157" t="s">
        <v>208</v>
      </c>
      <c r="V46" s="154" t="str">
        <f>_xlfn.XLOOKUP(E46,Clients!B:B,Clients!X:X,FALSE)</f>
        <v>CAD</v>
      </c>
      <c r="W46">
        <v>1</v>
      </c>
      <c r="X46" s="154">
        <f t="shared" si="2"/>
        <v>0</v>
      </c>
      <c r="Y46" s="154" t="str">
        <f t="shared" si="3"/>
        <v>msi</v>
      </c>
      <c r="Z46" s="154" t="str">
        <f>_xlfn.XLOOKUP(E46,Clients!B:B,Clients!Y:Y,FALSE)</f>
        <v>CAD</v>
      </c>
      <c r="AA46" s="154" t="str">
        <f>_xlfn.XLOOKUP(B46,Spec!A:A,Spec!K:K,FALSE)</f>
        <v>Canada</v>
      </c>
      <c r="AB46" s="154">
        <f>_xlfn.XLOOKUP(B46,Spec!A:A,Spec!L:L,FALSE)</f>
        <v>4811.41</v>
      </c>
    </row>
    <row r="47" spans="1:28" x14ac:dyDescent="0.25">
      <c r="A47">
        <v>40066</v>
      </c>
      <c r="B47">
        <v>20011</v>
      </c>
      <c r="C47" s="154" t="str">
        <f>VLOOKUP(Table3[[#This Row],[Spec no]],Table2[#All],3,FALSE)</f>
        <v>AKO</v>
      </c>
      <c r="D47" s="155" t="str">
        <f>_xlfn.XLOOKUP(B47,Table2[Spec no],Table2[Supplier Spec],FALSE)</f>
        <v>AP1019</v>
      </c>
      <c r="E47" t="s">
        <v>568</v>
      </c>
      <c r="F47" t="str">
        <f>_xlfn.XLOOKUP(E47,Clients!B:B,Clients!D:D,FALSE)</f>
        <v>F</v>
      </c>
      <c r="G47" s="13"/>
      <c r="H47" t="s">
        <v>451</v>
      </c>
      <c r="I47" s="154" t="str">
        <f>VLOOKUP(Table3[[#This Row],[Spec no]],Table2[#All],2,FALSE)</f>
        <v>S21-1</v>
      </c>
      <c r="J47" s="154" t="str">
        <f>VLOOKUP(Table3[[#This Row],[Spec no]],Table2[#All],10,FALSE)</f>
        <v>SG - Hotmelt Adhesive</v>
      </c>
      <c r="K47" s="154" t="str">
        <f>VLOOKUP(Table3[[#This Row],[Spec no]],Table2[#All],5,FALSE)</f>
        <v>Self Adhesive Paper</v>
      </c>
      <c r="L47" t="s">
        <v>1370</v>
      </c>
      <c r="N47" s="30">
        <v>0</v>
      </c>
      <c r="O47" s="30" t="s">
        <v>198</v>
      </c>
      <c r="P47" s="148">
        <v>13</v>
      </c>
      <c r="Q47" s="109">
        <v>2500</v>
      </c>
      <c r="R47" s="186">
        <f t="shared" si="4"/>
        <v>390</v>
      </c>
      <c r="S47" s="154" t="str">
        <f>_xlfn.XLOOKUP(E47,Clients!B:B,Clients!D:D,FALSE)</f>
        <v>F</v>
      </c>
      <c r="T47" s="156">
        <f t="shared" si="6"/>
        <v>0</v>
      </c>
      <c r="U47" s="157" t="s">
        <v>208</v>
      </c>
      <c r="V47" s="154" t="str">
        <f>_xlfn.XLOOKUP(E47,Clients!B:B,Clients!X:X,FALSE)</f>
        <v>CAD</v>
      </c>
      <c r="W47">
        <v>1</v>
      </c>
      <c r="X47" s="154">
        <f t="shared" si="2"/>
        <v>0</v>
      </c>
      <c r="Y47" s="154" t="str">
        <f t="shared" si="3"/>
        <v>msi</v>
      </c>
      <c r="Z47" s="154" t="str">
        <f>_xlfn.XLOOKUP(E47,Clients!B:B,Clients!Y:Y,FALSE)</f>
        <v>CAD</v>
      </c>
      <c r="AA47" s="154" t="str">
        <f>_xlfn.XLOOKUP(B47,Spec!A:A,Spec!K:K,FALSE)</f>
        <v>Canada</v>
      </c>
      <c r="AB47" s="154">
        <f>_xlfn.XLOOKUP(B47,Spec!A:A,Spec!L:L,FALSE)</f>
        <v>4811.41</v>
      </c>
    </row>
    <row r="48" spans="1:28" x14ac:dyDescent="0.25">
      <c r="A48">
        <v>40067</v>
      </c>
      <c r="B48">
        <v>20015</v>
      </c>
      <c r="C48" s="154" t="str">
        <f>_xlfn.XLOOKUP(B48,Spec!A:A,Spec!C:C)</f>
        <v>Jinda</v>
      </c>
      <c r="D48" s="155" t="str">
        <f>_xlfn.XLOOKUP(B48,Spec!A:A,Spec!D:D)</f>
        <v>0402105</v>
      </c>
      <c r="E48" t="s">
        <v>445</v>
      </c>
      <c r="F48" t="str">
        <f>_xlfn.XLOOKUP(E48,Clients!B:B,Clients!D:D,FALSE)</f>
        <v>F</v>
      </c>
      <c r="G48" s="13">
        <v>2213</v>
      </c>
      <c r="H48" t="s">
        <v>279</v>
      </c>
      <c r="I48" s="154" t="str">
        <f>_xlfn.XLOOKUP(B48,Spec!A:A,Spec!B:B)</f>
        <v>S15-3</v>
      </c>
      <c r="J48" s="154" t="str">
        <f>_xlfn.XLOOKUP(B48,Spec!A:A,Spec!J:J)</f>
        <v>SG - Acrylic Adhesive</v>
      </c>
      <c r="K48" s="154" t="str">
        <f>_xlfn.XLOOKUP(B48,Spec!A:A,Spec!E:E)</f>
        <v>Self Adhesive Paper</v>
      </c>
      <c r="L48" t="s">
        <v>945</v>
      </c>
      <c r="M48"/>
      <c r="N48" s="30">
        <v>0.28000000000000003</v>
      </c>
      <c r="O48" t="s">
        <v>198</v>
      </c>
      <c r="P48" s="148">
        <v>12</v>
      </c>
      <c r="Q48" s="109">
        <v>5000</v>
      </c>
      <c r="R48" s="186">
        <f t="shared" si="4"/>
        <v>720</v>
      </c>
      <c r="S48" s="154" t="str">
        <f>_xlfn.XLOOKUP(E48,Clients!B:B,Clients!D:D,FALSE)</f>
        <v>F</v>
      </c>
      <c r="T48" s="156">
        <f t="shared" si="6"/>
        <v>201.60000000000002</v>
      </c>
      <c r="U48" s="154" t="s">
        <v>208</v>
      </c>
      <c r="V48" s="154" t="str">
        <f>_xlfn.XLOOKUP(E48,Clients!B:B,Clients!X:X,FALSE)</f>
        <v>USD</v>
      </c>
      <c r="X48" s="154">
        <f t="shared" si="2"/>
        <v>0.28000000000000003</v>
      </c>
      <c r="Y48" s="154" t="str">
        <f t="shared" si="3"/>
        <v>msi</v>
      </c>
      <c r="Z48" s="154" t="str">
        <f>_xlfn.XLOOKUP(E48,Clients!B:B,Clients!Y:Y,FALSE)</f>
        <v>USD</v>
      </c>
      <c r="AA48" s="154" t="str">
        <f>_xlfn.XLOOKUP(B48,Spec!A:A,Spec!K:K,FALSE)</f>
        <v>Canada</v>
      </c>
      <c r="AB48" s="154">
        <f>_xlfn.XLOOKUP(B48,Spec!A:A,Spec!L:L,FALSE)</f>
        <v>4811.41</v>
      </c>
    </row>
    <row r="49" spans="1:28" x14ac:dyDescent="0.25">
      <c r="A49">
        <v>40068</v>
      </c>
      <c r="B49">
        <v>20012</v>
      </c>
      <c r="C49" s="154" t="str">
        <f>_xlfn.XLOOKUP(B49,Spec!A:A,Spec!C:C)</f>
        <v>AKO</v>
      </c>
      <c r="D49" s="155" t="str">
        <f>_xlfn.XLOOKUP(B49,Spec!A:A,Spec!D:D)</f>
        <v>AR316 (AH2002)</v>
      </c>
      <c r="E49" t="s">
        <v>634</v>
      </c>
      <c r="F49" t="str">
        <f>_xlfn.XLOOKUP(E49,Clients!B:B,Clients!D:D,FALSE)</f>
        <v>F</v>
      </c>
      <c r="G49" s="13" t="s">
        <v>437</v>
      </c>
      <c r="H49" t="s">
        <v>309</v>
      </c>
      <c r="I49" s="154" t="str">
        <f>_xlfn.XLOOKUP(B49,Spec!A:A,Spec!B:B)</f>
        <v>D21-1</v>
      </c>
      <c r="J49" s="154" t="str">
        <f>_xlfn.XLOOKUP(B49,Spec!A:A,Spec!J:J)</f>
        <v>TC DT - Hotmelt Adhesive</v>
      </c>
      <c r="K49" s="154" t="str">
        <f>_xlfn.XLOOKUP(B49,Spec!A:A,Spec!E:E)</f>
        <v>Self Adhesive Paper</v>
      </c>
      <c r="L49" s="154" t="str">
        <f>IF(F49="F","Larg: "&amp;P49&amp;"po   Long: "&amp;Q49&amp;"pi","W: "&amp;P49&amp;"in   L: "&amp;Q49&amp;"ft")</f>
        <v>Larg: 13po   Long: 4330pi</v>
      </c>
      <c r="M49"/>
      <c r="N49" s="27"/>
      <c r="O49" t="s">
        <v>198</v>
      </c>
      <c r="P49" s="114">
        <v>13</v>
      </c>
      <c r="Q49" s="71">
        <v>4330</v>
      </c>
      <c r="R49" s="186">
        <f t="shared" si="4"/>
        <v>675.48</v>
      </c>
      <c r="S49" s="154" t="str">
        <f>_xlfn.XLOOKUP(E49,Clients!B:B,Clients!D:D,FALSE)</f>
        <v>F</v>
      </c>
      <c r="T49" s="156"/>
      <c r="U49" s="154" t="s">
        <v>208</v>
      </c>
      <c r="V49" s="154" t="str">
        <f>_xlfn.XLOOKUP(E49,Clients!B:B,Clients!X:X,FALSE)</f>
        <v>CAD</v>
      </c>
      <c r="X49" s="154">
        <f t="shared" si="2"/>
        <v>0</v>
      </c>
      <c r="Y49" s="154" t="str">
        <f t="shared" si="3"/>
        <v>msi</v>
      </c>
      <c r="Z49" s="154" t="str">
        <f>_xlfn.XLOOKUP(E49,Clients!B:B,Clients!Y:Y,FALSE)</f>
        <v>CAD</v>
      </c>
      <c r="AA49" s="154" t="str">
        <f>_xlfn.XLOOKUP(B49,Spec!A:A,Spec!K:K,FALSE)</f>
        <v>Canada</v>
      </c>
      <c r="AB49" s="154">
        <f>_xlfn.XLOOKUP(B49,Spec!A:A,Spec!L:L,FALSE)</f>
        <v>4811.41</v>
      </c>
    </row>
    <row r="50" spans="1:28" x14ac:dyDescent="0.25">
      <c r="A50">
        <v>40069</v>
      </c>
      <c r="B50">
        <v>20011</v>
      </c>
      <c r="C50" s="154" t="str">
        <f>_xlfn.XLOOKUP(B50,Spec!A:A,Spec!C:C)</f>
        <v>AKO</v>
      </c>
      <c r="D50" s="155" t="str">
        <f>_xlfn.XLOOKUP(B50,Spec!A:A,Spec!D:D)</f>
        <v>AP1019</v>
      </c>
      <c r="E50" t="s">
        <v>445</v>
      </c>
      <c r="F50" t="str">
        <f>_xlfn.XLOOKUP(E50,Clients!B:B,Clients!D:D,FALSE)</f>
        <v>F</v>
      </c>
      <c r="G50" s="13">
        <v>2212</v>
      </c>
      <c r="H50" t="s">
        <v>451</v>
      </c>
      <c r="I50" s="154" t="str">
        <f>_xlfn.XLOOKUP(B50,Spec!A:A,Spec!B:B)</f>
        <v>S21-1</v>
      </c>
      <c r="J50" s="154" t="str">
        <f>_xlfn.XLOOKUP(B50,Spec!A:A,Spec!J:J)</f>
        <v>SG - Hotmelt Adhesive</v>
      </c>
      <c r="K50" s="154" t="str">
        <f>_xlfn.XLOOKUP(B50,Spec!A:A,Spec!E:E)</f>
        <v>Self Adhesive Paper</v>
      </c>
      <c r="L50" t="s">
        <v>640</v>
      </c>
      <c r="N50" s="27">
        <v>0.27</v>
      </c>
      <c r="O50" t="s">
        <v>198</v>
      </c>
      <c r="P50" s="114">
        <v>10.375</v>
      </c>
      <c r="Q50" s="71">
        <v>5000</v>
      </c>
      <c r="R50" s="186">
        <f t="shared" si="4"/>
        <v>622.5</v>
      </c>
      <c r="S50" s="154" t="str">
        <f>_xlfn.XLOOKUP(E50,Clients!B:B,Clients!D:D,FALSE)</f>
        <v>F</v>
      </c>
      <c r="T50" s="156">
        <f t="shared" ref="T50:T88" si="7">IF(O50="msi",P50*12*Q50/1000*N50,IF(O50="sqm",P50/1000*Q50,N50))</f>
        <v>168.07500000000002</v>
      </c>
      <c r="U50" s="154" t="s">
        <v>208</v>
      </c>
      <c r="V50" s="154" t="str">
        <f>_xlfn.XLOOKUP(E50,Clients!B:B,Clients!X:X,FALSE)</f>
        <v>USD</v>
      </c>
      <c r="X50" s="154">
        <f t="shared" si="2"/>
        <v>0.27</v>
      </c>
      <c r="Y50" s="154" t="str">
        <f t="shared" si="3"/>
        <v>msi</v>
      </c>
      <c r="Z50" s="154" t="str">
        <f>_xlfn.XLOOKUP(E50,Clients!B:B,Clients!Y:Y,FALSE)</f>
        <v>USD</v>
      </c>
      <c r="AA50" s="154" t="str">
        <f>_xlfn.XLOOKUP(B50,Spec!A:A,Spec!K:K,FALSE)</f>
        <v>Canada</v>
      </c>
      <c r="AB50" s="154">
        <f>_xlfn.XLOOKUP(B50,Spec!A:A,Spec!L:L,FALSE)</f>
        <v>4811.41</v>
      </c>
    </row>
    <row r="51" spans="1:28" x14ac:dyDescent="0.25">
      <c r="A51">
        <v>40070</v>
      </c>
      <c r="B51">
        <v>20011</v>
      </c>
      <c r="C51" s="154" t="str">
        <f>_xlfn.XLOOKUP(B51,Spec!A:A,Spec!C:C)</f>
        <v>AKO</v>
      </c>
      <c r="D51" s="155" t="str">
        <f>_xlfn.XLOOKUP(B51,Spec!A:A,Spec!D:D)</f>
        <v>AP1019</v>
      </c>
      <c r="E51" t="s">
        <v>445</v>
      </c>
      <c r="F51" t="str">
        <f>_xlfn.XLOOKUP(E51,Clients!B:B,Clients!D:D,FALSE)</f>
        <v>F</v>
      </c>
      <c r="G51" s="13">
        <v>2212</v>
      </c>
      <c r="H51" t="s">
        <v>451</v>
      </c>
      <c r="I51" s="154" t="str">
        <f>_xlfn.XLOOKUP(B51,Spec!A:A,Spec!B:B)</f>
        <v>S21-1</v>
      </c>
      <c r="J51" s="154" t="str">
        <f>_xlfn.XLOOKUP(B51,Spec!A:A,Spec!J:J)</f>
        <v>SG - Hotmelt Adhesive</v>
      </c>
      <c r="K51" s="154" t="str">
        <f>_xlfn.XLOOKUP(B51,Spec!A:A,Spec!E:E)</f>
        <v>Self Adhesive Paper</v>
      </c>
      <c r="L51" t="s">
        <v>641</v>
      </c>
      <c r="N51" s="27">
        <v>0.27</v>
      </c>
      <c r="O51" t="s">
        <v>198</v>
      </c>
      <c r="P51" s="114">
        <v>8.125</v>
      </c>
      <c r="Q51" s="71">
        <v>5000</v>
      </c>
      <c r="R51" s="186">
        <f t="shared" si="4"/>
        <v>487.5</v>
      </c>
      <c r="S51" s="154" t="str">
        <f>_xlfn.XLOOKUP(E51,Clients!B:B,Clients!D:D,FALSE)</f>
        <v>F</v>
      </c>
      <c r="T51" s="156">
        <f t="shared" si="7"/>
        <v>131.625</v>
      </c>
      <c r="U51" s="154" t="s">
        <v>208</v>
      </c>
      <c r="V51" s="154" t="str">
        <f>_xlfn.XLOOKUP(E51,Clients!B:B,Clients!X:X,FALSE)</f>
        <v>USD</v>
      </c>
      <c r="X51" s="154">
        <f t="shared" si="2"/>
        <v>0.27</v>
      </c>
      <c r="Y51" s="154" t="str">
        <f t="shared" si="3"/>
        <v>msi</v>
      </c>
      <c r="Z51" s="154" t="str">
        <f>_xlfn.XLOOKUP(E51,Clients!B:B,Clients!Y:Y,FALSE)</f>
        <v>USD</v>
      </c>
      <c r="AA51" s="154" t="str">
        <f>_xlfn.XLOOKUP(B51,Spec!A:A,Spec!K:K,FALSE)</f>
        <v>Canada</v>
      </c>
      <c r="AB51" s="154">
        <f>_xlfn.XLOOKUP(B51,Spec!A:A,Spec!L:L,FALSE)</f>
        <v>4811.41</v>
      </c>
    </row>
    <row r="52" spans="1:28" x14ac:dyDescent="0.25">
      <c r="A52">
        <v>40071</v>
      </c>
      <c r="B52">
        <v>20012</v>
      </c>
      <c r="C52" s="154" t="str">
        <f>_xlfn.XLOOKUP(B52,Spec!A:A,Spec!C:C)</f>
        <v>AKO</v>
      </c>
      <c r="D52" s="155" t="str">
        <f>_xlfn.XLOOKUP(B52,Spec!A:A,Spec!D:D)</f>
        <v>AR316 (AH2002)</v>
      </c>
      <c r="E52" t="s">
        <v>476</v>
      </c>
      <c r="F52" t="str">
        <f>_xlfn.XLOOKUP(E52,Clients!B:B,Clients!D:D,FALSE)</f>
        <v>F</v>
      </c>
      <c r="G52" s="13" t="s">
        <v>437</v>
      </c>
      <c r="H52" t="s">
        <v>309</v>
      </c>
      <c r="I52" s="154" t="str">
        <f>_xlfn.XLOOKUP(B52,Spec!A:A,Spec!B:B)</f>
        <v>D21-1</v>
      </c>
      <c r="J52" s="154" t="str">
        <f>_xlfn.XLOOKUP(B52,Spec!A:A,Spec!J:J)</f>
        <v>TC DT - Hotmelt Adhesive</v>
      </c>
      <c r="K52" s="154" t="str">
        <f>_xlfn.XLOOKUP(B52,Spec!A:A,Spec!E:E)</f>
        <v>Self Adhesive Paper</v>
      </c>
      <c r="L52" t="s">
        <v>649</v>
      </c>
      <c r="N52" s="27"/>
      <c r="O52" s="27" t="s">
        <v>198</v>
      </c>
      <c r="P52" s="114">
        <v>8.6</v>
      </c>
      <c r="Q52" s="71">
        <v>4315</v>
      </c>
      <c r="R52" s="186">
        <f t="shared" si="4"/>
        <v>445.30799999999994</v>
      </c>
      <c r="S52" s="154" t="str">
        <f>_xlfn.XLOOKUP(E52,Clients!B:B,Clients!D:D,FALSE)</f>
        <v>F</v>
      </c>
      <c r="T52" s="156">
        <f t="shared" si="7"/>
        <v>0</v>
      </c>
      <c r="U52" s="154" t="s">
        <v>208</v>
      </c>
      <c r="V52" s="154" t="str">
        <f>_xlfn.XLOOKUP(E52,Clients!B:B,Clients!X:X,FALSE)</f>
        <v>CAD</v>
      </c>
      <c r="X52" s="154">
        <f t="shared" si="2"/>
        <v>0</v>
      </c>
      <c r="Y52" s="154" t="str">
        <f t="shared" si="3"/>
        <v>msi</v>
      </c>
      <c r="Z52" s="154" t="str">
        <f>_xlfn.XLOOKUP(E52,Clients!B:B,Clients!Y:Y,FALSE)</f>
        <v>CAD</v>
      </c>
      <c r="AA52" s="154" t="str">
        <f>_xlfn.XLOOKUP(B52,Spec!A:A,Spec!K:K,FALSE)</f>
        <v>Canada</v>
      </c>
      <c r="AB52" s="154">
        <f>_xlfn.XLOOKUP(B52,Spec!A:A,Spec!L:L,FALSE)</f>
        <v>4811.41</v>
      </c>
    </row>
    <row r="53" spans="1:28" x14ac:dyDescent="0.25">
      <c r="A53">
        <v>40072</v>
      </c>
      <c r="B53">
        <v>20017</v>
      </c>
      <c r="C53" s="154" t="str">
        <f>_xlfn.XLOOKUP(B53,Spec!A:A,Spec!C:C)</f>
        <v>Jinda</v>
      </c>
      <c r="D53" s="155" t="str">
        <f>_xlfn.XLOOKUP(B53,Spec!A:A,Spec!D:D)</f>
        <v>0488056</v>
      </c>
      <c r="E53" t="s">
        <v>432</v>
      </c>
      <c r="F53" t="str">
        <f>_xlfn.XLOOKUP(E53,Clients!B:B,Clients!D:D,FALSE)</f>
        <v>F</v>
      </c>
      <c r="G53" s="13" t="s">
        <v>437</v>
      </c>
      <c r="H53" t="s">
        <v>397</v>
      </c>
      <c r="I53" s="154" t="str">
        <f>_xlfn.XLOOKUP(B53,Spec!A:A,Spec!B:B)</f>
        <v>B25-3</v>
      </c>
      <c r="J53" s="154" t="str">
        <f>_xlfn.XLOOKUP(B53,Spec!A:A,Spec!J:J)</f>
        <v>White BOPP - Acrylic Adhesive</v>
      </c>
      <c r="K53" s="154" t="str">
        <f>_xlfn.XLOOKUP(B53,Spec!A:A,Spec!E:E)</f>
        <v>Self Adhesive Film</v>
      </c>
      <c r="L53" t="s">
        <v>652</v>
      </c>
      <c r="N53" s="27">
        <v>0</v>
      </c>
      <c r="O53" s="27" t="s">
        <v>198</v>
      </c>
      <c r="P53" s="114">
        <v>10</v>
      </c>
      <c r="Q53" s="71">
        <v>5000</v>
      </c>
      <c r="R53" s="186">
        <f t="shared" si="4"/>
        <v>600</v>
      </c>
      <c r="S53" s="154" t="str">
        <f>_xlfn.XLOOKUP(E53,Clients!B:B,Clients!D:D,FALSE)</f>
        <v>F</v>
      </c>
      <c r="T53" s="156">
        <f t="shared" si="7"/>
        <v>0</v>
      </c>
      <c r="U53" s="154" t="s">
        <v>208</v>
      </c>
      <c r="V53" s="154" t="str">
        <f>_xlfn.XLOOKUP(E53,Clients!B:B,Clients!X:X,FALSE)</f>
        <v>CAD</v>
      </c>
      <c r="X53" s="154">
        <f t="shared" si="2"/>
        <v>0</v>
      </c>
      <c r="Y53" s="154" t="str">
        <f t="shared" si="3"/>
        <v>msi</v>
      </c>
      <c r="Z53" s="154" t="str">
        <f>_xlfn.XLOOKUP(E53,Clients!B:B,Clients!Y:Y,FALSE)</f>
        <v>CAD</v>
      </c>
      <c r="AA53" s="154" t="str">
        <f>_xlfn.XLOOKUP(B53,Spec!A:A,Spec!K:K,FALSE)</f>
        <v>Canada</v>
      </c>
      <c r="AB53" s="154" t="str">
        <f>_xlfn.XLOOKUP(B53,Spec!A:A,Spec!L:L,FALSE)</f>
        <v>3919.90</v>
      </c>
    </row>
    <row r="54" spans="1:28" x14ac:dyDescent="0.25">
      <c r="A54">
        <v>40073</v>
      </c>
      <c r="B54">
        <v>20017</v>
      </c>
      <c r="C54" s="154" t="str">
        <f>_xlfn.XLOOKUP(B54,Spec!A:A,Spec!C:C)</f>
        <v>Jinda</v>
      </c>
      <c r="D54" s="155" t="str">
        <f>_xlfn.XLOOKUP(B54,Spec!A:A,Spec!D:D)</f>
        <v>0488056</v>
      </c>
      <c r="E54" t="s">
        <v>476</v>
      </c>
      <c r="F54" t="str">
        <f>_xlfn.XLOOKUP(E54,Clients!B:B,Clients!D:D,FALSE)</f>
        <v>F</v>
      </c>
      <c r="G54" s="13" t="s">
        <v>437</v>
      </c>
      <c r="H54" t="s">
        <v>397</v>
      </c>
      <c r="I54" s="154" t="str">
        <f>_xlfn.XLOOKUP(B54,Spec!A:A,Spec!B:B)</f>
        <v>B25-3</v>
      </c>
      <c r="J54" s="154" t="str">
        <f>_xlfn.XLOOKUP(B54,Spec!A:A,Spec!J:J)</f>
        <v>White BOPP - Acrylic Adhesive</v>
      </c>
      <c r="K54" s="154" t="str">
        <f>_xlfn.XLOOKUP(B54,Spec!A:A,Spec!E:E)</f>
        <v>Self Adhesive Film</v>
      </c>
      <c r="L54" t="s">
        <v>651</v>
      </c>
      <c r="N54" s="27">
        <v>0</v>
      </c>
      <c r="O54" s="27" t="s">
        <v>198</v>
      </c>
      <c r="P54" s="114">
        <v>4.75</v>
      </c>
      <c r="Q54" s="71">
        <v>5000</v>
      </c>
      <c r="R54" s="186">
        <f t="shared" si="4"/>
        <v>285</v>
      </c>
      <c r="S54" s="154" t="str">
        <f>_xlfn.XLOOKUP(E54,Clients!B:B,Clients!D:D,FALSE)</f>
        <v>F</v>
      </c>
      <c r="T54" s="156">
        <f t="shared" si="7"/>
        <v>0</v>
      </c>
      <c r="U54" s="154" t="s">
        <v>208</v>
      </c>
      <c r="V54" s="154" t="str">
        <f>_xlfn.XLOOKUP(E54,Clients!B:B,Clients!X:X,FALSE)</f>
        <v>CAD</v>
      </c>
      <c r="X54" s="154">
        <f t="shared" si="2"/>
        <v>0</v>
      </c>
      <c r="Y54" s="154" t="str">
        <f t="shared" si="3"/>
        <v>msi</v>
      </c>
      <c r="Z54" s="154" t="str">
        <f>_xlfn.XLOOKUP(E54,Clients!B:B,Clients!Y:Y,FALSE)</f>
        <v>CAD</v>
      </c>
      <c r="AA54" s="154" t="str">
        <f>_xlfn.XLOOKUP(B54,Spec!A:A,Spec!K:K,FALSE)</f>
        <v>Canada</v>
      </c>
      <c r="AB54" s="154" t="str">
        <f>_xlfn.XLOOKUP(B54,Spec!A:A,Spec!L:L,FALSE)</f>
        <v>3919.90</v>
      </c>
    </row>
    <row r="55" spans="1:28" x14ac:dyDescent="0.25">
      <c r="A55">
        <v>40074</v>
      </c>
      <c r="B55">
        <v>20012</v>
      </c>
      <c r="C55" s="154" t="str">
        <f>_xlfn.XLOOKUP(B55,Spec!A:A,Spec!C:C)</f>
        <v>AKO</v>
      </c>
      <c r="D55" s="155" t="str">
        <f>_xlfn.XLOOKUP(B55,Spec!A:A,Spec!D:D)</f>
        <v>AR316 (AH2002)</v>
      </c>
      <c r="E55" t="s">
        <v>655</v>
      </c>
      <c r="F55" t="str">
        <f>_xlfn.XLOOKUP(E55,Clients!B:B,Clients!D:D,FALSE)</f>
        <v>F</v>
      </c>
      <c r="G55" s="13" t="s">
        <v>437</v>
      </c>
      <c r="H55" t="s">
        <v>309</v>
      </c>
      <c r="I55" s="154" t="str">
        <f>_xlfn.XLOOKUP(B55,Spec!A:A,Spec!B:B)</f>
        <v>D21-1</v>
      </c>
      <c r="J55" s="154" t="str">
        <f>_xlfn.XLOOKUP(B55,Spec!A:A,Spec!J:J)</f>
        <v>TC DT - Hotmelt Adhesive</v>
      </c>
      <c r="K55" s="154" t="str">
        <f>_xlfn.XLOOKUP(B55,Spec!A:A,Spec!E:E)</f>
        <v>Self Adhesive Paper</v>
      </c>
      <c r="L55" t="s">
        <v>666</v>
      </c>
      <c r="N55" s="27">
        <v>0</v>
      </c>
      <c r="O55" s="27" t="s">
        <v>198</v>
      </c>
      <c r="P55" s="114">
        <v>8.75</v>
      </c>
      <c r="Q55" s="71">
        <v>4300</v>
      </c>
      <c r="R55" s="186">
        <f t="shared" si="4"/>
        <v>451.5</v>
      </c>
      <c r="S55" s="154" t="str">
        <f>_xlfn.XLOOKUP(E55,Clients!B:B,Clients!D:D,FALSE)</f>
        <v>F</v>
      </c>
      <c r="T55" s="156">
        <f t="shared" si="7"/>
        <v>0</v>
      </c>
      <c r="U55" s="154" t="s">
        <v>208</v>
      </c>
      <c r="V55" s="154" t="str">
        <f>_xlfn.XLOOKUP(E55,Clients!B:B,Clients!X:X,FALSE)</f>
        <v>CAD</v>
      </c>
      <c r="X55" s="154">
        <f t="shared" si="2"/>
        <v>0</v>
      </c>
      <c r="Y55" s="154" t="str">
        <f t="shared" si="3"/>
        <v>msi</v>
      </c>
      <c r="Z55" s="154" t="str">
        <f>_xlfn.XLOOKUP(E55,Clients!B:B,Clients!Y:Y,FALSE)</f>
        <v>CAD</v>
      </c>
      <c r="AA55" s="154" t="str">
        <f>_xlfn.XLOOKUP(B55,Spec!A:A,Spec!K:K,FALSE)</f>
        <v>Canada</v>
      </c>
      <c r="AB55" s="154">
        <f>_xlfn.XLOOKUP(B55,Spec!A:A,Spec!L:L,FALSE)</f>
        <v>4811.41</v>
      </c>
    </row>
    <row r="56" spans="1:28" x14ac:dyDescent="0.25">
      <c r="A56">
        <v>40075</v>
      </c>
      <c r="B56">
        <v>20015</v>
      </c>
      <c r="C56" s="154" t="str">
        <f>_xlfn.XLOOKUP(B56,Spec!A:A,Spec!C:C)</f>
        <v>Jinda</v>
      </c>
      <c r="D56" s="155" t="str">
        <f>_xlfn.XLOOKUP(B56,Spec!A:A,Spec!D:D)</f>
        <v>0402105</v>
      </c>
      <c r="E56" t="s">
        <v>568</v>
      </c>
      <c r="F56" t="str">
        <f>_xlfn.XLOOKUP(E56,Clients!B:B,Clients!D:D,FALSE)</f>
        <v>F</v>
      </c>
      <c r="G56" s="13" t="s">
        <v>437</v>
      </c>
      <c r="H56" t="s">
        <v>279</v>
      </c>
      <c r="I56" s="154" t="str">
        <f>_xlfn.XLOOKUP(B56,Spec!A:A,Spec!B:B)</f>
        <v>S15-3</v>
      </c>
      <c r="J56" s="154" t="str">
        <f>_xlfn.XLOOKUP(B56,Spec!A:A,Spec!J:J)</f>
        <v>SG - Acrylic Adhesive</v>
      </c>
      <c r="K56" s="154" t="str">
        <f>_xlfn.XLOOKUP(B56,Spec!A:A,Spec!E:E)</f>
        <v>Self Adhesive Paper</v>
      </c>
      <c r="L56" t="s">
        <v>670</v>
      </c>
      <c r="N56" s="27">
        <v>0</v>
      </c>
      <c r="O56" s="27" t="s">
        <v>198</v>
      </c>
      <c r="P56" s="114">
        <v>10</v>
      </c>
      <c r="Q56" s="109">
        <v>3700</v>
      </c>
      <c r="R56" s="186">
        <f t="shared" si="4"/>
        <v>444</v>
      </c>
      <c r="S56" s="154" t="str">
        <f>_xlfn.XLOOKUP(E56,Clients!B:B,Clients!D:D,FALSE)</f>
        <v>F</v>
      </c>
      <c r="T56" s="156">
        <f t="shared" si="7"/>
        <v>0</v>
      </c>
      <c r="U56" s="154" t="s">
        <v>208</v>
      </c>
      <c r="V56" s="154" t="str">
        <f>_xlfn.XLOOKUP(E56,Clients!B:B,Clients!X:X,FALSE)</f>
        <v>CAD</v>
      </c>
      <c r="W56">
        <v>1</v>
      </c>
      <c r="X56" s="154">
        <f t="shared" si="2"/>
        <v>0</v>
      </c>
      <c r="Y56" s="154" t="str">
        <f t="shared" si="3"/>
        <v>msi</v>
      </c>
      <c r="Z56" s="154" t="str">
        <f>_xlfn.XLOOKUP(E56,Clients!B:B,Clients!Y:Y,FALSE)</f>
        <v>CAD</v>
      </c>
      <c r="AA56" s="154" t="str">
        <f>_xlfn.XLOOKUP(B56,Spec!A:A,Spec!K:K,FALSE)</f>
        <v>Canada</v>
      </c>
      <c r="AB56" s="154">
        <f>_xlfn.XLOOKUP(B56,Spec!A:A,Spec!L:L,FALSE)</f>
        <v>4811.41</v>
      </c>
    </row>
    <row r="57" spans="1:28" x14ac:dyDescent="0.25">
      <c r="A57">
        <v>40076</v>
      </c>
      <c r="B57">
        <v>20015</v>
      </c>
      <c r="C57" s="154" t="str">
        <f>_xlfn.XLOOKUP(B57,Spec!A:A,Spec!C:C)</f>
        <v>Jinda</v>
      </c>
      <c r="D57" s="155" t="str">
        <f>_xlfn.XLOOKUP(B57,Spec!A:A,Spec!D:D)</f>
        <v>0402105</v>
      </c>
      <c r="E57" t="s">
        <v>568</v>
      </c>
      <c r="F57" t="str">
        <f>_xlfn.XLOOKUP(E57,Clients!B:B,Clients!D:D,FALSE)</f>
        <v>F</v>
      </c>
      <c r="G57" s="13" t="s">
        <v>437</v>
      </c>
      <c r="H57" t="s">
        <v>279</v>
      </c>
      <c r="I57" s="154" t="str">
        <f>_xlfn.XLOOKUP(B57,Spec!A:A,Spec!B:B)</f>
        <v>S15-3</v>
      </c>
      <c r="J57" s="154" t="str">
        <f>_xlfn.XLOOKUP(B57,Spec!A:A,Spec!J:J)</f>
        <v>SG - Acrylic Adhesive</v>
      </c>
      <c r="K57" s="154" t="str">
        <f>_xlfn.XLOOKUP(B57,Spec!A:A,Spec!E:E)</f>
        <v>Self Adhesive Paper</v>
      </c>
      <c r="L57" t="s">
        <v>671</v>
      </c>
      <c r="N57" s="27">
        <v>0</v>
      </c>
      <c r="O57" s="27" t="s">
        <v>198</v>
      </c>
      <c r="P57" s="114">
        <v>13</v>
      </c>
      <c r="Q57" s="109">
        <v>3700</v>
      </c>
      <c r="R57" s="186">
        <f t="shared" si="4"/>
        <v>577.20000000000005</v>
      </c>
      <c r="S57" s="154" t="str">
        <f>_xlfn.XLOOKUP(E57,Clients!B:B,Clients!D:D,FALSE)</f>
        <v>F</v>
      </c>
      <c r="T57" s="156">
        <f t="shared" si="7"/>
        <v>0</v>
      </c>
      <c r="U57" s="154" t="s">
        <v>208</v>
      </c>
      <c r="V57" s="154" t="str">
        <f>_xlfn.XLOOKUP(E57,Clients!B:B,Clients!X:X,FALSE)</f>
        <v>CAD</v>
      </c>
      <c r="W57">
        <v>1</v>
      </c>
      <c r="X57" s="154">
        <f t="shared" si="2"/>
        <v>0</v>
      </c>
      <c r="Y57" s="154" t="str">
        <f t="shared" si="3"/>
        <v>msi</v>
      </c>
      <c r="Z57" s="154" t="str">
        <f>_xlfn.XLOOKUP(E57,Clients!B:B,Clients!Y:Y,FALSE)</f>
        <v>CAD</v>
      </c>
      <c r="AA57" s="154" t="str">
        <f>_xlfn.XLOOKUP(B57,Spec!A:A,Spec!K:K,FALSE)</f>
        <v>Canada</v>
      </c>
      <c r="AB57" s="154">
        <f>_xlfn.XLOOKUP(B57,Spec!A:A,Spec!L:L,FALSE)</f>
        <v>4811.41</v>
      </c>
    </row>
    <row r="58" spans="1:28" x14ac:dyDescent="0.25">
      <c r="A58">
        <v>40077</v>
      </c>
      <c r="B58">
        <v>20015</v>
      </c>
      <c r="C58" s="154" t="str">
        <f>_xlfn.XLOOKUP(B58,Spec!A:A,Spec!C:C)</f>
        <v>Jinda</v>
      </c>
      <c r="D58" s="155" t="str">
        <f>_xlfn.XLOOKUP(B58,Spec!A:A,Spec!D:D)</f>
        <v>0402105</v>
      </c>
      <c r="E58" t="s">
        <v>688</v>
      </c>
      <c r="F58" t="str">
        <f>_xlfn.XLOOKUP(E58,Clients!B:B,Clients!D:D,FALSE)</f>
        <v>A</v>
      </c>
      <c r="G58" s="13" t="s">
        <v>437</v>
      </c>
      <c r="H58" t="s">
        <v>279</v>
      </c>
      <c r="I58" s="154" t="str">
        <f>_xlfn.XLOOKUP(B58,Spec!A:A,Spec!B:B)</f>
        <v>S15-3</v>
      </c>
      <c r="J58" s="154" t="str">
        <f>_xlfn.XLOOKUP(B58,Spec!A:A,Spec!J:J)</f>
        <v>SG - Acrylic Adhesive</v>
      </c>
      <c r="K58" s="154" t="str">
        <f>_xlfn.XLOOKUP(B58,Spec!A:A,Spec!E:E)</f>
        <v>Self Adhesive Paper</v>
      </c>
      <c r="L58" t="s">
        <v>694</v>
      </c>
      <c r="N58" s="27"/>
      <c r="O58" s="27" t="s">
        <v>198</v>
      </c>
      <c r="P58" s="114">
        <v>10.75</v>
      </c>
      <c r="Q58" s="71">
        <v>5000</v>
      </c>
      <c r="R58" s="186">
        <f t="shared" si="4"/>
        <v>645</v>
      </c>
      <c r="S58" s="154" t="str">
        <f>_xlfn.XLOOKUP(E58,Clients!B:B,Clients!D:D,FALSE)</f>
        <v>A</v>
      </c>
      <c r="T58" s="156">
        <f t="shared" si="7"/>
        <v>0</v>
      </c>
      <c r="U58" s="154" t="s">
        <v>208</v>
      </c>
      <c r="V58" s="154" t="str">
        <f>_xlfn.XLOOKUP(E58,Clients!B:B,Clients!X:X,FALSE)</f>
        <v>CAD</v>
      </c>
      <c r="X58" s="154">
        <f t="shared" si="2"/>
        <v>0</v>
      </c>
      <c r="Y58" s="154" t="str">
        <f t="shared" si="3"/>
        <v>msi</v>
      </c>
      <c r="Z58" s="154" t="str">
        <f>_xlfn.XLOOKUP(E58,Clients!B:B,Clients!Y:Y,FALSE)</f>
        <v>CAD</v>
      </c>
      <c r="AA58" s="154" t="str">
        <f>_xlfn.XLOOKUP(B58,Spec!A:A,Spec!K:K,FALSE)</f>
        <v>Canada</v>
      </c>
      <c r="AB58" s="154">
        <f>_xlfn.XLOOKUP(B58,Spec!A:A,Spec!L:L,FALSE)</f>
        <v>4811.41</v>
      </c>
    </row>
    <row r="59" spans="1:28" x14ac:dyDescent="0.25">
      <c r="A59">
        <v>40078</v>
      </c>
      <c r="B59">
        <v>20017</v>
      </c>
      <c r="C59" s="154" t="str">
        <f>_xlfn.XLOOKUP(B59,Spec!A:A,Spec!C:C)</f>
        <v>Jinda</v>
      </c>
      <c r="D59" s="155" t="str">
        <f>_xlfn.XLOOKUP(B59,Spec!A:A,Spec!D:D)</f>
        <v>0488056</v>
      </c>
      <c r="E59" t="s">
        <v>688</v>
      </c>
      <c r="F59" t="str">
        <f>_xlfn.XLOOKUP(E59,Clients!B:B,Clients!D:D,FALSE)</f>
        <v>A</v>
      </c>
      <c r="G59" s="13" t="s">
        <v>437</v>
      </c>
      <c r="H59" t="s">
        <v>397</v>
      </c>
      <c r="I59" s="154" t="str">
        <f>_xlfn.XLOOKUP(B59,Spec!A:A,Spec!B:B)</f>
        <v>B25-3</v>
      </c>
      <c r="J59" s="154" t="str">
        <f>_xlfn.XLOOKUP(B59,Spec!A:A,Spec!J:J)</f>
        <v>White BOPP - Acrylic Adhesive</v>
      </c>
      <c r="K59" s="154" t="str">
        <f>_xlfn.XLOOKUP(B59,Spec!A:A,Spec!E:E)</f>
        <v>Self Adhesive Film</v>
      </c>
      <c r="L59" t="s">
        <v>695</v>
      </c>
      <c r="N59" s="27"/>
      <c r="O59" s="27" t="s">
        <v>198</v>
      </c>
      <c r="P59" s="114">
        <v>9</v>
      </c>
      <c r="Q59" s="71">
        <v>5000</v>
      </c>
      <c r="R59" s="186">
        <f t="shared" si="4"/>
        <v>540</v>
      </c>
      <c r="S59" s="154" t="str">
        <f>_xlfn.XLOOKUP(E59,Clients!B:B,Clients!D:D,FALSE)</f>
        <v>A</v>
      </c>
      <c r="T59" s="156">
        <f t="shared" si="7"/>
        <v>0</v>
      </c>
      <c r="U59" s="154" t="s">
        <v>208</v>
      </c>
      <c r="V59" s="154" t="str">
        <f>_xlfn.XLOOKUP(E59,Clients!B:B,Clients!X:X,FALSE)</f>
        <v>CAD</v>
      </c>
      <c r="X59" s="154">
        <f t="shared" si="2"/>
        <v>0</v>
      </c>
      <c r="Y59" s="154" t="str">
        <f t="shared" si="3"/>
        <v>msi</v>
      </c>
      <c r="Z59" s="154" t="str">
        <f>_xlfn.XLOOKUP(E59,Clients!B:B,Clients!Y:Y,FALSE)</f>
        <v>CAD</v>
      </c>
      <c r="AA59" s="154" t="str">
        <f>_xlfn.XLOOKUP(B59,Spec!A:A,Spec!K:K,FALSE)</f>
        <v>Canada</v>
      </c>
      <c r="AB59" s="154" t="str">
        <f>_xlfn.XLOOKUP(B59,Spec!A:A,Spec!L:L,FALSE)</f>
        <v>3919.90</v>
      </c>
    </row>
    <row r="60" spans="1:28" x14ac:dyDescent="0.25">
      <c r="A60">
        <v>40079</v>
      </c>
      <c r="C60" s="154">
        <f>_xlfn.XLOOKUP(B60,Spec!A:A,Spec!C:C)</f>
        <v>0</v>
      </c>
      <c r="D60" s="155">
        <f>_xlfn.XLOOKUP(B60,Spec!A:A,Spec!D:D)</f>
        <v>0</v>
      </c>
      <c r="E60" t="s">
        <v>8</v>
      </c>
      <c r="F60" t="str">
        <f>_xlfn.XLOOKUP(E60,Clients!B:B,Clients!D:D,FALSE)</f>
        <v>A</v>
      </c>
      <c r="H60" t="s">
        <v>706</v>
      </c>
      <c r="I60" s="154" t="s">
        <v>706</v>
      </c>
      <c r="J60" s="154" t="s">
        <v>708</v>
      </c>
      <c r="K60" s="154" t="s">
        <v>707</v>
      </c>
      <c r="L60" s="27" t="s">
        <v>709</v>
      </c>
      <c r="N60" s="27">
        <v>30</v>
      </c>
      <c r="O60" s="27" t="s">
        <v>533</v>
      </c>
      <c r="P60" s="114"/>
      <c r="Q60" s="71"/>
      <c r="R60" s="186">
        <f t="shared" si="4"/>
        <v>0</v>
      </c>
      <c r="S60" s="154" t="str">
        <f>_xlfn.XLOOKUP(E60,Clients!B:B,Clients!D:D,FALSE)</f>
        <v>A</v>
      </c>
      <c r="T60" s="156">
        <f t="shared" si="7"/>
        <v>30</v>
      </c>
      <c r="U60" s="154" t="s">
        <v>533</v>
      </c>
      <c r="V60" s="154" t="str">
        <f>_xlfn.XLOOKUP(E60,Clients!B:B,Clients!X:X,FALSE)</f>
        <v>USD</v>
      </c>
      <c r="X60" s="154">
        <f t="shared" si="2"/>
        <v>30</v>
      </c>
      <c r="Y60" s="154" t="str">
        <f t="shared" si="3"/>
        <v>ea.</v>
      </c>
      <c r="Z60" s="154" t="str">
        <f>_xlfn.XLOOKUP(E60,Clients!B:B,Clients!Y:Y,FALSE)</f>
        <v>USD</v>
      </c>
      <c r="AA60" s="154" t="s">
        <v>228</v>
      </c>
      <c r="AB60" s="154">
        <v>8443.91</v>
      </c>
    </row>
    <row r="61" spans="1:28" x14ac:dyDescent="0.25">
      <c r="A61">
        <v>40080</v>
      </c>
      <c r="B61">
        <v>20017</v>
      </c>
      <c r="C61" s="154" t="str">
        <f>_xlfn.XLOOKUP(B61,Spec!A:A,Spec!C:C)</f>
        <v>Jinda</v>
      </c>
      <c r="D61" s="155" t="str">
        <f>_xlfn.XLOOKUP(B61,Spec!A:A,Spec!D:D)</f>
        <v>0488056</v>
      </c>
      <c r="E61" t="s">
        <v>476</v>
      </c>
      <c r="F61" t="str">
        <f>_xlfn.XLOOKUP(E61,Clients!B:B,Clients!D:D,FALSE)</f>
        <v>F</v>
      </c>
      <c r="H61" t="s">
        <v>397</v>
      </c>
      <c r="I61" s="154" t="str">
        <f>_xlfn.XLOOKUP(B61,Spec!A:A,Spec!B:B)</f>
        <v>B25-3</v>
      </c>
      <c r="J61" s="154" t="str">
        <f>_xlfn.XLOOKUP(B61,Spec!A:A,Spec!J:J)</f>
        <v>White BOPP - Acrylic Adhesive</v>
      </c>
      <c r="K61" s="154" t="str">
        <f>_xlfn.XLOOKUP(B61,Spec!A:A,Spec!E:E)</f>
        <v>Self Adhesive Film</v>
      </c>
      <c r="L61" t="s">
        <v>710</v>
      </c>
      <c r="N61" s="27">
        <v>0.45200000000000001</v>
      </c>
      <c r="O61" s="27" t="s">
        <v>198</v>
      </c>
      <c r="P61" s="114">
        <v>4.61538</v>
      </c>
      <c r="Q61" s="71">
        <v>10000</v>
      </c>
      <c r="R61" s="186">
        <f t="shared" si="4"/>
        <v>553.84559999999999</v>
      </c>
      <c r="S61" s="154" t="str">
        <f>_xlfn.XLOOKUP(E61,Clients!B:B,Clients!D:D,FALSE)</f>
        <v>F</v>
      </c>
      <c r="T61" s="156">
        <f t="shared" si="7"/>
        <v>250.33821119999999</v>
      </c>
      <c r="U61" s="154" t="s">
        <v>208</v>
      </c>
      <c r="V61" s="154" t="str">
        <f>_xlfn.XLOOKUP(E61,Clients!B:B,Clients!X:X,FALSE)</f>
        <v>CAD</v>
      </c>
      <c r="W61">
        <v>1</v>
      </c>
      <c r="X61" s="154">
        <f t="shared" si="2"/>
        <v>0.45200000000000001</v>
      </c>
      <c r="Y61" s="154" t="str">
        <f t="shared" si="3"/>
        <v>msi</v>
      </c>
      <c r="Z61" s="154" t="str">
        <f>_xlfn.XLOOKUP(E61,Clients!B:B,Clients!Y:Y,FALSE)</f>
        <v>CAD</v>
      </c>
      <c r="AA61" s="154" t="str">
        <f>_xlfn.XLOOKUP(B61,Spec!A:A,Spec!K:K,FALSE)</f>
        <v>Canada</v>
      </c>
      <c r="AB61" s="154" t="str">
        <f>_xlfn.XLOOKUP(B61,Spec!A:A,Spec!L:L,FALSE)</f>
        <v>3919.90</v>
      </c>
    </row>
    <row r="62" spans="1:28" x14ac:dyDescent="0.25">
      <c r="A62">
        <v>40081</v>
      </c>
      <c r="B62">
        <v>20011</v>
      </c>
      <c r="C62" s="154" t="str">
        <f>_xlfn.XLOOKUP(B62,Spec!A:A,Spec!C:C)</f>
        <v>AKO</v>
      </c>
      <c r="D62" s="155" t="str">
        <f>_xlfn.XLOOKUP(B62,Spec!A:A,Spec!D:D)</f>
        <v>AP1019</v>
      </c>
      <c r="E62" t="s">
        <v>445</v>
      </c>
      <c r="F62" t="str">
        <f>_xlfn.XLOOKUP(E62,Clients!B:B,Clients!D:D,FALSE)</f>
        <v>F</v>
      </c>
      <c r="G62" s="13">
        <v>2212</v>
      </c>
      <c r="H62" t="s">
        <v>451</v>
      </c>
      <c r="I62" s="154" t="str">
        <f>_xlfn.XLOOKUP(B62,Spec!A:A,Spec!B:B)</f>
        <v>S21-1</v>
      </c>
      <c r="J62" s="154" t="str">
        <f>_xlfn.XLOOKUP(B62,Spec!A:A,Spec!J:J)</f>
        <v>SG - Hotmelt Adhesive</v>
      </c>
      <c r="K62" s="154" t="str">
        <f>_xlfn.XLOOKUP(B62,Spec!A:A,Spec!E:E)</f>
        <v>Self Adhesive Paper</v>
      </c>
      <c r="L62" s="154" t="str">
        <f>IF(F62="F","Larg: "&amp;P62&amp;"po   Long: "&amp;Q62&amp;"pi","W: "&amp;P62&amp;"in   L: "&amp;Q62&amp;"ft")</f>
        <v>Larg: 10po   Long: 5000pi</v>
      </c>
      <c r="N62" s="27">
        <v>0.27</v>
      </c>
      <c r="O62" s="27" t="s">
        <v>198</v>
      </c>
      <c r="P62" s="114">
        <v>10</v>
      </c>
      <c r="Q62" s="71">
        <v>5000</v>
      </c>
      <c r="R62" s="186">
        <f t="shared" si="4"/>
        <v>600</v>
      </c>
      <c r="S62" s="154" t="str">
        <f>_xlfn.XLOOKUP(E62,Clients!B:B,Clients!D:D,FALSE)</f>
        <v>F</v>
      </c>
      <c r="T62" s="156">
        <f t="shared" si="7"/>
        <v>162</v>
      </c>
      <c r="U62" s="154" t="s">
        <v>208</v>
      </c>
      <c r="V62" s="154" t="str">
        <f>_xlfn.XLOOKUP(E62,Clients!B:B,Clients!X:X,FALSE)</f>
        <v>USD</v>
      </c>
      <c r="X62" s="154">
        <f t="shared" si="2"/>
        <v>0.27</v>
      </c>
      <c r="Y62" s="154" t="str">
        <f t="shared" si="3"/>
        <v>msi</v>
      </c>
      <c r="Z62" s="154" t="str">
        <f>_xlfn.XLOOKUP(E62,Clients!B:B,Clients!Y:Y,FALSE)</f>
        <v>USD</v>
      </c>
      <c r="AA62" s="154" t="str">
        <f>_xlfn.XLOOKUP(B62,Spec!A:A,Spec!K:K,FALSE)</f>
        <v>Canada</v>
      </c>
      <c r="AB62" s="154">
        <f>_xlfn.XLOOKUP(B62,Spec!A:A,Spec!L:L,FALSE)</f>
        <v>4811.41</v>
      </c>
    </row>
    <row r="63" spans="1:28" x14ac:dyDescent="0.25">
      <c r="A63">
        <v>40082</v>
      </c>
      <c r="B63">
        <v>20011</v>
      </c>
      <c r="C63" s="154" t="str">
        <f>_xlfn.XLOOKUP(B63,Spec!A:A,Spec!C:C)</f>
        <v>AKO</v>
      </c>
      <c r="D63" s="155" t="str">
        <f>_xlfn.XLOOKUP(B63,Spec!A:A,Spec!D:D)</f>
        <v>AP1019</v>
      </c>
      <c r="E63" t="s">
        <v>445</v>
      </c>
      <c r="F63" t="str">
        <f>_xlfn.XLOOKUP(E63,Clients!B:B,Clients!D:D,FALSE)</f>
        <v>F</v>
      </c>
      <c r="G63" s="13">
        <v>2212</v>
      </c>
      <c r="H63" t="s">
        <v>451</v>
      </c>
      <c r="I63" s="154" t="str">
        <f>_xlfn.XLOOKUP(B63,Spec!A:A,Spec!B:B)</f>
        <v>S21-1</v>
      </c>
      <c r="J63" s="154" t="str">
        <f>_xlfn.XLOOKUP(B63,Spec!A:A,Spec!J:J)</f>
        <v>SG - Hotmelt Adhesive</v>
      </c>
      <c r="K63" s="154" t="str">
        <f>_xlfn.XLOOKUP(B63,Spec!A:A,Spec!E:E)</f>
        <v>Self Adhesive Paper</v>
      </c>
      <c r="L63" t="s">
        <v>729</v>
      </c>
      <c r="N63" s="27">
        <v>0.27</v>
      </c>
      <c r="O63" s="27" t="s">
        <v>198</v>
      </c>
      <c r="P63" s="114">
        <v>13</v>
      </c>
      <c r="Q63" s="71">
        <v>5000</v>
      </c>
      <c r="R63" s="186">
        <f t="shared" si="4"/>
        <v>780</v>
      </c>
      <c r="S63" s="154" t="str">
        <f>_xlfn.XLOOKUP(E63,Clients!B:B,Clients!D:D,FALSE)</f>
        <v>F</v>
      </c>
      <c r="T63" s="156">
        <f t="shared" si="7"/>
        <v>210.60000000000002</v>
      </c>
      <c r="U63" s="154" t="s">
        <v>208</v>
      </c>
      <c r="V63" s="154" t="str">
        <f>_xlfn.XLOOKUP(E63,Clients!B:B,Clients!X:X,FALSE)</f>
        <v>USD</v>
      </c>
      <c r="X63" s="154">
        <f t="shared" si="2"/>
        <v>0.27</v>
      </c>
      <c r="Y63" s="154" t="str">
        <f t="shared" si="3"/>
        <v>msi</v>
      </c>
      <c r="Z63" s="154" t="str">
        <f>_xlfn.XLOOKUP(E63,Clients!B:B,Clients!Y:Y,FALSE)</f>
        <v>USD</v>
      </c>
      <c r="AA63" s="154" t="str">
        <f>_xlfn.XLOOKUP(B63,Spec!A:A,Spec!K:K,FALSE)</f>
        <v>Canada</v>
      </c>
      <c r="AB63" s="154">
        <f>_xlfn.XLOOKUP(B63,Spec!A:A,Spec!L:L,FALSE)</f>
        <v>4811.41</v>
      </c>
    </row>
    <row r="64" spans="1:28" x14ac:dyDescent="0.25">
      <c r="A64">
        <v>40083</v>
      </c>
      <c r="B64">
        <v>20011</v>
      </c>
      <c r="C64" s="154" t="str">
        <f>_xlfn.XLOOKUP(B64,Spec!A:A,Spec!C:C)</f>
        <v>AKO</v>
      </c>
      <c r="D64" s="155" t="str">
        <f>_xlfn.XLOOKUP(B64,Spec!A:A,Spec!D:D)</f>
        <v>AP1019</v>
      </c>
      <c r="E64" t="s">
        <v>445</v>
      </c>
      <c r="F64" t="str">
        <f>_xlfn.XLOOKUP(E64,Clients!B:B,Clients!D:D,FALSE)</f>
        <v>F</v>
      </c>
      <c r="G64" s="13">
        <v>2212</v>
      </c>
      <c r="H64" t="s">
        <v>451</v>
      </c>
      <c r="I64" s="154" t="str">
        <f>_xlfn.XLOOKUP(B64,Spec!A:A,Spec!B:B)</f>
        <v>S21-1</v>
      </c>
      <c r="J64" s="154" t="str">
        <f>_xlfn.XLOOKUP(B64,Spec!A:A,Spec!J:J)</f>
        <v>SG - Hotmelt Adhesive</v>
      </c>
      <c r="K64" s="154" t="str">
        <f>_xlfn.XLOOKUP(B64,Spec!A:A,Spec!E:E)</f>
        <v>Self Adhesive Paper</v>
      </c>
      <c r="L64" t="s">
        <v>730</v>
      </c>
      <c r="N64" s="27">
        <v>0.27</v>
      </c>
      <c r="O64" s="27" t="s">
        <v>198</v>
      </c>
      <c r="P64" s="114">
        <v>10.5</v>
      </c>
      <c r="Q64" s="71">
        <v>5000</v>
      </c>
      <c r="R64" s="186">
        <f t="shared" si="4"/>
        <v>630</v>
      </c>
      <c r="S64" s="154" t="str">
        <f>_xlfn.XLOOKUP(E64,Clients!B:B,Clients!D:D,FALSE)</f>
        <v>F</v>
      </c>
      <c r="T64" s="156">
        <f t="shared" si="7"/>
        <v>170.10000000000002</v>
      </c>
      <c r="U64" s="154" t="s">
        <v>208</v>
      </c>
      <c r="V64" s="154" t="str">
        <f>_xlfn.XLOOKUP(E64,Clients!B:B,Clients!X:X,FALSE)</f>
        <v>USD</v>
      </c>
      <c r="X64" s="154">
        <f t="shared" si="2"/>
        <v>0.27</v>
      </c>
      <c r="Y64" s="154" t="str">
        <f t="shared" si="3"/>
        <v>msi</v>
      </c>
      <c r="Z64" s="154" t="str">
        <f>_xlfn.XLOOKUP(E64,Clients!B:B,Clients!Y:Y,FALSE)</f>
        <v>USD</v>
      </c>
      <c r="AA64" s="154" t="str">
        <f>_xlfn.XLOOKUP(B64,Spec!A:A,Spec!K:K,FALSE)</f>
        <v>Canada</v>
      </c>
      <c r="AB64" s="154">
        <f>_xlfn.XLOOKUP(B64,Spec!A:A,Spec!L:L,FALSE)</f>
        <v>4811.41</v>
      </c>
    </row>
    <row r="65" spans="1:28" x14ac:dyDescent="0.25">
      <c r="A65">
        <v>40084</v>
      </c>
      <c r="B65">
        <v>20017</v>
      </c>
      <c r="C65" s="154" t="str">
        <f>_xlfn.XLOOKUP(B65,Spec!A:A,Spec!C:C)</f>
        <v>Jinda</v>
      </c>
      <c r="D65" s="155" t="str">
        <f>_xlfn.XLOOKUP(B65,Spec!A:A,Spec!D:D)</f>
        <v>0488056</v>
      </c>
      <c r="E65" t="s">
        <v>445</v>
      </c>
      <c r="F65" t="str">
        <f>_xlfn.XLOOKUP(E65,Clients!B:B,Clients!D:D,FALSE)</f>
        <v>F</v>
      </c>
      <c r="G65" s="13">
        <v>2084</v>
      </c>
      <c r="H65" t="s">
        <v>397</v>
      </c>
      <c r="I65" s="154" t="str">
        <f>_xlfn.XLOOKUP(B65,Spec!A:A,Spec!B:B)</f>
        <v>B25-3</v>
      </c>
      <c r="J65" s="154" t="str">
        <f>_xlfn.XLOOKUP(B65,Spec!A:A,Spec!J:J)</f>
        <v>White BOPP - Acrylic Adhesive</v>
      </c>
      <c r="K65" s="154" t="str">
        <f>_xlfn.XLOOKUP(B65,Spec!A:A,Spec!E:E)</f>
        <v>Self Adhesive Film</v>
      </c>
      <c r="L65" t="s">
        <v>945</v>
      </c>
      <c r="N65" s="27">
        <v>0.33</v>
      </c>
      <c r="O65" s="27" t="s">
        <v>198</v>
      </c>
      <c r="P65" s="114">
        <v>12</v>
      </c>
      <c r="Q65" s="71">
        <v>5000</v>
      </c>
      <c r="R65" s="186">
        <f t="shared" si="4"/>
        <v>720</v>
      </c>
      <c r="S65" s="154" t="str">
        <f>_xlfn.XLOOKUP(E65,Clients!B:B,Clients!D:D,FALSE)</f>
        <v>F</v>
      </c>
      <c r="T65" s="156">
        <f t="shared" si="7"/>
        <v>237.60000000000002</v>
      </c>
      <c r="U65" s="154" t="s">
        <v>208</v>
      </c>
      <c r="V65" s="154" t="str">
        <f>_xlfn.XLOOKUP(E65,Clients!B:B,Clients!X:X,FALSE)</f>
        <v>USD</v>
      </c>
      <c r="X65" s="154">
        <f t="shared" si="2"/>
        <v>0.33</v>
      </c>
      <c r="Y65" s="154" t="str">
        <f t="shared" si="3"/>
        <v>msi</v>
      </c>
      <c r="Z65" s="154" t="str">
        <f>_xlfn.XLOOKUP(E65,Clients!B:B,Clients!Y:Y,FALSE)</f>
        <v>USD</v>
      </c>
      <c r="AA65" s="154" t="str">
        <f>_xlfn.XLOOKUP(B65,Spec!A:A,Spec!K:K,FALSE)</f>
        <v>Canada</v>
      </c>
      <c r="AB65" s="154" t="str">
        <f>_xlfn.XLOOKUP(B65,Spec!A:A,Spec!L:L,FALSE)</f>
        <v>3919.90</v>
      </c>
    </row>
    <row r="66" spans="1:28" x14ac:dyDescent="0.25">
      <c r="A66">
        <v>40085</v>
      </c>
      <c r="B66">
        <v>20012</v>
      </c>
      <c r="C66" s="154" t="str">
        <f>_xlfn.XLOOKUP(B66,Spec!A:A,Spec!C:C)</f>
        <v>AKO</v>
      </c>
      <c r="D66" s="155" t="str">
        <f>_xlfn.XLOOKUP(B66,Spec!A:A,Spec!D:D)</f>
        <v>AR316 (AH2002)</v>
      </c>
      <c r="E66" t="s">
        <v>476</v>
      </c>
      <c r="F66" t="str">
        <f>_xlfn.XLOOKUP(E66,Clients!B:B,Clients!D:D,FALSE)</f>
        <v>F</v>
      </c>
      <c r="G66" s="13"/>
      <c r="H66" t="s">
        <v>309</v>
      </c>
      <c r="I66" s="154" t="str">
        <f>_xlfn.XLOOKUP(B66,Spec!A:A,Spec!B:B)</f>
        <v>D21-1</v>
      </c>
      <c r="J66" s="154" t="str">
        <f>_xlfn.XLOOKUP(B66,Spec!A:A,Spec!J:J)</f>
        <v>TC DT - Hotmelt Adhesive</v>
      </c>
      <c r="K66" s="154" t="str">
        <f>_xlfn.XLOOKUP(B66,Spec!A:A,Spec!E:E)</f>
        <v>Self Adhesive Paper</v>
      </c>
      <c r="L66" t="s">
        <v>1368</v>
      </c>
      <c r="N66" s="27">
        <v>0.46600000000000003</v>
      </c>
      <c r="O66" s="27" t="s">
        <v>198</v>
      </c>
      <c r="P66" s="114">
        <v>11.25</v>
      </c>
      <c r="Q66" s="71">
        <v>10000</v>
      </c>
      <c r="R66" s="186">
        <f t="shared" si="4"/>
        <v>1350</v>
      </c>
      <c r="S66" s="154" t="str">
        <f>_xlfn.XLOOKUP(E66,Clients!B:B,Clients!D:D,FALSE)</f>
        <v>F</v>
      </c>
      <c r="T66" s="156">
        <f t="shared" si="7"/>
        <v>629.1</v>
      </c>
      <c r="U66" s="154" t="s">
        <v>208</v>
      </c>
      <c r="V66" s="154" t="str">
        <f>_xlfn.XLOOKUP(E66,Clients!B:B,Clients!X:X,FALSE)</f>
        <v>CAD</v>
      </c>
      <c r="W66">
        <v>1</v>
      </c>
      <c r="X66" s="154">
        <f t="shared" si="2"/>
        <v>0.46600000000000003</v>
      </c>
      <c r="Y66" s="154" t="str">
        <f t="shared" si="3"/>
        <v>msi</v>
      </c>
      <c r="Z66" s="154" t="str">
        <f>_xlfn.XLOOKUP(E66,Clients!B:B,Clients!Y:Y,FALSE)</f>
        <v>CAD</v>
      </c>
      <c r="AA66" s="154" t="str">
        <f>_xlfn.XLOOKUP(B66,Spec!A:A,Spec!K:K,FALSE)</f>
        <v>Canada</v>
      </c>
      <c r="AB66" s="154">
        <f>_xlfn.XLOOKUP(B66,Spec!A:A,Spec!L:L,FALSE)</f>
        <v>4811.41</v>
      </c>
    </row>
    <row r="67" spans="1:28" x14ac:dyDescent="0.25">
      <c r="A67">
        <v>40086</v>
      </c>
      <c r="B67">
        <v>20011</v>
      </c>
      <c r="C67" s="154" t="str">
        <f>_xlfn.XLOOKUP(B67,Spec!A:A,Spec!C:C)</f>
        <v>AKO</v>
      </c>
      <c r="D67" s="155" t="str">
        <f>_xlfn.XLOOKUP(B67,Spec!A:A,Spec!D:D)</f>
        <v>AP1019</v>
      </c>
      <c r="E67" t="s">
        <v>762</v>
      </c>
      <c r="F67" t="str">
        <f>_xlfn.XLOOKUP(E67,Clients!B:B,Clients!D:D,FALSE)</f>
        <v>F</v>
      </c>
      <c r="G67" s="13"/>
      <c r="H67" t="s">
        <v>451</v>
      </c>
      <c r="I67" s="154" t="str">
        <f>_xlfn.XLOOKUP(B67,Spec!A:A,Spec!B:B)</f>
        <v>S21-1</v>
      </c>
      <c r="J67" s="154" t="str">
        <f>_xlfn.XLOOKUP(B67,Spec!A:A,Spec!J:J)</f>
        <v>SG - Hotmelt Adhesive</v>
      </c>
      <c r="K67" s="154" t="str">
        <f>_xlfn.XLOOKUP(B67,Spec!A:A,Spec!E:E)</f>
        <v>Self Adhesive Paper</v>
      </c>
      <c r="L67" t="s">
        <v>729</v>
      </c>
      <c r="N67" s="27">
        <v>0.32200000000000001</v>
      </c>
      <c r="O67" s="27" t="s">
        <v>198</v>
      </c>
      <c r="P67" s="114">
        <v>13</v>
      </c>
      <c r="Q67" s="71">
        <v>5000</v>
      </c>
      <c r="R67" s="186">
        <f t="shared" ref="R67:R88" si="8">P67*12*Q67/1000</f>
        <v>780</v>
      </c>
      <c r="S67" s="154" t="str">
        <f>_xlfn.XLOOKUP(E67,Clients!B:B,Clients!D:D,FALSE)</f>
        <v>F</v>
      </c>
      <c r="T67" s="156">
        <f t="shared" si="7"/>
        <v>251.16</v>
      </c>
      <c r="U67" s="154" t="s">
        <v>208</v>
      </c>
      <c r="V67" s="154" t="str">
        <f>_xlfn.XLOOKUP(E67,Clients!B:B,Clients!X:X,FALSE)</f>
        <v>CAD</v>
      </c>
      <c r="W67">
        <v>1</v>
      </c>
      <c r="X67" s="154">
        <f t="shared" ref="X67:X130" si="9">IF(V67=Z67,N67,N67*W67)</f>
        <v>0.32200000000000001</v>
      </c>
      <c r="Y67" s="154" t="str">
        <f t="shared" ref="Y67:Y130" si="10">O67</f>
        <v>msi</v>
      </c>
      <c r="Z67" s="154" t="str">
        <f>_xlfn.XLOOKUP(E67,Clients!B:B,Clients!Y:Y,FALSE)</f>
        <v>CAD</v>
      </c>
      <c r="AA67" s="154" t="str">
        <f>_xlfn.XLOOKUP(B67,Spec!A:A,Spec!K:K,FALSE)</f>
        <v>Canada</v>
      </c>
      <c r="AB67" s="154">
        <f>_xlfn.XLOOKUP(B67,Spec!A:A,Spec!L:L,FALSE)</f>
        <v>4811.41</v>
      </c>
    </row>
    <row r="68" spans="1:28" x14ac:dyDescent="0.25">
      <c r="A68">
        <v>40087</v>
      </c>
      <c r="B68">
        <v>20017</v>
      </c>
      <c r="C68" s="154" t="str">
        <f>_xlfn.XLOOKUP(B68,Spec!A:A,Spec!C:C)</f>
        <v>Jinda</v>
      </c>
      <c r="D68" s="155" t="str">
        <f>_xlfn.XLOOKUP(B68,Spec!A:A,Spec!D:D)</f>
        <v>0488056</v>
      </c>
      <c r="E68" t="s">
        <v>762</v>
      </c>
      <c r="F68" t="str">
        <f>_xlfn.XLOOKUP(E68,Clients!B:B,Clients!D:D,FALSE)</f>
        <v>F</v>
      </c>
      <c r="G68" s="13"/>
      <c r="H68" t="s">
        <v>397</v>
      </c>
      <c r="I68" s="154" t="str">
        <f>_xlfn.XLOOKUP(B68,Spec!A:A,Spec!B:B)</f>
        <v>B25-3</v>
      </c>
      <c r="J68" s="154" t="str">
        <f>_xlfn.XLOOKUP(B68,Spec!A:A,Spec!J:J)</f>
        <v>White BOPP - Acrylic Adhesive</v>
      </c>
      <c r="K68" s="154" t="str">
        <f>_xlfn.XLOOKUP(B68,Spec!A:A,Spec!E:E)</f>
        <v>Self Adhesive Film</v>
      </c>
      <c r="L68" t="s">
        <v>753</v>
      </c>
      <c r="N68" s="27"/>
      <c r="O68" s="30" t="s">
        <v>198</v>
      </c>
      <c r="P68" s="114">
        <v>13</v>
      </c>
      <c r="Q68" s="71">
        <v>5000</v>
      </c>
      <c r="R68" s="186">
        <f t="shared" si="8"/>
        <v>780</v>
      </c>
      <c r="S68" s="154" t="str">
        <f>_xlfn.XLOOKUP(E68,Clients!B:B,Clients!D:D,FALSE)</f>
        <v>F</v>
      </c>
      <c r="T68" s="156">
        <f t="shared" si="7"/>
        <v>0</v>
      </c>
      <c r="U68" s="154" t="s">
        <v>208</v>
      </c>
      <c r="V68" s="154" t="str">
        <f>_xlfn.XLOOKUP(E68,Clients!B:B,Clients!X:X,FALSE)</f>
        <v>CAD</v>
      </c>
      <c r="W68">
        <v>1</v>
      </c>
      <c r="X68" s="154">
        <f t="shared" si="9"/>
        <v>0</v>
      </c>
      <c r="Y68" s="154" t="str">
        <f t="shared" si="10"/>
        <v>msi</v>
      </c>
      <c r="Z68" s="154" t="str">
        <f>_xlfn.XLOOKUP(E68,Clients!B:B,Clients!Y:Y,FALSE)</f>
        <v>CAD</v>
      </c>
      <c r="AA68" s="154" t="str">
        <f>_xlfn.XLOOKUP(B68,Spec!A:A,Spec!K:K,FALSE)</f>
        <v>Canada</v>
      </c>
      <c r="AB68" s="154" t="str">
        <f>_xlfn.XLOOKUP(B68,Spec!A:A,Spec!L:L,FALSE)</f>
        <v>3919.90</v>
      </c>
    </row>
    <row r="69" spans="1:28" x14ac:dyDescent="0.25">
      <c r="A69">
        <v>40088</v>
      </c>
      <c r="B69">
        <v>20011</v>
      </c>
      <c r="C69" s="154" t="str">
        <f>_xlfn.XLOOKUP(B69,Spec!A:A,Spec!C:C)</f>
        <v>AKO</v>
      </c>
      <c r="D69" s="155" t="str">
        <f>_xlfn.XLOOKUP(B69,Spec!A:A,Spec!D:D)</f>
        <v>AP1019</v>
      </c>
      <c r="E69" t="s">
        <v>445</v>
      </c>
      <c r="F69" t="str">
        <f>_xlfn.XLOOKUP(E69,Clients!B:B,Clients!D:D,FALSE)</f>
        <v>F</v>
      </c>
      <c r="G69" s="13">
        <v>2212</v>
      </c>
      <c r="H69" t="s">
        <v>451</v>
      </c>
      <c r="I69" s="154" t="str">
        <f>_xlfn.XLOOKUP(B69,Spec!A:A,Spec!B:B)</f>
        <v>S21-1</v>
      </c>
      <c r="J69" s="154" t="str">
        <f>_xlfn.XLOOKUP(B69,Spec!A:A,Spec!J:J)</f>
        <v>SG - Hotmelt Adhesive</v>
      </c>
      <c r="K69" s="154" t="str">
        <f>_xlfn.XLOOKUP(B69,Spec!A:A,Spec!E:E)</f>
        <v>Self Adhesive Paper</v>
      </c>
      <c r="L69" t="s">
        <v>758</v>
      </c>
      <c r="N69" s="27">
        <v>0.27</v>
      </c>
      <c r="O69" s="27" t="s">
        <v>198</v>
      </c>
      <c r="P69" s="114">
        <v>20</v>
      </c>
      <c r="Q69" s="71">
        <v>5000</v>
      </c>
      <c r="R69" s="186">
        <f t="shared" si="8"/>
        <v>1200</v>
      </c>
      <c r="S69" s="154" t="str">
        <f>_xlfn.XLOOKUP(E69,Clients!B:B,Clients!D:D,FALSE)</f>
        <v>F</v>
      </c>
      <c r="T69" s="156">
        <f t="shared" si="7"/>
        <v>324</v>
      </c>
      <c r="U69" s="154" t="s">
        <v>208</v>
      </c>
      <c r="V69" s="154" t="str">
        <f>_xlfn.XLOOKUP(E69,Clients!B:B,Clients!X:X,FALSE)</f>
        <v>USD</v>
      </c>
      <c r="X69" s="154">
        <f t="shared" si="9"/>
        <v>0.27</v>
      </c>
      <c r="Y69" s="154" t="str">
        <f t="shared" si="10"/>
        <v>msi</v>
      </c>
      <c r="Z69" s="154" t="str">
        <f>_xlfn.XLOOKUP(E69,Clients!B:B,Clients!Y:Y,FALSE)</f>
        <v>USD</v>
      </c>
      <c r="AA69" s="154" t="str">
        <f>_xlfn.XLOOKUP(B69,Spec!A:A,Spec!K:K,FALSE)</f>
        <v>Canada</v>
      </c>
      <c r="AB69" s="154">
        <f>_xlfn.XLOOKUP(B69,Spec!A:A,Spec!L:L,FALSE)</f>
        <v>4811.41</v>
      </c>
    </row>
    <row r="70" spans="1:28" x14ac:dyDescent="0.25">
      <c r="A70">
        <v>40089</v>
      </c>
      <c r="B70">
        <v>20017</v>
      </c>
      <c r="C70" s="154" t="str">
        <f>_xlfn.XLOOKUP(B70,Spec!A:A,Spec!C:C)</f>
        <v>Jinda</v>
      </c>
      <c r="D70" s="155" t="str">
        <f>_xlfn.XLOOKUP(B70,Spec!A:A,Spec!D:D)</f>
        <v>0488056</v>
      </c>
      <c r="E70" t="s">
        <v>398</v>
      </c>
      <c r="F70" t="str">
        <f>_xlfn.XLOOKUP(E70,Clients!B:B,Clients!D:D,FALSE)</f>
        <v>F</v>
      </c>
      <c r="G70" s="13" t="s">
        <v>499</v>
      </c>
      <c r="H70" t="s">
        <v>397</v>
      </c>
      <c r="I70" s="154" t="str">
        <f>_xlfn.XLOOKUP(B70,Spec!A:A,Spec!B:B)</f>
        <v>B25-3</v>
      </c>
      <c r="J70" s="154" t="str">
        <f>_xlfn.XLOOKUP(B70,Spec!A:A,Spec!J:J)</f>
        <v>White BOPP - Acrylic Adhesive</v>
      </c>
      <c r="K70" s="154" t="str">
        <f>_xlfn.XLOOKUP(B70,Spec!A:A,Spec!E:E)</f>
        <v>Self Adhesive Film</v>
      </c>
      <c r="L70" t="s">
        <v>764</v>
      </c>
      <c r="N70" s="30">
        <v>0.34</v>
      </c>
      <c r="O70" s="30" t="s">
        <v>198</v>
      </c>
      <c r="P70" s="114">
        <v>15</v>
      </c>
      <c r="Q70" s="71">
        <v>5000</v>
      </c>
      <c r="R70" s="186">
        <f t="shared" si="8"/>
        <v>900</v>
      </c>
      <c r="S70" s="154" t="str">
        <f>_xlfn.XLOOKUP(E70,Clients!B:B,Clients!D:D,FALSE)</f>
        <v>F</v>
      </c>
      <c r="T70" s="156">
        <f t="shared" si="7"/>
        <v>306</v>
      </c>
      <c r="U70" s="154" t="s">
        <v>208</v>
      </c>
      <c r="V70" s="154" t="str">
        <f>_xlfn.XLOOKUP(E70,Clients!B:B,Clients!X:X,FALSE)</f>
        <v>USD</v>
      </c>
      <c r="X70" s="154">
        <f t="shared" si="9"/>
        <v>0.34</v>
      </c>
      <c r="Y70" s="154" t="str">
        <f t="shared" si="10"/>
        <v>msi</v>
      </c>
      <c r="Z70" s="154" t="str">
        <f>_xlfn.XLOOKUP(E70,Clients!B:B,Clients!Y:Y,FALSE)</f>
        <v>USD</v>
      </c>
      <c r="AA70" s="154" t="str">
        <f>_xlfn.XLOOKUP(B70,Spec!A:A,Spec!K:K,FALSE)</f>
        <v>Canada</v>
      </c>
      <c r="AB70" s="154" t="str">
        <f>_xlfn.XLOOKUP(B70,Spec!A:A,Spec!L:L,FALSE)</f>
        <v>3919.90</v>
      </c>
    </row>
    <row r="71" spans="1:28" x14ac:dyDescent="0.25">
      <c r="A71">
        <v>40090</v>
      </c>
      <c r="B71">
        <v>20012</v>
      </c>
      <c r="C71" s="154" t="str">
        <f>_xlfn.XLOOKUP(B71,Spec!A:A,Spec!C:C)</f>
        <v>AKO</v>
      </c>
      <c r="D71" s="155" t="str">
        <f>_xlfn.XLOOKUP(B71,Spec!A:A,Spec!D:D)</f>
        <v>AR316 (AH2002)</v>
      </c>
      <c r="E71" t="s">
        <v>634</v>
      </c>
      <c r="F71" t="str">
        <f>_xlfn.XLOOKUP(E71,Clients!B:B,Clients!D:D,FALSE)</f>
        <v>F</v>
      </c>
      <c r="G71" s="13" t="s">
        <v>766</v>
      </c>
      <c r="H71" t="s">
        <v>309</v>
      </c>
      <c r="I71" s="154" t="str">
        <f>_xlfn.XLOOKUP(B71,Spec!A:A,Spec!B:B)</f>
        <v>D21-1</v>
      </c>
      <c r="J71" s="154" t="str">
        <f>_xlfn.XLOOKUP(B71,Spec!A:A,Spec!J:J)</f>
        <v>TC DT - Hotmelt Adhesive</v>
      </c>
      <c r="K71" s="154" t="str">
        <f>_xlfn.XLOOKUP(B71,Spec!A:A,Spec!E:E)</f>
        <v>Self Adhesive Paper</v>
      </c>
      <c r="L71" s="154" t="str">
        <f>IF(F71="F","Larg: "&amp;P71&amp;"po   Long: "&amp;Q71&amp;"pi","W: "&amp;P71&amp;"in   L: "&amp;Q71&amp;"ft")</f>
        <v>Larg: 17po   Long: 5000pi</v>
      </c>
      <c r="N71" s="27">
        <v>0.48</v>
      </c>
      <c r="O71" s="30" t="s">
        <v>198</v>
      </c>
      <c r="P71" s="114">
        <v>17</v>
      </c>
      <c r="Q71" s="71">
        <v>5000</v>
      </c>
      <c r="R71" s="186">
        <f t="shared" si="8"/>
        <v>1020</v>
      </c>
      <c r="S71" s="154" t="str">
        <f>_xlfn.XLOOKUP(E71,Clients!B:B,Clients!D:D,FALSE)</f>
        <v>F</v>
      </c>
      <c r="T71" s="156">
        <f t="shared" si="7"/>
        <v>489.59999999999997</v>
      </c>
      <c r="U71" s="154" t="s">
        <v>208</v>
      </c>
      <c r="V71" s="154" t="str">
        <f>_xlfn.XLOOKUP(E71,Clients!B:B,Clients!X:X,FALSE)</f>
        <v>CAD</v>
      </c>
      <c r="W71">
        <v>1</v>
      </c>
      <c r="X71" s="154">
        <f t="shared" si="9"/>
        <v>0.48</v>
      </c>
      <c r="Y71" s="154" t="str">
        <f t="shared" si="10"/>
        <v>msi</v>
      </c>
      <c r="Z71" s="154" t="str">
        <f>_xlfn.XLOOKUP(E71,Clients!B:B,Clients!Y:Y,FALSE)</f>
        <v>CAD</v>
      </c>
      <c r="AA71" s="154" t="str">
        <f>_xlfn.XLOOKUP(B71,Spec!A:A,Spec!K:K,FALSE)</f>
        <v>Canada</v>
      </c>
      <c r="AB71" s="154">
        <f>_xlfn.XLOOKUP(B71,Spec!A:A,Spec!L:L,FALSE)</f>
        <v>4811.41</v>
      </c>
    </row>
    <row r="72" spans="1:28" x14ac:dyDescent="0.25">
      <c r="A72">
        <v>40091</v>
      </c>
      <c r="B72">
        <v>20012</v>
      </c>
      <c r="C72" s="154" t="str">
        <f>_xlfn.XLOOKUP(B72,Spec!A:A,Spec!C:C)</f>
        <v>AKO</v>
      </c>
      <c r="D72" s="155" t="str">
        <f>_xlfn.XLOOKUP(B72,Spec!A:A,Spec!D:D)</f>
        <v>AR316 (AH2002)</v>
      </c>
      <c r="E72" t="s">
        <v>634</v>
      </c>
      <c r="F72" t="str">
        <f>_xlfn.XLOOKUP(E72,Clients!B:B,Clients!D:D,FALSE)</f>
        <v>F</v>
      </c>
      <c r="G72" s="13" t="s">
        <v>767</v>
      </c>
      <c r="H72" t="s">
        <v>309</v>
      </c>
      <c r="I72" s="154" t="str">
        <f>_xlfn.XLOOKUP(B72,Spec!A:A,Spec!B:B)</f>
        <v>D21-1</v>
      </c>
      <c r="J72" s="154" t="str">
        <f>_xlfn.XLOOKUP(B72,Spec!A:A,Spec!J:J)</f>
        <v>TC DT - Hotmelt Adhesive</v>
      </c>
      <c r="K72" s="154" t="str">
        <f>_xlfn.XLOOKUP(B72,Spec!A:A,Spec!E:E)</f>
        <v>Self Adhesive Paper</v>
      </c>
      <c r="L72" s="154" t="str">
        <f>IF(F72="F","Larg: "&amp;P72&amp;"po   Long: "&amp;Q72&amp;"pi","W: "&amp;P72&amp;"in   L: "&amp;Q72&amp;"ft")</f>
        <v>Larg: 13po   Long: 5000pi</v>
      </c>
      <c r="N72" s="27">
        <v>0.48</v>
      </c>
      <c r="O72" s="30" t="s">
        <v>198</v>
      </c>
      <c r="P72" s="114">
        <v>13</v>
      </c>
      <c r="Q72" s="71">
        <v>5000</v>
      </c>
      <c r="R72" s="186">
        <f t="shared" si="8"/>
        <v>780</v>
      </c>
      <c r="S72" s="154" t="str">
        <f>_xlfn.XLOOKUP(E72,Clients!B:B,Clients!D:D,FALSE)</f>
        <v>F</v>
      </c>
      <c r="T72" s="156">
        <f t="shared" si="7"/>
        <v>374.4</v>
      </c>
      <c r="U72" s="154" t="s">
        <v>208</v>
      </c>
      <c r="V72" s="154" t="str">
        <f>_xlfn.XLOOKUP(E72,Clients!B:B,Clients!X:X,FALSE)</f>
        <v>CAD</v>
      </c>
      <c r="W72">
        <v>1</v>
      </c>
      <c r="X72" s="154">
        <f t="shared" si="9"/>
        <v>0.48</v>
      </c>
      <c r="Y72" s="154" t="str">
        <f t="shared" si="10"/>
        <v>msi</v>
      </c>
      <c r="Z72" s="154" t="str">
        <f>_xlfn.XLOOKUP(E72,Clients!B:B,Clients!Y:Y,FALSE)</f>
        <v>CAD</v>
      </c>
      <c r="AA72" s="154" t="str">
        <f>_xlfn.XLOOKUP(B72,Spec!A:A,Spec!K:K,FALSE)</f>
        <v>Canada</v>
      </c>
      <c r="AB72" s="154">
        <f>_xlfn.XLOOKUP(B72,Spec!A:A,Spec!L:L,FALSE)</f>
        <v>4811.41</v>
      </c>
    </row>
    <row r="73" spans="1:28" x14ac:dyDescent="0.25">
      <c r="A73">
        <v>40092</v>
      </c>
      <c r="B73">
        <v>20012</v>
      </c>
      <c r="C73" s="154" t="str">
        <f>_xlfn.XLOOKUP(B73,Spec!A:A,Spec!C:C)</f>
        <v>AKO</v>
      </c>
      <c r="D73" s="155" t="str">
        <f>_xlfn.XLOOKUP(B73,Spec!A:A,Spec!D:D)</f>
        <v>AR316 (AH2002)</v>
      </c>
      <c r="E73" t="s">
        <v>634</v>
      </c>
      <c r="F73" t="str">
        <f>_xlfn.XLOOKUP(E73,Clients!B:B,Clients!D:D,FALSE)</f>
        <v>F</v>
      </c>
      <c r="G73" s="13" t="s">
        <v>768</v>
      </c>
      <c r="H73" t="s">
        <v>309</v>
      </c>
      <c r="I73" s="154" t="str">
        <f>_xlfn.XLOOKUP(B73,Spec!A:A,Spec!B:B)</f>
        <v>D21-1</v>
      </c>
      <c r="J73" s="154" t="str">
        <f>_xlfn.XLOOKUP(B73,Spec!A:A,Spec!J:J)</f>
        <v>TC DT - Hotmelt Adhesive</v>
      </c>
      <c r="K73" s="154" t="str">
        <f>_xlfn.XLOOKUP(B73,Spec!A:A,Spec!E:E)</f>
        <v>Self Adhesive Paper</v>
      </c>
      <c r="L73" s="154" t="str">
        <f>IF(F73="F","Larg: "&amp;P73&amp;"po   Long: "&amp;Q73&amp;"pi","W: "&amp;P73&amp;"in   L: "&amp;Q73&amp;"ft")</f>
        <v>Larg: 8po   Long: 5000pi</v>
      </c>
      <c r="N73" s="27">
        <v>0.48</v>
      </c>
      <c r="O73" s="30" t="s">
        <v>198</v>
      </c>
      <c r="P73" s="114">
        <v>8</v>
      </c>
      <c r="Q73" s="71">
        <v>5000</v>
      </c>
      <c r="R73" s="186">
        <f t="shared" si="8"/>
        <v>480</v>
      </c>
      <c r="S73" s="154" t="str">
        <f>_xlfn.XLOOKUP(E73,Clients!B:B,Clients!D:D,FALSE)</f>
        <v>F</v>
      </c>
      <c r="T73" s="156">
        <f t="shared" si="7"/>
        <v>230.39999999999998</v>
      </c>
      <c r="U73" s="154" t="s">
        <v>208</v>
      </c>
      <c r="V73" s="154" t="str">
        <f>_xlfn.XLOOKUP(E73,Clients!B:B,Clients!X:X,FALSE)</f>
        <v>CAD</v>
      </c>
      <c r="W73">
        <v>1</v>
      </c>
      <c r="X73" s="154">
        <f t="shared" si="9"/>
        <v>0.48</v>
      </c>
      <c r="Y73" s="154" t="str">
        <f t="shared" si="10"/>
        <v>msi</v>
      </c>
      <c r="Z73" s="154" t="str">
        <f>_xlfn.XLOOKUP(E73,Clients!B:B,Clients!Y:Y,FALSE)</f>
        <v>CAD</v>
      </c>
      <c r="AA73" s="154" t="str">
        <f>_xlfn.XLOOKUP(B73,Spec!A:A,Spec!K:K,FALSE)</f>
        <v>Canada</v>
      </c>
      <c r="AB73" s="154">
        <f>_xlfn.XLOOKUP(B73,Spec!A:A,Spec!L:L,FALSE)</f>
        <v>4811.41</v>
      </c>
    </row>
    <row r="74" spans="1:28" x14ac:dyDescent="0.25">
      <c r="A74">
        <v>40093</v>
      </c>
      <c r="B74">
        <v>20012</v>
      </c>
      <c r="C74" s="154" t="str">
        <f>_xlfn.XLOOKUP(B74,Spec!A:A,Spec!C:C)</f>
        <v>AKO</v>
      </c>
      <c r="D74" s="155" t="str">
        <f>_xlfn.XLOOKUP(B74,Spec!A:A,Spec!D:D)</f>
        <v>AR316 (AH2002)</v>
      </c>
      <c r="E74" t="s">
        <v>281</v>
      </c>
      <c r="F74" t="str">
        <f>_xlfn.XLOOKUP(E74,Clients!B:B,Clients!D:D,FALSE)</f>
        <v>F</v>
      </c>
      <c r="G74" s="13" t="s">
        <v>149</v>
      </c>
      <c r="H74" t="s">
        <v>309</v>
      </c>
      <c r="I74" s="154" t="str">
        <f>_xlfn.XLOOKUP(B74,Spec!A:A,Spec!B:B)</f>
        <v>D21-1</v>
      </c>
      <c r="J74" s="154" t="str">
        <f>_xlfn.XLOOKUP(B74,Spec!A:A,Spec!J:J)</f>
        <v>TC DT - Hotmelt Adhesive</v>
      </c>
      <c r="K74" s="154" t="str">
        <f>_xlfn.XLOOKUP(B74,Spec!A:A,Spec!E:E)</f>
        <v>Self Adhesive Paper</v>
      </c>
      <c r="L74" t="s">
        <v>779</v>
      </c>
      <c r="N74" s="27">
        <v>0</v>
      </c>
      <c r="O74" s="30" t="s">
        <v>198</v>
      </c>
      <c r="P74" s="114">
        <v>16.399999999999999</v>
      </c>
      <c r="Q74" s="71">
        <v>10000</v>
      </c>
      <c r="R74" s="186">
        <f t="shared" si="8"/>
        <v>1967.9999999999998</v>
      </c>
      <c r="S74" s="154" t="str">
        <f>_xlfn.XLOOKUP(E74,Clients!B:B,Clients!D:D,FALSE)</f>
        <v>F</v>
      </c>
      <c r="T74" s="156">
        <f t="shared" si="7"/>
        <v>0</v>
      </c>
      <c r="U74" s="154" t="s">
        <v>208</v>
      </c>
      <c r="V74" s="154" t="str">
        <f>_xlfn.XLOOKUP(E74,Clients!B:B,Clients!X:X,FALSE)</f>
        <v>CAD</v>
      </c>
      <c r="W74">
        <v>1</v>
      </c>
      <c r="X74" s="154">
        <f t="shared" si="9"/>
        <v>0</v>
      </c>
      <c r="Y74" s="154" t="str">
        <f t="shared" si="10"/>
        <v>msi</v>
      </c>
      <c r="Z74" s="154" t="str">
        <f>_xlfn.XLOOKUP(E74,Clients!B:B,Clients!Y:Y,FALSE)</f>
        <v>CAD</v>
      </c>
      <c r="AA74" s="154" t="str">
        <f>_xlfn.XLOOKUP(B74,Spec!A:A,Spec!K:K,FALSE)</f>
        <v>Canada</v>
      </c>
      <c r="AB74" s="154">
        <f>_xlfn.XLOOKUP(B74,Spec!A:A,Spec!L:L,FALSE)</f>
        <v>4811.41</v>
      </c>
    </row>
    <row r="75" spans="1:28" x14ac:dyDescent="0.25">
      <c r="A75">
        <v>40094</v>
      </c>
      <c r="B75">
        <v>20015</v>
      </c>
      <c r="C75" s="154" t="str">
        <f>_xlfn.XLOOKUP(B75,Spec!A:A,Spec!C:C)</f>
        <v>Jinda</v>
      </c>
      <c r="D75" s="155" t="str">
        <f>_xlfn.XLOOKUP(B75,Spec!A:A,Spec!D:D)</f>
        <v>0402105</v>
      </c>
      <c r="E75" t="s">
        <v>568</v>
      </c>
      <c r="F75" t="str">
        <f>_xlfn.XLOOKUP(E75,Clients!B:B,Clients!D:D,FALSE)</f>
        <v>F</v>
      </c>
      <c r="G75" s="13"/>
      <c r="H75" t="s">
        <v>279</v>
      </c>
      <c r="I75" s="154" t="str">
        <f>_xlfn.XLOOKUP(B75,Spec!A:A,Spec!B:B)</f>
        <v>S15-3</v>
      </c>
      <c r="J75" s="154" t="str">
        <f>_xlfn.XLOOKUP(B75,Spec!A:A,Spec!J:J)</f>
        <v>SG - Acrylic Adhesive</v>
      </c>
      <c r="K75" s="154" t="str">
        <f>_xlfn.XLOOKUP(B75,Spec!A:A,Spec!E:E)</f>
        <v>Self Adhesive Paper</v>
      </c>
      <c r="L75" t="s">
        <v>787</v>
      </c>
      <c r="N75" s="27">
        <v>0.34300000000000003</v>
      </c>
      <c r="O75" s="30" t="s">
        <v>198</v>
      </c>
      <c r="P75" s="114">
        <v>13</v>
      </c>
      <c r="Q75" s="71">
        <v>5000</v>
      </c>
      <c r="R75" s="186">
        <f t="shared" si="8"/>
        <v>780</v>
      </c>
      <c r="S75" s="154" t="str">
        <f>_xlfn.XLOOKUP(E75,Clients!B:B,Clients!D:D,FALSE)</f>
        <v>F</v>
      </c>
      <c r="T75" s="156">
        <f t="shared" si="7"/>
        <v>267.54000000000002</v>
      </c>
      <c r="U75" s="154" t="s">
        <v>208</v>
      </c>
      <c r="V75" s="154" t="str">
        <f>_xlfn.XLOOKUP(E75,Clients!B:B,Clients!X:X,FALSE)</f>
        <v>CAD</v>
      </c>
      <c r="W75">
        <v>1</v>
      </c>
      <c r="X75" s="154">
        <f t="shared" si="9"/>
        <v>0.34300000000000003</v>
      </c>
      <c r="Y75" s="154" t="str">
        <f t="shared" si="10"/>
        <v>msi</v>
      </c>
      <c r="Z75" s="154" t="str">
        <f>_xlfn.XLOOKUP(E75,Clients!B:B,Clients!Y:Y,FALSE)</f>
        <v>CAD</v>
      </c>
      <c r="AA75" s="154" t="str">
        <f>_xlfn.XLOOKUP(B75,Spec!A:A,Spec!K:K,FALSE)</f>
        <v>Canada</v>
      </c>
      <c r="AB75" s="154">
        <f>_xlfn.XLOOKUP(B75,Spec!A:A,Spec!L:L,FALSE)</f>
        <v>4811.41</v>
      </c>
    </row>
    <row r="76" spans="1:28" x14ac:dyDescent="0.25">
      <c r="A76">
        <v>40095</v>
      </c>
      <c r="B76">
        <v>20015</v>
      </c>
      <c r="C76" s="154" t="str">
        <f>_xlfn.XLOOKUP(B76,Spec!A:A,Spec!C:C)</f>
        <v>Jinda</v>
      </c>
      <c r="D76" s="155" t="str">
        <f>_xlfn.XLOOKUP(B76,Spec!A:A,Spec!D:D)</f>
        <v>0402105</v>
      </c>
      <c r="E76" t="s">
        <v>568</v>
      </c>
      <c r="F76" t="str">
        <f>_xlfn.XLOOKUP(E76,Clients!B:B,Clients!D:D,FALSE)</f>
        <v>F</v>
      </c>
      <c r="G76" s="13"/>
      <c r="H76" t="s">
        <v>279</v>
      </c>
      <c r="I76" s="154" t="str">
        <f>_xlfn.XLOOKUP(B76,Spec!A:A,Spec!B:B)</f>
        <v>S15-3</v>
      </c>
      <c r="J76" s="154" t="str">
        <f>_xlfn.XLOOKUP(B76,Spec!A:A,Spec!J:J)</f>
        <v>SG - Acrylic Adhesive</v>
      </c>
      <c r="K76" s="154" t="str">
        <f>_xlfn.XLOOKUP(B76,Spec!A:A,Spec!E:E)</f>
        <v>Self Adhesive Paper</v>
      </c>
      <c r="L76" t="s">
        <v>788</v>
      </c>
      <c r="N76" s="27">
        <v>0.34300000000000003</v>
      </c>
      <c r="O76" s="30" t="s">
        <v>198</v>
      </c>
      <c r="P76" s="114">
        <v>8</v>
      </c>
      <c r="Q76" s="71">
        <v>5000</v>
      </c>
      <c r="R76" s="186">
        <f t="shared" si="8"/>
        <v>480</v>
      </c>
      <c r="S76" s="154" t="str">
        <f>_xlfn.XLOOKUP(E76,Clients!B:B,Clients!D:D,FALSE)</f>
        <v>F</v>
      </c>
      <c r="T76" s="156">
        <f t="shared" si="7"/>
        <v>164.64000000000001</v>
      </c>
      <c r="U76" s="154" t="s">
        <v>208</v>
      </c>
      <c r="V76" s="154" t="str">
        <f>_xlfn.XLOOKUP(E76,Clients!B:B,Clients!X:X,FALSE)</f>
        <v>CAD</v>
      </c>
      <c r="W76">
        <v>1</v>
      </c>
      <c r="X76" s="154">
        <f t="shared" si="9"/>
        <v>0.34300000000000003</v>
      </c>
      <c r="Y76" s="154" t="str">
        <f t="shared" si="10"/>
        <v>msi</v>
      </c>
      <c r="Z76" s="154" t="str">
        <f>_xlfn.XLOOKUP(E76,Clients!B:B,Clients!Y:Y,FALSE)</f>
        <v>CAD</v>
      </c>
      <c r="AA76" s="154" t="str">
        <f>_xlfn.XLOOKUP(B76,Spec!A:A,Spec!K:K,FALSE)</f>
        <v>Canada</v>
      </c>
      <c r="AB76" s="154">
        <f>_xlfn.XLOOKUP(B76,Spec!A:A,Spec!L:L,FALSE)</f>
        <v>4811.41</v>
      </c>
    </row>
    <row r="77" spans="1:28" x14ac:dyDescent="0.25">
      <c r="A77">
        <v>40096</v>
      </c>
      <c r="B77">
        <v>20017</v>
      </c>
      <c r="C77" s="154" t="str">
        <f>_xlfn.XLOOKUP(B77,Spec!A:A,Spec!C:C)</f>
        <v>Jinda</v>
      </c>
      <c r="D77" s="155" t="str">
        <f>_xlfn.XLOOKUP(B77,Spec!A:A,Spec!D:D)</f>
        <v>0488056</v>
      </c>
      <c r="E77" t="s">
        <v>568</v>
      </c>
      <c r="F77" t="str">
        <f>_xlfn.XLOOKUP(E77,Clients!B:B,Clients!D:D,FALSE)</f>
        <v>F</v>
      </c>
      <c r="G77" s="13"/>
      <c r="H77" t="s">
        <v>397</v>
      </c>
      <c r="I77" s="154" t="str">
        <f>_xlfn.XLOOKUP(B77,Spec!A:A,Spec!B:B)</f>
        <v>B25-3</v>
      </c>
      <c r="J77" s="154" t="str">
        <f>_xlfn.XLOOKUP(B77,Spec!A:A,Spec!J:J)</f>
        <v>White BOPP - Acrylic Adhesive</v>
      </c>
      <c r="K77" s="154" t="str">
        <f>_xlfn.XLOOKUP(B77,Spec!A:A,Spec!E:E)</f>
        <v>Self Adhesive Film</v>
      </c>
      <c r="L77" t="s">
        <v>787</v>
      </c>
      <c r="N77" s="27">
        <v>0.45200000000000001</v>
      </c>
      <c r="O77" s="30" t="s">
        <v>198</v>
      </c>
      <c r="P77" s="114">
        <v>13</v>
      </c>
      <c r="Q77" s="71">
        <v>5000</v>
      </c>
      <c r="R77" s="186">
        <f t="shared" si="8"/>
        <v>780</v>
      </c>
      <c r="S77" s="154" t="str">
        <f>_xlfn.XLOOKUP(E77,Clients!B:B,Clients!D:D,FALSE)</f>
        <v>F</v>
      </c>
      <c r="T77" s="156">
        <f t="shared" si="7"/>
        <v>352.56</v>
      </c>
      <c r="U77" s="154" t="s">
        <v>208</v>
      </c>
      <c r="V77" s="154" t="str">
        <f>_xlfn.XLOOKUP(E77,Clients!B:B,Clients!X:X,FALSE)</f>
        <v>CAD</v>
      </c>
      <c r="W77">
        <v>1</v>
      </c>
      <c r="X77" s="154">
        <f t="shared" si="9"/>
        <v>0.45200000000000001</v>
      </c>
      <c r="Y77" s="154" t="str">
        <f t="shared" si="10"/>
        <v>msi</v>
      </c>
      <c r="Z77" s="154" t="str">
        <f>_xlfn.XLOOKUP(E77,Clients!B:B,Clients!Y:Y,FALSE)</f>
        <v>CAD</v>
      </c>
      <c r="AA77" s="154" t="str">
        <f>_xlfn.XLOOKUP(B77,Spec!A:A,Spec!K:K,FALSE)</f>
        <v>Canada</v>
      </c>
      <c r="AB77" s="154" t="str">
        <f>_xlfn.XLOOKUP(B77,Spec!A:A,Spec!L:L,FALSE)</f>
        <v>3919.90</v>
      </c>
    </row>
    <row r="78" spans="1:28" x14ac:dyDescent="0.25">
      <c r="A78">
        <v>40097</v>
      </c>
      <c r="B78">
        <v>20017</v>
      </c>
      <c r="C78" s="154" t="str">
        <f>_xlfn.XLOOKUP(B78,Spec!A:A,Spec!C:C)</f>
        <v>Jinda</v>
      </c>
      <c r="D78" s="155" t="str">
        <f>_xlfn.XLOOKUP(B78,Spec!A:A,Spec!D:D)</f>
        <v>0488056</v>
      </c>
      <c r="E78" t="s">
        <v>568</v>
      </c>
      <c r="F78" t="str">
        <f>_xlfn.XLOOKUP(E78,Clients!B:B,Clients!D:D,FALSE)</f>
        <v>F</v>
      </c>
      <c r="G78" s="13"/>
      <c r="H78" t="s">
        <v>397</v>
      </c>
      <c r="I78" s="154" t="str">
        <f>_xlfn.XLOOKUP(B78,Spec!A:A,Spec!B:B)</f>
        <v>B25-3</v>
      </c>
      <c r="J78" s="154" t="str">
        <f>_xlfn.XLOOKUP(B78,Spec!A:A,Spec!J:J)</f>
        <v>White BOPP - Acrylic Adhesive</v>
      </c>
      <c r="K78" s="154" t="str">
        <f>_xlfn.XLOOKUP(B78,Spec!A:A,Spec!E:E)</f>
        <v>Self Adhesive Film</v>
      </c>
      <c r="L78" t="s">
        <v>788</v>
      </c>
      <c r="N78" s="27">
        <v>0.45200000000000001</v>
      </c>
      <c r="O78" s="30" t="s">
        <v>198</v>
      </c>
      <c r="P78" s="114">
        <v>8</v>
      </c>
      <c r="Q78" s="71">
        <v>5000</v>
      </c>
      <c r="R78" s="186">
        <f t="shared" si="8"/>
        <v>480</v>
      </c>
      <c r="S78" s="154" t="str">
        <f>_xlfn.XLOOKUP(E78,Clients!B:B,Clients!D:D,FALSE)</f>
        <v>F</v>
      </c>
      <c r="T78" s="156">
        <f t="shared" si="7"/>
        <v>216.96</v>
      </c>
      <c r="U78" s="154" t="s">
        <v>208</v>
      </c>
      <c r="V78" s="154" t="str">
        <f>_xlfn.XLOOKUP(E78,Clients!B:B,Clients!X:X,FALSE)</f>
        <v>CAD</v>
      </c>
      <c r="W78">
        <v>1</v>
      </c>
      <c r="X78" s="154">
        <f t="shared" si="9"/>
        <v>0.45200000000000001</v>
      </c>
      <c r="Y78" s="154" t="str">
        <f t="shared" si="10"/>
        <v>msi</v>
      </c>
      <c r="Z78" s="154" t="str">
        <f>_xlfn.XLOOKUP(E78,Clients!B:B,Clients!Y:Y,FALSE)</f>
        <v>CAD</v>
      </c>
      <c r="AA78" s="154" t="str">
        <f>_xlfn.XLOOKUP(B78,Spec!A:A,Spec!K:K,FALSE)</f>
        <v>Canada</v>
      </c>
      <c r="AB78" s="154" t="str">
        <f>_xlfn.XLOOKUP(B78,Spec!A:A,Spec!L:L,FALSE)</f>
        <v>3919.90</v>
      </c>
    </row>
    <row r="79" spans="1:28" x14ac:dyDescent="0.25">
      <c r="A79">
        <v>40098</v>
      </c>
      <c r="B79">
        <v>20017</v>
      </c>
      <c r="C79" s="154" t="str">
        <f>_xlfn.XLOOKUP(B79,Spec!A:A,Spec!C:C)</f>
        <v>Jinda</v>
      </c>
      <c r="D79" s="155" t="str">
        <f>_xlfn.XLOOKUP(B79,Spec!A:A,Spec!D:D)</f>
        <v>0488056</v>
      </c>
      <c r="E79" t="s">
        <v>476</v>
      </c>
      <c r="F79" t="str">
        <f>_xlfn.XLOOKUP(E79,Clients!B:B,Clients!D:D,FALSE)</f>
        <v>F</v>
      </c>
      <c r="G79" s="13"/>
      <c r="H79" t="s">
        <v>397</v>
      </c>
      <c r="I79" s="154" t="str">
        <f>_xlfn.XLOOKUP(B79,Spec!A:A,Spec!B:B)</f>
        <v>B25-3</v>
      </c>
      <c r="J79" s="154" t="str">
        <f>_xlfn.XLOOKUP(B79,Spec!A:A,Spec!J:J)</f>
        <v>White BOPP - Acrylic Adhesive</v>
      </c>
      <c r="K79" s="154" t="str">
        <f>_xlfn.XLOOKUP(B79,Spec!A:A,Spec!E:E)</f>
        <v>Self Adhesive Film</v>
      </c>
      <c r="L79" t="s">
        <v>801</v>
      </c>
      <c r="N79" s="27">
        <v>0.45200000000000001</v>
      </c>
      <c r="O79" s="30" t="s">
        <v>198</v>
      </c>
      <c r="P79" s="114">
        <v>8.57</v>
      </c>
      <c r="Q79" s="71">
        <v>10000</v>
      </c>
      <c r="R79" s="186">
        <f t="shared" si="8"/>
        <v>1028.4000000000001</v>
      </c>
      <c r="S79" s="196" t="str">
        <f>_xlfn.XLOOKUP(E79,Clients!B:B,Clients!D:D,FALSE)</f>
        <v>F</v>
      </c>
      <c r="T79" s="156">
        <f t="shared" si="7"/>
        <v>464.83680000000004</v>
      </c>
      <c r="U79" s="154" t="s">
        <v>208</v>
      </c>
      <c r="V79" s="154" t="str">
        <f>_xlfn.XLOOKUP(E79,Clients!B:B,Clients!X:X,FALSE)</f>
        <v>CAD</v>
      </c>
      <c r="W79">
        <v>1</v>
      </c>
      <c r="X79" s="197">
        <f t="shared" si="9"/>
        <v>0.45200000000000001</v>
      </c>
      <c r="Y79" s="154" t="str">
        <f t="shared" si="10"/>
        <v>msi</v>
      </c>
      <c r="Z79" s="154" t="str">
        <f>_xlfn.XLOOKUP(E79,Clients!B:B,Clients!Y:Y,FALSE)</f>
        <v>CAD</v>
      </c>
      <c r="AA79" s="154" t="str">
        <f>_xlfn.XLOOKUP(B79,Spec!A:A,Spec!K:K,FALSE)</f>
        <v>Canada</v>
      </c>
      <c r="AB79" s="154" t="str">
        <f>_xlfn.XLOOKUP(B79,Spec!A:A,Spec!L:L,FALSE)</f>
        <v>3919.90</v>
      </c>
    </row>
    <row r="80" spans="1:28" x14ac:dyDescent="0.25">
      <c r="A80">
        <v>40099</v>
      </c>
      <c r="B80">
        <v>20017</v>
      </c>
      <c r="C80" s="154" t="str">
        <f>_xlfn.XLOOKUP(B80,Spec!A:A,Spec!C:C)</f>
        <v>Jinda</v>
      </c>
      <c r="D80" s="155" t="str">
        <f>_xlfn.XLOOKUP(B80,Spec!A:A,Spec!D:D)</f>
        <v>0488056</v>
      </c>
      <c r="E80" t="s">
        <v>476</v>
      </c>
      <c r="F80" t="str">
        <f>_xlfn.XLOOKUP(E80,Clients!B:B,Clients!D:D,FALSE)</f>
        <v>F</v>
      </c>
      <c r="G80" s="13"/>
      <c r="H80" t="s">
        <v>397</v>
      </c>
      <c r="I80" s="154" t="str">
        <f>_xlfn.XLOOKUP(B80,Spec!A:A,Spec!B:B)</f>
        <v>B25-3</v>
      </c>
      <c r="J80" s="154" t="str">
        <f>_xlfn.XLOOKUP(B80,Spec!A:A,Spec!J:J)</f>
        <v>White BOPP - Acrylic Adhesive</v>
      </c>
      <c r="K80" s="154" t="str">
        <f>_xlfn.XLOOKUP(B80,Spec!A:A,Spec!E:E)</f>
        <v>Self Adhesive Film</v>
      </c>
      <c r="L80" t="s">
        <v>802</v>
      </c>
      <c r="N80" s="27">
        <v>0.45200000000000001</v>
      </c>
      <c r="O80" s="30" t="s">
        <v>198</v>
      </c>
      <c r="P80" s="114">
        <v>8.57</v>
      </c>
      <c r="Q80" s="71">
        <v>2500</v>
      </c>
      <c r="R80" s="186">
        <f t="shared" si="8"/>
        <v>257.10000000000002</v>
      </c>
      <c r="S80" s="196" t="str">
        <f>_xlfn.XLOOKUP(E80,Clients!B:B,Clients!D:D,FALSE)</f>
        <v>F</v>
      </c>
      <c r="T80" s="156">
        <f t="shared" si="7"/>
        <v>116.20920000000001</v>
      </c>
      <c r="U80" s="154" t="s">
        <v>208</v>
      </c>
      <c r="V80" s="154" t="str">
        <f>_xlfn.XLOOKUP(E80,Clients!B:B,Clients!X:X,FALSE)</f>
        <v>CAD</v>
      </c>
      <c r="W80">
        <v>1</v>
      </c>
      <c r="X80" s="197">
        <f t="shared" si="9"/>
        <v>0.45200000000000001</v>
      </c>
      <c r="Y80" s="154" t="str">
        <f t="shared" si="10"/>
        <v>msi</v>
      </c>
      <c r="Z80" s="154" t="str">
        <f>_xlfn.XLOOKUP(E80,Clients!B:B,Clients!Y:Y,FALSE)</f>
        <v>CAD</v>
      </c>
      <c r="AA80" s="154" t="str">
        <f>_xlfn.XLOOKUP(B80,Spec!A:A,Spec!K:K,FALSE)</f>
        <v>Canada</v>
      </c>
      <c r="AB80" s="154" t="str">
        <f>_xlfn.XLOOKUP(B80,Spec!A:A,Spec!L:L,FALSE)</f>
        <v>3919.90</v>
      </c>
    </row>
    <row r="81" spans="1:28" x14ac:dyDescent="0.25">
      <c r="A81">
        <v>40100</v>
      </c>
      <c r="B81">
        <v>20012</v>
      </c>
      <c r="C81" s="154" t="str">
        <f>_xlfn.XLOOKUP(B81,Spec!A:A,Spec!C:C)</f>
        <v>AKO</v>
      </c>
      <c r="D81" s="155" t="str">
        <f>_xlfn.XLOOKUP(B81,Spec!A:A,Spec!D:D)</f>
        <v>AR316 (AH2002)</v>
      </c>
      <c r="E81" t="s">
        <v>476</v>
      </c>
      <c r="F81" t="str">
        <f>_xlfn.XLOOKUP(E81,Clients!B:B,Clients!D:D,FALSE)</f>
        <v>F</v>
      </c>
      <c r="G81" s="13"/>
      <c r="H81" t="s">
        <v>309</v>
      </c>
      <c r="I81" s="154" t="str">
        <f>_xlfn.XLOOKUP(B81,Spec!A:A,Spec!B:B)</f>
        <v>D21-1</v>
      </c>
      <c r="J81" s="154" t="str">
        <f>_xlfn.XLOOKUP(B81,Spec!A:A,Spec!J:J)</f>
        <v>TC DT - Hotmelt Adhesive</v>
      </c>
      <c r="K81" s="154" t="str">
        <f>_xlfn.XLOOKUP(B81,Spec!A:A,Spec!E:E)</f>
        <v>Self Adhesive Paper</v>
      </c>
      <c r="L81" t="s">
        <v>803</v>
      </c>
      <c r="N81" s="27">
        <v>0.46600000000000003</v>
      </c>
      <c r="O81" s="30" t="s">
        <v>198</v>
      </c>
      <c r="P81" s="114">
        <v>8.57</v>
      </c>
      <c r="Q81" s="71">
        <v>10000</v>
      </c>
      <c r="R81" s="186">
        <f t="shared" si="8"/>
        <v>1028.4000000000001</v>
      </c>
      <c r="S81" s="196" t="str">
        <f>_xlfn.XLOOKUP(E81,Clients!B:B,Clients!D:D,FALSE)</f>
        <v>F</v>
      </c>
      <c r="T81" s="156">
        <f t="shared" si="7"/>
        <v>479.23440000000005</v>
      </c>
      <c r="U81" s="154" t="s">
        <v>208</v>
      </c>
      <c r="V81" s="154" t="str">
        <f>_xlfn.XLOOKUP(E81,Clients!B:B,Clients!X:X,FALSE)</f>
        <v>CAD</v>
      </c>
      <c r="W81">
        <v>1</v>
      </c>
      <c r="X81" s="197">
        <f t="shared" si="9"/>
        <v>0.46600000000000003</v>
      </c>
      <c r="Y81" s="154" t="str">
        <f t="shared" si="10"/>
        <v>msi</v>
      </c>
      <c r="Z81" s="154" t="str">
        <f>_xlfn.XLOOKUP(E81,Clients!B:B,Clients!Y:Y,FALSE)</f>
        <v>CAD</v>
      </c>
      <c r="AA81" s="154" t="str">
        <f>_xlfn.XLOOKUP(B81,Spec!A:A,Spec!K:K,FALSE)</f>
        <v>Canada</v>
      </c>
      <c r="AB81" s="154">
        <f>_xlfn.XLOOKUP(B81,Spec!A:A,Spec!L:L,FALSE)</f>
        <v>4811.41</v>
      </c>
    </row>
    <row r="82" spans="1:28" x14ac:dyDescent="0.25">
      <c r="A82">
        <v>40101</v>
      </c>
      <c r="B82">
        <v>20017</v>
      </c>
      <c r="C82" s="154" t="str">
        <f>_xlfn.XLOOKUP(B82,Spec!A:A,Spec!C:C)</f>
        <v>Jinda</v>
      </c>
      <c r="D82" s="155" t="str">
        <f>_xlfn.XLOOKUP(B82,Spec!A:A,Spec!D:D)</f>
        <v>0488056</v>
      </c>
      <c r="E82" s="41" t="s">
        <v>304</v>
      </c>
      <c r="F82" t="str">
        <f>_xlfn.XLOOKUP(E82,Clients!B:B,Clients!D:D,FALSE)</f>
        <v>F</v>
      </c>
      <c r="G82" t="s">
        <v>396</v>
      </c>
      <c r="H82" t="s">
        <v>397</v>
      </c>
      <c r="I82" s="154" t="str">
        <f>_xlfn.XLOOKUP(B82,Spec!A:A,Spec!B:B)</f>
        <v>B25-3</v>
      </c>
      <c r="J82" s="154" t="str">
        <f>_xlfn.XLOOKUP(B82,Spec!A:A,Spec!J:J)</f>
        <v>White BOPP - Acrylic Adhesive</v>
      </c>
      <c r="K82" s="154" t="str">
        <f>_xlfn.XLOOKUP(B82,Spec!A:A,Spec!E:E)</f>
        <v>Self Adhesive Film</v>
      </c>
      <c r="L82" t="s">
        <v>827</v>
      </c>
      <c r="N82" s="27">
        <v>0.53200000000000003</v>
      </c>
      <c r="O82" s="30" t="s">
        <v>198</v>
      </c>
      <c r="P82" s="114">
        <v>8.6</v>
      </c>
      <c r="Q82" s="71">
        <v>7000</v>
      </c>
      <c r="R82" s="186">
        <f t="shared" si="8"/>
        <v>722.39999999999986</v>
      </c>
      <c r="S82" s="196" t="str">
        <f>_xlfn.XLOOKUP(E82,Clients!B:B,Clients!D:D,FALSE)</f>
        <v>F</v>
      </c>
      <c r="T82" s="156">
        <f t="shared" si="7"/>
        <v>384.31679999999994</v>
      </c>
      <c r="U82" s="154" t="s">
        <v>208</v>
      </c>
      <c r="V82" s="154" t="str">
        <f>_xlfn.XLOOKUP(E82,Clients!B:B,Clients!X:X,FALSE)</f>
        <v>CAD</v>
      </c>
      <c r="W82">
        <v>1</v>
      </c>
      <c r="X82" s="197">
        <f t="shared" si="9"/>
        <v>0.53200000000000003</v>
      </c>
      <c r="Y82" s="154" t="str">
        <f t="shared" si="10"/>
        <v>msi</v>
      </c>
      <c r="Z82" s="154" t="str">
        <f>_xlfn.XLOOKUP(E82,Clients!B:B,Clients!Y:Y,FALSE)</f>
        <v>CAD</v>
      </c>
      <c r="AA82" s="154" t="str">
        <f>_xlfn.XLOOKUP(B82,Spec!A:A,Spec!K:K,FALSE)</f>
        <v>Canada</v>
      </c>
      <c r="AB82" s="154" t="str">
        <f>_xlfn.XLOOKUP(B82,Spec!A:A,Spec!L:L,FALSE)</f>
        <v>3919.90</v>
      </c>
    </row>
    <row r="83" spans="1:28" x14ac:dyDescent="0.25">
      <c r="A83">
        <v>40102</v>
      </c>
      <c r="B83">
        <v>20017</v>
      </c>
      <c r="C83" s="154" t="str">
        <f>_xlfn.XLOOKUP(B83,Spec!A:A,Spec!C:C)</f>
        <v>Jinda</v>
      </c>
      <c r="D83" s="155" t="str">
        <f>_xlfn.XLOOKUP(B83,Spec!A:A,Spec!D:D)</f>
        <v>0488056</v>
      </c>
      <c r="E83" s="41" t="s">
        <v>304</v>
      </c>
      <c r="F83" t="str">
        <f>_xlfn.XLOOKUP(E83,Clients!B:B,Clients!D:D,FALSE)</f>
        <v>F</v>
      </c>
      <c r="G83" t="s">
        <v>396</v>
      </c>
      <c r="H83" t="s">
        <v>397</v>
      </c>
      <c r="I83" s="154" t="str">
        <f>_xlfn.XLOOKUP(B83,Spec!A:A,Spec!B:B)</f>
        <v>B25-3</v>
      </c>
      <c r="J83" s="154" t="str">
        <f>_xlfn.XLOOKUP(B83,Spec!A:A,Spec!J:J)</f>
        <v>White BOPP - Acrylic Adhesive</v>
      </c>
      <c r="K83" s="154" t="str">
        <f>_xlfn.XLOOKUP(B83,Spec!A:A,Spec!E:E)</f>
        <v>Self Adhesive Film</v>
      </c>
      <c r="L83" t="s">
        <v>805</v>
      </c>
      <c r="N83" s="27">
        <v>0.53200000000000003</v>
      </c>
      <c r="O83" s="30" t="s">
        <v>198</v>
      </c>
      <c r="P83" s="114">
        <v>9.5</v>
      </c>
      <c r="Q83" s="71">
        <v>4850</v>
      </c>
      <c r="R83" s="186">
        <f t="shared" si="8"/>
        <v>552.9</v>
      </c>
      <c r="S83" s="196" t="str">
        <f>_xlfn.XLOOKUP(E83,Clients!B:B,Clients!D:D,FALSE)</f>
        <v>F</v>
      </c>
      <c r="T83" s="156">
        <f t="shared" si="7"/>
        <v>294.14280000000002</v>
      </c>
      <c r="U83" s="154" t="s">
        <v>208</v>
      </c>
      <c r="V83" s="154" t="str">
        <f>_xlfn.XLOOKUP(E83,Clients!B:B,Clients!X:X,FALSE)</f>
        <v>CAD</v>
      </c>
      <c r="W83">
        <v>1</v>
      </c>
      <c r="X83" s="197">
        <f t="shared" si="9"/>
        <v>0.53200000000000003</v>
      </c>
      <c r="Y83" s="154" t="str">
        <f t="shared" si="10"/>
        <v>msi</v>
      </c>
      <c r="Z83" s="154" t="str">
        <f>_xlfn.XLOOKUP(E83,Clients!B:B,Clients!Y:Y,FALSE)</f>
        <v>CAD</v>
      </c>
      <c r="AA83" s="154" t="str">
        <f>_xlfn.XLOOKUP(B83,Spec!A:A,Spec!K:K,FALSE)</f>
        <v>Canada</v>
      </c>
      <c r="AB83" s="154" t="str">
        <f>_xlfn.XLOOKUP(B83,Spec!A:A,Spec!L:L,FALSE)</f>
        <v>3919.90</v>
      </c>
    </row>
    <row r="84" spans="1:28" x14ac:dyDescent="0.25">
      <c r="A84">
        <v>40103</v>
      </c>
      <c r="B84">
        <v>20018</v>
      </c>
      <c r="C84" s="154" t="str">
        <f>_xlfn.XLOOKUP(B84,Spec!A:A,Spec!C:C)</f>
        <v>AKO</v>
      </c>
      <c r="D84" s="155" t="str">
        <f>_xlfn.XLOOKUP(B84,Spec!A:A,Spec!D:D)</f>
        <v>AH3010</v>
      </c>
      <c r="E84" s="41" t="s">
        <v>8</v>
      </c>
      <c r="F84" t="str">
        <f>_xlfn.XLOOKUP(E84,Clients!B:B,Clients!D:D,FALSE)</f>
        <v>A</v>
      </c>
      <c r="G84" s="13" t="s">
        <v>190</v>
      </c>
      <c r="H84" t="s">
        <v>282</v>
      </c>
      <c r="I84" s="154" t="s">
        <v>146</v>
      </c>
      <c r="J84" s="154" t="str">
        <f>_xlfn.XLOOKUP(B84,Spec!A:A,Spec!J:J)</f>
        <v>TC DT - Acrylic Adhesive</v>
      </c>
      <c r="K84" s="154" t="str">
        <f>_xlfn.XLOOKUP(B84,Spec!A:A,Spec!E:E)</f>
        <v>Self Adhesive Paper</v>
      </c>
      <c r="L84" s="27" t="s">
        <v>189</v>
      </c>
      <c r="N84" s="30">
        <v>0.31</v>
      </c>
      <c r="O84" s="30" t="s">
        <v>198</v>
      </c>
      <c r="P84" s="114">
        <v>10</v>
      </c>
      <c r="Q84" s="71">
        <v>5000</v>
      </c>
      <c r="R84" s="186">
        <f t="shared" si="8"/>
        <v>600</v>
      </c>
      <c r="S84" s="196" t="str">
        <f>_xlfn.XLOOKUP(E84,Clients!B:B,Clients!D:D,FALSE)</f>
        <v>A</v>
      </c>
      <c r="T84" s="156">
        <f t="shared" si="7"/>
        <v>186</v>
      </c>
      <c r="U84" s="157" t="s">
        <v>188</v>
      </c>
      <c r="V84" s="154" t="str">
        <f>_xlfn.XLOOKUP(E84,Clients!B:B,Clients!X:X,FALSE)</f>
        <v>USD</v>
      </c>
      <c r="X84" s="197">
        <f t="shared" si="9"/>
        <v>0.31</v>
      </c>
      <c r="Y84" s="154" t="str">
        <f t="shared" si="10"/>
        <v>msi</v>
      </c>
      <c r="Z84" s="154" t="str">
        <f>_xlfn.XLOOKUP(E84,Clients!B:B,Clients!Y:Y,FALSE)</f>
        <v>USD</v>
      </c>
      <c r="AA84" s="154" t="str">
        <f>_xlfn.XLOOKUP(B84,Spec!A:A,Spec!K:K,FALSE)</f>
        <v>Canada</v>
      </c>
      <c r="AB84" s="154">
        <f>_xlfn.XLOOKUP(B84,Spec!A:A,Spec!L:L,FALSE)</f>
        <v>4811.41</v>
      </c>
    </row>
    <row r="85" spans="1:28" x14ac:dyDescent="0.25">
      <c r="A85">
        <v>40104</v>
      </c>
      <c r="B85">
        <v>20012</v>
      </c>
      <c r="C85" s="154" t="str">
        <f>_xlfn.XLOOKUP(B85,Spec!A:A,Spec!C:C)</f>
        <v>AKO</v>
      </c>
      <c r="D85" s="155" t="str">
        <f>_xlfn.XLOOKUP(B85,Spec!A:A,Spec!D:D)</f>
        <v>AR316 (AH2002)</v>
      </c>
      <c r="E85" t="s">
        <v>830</v>
      </c>
      <c r="F85" t="str">
        <f>_xlfn.XLOOKUP(E85,Clients!B:B,Clients!D:D,FALSE)</f>
        <v>F</v>
      </c>
      <c r="G85" s="13"/>
      <c r="H85" t="s">
        <v>309</v>
      </c>
      <c r="I85" s="154" t="str">
        <f>_xlfn.XLOOKUP(B85,Spec!A:A,Spec!B:B)</f>
        <v>D21-1</v>
      </c>
      <c r="J85" s="154" t="str">
        <f>_xlfn.XLOOKUP(B85,Spec!A:A,Spec!J:J)</f>
        <v>TC DT - Hotmelt Adhesive</v>
      </c>
      <c r="K85" s="154" t="str">
        <f>_xlfn.XLOOKUP(B85,Spec!A:A,Spec!E:E)</f>
        <v>Self Adhesive Paper</v>
      </c>
      <c r="L85" t="s">
        <v>916</v>
      </c>
      <c r="N85" s="27">
        <v>0</v>
      </c>
      <c r="O85" s="30" t="s">
        <v>198</v>
      </c>
      <c r="P85" s="114">
        <v>7.625</v>
      </c>
      <c r="Q85" s="71">
        <v>4300</v>
      </c>
      <c r="R85" s="186">
        <f t="shared" si="8"/>
        <v>393.45</v>
      </c>
      <c r="S85" s="196" t="str">
        <f>_xlfn.XLOOKUP(E85,Clients!B:B,Clients!D:D,FALSE)</f>
        <v>F</v>
      </c>
      <c r="T85" s="156">
        <f t="shared" si="7"/>
        <v>0</v>
      </c>
      <c r="U85" s="154" t="s">
        <v>208</v>
      </c>
      <c r="V85" s="154" t="str">
        <f>_xlfn.XLOOKUP(E85,Clients!B:B,Clients!X:X,FALSE)</f>
        <v>CAD</v>
      </c>
      <c r="X85" s="197">
        <f t="shared" si="9"/>
        <v>0</v>
      </c>
      <c r="Y85" s="154" t="str">
        <f t="shared" si="10"/>
        <v>msi</v>
      </c>
      <c r="Z85" s="154" t="s">
        <v>191</v>
      </c>
      <c r="AA85" s="154" t="str">
        <f>_xlfn.XLOOKUP(B85,Spec!A:A,Spec!K:K,FALSE)</f>
        <v>Canada</v>
      </c>
      <c r="AB85" s="154">
        <f>_xlfn.XLOOKUP(B85,Spec!A:A,Spec!L:L,FALSE)</f>
        <v>4811.41</v>
      </c>
    </row>
    <row r="86" spans="1:28" x14ac:dyDescent="0.25">
      <c r="A86">
        <v>40105</v>
      </c>
      <c r="B86">
        <v>20003</v>
      </c>
      <c r="C86" s="154" t="str">
        <f>_xlfn.XLOOKUP(B86,Spec!A:A,Spec!C:C)</f>
        <v>AKO</v>
      </c>
      <c r="D86" s="155" t="str">
        <f>_xlfn.XLOOKUP(B86,Spec!A:A,Spec!D:D)</f>
        <v>AT1003</v>
      </c>
      <c r="E86" t="s">
        <v>476</v>
      </c>
      <c r="F86" t="str">
        <f>_xlfn.XLOOKUP(E86,Clients!B:B,Clients!D:D,FALSE)</f>
        <v>F</v>
      </c>
      <c r="G86" s="13"/>
      <c r="H86" t="s">
        <v>536</v>
      </c>
      <c r="I86" s="154" t="str">
        <f>_xlfn.XLOOKUP(B86,Spec!A:A,Spec!B:B)</f>
        <v>T11-1</v>
      </c>
      <c r="J86" s="154" t="str">
        <f>_xlfn.XLOOKUP(B86,Spec!A:A,Spec!J:J)</f>
        <v>TT - HM Adhesive</v>
      </c>
      <c r="K86" s="154" t="str">
        <f>_xlfn.XLOOKUP(B86,Spec!A:A,Spec!E:E)</f>
        <v>Self Adhesive Paper</v>
      </c>
      <c r="L86" t="s">
        <v>917</v>
      </c>
      <c r="N86" s="27">
        <v>0</v>
      </c>
      <c r="O86" s="30" t="s">
        <v>198</v>
      </c>
      <c r="P86" s="114">
        <v>12.875</v>
      </c>
      <c r="Q86" s="71">
        <v>2400</v>
      </c>
      <c r="R86" s="186">
        <f t="shared" si="8"/>
        <v>370.8</v>
      </c>
      <c r="S86" s="196" t="str">
        <f>_xlfn.XLOOKUP(E86,Clients!B:B,Clients!D:D,FALSE)</f>
        <v>F</v>
      </c>
      <c r="T86" s="156">
        <f t="shared" si="7"/>
        <v>0</v>
      </c>
      <c r="U86" s="154" t="s">
        <v>208</v>
      </c>
      <c r="V86" s="154" t="str">
        <f>_xlfn.XLOOKUP(E86,Clients!B:B,Clients!X:X,FALSE)</f>
        <v>CAD</v>
      </c>
      <c r="X86" s="197">
        <f t="shared" si="9"/>
        <v>0</v>
      </c>
      <c r="Y86" s="154" t="str">
        <f t="shared" si="10"/>
        <v>msi</v>
      </c>
      <c r="Z86" s="154" t="str">
        <f>_xlfn.XLOOKUP(E86,Clients!B:B,Clients!Y:Y,FALSE)</f>
        <v>CAD</v>
      </c>
      <c r="AA86" s="154" t="str">
        <f>_xlfn.XLOOKUP(B86,Spec!A:A,Spec!K:K,FALSE)</f>
        <v>Canada</v>
      </c>
      <c r="AB86" s="154">
        <f>_xlfn.XLOOKUP(B86,Spec!A:A,Spec!L:L,FALSE)</f>
        <v>4811.41</v>
      </c>
    </row>
    <row r="87" spans="1:28" x14ac:dyDescent="0.25">
      <c r="A87">
        <v>40106</v>
      </c>
      <c r="B87">
        <v>20022</v>
      </c>
      <c r="C87" s="154" t="str">
        <f>_xlfn.XLOOKUP(B87,Spec!A:A,Spec!C:C)</f>
        <v>AKO</v>
      </c>
      <c r="D87" s="155" t="str">
        <f>_xlfn.XLOOKUP(B87,Spec!A:A,Spec!D:D)</f>
        <v>AP1015</v>
      </c>
      <c r="E87" t="s">
        <v>848</v>
      </c>
      <c r="F87" t="str">
        <f>_xlfn.XLOOKUP(E87,Clients!B:B,Clients!D:D,FALSE)</f>
        <v>F</v>
      </c>
      <c r="G87" s="13"/>
      <c r="H87" t="s">
        <v>679</v>
      </c>
      <c r="I87" s="154" t="str">
        <f>_xlfn.XLOOKUP(B87,Spec!A:A,Spec!B:B)</f>
        <v>S31-1</v>
      </c>
      <c r="J87" s="154" t="str">
        <f>_xlfn.XLOOKUP(B87,Spec!A:A,Spec!J:J)</f>
        <v>SG - HM Adhesive - PET liner</v>
      </c>
      <c r="K87" s="154" t="str">
        <f>_xlfn.XLOOKUP(B87,Spec!A:A,Spec!E:E)</f>
        <v>Self Adhesive Paper</v>
      </c>
      <c r="L87" t="s">
        <v>918</v>
      </c>
      <c r="N87" s="27"/>
      <c r="O87" s="30" t="s">
        <v>198</v>
      </c>
      <c r="P87" s="114">
        <v>12</v>
      </c>
      <c r="Q87" s="71">
        <v>2000</v>
      </c>
      <c r="R87" s="186">
        <f t="shared" si="8"/>
        <v>288</v>
      </c>
      <c r="S87" s="196" t="str">
        <f>_xlfn.XLOOKUP(E87,Clients!B:B,Clients!D:D,FALSE)</f>
        <v>F</v>
      </c>
      <c r="T87" s="156">
        <f t="shared" si="7"/>
        <v>0</v>
      </c>
      <c r="U87" s="154" t="s">
        <v>208</v>
      </c>
      <c r="V87" s="154" t="str">
        <f>_xlfn.XLOOKUP(E87,Clients!B:B,Clients!X:X,FALSE)</f>
        <v>CAD</v>
      </c>
      <c r="X87" s="197">
        <f t="shared" si="9"/>
        <v>0</v>
      </c>
      <c r="Y87" s="154" t="str">
        <f t="shared" si="10"/>
        <v>msi</v>
      </c>
      <c r="Z87" s="154" t="s">
        <v>191</v>
      </c>
      <c r="AA87" s="154" t="str">
        <f>_xlfn.XLOOKUP(B87,Spec!A:A,Spec!K:K,FALSE)</f>
        <v>Canada</v>
      </c>
      <c r="AB87" s="154">
        <f>_xlfn.XLOOKUP(B87,Spec!A:A,Spec!L:L,FALSE)</f>
        <v>4811.41</v>
      </c>
    </row>
    <row r="88" spans="1:28" x14ac:dyDescent="0.25">
      <c r="A88">
        <v>40107</v>
      </c>
      <c r="B88">
        <v>20011</v>
      </c>
      <c r="C88" s="154" t="str">
        <f>_xlfn.XLOOKUP(B88,Spec!A:A,Spec!C:C)</f>
        <v>AKO</v>
      </c>
      <c r="D88" s="155" t="str">
        <f>_xlfn.XLOOKUP(B88,Spec!A:A,Spec!D:D)</f>
        <v>AP1019</v>
      </c>
      <c r="E88" t="s">
        <v>830</v>
      </c>
      <c r="F88" t="str">
        <f>_xlfn.XLOOKUP(E88,Clients!B:B,Clients!D:D,FALSE)</f>
        <v>F</v>
      </c>
      <c r="G88" s="13"/>
      <c r="H88" t="s">
        <v>451</v>
      </c>
      <c r="I88" s="154" t="str">
        <f>_xlfn.XLOOKUP(B88,Spec!A:A,Spec!B:B)</f>
        <v>S21-1</v>
      </c>
      <c r="J88" s="154" t="str">
        <f>_xlfn.XLOOKUP(B88,Spec!A:A,Spec!J:J)</f>
        <v>SG - Hotmelt Adhesive</v>
      </c>
      <c r="K88" s="154" t="str">
        <f>_xlfn.XLOOKUP(B88,Spec!A:A,Spec!E:E)</f>
        <v>Self Adhesive Paper</v>
      </c>
      <c r="L88" t="s">
        <v>872</v>
      </c>
      <c r="N88" s="27">
        <v>0</v>
      </c>
      <c r="O88" s="30" t="s">
        <v>198</v>
      </c>
      <c r="P88" s="114">
        <v>6.75</v>
      </c>
      <c r="Q88" s="71">
        <v>2400</v>
      </c>
      <c r="R88" s="186">
        <f t="shared" si="8"/>
        <v>194.4</v>
      </c>
      <c r="S88" s="196" t="str">
        <f>_xlfn.XLOOKUP(E88,Clients!B:B,Clients!D:D,FALSE)</f>
        <v>F</v>
      </c>
      <c r="T88" s="156">
        <f t="shared" si="7"/>
        <v>0</v>
      </c>
      <c r="U88" s="154" t="s">
        <v>208</v>
      </c>
      <c r="V88" s="154" t="str">
        <f>_xlfn.XLOOKUP(E88,Clients!B:B,Clients!X:X,FALSE)</f>
        <v>CAD</v>
      </c>
      <c r="X88" s="197">
        <f t="shared" si="9"/>
        <v>0</v>
      </c>
      <c r="Y88" s="154" t="str">
        <f t="shared" si="10"/>
        <v>msi</v>
      </c>
      <c r="Z88" s="154" t="s">
        <v>191</v>
      </c>
      <c r="AA88" s="154" t="str">
        <f>_xlfn.XLOOKUP(B88,Spec!A:A,Spec!K:K,FALSE)</f>
        <v>Canada</v>
      </c>
      <c r="AB88" s="154">
        <f>_xlfn.XLOOKUP(B88,Spec!A:A,Spec!L:L,FALSE)</f>
        <v>4811.41</v>
      </c>
    </row>
    <row r="89" spans="1:28" x14ac:dyDescent="0.25">
      <c r="A89">
        <v>40108</v>
      </c>
      <c r="B89">
        <v>20015</v>
      </c>
      <c r="C89" s="154" t="str">
        <f>_xlfn.XLOOKUP(B89,Spec!A:A,Spec!C:C)</f>
        <v>Jinda</v>
      </c>
      <c r="D89" s="155" t="str">
        <f>_xlfn.XLOOKUP(B89,Spec!A:A,Spec!D:D)</f>
        <v>0402105</v>
      </c>
      <c r="E89" t="s">
        <v>830</v>
      </c>
      <c r="F89" t="str">
        <f>_xlfn.XLOOKUP(E89,Clients!B:B,Clients!D:D,FALSE)</f>
        <v>F</v>
      </c>
      <c r="G89" s="13"/>
      <c r="H89" t="s">
        <v>279</v>
      </c>
      <c r="I89" s="154" t="str">
        <f>_xlfn.XLOOKUP(B89,Spec!A:A,Spec!B:B)</f>
        <v>S15-3</v>
      </c>
      <c r="J89" s="154" t="str">
        <f>_xlfn.XLOOKUP(B89,Spec!A:A,Spec!J:J)</f>
        <v>SG - Acrylic Adhesive</v>
      </c>
      <c r="K89" s="154" t="str">
        <f>_xlfn.XLOOKUP(B89,Spec!A:A,Spec!E:E)</f>
        <v>Self Adhesive Paper</v>
      </c>
      <c r="L89" t="s">
        <v>872</v>
      </c>
      <c r="N89" s="27">
        <v>0</v>
      </c>
      <c r="O89" s="30" t="s">
        <v>198</v>
      </c>
      <c r="P89" s="114">
        <v>6.75</v>
      </c>
      <c r="Q89" s="71">
        <v>2400</v>
      </c>
      <c r="R89" s="186">
        <f t="shared" ref="R89:R106" si="11">P89*12*Q89/1000</f>
        <v>194.4</v>
      </c>
      <c r="S89" s="196" t="str">
        <f>_xlfn.XLOOKUP(E89,Clients!B:B,Clients!D:D,FALSE)</f>
        <v>F</v>
      </c>
      <c r="T89" s="156">
        <f t="shared" ref="T89:T106" si="12">IF(O89="msi",P89*12*Q89/1000*N89,IF(O89="sqm",P89/1000*Q89,N89))</f>
        <v>0</v>
      </c>
      <c r="U89" s="154" t="s">
        <v>208</v>
      </c>
      <c r="V89" s="154" t="str">
        <f>_xlfn.XLOOKUP(E89,Clients!B:B,Clients!X:X,FALSE)</f>
        <v>CAD</v>
      </c>
      <c r="X89" s="197">
        <f t="shared" si="9"/>
        <v>0</v>
      </c>
      <c r="Y89" s="154" t="str">
        <f t="shared" si="10"/>
        <v>msi</v>
      </c>
      <c r="Z89" s="154" t="s">
        <v>191</v>
      </c>
      <c r="AA89" s="154" t="str">
        <f>_xlfn.XLOOKUP(B89,Spec!A:A,Spec!K:K,FALSE)</f>
        <v>Canada</v>
      </c>
      <c r="AB89" s="154">
        <f>_xlfn.XLOOKUP(B89,Spec!A:A,Spec!L:L,FALSE)</f>
        <v>4811.41</v>
      </c>
    </row>
    <row r="90" spans="1:28" x14ac:dyDescent="0.25">
      <c r="A90">
        <v>40109</v>
      </c>
      <c r="B90">
        <v>20016</v>
      </c>
      <c r="C90" s="154" t="str">
        <f>_xlfn.XLOOKUP(B90,Spec!A:A,Spec!C:C)</f>
        <v>Jinda</v>
      </c>
      <c r="D90" s="155" t="str">
        <f>_xlfn.XLOOKUP(B90,Spec!A:A,Spec!D:D)</f>
        <v>0488032</v>
      </c>
      <c r="E90" t="s">
        <v>830</v>
      </c>
      <c r="F90" t="str">
        <f>_xlfn.XLOOKUP(E90,Clients!B:B,Clients!D:D,FALSE)</f>
        <v>F</v>
      </c>
      <c r="G90" s="13"/>
      <c r="H90" t="s">
        <v>502</v>
      </c>
      <c r="I90" s="154" t="str">
        <f>_xlfn.XLOOKUP(B90,Spec!A:A,Spec!B:B)</f>
        <v>B15-3</v>
      </c>
      <c r="J90" s="154" t="str">
        <f>_xlfn.XLOOKUP(B90,Spec!A:A,Spec!J:J)</f>
        <v>Clear BOPP - Acrylic Adhesive</v>
      </c>
      <c r="K90" s="154" t="str">
        <f>_xlfn.XLOOKUP(B90,Spec!A:A,Spec!E:E)</f>
        <v>Self Adhesive Film</v>
      </c>
      <c r="L90" t="s">
        <v>873</v>
      </c>
      <c r="N90" s="27">
        <v>0</v>
      </c>
      <c r="O90" s="30" t="s">
        <v>198</v>
      </c>
      <c r="P90" s="114">
        <v>9.75</v>
      </c>
      <c r="Q90" s="71">
        <v>2400</v>
      </c>
      <c r="R90" s="186">
        <f t="shared" si="11"/>
        <v>280.8</v>
      </c>
      <c r="S90" s="196" t="str">
        <f>_xlfn.XLOOKUP(E90,Clients!B:B,Clients!D:D,FALSE)</f>
        <v>F</v>
      </c>
      <c r="T90" s="156">
        <f t="shared" si="12"/>
        <v>0</v>
      </c>
      <c r="U90" s="154" t="s">
        <v>208</v>
      </c>
      <c r="V90" s="154" t="str">
        <f>_xlfn.XLOOKUP(E90,Clients!B:B,Clients!X:X,FALSE)</f>
        <v>CAD</v>
      </c>
      <c r="X90" s="197">
        <f t="shared" si="9"/>
        <v>0</v>
      </c>
      <c r="Y90" s="154" t="str">
        <f t="shared" si="10"/>
        <v>msi</v>
      </c>
      <c r="Z90" s="154" t="s">
        <v>191</v>
      </c>
      <c r="AA90" s="154" t="str">
        <f>_xlfn.XLOOKUP(B90,Spec!A:A,Spec!K:K,FALSE)</f>
        <v>Canada</v>
      </c>
      <c r="AB90" s="154" t="str">
        <f>_xlfn.XLOOKUP(B90,Spec!A:A,Spec!L:L,FALSE)</f>
        <v>3919.90</v>
      </c>
    </row>
    <row r="91" spans="1:28" x14ac:dyDescent="0.25">
      <c r="A91">
        <v>40110</v>
      </c>
      <c r="B91">
        <v>20017</v>
      </c>
      <c r="C91" s="154" t="str">
        <f>_xlfn.XLOOKUP(B91,Spec!A:A,Spec!C:C)</f>
        <v>Jinda</v>
      </c>
      <c r="D91" s="155" t="str">
        <f>_xlfn.XLOOKUP(B91,Spec!A:A,Spec!D:D)</f>
        <v>0488056</v>
      </c>
      <c r="E91" t="s">
        <v>830</v>
      </c>
      <c r="F91" t="str">
        <f>_xlfn.XLOOKUP(E91,Clients!B:B,Clients!D:D,FALSE)</f>
        <v>F</v>
      </c>
      <c r="G91" s="13"/>
      <c r="H91" t="s">
        <v>397</v>
      </c>
      <c r="I91" s="154" t="str">
        <f>_xlfn.XLOOKUP(B91,Spec!A:A,Spec!B:B)</f>
        <v>B25-3</v>
      </c>
      <c r="J91" s="154" t="str">
        <f>_xlfn.XLOOKUP(B91,Spec!A:A,Spec!J:J)</f>
        <v>White BOPP - Acrylic Adhesive</v>
      </c>
      <c r="K91" s="154" t="str">
        <f>_xlfn.XLOOKUP(B91,Spec!A:A,Spec!E:E)</f>
        <v>Self Adhesive Film</v>
      </c>
      <c r="L91" t="s">
        <v>874</v>
      </c>
      <c r="N91" s="27">
        <v>0</v>
      </c>
      <c r="O91" s="30" t="s">
        <v>198</v>
      </c>
      <c r="P91" s="114">
        <v>8.6750000000000007</v>
      </c>
      <c r="Q91" s="71">
        <v>2400</v>
      </c>
      <c r="R91" s="186">
        <f t="shared" si="11"/>
        <v>249.84000000000003</v>
      </c>
      <c r="S91" s="196" t="str">
        <f>_xlfn.XLOOKUP(E91,Clients!B:B,Clients!D:D,FALSE)</f>
        <v>F</v>
      </c>
      <c r="T91" s="156">
        <f t="shared" si="12"/>
        <v>0</v>
      </c>
      <c r="U91" s="154" t="s">
        <v>208</v>
      </c>
      <c r="V91" s="154" t="str">
        <f>_xlfn.XLOOKUP(E91,Clients!B:B,Clients!X:X,FALSE)</f>
        <v>CAD</v>
      </c>
      <c r="X91" s="197">
        <f t="shared" si="9"/>
        <v>0</v>
      </c>
      <c r="Y91" s="154" t="str">
        <f t="shared" si="10"/>
        <v>msi</v>
      </c>
      <c r="Z91" s="154" t="s">
        <v>191</v>
      </c>
      <c r="AA91" s="154" t="str">
        <f>_xlfn.XLOOKUP(B91,Spec!A:A,Spec!K:K,FALSE)</f>
        <v>Canada</v>
      </c>
      <c r="AB91" s="154" t="str">
        <f>_xlfn.XLOOKUP(B91,Spec!A:A,Spec!L:L,FALSE)</f>
        <v>3919.90</v>
      </c>
    </row>
    <row r="92" spans="1:28" x14ac:dyDescent="0.25">
      <c r="A92">
        <v>40111</v>
      </c>
      <c r="B92">
        <v>20003</v>
      </c>
      <c r="C92" s="154" t="str">
        <f>_xlfn.XLOOKUP(B92,Spec!A:A,Spec!C:C)</f>
        <v>AKO</v>
      </c>
      <c r="D92" s="155" t="str">
        <f>_xlfn.XLOOKUP(B92,Spec!A:A,Spec!D:D)</f>
        <v>AT1003</v>
      </c>
      <c r="E92" t="s">
        <v>634</v>
      </c>
      <c r="F92" t="str">
        <f>_xlfn.XLOOKUP(E92,Clients!B:B,Clients!D:D,FALSE)</f>
        <v>F</v>
      </c>
      <c r="G92" s="13"/>
      <c r="H92" t="s">
        <v>536</v>
      </c>
      <c r="I92" s="154" t="str">
        <f>_xlfn.XLOOKUP(B92,Spec!A:A,Spec!B:B)</f>
        <v>T11-1</v>
      </c>
      <c r="J92" s="154" t="str">
        <f>_xlfn.XLOOKUP(B92,Spec!A:A,Spec!J:J)</f>
        <v>TT - HM Adhesive</v>
      </c>
      <c r="K92" s="154" t="str">
        <f>_xlfn.XLOOKUP(B92,Spec!A:A,Spec!E:E)</f>
        <v>Self Adhesive Paper</v>
      </c>
      <c r="L92" s="154" t="str">
        <f>IF(F92="F","Larg: "&amp;P92&amp;"po   Long: "&amp;Q92&amp;"pi","W: "&amp;P92&amp;"in   L: "&amp;Q92&amp;"ft")</f>
        <v>Larg: 13po   Long: 2400pi</v>
      </c>
      <c r="N92" s="27">
        <v>0</v>
      </c>
      <c r="O92" s="30" t="s">
        <v>198</v>
      </c>
      <c r="P92" s="114">
        <v>13</v>
      </c>
      <c r="Q92" s="71">
        <v>2400</v>
      </c>
      <c r="R92" s="186">
        <f t="shared" si="11"/>
        <v>374.4</v>
      </c>
      <c r="S92" s="196" t="str">
        <f>_xlfn.XLOOKUP(E92,Clients!B:B,Clients!D:D,FALSE)</f>
        <v>F</v>
      </c>
      <c r="T92" s="156">
        <f t="shared" si="12"/>
        <v>0</v>
      </c>
      <c r="U92" s="154" t="s">
        <v>208</v>
      </c>
      <c r="V92" s="154" t="str">
        <f>_xlfn.XLOOKUP(E92,Clients!B:B,Clients!X:X,FALSE)</f>
        <v>CAD</v>
      </c>
      <c r="X92" s="197">
        <f t="shared" si="9"/>
        <v>0</v>
      </c>
      <c r="Y92" s="154" t="str">
        <f t="shared" si="10"/>
        <v>msi</v>
      </c>
      <c r="Z92" s="154" t="str">
        <f>_xlfn.XLOOKUP(E92,Clients!B:B,Clients!Y:Y,FALSE)</f>
        <v>CAD</v>
      </c>
      <c r="AA92" s="154" t="str">
        <f>_xlfn.XLOOKUP(B92,Spec!A:A,Spec!K:K,FALSE)</f>
        <v>Canada</v>
      </c>
      <c r="AB92" s="154">
        <f>_xlfn.XLOOKUP(B92,Spec!A:A,Spec!L:L,FALSE)</f>
        <v>4811.41</v>
      </c>
    </row>
    <row r="93" spans="1:28" x14ac:dyDescent="0.25">
      <c r="A93">
        <v>40112</v>
      </c>
      <c r="B93">
        <v>20003</v>
      </c>
      <c r="C93" s="154" t="str">
        <f>_xlfn.XLOOKUP(B93,Spec!A:A,Spec!C:C)</f>
        <v>AKO</v>
      </c>
      <c r="D93" s="155" t="str">
        <f>_xlfn.XLOOKUP(B93,Spec!A:A,Spec!D:D)</f>
        <v>AT1003</v>
      </c>
      <c r="E93" t="s">
        <v>655</v>
      </c>
      <c r="F93" t="str">
        <f>_xlfn.XLOOKUP(E93,Clients!B:B,Clients!D:D,FALSE)</f>
        <v>F</v>
      </c>
      <c r="G93" s="13"/>
      <c r="H93" t="s">
        <v>536</v>
      </c>
      <c r="I93" s="154" t="str">
        <f>_xlfn.XLOOKUP(B93,Spec!A:A,Spec!B:B)</f>
        <v>T11-1</v>
      </c>
      <c r="J93" s="154" t="str">
        <f>_xlfn.XLOOKUP(B93,Spec!A:A,Spec!J:J)</f>
        <v>TT - HM Adhesive</v>
      </c>
      <c r="K93" s="154" t="str">
        <f>_xlfn.XLOOKUP(B93,Spec!A:A,Spec!E:E)</f>
        <v>Self Adhesive Paper</v>
      </c>
      <c r="L93" t="s">
        <v>942</v>
      </c>
      <c r="N93" s="27">
        <v>0</v>
      </c>
      <c r="O93" s="30" t="s">
        <v>198</v>
      </c>
      <c r="P93" s="114">
        <v>8.75</v>
      </c>
      <c r="Q93" s="71">
        <v>2400</v>
      </c>
      <c r="R93" s="186">
        <f t="shared" si="11"/>
        <v>252</v>
      </c>
      <c r="S93" s="196" t="str">
        <f>_xlfn.XLOOKUP(E93,Clients!B:B,Clients!D:D,FALSE)</f>
        <v>F</v>
      </c>
      <c r="T93" s="156">
        <f t="shared" si="12"/>
        <v>0</v>
      </c>
      <c r="U93" s="154" t="s">
        <v>208</v>
      </c>
      <c r="V93" s="154" t="str">
        <f>_xlfn.XLOOKUP(E93,Clients!B:B,Clients!X:X,FALSE)</f>
        <v>CAD</v>
      </c>
      <c r="X93" s="197">
        <f t="shared" si="9"/>
        <v>0</v>
      </c>
      <c r="Y93" s="154" t="str">
        <f t="shared" si="10"/>
        <v>msi</v>
      </c>
      <c r="Z93" s="154" t="s">
        <v>191</v>
      </c>
      <c r="AA93" s="154" t="str">
        <f>_xlfn.XLOOKUP(B93,Spec!A:A,Spec!K:K,FALSE)</f>
        <v>Canada</v>
      </c>
      <c r="AB93" s="154">
        <f>_xlfn.XLOOKUP(B93,Spec!A:A,Spec!L:L,FALSE)</f>
        <v>4811.41</v>
      </c>
    </row>
    <row r="94" spans="1:28" x14ac:dyDescent="0.25">
      <c r="A94">
        <v>40113</v>
      </c>
      <c r="B94">
        <v>20003</v>
      </c>
      <c r="C94" s="154" t="str">
        <f>_xlfn.XLOOKUP(B94,Spec!A:A,Spec!C:C)</f>
        <v>AKO</v>
      </c>
      <c r="D94" s="155" t="str">
        <f>_xlfn.XLOOKUP(B94,Spec!A:A,Spec!D:D)</f>
        <v>AT1003</v>
      </c>
      <c r="E94" t="s">
        <v>921</v>
      </c>
      <c r="F94" t="str">
        <f>_xlfn.XLOOKUP(E94,Clients!B:B,Clients!D:D,FALSE)</f>
        <v>F</v>
      </c>
      <c r="G94" s="13"/>
      <c r="H94" t="s">
        <v>536</v>
      </c>
      <c r="I94" s="154" t="str">
        <f>_xlfn.XLOOKUP(B94,Spec!A:A,Spec!B:B)</f>
        <v>T11-1</v>
      </c>
      <c r="J94" s="154" t="str">
        <f>_xlfn.XLOOKUP(B94,Spec!A:A,Spec!J:J)</f>
        <v>TT - HM Adhesive</v>
      </c>
      <c r="K94" s="154" t="str">
        <f>_xlfn.XLOOKUP(B94,Spec!A:A,Spec!E:E)</f>
        <v>Self Adhesive Paper</v>
      </c>
      <c r="L94" t="s">
        <v>938</v>
      </c>
      <c r="N94" s="27">
        <v>0</v>
      </c>
      <c r="O94" s="30" t="s">
        <v>198</v>
      </c>
      <c r="P94" s="114">
        <v>10</v>
      </c>
      <c r="Q94" s="71">
        <v>2400</v>
      </c>
      <c r="R94" s="186">
        <f t="shared" si="11"/>
        <v>288</v>
      </c>
      <c r="S94" s="196" t="str">
        <f>_xlfn.XLOOKUP(E94,Clients!B:B,Clients!D:D,FALSE)</f>
        <v>F</v>
      </c>
      <c r="T94" s="156">
        <f t="shared" si="12"/>
        <v>0</v>
      </c>
      <c r="U94" s="154" t="s">
        <v>208</v>
      </c>
      <c r="V94" s="154" t="str">
        <f>_xlfn.XLOOKUP(E94,Clients!B:B,Clients!X:X,FALSE)</f>
        <v>CAD</v>
      </c>
      <c r="X94" s="197">
        <f t="shared" si="9"/>
        <v>0</v>
      </c>
      <c r="Y94" s="154" t="str">
        <f t="shared" si="10"/>
        <v>msi</v>
      </c>
      <c r="Z94" s="154" t="s">
        <v>191</v>
      </c>
      <c r="AA94" s="154" t="str">
        <f>_xlfn.XLOOKUP(B94,Spec!A:A,Spec!K:K,FALSE)</f>
        <v>Canada</v>
      </c>
      <c r="AB94" s="154">
        <f>_xlfn.XLOOKUP(B94,Spec!A:A,Spec!L:L,FALSE)</f>
        <v>4811.41</v>
      </c>
    </row>
    <row r="95" spans="1:28" x14ac:dyDescent="0.25">
      <c r="A95">
        <v>40114</v>
      </c>
      <c r="B95">
        <v>20013</v>
      </c>
      <c r="C95" s="154" t="str">
        <f>_xlfn.XLOOKUP(B95,Spec!A:A,Spec!C:C)</f>
        <v>AKO</v>
      </c>
      <c r="D95" s="155" t="str">
        <f>_xlfn.XLOOKUP(B95,Spec!A:A,Spec!D:D)</f>
        <v>Hansol TC CL74</v>
      </c>
      <c r="E95" t="s">
        <v>921</v>
      </c>
      <c r="F95" t="str">
        <f>_xlfn.XLOOKUP(E95,Clients!B:B,Clients!D:D,FALSE)</f>
        <v>F</v>
      </c>
      <c r="G95" s="13"/>
      <c r="H95" t="s">
        <v>364</v>
      </c>
      <c r="I95" s="154" t="str">
        <f>_xlfn.XLOOKUP(B95,Spec!A:A,Spec!B:B)</f>
        <v>D11-1</v>
      </c>
      <c r="J95" s="154" t="str">
        <f>_xlfn.XLOOKUP(B95,Spec!A:A,Spec!J:J)</f>
        <v>TC DT - Hotmelt Adhesive</v>
      </c>
      <c r="K95" s="154" t="str">
        <f>_xlfn.XLOOKUP(B95,Spec!A:A,Spec!E:E)</f>
        <v>Self Adhesive Paper</v>
      </c>
      <c r="L95" t="s">
        <v>939</v>
      </c>
      <c r="N95" s="27">
        <v>0</v>
      </c>
      <c r="O95" s="30" t="s">
        <v>198</v>
      </c>
      <c r="P95" s="114">
        <v>9.4</v>
      </c>
      <c r="Q95" s="71">
        <v>2400</v>
      </c>
      <c r="R95" s="186">
        <f t="shared" si="11"/>
        <v>270.72000000000003</v>
      </c>
      <c r="S95" s="196" t="str">
        <f>_xlfn.XLOOKUP(E95,Clients!B:B,Clients!D:D,FALSE)</f>
        <v>F</v>
      </c>
      <c r="T95" s="156">
        <f t="shared" si="12"/>
        <v>0</v>
      </c>
      <c r="U95" s="154" t="s">
        <v>208</v>
      </c>
      <c r="V95" s="154" t="str">
        <f>_xlfn.XLOOKUP(E95,Clients!B:B,Clients!X:X,FALSE)</f>
        <v>CAD</v>
      </c>
      <c r="X95" s="197">
        <f t="shared" si="9"/>
        <v>0</v>
      </c>
      <c r="Y95" s="154" t="str">
        <f t="shared" si="10"/>
        <v>msi</v>
      </c>
      <c r="Z95" s="154" t="s">
        <v>191</v>
      </c>
      <c r="AA95" s="154" t="str">
        <f>_xlfn.XLOOKUP(B95,Spec!A:A,Spec!K:K,FALSE)</f>
        <v>Canada</v>
      </c>
      <c r="AB95" s="154">
        <f>_xlfn.XLOOKUP(B95,Spec!A:A,Spec!L:L,FALSE)</f>
        <v>4811.41</v>
      </c>
    </row>
    <row r="96" spans="1:28" x14ac:dyDescent="0.25">
      <c r="A96">
        <v>40115</v>
      </c>
      <c r="B96">
        <v>20011</v>
      </c>
      <c r="C96" s="154" t="str">
        <f>_xlfn.XLOOKUP(B96,Spec!A:A,Spec!C:C)</f>
        <v>AKO</v>
      </c>
      <c r="D96" s="155" t="str">
        <f>_xlfn.XLOOKUP(B96,Spec!A:A,Spec!D:D)</f>
        <v>AP1019</v>
      </c>
      <c r="E96" t="s">
        <v>921</v>
      </c>
      <c r="F96" t="str">
        <f>_xlfn.XLOOKUP(E96,Clients!B:B,Clients!D:D,FALSE)</f>
        <v>F</v>
      </c>
      <c r="G96" s="13"/>
      <c r="H96" t="s">
        <v>451</v>
      </c>
      <c r="I96" s="154" t="str">
        <f>_xlfn.XLOOKUP(B96,Spec!A:A,Spec!B:B)</f>
        <v>S21-1</v>
      </c>
      <c r="J96" s="154" t="str">
        <f>_xlfn.XLOOKUP(B96,Spec!A:A,Spec!J:J)</f>
        <v>SG - Hotmelt Adhesive</v>
      </c>
      <c r="K96" s="154" t="str">
        <f>_xlfn.XLOOKUP(B96,Spec!A:A,Spec!E:E)</f>
        <v>Self Adhesive Paper</v>
      </c>
      <c r="L96" t="s">
        <v>938</v>
      </c>
      <c r="N96" s="27">
        <v>0</v>
      </c>
      <c r="O96" s="30" t="s">
        <v>198</v>
      </c>
      <c r="P96" s="114">
        <v>10</v>
      </c>
      <c r="Q96" s="71">
        <v>2400</v>
      </c>
      <c r="R96" s="186">
        <f t="shared" si="11"/>
        <v>288</v>
      </c>
      <c r="S96" s="196" t="str">
        <f>_xlfn.XLOOKUP(E96,Clients!B:B,Clients!D:D,FALSE)</f>
        <v>F</v>
      </c>
      <c r="T96" s="156">
        <f t="shared" si="12"/>
        <v>0</v>
      </c>
      <c r="U96" s="154" t="s">
        <v>208</v>
      </c>
      <c r="V96" s="154" t="str">
        <f>_xlfn.XLOOKUP(E96,Clients!B:B,Clients!X:X,FALSE)</f>
        <v>CAD</v>
      </c>
      <c r="X96" s="197">
        <f t="shared" si="9"/>
        <v>0</v>
      </c>
      <c r="Y96" s="154" t="str">
        <f t="shared" si="10"/>
        <v>msi</v>
      </c>
      <c r="Z96" s="154" t="s">
        <v>191</v>
      </c>
      <c r="AA96" s="154" t="str">
        <f>_xlfn.XLOOKUP(B96,Spec!A:A,Spec!K:K,FALSE)</f>
        <v>Canada</v>
      </c>
      <c r="AB96" s="154">
        <f>_xlfn.XLOOKUP(B96,Spec!A:A,Spec!L:L,FALSE)</f>
        <v>4811.41</v>
      </c>
    </row>
    <row r="97" spans="1:28" x14ac:dyDescent="0.25">
      <c r="A97">
        <v>40116</v>
      </c>
      <c r="B97">
        <v>20022</v>
      </c>
      <c r="C97" s="154" t="str">
        <f>_xlfn.XLOOKUP(B97,Spec!A:A,Spec!C:C)</f>
        <v>AKO</v>
      </c>
      <c r="D97" s="155" t="str">
        <f>_xlfn.XLOOKUP(B97,Spec!A:A,Spec!D:D)</f>
        <v>AP1015</v>
      </c>
      <c r="E97" t="s">
        <v>921</v>
      </c>
      <c r="F97" t="str">
        <f>_xlfn.XLOOKUP(E97,Clients!B:B,Clients!D:D,FALSE)</f>
        <v>F</v>
      </c>
      <c r="G97" s="13"/>
      <c r="H97" t="s">
        <v>679</v>
      </c>
      <c r="I97" s="154" t="str">
        <f>_xlfn.XLOOKUP(B97,Spec!A:A,Spec!B:B)</f>
        <v>S31-1</v>
      </c>
      <c r="J97" s="154" t="str">
        <f>_xlfn.XLOOKUP(B97,Spec!A:A,Spec!J:J)</f>
        <v>SG - HM Adhesive - PET liner</v>
      </c>
      <c r="K97" s="154" t="str">
        <f>_xlfn.XLOOKUP(B97,Spec!A:A,Spec!E:E)</f>
        <v>Self Adhesive Paper</v>
      </c>
      <c r="L97" t="s">
        <v>938</v>
      </c>
      <c r="N97" s="27">
        <v>0</v>
      </c>
      <c r="O97" s="30" t="s">
        <v>198</v>
      </c>
      <c r="P97" s="114">
        <v>10</v>
      </c>
      <c r="Q97" s="71">
        <v>2400</v>
      </c>
      <c r="R97" s="186">
        <f t="shared" si="11"/>
        <v>288</v>
      </c>
      <c r="S97" s="196" t="str">
        <f>_xlfn.XLOOKUP(E97,Clients!B:B,Clients!D:D,FALSE)</f>
        <v>F</v>
      </c>
      <c r="T97" s="156">
        <f t="shared" si="12"/>
        <v>0</v>
      </c>
      <c r="U97" s="154" t="s">
        <v>208</v>
      </c>
      <c r="V97" s="154" t="str">
        <f>_xlfn.XLOOKUP(E97,Clients!B:B,Clients!X:X,FALSE)</f>
        <v>CAD</v>
      </c>
      <c r="X97" s="197">
        <f t="shared" si="9"/>
        <v>0</v>
      </c>
      <c r="Y97" s="154" t="str">
        <f t="shared" si="10"/>
        <v>msi</v>
      </c>
      <c r="Z97" s="154" t="s">
        <v>191</v>
      </c>
      <c r="AA97" s="154" t="str">
        <f>_xlfn.XLOOKUP(B97,Spec!A:A,Spec!K:K,FALSE)</f>
        <v>Canada</v>
      </c>
      <c r="AB97" s="154">
        <f>_xlfn.XLOOKUP(B97,Spec!A:A,Spec!L:L,FALSE)</f>
        <v>4811.41</v>
      </c>
    </row>
    <row r="98" spans="1:28" x14ac:dyDescent="0.25">
      <c r="A98">
        <v>40117</v>
      </c>
      <c r="B98">
        <v>20015</v>
      </c>
      <c r="C98" s="154" t="str">
        <f>_xlfn.XLOOKUP(B98,Spec!A:A,Spec!C:C)</f>
        <v>Jinda</v>
      </c>
      <c r="D98" s="155" t="str">
        <f>_xlfn.XLOOKUP(B98,Spec!A:A,Spec!D:D)</f>
        <v>0402105</v>
      </c>
      <c r="E98" t="s">
        <v>445</v>
      </c>
      <c r="F98" t="str">
        <f>_xlfn.XLOOKUP(E98,Clients!B:B,Clients!D:D,FALSE)</f>
        <v>F</v>
      </c>
      <c r="G98" s="13">
        <v>2213</v>
      </c>
      <c r="H98" t="s">
        <v>279</v>
      </c>
      <c r="I98" s="154" t="str">
        <f>_xlfn.XLOOKUP(B98,Spec!A:A,Spec!B:B)</f>
        <v>S15-3</v>
      </c>
      <c r="J98" s="154" t="str">
        <f>_xlfn.XLOOKUP(B98,Spec!A:A,Spec!J:J)</f>
        <v>SG - Acrylic Adhesive</v>
      </c>
      <c r="K98" s="154" t="str">
        <f>_xlfn.XLOOKUP(B98,Spec!A:A,Spec!E:E)</f>
        <v>Self Adhesive Paper</v>
      </c>
      <c r="L98" s="154" t="str">
        <f t="shared" ref="L98:L116" si="13">IF(F98="F","Larg: "&amp;P98&amp;"po   Long: "&amp;Q98&amp;"pi","W: "&amp;P98&amp;"in   L: "&amp;Q98&amp;"ft")</f>
        <v>Larg: 10po   Long: 5000pi</v>
      </c>
      <c r="N98" s="27">
        <v>0.28000000000000003</v>
      </c>
      <c r="O98" s="30" t="s">
        <v>198</v>
      </c>
      <c r="P98" s="114">
        <v>10</v>
      </c>
      <c r="Q98" s="71">
        <v>5000</v>
      </c>
      <c r="R98" s="186">
        <f t="shared" si="11"/>
        <v>600</v>
      </c>
      <c r="S98" s="196" t="str">
        <f>_xlfn.XLOOKUP(E98,Clients!B:B,Clients!D:D,FALSE)</f>
        <v>F</v>
      </c>
      <c r="T98" s="156">
        <f t="shared" si="12"/>
        <v>168.00000000000003</v>
      </c>
      <c r="U98" s="154" t="s">
        <v>208</v>
      </c>
      <c r="V98" s="154" t="str">
        <f>_xlfn.XLOOKUP(E98,Clients!B:B,Clients!X:X,FALSE)</f>
        <v>USD</v>
      </c>
      <c r="X98" s="197">
        <f t="shared" si="9"/>
        <v>0.28000000000000003</v>
      </c>
      <c r="Y98" s="154" t="str">
        <f t="shared" si="10"/>
        <v>msi</v>
      </c>
      <c r="Z98" s="154" t="str">
        <f>_xlfn.XLOOKUP(E98,Clients!B:B,Clients!Y:Y,FALSE)</f>
        <v>USD</v>
      </c>
      <c r="AA98" s="154" t="str">
        <f>_xlfn.XLOOKUP(B98,Spec!A:A,Spec!K:K,FALSE)</f>
        <v>Canada</v>
      </c>
      <c r="AB98" s="154">
        <f>_xlfn.XLOOKUP(B98,Spec!A:A,Spec!L:L,FALSE)</f>
        <v>4811.41</v>
      </c>
    </row>
    <row r="99" spans="1:28" x14ac:dyDescent="0.25">
      <c r="A99">
        <v>40118</v>
      </c>
      <c r="B99">
        <v>20015</v>
      </c>
      <c r="C99" s="154" t="str">
        <f>_xlfn.XLOOKUP(B99,Spec!A:A,Spec!C:C)</f>
        <v>Jinda</v>
      </c>
      <c r="D99" s="155" t="str">
        <f>_xlfn.XLOOKUP(B99,Spec!A:A,Spec!D:D)</f>
        <v>0402105</v>
      </c>
      <c r="E99" t="s">
        <v>445</v>
      </c>
      <c r="F99" t="str">
        <f>_xlfn.XLOOKUP(E99,Clients!B:B,Clients!D:D,FALSE)</f>
        <v>F</v>
      </c>
      <c r="G99" s="13">
        <v>2213</v>
      </c>
      <c r="H99" t="s">
        <v>279</v>
      </c>
      <c r="I99" s="154" t="str">
        <f>_xlfn.XLOOKUP(B99,Spec!A:A,Spec!B:B)</f>
        <v>S15-3</v>
      </c>
      <c r="J99" s="154" t="str">
        <f>_xlfn.XLOOKUP(B99,Spec!A:A,Spec!J:J)</f>
        <v>SG - Acrylic Adhesive</v>
      </c>
      <c r="K99" s="154" t="str">
        <f>_xlfn.XLOOKUP(B99,Spec!A:A,Spec!E:E)</f>
        <v>Self Adhesive Paper</v>
      </c>
      <c r="L99" s="154" t="str">
        <f t="shared" si="13"/>
        <v>Larg: 6po   Long: 5000pi</v>
      </c>
      <c r="N99" s="27">
        <v>0.28000000000000003</v>
      </c>
      <c r="O99" s="30" t="s">
        <v>198</v>
      </c>
      <c r="P99" s="114">
        <v>6</v>
      </c>
      <c r="Q99" s="71">
        <v>5000</v>
      </c>
      <c r="R99" s="186">
        <f t="shared" si="11"/>
        <v>360</v>
      </c>
      <c r="S99" s="196" t="str">
        <f>_xlfn.XLOOKUP(E99,Clients!B:B,Clients!D:D,FALSE)</f>
        <v>F</v>
      </c>
      <c r="T99" s="156">
        <f t="shared" si="12"/>
        <v>100.80000000000001</v>
      </c>
      <c r="U99" s="154" t="str">
        <f>IF(F99="F","roul.","roll")</f>
        <v>roul.</v>
      </c>
      <c r="V99" s="154" t="str">
        <f>_xlfn.XLOOKUP(E99,Clients!B:B,Clients!X:X,FALSE)</f>
        <v>USD</v>
      </c>
      <c r="X99" s="197">
        <f t="shared" si="9"/>
        <v>0.28000000000000003</v>
      </c>
      <c r="Y99" s="154" t="str">
        <f t="shared" si="10"/>
        <v>msi</v>
      </c>
      <c r="Z99" s="154" t="str">
        <f>_xlfn.XLOOKUP(E99,Clients!B:B,Clients!Y:Y,FALSE)</f>
        <v>USD</v>
      </c>
      <c r="AA99" s="154" t="str">
        <f>_xlfn.XLOOKUP(B99,Spec!A:A,Spec!K:K,FALSE)</f>
        <v>Canada</v>
      </c>
      <c r="AB99" s="154">
        <f>_xlfn.XLOOKUP(B99,Spec!A:A,Spec!L:L,FALSE)</f>
        <v>4811.41</v>
      </c>
    </row>
    <row r="100" spans="1:28" x14ac:dyDescent="0.25">
      <c r="A100">
        <v>40119</v>
      </c>
      <c r="B100">
        <v>20017</v>
      </c>
      <c r="C100" s="154" t="str">
        <f>_xlfn.XLOOKUP(B100,Spec!A:A,Spec!C:C)</f>
        <v>Jinda</v>
      </c>
      <c r="D100" s="155" t="str">
        <f>_xlfn.XLOOKUP(B100,Spec!A:A,Spec!D:D)</f>
        <v>0488056</v>
      </c>
      <c r="E100" t="s">
        <v>445</v>
      </c>
      <c r="F100" t="str">
        <f>_xlfn.XLOOKUP(E100,Clients!B:B,Clients!D:D,FALSE)</f>
        <v>F</v>
      </c>
      <c r="G100" s="13">
        <v>2084</v>
      </c>
      <c r="H100" t="s">
        <v>397</v>
      </c>
      <c r="I100" s="154" t="str">
        <f>_xlfn.XLOOKUP(B100,Spec!A:A,Spec!B:B)</f>
        <v>B25-3</v>
      </c>
      <c r="J100" s="154" t="str">
        <f>_xlfn.XLOOKUP(B100,Spec!A:A,Spec!J:J)</f>
        <v>White BOPP - Acrylic Adhesive</v>
      </c>
      <c r="K100" s="154" t="str">
        <f>_xlfn.XLOOKUP(B100,Spec!A:A,Spec!E:E)</f>
        <v>Self Adhesive Film</v>
      </c>
      <c r="L100" s="154" t="str">
        <f t="shared" si="13"/>
        <v>Larg: 60po   Long: 5000pi</v>
      </c>
      <c r="N100" s="27">
        <v>0.33</v>
      </c>
      <c r="O100" s="30" t="s">
        <v>198</v>
      </c>
      <c r="P100" s="114">
        <v>60</v>
      </c>
      <c r="Q100" s="71">
        <v>5000</v>
      </c>
      <c r="R100" s="186">
        <f t="shared" si="11"/>
        <v>3600</v>
      </c>
      <c r="S100" s="196" t="str">
        <f>_xlfn.XLOOKUP(E100,Clients!B:B,Clients!D:D,FALSE)</f>
        <v>F</v>
      </c>
      <c r="T100" s="156">
        <f t="shared" si="12"/>
        <v>1188</v>
      </c>
      <c r="U100" s="154" t="str">
        <f t="shared" ref="U100:U163" si="14">IF(F100="F","roul.","roll")</f>
        <v>roul.</v>
      </c>
      <c r="V100" s="154" t="str">
        <f>_xlfn.XLOOKUP(E100,Clients!B:B,Clients!X:X,FALSE)</f>
        <v>USD</v>
      </c>
      <c r="X100" s="197">
        <f t="shared" si="9"/>
        <v>0.33</v>
      </c>
      <c r="Y100" s="154" t="str">
        <f t="shared" si="10"/>
        <v>msi</v>
      </c>
      <c r="Z100" s="154" t="str">
        <f>_xlfn.XLOOKUP(E100,Clients!B:B,Clients!Y:Y,FALSE)</f>
        <v>USD</v>
      </c>
      <c r="AA100" s="154" t="str">
        <f>_xlfn.XLOOKUP(B100,Spec!A:A,Spec!K:K,FALSE)</f>
        <v>Canada</v>
      </c>
      <c r="AB100" s="154" t="str">
        <f>_xlfn.XLOOKUP(B100,Spec!A:A,Spec!L:L,FALSE)</f>
        <v>3919.90</v>
      </c>
    </row>
    <row r="101" spans="1:28" x14ac:dyDescent="0.25">
      <c r="A101">
        <v>40120</v>
      </c>
      <c r="B101">
        <v>20012</v>
      </c>
      <c r="C101" s="154" t="str">
        <f>_xlfn.XLOOKUP(B101,Spec!A:A,Spec!C:C)</f>
        <v>AKO</v>
      </c>
      <c r="D101" s="155" t="str">
        <f>_xlfn.XLOOKUP(B101,Spec!A:A,Spec!D:D)</f>
        <v>AR316 (AH2002)</v>
      </c>
      <c r="E101" t="s">
        <v>304</v>
      </c>
      <c r="F101" t="str">
        <f>_xlfn.XLOOKUP(E101,Clients!B:B,Clients!D:D,FALSE)</f>
        <v>F</v>
      </c>
      <c r="G101" s="13" t="s">
        <v>410</v>
      </c>
      <c r="H101" t="s">
        <v>309</v>
      </c>
      <c r="I101" s="154" t="str">
        <f>_xlfn.XLOOKUP(B101,Spec!A:A,Spec!B:B)</f>
        <v>D21-1</v>
      </c>
      <c r="J101" s="154" t="str">
        <f>_xlfn.XLOOKUP(B101,Spec!A:A,Spec!J:J)</f>
        <v>TC DT - Hotmelt Adhesive</v>
      </c>
      <c r="K101" s="154" t="str">
        <f>_xlfn.XLOOKUP(B101,Spec!A:A,Spec!E:E)</f>
        <v>Self Adhesive Paper</v>
      </c>
      <c r="L101" s="154" t="str">
        <f t="shared" si="13"/>
        <v>Larg: 8.75po   Long: 5000pi</v>
      </c>
      <c r="N101" s="27">
        <v>0.38500000000000001</v>
      </c>
      <c r="O101" s="30" t="s">
        <v>198</v>
      </c>
      <c r="P101" s="114">
        <v>8.75</v>
      </c>
      <c r="Q101" s="71">
        <v>5000</v>
      </c>
      <c r="R101" s="186">
        <f t="shared" si="11"/>
        <v>525</v>
      </c>
      <c r="S101" s="196" t="str">
        <f>_xlfn.XLOOKUP(E101,Clients!B:B,Clients!D:D,FALSE)</f>
        <v>F</v>
      </c>
      <c r="T101" s="156">
        <f t="shared" si="12"/>
        <v>202.125</v>
      </c>
      <c r="U101" s="154" t="str">
        <f t="shared" si="14"/>
        <v>roul.</v>
      </c>
      <c r="V101" s="154" t="str">
        <f>_xlfn.XLOOKUP(E101,Clients!B:B,Clients!X:X,FALSE)</f>
        <v>CAD</v>
      </c>
      <c r="X101" s="197">
        <f t="shared" si="9"/>
        <v>0.38500000000000001</v>
      </c>
      <c r="Y101" s="154" t="str">
        <f t="shared" si="10"/>
        <v>msi</v>
      </c>
      <c r="Z101" s="154" t="str">
        <f>_xlfn.XLOOKUP(E101,Clients!B:B,Clients!Y:Y,FALSE)</f>
        <v>CAD</v>
      </c>
      <c r="AA101" s="154" t="str">
        <f>_xlfn.XLOOKUP(B101,Spec!A:A,Spec!K:K,FALSE)</f>
        <v>Canada</v>
      </c>
      <c r="AB101" s="154">
        <f>_xlfn.XLOOKUP(B101,Spec!A:A,Spec!L:L,FALSE)</f>
        <v>4811.41</v>
      </c>
    </row>
    <row r="102" spans="1:28" x14ac:dyDescent="0.25">
      <c r="A102">
        <v>40121</v>
      </c>
      <c r="B102">
        <v>20016</v>
      </c>
      <c r="C102" s="154" t="str">
        <f>_xlfn.XLOOKUP(B102,Spec!A:A,Spec!C:C)</f>
        <v>Jinda</v>
      </c>
      <c r="D102" s="155" t="str">
        <f>_xlfn.XLOOKUP(B102,Spec!A:A,Spec!D:D)</f>
        <v>0488032</v>
      </c>
      <c r="E102" t="s">
        <v>304</v>
      </c>
      <c r="F102" t="str">
        <f>_xlfn.XLOOKUP(E102,Clients!B:B,Clients!D:D,FALSE)</f>
        <v>F</v>
      </c>
      <c r="G102" s="13"/>
      <c r="H102" t="s">
        <v>502</v>
      </c>
      <c r="I102" s="154" t="str">
        <f>_xlfn.XLOOKUP(B102,Spec!A:A,Spec!B:B)</f>
        <v>B15-3</v>
      </c>
      <c r="J102" s="154" t="str">
        <f>_xlfn.XLOOKUP(B102,Spec!A:A,Spec!J:J)</f>
        <v>Clear BOPP - Acrylic Adhesive</v>
      </c>
      <c r="K102" s="154" t="str">
        <f>_xlfn.XLOOKUP(B102,Spec!A:A,Spec!E:E)</f>
        <v>Self Adhesive Film</v>
      </c>
      <c r="L102" s="154" t="str">
        <f t="shared" si="13"/>
        <v>Larg: 8.75po   Long: 5000pi</v>
      </c>
      <c r="N102" s="27">
        <v>0.46600000000000003</v>
      </c>
      <c r="O102" s="30" t="s">
        <v>198</v>
      </c>
      <c r="P102" s="114">
        <v>8.75</v>
      </c>
      <c r="Q102" s="71">
        <v>5000</v>
      </c>
      <c r="R102" s="186">
        <f t="shared" si="11"/>
        <v>525</v>
      </c>
      <c r="S102" s="196" t="str">
        <f>_xlfn.XLOOKUP(E102,Clients!B:B,Clients!D:D,FALSE)</f>
        <v>F</v>
      </c>
      <c r="T102" s="156">
        <f t="shared" si="12"/>
        <v>244.65</v>
      </c>
      <c r="U102" s="154" t="str">
        <f t="shared" si="14"/>
        <v>roul.</v>
      </c>
      <c r="V102" s="154" t="str">
        <f>_xlfn.XLOOKUP(E102,Clients!B:B,Clients!X:X,FALSE)</f>
        <v>CAD</v>
      </c>
      <c r="X102" s="197">
        <f t="shared" si="9"/>
        <v>0.46600000000000003</v>
      </c>
      <c r="Y102" s="154" t="str">
        <f t="shared" si="10"/>
        <v>msi</v>
      </c>
      <c r="Z102" s="154" t="str">
        <f>_xlfn.XLOOKUP(E102,Clients!B:B,Clients!Y:Y,FALSE)</f>
        <v>CAD</v>
      </c>
      <c r="AA102" s="154" t="str">
        <f>_xlfn.XLOOKUP(B102,Spec!A:A,Spec!K:K,FALSE)</f>
        <v>Canada</v>
      </c>
      <c r="AB102" s="154" t="str">
        <f>_xlfn.XLOOKUP(B102,Spec!A:A,Spec!L:L,FALSE)</f>
        <v>3919.90</v>
      </c>
    </row>
    <row r="103" spans="1:28" x14ac:dyDescent="0.25">
      <c r="A103">
        <v>40122</v>
      </c>
      <c r="B103">
        <v>20016</v>
      </c>
      <c r="C103" s="154" t="str">
        <f>_xlfn.XLOOKUP(B103,Spec!A:A,Spec!C:C)</f>
        <v>Jinda</v>
      </c>
      <c r="D103" s="155" t="str">
        <f>_xlfn.XLOOKUP(B103,Spec!A:A,Spec!D:D)</f>
        <v>0488032</v>
      </c>
      <c r="E103" t="s">
        <v>304</v>
      </c>
      <c r="F103" t="str">
        <f>_xlfn.XLOOKUP(E103,Clients!B:B,Clients!D:D,FALSE)</f>
        <v>F</v>
      </c>
      <c r="G103" s="13"/>
      <c r="H103" t="s">
        <v>502</v>
      </c>
      <c r="I103" s="154" t="str">
        <f>_xlfn.XLOOKUP(B103,Spec!A:A,Spec!B:B)</f>
        <v>B15-3</v>
      </c>
      <c r="J103" s="154" t="str">
        <f>_xlfn.XLOOKUP(B103,Spec!A:A,Spec!J:J)</f>
        <v>Clear BOPP - Acrylic Adhesive</v>
      </c>
      <c r="K103" s="154" t="str">
        <f>_xlfn.XLOOKUP(B103,Spec!A:A,Spec!E:E)</f>
        <v>Self Adhesive Film</v>
      </c>
      <c r="L103" s="154" t="str">
        <f t="shared" si="13"/>
        <v>Larg: 8.75po   Long: 2300pi</v>
      </c>
      <c r="N103" s="27">
        <v>0.46600000000000003</v>
      </c>
      <c r="O103" s="30" t="s">
        <v>198</v>
      </c>
      <c r="P103" s="114">
        <v>8.75</v>
      </c>
      <c r="Q103" s="71">
        <v>2300</v>
      </c>
      <c r="R103" s="186">
        <f t="shared" si="11"/>
        <v>241.5</v>
      </c>
      <c r="S103" s="196" t="str">
        <f>_xlfn.XLOOKUP(E103,Clients!B:B,Clients!D:D,FALSE)</f>
        <v>F</v>
      </c>
      <c r="T103" s="156">
        <f t="shared" si="12"/>
        <v>112.539</v>
      </c>
      <c r="U103" s="154" t="str">
        <f t="shared" si="14"/>
        <v>roul.</v>
      </c>
      <c r="V103" s="154" t="str">
        <f>_xlfn.XLOOKUP(E103,Clients!B:B,Clients!X:X,FALSE)</f>
        <v>CAD</v>
      </c>
      <c r="X103" s="197">
        <f t="shared" si="9"/>
        <v>0.46600000000000003</v>
      </c>
      <c r="Y103" s="154" t="str">
        <f t="shared" si="10"/>
        <v>msi</v>
      </c>
      <c r="Z103" s="154" t="str">
        <f>_xlfn.XLOOKUP(E103,Clients!B:B,Clients!Y:Y,FALSE)</f>
        <v>CAD</v>
      </c>
      <c r="AA103" s="154" t="str">
        <f>_xlfn.XLOOKUP(B103,Spec!A:A,Spec!K:K,FALSE)</f>
        <v>Canada</v>
      </c>
      <c r="AB103" s="154" t="str">
        <f>_xlfn.XLOOKUP(B103,Spec!A:A,Spec!L:L,FALSE)</f>
        <v>3919.90</v>
      </c>
    </row>
    <row r="104" spans="1:28" x14ac:dyDescent="0.25">
      <c r="A104">
        <v>40123</v>
      </c>
      <c r="B104">
        <v>20016</v>
      </c>
      <c r="C104" s="154" t="str">
        <f>_xlfn.XLOOKUP(B104,Spec!A:A,Spec!C:C)</f>
        <v>Jinda</v>
      </c>
      <c r="D104" s="155" t="str">
        <f>_xlfn.XLOOKUP(B104,Spec!A:A,Spec!D:D)</f>
        <v>0488032</v>
      </c>
      <c r="E104" t="s">
        <v>304</v>
      </c>
      <c r="F104" t="str">
        <f>_xlfn.XLOOKUP(E104,Clients!B:B,Clients!D:D,FALSE)</f>
        <v>F</v>
      </c>
      <c r="G104" s="13"/>
      <c r="H104" t="s">
        <v>502</v>
      </c>
      <c r="I104" s="154" t="str">
        <f>_xlfn.XLOOKUP(B104,Spec!A:A,Spec!B:B)</f>
        <v>B15-3</v>
      </c>
      <c r="J104" s="154" t="str">
        <f>_xlfn.XLOOKUP(B104,Spec!A:A,Spec!J:J)</f>
        <v>Clear BOPP - Acrylic Adhesive</v>
      </c>
      <c r="K104" s="154" t="str">
        <f>_xlfn.XLOOKUP(B104,Spec!A:A,Spec!E:E)</f>
        <v>Self Adhesive Film</v>
      </c>
      <c r="L104" s="154" t="str">
        <f t="shared" si="13"/>
        <v>Larg: 7.5po   Long: 5000pi</v>
      </c>
      <c r="N104" s="27">
        <v>0.46600000000000003</v>
      </c>
      <c r="O104" s="30" t="s">
        <v>198</v>
      </c>
      <c r="P104" s="114">
        <v>7.5</v>
      </c>
      <c r="Q104" s="71">
        <v>5000</v>
      </c>
      <c r="R104" s="186">
        <f t="shared" si="11"/>
        <v>450</v>
      </c>
      <c r="S104" s="196" t="str">
        <f>_xlfn.XLOOKUP(E104,Clients!B:B,Clients!D:D,FALSE)</f>
        <v>F</v>
      </c>
      <c r="T104" s="156">
        <f t="shared" si="12"/>
        <v>209.70000000000002</v>
      </c>
      <c r="U104" s="154" t="str">
        <f t="shared" si="14"/>
        <v>roul.</v>
      </c>
      <c r="V104" s="154" t="str">
        <f>_xlfn.XLOOKUP(E104,Clients!B:B,Clients!X:X,FALSE)</f>
        <v>CAD</v>
      </c>
      <c r="X104" s="197">
        <f t="shared" si="9"/>
        <v>0.46600000000000003</v>
      </c>
      <c r="Y104" s="154" t="str">
        <f t="shared" si="10"/>
        <v>msi</v>
      </c>
      <c r="Z104" s="154" t="str">
        <f>_xlfn.XLOOKUP(E104,Clients!B:B,Clients!Y:Y,FALSE)</f>
        <v>CAD</v>
      </c>
      <c r="AA104" s="154" t="str">
        <f>_xlfn.XLOOKUP(B104,Spec!A:A,Spec!K:K,FALSE)</f>
        <v>Canada</v>
      </c>
      <c r="AB104" s="154" t="str">
        <f>_xlfn.XLOOKUP(B104,Spec!A:A,Spec!L:L,FALSE)</f>
        <v>3919.90</v>
      </c>
    </row>
    <row r="105" spans="1:28" x14ac:dyDescent="0.25">
      <c r="A105">
        <v>40124</v>
      </c>
      <c r="B105">
        <v>20016</v>
      </c>
      <c r="C105" s="154" t="str">
        <f>_xlfn.XLOOKUP(B105,Spec!A:A,Spec!C:C)</f>
        <v>Jinda</v>
      </c>
      <c r="D105" s="155" t="str">
        <f>_xlfn.XLOOKUP(B105,Spec!A:A,Spec!D:D)</f>
        <v>0488032</v>
      </c>
      <c r="E105" t="s">
        <v>304</v>
      </c>
      <c r="F105" t="str">
        <f>_xlfn.XLOOKUP(E105,Clients!B:B,Clients!D:D,FALSE)</f>
        <v>F</v>
      </c>
      <c r="G105" s="13"/>
      <c r="H105" t="s">
        <v>502</v>
      </c>
      <c r="I105" s="154" t="str">
        <f>_xlfn.XLOOKUP(B105,Spec!A:A,Spec!B:B)</f>
        <v>B15-3</v>
      </c>
      <c r="J105" s="154" t="str">
        <f>_xlfn.XLOOKUP(B105,Spec!A:A,Spec!J:J)</f>
        <v>Clear BOPP - Acrylic Adhesive</v>
      </c>
      <c r="K105" s="154" t="str">
        <f>_xlfn.XLOOKUP(B105,Spec!A:A,Spec!E:E)</f>
        <v>Self Adhesive Film</v>
      </c>
      <c r="L105" s="154" t="str">
        <f t="shared" si="13"/>
        <v>Larg: 6.75po   Long: 2300pi</v>
      </c>
      <c r="N105" s="27">
        <v>0.46600000000000003</v>
      </c>
      <c r="O105" s="30" t="s">
        <v>198</v>
      </c>
      <c r="P105" s="114">
        <v>6.75</v>
      </c>
      <c r="Q105" s="71">
        <v>2300</v>
      </c>
      <c r="R105" s="186">
        <f t="shared" si="11"/>
        <v>186.3</v>
      </c>
      <c r="S105" s="196" t="str">
        <f>_xlfn.XLOOKUP(E105,Clients!B:B,Clients!D:D,FALSE)</f>
        <v>F</v>
      </c>
      <c r="T105" s="156">
        <f t="shared" si="12"/>
        <v>86.81580000000001</v>
      </c>
      <c r="U105" s="154" t="str">
        <f t="shared" si="14"/>
        <v>roul.</v>
      </c>
      <c r="V105" s="154" t="str">
        <f>_xlfn.XLOOKUP(E105,Clients!B:B,Clients!X:X,FALSE)</f>
        <v>CAD</v>
      </c>
      <c r="X105" s="197">
        <f t="shared" si="9"/>
        <v>0.46600000000000003</v>
      </c>
      <c r="Y105" s="154" t="str">
        <f t="shared" si="10"/>
        <v>msi</v>
      </c>
      <c r="Z105" s="154" t="str">
        <f>_xlfn.XLOOKUP(E105,Clients!B:B,Clients!Y:Y,FALSE)</f>
        <v>CAD</v>
      </c>
      <c r="AA105" s="154" t="str">
        <f>_xlfn.XLOOKUP(B105,Spec!A:A,Spec!K:K,FALSE)</f>
        <v>Canada</v>
      </c>
      <c r="AB105" s="154" t="str">
        <f>_xlfn.XLOOKUP(B105,Spec!A:A,Spec!L:L,FALSE)</f>
        <v>3919.90</v>
      </c>
    </row>
    <row r="106" spans="1:28" x14ac:dyDescent="0.25">
      <c r="A106">
        <v>40125</v>
      </c>
      <c r="B106">
        <v>20015</v>
      </c>
      <c r="C106" s="154" t="str">
        <f>_xlfn.XLOOKUP(B106,Spec!A:A,Spec!C:C)</f>
        <v>Jinda</v>
      </c>
      <c r="D106" s="155" t="str">
        <f>_xlfn.XLOOKUP(B106,Spec!A:A,Spec!D:D)</f>
        <v>0402105</v>
      </c>
      <c r="E106" t="s">
        <v>445</v>
      </c>
      <c r="F106" t="str">
        <f>_xlfn.XLOOKUP(E106,Clients!B:B,Clients!D:D,FALSE)</f>
        <v>F</v>
      </c>
      <c r="G106" s="13">
        <v>2213</v>
      </c>
      <c r="H106" t="s">
        <v>279</v>
      </c>
      <c r="I106" s="154" t="str">
        <f>_xlfn.XLOOKUP(B106,Spec!A:A,Spec!B:B)</f>
        <v>S15-3</v>
      </c>
      <c r="J106" s="154" t="str">
        <f>_xlfn.XLOOKUP(B106,Spec!A:A,Spec!J:J)</f>
        <v>SG - Acrylic Adhesive</v>
      </c>
      <c r="K106" s="154" t="str">
        <f>_xlfn.XLOOKUP(B106,Spec!A:A,Spec!E:E)</f>
        <v>Self Adhesive Paper</v>
      </c>
      <c r="L106" s="154" t="str">
        <f t="shared" si="13"/>
        <v>Larg: 20po   Long: 5000pi</v>
      </c>
      <c r="N106" s="27">
        <v>0.28000000000000003</v>
      </c>
      <c r="O106" s="30" t="s">
        <v>198</v>
      </c>
      <c r="P106" s="114">
        <v>20</v>
      </c>
      <c r="Q106" s="71">
        <v>5000</v>
      </c>
      <c r="R106" s="186">
        <f t="shared" si="11"/>
        <v>1200</v>
      </c>
      <c r="S106" s="196" t="str">
        <f>_xlfn.XLOOKUP(E106,Clients!B:B,Clients!D:D,FALSE)</f>
        <v>F</v>
      </c>
      <c r="T106" s="156">
        <f t="shared" si="12"/>
        <v>336.00000000000006</v>
      </c>
      <c r="U106" s="154" t="str">
        <f t="shared" si="14"/>
        <v>roul.</v>
      </c>
      <c r="V106" s="154" t="str">
        <f>_xlfn.XLOOKUP(E106,Clients!B:B,Clients!X:X,FALSE)</f>
        <v>USD</v>
      </c>
      <c r="X106" s="197">
        <f t="shared" si="9"/>
        <v>0.28000000000000003</v>
      </c>
      <c r="Y106" s="154" t="str">
        <f t="shared" si="10"/>
        <v>msi</v>
      </c>
      <c r="Z106" s="154" t="str">
        <f>_xlfn.XLOOKUP(E106,Clients!B:B,Clients!Y:Y,FALSE)</f>
        <v>USD</v>
      </c>
      <c r="AA106" s="154" t="str">
        <f>_xlfn.XLOOKUP(B106,Spec!A:A,Spec!K:K,FALSE)</f>
        <v>Canada</v>
      </c>
      <c r="AB106" s="154">
        <f>_xlfn.XLOOKUP(B106,Spec!A:A,Spec!L:L,FALSE)</f>
        <v>4811.41</v>
      </c>
    </row>
    <row r="107" spans="1:28" x14ac:dyDescent="0.25">
      <c r="A107">
        <v>40126</v>
      </c>
      <c r="B107">
        <v>20015</v>
      </c>
      <c r="C107" s="154" t="str">
        <f>_xlfn.XLOOKUP(B107,Spec!A:A,Spec!C:C)</f>
        <v>Jinda</v>
      </c>
      <c r="D107" s="155" t="str">
        <f>_xlfn.XLOOKUP(B107,Spec!A:A,Spec!D:D)</f>
        <v>0402105</v>
      </c>
      <c r="E107" t="s">
        <v>688</v>
      </c>
      <c r="F107" t="str">
        <f>_xlfn.XLOOKUP(E107,Clients!B:B,Clients!D:D,FALSE)</f>
        <v>A</v>
      </c>
      <c r="G107" s="13"/>
      <c r="H107" t="s">
        <v>279</v>
      </c>
      <c r="I107" s="154" t="str">
        <f>_xlfn.XLOOKUP(B107,Spec!A:A,Spec!B:B)</f>
        <v>S15-3</v>
      </c>
      <c r="J107" s="154" t="str">
        <f>_xlfn.XLOOKUP(B107,Spec!A:A,Spec!J:J)</f>
        <v>SG - Acrylic Adhesive</v>
      </c>
      <c r="K107" s="154" t="str">
        <f>_xlfn.XLOOKUP(B107,Spec!A:A,Spec!E:E)</f>
        <v>Self Adhesive Paper</v>
      </c>
      <c r="L107" s="154" t="str">
        <f t="shared" si="13"/>
        <v>W: 12in   L: 10000ft</v>
      </c>
      <c r="N107" s="287">
        <v>0.34699999999999998</v>
      </c>
      <c r="O107" s="30" t="s">
        <v>198</v>
      </c>
      <c r="P107" s="114">
        <v>12</v>
      </c>
      <c r="Q107" s="71">
        <v>10000</v>
      </c>
      <c r="R107" s="186">
        <f t="shared" ref="R107:R170" si="15">P107*12*Q107/1000</f>
        <v>1440</v>
      </c>
      <c r="S107" s="196" t="str">
        <f>_xlfn.XLOOKUP(E107,Clients!B:B,Clients!D:D,FALSE)</f>
        <v>A</v>
      </c>
      <c r="T107" s="156">
        <f t="shared" ref="T107:T170" si="16">IF(O107="msi",P107*12*Q107/1000*N107,IF(O107="sqm",P107/1000*Q107,N107))</f>
        <v>499.67999999999995</v>
      </c>
      <c r="U107" s="154" t="str">
        <f t="shared" si="14"/>
        <v>roll</v>
      </c>
      <c r="V107" s="154" t="str">
        <f>_xlfn.XLOOKUP(E107,Clients!B:B,Clients!X:X,FALSE)</f>
        <v>CAD</v>
      </c>
      <c r="X107" s="197">
        <f t="shared" si="9"/>
        <v>0.34699999999999998</v>
      </c>
      <c r="Y107" s="154" t="str">
        <f t="shared" si="10"/>
        <v>msi</v>
      </c>
      <c r="Z107" s="154" t="str">
        <f>_xlfn.XLOOKUP(E107,Clients!B:B,Clients!Y:Y,FALSE)</f>
        <v>CAD</v>
      </c>
      <c r="AA107" s="154" t="str">
        <f>_xlfn.XLOOKUP(B107,Spec!A:A,Spec!K:K,FALSE)</f>
        <v>Canada</v>
      </c>
      <c r="AB107" s="154">
        <f>_xlfn.XLOOKUP(B107,Spec!A:A,Spec!L:L,FALSE)</f>
        <v>4811.41</v>
      </c>
    </row>
    <row r="108" spans="1:28" x14ac:dyDescent="0.25">
      <c r="A108">
        <v>40127</v>
      </c>
      <c r="B108">
        <v>20011</v>
      </c>
      <c r="C108" s="154" t="str">
        <f>_xlfn.XLOOKUP(B108,Spec!A:A,Spec!C:C)</f>
        <v>AKO</v>
      </c>
      <c r="D108" s="155" t="str">
        <f>_xlfn.XLOOKUP(B108,Spec!A:A,Spec!D:D)</f>
        <v>AP1019</v>
      </c>
      <c r="E108" t="s">
        <v>445</v>
      </c>
      <c r="F108" t="str">
        <f>_xlfn.XLOOKUP(E108,Clients!B:B,Clients!D:D,FALSE)</f>
        <v>F</v>
      </c>
      <c r="G108" s="13">
        <v>2212</v>
      </c>
      <c r="H108" t="s">
        <v>451</v>
      </c>
      <c r="I108" s="154" t="str">
        <f>_xlfn.XLOOKUP(B108,Spec!A:A,Spec!B:B)</f>
        <v>S21-1</v>
      </c>
      <c r="J108" s="154" t="str">
        <f>_xlfn.XLOOKUP(B108,Spec!A:A,Spec!J:J)</f>
        <v>SG - Hotmelt Adhesive</v>
      </c>
      <c r="K108" s="154" t="str">
        <f>_xlfn.XLOOKUP(B108,Spec!A:A,Spec!E:E)</f>
        <v>Self Adhesive Paper</v>
      </c>
      <c r="L108" s="154" t="str">
        <f t="shared" si="13"/>
        <v>Larg: 6po   Long: 5000pi</v>
      </c>
      <c r="N108" s="27">
        <v>0.27</v>
      </c>
      <c r="O108" s="30" t="s">
        <v>198</v>
      </c>
      <c r="P108" s="114">
        <v>6</v>
      </c>
      <c r="Q108" s="71">
        <v>5000</v>
      </c>
      <c r="R108" s="186">
        <f t="shared" si="15"/>
        <v>360</v>
      </c>
      <c r="S108" s="196" t="str">
        <f>_xlfn.XLOOKUP(E108,Clients!B:B,Clients!D:D,FALSE)</f>
        <v>F</v>
      </c>
      <c r="T108" s="156">
        <f t="shared" si="16"/>
        <v>97.2</v>
      </c>
      <c r="U108" s="154" t="str">
        <f t="shared" si="14"/>
        <v>roul.</v>
      </c>
      <c r="V108" s="154" t="str">
        <f>_xlfn.XLOOKUP(E108,Clients!B:B,Clients!X:X,FALSE)</f>
        <v>USD</v>
      </c>
      <c r="X108" s="197">
        <f t="shared" si="9"/>
        <v>0.27</v>
      </c>
      <c r="Y108" s="154" t="str">
        <f t="shared" si="10"/>
        <v>msi</v>
      </c>
      <c r="Z108" s="154" t="str">
        <f>_xlfn.XLOOKUP(E108,Clients!B:B,Clients!Y:Y,FALSE)</f>
        <v>USD</v>
      </c>
      <c r="AA108" s="154" t="str">
        <f>_xlfn.XLOOKUP(B108,Spec!A:A,Spec!K:K,FALSE)</f>
        <v>Canada</v>
      </c>
      <c r="AB108" s="154">
        <f>_xlfn.XLOOKUP(B108,Spec!A:A,Spec!L:L,FALSE)</f>
        <v>4811.41</v>
      </c>
    </row>
    <row r="109" spans="1:28" x14ac:dyDescent="0.25">
      <c r="A109">
        <v>40128</v>
      </c>
      <c r="B109">
        <v>20011</v>
      </c>
      <c r="C109" s="154" t="str">
        <f>_xlfn.XLOOKUP(B109,Spec!A:A,Spec!C:C)</f>
        <v>AKO</v>
      </c>
      <c r="D109" s="155" t="str">
        <f>_xlfn.XLOOKUP(B109,Spec!A:A,Spec!D:D)</f>
        <v>AP1019</v>
      </c>
      <c r="E109" t="s">
        <v>5</v>
      </c>
      <c r="F109" t="str">
        <f>_xlfn.XLOOKUP(E109,Clients!B:B,Clients!D:D,FALSE)</f>
        <v>F</v>
      </c>
      <c r="G109" s="13"/>
      <c r="H109" t="s">
        <v>451</v>
      </c>
      <c r="I109" s="154" t="str">
        <f>_xlfn.XLOOKUP(B109,Spec!A:A,Spec!B:B)</f>
        <v>S21-1</v>
      </c>
      <c r="J109" s="154" t="str">
        <f>_xlfn.XLOOKUP(B109,Spec!A:A,Spec!J:J)</f>
        <v>SG - Hotmelt Adhesive</v>
      </c>
      <c r="K109" s="154" t="str">
        <f>_xlfn.XLOOKUP(B109,Spec!A:A,Spec!E:E)</f>
        <v>Self Adhesive Paper</v>
      </c>
      <c r="L109" s="154" t="str">
        <f t="shared" si="13"/>
        <v>Larg: 13po   Long: 2500pi</v>
      </c>
      <c r="N109" s="27">
        <v>0</v>
      </c>
      <c r="O109" s="30" t="s">
        <v>198</v>
      </c>
      <c r="P109" s="114">
        <v>13</v>
      </c>
      <c r="Q109" s="71">
        <v>2500</v>
      </c>
      <c r="R109" s="186">
        <f t="shared" si="15"/>
        <v>390</v>
      </c>
      <c r="S109" s="196" t="str">
        <f>_xlfn.XLOOKUP(E109,Clients!B:B,Clients!D:D,FALSE)</f>
        <v>F</v>
      </c>
      <c r="T109" s="156">
        <f t="shared" si="16"/>
        <v>0</v>
      </c>
      <c r="U109" s="154" t="str">
        <f t="shared" si="14"/>
        <v>roul.</v>
      </c>
      <c r="V109" s="154" t="str">
        <f>_xlfn.XLOOKUP(E109,Clients!B:B,Clients!X:X,FALSE)</f>
        <v>CAD</v>
      </c>
      <c r="X109" s="197">
        <f t="shared" si="9"/>
        <v>0</v>
      </c>
      <c r="Y109" s="154" t="str">
        <f t="shared" si="10"/>
        <v>msi</v>
      </c>
      <c r="Z109" s="154" t="str">
        <f>_xlfn.XLOOKUP(E109,Clients!B:B,Clients!Y:Y,FALSE)</f>
        <v>CAD</v>
      </c>
      <c r="AA109" s="154" t="str">
        <f>_xlfn.XLOOKUP(B109,Spec!A:A,Spec!K:K,FALSE)</f>
        <v>Canada</v>
      </c>
      <c r="AB109" s="154">
        <f>_xlfn.XLOOKUP(B109,Spec!A:A,Spec!L:L,FALSE)</f>
        <v>4811.41</v>
      </c>
    </row>
    <row r="110" spans="1:28" x14ac:dyDescent="0.25">
      <c r="A110">
        <v>40129</v>
      </c>
      <c r="B110">
        <v>20015</v>
      </c>
      <c r="C110" s="154" t="str">
        <f>_xlfn.XLOOKUP(B110,Spec!A:A,Spec!C:C)</f>
        <v>Jinda</v>
      </c>
      <c r="D110" s="155" t="str">
        <f>_xlfn.XLOOKUP(B110,Spec!A:A,Spec!D:D)</f>
        <v>0402105</v>
      </c>
      <c r="E110" t="s">
        <v>5</v>
      </c>
      <c r="F110" t="str">
        <f>_xlfn.XLOOKUP(E110,Clients!B:B,Clients!D:D,FALSE)</f>
        <v>F</v>
      </c>
      <c r="G110" s="13"/>
      <c r="H110" t="s">
        <v>279</v>
      </c>
      <c r="I110" s="154" t="str">
        <f>_xlfn.XLOOKUP(B110,Spec!A:A,Spec!B:B)</f>
        <v>S15-3</v>
      </c>
      <c r="J110" s="154" t="str">
        <f>_xlfn.XLOOKUP(B110,Spec!A:A,Spec!J:J)</f>
        <v>SG - Acrylic Adhesive</v>
      </c>
      <c r="K110" s="154" t="str">
        <f>_xlfn.XLOOKUP(B110,Spec!A:A,Spec!E:E)</f>
        <v>Self Adhesive Paper</v>
      </c>
      <c r="L110" s="154" t="str">
        <f t="shared" si="13"/>
        <v>Larg: 13po   Long: 2500pi</v>
      </c>
      <c r="N110" s="27">
        <v>0</v>
      </c>
      <c r="O110" s="30" t="s">
        <v>198</v>
      </c>
      <c r="P110" s="114">
        <v>13</v>
      </c>
      <c r="Q110" s="71">
        <v>2500</v>
      </c>
      <c r="R110" s="186">
        <f t="shared" si="15"/>
        <v>390</v>
      </c>
      <c r="S110" s="196" t="str">
        <f>_xlfn.XLOOKUP(E110,Clients!B:B,Clients!D:D,FALSE)</f>
        <v>F</v>
      </c>
      <c r="T110" s="156">
        <f t="shared" si="16"/>
        <v>0</v>
      </c>
      <c r="U110" s="154" t="str">
        <f t="shared" si="14"/>
        <v>roul.</v>
      </c>
      <c r="V110" s="154" t="str">
        <f>_xlfn.XLOOKUP(E110,Clients!B:B,Clients!X:X,FALSE)</f>
        <v>CAD</v>
      </c>
      <c r="X110" s="197">
        <f t="shared" si="9"/>
        <v>0</v>
      </c>
      <c r="Y110" s="154" t="str">
        <f t="shared" si="10"/>
        <v>msi</v>
      </c>
      <c r="Z110" s="154" t="str">
        <f>_xlfn.XLOOKUP(E110,Clients!B:B,Clients!Y:Y,FALSE)</f>
        <v>CAD</v>
      </c>
      <c r="AA110" s="154" t="str">
        <f>_xlfn.XLOOKUP(B110,Spec!A:A,Spec!K:K,FALSE)</f>
        <v>Canada</v>
      </c>
      <c r="AB110" s="154">
        <f>_xlfn.XLOOKUP(B110,Spec!A:A,Spec!L:L,FALSE)</f>
        <v>4811.41</v>
      </c>
    </row>
    <row r="111" spans="1:28" x14ac:dyDescent="0.25">
      <c r="A111">
        <v>40130</v>
      </c>
      <c r="B111">
        <v>20016</v>
      </c>
      <c r="C111" s="154" t="str">
        <f>_xlfn.XLOOKUP(B111,Spec!A:A,Spec!C:C)</f>
        <v>Jinda</v>
      </c>
      <c r="D111" s="155" t="str">
        <f>_xlfn.XLOOKUP(B111,Spec!A:A,Spec!D:D)</f>
        <v>0488032</v>
      </c>
      <c r="E111" t="s">
        <v>5</v>
      </c>
      <c r="F111" t="str">
        <f>_xlfn.XLOOKUP(E111,Clients!B:B,Clients!D:D,FALSE)</f>
        <v>F</v>
      </c>
      <c r="G111" s="13"/>
      <c r="H111" t="s">
        <v>502</v>
      </c>
      <c r="I111" s="154" t="str">
        <f>_xlfn.XLOOKUP(B111,Spec!A:A,Spec!B:B)</f>
        <v>B15-3</v>
      </c>
      <c r="J111" s="154" t="str">
        <f>_xlfn.XLOOKUP(B111,Spec!A:A,Spec!J:J)</f>
        <v>Clear BOPP - Acrylic Adhesive</v>
      </c>
      <c r="K111" s="154" t="str">
        <f>_xlfn.XLOOKUP(B111,Spec!A:A,Spec!E:E)</f>
        <v>Self Adhesive Film</v>
      </c>
      <c r="L111" s="154" t="str">
        <f t="shared" si="13"/>
        <v>Larg: 13po   Long: 2500pi</v>
      </c>
      <c r="N111" s="27">
        <v>0</v>
      </c>
      <c r="O111" s="30" t="s">
        <v>198</v>
      </c>
      <c r="P111" s="114">
        <v>13</v>
      </c>
      <c r="Q111" s="71">
        <v>2500</v>
      </c>
      <c r="R111" s="186">
        <f t="shared" si="15"/>
        <v>390</v>
      </c>
      <c r="S111" s="196" t="str">
        <f>_xlfn.XLOOKUP(E111,Clients!B:B,Clients!D:D,FALSE)</f>
        <v>F</v>
      </c>
      <c r="T111" s="156">
        <f t="shared" si="16"/>
        <v>0</v>
      </c>
      <c r="U111" s="154" t="str">
        <f t="shared" si="14"/>
        <v>roul.</v>
      </c>
      <c r="V111" s="154" t="str">
        <f>_xlfn.XLOOKUP(E111,Clients!B:B,Clients!X:X,FALSE)</f>
        <v>CAD</v>
      </c>
      <c r="X111" s="197">
        <f t="shared" si="9"/>
        <v>0</v>
      </c>
      <c r="Y111" s="154" t="str">
        <f t="shared" si="10"/>
        <v>msi</v>
      </c>
      <c r="Z111" s="154" t="str">
        <f>_xlfn.XLOOKUP(E111,Clients!B:B,Clients!Y:Y,FALSE)</f>
        <v>CAD</v>
      </c>
      <c r="AA111" s="154" t="str">
        <f>_xlfn.XLOOKUP(B111,Spec!A:A,Spec!K:K,FALSE)</f>
        <v>Canada</v>
      </c>
      <c r="AB111" s="154" t="str">
        <f>_xlfn.XLOOKUP(B111,Spec!A:A,Spec!L:L,FALSE)</f>
        <v>3919.90</v>
      </c>
    </row>
    <row r="112" spans="1:28" x14ac:dyDescent="0.25">
      <c r="A112">
        <v>40131</v>
      </c>
      <c r="B112">
        <v>20017</v>
      </c>
      <c r="C112" s="154" t="str">
        <f>_xlfn.XLOOKUP(B112,Spec!A:A,Spec!C:C)</f>
        <v>Jinda</v>
      </c>
      <c r="D112" s="155" t="str">
        <f>_xlfn.XLOOKUP(B112,Spec!A:A,Spec!D:D)</f>
        <v>0488056</v>
      </c>
      <c r="E112" t="s">
        <v>5</v>
      </c>
      <c r="F112" t="str">
        <f>_xlfn.XLOOKUP(E112,Clients!B:B,Clients!D:D,FALSE)</f>
        <v>F</v>
      </c>
      <c r="G112" s="13"/>
      <c r="H112" t="s">
        <v>397</v>
      </c>
      <c r="I112" s="154" t="str">
        <f>_xlfn.XLOOKUP(B112,Spec!A:A,Spec!B:B)</f>
        <v>B25-3</v>
      </c>
      <c r="J112" s="154" t="str">
        <f>_xlfn.XLOOKUP(B112,Spec!A:A,Spec!J:J)</f>
        <v>White BOPP - Acrylic Adhesive</v>
      </c>
      <c r="K112" s="154" t="str">
        <f>_xlfn.XLOOKUP(B112,Spec!A:A,Spec!E:E)</f>
        <v>Self Adhesive Film</v>
      </c>
      <c r="L112" s="154" t="str">
        <f t="shared" si="13"/>
        <v>Larg: 13po   Long: 2500pi</v>
      </c>
      <c r="N112" s="27">
        <v>0</v>
      </c>
      <c r="O112" s="30" t="s">
        <v>198</v>
      </c>
      <c r="P112" s="114">
        <v>13</v>
      </c>
      <c r="Q112" s="71">
        <v>2500</v>
      </c>
      <c r="R112" s="186">
        <f t="shared" si="15"/>
        <v>390</v>
      </c>
      <c r="S112" s="196" t="str">
        <f>_xlfn.XLOOKUP(E112,Clients!B:B,Clients!D:D,FALSE)</f>
        <v>F</v>
      </c>
      <c r="T112" s="156">
        <f t="shared" si="16"/>
        <v>0</v>
      </c>
      <c r="U112" s="154" t="str">
        <f t="shared" si="14"/>
        <v>roul.</v>
      </c>
      <c r="V112" s="154" t="str">
        <f>_xlfn.XLOOKUP(E112,Clients!B:B,Clients!X:X,FALSE)</f>
        <v>CAD</v>
      </c>
      <c r="X112" s="197">
        <f t="shared" si="9"/>
        <v>0</v>
      </c>
      <c r="Y112" s="154" t="str">
        <f t="shared" si="10"/>
        <v>msi</v>
      </c>
      <c r="Z112" s="154" t="str">
        <f>_xlfn.XLOOKUP(E112,Clients!B:B,Clients!Y:Y,FALSE)</f>
        <v>CAD</v>
      </c>
      <c r="AA112" s="154" t="str">
        <f>_xlfn.XLOOKUP(B112,Spec!A:A,Spec!K:K,FALSE)</f>
        <v>Canada</v>
      </c>
      <c r="AB112" s="154" t="str">
        <f>_xlfn.XLOOKUP(B112,Spec!A:A,Spec!L:L,FALSE)</f>
        <v>3919.90</v>
      </c>
    </row>
    <row r="113" spans="1:28" x14ac:dyDescent="0.25">
      <c r="A113">
        <v>40132</v>
      </c>
      <c r="B113">
        <v>20003</v>
      </c>
      <c r="C113" s="154" t="str">
        <f>_xlfn.XLOOKUP(B113,Spec!A:A,Spec!C:C)</f>
        <v>AKO</v>
      </c>
      <c r="D113" s="155" t="str">
        <f>_xlfn.XLOOKUP(B113,Spec!A:A,Spec!D:D)</f>
        <v>AT1003</v>
      </c>
      <c r="E113" t="s">
        <v>1079</v>
      </c>
      <c r="F113" t="str">
        <f>_xlfn.XLOOKUP(E113,Clients!B:B,Clients!D:D,FALSE)</f>
        <v>A</v>
      </c>
      <c r="G113" s="13"/>
      <c r="H113" t="s">
        <v>536</v>
      </c>
      <c r="I113" s="154" t="str">
        <f>_xlfn.XLOOKUP(B113,Spec!A:A,Spec!B:B)</f>
        <v>T11-1</v>
      </c>
      <c r="J113" s="154" t="str">
        <f>_xlfn.XLOOKUP(B113,Spec!A:A,Spec!J:J)</f>
        <v>TT - HM Adhesive</v>
      </c>
      <c r="K113" s="154" t="str">
        <f>_xlfn.XLOOKUP(B113,Spec!A:A,Spec!E:E)</f>
        <v>Self Adhesive Paper</v>
      </c>
      <c r="L113" s="154" t="str">
        <f t="shared" si="13"/>
        <v>W: 13in   L: 5000ft</v>
      </c>
      <c r="N113" s="27">
        <v>2.5000000000000001E-2</v>
      </c>
      <c r="O113" s="30" t="s">
        <v>198</v>
      </c>
      <c r="P113" s="114">
        <v>13</v>
      </c>
      <c r="Q113" s="71">
        <v>5000</v>
      </c>
      <c r="R113" s="186">
        <f t="shared" si="15"/>
        <v>780</v>
      </c>
      <c r="S113" s="196" t="str">
        <f>_xlfn.XLOOKUP(E113,Clients!B:B,Clients!D:D,FALSE)</f>
        <v>A</v>
      </c>
      <c r="T113" s="156">
        <f t="shared" si="16"/>
        <v>19.5</v>
      </c>
      <c r="U113" s="154" t="str">
        <f t="shared" si="14"/>
        <v>roll</v>
      </c>
      <c r="V113" s="154" t="str">
        <f>_xlfn.XLOOKUP(E113,Clients!B:B,Clients!X:X,FALSE)</f>
        <v>USD</v>
      </c>
      <c r="X113" s="197">
        <f t="shared" si="9"/>
        <v>2.5000000000000001E-2</v>
      </c>
      <c r="Y113" s="154" t="str">
        <f t="shared" si="10"/>
        <v>msi</v>
      </c>
      <c r="Z113" s="154" t="str">
        <f>_xlfn.XLOOKUP(E113,Clients!B:B,Clients!Y:Y,FALSE)</f>
        <v>USD</v>
      </c>
      <c r="AA113" s="154" t="str">
        <f>_xlfn.XLOOKUP(B113,Spec!A:A,Spec!K:K,FALSE)</f>
        <v>Canada</v>
      </c>
      <c r="AB113" s="154">
        <f>_xlfn.XLOOKUP(B113,Spec!A:A,Spec!L:L,FALSE)</f>
        <v>4811.41</v>
      </c>
    </row>
    <row r="114" spans="1:28" x14ac:dyDescent="0.25">
      <c r="A114">
        <v>40133</v>
      </c>
      <c r="B114">
        <v>20003</v>
      </c>
      <c r="C114" s="154" t="str">
        <f>_xlfn.XLOOKUP(B114,Spec!A:A,Spec!C:C)</f>
        <v>AKO</v>
      </c>
      <c r="D114" s="155" t="str">
        <f>_xlfn.XLOOKUP(B114,Spec!A:A,Spec!D:D)</f>
        <v>AT1003</v>
      </c>
      <c r="E114" t="s">
        <v>1079</v>
      </c>
      <c r="F114" t="str">
        <f>_xlfn.XLOOKUP(E114,Clients!B:B,Clients!D:D,FALSE)</f>
        <v>A</v>
      </c>
      <c r="G114" s="13"/>
      <c r="H114" t="s">
        <v>536</v>
      </c>
      <c r="I114" s="154" t="str">
        <f>_xlfn.XLOOKUP(B114,Spec!A:A,Spec!B:B)</f>
        <v>T11-1</v>
      </c>
      <c r="J114" s="154" t="str">
        <f>_xlfn.XLOOKUP(B114,Spec!A:A,Spec!J:J)</f>
        <v>TT - HM Adhesive</v>
      </c>
      <c r="K114" s="154" t="str">
        <f>_xlfn.XLOOKUP(B114,Spec!A:A,Spec!E:E)</f>
        <v>Self Adhesive Paper</v>
      </c>
      <c r="L114" s="154" t="str">
        <f t="shared" si="13"/>
        <v>W: 17.5in   L: 5000ft</v>
      </c>
      <c r="N114" s="27">
        <v>2.5000000000000001E-2</v>
      </c>
      <c r="O114" s="30" t="s">
        <v>198</v>
      </c>
      <c r="P114" s="114">
        <v>17.5</v>
      </c>
      <c r="Q114" s="71">
        <v>5000</v>
      </c>
      <c r="R114" s="186">
        <f t="shared" si="15"/>
        <v>1050</v>
      </c>
      <c r="S114" s="196" t="str">
        <f>_xlfn.XLOOKUP(E114,Clients!B:B,Clients!D:D,FALSE)</f>
        <v>A</v>
      </c>
      <c r="T114" s="156">
        <f t="shared" si="16"/>
        <v>26.25</v>
      </c>
      <c r="U114" s="154" t="str">
        <f t="shared" si="14"/>
        <v>roll</v>
      </c>
      <c r="V114" s="154" t="str">
        <f>_xlfn.XLOOKUP(E114,Clients!B:B,Clients!X:X,FALSE)</f>
        <v>USD</v>
      </c>
      <c r="X114" s="197">
        <f t="shared" si="9"/>
        <v>2.5000000000000001E-2</v>
      </c>
      <c r="Y114" s="154" t="str">
        <f t="shared" si="10"/>
        <v>msi</v>
      </c>
      <c r="Z114" s="154" t="str">
        <f>_xlfn.XLOOKUP(E114,Clients!B:B,Clients!Y:Y,FALSE)</f>
        <v>USD</v>
      </c>
      <c r="AA114" s="154" t="str">
        <f>_xlfn.XLOOKUP(B114,Spec!A:A,Spec!K:K,FALSE)</f>
        <v>Canada</v>
      </c>
      <c r="AB114" s="154">
        <f>_xlfn.XLOOKUP(B114,Spec!A:A,Spec!L:L,FALSE)</f>
        <v>4811.41</v>
      </c>
    </row>
    <row r="115" spans="1:28" x14ac:dyDescent="0.25">
      <c r="A115">
        <v>40134</v>
      </c>
      <c r="B115">
        <v>20013</v>
      </c>
      <c r="C115" s="154" t="str">
        <f>_xlfn.XLOOKUP(B115,Spec!A:A,Spec!C:C)</f>
        <v>AKO</v>
      </c>
      <c r="D115" s="155" t="str">
        <f>_xlfn.XLOOKUP(B115,Spec!A:A,Spec!D:D)</f>
        <v>Hansol TC CL74</v>
      </c>
      <c r="E115" t="s">
        <v>1079</v>
      </c>
      <c r="F115" t="str">
        <f>_xlfn.XLOOKUP(E115,Clients!B:B,Clients!D:D,FALSE)</f>
        <v>A</v>
      </c>
      <c r="G115" s="13"/>
      <c r="H115" t="s">
        <v>364</v>
      </c>
      <c r="I115" s="154" t="str">
        <f>_xlfn.XLOOKUP(B115,Spec!A:A,Spec!B:B)</f>
        <v>D11-1</v>
      </c>
      <c r="J115" s="154" t="str">
        <f>_xlfn.XLOOKUP(B115,Spec!A:A,Spec!J:J)</f>
        <v>TC DT - Hotmelt Adhesive</v>
      </c>
      <c r="K115" s="154" t="str">
        <f>_xlfn.XLOOKUP(B115,Spec!A:A,Spec!E:E)</f>
        <v>Self Adhesive Paper</v>
      </c>
      <c r="L115" s="154" t="str">
        <f t="shared" si="13"/>
        <v>W: 13in   L: 5000ft</v>
      </c>
      <c r="N115" s="27">
        <v>2.5000000000000001E-2</v>
      </c>
      <c r="O115" s="30" t="s">
        <v>198</v>
      </c>
      <c r="P115" s="114">
        <v>13</v>
      </c>
      <c r="Q115" s="71">
        <v>5000</v>
      </c>
      <c r="R115" s="186">
        <f t="shared" si="15"/>
        <v>780</v>
      </c>
      <c r="S115" s="196" t="str">
        <f>_xlfn.XLOOKUP(E115,Clients!B:B,Clients!D:D,FALSE)</f>
        <v>A</v>
      </c>
      <c r="T115" s="156">
        <f t="shared" si="16"/>
        <v>19.5</v>
      </c>
      <c r="U115" s="154" t="str">
        <f t="shared" si="14"/>
        <v>roll</v>
      </c>
      <c r="V115" s="154" t="str">
        <f>_xlfn.XLOOKUP(E115,Clients!B:B,Clients!X:X,FALSE)</f>
        <v>USD</v>
      </c>
      <c r="X115" s="197">
        <f t="shared" si="9"/>
        <v>2.5000000000000001E-2</v>
      </c>
      <c r="Y115" s="154" t="str">
        <f t="shared" si="10"/>
        <v>msi</v>
      </c>
      <c r="Z115" s="154" t="str">
        <f>_xlfn.XLOOKUP(E115,Clients!B:B,Clients!Y:Y,FALSE)</f>
        <v>USD</v>
      </c>
      <c r="AA115" s="154" t="str">
        <f>_xlfn.XLOOKUP(B115,Spec!A:A,Spec!K:K,FALSE)</f>
        <v>Canada</v>
      </c>
      <c r="AB115" s="154">
        <f>_xlfn.XLOOKUP(B115,Spec!A:A,Spec!L:L,FALSE)</f>
        <v>4811.41</v>
      </c>
    </row>
    <row r="116" spans="1:28" x14ac:dyDescent="0.25">
      <c r="A116">
        <v>40135</v>
      </c>
      <c r="B116">
        <v>20013</v>
      </c>
      <c r="C116" s="154" t="str">
        <f>_xlfn.XLOOKUP(B116,Spec!A:A,Spec!C:C)</f>
        <v>AKO</v>
      </c>
      <c r="D116" s="155" t="str">
        <f>_xlfn.XLOOKUP(B116,Spec!A:A,Spec!D:D)</f>
        <v>Hansol TC CL74</v>
      </c>
      <c r="E116" t="s">
        <v>1079</v>
      </c>
      <c r="F116" t="str">
        <f>_xlfn.XLOOKUP(E116,Clients!B:B,Clients!D:D,FALSE)</f>
        <v>A</v>
      </c>
      <c r="G116" s="13"/>
      <c r="H116" t="s">
        <v>364</v>
      </c>
      <c r="I116" s="154" t="str">
        <f>_xlfn.XLOOKUP(B116,Spec!A:A,Spec!B:B)</f>
        <v>D11-1</v>
      </c>
      <c r="J116" s="154" t="str">
        <f>_xlfn.XLOOKUP(B116,Spec!A:A,Spec!J:J)</f>
        <v>TC DT - Hotmelt Adhesive</v>
      </c>
      <c r="K116" s="154" t="str">
        <f>_xlfn.XLOOKUP(B116,Spec!A:A,Spec!E:E)</f>
        <v>Self Adhesive Paper</v>
      </c>
      <c r="L116" s="154" t="str">
        <f t="shared" si="13"/>
        <v>W: 21in   L: 5000ft</v>
      </c>
      <c r="N116" s="27">
        <v>2.5000000000000001E-2</v>
      </c>
      <c r="O116" s="30" t="s">
        <v>198</v>
      </c>
      <c r="P116" s="114">
        <v>21</v>
      </c>
      <c r="Q116" s="71">
        <v>5000</v>
      </c>
      <c r="R116" s="186">
        <f t="shared" si="15"/>
        <v>1260</v>
      </c>
      <c r="S116" s="196" t="str">
        <f>_xlfn.XLOOKUP(E116,Clients!B:B,Clients!D:D,FALSE)</f>
        <v>A</v>
      </c>
      <c r="T116" s="156">
        <f t="shared" si="16"/>
        <v>31.5</v>
      </c>
      <c r="U116" s="154" t="str">
        <f t="shared" si="14"/>
        <v>roll</v>
      </c>
      <c r="V116" s="154" t="str">
        <f>_xlfn.XLOOKUP(E116,Clients!B:B,Clients!X:X,FALSE)</f>
        <v>USD</v>
      </c>
      <c r="X116" s="197">
        <f t="shared" si="9"/>
        <v>2.5000000000000001E-2</v>
      </c>
      <c r="Y116" s="154" t="str">
        <f t="shared" si="10"/>
        <v>msi</v>
      </c>
      <c r="Z116" s="154" t="str">
        <f>_xlfn.XLOOKUP(E116,Clients!B:B,Clients!Y:Y,FALSE)</f>
        <v>USD</v>
      </c>
      <c r="AA116" s="154" t="str">
        <f>_xlfn.XLOOKUP(B116,Spec!A:A,Spec!K:K,FALSE)</f>
        <v>Canada</v>
      </c>
      <c r="AB116" s="154">
        <f>_xlfn.XLOOKUP(B116,Spec!A:A,Spec!L:L,FALSE)</f>
        <v>4811.41</v>
      </c>
    </row>
    <row r="117" spans="1:28" x14ac:dyDescent="0.25">
      <c r="A117">
        <v>40136</v>
      </c>
      <c r="B117">
        <v>20035</v>
      </c>
      <c r="C117" s="154" t="str">
        <f>_xlfn.XLOOKUP(B117,Spec!A:A,Spec!C:C)</f>
        <v>Etsuhiro</v>
      </c>
      <c r="D117" s="155" t="str">
        <f>_xlfn.XLOOKUP(B117,Spec!A:A,Spec!D:D)</f>
        <v>ED3049</v>
      </c>
      <c r="E117" t="s">
        <v>476</v>
      </c>
      <c r="F117" t="str">
        <f>_xlfn.XLOOKUP(E117,Clients!B:B,Clients!D:D,FALSE)</f>
        <v>F</v>
      </c>
      <c r="G117" s="13"/>
      <c r="H117" t="s">
        <v>1005</v>
      </c>
      <c r="I117" s="154" t="str">
        <f>_xlfn.XLOOKUP(B117,Spec!A:A,Spec!B:B)</f>
        <v>D1001</v>
      </c>
      <c r="J117" s="154" t="str">
        <f>_xlfn.XLOOKUP(B117,Spec!A:A,Spec!J:J)</f>
        <v>1000 /roll ; 4 roll / box</v>
      </c>
      <c r="K117" s="154" t="str">
        <f>_xlfn.XLOOKUP(B117,Spec!A:A,Spec!E:E)</f>
        <v>Self adhesive</v>
      </c>
      <c r="L117" s="154" t="s">
        <v>1326</v>
      </c>
      <c r="N117" s="27">
        <v>12.33</v>
      </c>
      <c r="O117" s="30" t="s">
        <v>208</v>
      </c>
      <c r="P117" s="114">
        <v>4</v>
      </c>
      <c r="Q117" s="71">
        <v>6</v>
      </c>
      <c r="R117" s="186">
        <f t="shared" si="15"/>
        <v>0.28799999999999998</v>
      </c>
      <c r="S117" s="196" t="str">
        <f>_xlfn.XLOOKUP(E117,Clients!B:B,Clients!D:D,FALSE)</f>
        <v>F</v>
      </c>
      <c r="T117" s="156"/>
      <c r="U117" s="154"/>
      <c r="V117" s="154" t="str">
        <f>_xlfn.XLOOKUP(E117,Clients!B:B,Clients!X:X,FALSE)</f>
        <v>CAD</v>
      </c>
      <c r="X117" s="197">
        <f t="shared" si="9"/>
        <v>12.33</v>
      </c>
      <c r="Y117" s="154" t="str">
        <f t="shared" si="10"/>
        <v>roul.</v>
      </c>
      <c r="Z117" s="154" t="str">
        <f>_xlfn.XLOOKUP(E117,Clients!B:B,Clients!Y:Y,FALSE)</f>
        <v>CAD</v>
      </c>
      <c r="AA117" s="154">
        <f>_xlfn.XLOOKUP(B117,Spec!A:A,Spec!K:K,FALSE)</f>
        <v>0</v>
      </c>
      <c r="AB117" s="154">
        <f>_xlfn.XLOOKUP(B117,Spec!A:A,Spec!L:L,FALSE)</f>
        <v>0</v>
      </c>
    </row>
    <row r="118" spans="1:28" x14ac:dyDescent="0.25">
      <c r="A118">
        <v>40137</v>
      </c>
      <c r="B118">
        <v>20003</v>
      </c>
      <c r="C118" s="154" t="str">
        <f>_xlfn.XLOOKUP(B118,Spec!A:A,Spec!C:C)</f>
        <v>AKO</v>
      </c>
      <c r="D118" s="155" t="str">
        <f>_xlfn.XLOOKUP(B118,Spec!A:A,Spec!D:D)</f>
        <v>AT1003</v>
      </c>
      <c r="E118" t="s">
        <v>476</v>
      </c>
      <c r="F118" t="str">
        <f>_xlfn.XLOOKUP(E118,Clients!B:B,Clients!D:D,FALSE)</f>
        <v>F</v>
      </c>
      <c r="G118" s="13"/>
      <c r="H118" t="s">
        <v>536</v>
      </c>
      <c r="I118" s="154" t="str">
        <f>_xlfn.XLOOKUP(B118,Spec!A:A,Spec!B:B)</f>
        <v>T11-1</v>
      </c>
      <c r="J118" s="154" t="str">
        <f>_xlfn.XLOOKUP(B118,Spec!A:A,Spec!J:J)</f>
        <v>TT - HM Adhesive</v>
      </c>
      <c r="K118" s="154" t="str">
        <f>_xlfn.XLOOKUP(B118,Spec!A:A,Spec!E:E)</f>
        <v>Self Adhesive Paper</v>
      </c>
      <c r="L118" s="154" t="str">
        <f t="shared" ref="L118:L141" si="17">IF(F118="F","Larg: "&amp;P118&amp;"po   Long: "&amp;Q118&amp;"pi","W: "&amp;P118&amp;"in   L: "&amp;Q118&amp;"ft")</f>
        <v>Larg: 12.875po   Long: 10000pi</v>
      </c>
      <c r="N118" s="27">
        <v>0.438</v>
      </c>
      <c r="O118" s="30" t="s">
        <v>198</v>
      </c>
      <c r="P118" s="114">
        <v>12.875</v>
      </c>
      <c r="Q118" s="71">
        <v>10000</v>
      </c>
      <c r="R118" s="186">
        <f t="shared" si="15"/>
        <v>1545</v>
      </c>
      <c r="S118" s="196" t="str">
        <f>_xlfn.XLOOKUP(E118,Clients!B:B,Clients!D:D,FALSE)</f>
        <v>F</v>
      </c>
      <c r="T118" s="156">
        <f t="shared" si="16"/>
        <v>676.71</v>
      </c>
      <c r="U118" s="154" t="str">
        <f t="shared" si="14"/>
        <v>roul.</v>
      </c>
      <c r="V118" s="154" t="str">
        <f>_xlfn.XLOOKUP(E118,Clients!B:B,Clients!X:X,FALSE)</f>
        <v>CAD</v>
      </c>
      <c r="X118" s="197">
        <f t="shared" si="9"/>
        <v>0.438</v>
      </c>
      <c r="Y118" s="154" t="str">
        <f t="shared" si="10"/>
        <v>msi</v>
      </c>
      <c r="Z118" s="154" t="str">
        <f>_xlfn.XLOOKUP(E118,Clients!B:B,Clients!Y:Y,FALSE)</f>
        <v>CAD</v>
      </c>
      <c r="AA118" s="154" t="str">
        <f>_xlfn.XLOOKUP(B118,Spec!A:A,Spec!K:K,FALSE)</f>
        <v>Canada</v>
      </c>
      <c r="AB118" s="154">
        <f>_xlfn.XLOOKUP(B118,Spec!A:A,Spec!L:L,FALSE)</f>
        <v>4811.41</v>
      </c>
    </row>
    <row r="119" spans="1:28" x14ac:dyDescent="0.25">
      <c r="A119">
        <v>40138</v>
      </c>
      <c r="B119">
        <v>20012</v>
      </c>
      <c r="C119" s="154" t="str">
        <f>_xlfn.XLOOKUP(B119,Spec!A:A,Spec!C:C)</f>
        <v>AKO</v>
      </c>
      <c r="D119" s="155" t="str">
        <f>_xlfn.XLOOKUP(B119,Spec!A:A,Spec!D:D)</f>
        <v>AR316 (AH2002)</v>
      </c>
      <c r="E119" t="s">
        <v>1079</v>
      </c>
      <c r="F119" t="str">
        <f>_xlfn.XLOOKUP(E119,Clients!B:B,Clients!D:D,FALSE)</f>
        <v>A</v>
      </c>
      <c r="G119" s="13"/>
      <c r="H119" t="s">
        <v>309</v>
      </c>
      <c r="I119" s="154" t="str">
        <f>_xlfn.XLOOKUP(B119,Spec!A:A,Spec!B:B)</f>
        <v>D21-1</v>
      </c>
      <c r="J119" s="154" t="str">
        <f>_xlfn.XLOOKUP(B119,Spec!A:A,Spec!J:J)</f>
        <v>TC DT - Hotmelt Adhesive</v>
      </c>
      <c r="K119" s="154" t="str">
        <f>_xlfn.XLOOKUP(B119,Spec!A:A,Spec!E:E)</f>
        <v>Self Adhesive Paper</v>
      </c>
      <c r="L119" s="154" t="str">
        <f t="shared" si="17"/>
        <v>W: 13in   L: 5000ft</v>
      </c>
      <c r="N119" s="27">
        <v>2.5000000000000001E-2</v>
      </c>
      <c r="O119" s="30" t="s">
        <v>198</v>
      </c>
      <c r="P119" s="114">
        <v>13</v>
      </c>
      <c r="Q119" s="71">
        <v>5000</v>
      </c>
      <c r="R119" s="186">
        <f t="shared" si="15"/>
        <v>780</v>
      </c>
      <c r="S119" s="196" t="str">
        <f>_xlfn.XLOOKUP(E119,Clients!B:B,Clients!D:D,FALSE)</f>
        <v>A</v>
      </c>
      <c r="T119" s="156">
        <f t="shared" si="16"/>
        <v>19.5</v>
      </c>
      <c r="U119" s="154" t="str">
        <f t="shared" si="14"/>
        <v>roll</v>
      </c>
      <c r="V119" s="154" t="str">
        <f>_xlfn.XLOOKUP(E119,Clients!B:B,Clients!X:X,FALSE)</f>
        <v>USD</v>
      </c>
      <c r="X119" s="197">
        <f t="shared" si="9"/>
        <v>2.5000000000000001E-2</v>
      </c>
      <c r="Y119" s="154" t="str">
        <f t="shared" si="10"/>
        <v>msi</v>
      </c>
      <c r="Z119" s="154" t="str">
        <f>_xlfn.XLOOKUP(E119,Clients!B:B,Clients!Y:Y,FALSE)</f>
        <v>USD</v>
      </c>
      <c r="AA119" s="154" t="str">
        <f>_xlfn.XLOOKUP(B119,Spec!A:A,Spec!K:K,FALSE)</f>
        <v>Canada</v>
      </c>
      <c r="AB119" s="154">
        <f>_xlfn.XLOOKUP(B119,Spec!A:A,Spec!L:L,FALSE)</f>
        <v>4811.41</v>
      </c>
    </row>
    <row r="120" spans="1:28" x14ac:dyDescent="0.25">
      <c r="A120">
        <v>40139</v>
      </c>
      <c r="B120">
        <v>20012</v>
      </c>
      <c r="C120" s="154" t="str">
        <f>_xlfn.XLOOKUP(B120,Spec!A:A,Spec!C:C)</f>
        <v>AKO</v>
      </c>
      <c r="D120" s="155" t="str">
        <f>_xlfn.XLOOKUP(B120,Spec!A:A,Spec!D:D)</f>
        <v>AR316 (AH2002)</v>
      </c>
      <c r="E120" t="s">
        <v>1079</v>
      </c>
      <c r="F120" t="str">
        <f>_xlfn.XLOOKUP(E120,Clients!B:B,Clients!D:D,FALSE)</f>
        <v>A</v>
      </c>
      <c r="G120" s="13"/>
      <c r="H120" t="s">
        <v>309</v>
      </c>
      <c r="I120" s="154" t="str">
        <f>_xlfn.XLOOKUP(B120,Spec!A:A,Spec!B:B)</f>
        <v>D21-1</v>
      </c>
      <c r="J120" s="154" t="str">
        <f>_xlfn.XLOOKUP(B120,Spec!A:A,Spec!J:J)</f>
        <v>TC DT - Hotmelt Adhesive</v>
      </c>
      <c r="K120" s="154" t="str">
        <f>_xlfn.XLOOKUP(B120,Spec!A:A,Spec!E:E)</f>
        <v>Self Adhesive Paper</v>
      </c>
      <c r="L120" s="154" t="str">
        <f t="shared" si="17"/>
        <v>W: 17.5in   L: 5000ft</v>
      </c>
      <c r="N120" s="27">
        <v>2.5000000000000001E-2</v>
      </c>
      <c r="O120" s="30" t="s">
        <v>198</v>
      </c>
      <c r="P120" s="114">
        <v>17.5</v>
      </c>
      <c r="Q120" s="71">
        <v>5000</v>
      </c>
      <c r="R120" s="186">
        <f t="shared" si="15"/>
        <v>1050</v>
      </c>
      <c r="S120" s="196" t="str">
        <f>_xlfn.XLOOKUP(E120,Clients!B:B,Clients!D:D,FALSE)</f>
        <v>A</v>
      </c>
      <c r="T120" s="156">
        <f t="shared" si="16"/>
        <v>26.25</v>
      </c>
      <c r="U120" s="154" t="str">
        <f t="shared" si="14"/>
        <v>roll</v>
      </c>
      <c r="V120" s="154" t="str">
        <f>_xlfn.XLOOKUP(E120,Clients!B:B,Clients!X:X,FALSE)</f>
        <v>USD</v>
      </c>
      <c r="X120" s="197">
        <f t="shared" si="9"/>
        <v>2.5000000000000001E-2</v>
      </c>
      <c r="Y120" s="154" t="str">
        <f t="shared" si="10"/>
        <v>msi</v>
      </c>
      <c r="Z120" s="154" t="str">
        <f>_xlfn.XLOOKUP(E120,Clients!B:B,Clients!Y:Y,FALSE)</f>
        <v>USD</v>
      </c>
      <c r="AA120" s="154" t="str">
        <f>_xlfn.XLOOKUP(B120,Spec!A:A,Spec!K:K,FALSE)</f>
        <v>Canada</v>
      </c>
      <c r="AB120" s="154">
        <f>_xlfn.XLOOKUP(B120,Spec!A:A,Spec!L:L,FALSE)</f>
        <v>4811.41</v>
      </c>
    </row>
    <row r="121" spans="1:28" x14ac:dyDescent="0.25">
      <c r="A121">
        <v>40140</v>
      </c>
      <c r="B121">
        <v>20011</v>
      </c>
      <c r="C121" s="154" t="str">
        <f>_xlfn.XLOOKUP(B121,Spec!A:A,Spec!C:C)</f>
        <v>AKO</v>
      </c>
      <c r="D121" s="155" t="str">
        <f>_xlfn.XLOOKUP(B121,Spec!A:A,Spec!D:D)</f>
        <v>AP1019</v>
      </c>
      <c r="E121" t="s">
        <v>1079</v>
      </c>
      <c r="F121" t="str">
        <f>_xlfn.XLOOKUP(E121,Clients!B:B,Clients!D:D,FALSE)</f>
        <v>A</v>
      </c>
      <c r="G121" s="13"/>
      <c r="H121" t="s">
        <v>451</v>
      </c>
      <c r="I121" s="154" t="str">
        <f>_xlfn.XLOOKUP(B121,Spec!A:A,Spec!B:B)</f>
        <v>S21-1</v>
      </c>
      <c r="J121" s="154" t="str">
        <f>_xlfn.XLOOKUP(B121,Spec!A:A,Spec!J:J)</f>
        <v>SG - Hotmelt Adhesive</v>
      </c>
      <c r="K121" s="154" t="str">
        <f>_xlfn.XLOOKUP(B121,Spec!A:A,Spec!E:E)</f>
        <v>Self Adhesive Paper</v>
      </c>
      <c r="L121" s="154" t="str">
        <f t="shared" si="17"/>
        <v>W: 13in   L: 5000ft</v>
      </c>
      <c r="N121" s="27">
        <v>2.5000000000000001E-2</v>
      </c>
      <c r="O121" s="30" t="s">
        <v>198</v>
      </c>
      <c r="P121" s="114">
        <v>13</v>
      </c>
      <c r="Q121" s="71">
        <v>5000</v>
      </c>
      <c r="R121" s="186">
        <f t="shared" si="15"/>
        <v>780</v>
      </c>
      <c r="S121" s="196" t="str">
        <f>_xlfn.XLOOKUP(E121,Clients!B:B,Clients!D:D,FALSE)</f>
        <v>A</v>
      </c>
      <c r="T121" s="156">
        <f t="shared" si="16"/>
        <v>19.5</v>
      </c>
      <c r="U121" s="154" t="str">
        <f t="shared" si="14"/>
        <v>roll</v>
      </c>
      <c r="V121" s="154" t="str">
        <f>_xlfn.XLOOKUP(E121,Clients!B:B,Clients!X:X,FALSE)</f>
        <v>USD</v>
      </c>
      <c r="X121" s="197">
        <f t="shared" si="9"/>
        <v>2.5000000000000001E-2</v>
      </c>
      <c r="Y121" s="154" t="str">
        <f t="shared" si="10"/>
        <v>msi</v>
      </c>
      <c r="Z121" s="154" t="str">
        <f>_xlfn.XLOOKUP(E121,Clients!B:B,Clients!Y:Y,FALSE)</f>
        <v>USD</v>
      </c>
      <c r="AA121" s="154" t="str">
        <f>_xlfn.XLOOKUP(B121,Spec!A:A,Spec!K:K,FALSE)</f>
        <v>Canada</v>
      </c>
      <c r="AB121" s="154">
        <f>_xlfn.XLOOKUP(B121,Spec!A:A,Spec!L:L,FALSE)</f>
        <v>4811.41</v>
      </c>
    </row>
    <row r="122" spans="1:28" x14ac:dyDescent="0.25">
      <c r="A122">
        <v>40141</v>
      </c>
      <c r="B122">
        <v>20012</v>
      </c>
      <c r="C122" s="154" t="str">
        <f>_xlfn.XLOOKUP(B122,Spec!A:A,Spec!C:C)</f>
        <v>AKO</v>
      </c>
      <c r="D122" s="155" t="str">
        <f>_xlfn.XLOOKUP(B122,Spec!A:A,Spec!D:D)</f>
        <v>AR316 (AH2002)</v>
      </c>
      <c r="E122" t="s">
        <v>1027</v>
      </c>
      <c r="F122" t="str">
        <f>_xlfn.XLOOKUP(E122,Clients!B:B,Clients!D:D,FALSE)</f>
        <v>F</v>
      </c>
      <c r="G122" s="13"/>
      <c r="H122" t="s">
        <v>309</v>
      </c>
      <c r="I122" s="154" t="str">
        <f>_xlfn.XLOOKUP(B122,Spec!A:A,Spec!B:B)</f>
        <v>D21-1</v>
      </c>
      <c r="J122" s="154" t="str">
        <f>_xlfn.XLOOKUP(B122,Spec!A:A,Spec!J:J)</f>
        <v>TC DT - Hotmelt Adhesive</v>
      </c>
      <c r="K122" s="154" t="str">
        <f>_xlfn.XLOOKUP(B122,Spec!A:A,Spec!E:E)</f>
        <v>Self Adhesive Paper</v>
      </c>
      <c r="L122" s="154" t="str">
        <f t="shared" si="17"/>
        <v>Larg: 12.75po   Long: 2500pi</v>
      </c>
      <c r="N122" s="27"/>
      <c r="O122" s="30" t="s">
        <v>198</v>
      </c>
      <c r="P122" s="114">
        <v>12.75</v>
      </c>
      <c r="Q122" s="71">
        <v>2500</v>
      </c>
      <c r="R122" s="186">
        <f t="shared" si="15"/>
        <v>382.5</v>
      </c>
      <c r="S122" s="196" t="str">
        <f>_xlfn.XLOOKUP(E122,Clients!B:B,Clients!D:D,FALSE)</f>
        <v>F</v>
      </c>
      <c r="T122" s="156">
        <f t="shared" si="16"/>
        <v>0</v>
      </c>
      <c r="U122" s="154" t="str">
        <f t="shared" si="14"/>
        <v>roul.</v>
      </c>
      <c r="V122" s="154" t="str">
        <f>_xlfn.XLOOKUP(E122,Clients!B:B,Clients!X:X,FALSE)</f>
        <v>CAD</v>
      </c>
      <c r="X122" s="197">
        <f t="shared" si="9"/>
        <v>0</v>
      </c>
      <c r="Y122" s="154" t="str">
        <f t="shared" si="10"/>
        <v>msi</v>
      </c>
      <c r="Z122" s="154" t="str">
        <f>_xlfn.XLOOKUP(E122,Clients!B:B,Clients!Y:Y,FALSE)</f>
        <v>CAD</v>
      </c>
      <c r="AA122" s="154" t="str">
        <f>_xlfn.XLOOKUP(B122,Spec!A:A,Spec!K:K,FALSE)</f>
        <v>Canada</v>
      </c>
      <c r="AB122" s="154">
        <f>_xlfn.XLOOKUP(B122,Spec!A:A,Spec!L:L,FALSE)</f>
        <v>4811.41</v>
      </c>
    </row>
    <row r="123" spans="1:28" x14ac:dyDescent="0.25">
      <c r="A123">
        <v>40142</v>
      </c>
      <c r="B123">
        <v>20003</v>
      </c>
      <c r="C123" s="154" t="str">
        <f>_xlfn.XLOOKUP(B123,Spec!A:A,Spec!C:C)</f>
        <v>AKO</v>
      </c>
      <c r="D123" s="155" t="str">
        <f>_xlfn.XLOOKUP(B123,Spec!A:A,Spec!D:D)</f>
        <v>AT1003</v>
      </c>
      <c r="E123" t="s">
        <v>1027</v>
      </c>
      <c r="F123" t="str">
        <f>_xlfn.XLOOKUP(E123,Clients!B:B,Clients!D:D,FALSE)</f>
        <v>F</v>
      </c>
      <c r="G123" s="13"/>
      <c r="H123" t="s">
        <v>536</v>
      </c>
      <c r="I123" s="154" t="str">
        <f>_xlfn.XLOOKUP(B123,Spec!A:A,Spec!B:B)</f>
        <v>T11-1</v>
      </c>
      <c r="J123" s="154" t="str">
        <f>_xlfn.XLOOKUP(B123,Spec!A:A,Spec!J:J)</f>
        <v>TT - HM Adhesive</v>
      </c>
      <c r="K123" s="154" t="str">
        <f>_xlfn.XLOOKUP(B123,Spec!A:A,Spec!E:E)</f>
        <v>Self Adhesive Paper</v>
      </c>
      <c r="L123" s="154" t="str">
        <f t="shared" si="17"/>
        <v>Larg: 12.75po   Long: 2500pi</v>
      </c>
      <c r="N123" s="27"/>
      <c r="O123" s="30" t="s">
        <v>198</v>
      </c>
      <c r="P123" s="114">
        <v>12.75</v>
      </c>
      <c r="Q123" s="71">
        <v>2500</v>
      </c>
      <c r="R123" s="186">
        <f t="shared" si="15"/>
        <v>382.5</v>
      </c>
      <c r="S123" s="196" t="str">
        <f>_xlfn.XLOOKUP(E123,Clients!B:B,Clients!D:D,FALSE)</f>
        <v>F</v>
      </c>
      <c r="T123" s="156">
        <f t="shared" si="16"/>
        <v>0</v>
      </c>
      <c r="U123" s="154" t="str">
        <f t="shared" si="14"/>
        <v>roul.</v>
      </c>
      <c r="V123" s="154" t="str">
        <f>_xlfn.XLOOKUP(E123,Clients!B:B,Clients!X:X,FALSE)</f>
        <v>CAD</v>
      </c>
      <c r="X123" s="197">
        <f t="shared" si="9"/>
        <v>0</v>
      </c>
      <c r="Y123" s="154" t="str">
        <f t="shared" si="10"/>
        <v>msi</v>
      </c>
      <c r="Z123" s="154" t="str">
        <f>_xlfn.XLOOKUP(E123,Clients!B:B,Clients!Y:Y,FALSE)</f>
        <v>CAD</v>
      </c>
      <c r="AA123" s="154" t="str">
        <f>_xlfn.XLOOKUP(B123,Spec!A:A,Spec!K:K,FALSE)</f>
        <v>Canada</v>
      </c>
      <c r="AB123" s="154">
        <f>_xlfn.XLOOKUP(B123,Spec!A:A,Spec!L:L,FALSE)</f>
        <v>4811.41</v>
      </c>
    </row>
    <row r="124" spans="1:28" x14ac:dyDescent="0.25">
      <c r="A124">
        <v>40143</v>
      </c>
      <c r="B124">
        <v>20003</v>
      </c>
      <c r="C124" s="154" t="str">
        <f>_xlfn.XLOOKUP(B124,Spec!A:A,Spec!C:C)</f>
        <v>AKO</v>
      </c>
      <c r="D124" s="155" t="str">
        <f>_xlfn.XLOOKUP(B124,Spec!A:A,Spec!D:D)</f>
        <v>AT1003</v>
      </c>
      <c r="E124" t="s">
        <v>830</v>
      </c>
      <c r="F124" t="str">
        <f>_xlfn.XLOOKUP(E124,Clients!B:B,Clients!D:D,FALSE)</f>
        <v>F</v>
      </c>
      <c r="G124" s="13"/>
      <c r="H124" t="s">
        <v>536</v>
      </c>
      <c r="I124" s="154" t="str">
        <f>_xlfn.XLOOKUP(B124,Spec!A:A,Spec!B:B)</f>
        <v>T11-1</v>
      </c>
      <c r="J124" s="154" t="str">
        <f>_xlfn.XLOOKUP(B124,Spec!A:A,Spec!J:J)</f>
        <v>TT - HM Adhesive</v>
      </c>
      <c r="K124" s="154" t="str">
        <f>_xlfn.XLOOKUP(B124,Spec!A:A,Spec!E:E)</f>
        <v>Self Adhesive Paper</v>
      </c>
      <c r="L124" s="154" t="str">
        <f t="shared" si="17"/>
        <v>Larg: 8.625po   Long: 2000pi</v>
      </c>
      <c r="N124" s="27"/>
      <c r="O124" s="30" t="s">
        <v>198</v>
      </c>
      <c r="P124" s="114">
        <v>8.625</v>
      </c>
      <c r="Q124" s="71">
        <v>2000</v>
      </c>
      <c r="R124" s="186">
        <f t="shared" si="15"/>
        <v>207</v>
      </c>
      <c r="S124" s="196" t="str">
        <f>_xlfn.XLOOKUP(E124,Clients!B:B,Clients!D:D,FALSE)</f>
        <v>F</v>
      </c>
      <c r="T124" s="156">
        <f t="shared" si="16"/>
        <v>0</v>
      </c>
      <c r="U124" s="154" t="str">
        <f t="shared" si="14"/>
        <v>roul.</v>
      </c>
      <c r="V124" s="154" t="str">
        <f>_xlfn.XLOOKUP(E124,Clients!B:B,Clients!X:X,FALSE)</f>
        <v>CAD</v>
      </c>
      <c r="X124" s="197">
        <f t="shared" si="9"/>
        <v>0</v>
      </c>
      <c r="Y124" s="154" t="str">
        <f t="shared" si="10"/>
        <v>msi</v>
      </c>
      <c r="Z124" s="154" t="str">
        <f>_xlfn.XLOOKUP(E124,Clients!B:B,Clients!Y:Y,FALSE)</f>
        <v>CAD</v>
      </c>
      <c r="AA124" s="154" t="str">
        <f>_xlfn.XLOOKUP(B124,Spec!A:A,Spec!K:K,FALSE)</f>
        <v>Canada</v>
      </c>
      <c r="AB124" s="154">
        <f>_xlfn.XLOOKUP(B124,Spec!A:A,Spec!L:L,FALSE)</f>
        <v>4811.41</v>
      </c>
    </row>
    <row r="125" spans="1:28" x14ac:dyDescent="0.25">
      <c r="A125">
        <v>40144</v>
      </c>
      <c r="B125">
        <v>20013</v>
      </c>
      <c r="C125" s="154" t="str">
        <f>_xlfn.XLOOKUP(B125,Spec!A:A,Spec!C:C)</f>
        <v>AKO</v>
      </c>
      <c r="D125" s="155" t="str">
        <f>_xlfn.XLOOKUP(B125,Spec!A:A,Spec!D:D)</f>
        <v>Hansol TC CL74</v>
      </c>
      <c r="E125" t="s">
        <v>921</v>
      </c>
      <c r="F125" t="str">
        <f>_xlfn.XLOOKUP(E125,Clients!B:B,Clients!D:D,FALSE)</f>
        <v>F</v>
      </c>
      <c r="G125" s="13"/>
      <c r="H125" t="s">
        <v>364</v>
      </c>
      <c r="I125" s="154" t="str">
        <f>_xlfn.XLOOKUP(B125,Spec!A:A,Spec!B:B)</f>
        <v>D11-1</v>
      </c>
      <c r="J125" s="154" t="str">
        <f>_xlfn.XLOOKUP(B125,Spec!A:A,Spec!J:J)</f>
        <v>TC DT - Hotmelt Adhesive</v>
      </c>
      <c r="K125" s="154" t="str">
        <f>_xlfn.XLOOKUP(B125,Spec!A:A,Spec!E:E)</f>
        <v>Self Adhesive Paper</v>
      </c>
      <c r="L125" s="154" t="str">
        <f t="shared" si="17"/>
        <v>Larg: 9po   Long: 5000pi</v>
      </c>
      <c r="N125" s="27">
        <v>0.43099999999999999</v>
      </c>
      <c r="O125" s="30" t="s">
        <v>198</v>
      </c>
      <c r="P125" s="114">
        <v>9</v>
      </c>
      <c r="Q125" s="71">
        <v>5000</v>
      </c>
      <c r="R125" s="186">
        <f t="shared" si="15"/>
        <v>540</v>
      </c>
      <c r="S125" s="196" t="str">
        <f>_xlfn.XLOOKUP(E125,Clients!B:B,Clients!D:D,FALSE)</f>
        <v>F</v>
      </c>
      <c r="T125" s="156">
        <f t="shared" si="16"/>
        <v>232.74</v>
      </c>
      <c r="U125" s="154" t="str">
        <f t="shared" si="14"/>
        <v>roul.</v>
      </c>
      <c r="V125" s="154" t="str">
        <f>_xlfn.XLOOKUP(E125,Clients!B:B,Clients!X:X,FALSE)</f>
        <v>CAD</v>
      </c>
      <c r="X125" s="197">
        <f t="shared" si="9"/>
        <v>0.43099999999999999</v>
      </c>
      <c r="Y125" s="154" t="str">
        <f t="shared" si="10"/>
        <v>msi</v>
      </c>
      <c r="Z125" s="154" t="str">
        <f>_xlfn.XLOOKUP(E125,Clients!B:B,Clients!Y:Y,FALSE)</f>
        <v>CAD</v>
      </c>
      <c r="AA125" s="154" t="str">
        <f>_xlfn.XLOOKUP(B125,Spec!A:A,Spec!K:K,FALSE)</f>
        <v>Canada</v>
      </c>
      <c r="AB125" s="154">
        <f>_xlfn.XLOOKUP(B125,Spec!A:A,Spec!L:L,FALSE)</f>
        <v>4811.41</v>
      </c>
    </row>
    <row r="126" spans="1:28" x14ac:dyDescent="0.25">
      <c r="A126">
        <v>40145</v>
      </c>
      <c r="B126">
        <v>20013</v>
      </c>
      <c r="C126" s="154" t="str">
        <f>_xlfn.XLOOKUP(B126,Spec!A:A,Spec!C:C)</f>
        <v>AKO</v>
      </c>
      <c r="D126" s="155" t="str">
        <f>_xlfn.XLOOKUP(B126,Spec!A:A,Spec!D:D)</f>
        <v>Hansol TC CL74</v>
      </c>
      <c r="E126" t="s">
        <v>921</v>
      </c>
      <c r="F126" t="str">
        <f>_xlfn.XLOOKUP(E126,Clients!B:B,Clients!D:D,FALSE)</f>
        <v>F</v>
      </c>
      <c r="G126" s="13"/>
      <c r="H126" t="s">
        <v>364</v>
      </c>
      <c r="I126" s="154" t="str">
        <f>_xlfn.XLOOKUP(B126,Spec!A:A,Spec!B:B)</f>
        <v>D11-1</v>
      </c>
      <c r="J126" s="154" t="str">
        <f>_xlfn.XLOOKUP(B126,Spec!A:A,Spec!J:J)</f>
        <v>TC DT - Hotmelt Adhesive</v>
      </c>
      <c r="K126" s="154" t="str">
        <f>_xlfn.XLOOKUP(B126,Spec!A:A,Spec!E:E)</f>
        <v>Self Adhesive Paper</v>
      </c>
      <c r="L126" s="154" t="str">
        <f t="shared" si="17"/>
        <v>Larg: 9.5po   Long: 5000pi</v>
      </c>
      <c r="N126" s="27">
        <v>0.43099999999999999</v>
      </c>
      <c r="O126" s="30" t="s">
        <v>198</v>
      </c>
      <c r="P126" s="114">
        <v>9.5</v>
      </c>
      <c r="Q126" s="71">
        <v>5000</v>
      </c>
      <c r="R126" s="186">
        <f t="shared" si="15"/>
        <v>570</v>
      </c>
      <c r="S126" s="196" t="str">
        <f>_xlfn.XLOOKUP(E126,Clients!B:B,Clients!D:D,FALSE)</f>
        <v>F</v>
      </c>
      <c r="T126" s="156">
        <f t="shared" si="16"/>
        <v>245.67</v>
      </c>
      <c r="U126" s="154" t="str">
        <f t="shared" si="14"/>
        <v>roul.</v>
      </c>
      <c r="V126" s="154" t="str">
        <f>_xlfn.XLOOKUP(E126,Clients!B:B,Clients!X:X,FALSE)</f>
        <v>CAD</v>
      </c>
      <c r="X126" s="197">
        <f t="shared" si="9"/>
        <v>0.43099999999999999</v>
      </c>
      <c r="Y126" s="154" t="str">
        <f t="shared" si="10"/>
        <v>msi</v>
      </c>
      <c r="Z126" s="154" t="str">
        <f>_xlfn.XLOOKUP(E126,Clients!B:B,Clients!Y:Y,FALSE)</f>
        <v>CAD</v>
      </c>
      <c r="AA126" s="154" t="str">
        <f>_xlfn.XLOOKUP(B126,Spec!A:A,Spec!K:K,FALSE)</f>
        <v>Canada</v>
      </c>
      <c r="AB126" s="154">
        <f>_xlfn.XLOOKUP(B126,Spec!A:A,Spec!L:L,FALSE)</f>
        <v>4811.41</v>
      </c>
    </row>
    <row r="127" spans="1:28" x14ac:dyDescent="0.25">
      <c r="A127">
        <v>40146</v>
      </c>
      <c r="B127">
        <v>20013</v>
      </c>
      <c r="C127" s="154" t="str">
        <f>_xlfn.XLOOKUP(B127,Spec!A:A,Spec!C:C)</f>
        <v>AKO</v>
      </c>
      <c r="D127" s="155" t="str">
        <f>_xlfn.XLOOKUP(B127,Spec!A:A,Spec!D:D)</f>
        <v>Hansol TC CL74</v>
      </c>
      <c r="E127" t="s">
        <v>921</v>
      </c>
      <c r="F127" t="str">
        <f>_xlfn.XLOOKUP(E127,Clients!B:B,Clients!D:D,FALSE)</f>
        <v>F</v>
      </c>
      <c r="G127" s="13"/>
      <c r="H127" t="s">
        <v>364</v>
      </c>
      <c r="I127" s="154" t="str">
        <f>_xlfn.XLOOKUP(B127,Spec!A:A,Spec!B:B)</f>
        <v>D11-1</v>
      </c>
      <c r="J127" s="154" t="str">
        <f>_xlfn.XLOOKUP(B127,Spec!A:A,Spec!J:J)</f>
        <v>TC DT - Hotmelt Adhesive</v>
      </c>
      <c r="K127" s="154" t="str">
        <f>_xlfn.XLOOKUP(B127,Spec!A:A,Spec!E:E)</f>
        <v>Self Adhesive Paper</v>
      </c>
      <c r="L127" s="154" t="str">
        <f t="shared" si="17"/>
        <v>Larg: 4.5po   Long: 5000pi</v>
      </c>
      <c r="N127" s="27">
        <v>0.43099999999999999</v>
      </c>
      <c r="O127" s="30" t="s">
        <v>198</v>
      </c>
      <c r="P127" s="114">
        <v>4.5</v>
      </c>
      <c r="Q127" s="71">
        <v>5000</v>
      </c>
      <c r="R127" s="186">
        <f t="shared" si="15"/>
        <v>270</v>
      </c>
      <c r="S127" s="196" t="str">
        <f>_xlfn.XLOOKUP(E127,Clients!B:B,Clients!D:D,FALSE)</f>
        <v>F</v>
      </c>
      <c r="T127" s="156">
        <f t="shared" si="16"/>
        <v>116.37</v>
      </c>
      <c r="U127" s="154" t="str">
        <f t="shared" si="14"/>
        <v>roul.</v>
      </c>
      <c r="V127" s="154" t="str">
        <f>_xlfn.XLOOKUP(E127,Clients!B:B,Clients!X:X,FALSE)</f>
        <v>CAD</v>
      </c>
      <c r="X127" s="197">
        <f t="shared" si="9"/>
        <v>0.43099999999999999</v>
      </c>
      <c r="Y127" s="154" t="str">
        <f t="shared" si="10"/>
        <v>msi</v>
      </c>
      <c r="Z127" s="154" t="str">
        <f>_xlfn.XLOOKUP(E127,Clients!B:B,Clients!Y:Y,FALSE)</f>
        <v>CAD</v>
      </c>
      <c r="AA127" s="154" t="str">
        <f>_xlfn.XLOOKUP(B127,Spec!A:A,Spec!K:K,FALSE)</f>
        <v>Canada</v>
      </c>
      <c r="AB127" s="154">
        <f>_xlfn.XLOOKUP(B127,Spec!A:A,Spec!L:L,FALSE)</f>
        <v>4811.41</v>
      </c>
    </row>
    <row r="128" spans="1:28" x14ac:dyDescent="0.25">
      <c r="A128">
        <v>40147</v>
      </c>
      <c r="B128">
        <v>20003</v>
      </c>
      <c r="C128" s="154" t="str">
        <f>_xlfn.XLOOKUP(B128,Spec!A:A,Spec!C:C)</f>
        <v>AKO</v>
      </c>
      <c r="D128" s="155" t="str">
        <f>_xlfn.XLOOKUP(B128,Spec!A:A,Spec!D:D)</f>
        <v>AT1003</v>
      </c>
      <c r="E128" t="s">
        <v>921</v>
      </c>
      <c r="F128" t="str">
        <f>_xlfn.XLOOKUP(E128,Clients!B:B,Clients!D:D,FALSE)</f>
        <v>F</v>
      </c>
      <c r="G128" s="13"/>
      <c r="H128" t="s">
        <v>536</v>
      </c>
      <c r="I128" s="154" t="str">
        <f>_xlfn.XLOOKUP(B128,Spec!A:A,Spec!B:B)</f>
        <v>T11-1</v>
      </c>
      <c r="J128" s="154" t="str">
        <f>_xlfn.XLOOKUP(B128,Spec!A:A,Spec!J:J)</f>
        <v>TT - HM Adhesive</v>
      </c>
      <c r="K128" s="154" t="str">
        <f>_xlfn.XLOOKUP(B128,Spec!A:A,Spec!E:E)</f>
        <v>Self Adhesive Paper</v>
      </c>
      <c r="L128" s="154" t="str">
        <f t="shared" si="17"/>
        <v>Larg: 6.5625po   Long: 10000pi</v>
      </c>
      <c r="N128" s="27">
        <v>0.37</v>
      </c>
      <c r="O128" s="30" t="s">
        <v>198</v>
      </c>
      <c r="P128" s="114">
        <v>6.5625</v>
      </c>
      <c r="Q128" s="71">
        <v>10000</v>
      </c>
      <c r="R128" s="186">
        <f t="shared" si="15"/>
        <v>787.5</v>
      </c>
      <c r="S128" s="196" t="str">
        <f>_xlfn.XLOOKUP(E128,Clients!B:B,Clients!D:D,FALSE)</f>
        <v>F</v>
      </c>
      <c r="T128" s="156">
        <f t="shared" si="16"/>
        <v>291.375</v>
      </c>
      <c r="U128" s="154" t="str">
        <f t="shared" si="14"/>
        <v>roul.</v>
      </c>
      <c r="V128" s="154" t="str">
        <f>_xlfn.XLOOKUP(E128,Clients!B:B,Clients!X:X,FALSE)</f>
        <v>CAD</v>
      </c>
      <c r="X128" s="197">
        <f t="shared" si="9"/>
        <v>0.37</v>
      </c>
      <c r="Y128" s="154" t="str">
        <f t="shared" si="10"/>
        <v>msi</v>
      </c>
      <c r="Z128" s="154" t="str">
        <f>_xlfn.XLOOKUP(E128,Clients!B:B,Clients!Y:Y,FALSE)</f>
        <v>CAD</v>
      </c>
      <c r="AA128" s="154" t="str">
        <f>_xlfn.XLOOKUP(B128,Spec!A:A,Spec!K:K,FALSE)</f>
        <v>Canada</v>
      </c>
      <c r="AB128" s="154">
        <f>_xlfn.XLOOKUP(B128,Spec!A:A,Spec!L:L,FALSE)</f>
        <v>4811.41</v>
      </c>
    </row>
    <row r="129" spans="1:28" x14ac:dyDescent="0.25">
      <c r="A129">
        <v>40148</v>
      </c>
      <c r="B129">
        <v>20003</v>
      </c>
      <c r="C129" s="154" t="str">
        <f>_xlfn.XLOOKUP(B129,Spec!A:A,Spec!C:C)</f>
        <v>AKO</v>
      </c>
      <c r="D129" s="155" t="str">
        <f>_xlfn.XLOOKUP(B129,Spec!A:A,Spec!D:D)</f>
        <v>AT1003</v>
      </c>
      <c r="E129" t="s">
        <v>921</v>
      </c>
      <c r="F129" t="str">
        <f>_xlfn.XLOOKUP(E129,Clients!B:B,Clients!D:D,FALSE)</f>
        <v>F</v>
      </c>
      <c r="G129" s="13"/>
      <c r="H129" t="s">
        <v>536</v>
      </c>
      <c r="I129" s="154" t="str">
        <f>_xlfn.XLOOKUP(B129,Spec!A:A,Spec!B:B)</f>
        <v>T11-1</v>
      </c>
      <c r="J129" s="154" t="str">
        <f>_xlfn.XLOOKUP(B129,Spec!A:A,Spec!J:J)</f>
        <v>TT - HM Adhesive</v>
      </c>
      <c r="K129" s="154" t="str">
        <f>_xlfn.XLOOKUP(B129,Spec!A:A,Spec!E:E)</f>
        <v>Self Adhesive Paper</v>
      </c>
      <c r="L129" s="154" t="str">
        <f t="shared" si="17"/>
        <v>Larg: 9.0625po   Long: 10000pi</v>
      </c>
      <c r="N129" s="27">
        <v>0.37</v>
      </c>
      <c r="O129" s="30" t="s">
        <v>198</v>
      </c>
      <c r="P129" s="114">
        <v>9.0625</v>
      </c>
      <c r="Q129" s="71">
        <v>10000</v>
      </c>
      <c r="R129" s="186">
        <f t="shared" si="15"/>
        <v>1087.5</v>
      </c>
      <c r="S129" s="196" t="str">
        <f>_xlfn.XLOOKUP(E129,Clients!B:B,Clients!D:D,FALSE)</f>
        <v>F</v>
      </c>
      <c r="T129" s="156">
        <f t="shared" si="16"/>
        <v>402.375</v>
      </c>
      <c r="U129" s="154" t="str">
        <f t="shared" si="14"/>
        <v>roul.</v>
      </c>
      <c r="V129" s="154" t="str">
        <f>_xlfn.XLOOKUP(E129,Clients!B:B,Clients!X:X,FALSE)</f>
        <v>CAD</v>
      </c>
      <c r="X129" s="197">
        <f t="shared" si="9"/>
        <v>0.37</v>
      </c>
      <c r="Y129" s="154" t="str">
        <f t="shared" si="10"/>
        <v>msi</v>
      </c>
      <c r="Z129" s="154" t="str">
        <f>_xlfn.XLOOKUP(E129,Clients!B:B,Clients!Y:Y,FALSE)</f>
        <v>CAD</v>
      </c>
      <c r="AA129" s="154" t="str">
        <f>_xlfn.XLOOKUP(B129,Spec!A:A,Spec!K:K,FALSE)</f>
        <v>Canada</v>
      </c>
      <c r="AB129" s="154">
        <f>_xlfn.XLOOKUP(B129,Spec!A:A,Spec!L:L,FALSE)</f>
        <v>4811.41</v>
      </c>
    </row>
    <row r="130" spans="1:28" x14ac:dyDescent="0.25">
      <c r="A130">
        <v>40149</v>
      </c>
      <c r="B130">
        <v>20013</v>
      </c>
      <c r="C130" s="154" t="str">
        <f>_xlfn.XLOOKUP(B130,Spec!A:A,Spec!C:C)</f>
        <v>AKO</v>
      </c>
      <c r="D130" s="155" t="str">
        <f>_xlfn.XLOOKUP(B130,Spec!A:A,Spec!D:D)</f>
        <v>Hansol TC CL74</v>
      </c>
      <c r="E130" t="s">
        <v>830</v>
      </c>
      <c r="F130" t="str">
        <f>_xlfn.XLOOKUP(E130,Clients!B:B,Clients!D:D,FALSE)</f>
        <v>F</v>
      </c>
      <c r="G130" s="13"/>
      <c r="H130" t="s">
        <v>364</v>
      </c>
      <c r="I130" s="154" t="str">
        <f>_xlfn.XLOOKUP(B130,Spec!A:A,Spec!B:B)</f>
        <v>D11-1</v>
      </c>
      <c r="J130" s="154" t="str">
        <f>_xlfn.XLOOKUP(B130,Spec!A:A,Spec!J:J)</f>
        <v>TC DT - Hotmelt Adhesive</v>
      </c>
      <c r="K130" s="154" t="str">
        <f>_xlfn.XLOOKUP(B130,Spec!A:A,Spec!E:E)</f>
        <v>Self Adhesive Paper</v>
      </c>
      <c r="L130" s="154" t="str">
        <f t="shared" si="17"/>
        <v>Larg: 9.4po   Long: 2000pi</v>
      </c>
      <c r="N130" s="27">
        <v>0</v>
      </c>
      <c r="O130" s="30" t="s">
        <v>198</v>
      </c>
      <c r="P130" s="114">
        <v>9.4</v>
      </c>
      <c r="Q130" s="71">
        <v>2000</v>
      </c>
      <c r="R130" s="186">
        <f t="shared" si="15"/>
        <v>225.60000000000002</v>
      </c>
      <c r="S130" s="196" t="str">
        <f>_xlfn.XLOOKUP(E130,Clients!B:B,Clients!D:D,FALSE)</f>
        <v>F</v>
      </c>
      <c r="T130" s="156">
        <f t="shared" si="16"/>
        <v>0</v>
      </c>
      <c r="U130" s="154" t="str">
        <f t="shared" si="14"/>
        <v>roul.</v>
      </c>
      <c r="V130" s="154" t="str">
        <f>_xlfn.XLOOKUP(E130,Clients!B:B,Clients!X:X,FALSE)</f>
        <v>CAD</v>
      </c>
      <c r="X130" s="197">
        <f t="shared" si="9"/>
        <v>0</v>
      </c>
      <c r="Y130" s="154" t="str">
        <f t="shared" si="10"/>
        <v>msi</v>
      </c>
      <c r="Z130" s="154" t="str">
        <f>_xlfn.XLOOKUP(E130,Clients!B:B,Clients!Y:Y,FALSE)</f>
        <v>CAD</v>
      </c>
      <c r="AA130" s="154" t="str">
        <f>_xlfn.XLOOKUP(B130,Spec!A:A,Spec!K:K,FALSE)</f>
        <v>Canada</v>
      </c>
      <c r="AB130" s="154">
        <f>_xlfn.XLOOKUP(B130,Spec!A:A,Spec!L:L,FALSE)</f>
        <v>4811.41</v>
      </c>
    </row>
    <row r="131" spans="1:28" x14ac:dyDescent="0.25">
      <c r="A131">
        <v>40150</v>
      </c>
      <c r="B131">
        <v>20017</v>
      </c>
      <c r="C131" s="154" t="str">
        <f>_xlfn.XLOOKUP(B131,Spec!A:A,Spec!C:C)</f>
        <v>Jinda</v>
      </c>
      <c r="D131" s="155" t="str">
        <f>_xlfn.XLOOKUP(B131,Spec!A:A,Spec!D:D)</f>
        <v>0488056</v>
      </c>
      <c r="E131" t="s">
        <v>445</v>
      </c>
      <c r="F131" t="str">
        <f>_xlfn.XLOOKUP(E131,Clients!B:B,Clients!D:D,FALSE)</f>
        <v>F</v>
      </c>
      <c r="G131" s="13">
        <v>2084</v>
      </c>
      <c r="H131" t="s">
        <v>397</v>
      </c>
      <c r="I131" s="154" t="str">
        <f>_xlfn.XLOOKUP(B131,Spec!A:A,Spec!B:B)</f>
        <v>B25-3</v>
      </c>
      <c r="J131" s="154" t="str">
        <f>_xlfn.XLOOKUP(B131,Spec!A:A,Spec!J:J)</f>
        <v>White BOPP - Acrylic Adhesive</v>
      </c>
      <c r="K131" s="154" t="str">
        <f>_xlfn.XLOOKUP(B131,Spec!A:A,Spec!E:E)</f>
        <v>Self Adhesive Film</v>
      </c>
      <c r="L131" s="154" t="str">
        <f t="shared" si="17"/>
        <v>Larg: 10po   Long: 5000pi</v>
      </c>
      <c r="N131" s="27">
        <v>0.33</v>
      </c>
      <c r="O131" s="30" t="s">
        <v>198</v>
      </c>
      <c r="P131" s="114">
        <v>10</v>
      </c>
      <c r="Q131" s="71">
        <v>5000</v>
      </c>
      <c r="R131" s="186">
        <f t="shared" si="15"/>
        <v>600</v>
      </c>
      <c r="S131" s="196" t="str">
        <f>_xlfn.XLOOKUP(E131,Clients!B:B,Clients!D:D,FALSE)</f>
        <v>F</v>
      </c>
      <c r="T131" s="156">
        <f t="shared" si="16"/>
        <v>198</v>
      </c>
      <c r="U131" s="154" t="str">
        <f t="shared" si="14"/>
        <v>roul.</v>
      </c>
      <c r="V131" s="154" t="str">
        <f>_xlfn.XLOOKUP(E131,Clients!B:B,Clients!X:X,FALSE)</f>
        <v>USD</v>
      </c>
      <c r="X131" s="197">
        <f t="shared" ref="X131:X194" si="18">IF(V131=Z131,N131,N131*W131)</f>
        <v>0.33</v>
      </c>
      <c r="Y131" s="154" t="str">
        <f t="shared" ref="Y131:Y194" si="19">O131</f>
        <v>msi</v>
      </c>
      <c r="Z131" s="154" t="str">
        <f>_xlfn.XLOOKUP(E131,Clients!B:B,Clients!Y:Y,FALSE)</f>
        <v>USD</v>
      </c>
      <c r="AA131" s="154" t="str">
        <f>_xlfn.XLOOKUP(B131,Spec!A:A,Spec!K:K,FALSE)</f>
        <v>Canada</v>
      </c>
      <c r="AB131" s="154" t="str">
        <f>_xlfn.XLOOKUP(B131,Spec!A:A,Spec!L:L,FALSE)</f>
        <v>3919.90</v>
      </c>
    </row>
    <row r="132" spans="1:28" x14ac:dyDescent="0.25">
      <c r="A132">
        <v>40151</v>
      </c>
      <c r="B132">
        <v>20011</v>
      </c>
      <c r="C132" s="154" t="str">
        <f>_xlfn.XLOOKUP(B132,Spec!A:A,Spec!C:C)</f>
        <v>AKO</v>
      </c>
      <c r="D132" s="155" t="str">
        <f>_xlfn.XLOOKUP(B132,Spec!A:A,Spec!D:D)</f>
        <v>AP1019</v>
      </c>
      <c r="E132" t="s">
        <v>1135</v>
      </c>
      <c r="F132" t="str">
        <f>_xlfn.XLOOKUP(E132,Clients!B:B,Clients!D:D,FALSE)</f>
        <v>A</v>
      </c>
      <c r="G132" s="13"/>
      <c r="H132" t="s">
        <v>451</v>
      </c>
      <c r="I132" s="154" t="str">
        <f>_xlfn.XLOOKUP(B132,Spec!A:A,Spec!B:B)</f>
        <v>S21-1</v>
      </c>
      <c r="J132" s="154" t="str">
        <f>_xlfn.XLOOKUP(B132,Spec!A:A,Spec!J:J)</f>
        <v>SG - Hotmelt Adhesive</v>
      </c>
      <c r="K132" s="154" t="str">
        <f>_xlfn.XLOOKUP(B132,Spec!A:A,Spec!E:E)</f>
        <v>Self Adhesive Paper</v>
      </c>
      <c r="L132" s="154" t="str">
        <f t="shared" si="17"/>
        <v>W: 13in   L: 2000ft</v>
      </c>
      <c r="N132" s="27">
        <v>0</v>
      </c>
      <c r="O132" s="30" t="s">
        <v>198</v>
      </c>
      <c r="P132" s="114">
        <v>13</v>
      </c>
      <c r="Q132" s="71">
        <v>2000</v>
      </c>
      <c r="R132" s="186">
        <f t="shared" si="15"/>
        <v>312</v>
      </c>
      <c r="S132" s="196" t="str">
        <f>_xlfn.XLOOKUP(E132,Clients!B:B,Clients!D:D,FALSE)</f>
        <v>A</v>
      </c>
      <c r="T132" s="156">
        <f t="shared" si="16"/>
        <v>0</v>
      </c>
      <c r="U132" s="154" t="str">
        <f t="shared" si="14"/>
        <v>roll</v>
      </c>
      <c r="V132" s="154" t="str">
        <f>_xlfn.XLOOKUP(E132,Clients!B:B,Clients!X:X,FALSE)</f>
        <v>CAD</v>
      </c>
      <c r="X132" s="197">
        <f t="shared" si="18"/>
        <v>0</v>
      </c>
      <c r="Y132" s="154" t="str">
        <f t="shared" si="19"/>
        <v>msi</v>
      </c>
      <c r="Z132" s="154" t="str">
        <f>_xlfn.XLOOKUP(E132,Clients!B:B,Clients!Y:Y,FALSE)</f>
        <v>CAD</v>
      </c>
      <c r="AA132" s="154" t="str">
        <f>_xlfn.XLOOKUP(B132,Spec!A:A,Spec!K:K,FALSE)</f>
        <v>Canada</v>
      </c>
      <c r="AB132" s="154">
        <f>_xlfn.XLOOKUP(B132,Spec!A:A,Spec!L:L,FALSE)</f>
        <v>4811.41</v>
      </c>
    </row>
    <row r="133" spans="1:28" x14ac:dyDescent="0.25">
      <c r="A133">
        <v>40152</v>
      </c>
      <c r="B133">
        <v>20023</v>
      </c>
      <c r="C133" s="154" t="str">
        <f>_xlfn.XLOOKUP(B133,Spec!A:A,Spec!C:C)</f>
        <v>Jinda</v>
      </c>
      <c r="D133" s="155" t="str">
        <f>_xlfn.XLOOKUP(B133,Spec!A:A,Spec!D:D)</f>
        <v>0402115</v>
      </c>
      <c r="E133" t="s">
        <v>1135</v>
      </c>
      <c r="F133" t="str">
        <f>_xlfn.XLOOKUP(E133,Clients!B:B,Clients!D:D,FALSE)</f>
        <v>A</v>
      </c>
      <c r="G133" s="13"/>
      <c r="H133" t="s">
        <v>535</v>
      </c>
      <c r="I133" s="154" t="str">
        <f>_xlfn.XLOOKUP(B133,Spec!A:A,Spec!B:B)</f>
        <v>S35-3</v>
      </c>
      <c r="J133" s="154" t="str">
        <f>_xlfn.XLOOKUP(B133,Spec!A:A,Spec!J:J)</f>
        <v>SG - ACR Adh - PET liner</v>
      </c>
      <c r="K133" s="154" t="str">
        <f>_xlfn.XLOOKUP(B133,Spec!A:A,Spec!E:E)</f>
        <v>Self Adhesive Paper</v>
      </c>
      <c r="L133" s="154" t="str">
        <f t="shared" si="17"/>
        <v>W: 13in   L: 2000ft</v>
      </c>
      <c r="N133" s="27">
        <v>0</v>
      </c>
      <c r="O133" s="30" t="s">
        <v>198</v>
      </c>
      <c r="P133" s="114">
        <v>13</v>
      </c>
      <c r="Q133" s="71">
        <v>2000</v>
      </c>
      <c r="R133" s="186">
        <f t="shared" si="15"/>
        <v>312</v>
      </c>
      <c r="S133" s="196" t="str">
        <f>_xlfn.XLOOKUP(E133,Clients!B:B,Clients!D:D,FALSE)</f>
        <v>A</v>
      </c>
      <c r="T133" s="156">
        <f t="shared" si="16"/>
        <v>0</v>
      </c>
      <c r="U133" s="154" t="str">
        <f t="shared" si="14"/>
        <v>roll</v>
      </c>
      <c r="V133" s="154" t="str">
        <f>_xlfn.XLOOKUP(E133,Clients!B:B,Clients!X:X,FALSE)</f>
        <v>CAD</v>
      </c>
      <c r="X133" s="197">
        <f t="shared" si="18"/>
        <v>0</v>
      </c>
      <c r="Y133" s="154" t="str">
        <f t="shared" si="19"/>
        <v>msi</v>
      </c>
      <c r="Z133" s="154" t="str">
        <f>_xlfn.XLOOKUP(E133,Clients!B:B,Clients!Y:Y,FALSE)</f>
        <v>CAD</v>
      </c>
      <c r="AA133" s="154" t="str">
        <f>_xlfn.XLOOKUP(B133,Spec!A:A,Spec!K:K,FALSE)</f>
        <v>Canada</v>
      </c>
      <c r="AB133" s="154" t="str">
        <f>_xlfn.XLOOKUP(B133,Spec!A:A,Spec!L:L,FALSE)</f>
        <v>4811.41</v>
      </c>
    </row>
    <row r="134" spans="1:28" x14ac:dyDescent="0.25">
      <c r="A134">
        <v>40153</v>
      </c>
      <c r="B134">
        <v>20016</v>
      </c>
      <c r="C134" s="154" t="str">
        <f>_xlfn.XLOOKUP(B134,Spec!A:A,Spec!C:C)</f>
        <v>Jinda</v>
      </c>
      <c r="D134" s="155" t="str">
        <f>_xlfn.XLOOKUP(B134,Spec!A:A,Spec!D:D)</f>
        <v>0488032</v>
      </c>
      <c r="E134" t="s">
        <v>1135</v>
      </c>
      <c r="F134" t="str">
        <f>_xlfn.XLOOKUP(E134,Clients!B:B,Clients!D:D,FALSE)</f>
        <v>A</v>
      </c>
      <c r="G134" s="13"/>
      <c r="H134" t="s">
        <v>502</v>
      </c>
      <c r="I134" s="154" t="str">
        <f>_xlfn.XLOOKUP(B134,Spec!A:A,Spec!B:B)</f>
        <v>B15-3</v>
      </c>
      <c r="J134" s="154" t="str">
        <f>_xlfn.XLOOKUP(B134,Spec!A:A,Spec!J:J)</f>
        <v>Clear BOPP - Acrylic Adhesive</v>
      </c>
      <c r="K134" s="154" t="str">
        <f>_xlfn.XLOOKUP(B134,Spec!A:A,Spec!E:E)</f>
        <v>Self Adhesive Film</v>
      </c>
      <c r="L134" s="154" t="str">
        <f t="shared" si="17"/>
        <v>W: 13in   L: 2000ft</v>
      </c>
      <c r="N134" s="27">
        <v>0</v>
      </c>
      <c r="O134" s="30" t="s">
        <v>198</v>
      </c>
      <c r="P134" s="114">
        <v>13</v>
      </c>
      <c r="Q134" s="71">
        <v>2000</v>
      </c>
      <c r="R134" s="186">
        <f t="shared" si="15"/>
        <v>312</v>
      </c>
      <c r="S134" s="196" t="str">
        <f>_xlfn.XLOOKUP(E134,Clients!B:B,Clients!D:D,FALSE)</f>
        <v>A</v>
      </c>
      <c r="T134" s="156">
        <f t="shared" si="16"/>
        <v>0</v>
      </c>
      <c r="U134" s="154" t="str">
        <f t="shared" si="14"/>
        <v>roll</v>
      </c>
      <c r="V134" s="154" t="str">
        <f>_xlfn.XLOOKUP(E134,Clients!B:B,Clients!X:X,FALSE)</f>
        <v>CAD</v>
      </c>
      <c r="X134" s="197">
        <f t="shared" si="18"/>
        <v>0</v>
      </c>
      <c r="Y134" s="154" t="str">
        <f t="shared" si="19"/>
        <v>msi</v>
      </c>
      <c r="Z134" s="154" t="str">
        <f>_xlfn.XLOOKUP(E134,Clients!B:B,Clients!Y:Y,FALSE)</f>
        <v>CAD</v>
      </c>
      <c r="AA134" s="154" t="str">
        <f>_xlfn.XLOOKUP(B134,Spec!A:A,Spec!K:K,FALSE)</f>
        <v>Canada</v>
      </c>
      <c r="AB134" s="154" t="str">
        <f>_xlfn.XLOOKUP(B134,Spec!A:A,Spec!L:L,FALSE)</f>
        <v>3919.90</v>
      </c>
    </row>
    <row r="135" spans="1:28" x14ac:dyDescent="0.25">
      <c r="A135">
        <v>40154</v>
      </c>
      <c r="B135">
        <v>20017</v>
      </c>
      <c r="C135" s="154" t="str">
        <f>_xlfn.XLOOKUP(B135,Spec!A:A,Spec!C:C)</f>
        <v>Jinda</v>
      </c>
      <c r="D135" s="155" t="str">
        <f>_xlfn.XLOOKUP(B135,Spec!A:A,Spec!D:D)</f>
        <v>0488056</v>
      </c>
      <c r="E135" t="s">
        <v>1135</v>
      </c>
      <c r="F135" t="str">
        <f>_xlfn.XLOOKUP(E135,Clients!B:B,Clients!D:D,FALSE)</f>
        <v>A</v>
      </c>
      <c r="G135" s="13"/>
      <c r="H135" t="s">
        <v>397</v>
      </c>
      <c r="I135" s="154" t="str">
        <f>_xlfn.XLOOKUP(B135,Spec!A:A,Spec!B:B)</f>
        <v>B25-3</v>
      </c>
      <c r="J135" s="154" t="str">
        <f>_xlfn.XLOOKUP(B135,Spec!A:A,Spec!J:J)</f>
        <v>White BOPP - Acrylic Adhesive</v>
      </c>
      <c r="K135" s="154" t="str">
        <f>_xlfn.XLOOKUP(B135,Spec!A:A,Spec!E:E)</f>
        <v>Self Adhesive Film</v>
      </c>
      <c r="L135" s="154" t="str">
        <f t="shared" si="17"/>
        <v>W: 13in   L: 2000ft</v>
      </c>
      <c r="N135" s="27">
        <v>0</v>
      </c>
      <c r="O135" s="30" t="s">
        <v>198</v>
      </c>
      <c r="P135" s="114">
        <v>13</v>
      </c>
      <c r="Q135" s="71">
        <v>2000</v>
      </c>
      <c r="R135" s="186">
        <f t="shared" si="15"/>
        <v>312</v>
      </c>
      <c r="S135" s="196" t="str">
        <f>_xlfn.XLOOKUP(E135,Clients!B:B,Clients!D:D,FALSE)</f>
        <v>A</v>
      </c>
      <c r="T135" s="156">
        <f t="shared" si="16"/>
        <v>0</v>
      </c>
      <c r="U135" s="154" t="str">
        <f t="shared" si="14"/>
        <v>roll</v>
      </c>
      <c r="V135" s="154" t="str">
        <f>_xlfn.XLOOKUP(E135,Clients!B:B,Clients!X:X,FALSE)</f>
        <v>CAD</v>
      </c>
      <c r="X135" s="197">
        <f t="shared" si="18"/>
        <v>0</v>
      </c>
      <c r="Y135" s="154" t="str">
        <f t="shared" si="19"/>
        <v>msi</v>
      </c>
      <c r="Z135" s="154" t="str">
        <f>_xlfn.XLOOKUP(E135,Clients!B:B,Clients!Y:Y,FALSE)</f>
        <v>CAD</v>
      </c>
      <c r="AA135" s="154" t="str">
        <f>_xlfn.XLOOKUP(B135,Spec!A:A,Spec!K:K,FALSE)</f>
        <v>Canada</v>
      </c>
      <c r="AB135" s="154" t="str">
        <f>_xlfn.XLOOKUP(B135,Spec!A:A,Spec!L:L,FALSE)</f>
        <v>3919.90</v>
      </c>
    </row>
    <row r="136" spans="1:28" x14ac:dyDescent="0.25">
      <c r="A136">
        <v>40155</v>
      </c>
      <c r="B136">
        <v>20017</v>
      </c>
      <c r="C136" s="154" t="str">
        <f>_xlfn.XLOOKUP(B136,Spec!A:A,Spec!C:C)</f>
        <v>Jinda</v>
      </c>
      <c r="D136" s="155" t="str">
        <f>_xlfn.XLOOKUP(B136,Spec!A:A,Spec!D:D)</f>
        <v>0488056</v>
      </c>
      <c r="E136" t="s">
        <v>304</v>
      </c>
      <c r="F136" t="str">
        <f>_xlfn.XLOOKUP(E136,Clients!B:B,Clients!D:D,FALSE)</f>
        <v>F</v>
      </c>
      <c r="G136" t="s">
        <v>396</v>
      </c>
      <c r="H136" t="s">
        <v>397</v>
      </c>
      <c r="I136" s="154" t="str">
        <f>_xlfn.XLOOKUP(B136,Spec!A:A,Spec!B:B)</f>
        <v>B25-3</v>
      </c>
      <c r="J136" s="154" t="str">
        <f>_xlfn.XLOOKUP(B136,Spec!A:A,Spec!J:J)</f>
        <v>White BOPP - Acrylic Adhesive</v>
      </c>
      <c r="K136" s="154" t="str">
        <f>_xlfn.XLOOKUP(B136,Spec!A:A,Spec!E:E)</f>
        <v>Self Adhesive Film</v>
      </c>
      <c r="L136" s="154" t="str">
        <f t="shared" si="17"/>
        <v>Larg: 8.6po   Long: 5000pi</v>
      </c>
      <c r="N136" s="27">
        <v>0.46600000000000003</v>
      </c>
      <c r="O136" s="30" t="s">
        <v>198</v>
      </c>
      <c r="P136" s="114">
        <v>8.6</v>
      </c>
      <c r="Q136" s="71">
        <v>5000</v>
      </c>
      <c r="R136" s="186">
        <f t="shared" si="15"/>
        <v>515.99999999999989</v>
      </c>
      <c r="S136" s="196" t="str">
        <f>_xlfn.XLOOKUP(E136,Clients!B:B,Clients!D:D,FALSE)</f>
        <v>F</v>
      </c>
      <c r="T136" s="156">
        <f t="shared" si="16"/>
        <v>240.45599999999996</v>
      </c>
      <c r="U136" s="154" t="str">
        <f t="shared" si="14"/>
        <v>roul.</v>
      </c>
      <c r="V136" s="154" t="str">
        <f>_xlfn.XLOOKUP(E136,Clients!B:B,Clients!X:X,FALSE)</f>
        <v>CAD</v>
      </c>
      <c r="W136">
        <v>1</v>
      </c>
      <c r="X136" s="197">
        <f t="shared" si="18"/>
        <v>0.46600000000000003</v>
      </c>
      <c r="Y136" s="154" t="str">
        <f t="shared" si="19"/>
        <v>msi</v>
      </c>
      <c r="Z136" s="154" t="str">
        <f>_xlfn.XLOOKUP(E136,Clients!B:B,Clients!Y:Y,FALSE)</f>
        <v>CAD</v>
      </c>
      <c r="AA136" s="154" t="str">
        <f>_xlfn.XLOOKUP(B136,Spec!A:A,Spec!K:K,FALSE)</f>
        <v>Canada</v>
      </c>
      <c r="AB136" s="154" t="str">
        <f>_xlfn.XLOOKUP(B136,Spec!A:A,Spec!L:L,FALSE)</f>
        <v>3919.90</v>
      </c>
    </row>
    <row r="137" spans="1:28" x14ac:dyDescent="0.25">
      <c r="A137">
        <v>40156</v>
      </c>
      <c r="B137">
        <v>20025</v>
      </c>
      <c r="C137" s="154" t="str">
        <f>_xlfn.XLOOKUP(B137,Spec!A:A,Spec!C:C)</f>
        <v>Etsuhiro</v>
      </c>
      <c r="D137" s="155" t="str">
        <f>_xlfn.XLOOKUP(B137,Spec!A:A,Spec!D:D)</f>
        <v>EL3059</v>
      </c>
      <c r="E137" t="s">
        <v>476</v>
      </c>
      <c r="F137" t="str">
        <f>_xlfn.XLOOKUP(E137,Clients!B:B,Clients!D:D,FALSE)</f>
        <v>F</v>
      </c>
      <c r="G137" s="13"/>
      <c r="H137" t="s">
        <v>309</v>
      </c>
      <c r="I137" s="154" t="str">
        <f>_xlfn.XLOOKUP(B137,Spec!A:A,Spec!B:B)</f>
        <v>D11-2</v>
      </c>
      <c r="J137" s="154" t="s">
        <v>744</v>
      </c>
      <c r="K137" s="154" t="s">
        <v>135</v>
      </c>
      <c r="L137" s="154" t="str">
        <f t="shared" si="17"/>
        <v>Larg: 8.6po   Long: 10000pi</v>
      </c>
      <c r="N137" s="27">
        <v>0.46600000000000003</v>
      </c>
      <c r="O137" s="30" t="s">
        <v>198</v>
      </c>
      <c r="P137" s="114">
        <v>8.6</v>
      </c>
      <c r="Q137" s="71">
        <v>10000</v>
      </c>
      <c r="R137" s="186">
        <f t="shared" si="15"/>
        <v>1031.9999999999998</v>
      </c>
      <c r="S137" s="196" t="str">
        <f>_xlfn.XLOOKUP(E137,Clients!B:B,Clients!D:D,FALSE)</f>
        <v>F</v>
      </c>
      <c r="T137" s="156">
        <f t="shared" si="16"/>
        <v>480.91199999999992</v>
      </c>
      <c r="U137" s="154" t="str">
        <f t="shared" si="14"/>
        <v>roul.</v>
      </c>
      <c r="V137" s="154" t="str">
        <f>_xlfn.XLOOKUP(E137,Clients!B:B,Clients!X:X,FALSE)</f>
        <v>CAD</v>
      </c>
      <c r="X137" s="197">
        <f t="shared" si="18"/>
        <v>0.46600000000000003</v>
      </c>
      <c r="Y137" s="154" t="str">
        <f t="shared" si="19"/>
        <v>msi</v>
      </c>
      <c r="Z137" s="154" t="str">
        <f>_xlfn.XLOOKUP(E137,Clients!B:B,Clients!Y:Y,FALSE)</f>
        <v>CAD</v>
      </c>
      <c r="AA137" s="154" t="str">
        <f>_xlfn.XLOOKUP(B137,Spec!A:A,Spec!K:K,FALSE)</f>
        <v>Canada</v>
      </c>
      <c r="AB137" s="154">
        <f>_xlfn.XLOOKUP(B137,Spec!A:A,Spec!L:L,FALSE)</f>
        <v>4811.41</v>
      </c>
    </row>
    <row r="138" spans="1:28" x14ac:dyDescent="0.25">
      <c r="A138">
        <v>40157</v>
      </c>
      <c r="B138">
        <v>20025</v>
      </c>
      <c r="C138" s="154" t="str">
        <f>_xlfn.XLOOKUP(B138,Spec!A:A,Spec!C:C)</f>
        <v>Etsuhiro</v>
      </c>
      <c r="D138" s="155" t="str">
        <f>_xlfn.XLOOKUP(B138,Spec!A:A,Spec!D:D)</f>
        <v>EL3059</v>
      </c>
      <c r="E138" t="s">
        <v>476</v>
      </c>
      <c r="F138" t="str">
        <f>_xlfn.XLOOKUP(E138,Clients!B:B,Clients!D:D,FALSE)</f>
        <v>F</v>
      </c>
      <c r="G138" s="13"/>
      <c r="H138" t="s">
        <v>309</v>
      </c>
      <c r="I138" s="154" t="str">
        <f>_xlfn.XLOOKUP(B138,Spec!A:A,Spec!B:B)</f>
        <v>D11-2</v>
      </c>
      <c r="J138" s="154" t="s">
        <v>744</v>
      </c>
      <c r="K138" s="154" t="s">
        <v>135</v>
      </c>
      <c r="L138" s="154" t="str">
        <f t="shared" si="17"/>
        <v>Larg: 4.5po   Long: 5000pi</v>
      </c>
      <c r="N138" s="27">
        <v>0.46600000000000003</v>
      </c>
      <c r="O138" s="30" t="s">
        <v>198</v>
      </c>
      <c r="P138" s="114">
        <v>4.5</v>
      </c>
      <c r="Q138" s="71">
        <v>5000</v>
      </c>
      <c r="R138" s="186">
        <f t="shared" si="15"/>
        <v>270</v>
      </c>
      <c r="S138" s="196" t="str">
        <f>_xlfn.XLOOKUP(E138,Clients!B:B,Clients!D:D,FALSE)</f>
        <v>F</v>
      </c>
      <c r="T138" s="156">
        <f t="shared" si="16"/>
        <v>125.82000000000001</v>
      </c>
      <c r="U138" s="154" t="str">
        <f t="shared" si="14"/>
        <v>roul.</v>
      </c>
      <c r="V138" s="154" t="str">
        <f>_xlfn.XLOOKUP(E138,Clients!B:B,Clients!X:X,FALSE)</f>
        <v>CAD</v>
      </c>
      <c r="X138" s="197">
        <f t="shared" si="18"/>
        <v>0.46600000000000003</v>
      </c>
      <c r="Y138" s="154" t="str">
        <f t="shared" si="19"/>
        <v>msi</v>
      </c>
      <c r="Z138" s="154" t="str">
        <f>_xlfn.XLOOKUP(E138,Clients!B:B,Clients!Y:Y,FALSE)</f>
        <v>CAD</v>
      </c>
      <c r="AA138" s="154" t="str">
        <f>_xlfn.XLOOKUP(B138,Spec!A:A,Spec!K:K,FALSE)</f>
        <v>Canada</v>
      </c>
      <c r="AB138" s="154">
        <f>_xlfn.XLOOKUP(B138,Spec!A:A,Spec!L:L,FALSE)</f>
        <v>4811.41</v>
      </c>
    </row>
    <row r="139" spans="1:28" x14ac:dyDescent="0.25">
      <c r="A139">
        <v>40158</v>
      </c>
      <c r="B139">
        <v>20025</v>
      </c>
      <c r="C139" s="154" t="str">
        <f>_xlfn.XLOOKUP(B139,Spec!A:A,Spec!C:C)</f>
        <v>Etsuhiro</v>
      </c>
      <c r="D139" s="155" t="str">
        <f>_xlfn.XLOOKUP(B139,Spec!A:A,Spec!D:D)</f>
        <v>EL3059</v>
      </c>
      <c r="E139" t="s">
        <v>476</v>
      </c>
      <c r="F139" t="str">
        <f>_xlfn.XLOOKUP(E139,Clients!B:B,Clients!D:D,FALSE)</f>
        <v>F</v>
      </c>
      <c r="G139" s="13"/>
      <c r="H139" t="s">
        <v>309</v>
      </c>
      <c r="I139" s="154" t="str">
        <f>_xlfn.XLOOKUP(B139,Spec!A:A,Spec!B:B)</f>
        <v>D11-2</v>
      </c>
      <c r="J139" s="154" t="s">
        <v>744</v>
      </c>
      <c r="K139" s="154" t="s">
        <v>135</v>
      </c>
      <c r="L139" s="154" t="str">
        <f t="shared" si="17"/>
        <v>Larg: 8.625po   Long: 5000pi</v>
      </c>
      <c r="N139" s="27">
        <v>0.46600000000000003</v>
      </c>
      <c r="O139" s="30" t="s">
        <v>198</v>
      </c>
      <c r="P139" s="114">
        <v>8.625</v>
      </c>
      <c r="Q139" s="71">
        <v>5000</v>
      </c>
      <c r="R139" s="186">
        <f t="shared" si="15"/>
        <v>517.5</v>
      </c>
      <c r="S139" s="196" t="str">
        <f>_xlfn.XLOOKUP(E139,Clients!B:B,Clients!D:D,FALSE)</f>
        <v>F</v>
      </c>
      <c r="T139" s="156">
        <f t="shared" si="16"/>
        <v>241.155</v>
      </c>
      <c r="U139" s="154" t="str">
        <f t="shared" si="14"/>
        <v>roul.</v>
      </c>
      <c r="V139" s="154" t="str">
        <f>_xlfn.XLOOKUP(E139,Clients!B:B,Clients!X:X,FALSE)</f>
        <v>CAD</v>
      </c>
      <c r="X139" s="197">
        <f t="shared" si="18"/>
        <v>0.46600000000000003</v>
      </c>
      <c r="Y139" s="154" t="str">
        <f t="shared" si="19"/>
        <v>msi</v>
      </c>
      <c r="Z139" s="154" t="str">
        <f>_xlfn.XLOOKUP(E139,Clients!B:B,Clients!Y:Y,FALSE)</f>
        <v>CAD</v>
      </c>
      <c r="AA139" s="154" t="str">
        <f>_xlfn.XLOOKUP(B139,Spec!A:A,Spec!K:K,FALSE)</f>
        <v>Canada</v>
      </c>
      <c r="AB139" s="154">
        <f>_xlfn.XLOOKUP(B139,Spec!A:A,Spec!L:L,FALSE)</f>
        <v>4811.41</v>
      </c>
    </row>
    <row r="140" spans="1:28" x14ac:dyDescent="0.25">
      <c r="A140">
        <v>40159</v>
      </c>
      <c r="B140">
        <v>20025</v>
      </c>
      <c r="C140" s="154" t="str">
        <f>_xlfn.XLOOKUP(B140,Spec!A:A,Spec!C:C)</f>
        <v>Etsuhiro</v>
      </c>
      <c r="D140" s="155" t="str">
        <f>_xlfn.XLOOKUP(B140,Spec!A:A,Spec!D:D)</f>
        <v>EL3059</v>
      </c>
      <c r="E140" t="s">
        <v>476</v>
      </c>
      <c r="F140" t="str">
        <f>_xlfn.XLOOKUP(E140,Clients!B:B,Clients!D:D,FALSE)</f>
        <v>F</v>
      </c>
      <c r="G140" s="13"/>
      <c r="H140" t="s">
        <v>309</v>
      </c>
      <c r="I140" s="154" t="str">
        <f>_xlfn.XLOOKUP(B140,Spec!A:A,Spec!B:B)</f>
        <v>D11-2</v>
      </c>
      <c r="J140" s="154" t="s">
        <v>744</v>
      </c>
      <c r="K140" s="154" t="s">
        <v>135</v>
      </c>
      <c r="L140" s="154" t="str">
        <f t="shared" si="17"/>
        <v>Larg: 7.5po   Long: 5000pi</v>
      </c>
      <c r="N140" s="27">
        <v>0.46600000000000003</v>
      </c>
      <c r="O140" s="30" t="s">
        <v>198</v>
      </c>
      <c r="P140" s="114">
        <v>7.5</v>
      </c>
      <c r="Q140" s="71">
        <v>5000</v>
      </c>
      <c r="R140" s="186">
        <f t="shared" si="15"/>
        <v>450</v>
      </c>
      <c r="S140" s="196" t="str">
        <f>_xlfn.XLOOKUP(E140,Clients!B:B,Clients!D:D,FALSE)</f>
        <v>F</v>
      </c>
      <c r="T140" s="156">
        <f t="shared" si="16"/>
        <v>209.70000000000002</v>
      </c>
      <c r="U140" s="154" t="str">
        <f t="shared" si="14"/>
        <v>roul.</v>
      </c>
      <c r="V140" s="154" t="str">
        <f>_xlfn.XLOOKUP(E140,Clients!B:B,Clients!X:X,FALSE)</f>
        <v>CAD</v>
      </c>
      <c r="X140" s="197">
        <f t="shared" si="18"/>
        <v>0.46600000000000003</v>
      </c>
      <c r="Y140" s="154" t="str">
        <f t="shared" si="19"/>
        <v>msi</v>
      </c>
      <c r="Z140" s="154" t="str">
        <f>_xlfn.XLOOKUP(E140,Clients!B:B,Clients!Y:Y,FALSE)</f>
        <v>CAD</v>
      </c>
      <c r="AA140" s="154" t="str">
        <f>_xlfn.XLOOKUP(B140,Spec!A:A,Spec!K:K,FALSE)</f>
        <v>Canada</v>
      </c>
      <c r="AB140" s="154">
        <f>_xlfn.XLOOKUP(B140,Spec!A:A,Spec!L:L,FALSE)</f>
        <v>4811.41</v>
      </c>
    </row>
    <row r="141" spans="1:28" x14ac:dyDescent="0.25">
      <c r="A141">
        <v>40160</v>
      </c>
      <c r="B141">
        <v>20025</v>
      </c>
      <c r="C141" s="154" t="str">
        <f>_xlfn.XLOOKUP(B141,Spec!A:A,Spec!C:C)</f>
        <v>Etsuhiro</v>
      </c>
      <c r="D141" s="155" t="str">
        <f>_xlfn.XLOOKUP(B141,Spec!A:A,Spec!D:D)</f>
        <v>EL3059</v>
      </c>
      <c r="E141" t="s">
        <v>1209</v>
      </c>
      <c r="F141" t="str">
        <f>_xlfn.XLOOKUP(E141,Clients!B:B,Clients!D:D,FALSE)</f>
        <v>F</v>
      </c>
      <c r="G141" s="13"/>
      <c r="H141" t="s">
        <v>364</v>
      </c>
      <c r="I141" s="154" t="str">
        <f>_xlfn.XLOOKUP(B141,Spec!A:A,Spec!B:B)</f>
        <v>D11-2</v>
      </c>
      <c r="J141" s="154" t="s">
        <v>1216</v>
      </c>
      <c r="K141" s="154" t="s">
        <v>209</v>
      </c>
      <c r="L141" s="154" t="str">
        <f t="shared" si="17"/>
        <v>Larg: 7.128po   Long: 2500pi</v>
      </c>
      <c r="N141" s="27"/>
      <c r="O141" s="30" t="s">
        <v>198</v>
      </c>
      <c r="P141" s="114">
        <v>7.1280000000000001</v>
      </c>
      <c r="Q141" s="71">
        <v>2500</v>
      </c>
      <c r="R141" s="186">
        <f t="shared" si="15"/>
        <v>213.84</v>
      </c>
      <c r="S141" s="196" t="str">
        <f>_xlfn.XLOOKUP(E141,Clients!B:B,Clients!D:D,FALSE)</f>
        <v>F</v>
      </c>
      <c r="T141" s="156">
        <f t="shared" si="16"/>
        <v>0</v>
      </c>
      <c r="U141" s="154" t="str">
        <f t="shared" si="14"/>
        <v>roul.</v>
      </c>
      <c r="V141" s="154" t="str">
        <f>_xlfn.XLOOKUP(E141,Clients!B:B,Clients!X:X,FALSE)</f>
        <v>CAD</v>
      </c>
      <c r="X141" s="197">
        <f t="shared" si="18"/>
        <v>0</v>
      </c>
      <c r="Y141" s="154" t="str">
        <f t="shared" si="19"/>
        <v>msi</v>
      </c>
      <c r="Z141" s="154" t="str">
        <f>_xlfn.XLOOKUP(E141,Clients!B:B,Clients!Y:Y,FALSE)</f>
        <v>CAD</v>
      </c>
      <c r="AA141" s="154" t="str">
        <f>_xlfn.XLOOKUP(B141,Spec!A:A,Spec!K:K,FALSE)</f>
        <v>Canada</v>
      </c>
      <c r="AB141" s="154">
        <f>_xlfn.XLOOKUP(B141,Spec!A:A,Spec!L:L,FALSE)</f>
        <v>4811.41</v>
      </c>
    </row>
    <row r="142" spans="1:28" x14ac:dyDescent="0.25">
      <c r="A142">
        <v>40161</v>
      </c>
      <c r="B142">
        <v>20025</v>
      </c>
      <c r="C142" s="154" t="str">
        <f>_xlfn.XLOOKUP(B142,Spec!A:A,Spec!C:C)</f>
        <v>Etsuhiro</v>
      </c>
      <c r="D142" s="155" t="str">
        <f>_xlfn.XLOOKUP(B142,Spec!A:A,Spec!D:D)</f>
        <v>EL3059</v>
      </c>
      <c r="E142" t="s">
        <v>476</v>
      </c>
      <c r="F142" t="str">
        <f>_xlfn.XLOOKUP(E142,Clients!B:B,Clients!D:D,FALSE)</f>
        <v>F</v>
      </c>
      <c r="G142" s="13"/>
      <c r="H142" t="s">
        <v>1005</v>
      </c>
      <c r="I142" s="154" t="str">
        <f>_xlfn.XLOOKUP(B142,Spec!A:A,Spec!B:B)</f>
        <v>D11-2</v>
      </c>
      <c r="J142" s="154" t="s">
        <v>1327</v>
      </c>
      <c r="K142" s="154" t="s">
        <v>1328</v>
      </c>
      <c r="L142" s="154" t="s">
        <v>1326</v>
      </c>
      <c r="N142" s="27">
        <v>12.33</v>
      </c>
      <c r="O142" s="30" t="s">
        <v>208</v>
      </c>
      <c r="P142" s="114">
        <v>4</v>
      </c>
      <c r="Q142" s="71">
        <v>6</v>
      </c>
      <c r="R142" s="186">
        <f t="shared" si="15"/>
        <v>0.28799999999999998</v>
      </c>
      <c r="S142" s="196" t="str">
        <f>_xlfn.XLOOKUP(E142,Clients!B:B,Clients!D:D,FALSE)</f>
        <v>F</v>
      </c>
      <c r="T142" s="156"/>
      <c r="U142" s="154"/>
      <c r="V142" s="154" t="str">
        <f>_xlfn.XLOOKUP(E142,Clients!B:B,Clients!X:X,FALSE)</f>
        <v>CAD</v>
      </c>
      <c r="X142" s="197">
        <f t="shared" si="18"/>
        <v>12.33</v>
      </c>
      <c r="Y142" s="154" t="str">
        <f t="shared" si="19"/>
        <v>roul.</v>
      </c>
      <c r="Z142" s="154" t="str">
        <f>_xlfn.XLOOKUP(E142,Clients!B:B,Clients!Y:Y,FALSE)</f>
        <v>CAD</v>
      </c>
      <c r="AA142" s="154" t="str">
        <f>_xlfn.XLOOKUP(B142,Spec!A:A,Spec!K:K,FALSE)</f>
        <v>Canada</v>
      </c>
      <c r="AB142" s="154">
        <f>_xlfn.XLOOKUP(B142,Spec!A:A,Spec!L:L,FALSE)</f>
        <v>4811.41</v>
      </c>
    </row>
    <row r="143" spans="1:28" x14ac:dyDescent="0.25">
      <c r="A143">
        <v>40162</v>
      </c>
      <c r="B143">
        <v>20026</v>
      </c>
      <c r="C143" s="154" t="str">
        <f>_xlfn.XLOOKUP(B143,Spec!A:A,Spec!C:C)</f>
        <v>Kens</v>
      </c>
      <c r="D143" s="155">
        <f>_xlfn.XLOOKUP(B143,Spec!A:A,Spec!D:D)</f>
        <v>0</v>
      </c>
      <c r="E143" t="s">
        <v>634</v>
      </c>
      <c r="F143" t="str">
        <f>_xlfn.XLOOKUP(E143,Clients!B:B,Clients!D:D,FALSE)</f>
        <v>F</v>
      </c>
      <c r="G143" s="13"/>
      <c r="H143" t="s">
        <v>1319</v>
      </c>
      <c r="I143" s="154" t="str">
        <f>_xlfn.XLOOKUP(B143,Spec!A:A,Spec!B:B)</f>
        <v>F80</v>
      </c>
      <c r="J143" s="154"/>
      <c r="K143" s="154" t="str">
        <f>_xlfn.XLOOKUP(B143,Spec!A:A,Spec!E:E)</f>
        <v>White PET C2S - 190µ - 7.5mils</v>
      </c>
      <c r="L143" s="154" t="str">
        <f>IF(F143="F","Larg: "&amp;P143&amp;"po   Long: "&amp;Q143&amp;"pi","W: "&amp;P143&amp;"in   L: "&amp;Q143&amp;"ft")</f>
        <v>Larg: 11po   Long: 5000pi</v>
      </c>
      <c r="N143" s="27">
        <v>2.2000000000000002</v>
      </c>
      <c r="O143" s="30" t="s">
        <v>198</v>
      </c>
      <c r="P143" s="114">
        <v>11</v>
      </c>
      <c r="Q143" s="71">
        <v>5000</v>
      </c>
      <c r="R143" s="186">
        <f t="shared" si="15"/>
        <v>660</v>
      </c>
      <c r="S143" s="196" t="str">
        <f>_xlfn.XLOOKUP(E143,Clients!B:B,Clients!D:D,FALSE)</f>
        <v>F</v>
      </c>
      <c r="T143" s="156">
        <f t="shared" si="16"/>
        <v>1452.0000000000002</v>
      </c>
      <c r="U143" s="154" t="str">
        <f t="shared" si="14"/>
        <v>roul.</v>
      </c>
      <c r="V143" s="154" t="str">
        <f>_xlfn.XLOOKUP(E143,Clients!B:B,Clients!X:X,FALSE)</f>
        <v>CAD</v>
      </c>
      <c r="X143" s="197">
        <f t="shared" si="18"/>
        <v>2.2000000000000002</v>
      </c>
      <c r="Y143" s="154" t="str">
        <f t="shared" si="19"/>
        <v>msi</v>
      </c>
      <c r="Z143" s="154" t="str">
        <f>_xlfn.XLOOKUP(E143,Clients!B:B,Clients!Y:Y,FALSE)</f>
        <v>CAD</v>
      </c>
      <c r="AA143" s="154">
        <f>_xlfn.XLOOKUP(B143,Spec!A:A,Spec!K:K,FALSE)</f>
        <v>0</v>
      </c>
      <c r="AB143" s="154">
        <f>_xlfn.XLOOKUP(B143,Spec!A:A,Spec!L:L,FALSE)</f>
        <v>3920.62</v>
      </c>
    </row>
    <row r="144" spans="1:28" x14ac:dyDescent="0.25">
      <c r="A144">
        <v>40163</v>
      </c>
      <c r="B144">
        <v>20027</v>
      </c>
      <c r="C144" s="154" t="str">
        <f>_xlfn.XLOOKUP(B144,Spec!A:A,Spec!C:C)</f>
        <v>Kens</v>
      </c>
      <c r="D144" s="155">
        <f>_xlfn.XLOOKUP(B144,Spec!A:A,Spec!D:D)</f>
        <v>0</v>
      </c>
      <c r="E144" t="s">
        <v>634</v>
      </c>
      <c r="F144" t="str">
        <f>_xlfn.XLOOKUP(E144,Clients!B:B,Clients!D:D,FALSE)</f>
        <v>F</v>
      </c>
      <c r="G144" s="13"/>
      <c r="H144" t="s">
        <v>1322</v>
      </c>
      <c r="I144" s="154" t="str">
        <f>_xlfn.XLOOKUP(B144,Spec!A:A,Spec!B:B)</f>
        <v>F81</v>
      </c>
      <c r="J144" s="154"/>
      <c r="K144" s="154" t="str">
        <f>_xlfn.XLOOKUP(B144,Spec!A:A,Spec!E:E)</f>
        <v>White PET C2S - 140µ - 5.5mils</v>
      </c>
      <c r="L144" s="154" t="s">
        <v>1329</v>
      </c>
      <c r="N144" s="27">
        <v>150</v>
      </c>
      <c r="O144" s="30" t="s">
        <v>1336</v>
      </c>
      <c r="P144" s="114"/>
      <c r="Q144" s="71"/>
      <c r="R144" s="186">
        <f t="shared" si="15"/>
        <v>0</v>
      </c>
      <c r="S144" s="196" t="str">
        <f>_xlfn.XLOOKUP(E144,Clients!B:B,Clients!D:D,FALSE)</f>
        <v>F</v>
      </c>
      <c r="T144" s="156"/>
      <c r="U144" s="154"/>
      <c r="V144" s="154" t="str">
        <f>_xlfn.XLOOKUP(E144,Clients!B:B,Clients!X:X,FALSE)</f>
        <v>CAD</v>
      </c>
      <c r="X144" s="197">
        <f t="shared" si="18"/>
        <v>150</v>
      </c>
      <c r="Y144" s="154" t="str">
        <f t="shared" si="19"/>
        <v>pqt</v>
      </c>
      <c r="Z144" s="154" t="str">
        <f>_xlfn.XLOOKUP(E144,Clients!B:B,Clients!Y:Y,FALSE)</f>
        <v>CAD</v>
      </c>
      <c r="AA144" s="154">
        <f>_xlfn.XLOOKUP(B144,Spec!A:A,Spec!K:K,FALSE)</f>
        <v>0</v>
      </c>
      <c r="AB144" s="154">
        <f>_xlfn.XLOOKUP(B144,Spec!A:A,Spec!L:L,FALSE)</f>
        <v>3920.62</v>
      </c>
    </row>
    <row r="145" spans="1:28" x14ac:dyDescent="0.25">
      <c r="A145">
        <v>40164</v>
      </c>
      <c r="B145">
        <v>20028</v>
      </c>
      <c r="C145" s="154" t="str">
        <f>_xlfn.XLOOKUP(B145,Spec!A:A,Spec!C:C)</f>
        <v>Kens</v>
      </c>
      <c r="D145" s="155">
        <f>_xlfn.XLOOKUP(B145,Spec!A:A,Spec!D:D)</f>
        <v>0</v>
      </c>
      <c r="E145" t="s">
        <v>634</v>
      </c>
      <c r="F145" t="str">
        <f>_xlfn.XLOOKUP(E145,Clients!B:B,Clients!D:D,FALSE)</f>
        <v>F</v>
      </c>
      <c r="G145" s="13"/>
      <c r="H145" t="s">
        <v>1323</v>
      </c>
      <c r="I145" s="154" t="str">
        <f>_xlfn.XLOOKUP(B145,Spec!A:A,Spec!B:B)</f>
        <v>F82</v>
      </c>
      <c r="J145" s="154"/>
      <c r="K145" s="154" t="str">
        <f>_xlfn.XLOOKUP(B145,Spec!A:A,Spec!E:E)</f>
        <v>White PET C2S - 110µ - 4.5mils</v>
      </c>
      <c r="L145" s="154" t="s">
        <v>1329</v>
      </c>
      <c r="N145" s="27">
        <v>150</v>
      </c>
      <c r="O145" s="30" t="s">
        <v>1336</v>
      </c>
      <c r="P145" s="114"/>
      <c r="Q145" s="71"/>
      <c r="R145" s="186">
        <f t="shared" si="15"/>
        <v>0</v>
      </c>
      <c r="S145" s="196" t="str">
        <f>_xlfn.XLOOKUP(E145,Clients!B:B,Clients!D:D,FALSE)</f>
        <v>F</v>
      </c>
      <c r="T145" s="156"/>
      <c r="U145" s="154"/>
      <c r="V145" s="154" t="str">
        <f>_xlfn.XLOOKUP(E145,Clients!B:B,Clients!X:X,FALSE)</f>
        <v>CAD</v>
      </c>
      <c r="X145" s="197">
        <f t="shared" si="18"/>
        <v>150</v>
      </c>
      <c r="Y145" s="154" t="str">
        <f t="shared" si="19"/>
        <v>pqt</v>
      </c>
      <c r="Z145" s="154" t="str">
        <f>_xlfn.XLOOKUP(E145,Clients!B:B,Clients!Y:Y,FALSE)</f>
        <v>CAD</v>
      </c>
      <c r="AA145" s="154">
        <f>_xlfn.XLOOKUP(B145,Spec!A:A,Spec!K:K,FALSE)</f>
        <v>0</v>
      </c>
      <c r="AB145" s="154">
        <f>_xlfn.XLOOKUP(B145,Spec!A:A,Spec!L:L,FALSE)</f>
        <v>3920.62</v>
      </c>
    </row>
    <row r="146" spans="1:28" x14ac:dyDescent="0.25">
      <c r="A146">
        <v>40165</v>
      </c>
      <c r="B146">
        <v>20029</v>
      </c>
      <c r="C146" s="154" t="str">
        <f>_xlfn.XLOOKUP(B146,Spec!A:A,Spec!C:C)</f>
        <v>Fujian Mingyou New Mat</v>
      </c>
      <c r="D146" s="155" t="str">
        <f>_xlfn.XLOOKUP(B146,Spec!A:A,Spec!D:D)</f>
        <v>W728</v>
      </c>
      <c r="E146" t="s">
        <v>1027</v>
      </c>
      <c r="F146" t="str">
        <f>_xlfn.XLOOKUP(E146,Clients!B:B,Clients!D:D,FALSE)</f>
        <v>F</v>
      </c>
      <c r="G146" s="13"/>
      <c r="H146" t="s">
        <v>1338</v>
      </c>
      <c r="I146" s="154" t="str">
        <f>_xlfn.XLOOKUP(B146,Spec!A:A,Spec!B:B)</f>
        <v>Z110450-W28</v>
      </c>
      <c r="J146" s="154" t="str">
        <f>_xlfn.XLOOKUP(B146,Spec!A:A,Spec!J:J)</f>
        <v>110mm x 450 m</v>
      </c>
      <c r="K146" s="154" t="s">
        <v>1350</v>
      </c>
      <c r="L146" s="154" t="s">
        <v>1346</v>
      </c>
      <c r="N146" s="27">
        <v>4.25</v>
      </c>
      <c r="O146" s="30" t="s">
        <v>208</v>
      </c>
      <c r="P146" s="114"/>
      <c r="Q146" s="71"/>
      <c r="R146" s="186">
        <f t="shared" si="15"/>
        <v>0</v>
      </c>
      <c r="S146" s="196" t="str">
        <f>_xlfn.XLOOKUP(E146,Clients!B:B,Clients!D:D,FALSE)</f>
        <v>F</v>
      </c>
      <c r="T146" s="156"/>
      <c r="U146" s="154"/>
      <c r="V146" s="154" t="str">
        <f>_xlfn.XLOOKUP(E146,Clients!B:B,Clients!X:X,FALSE)</f>
        <v>CAD</v>
      </c>
      <c r="X146" s="197">
        <f t="shared" si="18"/>
        <v>4.25</v>
      </c>
      <c r="Y146" s="154" t="str">
        <f t="shared" si="19"/>
        <v>roul.</v>
      </c>
      <c r="Z146" s="154" t="str">
        <f>_xlfn.XLOOKUP(E146,Clients!B:B,Clients!Y:Y,FALSE)</f>
        <v>CAD</v>
      </c>
      <c r="AA146" s="154">
        <f>_xlfn.XLOOKUP(B146,Spec!A:A,Spec!K:K,FALSE)</f>
        <v>0</v>
      </c>
      <c r="AB146" s="154">
        <f>_xlfn.XLOOKUP(B146,Spec!A:A,Spec!L:L,FALSE)</f>
        <v>0</v>
      </c>
    </row>
    <row r="147" spans="1:28" x14ac:dyDescent="0.25">
      <c r="A147">
        <v>40166</v>
      </c>
      <c r="B147">
        <v>20025</v>
      </c>
      <c r="C147" s="154" t="str">
        <f>_xlfn.XLOOKUP(B147,Spec!A:A,Spec!C:C)</f>
        <v>Etsuhiro</v>
      </c>
      <c r="D147" s="155" t="str">
        <f>_xlfn.XLOOKUP(B147,Spec!A:A,Spec!D:D)</f>
        <v>EL3059</v>
      </c>
      <c r="E147" t="s">
        <v>281</v>
      </c>
      <c r="F147" t="str">
        <f>_xlfn.XLOOKUP(E147,Clients!B:B,Clients!D:D,FALSE)</f>
        <v>F</v>
      </c>
      <c r="G147" s="13"/>
      <c r="H147" t="s">
        <v>364</v>
      </c>
      <c r="I147" s="154" t="str">
        <f>_xlfn.XLOOKUP(B147,Spec!A:A,Spec!B:B)</f>
        <v>D11-2</v>
      </c>
      <c r="J147" s="154" t="str">
        <f>_xlfn.XLOOKUP(B147,Spec!A:A,Spec!J:J)</f>
        <v>TC DT - Hotmelt Adhesive</v>
      </c>
      <c r="K147" s="154" t="str">
        <f>_xlfn.XLOOKUP(B147,Spec!A:A,Spec!E:E)</f>
        <v>Self Adhesive Paper</v>
      </c>
      <c r="L147" s="154" t="str">
        <f t="shared" ref="L147:L180" si="20">IF(F147="F","Larg: "&amp;P147&amp;"po   Long: "&amp;Q147&amp;"pi","W: "&amp;P147&amp;"in   L: "&amp;Q147&amp;"ft")</f>
        <v>Larg: 17.15po   Long: 10000pi</v>
      </c>
      <c r="N147" s="27"/>
      <c r="O147" s="30" t="s">
        <v>198</v>
      </c>
      <c r="P147" s="114">
        <v>17.149999999999999</v>
      </c>
      <c r="Q147" s="71">
        <v>10000</v>
      </c>
      <c r="R147" s="186">
        <f t="shared" si="15"/>
        <v>2057.9999999999995</v>
      </c>
      <c r="S147" s="196" t="str">
        <f>_xlfn.XLOOKUP(E147,Clients!B:B,Clients!D:D,FALSE)</f>
        <v>F</v>
      </c>
      <c r="T147" s="156">
        <f t="shared" si="16"/>
        <v>0</v>
      </c>
      <c r="U147" s="154" t="str">
        <f t="shared" si="14"/>
        <v>roul.</v>
      </c>
      <c r="V147" s="154" t="str">
        <f>_xlfn.XLOOKUP(E147,Clients!B:B,Clients!X:X,FALSE)</f>
        <v>CAD</v>
      </c>
      <c r="X147" s="197">
        <f t="shared" si="18"/>
        <v>0</v>
      </c>
      <c r="Y147" s="154" t="str">
        <f t="shared" si="19"/>
        <v>msi</v>
      </c>
      <c r="Z147" s="154" t="str">
        <f>_xlfn.XLOOKUP(E147,Clients!B:B,Clients!Y:Y,FALSE)</f>
        <v>CAD</v>
      </c>
      <c r="AA147" s="154" t="str">
        <f>_xlfn.XLOOKUP(B147,Spec!A:A,Spec!K:K,FALSE)</f>
        <v>Canada</v>
      </c>
      <c r="AB147" s="154">
        <f>_xlfn.XLOOKUP(B147,Spec!A:A,Spec!L:L,FALSE)</f>
        <v>4811.41</v>
      </c>
    </row>
    <row r="148" spans="1:28" x14ac:dyDescent="0.25">
      <c r="A148">
        <v>40167</v>
      </c>
      <c r="B148">
        <v>20012</v>
      </c>
      <c r="C148" s="154" t="str">
        <f>_xlfn.XLOOKUP(B148,Spec!A:A,Spec!C:C)</f>
        <v>AKO</v>
      </c>
      <c r="D148" s="155" t="str">
        <f>_xlfn.XLOOKUP(B148,Spec!A:A,Spec!D:D)</f>
        <v>AR316 (AH2002)</v>
      </c>
      <c r="E148" t="s">
        <v>281</v>
      </c>
      <c r="F148" t="str">
        <f>_xlfn.XLOOKUP(E148,Clients!B:B,Clients!D:D,FALSE)</f>
        <v>F</v>
      </c>
      <c r="G148" s="13"/>
      <c r="H148" t="s">
        <v>309</v>
      </c>
      <c r="I148" s="154" t="str">
        <f>_xlfn.XLOOKUP(B148,Spec!A:A,Spec!B:B)</f>
        <v>D21-1</v>
      </c>
      <c r="J148" s="154" t="str">
        <f>_xlfn.XLOOKUP(B148,Spec!A:A,Spec!J:J)</f>
        <v>TC DT - Hotmelt Adhesive</v>
      </c>
      <c r="K148" s="154" t="str">
        <f>_xlfn.XLOOKUP(B148,Spec!A:A,Spec!E:E)</f>
        <v>Self Adhesive Paper</v>
      </c>
      <c r="L148" s="154" t="str">
        <f t="shared" si="20"/>
        <v>Larg: 17.15po   Long: 10000pi</v>
      </c>
      <c r="N148" s="27"/>
      <c r="O148" s="30" t="s">
        <v>198</v>
      </c>
      <c r="P148" s="114">
        <v>17.149999999999999</v>
      </c>
      <c r="Q148" s="71">
        <v>10000</v>
      </c>
      <c r="R148" s="186">
        <f t="shared" si="15"/>
        <v>2057.9999999999995</v>
      </c>
      <c r="S148" s="196" t="str">
        <f>_xlfn.XLOOKUP(E148,Clients!B:B,Clients!D:D,FALSE)</f>
        <v>F</v>
      </c>
      <c r="T148" s="156">
        <f t="shared" si="16"/>
        <v>0</v>
      </c>
      <c r="U148" s="154" t="str">
        <f t="shared" si="14"/>
        <v>roul.</v>
      </c>
      <c r="V148" s="154" t="str">
        <f>_xlfn.XLOOKUP(E148,Clients!B:B,Clients!X:X,FALSE)</f>
        <v>CAD</v>
      </c>
      <c r="X148" s="197">
        <f t="shared" si="18"/>
        <v>0</v>
      </c>
      <c r="Y148" s="154" t="str">
        <f t="shared" si="19"/>
        <v>msi</v>
      </c>
      <c r="Z148" s="154" t="str">
        <f>_xlfn.XLOOKUP(E148,Clients!B:B,Clients!Y:Y,FALSE)</f>
        <v>CAD</v>
      </c>
      <c r="AA148" s="154" t="str">
        <f>_xlfn.XLOOKUP(B148,Spec!A:A,Spec!K:K,FALSE)</f>
        <v>Canada</v>
      </c>
      <c r="AB148" s="154">
        <f>_xlfn.XLOOKUP(B148,Spec!A:A,Spec!L:L,FALSE)</f>
        <v>4811.41</v>
      </c>
    </row>
    <row r="149" spans="1:28" x14ac:dyDescent="0.25">
      <c r="A149">
        <v>40168</v>
      </c>
      <c r="B149">
        <v>20013</v>
      </c>
      <c r="C149" s="154" t="str">
        <f>_xlfn.XLOOKUP(B149,Spec!A:A,Spec!C:C)</f>
        <v>AKO</v>
      </c>
      <c r="D149" s="155" t="str">
        <f>_xlfn.XLOOKUP(B149,Spec!A:A,Spec!D:D)</f>
        <v>Hansol TC CL74</v>
      </c>
      <c r="E149" t="s">
        <v>568</v>
      </c>
      <c r="F149" t="str">
        <f>_xlfn.XLOOKUP(E149,Clients!B:B,Clients!D:D,FALSE)</f>
        <v>F</v>
      </c>
      <c r="G149" s="13"/>
      <c r="H149" t="s">
        <v>364</v>
      </c>
      <c r="I149" s="154" t="str">
        <f>_xlfn.XLOOKUP(B149,Spec!A:A,Spec!B:B)</f>
        <v>D11-1</v>
      </c>
      <c r="J149" s="154" t="str">
        <f>_xlfn.XLOOKUP(B149,Spec!A:A,Spec!J:J)</f>
        <v>TC DT - Hotmelt Adhesive</v>
      </c>
      <c r="K149" s="154" t="str">
        <f>_xlfn.XLOOKUP(B149,Spec!A:A,Spec!E:E)</f>
        <v>Self Adhesive Paper</v>
      </c>
      <c r="L149" s="154" t="str">
        <f t="shared" si="20"/>
        <v>Larg: 9.875po   Long: 2500pi</v>
      </c>
      <c r="N149" s="27">
        <v>0</v>
      </c>
      <c r="O149" s="30" t="s">
        <v>198</v>
      </c>
      <c r="P149" s="114">
        <v>9.875</v>
      </c>
      <c r="Q149" s="71">
        <v>2500</v>
      </c>
      <c r="R149" s="186">
        <f t="shared" si="15"/>
        <v>296.25</v>
      </c>
      <c r="S149" s="196" t="str">
        <f>_xlfn.XLOOKUP(E149,Clients!B:B,Clients!D:D,FALSE)</f>
        <v>F</v>
      </c>
      <c r="T149" s="156">
        <f t="shared" si="16"/>
        <v>0</v>
      </c>
      <c r="U149" s="154" t="str">
        <f t="shared" si="14"/>
        <v>roul.</v>
      </c>
      <c r="V149" s="154" t="str">
        <f>_xlfn.XLOOKUP(E149,Clients!B:B,Clients!X:X,FALSE)</f>
        <v>CAD</v>
      </c>
      <c r="X149" s="197">
        <f t="shared" si="18"/>
        <v>0</v>
      </c>
      <c r="Y149" s="154" t="str">
        <f t="shared" si="19"/>
        <v>msi</v>
      </c>
      <c r="Z149" s="154" t="str">
        <f>_xlfn.XLOOKUP(E149,Clients!B:B,Clients!Y:Y,FALSE)</f>
        <v>CAD</v>
      </c>
      <c r="AA149" s="154" t="str">
        <f>_xlfn.XLOOKUP(B149,Spec!A:A,Spec!K:K,FALSE)</f>
        <v>Canada</v>
      </c>
      <c r="AB149" s="154">
        <f>_xlfn.XLOOKUP(B149,Spec!A:A,Spec!L:L,FALSE)</f>
        <v>4811.41</v>
      </c>
    </row>
    <row r="150" spans="1:28" x14ac:dyDescent="0.25">
      <c r="A150">
        <v>40169</v>
      </c>
      <c r="B150" s="76">
        <v>20018</v>
      </c>
      <c r="C150" s="154" t="str">
        <f>_xlfn.XLOOKUP(B150,Spec!A:A,Spec!C:C)</f>
        <v>AKO</v>
      </c>
      <c r="D150" s="155" t="str">
        <f>_xlfn.XLOOKUP(B150,Spec!A:A,Spec!D:D)</f>
        <v>AH3010</v>
      </c>
      <c r="E150" t="s">
        <v>8</v>
      </c>
      <c r="F150" t="str">
        <f>_xlfn.XLOOKUP(E150,Clients!B:B,Clients!D:D,FALSE)</f>
        <v>A</v>
      </c>
      <c r="G150" s="13" t="s">
        <v>1385</v>
      </c>
      <c r="H150" t="s">
        <v>282</v>
      </c>
      <c r="I150" s="154" t="s">
        <v>146</v>
      </c>
      <c r="J150" s="154" t="str">
        <f>_xlfn.XLOOKUP(B150,Spec!A:A,Spec!J:J)</f>
        <v>TC DT - Acrylic Adhesive</v>
      </c>
      <c r="K150" s="154" t="str">
        <f>_xlfn.XLOOKUP(B150,Spec!A:A,Spec!E:E)</f>
        <v>Self Adhesive Paper</v>
      </c>
      <c r="L150" s="154" t="str">
        <f t="shared" si="20"/>
        <v>W: 6.875in   L: 5000ft</v>
      </c>
      <c r="N150" s="27">
        <v>0.31</v>
      </c>
      <c r="O150" s="30" t="s">
        <v>198</v>
      </c>
      <c r="P150" s="114">
        <v>6.875</v>
      </c>
      <c r="Q150" s="71">
        <v>5000</v>
      </c>
      <c r="R150" s="186">
        <f t="shared" si="15"/>
        <v>412.5</v>
      </c>
      <c r="S150" s="196" t="str">
        <f>_xlfn.XLOOKUP(E150,Clients!B:B,Clients!D:D,FALSE)</f>
        <v>A</v>
      </c>
      <c r="T150" s="156">
        <f t="shared" si="16"/>
        <v>127.875</v>
      </c>
      <c r="U150" s="154" t="str">
        <f t="shared" si="14"/>
        <v>roll</v>
      </c>
      <c r="V150" s="154" t="str">
        <f>_xlfn.XLOOKUP(E150,Clients!B:B,Clients!X:X,FALSE)</f>
        <v>USD</v>
      </c>
      <c r="X150" s="197">
        <f t="shared" si="18"/>
        <v>0.31</v>
      </c>
      <c r="Y150" s="154" t="str">
        <f t="shared" si="19"/>
        <v>msi</v>
      </c>
      <c r="Z150" s="154" t="str">
        <f>_xlfn.XLOOKUP(E150,Clients!B:B,Clients!Y:Y,FALSE)</f>
        <v>USD</v>
      </c>
      <c r="AA150" s="154" t="str">
        <f>_xlfn.XLOOKUP(B150,Spec!A:A,Spec!K:K,FALSE)</f>
        <v>Canada</v>
      </c>
      <c r="AB150" s="154">
        <f>_xlfn.XLOOKUP(B150,Spec!A:A,Spec!L:L,FALSE)</f>
        <v>4811.41</v>
      </c>
    </row>
    <row r="151" spans="1:28" x14ac:dyDescent="0.25">
      <c r="A151">
        <v>40170</v>
      </c>
      <c r="B151" s="76">
        <v>20018</v>
      </c>
      <c r="C151" s="154" t="str">
        <f>_xlfn.XLOOKUP(B151,Spec!A:A,Spec!C:C)</f>
        <v>AKO</v>
      </c>
      <c r="D151" s="155" t="str">
        <f>_xlfn.XLOOKUP(B151,Spec!A:A,Spec!D:D)</f>
        <v>AH3010</v>
      </c>
      <c r="E151" t="s">
        <v>8</v>
      </c>
      <c r="F151" t="str">
        <f>_xlfn.XLOOKUP(E151,Clients!B:B,Clients!D:D,FALSE)</f>
        <v>A</v>
      </c>
      <c r="G151" s="13" t="s">
        <v>1384</v>
      </c>
      <c r="H151" t="s">
        <v>282</v>
      </c>
      <c r="I151" s="154" t="s">
        <v>146</v>
      </c>
      <c r="J151" s="154" t="str">
        <f>_xlfn.XLOOKUP(B151,Spec!A:A,Spec!J:J)</f>
        <v>TC DT - Acrylic Adhesive</v>
      </c>
      <c r="K151" s="154" t="str">
        <f>_xlfn.XLOOKUP(B151,Spec!A:A,Spec!E:E)</f>
        <v>Self Adhesive Paper</v>
      </c>
      <c r="L151" s="154" t="str">
        <f t="shared" si="20"/>
        <v>W: 5.875in   L: 5000ft</v>
      </c>
      <c r="N151" s="27">
        <v>0.31</v>
      </c>
      <c r="O151" s="30" t="s">
        <v>198</v>
      </c>
      <c r="P151" s="114">
        <v>5.875</v>
      </c>
      <c r="Q151" s="71">
        <v>5000</v>
      </c>
      <c r="R151" s="186">
        <f t="shared" si="15"/>
        <v>352.5</v>
      </c>
      <c r="S151" s="196" t="str">
        <f>_xlfn.XLOOKUP(E151,Clients!B:B,Clients!D:D,FALSE)</f>
        <v>A</v>
      </c>
      <c r="T151" s="156">
        <f t="shared" si="16"/>
        <v>109.27500000000001</v>
      </c>
      <c r="U151" s="154" t="str">
        <f t="shared" si="14"/>
        <v>roll</v>
      </c>
      <c r="V151" s="154" t="str">
        <f>_xlfn.XLOOKUP(E151,Clients!B:B,Clients!X:X,FALSE)</f>
        <v>USD</v>
      </c>
      <c r="X151" s="197">
        <f t="shared" si="18"/>
        <v>0.31</v>
      </c>
      <c r="Y151" s="154" t="str">
        <f t="shared" si="19"/>
        <v>msi</v>
      </c>
      <c r="Z151" s="154" t="str">
        <f>_xlfn.XLOOKUP(E151,Clients!B:B,Clients!Y:Y,FALSE)</f>
        <v>USD</v>
      </c>
      <c r="AA151" s="154" t="str">
        <f>_xlfn.XLOOKUP(B151,Spec!A:A,Spec!K:K,FALSE)</f>
        <v>Canada</v>
      </c>
      <c r="AB151" s="154">
        <f>_xlfn.XLOOKUP(B151,Spec!A:A,Spec!L:L,FALSE)</f>
        <v>4811.41</v>
      </c>
    </row>
    <row r="152" spans="1:28" x14ac:dyDescent="0.25">
      <c r="A152">
        <v>40171</v>
      </c>
      <c r="B152">
        <v>20015</v>
      </c>
      <c r="C152" s="154" t="str">
        <f>_xlfn.XLOOKUP(B152,Spec!A:A,Spec!C:C)</f>
        <v>Jinda</v>
      </c>
      <c r="D152" s="155" t="str">
        <f>_xlfn.XLOOKUP(B152,Spec!A:A,Spec!D:D)</f>
        <v>0402105</v>
      </c>
      <c r="E152" t="s">
        <v>688</v>
      </c>
      <c r="F152" t="str">
        <f>_xlfn.XLOOKUP(E152,Clients!B:B,Clients!D:D,FALSE)</f>
        <v>A</v>
      </c>
      <c r="G152" s="13"/>
      <c r="H152" t="s">
        <v>279</v>
      </c>
      <c r="I152" s="154" t="str">
        <f>_xlfn.XLOOKUP(B152,Spec!A:A,Spec!B:B)</f>
        <v>S15-3</v>
      </c>
      <c r="J152" s="154" t="str">
        <f>_xlfn.XLOOKUP(B152,Spec!A:A,Spec!J:J)</f>
        <v>SG - Acrylic Adhesive</v>
      </c>
      <c r="K152" s="154" t="str">
        <f>_xlfn.XLOOKUP(B152,Spec!A:A,Spec!E:E)</f>
        <v>Self Adhesive Paper</v>
      </c>
      <c r="L152" s="154" t="str">
        <f t="shared" si="20"/>
        <v>W: 10in   L: 10000ft</v>
      </c>
      <c r="N152" s="287">
        <v>0.34699999999999998</v>
      </c>
      <c r="O152" s="30" t="s">
        <v>198</v>
      </c>
      <c r="P152" s="114">
        <v>10</v>
      </c>
      <c r="Q152" s="71">
        <v>10000</v>
      </c>
      <c r="R152" s="186">
        <f t="shared" si="15"/>
        <v>1200</v>
      </c>
      <c r="S152" s="196" t="str">
        <f>_xlfn.XLOOKUP(E152,Clients!B:B,Clients!D:D,FALSE)</f>
        <v>A</v>
      </c>
      <c r="T152" s="156">
        <f t="shared" si="16"/>
        <v>416.4</v>
      </c>
      <c r="U152" s="154" t="str">
        <f t="shared" si="14"/>
        <v>roll</v>
      </c>
      <c r="V152" s="154" t="str">
        <f>_xlfn.XLOOKUP(E152,Clients!B:B,Clients!X:X,FALSE)</f>
        <v>CAD</v>
      </c>
      <c r="X152" s="197">
        <f t="shared" si="18"/>
        <v>0.34699999999999998</v>
      </c>
      <c r="Y152" s="154" t="str">
        <f t="shared" si="19"/>
        <v>msi</v>
      </c>
      <c r="Z152" s="154" t="str">
        <f>_xlfn.XLOOKUP(E152,Clients!B:B,Clients!Y:Y,FALSE)</f>
        <v>CAD</v>
      </c>
      <c r="AA152" s="154" t="str">
        <f>_xlfn.XLOOKUP(B152,Spec!A:A,Spec!K:K,FALSE)</f>
        <v>Canada</v>
      </c>
      <c r="AB152" s="154">
        <f>_xlfn.XLOOKUP(B152,Spec!A:A,Spec!L:L,FALSE)</f>
        <v>4811.41</v>
      </c>
    </row>
    <row r="153" spans="1:28" x14ac:dyDescent="0.25">
      <c r="A153">
        <v>40172</v>
      </c>
      <c r="B153">
        <v>20011</v>
      </c>
      <c r="C153" s="154" t="str">
        <f>_xlfn.XLOOKUP(B153,Spec!A:A,Spec!C:C)</f>
        <v>AKO</v>
      </c>
      <c r="D153" s="155" t="str">
        <f>_xlfn.XLOOKUP(B153,Spec!A:A,Spec!D:D)</f>
        <v>AP1019</v>
      </c>
      <c r="E153" t="s">
        <v>762</v>
      </c>
      <c r="F153" t="str">
        <f>_xlfn.XLOOKUP(E153,Clients!B:B,Clients!D:D,FALSE)</f>
        <v>F</v>
      </c>
      <c r="G153" s="13"/>
      <c r="H153" t="s">
        <v>451</v>
      </c>
      <c r="I153" s="154" t="str">
        <f>_xlfn.XLOOKUP(B153,Spec!A:A,Spec!B:B)</f>
        <v>S21-1</v>
      </c>
      <c r="J153" s="154" t="str">
        <f>_xlfn.XLOOKUP(B153,Spec!A:A,Spec!J:J)</f>
        <v>SG - Hotmelt Adhesive</v>
      </c>
      <c r="K153" s="154" t="str">
        <f>_xlfn.XLOOKUP(B153,Spec!A:A,Spec!E:E)</f>
        <v>Self Adhesive Paper</v>
      </c>
      <c r="L153" s="154" t="str">
        <f t="shared" si="20"/>
        <v>Larg: 5.625po   Long: 5000pi</v>
      </c>
      <c r="N153" s="27">
        <v>0.32200000000000001</v>
      </c>
      <c r="O153" s="30" t="s">
        <v>198</v>
      </c>
      <c r="P153" s="114">
        <v>5.625</v>
      </c>
      <c r="Q153" s="71">
        <v>5000</v>
      </c>
      <c r="R153" s="186">
        <f t="shared" si="15"/>
        <v>337.5</v>
      </c>
      <c r="S153" s="196" t="str">
        <f>_xlfn.XLOOKUP(E153,Clients!B:B,Clients!D:D,FALSE)</f>
        <v>F</v>
      </c>
      <c r="T153" s="156">
        <f t="shared" si="16"/>
        <v>108.675</v>
      </c>
      <c r="U153" s="154" t="str">
        <f t="shared" si="14"/>
        <v>roul.</v>
      </c>
      <c r="V153" s="154" t="str">
        <f>_xlfn.XLOOKUP(E153,Clients!B:B,Clients!X:X,FALSE)</f>
        <v>CAD</v>
      </c>
      <c r="X153" s="197">
        <f t="shared" si="18"/>
        <v>0.32200000000000001</v>
      </c>
      <c r="Y153" s="154" t="str">
        <f t="shared" si="19"/>
        <v>msi</v>
      </c>
      <c r="Z153" s="154" t="str">
        <f>_xlfn.XLOOKUP(E153,Clients!B:B,Clients!Y:Y,FALSE)</f>
        <v>CAD</v>
      </c>
      <c r="AA153" s="154" t="str">
        <f>_xlfn.XLOOKUP(B153,Spec!A:A,Spec!K:K,FALSE)</f>
        <v>Canada</v>
      </c>
      <c r="AB153" s="154">
        <f>_xlfn.XLOOKUP(B153,Spec!A:A,Spec!L:L,FALSE)</f>
        <v>4811.41</v>
      </c>
    </row>
    <row r="154" spans="1:28" x14ac:dyDescent="0.25">
      <c r="A154">
        <v>40173</v>
      </c>
      <c r="B154">
        <v>20011</v>
      </c>
      <c r="C154" s="154" t="str">
        <f>_xlfn.XLOOKUP(B154,Spec!A:A,Spec!C:C)</f>
        <v>AKO</v>
      </c>
      <c r="D154" s="155" t="str">
        <f>_xlfn.XLOOKUP(B154,Spec!A:A,Spec!D:D)</f>
        <v>AP1019</v>
      </c>
      <c r="E154" t="s">
        <v>445</v>
      </c>
      <c r="F154" t="str">
        <f>_xlfn.XLOOKUP(E154,Clients!B:B,Clients!D:D,FALSE)</f>
        <v>F</v>
      </c>
      <c r="G154" s="13">
        <v>2212</v>
      </c>
      <c r="H154" t="s">
        <v>451</v>
      </c>
      <c r="I154" s="154" t="str">
        <f>_xlfn.XLOOKUP(B154,Spec!A:A,Spec!B:B)</f>
        <v>S21-1</v>
      </c>
      <c r="J154" s="154" t="str">
        <f>_xlfn.XLOOKUP(B154,Spec!A:A,Spec!J:J)</f>
        <v>SG - Hotmelt Adhesive</v>
      </c>
      <c r="K154" s="154" t="str">
        <f>_xlfn.XLOOKUP(B154,Spec!A:A,Spec!E:E)</f>
        <v>Self Adhesive Paper</v>
      </c>
      <c r="L154" s="154" t="str">
        <f t="shared" si="20"/>
        <v>Larg: 12po   Long: 10000pi</v>
      </c>
      <c r="N154" s="27">
        <v>0.27</v>
      </c>
      <c r="O154" s="30" t="s">
        <v>198</v>
      </c>
      <c r="P154" s="114">
        <v>12</v>
      </c>
      <c r="Q154" s="71">
        <v>10000</v>
      </c>
      <c r="R154" s="186">
        <f t="shared" si="15"/>
        <v>1440</v>
      </c>
      <c r="S154" s="196" t="str">
        <f>_xlfn.XLOOKUP(E154,Clients!B:B,Clients!D:D,FALSE)</f>
        <v>F</v>
      </c>
      <c r="T154" s="156">
        <f t="shared" si="16"/>
        <v>388.8</v>
      </c>
      <c r="U154" s="154" t="str">
        <f t="shared" si="14"/>
        <v>roul.</v>
      </c>
      <c r="V154" s="154" t="str">
        <f>_xlfn.XLOOKUP(E154,Clients!B:B,Clients!X:X,FALSE)</f>
        <v>USD</v>
      </c>
      <c r="X154" s="197">
        <f t="shared" si="18"/>
        <v>0.27</v>
      </c>
      <c r="Y154" s="154" t="str">
        <f t="shared" si="19"/>
        <v>msi</v>
      </c>
      <c r="Z154" s="154" t="str">
        <f>_xlfn.XLOOKUP(E154,Clients!B:B,Clients!Y:Y,FALSE)</f>
        <v>USD</v>
      </c>
      <c r="AA154" s="154" t="str">
        <f>_xlfn.XLOOKUP(B154,Spec!A:A,Spec!K:K,FALSE)</f>
        <v>Canada</v>
      </c>
      <c r="AB154" s="154">
        <f>_xlfn.XLOOKUP(B154,Spec!A:A,Spec!L:L,FALSE)</f>
        <v>4811.41</v>
      </c>
    </row>
    <row r="155" spans="1:28" x14ac:dyDescent="0.25">
      <c r="A155">
        <v>40174</v>
      </c>
      <c r="B155">
        <v>20015</v>
      </c>
      <c r="C155" s="154" t="str">
        <f>_xlfn.XLOOKUP(B155,Spec!A:A,Spec!C:C)</f>
        <v>Jinda</v>
      </c>
      <c r="D155" s="155" t="str">
        <f>_xlfn.XLOOKUP(B155,Spec!A:A,Spec!D:D)</f>
        <v>0402105</v>
      </c>
      <c r="E155" t="s">
        <v>445</v>
      </c>
      <c r="F155" t="str">
        <f>_xlfn.XLOOKUP(E155,Clients!B:B,Clients!D:D,FALSE)</f>
        <v>F</v>
      </c>
      <c r="G155" s="13">
        <v>2213</v>
      </c>
      <c r="H155" t="s">
        <v>279</v>
      </c>
      <c r="I155" s="154" t="str">
        <f>_xlfn.XLOOKUP(B155,Spec!A:A,Spec!B:B)</f>
        <v>S15-3</v>
      </c>
      <c r="J155" s="154" t="str">
        <f>_xlfn.XLOOKUP(B155,Spec!A:A,Spec!J:J)</f>
        <v>SG - Acrylic Adhesive</v>
      </c>
      <c r="K155" s="154" t="str">
        <f>_xlfn.XLOOKUP(B155,Spec!A:A,Spec!E:E)</f>
        <v>Self Adhesive Paper</v>
      </c>
      <c r="L155" s="154" t="str">
        <f t="shared" si="20"/>
        <v>Larg: 8po   Long: 5000pi</v>
      </c>
      <c r="N155" s="27">
        <v>0.28000000000000003</v>
      </c>
      <c r="O155" s="30" t="s">
        <v>198</v>
      </c>
      <c r="P155" s="114">
        <v>8</v>
      </c>
      <c r="Q155" s="71">
        <v>5000</v>
      </c>
      <c r="R155" s="186">
        <f t="shared" si="15"/>
        <v>480</v>
      </c>
      <c r="S155" s="196" t="str">
        <f>_xlfn.XLOOKUP(E155,Clients!B:B,Clients!D:D,FALSE)</f>
        <v>F</v>
      </c>
      <c r="T155" s="156">
        <f t="shared" si="16"/>
        <v>134.4</v>
      </c>
      <c r="U155" s="154" t="str">
        <f t="shared" si="14"/>
        <v>roul.</v>
      </c>
      <c r="V155" s="154" t="str">
        <f>_xlfn.XLOOKUP(E155,Clients!B:B,Clients!X:X,FALSE)</f>
        <v>USD</v>
      </c>
      <c r="X155" s="197">
        <f t="shared" si="18"/>
        <v>0.28000000000000003</v>
      </c>
      <c r="Y155" s="154" t="str">
        <f t="shared" si="19"/>
        <v>msi</v>
      </c>
      <c r="Z155" s="154" t="str">
        <f>_xlfn.XLOOKUP(E155,Clients!B:B,Clients!Y:Y,FALSE)</f>
        <v>USD</v>
      </c>
      <c r="AA155" s="154" t="str">
        <f>_xlfn.XLOOKUP(B155,Spec!A:A,Spec!K:K,FALSE)</f>
        <v>Canada</v>
      </c>
      <c r="AB155" s="154">
        <f>_xlfn.XLOOKUP(B155,Spec!A:A,Spec!L:L,FALSE)</f>
        <v>4811.41</v>
      </c>
    </row>
    <row r="156" spans="1:28" x14ac:dyDescent="0.25">
      <c r="A156">
        <v>40175</v>
      </c>
      <c r="B156">
        <v>20019</v>
      </c>
      <c r="C156" s="154" t="str">
        <f>_xlfn.XLOOKUP(B156,Spec!A:A,Spec!C:C)</f>
        <v>COSMO</v>
      </c>
      <c r="D156" s="155" t="str">
        <f>_xlfn.XLOOKUP(B156,Spec!A:A,Spec!D:D)</f>
        <v>C1031</v>
      </c>
      <c r="E156" t="s">
        <v>445</v>
      </c>
      <c r="F156" t="str">
        <f>_xlfn.XLOOKUP(E156,Clients!B:B,Clients!D:D,FALSE)</f>
        <v>F</v>
      </c>
      <c r="G156" s="13"/>
      <c r="H156" t="s">
        <v>1413</v>
      </c>
      <c r="I156" s="154" t="str">
        <f>_xlfn.XLOOKUP(B156,Spec!A:A,Spec!B:B)</f>
        <v>F50-5</v>
      </c>
      <c r="J156" s="154"/>
      <c r="K156" s="154" t="str">
        <f>_xlfn.XLOOKUP(B156,Spec!A:A,Spec!E:E)</f>
        <v>Clear BOPP 95µ</v>
      </c>
      <c r="L156" s="154" t="str">
        <f t="shared" si="20"/>
        <v>Larg: 16.5po   Long: 2500pi</v>
      </c>
      <c r="N156" s="27">
        <v>0</v>
      </c>
      <c r="O156" s="30" t="s">
        <v>198</v>
      </c>
      <c r="P156" s="114">
        <v>16.5</v>
      </c>
      <c r="Q156" s="71">
        <v>2500</v>
      </c>
      <c r="R156" s="186">
        <f t="shared" si="15"/>
        <v>495</v>
      </c>
      <c r="S156" s="196" t="str">
        <f>_xlfn.XLOOKUP(E156,Clients!B:B,Clients!D:D,FALSE)</f>
        <v>F</v>
      </c>
      <c r="T156" s="156">
        <f t="shared" si="16"/>
        <v>0</v>
      </c>
      <c r="U156" s="154" t="str">
        <f t="shared" si="14"/>
        <v>roul.</v>
      </c>
      <c r="V156" s="154" t="str">
        <f>_xlfn.XLOOKUP(E156,Clients!B:B,Clients!X:X,FALSE)</f>
        <v>USD</v>
      </c>
      <c r="X156" s="197">
        <f t="shared" si="18"/>
        <v>0</v>
      </c>
      <c r="Y156" s="154" t="str">
        <f t="shared" si="19"/>
        <v>msi</v>
      </c>
      <c r="Z156" s="154" t="str">
        <f>_xlfn.XLOOKUP(E156,Clients!B:B,Clients!Y:Y,FALSE)</f>
        <v>USD</v>
      </c>
      <c r="AA156" s="154" t="str">
        <f>_xlfn.XLOOKUP(B156,Spec!A:A,Spec!K:K,FALSE)</f>
        <v>India</v>
      </c>
      <c r="AB156" s="154" t="str">
        <f>_xlfn.XLOOKUP(B156,Spec!A:A,Spec!L:L,FALSE)</f>
        <v>3920.20</v>
      </c>
    </row>
    <row r="157" spans="1:28" x14ac:dyDescent="0.25">
      <c r="A157">
        <v>40176</v>
      </c>
      <c r="B157">
        <v>20003</v>
      </c>
      <c r="C157" s="154" t="str">
        <f>_xlfn.XLOOKUP(B157,Spec!A:A,Spec!C:C)</f>
        <v>AKO</v>
      </c>
      <c r="D157" s="155" t="str">
        <f>_xlfn.XLOOKUP(B157,Spec!A:A,Spec!D:D)</f>
        <v>AT1003</v>
      </c>
      <c r="E157" t="s">
        <v>1209</v>
      </c>
      <c r="F157" t="str">
        <f>_xlfn.XLOOKUP(E157,Clients!B:B,Clients!D:D,FALSE)</f>
        <v>F</v>
      </c>
      <c r="G157" s="13"/>
      <c r="H157" t="s">
        <v>536</v>
      </c>
      <c r="I157" s="154" t="str">
        <f>_xlfn.XLOOKUP(B157,Spec!A:A,Spec!B:B)</f>
        <v>T11-1</v>
      </c>
      <c r="J157" s="154" t="str">
        <f>_xlfn.XLOOKUP(B157,Spec!A:A,Spec!J:J)</f>
        <v>TT - HM Adhesive</v>
      </c>
      <c r="K157" s="154" t="str">
        <f>_xlfn.XLOOKUP(B157,Spec!A:A,Spec!E:E)</f>
        <v>Self Adhesive Paper</v>
      </c>
      <c r="L157" s="154" t="str">
        <f t="shared" si="20"/>
        <v>Larg: 4.5po   Long: 2500pi</v>
      </c>
      <c r="N157" s="27"/>
      <c r="O157" s="30" t="s">
        <v>198</v>
      </c>
      <c r="P157" s="114">
        <v>4.5</v>
      </c>
      <c r="Q157" s="71">
        <v>2500</v>
      </c>
      <c r="R157" s="186">
        <f t="shared" si="15"/>
        <v>135</v>
      </c>
      <c r="S157" s="196" t="str">
        <f>_xlfn.XLOOKUP(E157,Clients!B:B,Clients!D:D,FALSE)</f>
        <v>F</v>
      </c>
      <c r="T157" s="156">
        <f t="shared" si="16"/>
        <v>0</v>
      </c>
      <c r="U157" s="154" t="str">
        <f t="shared" si="14"/>
        <v>roul.</v>
      </c>
      <c r="V157" s="154" t="str">
        <f>_xlfn.XLOOKUP(E157,Clients!B:B,Clients!X:X,FALSE)</f>
        <v>CAD</v>
      </c>
      <c r="X157" s="197">
        <f t="shared" si="18"/>
        <v>0</v>
      </c>
      <c r="Y157" s="154" t="str">
        <f t="shared" si="19"/>
        <v>msi</v>
      </c>
      <c r="Z157" s="154" t="str">
        <f>_xlfn.XLOOKUP(E157,Clients!B:B,Clients!Y:Y,FALSE)</f>
        <v>CAD</v>
      </c>
      <c r="AA157" s="154" t="str">
        <f>_xlfn.XLOOKUP(B157,Spec!A:A,Spec!K:K,FALSE)</f>
        <v>Canada</v>
      </c>
      <c r="AB157" s="154">
        <f>_xlfn.XLOOKUP(B157,Spec!A:A,Spec!L:L,FALSE)</f>
        <v>4811.41</v>
      </c>
    </row>
    <row r="158" spans="1:28" x14ac:dyDescent="0.25">
      <c r="A158">
        <v>40177</v>
      </c>
      <c r="B158">
        <v>20015</v>
      </c>
      <c r="C158" s="154" t="str">
        <f>_xlfn.XLOOKUP(B158,Spec!A:A,Spec!C:C)</f>
        <v>Jinda</v>
      </c>
      <c r="D158" s="155" t="str">
        <f>_xlfn.XLOOKUP(B158,Spec!A:A,Spec!D:D)</f>
        <v>0402105</v>
      </c>
      <c r="E158" t="s">
        <v>445</v>
      </c>
      <c r="F158" t="str">
        <f>_xlfn.XLOOKUP(E158,Clients!B:B,Clients!D:D,FALSE)</f>
        <v>F</v>
      </c>
      <c r="G158" s="13">
        <v>2213</v>
      </c>
      <c r="H158" t="s">
        <v>279</v>
      </c>
      <c r="I158" s="154" t="str">
        <f>_xlfn.XLOOKUP(B158,Spec!A:A,Spec!B:B)</f>
        <v>S15-3</v>
      </c>
      <c r="J158" s="154" t="str">
        <f>_xlfn.XLOOKUP(B158,Spec!A:A,Spec!J:J)</f>
        <v>SG - Acrylic Adhesive</v>
      </c>
      <c r="K158" s="154" t="str">
        <f>_xlfn.XLOOKUP(B158,Spec!A:A,Spec!E:E)</f>
        <v>Self Adhesive Paper</v>
      </c>
      <c r="L158" s="154" t="str">
        <f t="shared" si="20"/>
        <v>Larg: 13po   Long: 10000pi</v>
      </c>
      <c r="N158" s="27">
        <v>0.28000000000000003</v>
      </c>
      <c r="O158" s="30" t="s">
        <v>198</v>
      </c>
      <c r="P158" s="114">
        <v>13</v>
      </c>
      <c r="Q158" s="71">
        <v>10000</v>
      </c>
      <c r="R158" s="186">
        <f t="shared" si="15"/>
        <v>1560</v>
      </c>
      <c r="S158" s="196" t="str">
        <f>_xlfn.XLOOKUP(E158,Clients!B:B,Clients!D:D,FALSE)</f>
        <v>F</v>
      </c>
      <c r="T158" s="156">
        <f t="shared" si="16"/>
        <v>436.80000000000007</v>
      </c>
      <c r="U158" s="154" t="str">
        <f t="shared" si="14"/>
        <v>roul.</v>
      </c>
      <c r="V158" s="154" t="str">
        <f>_xlfn.XLOOKUP(E158,Clients!B:B,Clients!X:X,FALSE)</f>
        <v>USD</v>
      </c>
      <c r="X158" s="197">
        <f t="shared" si="18"/>
        <v>0.28000000000000003</v>
      </c>
      <c r="Y158" s="154" t="str">
        <f t="shared" si="19"/>
        <v>msi</v>
      </c>
      <c r="Z158" s="154" t="str">
        <f>_xlfn.XLOOKUP(E158,Clients!B:B,Clients!Y:Y,FALSE)</f>
        <v>USD</v>
      </c>
      <c r="AA158" s="154" t="str">
        <f>_xlfn.XLOOKUP(B158,Spec!A:A,Spec!K:K,FALSE)</f>
        <v>Canada</v>
      </c>
      <c r="AB158" s="154">
        <f>_xlfn.XLOOKUP(B158,Spec!A:A,Spec!L:L,FALSE)</f>
        <v>4811.41</v>
      </c>
    </row>
    <row r="159" spans="1:28" x14ac:dyDescent="0.25">
      <c r="A159">
        <v>40178</v>
      </c>
      <c r="B159">
        <v>20015</v>
      </c>
      <c r="C159" s="154" t="str">
        <f>_xlfn.XLOOKUP(B159,Spec!A:A,Spec!C:C)</f>
        <v>Jinda</v>
      </c>
      <c r="D159" s="155" t="str">
        <f>_xlfn.XLOOKUP(B159,Spec!A:A,Spec!D:D)</f>
        <v>0402105</v>
      </c>
      <c r="E159" t="s">
        <v>445</v>
      </c>
      <c r="F159" t="str">
        <f>_xlfn.XLOOKUP(E159,Clients!B:B,Clients!D:D,FALSE)</f>
        <v>F</v>
      </c>
      <c r="G159" s="13">
        <v>2213</v>
      </c>
      <c r="H159" t="s">
        <v>279</v>
      </c>
      <c r="I159" s="154" t="str">
        <f>_xlfn.XLOOKUP(B159,Spec!A:A,Spec!B:B)</f>
        <v>S15-3</v>
      </c>
      <c r="J159" s="154" t="str">
        <f>_xlfn.XLOOKUP(B159,Spec!A:A,Spec!J:J)</f>
        <v>SG - Acrylic Adhesive</v>
      </c>
      <c r="K159" s="154" t="str">
        <f>_xlfn.XLOOKUP(B159,Spec!A:A,Spec!E:E)</f>
        <v>Self Adhesive Paper</v>
      </c>
      <c r="L159" s="154" t="str">
        <f t="shared" si="20"/>
        <v>Larg: 8po   Long: 10000pi</v>
      </c>
      <c r="N159" s="27">
        <v>0.28000000000000003</v>
      </c>
      <c r="O159" s="30" t="s">
        <v>198</v>
      </c>
      <c r="P159" s="114">
        <v>8</v>
      </c>
      <c r="Q159" s="71">
        <v>10000</v>
      </c>
      <c r="R159" s="186">
        <f t="shared" si="15"/>
        <v>960</v>
      </c>
      <c r="S159" s="196" t="str">
        <f>_xlfn.XLOOKUP(E159,Clients!B:B,Clients!D:D,FALSE)</f>
        <v>F</v>
      </c>
      <c r="T159" s="156">
        <f t="shared" si="16"/>
        <v>268.8</v>
      </c>
      <c r="U159" s="154" t="str">
        <f t="shared" si="14"/>
        <v>roul.</v>
      </c>
      <c r="V159" s="154" t="str">
        <f>_xlfn.XLOOKUP(E159,Clients!B:B,Clients!X:X,FALSE)</f>
        <v>USD</v>
      </c>
      <c r="X159" s="197">
        <f t="shared" si="18"/>
        <v>0.28000000000000003</v>
      </c>
      <c r="Y159" s="154" t="str">
        <f t="shared" si="19"/>
        <v>msi</v>
      </c>
      <c r="Z159" s="154" t="str">
        <f>_xlfn.XLOOKUP(E159,Clients!B:B,Clients!Y:Y,FALSE)</f>
        <v>USD</v>
      </c>
      <c r="AA159" s="154" t="str">
        <f>_xlfn.XLOOKUP(B159,Spec!A:A,Spec!K:K,FALSE)</f>
        <v>Canada</v>
      </c>
      <c r="AB159" s="154">
        <f>_xlfn.XLOOKUP(B159,Spec!A:A,Spec!L:L,FALSE)</f>
        <v>4811.41</v>
      </c>
    </row>
    <row r="160" spans="1:28" x14ac:dyDescent="0.25">
      <c r="A160">
        <v>40179</v>
      </c>
      <c r="B160">
        <v>20011</v>
      </c>
      <c r="C160" s="154" t="str">
        <f>_xlfn.XLOOKUP(B160,Spec!A:A,Spec!C:C)</f>
        <v>AKO</v>
      </c>
      <c r="D160" s="155" t="str">
        <f>_xlfn.XLOOKUP(B160,Spec!A:A,Spec!D:D)</f>
        <v>AP1019</v>
      </c>
      <c r="E160" t="s">
        <v>1135</v>
      </c>
      <c r="F160" t="str">
        <f>_xlfn.XLOOKUP(E160,Clients!B:B,Clients!D:D,FALSE)</f>
        <v>A</v>
      </c>
      <c r="G160" s="13"/>
      <c r="H160" t="s">
        <v>451</v>
      </c>
      <c r="I160" s="154" t="str">
        <f>_xlfn.XLOOKUP(B160,Spec!A:A,Spec!B:B)</f>
        <v>S21-1</v>
      </c>
      <c r="J160" s="154" t="str">
        <f>_xlfn.XLOOKUP(B160,Spec!A:A,Spec!J:J)</f>
        <v>SG - Hotmelt Adhesive</v>
      </c>
      <c r="K160" s="154" t="str">
        <f>_xlfn.XLOOKUP(B160,Spec!A:A,Spec!E:E)</f>
        <v>Self Adhesive Paper</v>
      </c>
      <c r="L160" s="154" t="str">
        <f t="shared" si="20"/>
        <v>W: 12in   L: 10000ft</v>
      </c>
      <c r="N160" s="27">
        <v>0.33100000000000002</v>
      </c>
      <c r="O160" s="30" t="s">
        <v>198</v>
      </c>
      <c r="P160" s="114">
        <v>12</v>
      </c>
      <c r="Q160" s="71">
        <v>10000</v>
      </c>
      <c r="R160" s="186">
        <f t="shared" si="15"/>
        <v>1440</v>
      </c>
      <c r="S160" s="196" t="str">
        <f>_xlfn.XLOOKUP(E160,Clients!B:B,Clients!D:D,FALSE)</f>
        <v>A</v>
      </c>
      <c r="T160" s="156">
        <f t="shared" si="16"/>
        <v>476.64000000000004</v>
      </c>
      <c r="U160" s="154" t="str">
        <f t="shared" si="14"/>
        <v>roll</v>
      </c>
      <c r="V160" s="154" t="str">
        <f>_xlfn.XLOOKUP(E160,Clients!B:B,Clients!X:X,FALSE)</f>
        <v>CAD</v>
      </c>
      <c r="X160" s="197">
        <f t="shared" si="18"/>
        <v>0.33100000000000002</v>
      </c>
      <c r="Y160" s="154" t="str">
        <f t="shared" si="19"/>
        <v>msi</v>
      </c>
      <c r="Z160" s="154" t="str">
        <f>_xlfn.XLOOKUP(E160,Clients!B:B,Clients!Y:Y,FALSE)</f>
        <v>CAD</v>
      </c>
      <c r="AA160" s="154" t="str">
        <f>_xlfn.XLOOKUP(B160,Spec!A:A,Spec!K:K,FALSE)</f>
        <v>Canada</v>
      </c>
      <c r="AB160" s="154">
        <f>_xlfn.XLOOKUP(B160,Spec!A:A,Spec!L:L,FALSE)</f>
        <v>4811.41</v>
      </c>
    </row>
    <row r="161" spans="1:28" x14ac:dyDescent="0.25">
      <c r="A161">
        <v>40180</v>
      </c>
      <c r="B161">
        <v>20013</v>
      </c>
      <c r="C161" s="154" t="str">
        <f>_xlfn.XLOOKUP(B161,Spec!A:A,Spec!C:C)</f>
        <v>AKO</v>
      </c>
      <c r="D161" s="155" t="str">
        <f>_xlfn.XLOOKUP(B161,Spec!A:A,Spec!D:D)</f>
        <v>Hansol TC CL74</v>
      </c>
      <c r="E161" t="s">
        <v>568</v>
      </c>
      <c r="F161" t="str">
        <f>_xlfn.XLOOKUP(E161,Clients!B:B,Clients!D:D,FALSE)</f>
        <v>F</v>
      </c>
      <c r="G161" s="13">
        <v>7475</v>
      </c>
      <c r="H161" t="s">
        <v>364</v>
      </c>
      <c r="I161" s="154" t="str">
        <f>_xlfn.XLOOKUP(B161,Spec!A:A,Spec!B:B)</f>
        <v>D11-1</v>
      </c>
      <c r="J161" s="154" t="str">
        <f>_xlfn.XLOOKUP(B161,Spec!A:A,Spec!J:J)</f>
        <v>TC DT - Hotmelt Adhesive</v>
      </c>
      <c r="K161" s="154" t="str">
        <f>_xlfn.XLOOKUP(B161,Spec!A:A,Spec!E:E)</f>
        <v>Self Adhesive Paper</v>
      </c>
      <c r="L161" s="154" t="str">
        <f t="shared" si="20"/>
        <v>Larg: 9po   Long: 10000pi</v>
      </c>
      <c r="N161" s="27">
        <v>0.45800000000000002</v>
      </c>
      <c r="O161" s="30" t="s">
        <v>198</v>
      </c>
      <c r="P161" s="114">
        <v>9</v>
      </c>
      <c r="Q161" s="71">
        <v>10000</v>
      </c>
      <c r="R161" s="186">
        <f t="shared" si="15"/>
        <v>1080</v>
      </c>
      <c r="S161" s="196" t="str">
        <f>_xlfn.XLOOKUP(E161,Clients!B:B,Clients!D:D,FALSE)</f>
        <v>F</v>
      </c>
      <c r="T161" s="156">
        <f t="shared" si="16"/>
        <v>494.64000000000004</v>
      </c>
      <c r="U161" s="154" t="str">
        <f t="shared" si="14"/>
        <v>roul.</v>
      </c>
      <c r="V161" s="154" t="str">
        <f>_xlfn.XLOOKUP(E161,Clients!B:B,Clients!X:X,FALSE)</f>
        <v>CAD</v>
      </c>
      <c r="X161" s="197">
        <f t="shared" si="18"/>
        <v>0.45800000000000002</v>
      </c>
      <c r="Y161" s="154" t="str">
        <f t="shared" si="19"/>
        <v>msi</v>
      </c>
      <c r="Z161" s="154" t="str">
        <f>_xlfn.XLOOKUP(E161,Clients!B:B,Clients!Y:Y,FALSE)</f>
        <v>CAD</v>
      </c>
      <c r="AA161" s="154" t="str">
        <f>_xlfn.XLOOKUP(B161,Spec!A:A,Spec!K:K,FALSE)</f>
        <v>Canada</v>
      </c>
      <c r="AB161" s="154">
        <f>_xlfn.XLOOKUP(B161,Spec!A:A,Spec!L:L,FALSE)</f>
        <v>4811.41</v>
      </c>
    </row>
    <row r="162" spans="1:28" x14ac:dyDescent="0.25">
      <c r="A162">
        <v>40181</v>
      </c>
      <c r="B162">
        <v>20003</v>
      </c>
      <c r="C162" s="154" t="str">
        <f>_xlfn.XLOOKUP(B162,Spec!A:A,Spec!C:C)</f>
        <v>AKO</v>
      </c>
      <c r="D162" s="155" t="str">
        <f>_xlfn.XLOOKUP(B162,Spec!A:A,Spec!D:D)</f>
        <v>AT1003</v>
      </c>
      <c r="E162" t="s">
        <v>476</v>
      </c>
      <c r="F162" t="str">
        <f>_xlfn.XLOOKUP(E162,Clients!B:B,Clients!D:D,FALSE)</f>
        <v>F</v>
      </c>
      <c r="G162" s="13"/>
      <c r="H162" t="s">
        <v>536</v>
      </c>
      <c r="I162" s="154" t="str">
        <f>_xlfn.XLOOKUP(B162,Spec!A:A,Spec!B:B)</f>
        <v>T11-1</v>
      </c>
      <c r="J162" s="154" t="str">
        <f>_xlfn.XLOOKUP(B162,Spec!A:A,Spec!J:J)</f>
        <v>TT - HM Adhesive</v>
      </c>
      <c r="K162" s="154" t="str">
        <f>_xlfn.XLOOKUP(B162,Spec!A:A,Spec!E:E)</f>
        <v>Self Adhesive Paper</v>
      </c>
      <c r="L162" s="154" t="str">
        <f t="shared" si="20"/>
        <v>Larg: 8.625po   Long: 10000pi</v>
      </c>
      <c r="N162" s="27">
        <v>0.438</v>
      </c>
      <c r="O162" s="30" t="s">
        <v>198</v>
      </c>
      <c r="P162" s="114">
        <v>8.625</v>
      </c>
      <c r="Q162" s="71">
        <v>10000</v>
      </c>
      <c r="R162" s="186">
        <f t="shared" si="15"/>
        <v>1035</v>
      </c>
      <c r="S162" s="196" t="str">
        <f>_xlfn.XLOOKUP(E162,Clients!B:B,Clients!D:D,FALSE)</f>
        <v>F</v>
      </c>
      <c r="T162" s="156">
        <f t="shared" si="16"/>
        <v>453.33</v>
      </c>
      <c r="U162" s="154" t="str">
        <f t="shared" si="14"/>
        <v>roul.</v>
      </c>
      <c r="V162" s="154" t="str">
        <f>_xlfn.XLOOKUP(E162,Clients!B:B,Clients!X:X,FALSE)</f>
        <v>CAD</v>
      </c>
      <c r="X162" s="197">
        <f t="shared" si="18"/>
        <v>0.438</v>
      </c>
      <c r="Y162" s="154" t="str">
        <f t="shared" si="19"/>
        <v>msi</v>
      </c>
      <c r="Z162" s="154" t="str">
        <f>_xlfn.XLOOKUP(E162,Clients!B:B,Clients!Y:Y,FALSE)</f>
        <v>CAD</v>
      </c>
      <c r="AA162" s="154" t="str">
        <f>_xlfn.XLOOKUP(B162,Spec!A:A,Spec!K:K,FALSE)</f>
        <v>Canada</v>
      </c>
      <c r="AB162" s="154">
        <f>_xlfn.XLOOKUP(B162,Spec!A:A,Spec!L:L,FALSE)</f>
        <v>4811.41</v>
      </c>
    </row>
    <row r="163" spans="1:28" x14ac:dyDescent="0.25">
      <c r="A163">
        <v>40182</v>
      </c>
      <c r="B163">
        <v>20003</v>
      </c>
      <c r="C163" s="154" t="str">
        <f>_xlfn.XLOOKUP(B163,Spec!A:A,Spec!C:C)</f>
        <v>AKO</v>
      </c>
      <c r="D163" s="155" t="str">
        <f>_xlfn.XLOOKUP(B163,Spec!A:A,Spec!D:D)</f>
        <v>AT1003</v>
      </c>
      <c r="E163" t="s">
        <v>476</v>
      </c>
      <c r="F163" t="str">
        <f>_xlfn.XLOOKUP(E163,Clients!B:B,Clients!D:D,FALSE)</f>
        <v>F</v>
      </c>
      <c r="G163" s="13"/>
      <c r="H163" t="s">
        <v>536</v>
      </c>
      <c r="I163" s="154" t="str">
        <f>_xlfn.XLOOKUP(B163,Spec!A:A,Spec!B:B)</f>
        <v>T11-1</v>
      </c>
      <c r="J163" s="154" t="str">
        <f>_xlfn.XLOOKUP(B163,Spec!A:A,Spec!J:J)</f>
        <v>TT - HM Adhesive</v>
      </c>
      <c r="K163" s="154" t="str">
        <f>_xlfn.XLOOKUP(B163,Spec!A:A,Spec!E:E)</f>
        <v>Self Adhesive Paper</v>
      </c>
      <c r="L163" s="154" t="str">
        <f t="shared" si="20"/>
        <v>Larg: 8.625po   Long: 5000pi</v>
      </c>
      <c r="N163" s="27">
        <v>0.438</v>
      </c>
      <c r="O163" s="30" t="s">
        <v>198</v>
      </c>
      <c r="P163" s="114">
        <v>8.625</v>
      </c>
      <c r="Q163" s="71">
        <v>5000</v>
      </c>
      <c r="R163" s="186">
        <f t="shared" si="15"/>
        <v>517.5</v>
      </c>
      <c r="S163" s="196" t="str">
        <f>_xlfn.XLOOKUP(E163,Clients!B:B,Clients!D:D,FALSE)</f>
        <v>F</v>
      </c>
      <c r="T163" s="156">
        <f t="shared" si="16"/>
        <v>226.66499999999999</v>
      </c>
      <c r="U163" s="154" t="str">
        <f t="shared" si="14"/>
        <v>roul.</v>
      </c>
      <c r="V163" s="154" t="str">
        <f>_xlfn.XLOOKUP(E163,Clients!B:B,Clients!X:X,FALSE)</f>
        <v>CAD</v>
      </c>
      <c r="X163" s="197">
        <f t="shared" si="18"/>
        <v>0.438</v>
      </c>
      <c r="Y163" s="154" t="str">
        <f t="shared" si="19"/>
        <v>msi</v>
      </c>
      <c r="Z163" s="154" t="str">
        <f>_xlfn.XLOOKUP(E163,Clients!B:B,Clients!Y:Y,FALSE)</f>
        <v>CAD</v>
      </c>
      <c r="AA163" s="154" t="str">
        <f>_xlfn.XLOOKUP(B163,Spec!A:A,Spec!K:K,FALSE)</f>
        <v>Canada</v>
      </c>
      <c r="AB163" s="154">
        <f>_xlfn.XLOOKUP(B163,Spec!A:A,Spec!L:L,FALSE)</f>
        <v>4811.41</v>
      </c>
    </row>
    <row r="164" spans="1:28" x14ac:dyDescent="0.25">
      <c r="A164">
        <v>40183</v>
      </c>
      <c r="B164">
        <v>20011</v>
      </c>
      <c r="C164" s="154" t="str">
        <f>_xlfn.XLOOKUP(B164,Spec!A:A,Spec!C:C)</f>
        <v>AKO</v>
      </c>
      <c r="D164" s="155" t="str">
        <f>_xlfn.XLOOKUP(B164,Spec!A:A,Spec!D:D)</f>
        <v>AP1019</v>
      </c>
      <c r="E164" t="s">
        <v>476</v>
      </c>
      <c r="F164" t="str">
        <f>_xlfn.XLOOKUP(E164,Clients!B:B,Clients!D:D,FALSE)</f>
        <v>F</v>
      </c>
      <c r="G164" s="13"/>
      <c r="H164" t="s">
        <v>451</v>
      </c>
      <c r="I164" s="154" t="str">
        <f>_xlfn.XLOOKUP(B164,Spec!A:A,Spec!B:B)</f>
        <v>S21-1</v>
      </c>
      <c r="J164" s="154" t="str">
        <f>_xlfn.XLOOKUP(B164,Spec!A:A,Spec!J:J)</f>
        <v>SG - Hotmelt Adhesive</v>
      </c>
      <c r="K164" s="154" t="str">
        <f>_xlfn.XLOOKUP(B164,Spec!A:A,Spec!E:E)</f>
        <v>Self Adhesive Paper</v>
      </c>
      <c r="L164" s="154" t="str">
        <f t="shared" si="20"/>
        <v>Larg: 10.75po   Long: 5000pi</v>
      </c>
      <c r="N164" s="287">
        <v>0.37</v>
      </c>
      <c r="O164" s="30" t="s">
        <v>198</v>
      </c>
      <c r="P164" s="114">
        <v>10.75</v>
      </c>
      <c r="Q164" s="71">
        <v>5000</v>
      </c>
      <c r="R164" s="186">
        <f t="shared" si="15"/>
        <v>645</v>
      </c>
      <c r="S164" s="196" t="str">
        <f>_xlfn.XLOOKUP(E164,Clients!B:B,Clients!D:D,FALSE)</f>
        <v>F</v>
      </c>
      <c r="T164" s="156">
        <f t="shared" si="16"/>
        <v>238.65</v>
      </c>
      <c r="U164" s="154" t="str">
        <f t="shared" ref="U164:U227" si="21">IF(F164="F","roul.","roll")</f>
        <v>roul.</v>
      </c>
      <c r="V164" s="154" t="str">
        <f>_xlfn.XLOOKUP(E164,Clients!B:B,Clients!X:X,FALSE)</f>
        <v>CAD</v>
      </c>
      <c r="X164" s="197">
        <f t="shared" si="18"/>
        <v>0.37</v>
      </c>
      <c r="Y164" s="154" t="str">
        <f t="shared" si="19"/>
        <v>msi</v>
      </c>
      <c r="Z164" s="154" t="str">
        <f>_xlfn.XLOOKUP(E164,Clients!B:B,Clients!Y:Y,FALSE)</f>
        <v>CAD</v>
      </c>
      <c r="AA164" s="154" t="str">
        <f>_xlfn.XLOOKUP(B164,Spec!A:A,Spec!K:K,FALSE)</f>
        <v>Canada</v>
      </c>
      <c r="AB164" s="154">
        <f>_xlfn.XLOOKUP(B164,Spec!A:A,Spec!L:L,FALSE)</f>
        <v>4811.41</v>
      </c>
    </row>
    <row r="165" spans="1:28" x14ac:dyDescent="0.25">
      <c r="A165">
        <v>40184</v>
      </c>
      <c r="B165">
        <v>20011</v>
      </c>
      <c r="C165" s="154" t="str">
        <f>_xlfn.XLOOKUP(B165,Spec!A:A,Spec!C:C)</f>
        <v>AKO</v>
      </c>
      <c r="D165" s="155" t="str">
        <f>_xlfn.XLOOKUP(B165,Spec!A:A,Spec!D:D)</f>
        <v>AP1019</v>
      </c>
      <c r="E165" t="s">
        <v>476</v>
      </c>
      <c r="F165" t="str">
        <f>_xlfn.XLOOKUP(E165,Clients!B:B,Clients!D:D,FALSE)</f>
        <v>F</v>
      </c>
      <c r="G165" s="13"/>
      <c r="H165" t="s">
        <v>451</v>
      </c>
      <c r="I165" s="154" t="str">
        <f>_xlfn.XLOOKUP(B165,Spec!A:A,Spec!B:B)</f>
        <v>S21-1</v>
      </c>
      <c r="J165" s="154" t="str">
        <f>_xlfn.XLOOKUP(B165,Spec!A:A,Spec!J:J)</f>
        <v>SG - Hotmelt Adhesive</v>
      </c>
      <c r="K165" s="154" t="str">
        <f>_xlfn.XLOOKUP(B165,Spec!A:A,Spec!E:E)</f>
        <v>Self Adhesive Paper</v>
      </c>
      <c r="L165" s="154" t="str">
        <f t="shared" si="20"/>
        <v>Larg: 6po   Long: 5000pi</v>
      </c>
      <c r="N165" s="287">
        <v>0.37</v>
      </c>
      <c r="O165" s="30" t="s">
        <v>198</v>
      </c>
      <c r="P165" s="114">
        <v>6</v>
      </c>
      <c r="Q165" s="71">
        <v>5000</v>
      </c>
      <c r="R165" s="186">
        <f t="shared" si="15"/>
        <v>360</v>
      </c>
      <c r="S165" s="196" t="str">
        <f>_xlfn.XLOOKUP(E165,Clients!B:B,Clients!D:D,FALSE)</f>
        <v>F</v>
      </c>
      <c r="T165" s="156">
        <f t="shared" si="16"/>
        <v>133.19999999999999</v>
      </c>
      <c r="U165" s="154" t="str">
        <f t="shared" si="21"/>
        <v>roul.</v>
      </c>
      <c r="V165" s="154" t="str">
        <f>_xlfn.XLOOKUP(E165,Clients!B:B,Clients!X:X,FALSE)</f>
        <v>CAD</v>
      </c>
      <c r="X165" s="197">
        <f t="shared" si="18"/>
        <v>0.37</v>
      </c>
      <c r="Y165" s="154" t="str">
        <f t="shared" si="19"/>
        <v>msi</v>
      </c>
      <c r="Z165" s="154" t="str">
        <f>_xlfn.XLOOKUP(E165,Clients!B:B,Clients!Y:Y,FALSE)</f>
        <v>CAD</v>
      </c>
      <c r="AA165" s="154" t="str">
        <f>_xlfn.XLOOKUP(B165,Spec!A:A,Spec!K:K,FALSE)</f>
        <v>Canada</v>
      </c>
      <c r="AB165" s="154">
        <f>_xlfn.XLOOKUP(B165,Spec!A:A,Spec!L:L,FALSE)</f>
        <v>4811.41</v>
      </c>
    </row>
    <row r="166" spans="1:28" x14ac:dyDescent="0.25">
      <c r="A166">
        <v>40185</v>
      </c>
      <c r="B166">
        <v>20011</v>
      </c>
      <c r="C166" s="154" t="str">
        <f>_xlfn.XLOOKUP(B166,Spec!A:A,Spec!C:C)</f>
        <v>AKO</v>
      </c>
      <c r="D166" s="155" t="str">
        <f>_xlfn.XLOOKUP(B166,Spec!A:A,Spec!D:D)</f>
        <v>AP1019</v>
      </c>
      <c r="E166" t="s">
        <v>476</v>
      </c>
      <c r="F166" t="str">
        <f>_xlfn.XLOOKUP(E166,Clients!B:B,Clients!D:D,FALSE)</f>
        <v>F</v>
      </c>
      <c r="G166" s="13"/>
      <c r="H166" t="s">
        <v>451</v>
      </c>
      <c r="I166" s="154" t="str">
        <f>_xlfn.XLOOKUP(B166,Spec!A:A,Spec!B:B)</f>
        <v>S21-1</v>
      </c>
      <c r="J166" s="154" t="str">
        <f>_xlfn.XLOOKUP(B166,Spec!A:A,Spec!J:J)</f>
        <v>SG - Hotmelt Adhesive</v>
      </c>
      <c r="K166" s="154" t="str">
        <f>_xlfn.XLOOKUP(B166,Spec!A:A,Spec!E:E)</f>
        <v>Self Adhesive Paper</v>
      </c>
      <c r="L166" s="154" t="str">
        <f t="shared" si="20"/>
        <v>Larg: 5po   Long: 5000pi</v>
      </c>
      <c r="N166" s="287">
        <v>0.37</v>
      </c>
      <c r="O166" s="30" t="s">
        <v>198</v>
      </c>
      <c r="P166" s="114">
        <v>5</v>
      </c>
      <c r="Q166" s="71">
        <v>5000</v>
      </c>
      <c r="R166" s="186">
        <f t="shared" si="15"/>
        <v>300</v>
      </c>
      <c r="S166" s="196" t="str">
        <f>_xlfn.XLOOKUP(E166,Clients!B:B,Clients!D:D,FALSE)</f>
        <v>F</v>
      </c>
      <c r="T166" s="156">
        <f t="shared" si="16"/>
        <v>111</v>
      </c>
      <c r="U166" s="154" t="str">
        <f t="shared" si="21"/>
        <v>roul.</v>
      </c>
      <c r="V166" s="154" t="str">
        <f>_xlfn.XLOOKUP(E166,Clients!B:B,Clients!X:X,FALSE)</f>
        <v>CAD</v>
      </c>
      <c r="X166" s="197">
        <f t="shared" si="18"/>
        <v>0.37</v>
      </c>
      <c r="Y166" s="154" t="str">
        <f t="shared" si="19"/>
        <v>msi</v>
      </c>
      <c r="Z166" s="154" t="str">
        <f>_xlfn.XLOOKUP(E166,Clients!B:B,Clients!Y:Y,FALSE)</f>
        <v>CAD</v>
      </c>
      <c r="AA166" s="154" t="str">
        <f>_xlfn.XLOOKUP(B166,Spec!A:A,Spec!K:K,FALSE)</f>
        <v>Canada</v>
      </c>
      <c r="AB166" s="154">
        <f>_xlfn.XLOOKUP(B166,Spec!A:A,Spec!L:L,FALSE)</f>
        <v>4811.41</v>
      </c>
    </row>
    <row r="167" spans="1:28" x14ac:dyDescent="0.25">
      <c r="A167">
        <v>40186</v>
      </c>
      <c r="B167">
        <v>20017</v>
      </c>
      <c r="C167" s="154" t="str">
        <f>_xlfn.XLOOKUP(B167,Spec!A:A,Spec!C:C)</f>
        <v>Jinda</v>
      </c>
      <c r="D167" s="155" t="str">
        <f>_xlfn.XLOOKUP(B167,Spec!A:A,Spec!D:D)</f>
        <v>0488056</v>
      </c>
      <c r="E167" t="s">
        <v>1135</v>
      </c>
      <c r="F167" t="str">
        <f>_xlfn.XLOOKUP(E167,Clients!B:B,Clients!D:D,FALSE)</f>
        <v>A</v>
      </c>
      <c r="G167" s="13"/>
      <c r="H167" t="s">
        <v>397</v>
      </c>
      <c r="I167" s="154" t="str">
        <f>_xlfn.XLOOKUP(B167,Spec!A:A,Spec!B:B)</f>
        <v>B25-3</v>
      </c>
      <c r="J167" s="154" t="str">
        <f>_xlfn.XLOOKUP(B167,Spec!A:A,Spec!J:J)</f>
        <v>White BOPP - Acrylic Adhesive</v>
      </c>
      <c r="K167" s="154" t="str">
        <f>_xlfn.XLOOKUP(B167,Spec!A:A,Spec!E:E)</f>
        <v>Self Adhesive Film</v>
      </c>
      <c r="L167" s="154" t="str">
        <f t="shared" si="20"/>
        <v>W: 13in   L: 10000ft</v>
      </c>
      <c r="N167" s="287">
        <v>0.45200000000000001</v>
      </c>
      <c r="O167" s="30" t="s">
        <v>198</v>
      </c>
      <c r="P167" s="114">
        <v>13</v>
      </c>
      <c r="Q167" s="71">
        <v>10000</v>
      </c>
      <c r="R167" s="186">
        <f t="shared" si="15"/>
        <v>1560</v>
      </c>
      <c r="S167" s="196" t="str">
        <f>_xlfn.XLOOKUP(E167,Clients!B:B,Clients!D:D,FALSE)</f>
        <v>A</v>
      </c>
      <c r="T167" s="156">
        <f t="shared" si="16"/>
        <v>705.12</v>
      </c>
      <c r="U167" s="154" t="str">
        <f t="shared" si="21"/>
        <v>roll</v>
      </c>
      <c r="V167" s="154" t="str">
        <f>_xlfn.XLOOKUP(E167,Clients!B:B,Clients!X:X,FALSE)</f>
        <v>CAD</v>
      </c>
      <c r="X167" s="197">
        <f t="shared" si="18"/>
        <v>0.45200000000000001</v>
      </c>
      <c r="Y167" s="154" t="str">
        <f t="shared" si="19"/>
        <v>msi</v>
      </c>
      <c r="Z167" s="154" t="str">
        <f>_xlfn.XLOOKUP(E167,Clients!B:B,Clients!Y:Y,FALSE)</f>
        <v>CAD</v>
      </c>
      <c r="AA167" s="154" t="str">
        <f>_xlfn.XLOOKUP(B167,Spec!A:A,Spec!K:K,FALSE)</f>
        <v>Canada</v>
      </c>
      <c r="AB167" s="154" t="str">
        <f>_xlfn.XLOOKUP(B167,Spec!A:A,Spec!L:L,FALSE)</f>
        <v>3919.90</v>
      </c>
    </row>
    <row r="168" spans="1:28" x14ac:dyDescent="0.25">
      <c r="A168">
        <v>40187</v>
      </c>
      <c r="B168">
        <v>20017</v>
      </c>
      <c r="C168" s="154" t="str">
        <f>_xlfn.XLOOKUP(B168,Spec!A:A,Spec!C:C)</f>
        <v>Jinda</v>
      </c>
      <c r="D168" s="155" t="str">
        <f>_xlfn.XLOOKUP(B168,Spec!A:A,Spec!D:D)</f>
        <v>0488056</v>
      </c>
      <c r="E168" t="s">
        <v>1135</v>
      </c>
      <c r="F168" t="str">
        <f>_xlfn.XLOOKUP(E168,Clients!B:B,Clients!D:D,FALSE)</f>
        <v>A</v>
      </c>
      <c r="G168" s="13"/>
      <c r="H168" t="s">
        <v>397</v>
      </c>
      <c r="I168" s="154" t="str">
        <f>_xlfn.XLOOKUP(B168,Spec!A:A,Spec!B:B)</f>
        <v>B25-3</v>
      </c>
      <c r="J168" s="154" t="str">
        <f>_xlfn.XLOOKUP(B168,Spec!A:A,Spec!J:J)</f>
        <v>White BOPP - Acrylic Adhesive</v>
      </c>
      <c r="K168" s="154" t="str">
        <f>_xlfn.XLOOKUP(B168,Spec!A:A,Spec!E:E)</f>
        <v>Self Adhesive Film</v>
      </c>
      <c r="L168" s="154" t="str">
        <f t="shared" si="20"/>
        <v>W: 12.5in   L: 10000ft</v>
      </c>
      <c r="N168" s="287">
        <v>0.45200000000000001</v>
      </c>
      <c r="O168" s="30" t="s">
        <v>198</v>
      </c>
      <c r="P168" s="114">
        <v>12.5</v>
      </c>
      <c r="Q168" s="71">
        <v>10000</v>
      </c>
      <c r="R168" s="186">
        <f t="shared" si="15"/>
        <v>1500</v>
      </c>
      <c r="S168" s="196" t="str">
        <f>_xlfn.XLOOKUP(E168,Clients!B:B,Clients!D:D,FALSE)</f>
        <v>A</v>
      </c>
      <c r="T168" s="156">
        <f t="shared" si="16"/>
        <v>678</v>
      </c>
      <c r="U168" s="154" t="str">
        <f t="shared" si="21"/>
        <v>roll</v>
      </c>
      <c r="V168" s="154" t="str">
        <f>_xlfn.XLOOKUP(E168,Clients!B:B,Clients!X:X,FALSE)</f>
        <v>CAD</v>
      </c>
      <c r="X168" s="197">
        <f t="shared" si="18"/>
        <v>0.45200000000000001</v>
      </c>
      <c r="Y168" s="154" t="str">
        <f t="shared" si="19"/>
        <v>msi</v>
      </c>
      <c r="Z168" s="154" t="str">
        <f>_xlfn.XLOOKUP(E168,Clients!B:B,Clients!Y:Y,FALSE)</f>
        <v>CAD</v>
      </c>
      <c r="AA168" s="154" t="str">
        <f>_xlfn.XLOOKUP(B168,Spec!A:A,Spec!K:K,FALSE)</f>
        <v>Canada</v>
      </c>
      <c r="AB168" s="154" t="str">
        <f>_xlfn.XLOOKUP(B168,Spec!A:A,Spec!L:L,FALSE)</f>
        <v>3919.90</v>
      </c>
    </row>
    <row r="169" spans="1:28" x14ac:dyDescent="0.25">
      <c r="A169">
        <v>40188</v>
      </c>
      <c r="B169">
        <v>20017</v>
      </c>
      <c r="C169" s="154" t="str">
        <f>_xlfn.XLOOKUP(B169,Spec!A:A,Spec!C:C)</f>
        <v>Jinda</v>
      </c>
      <c r="D169" s="155" t="str">
        <f>_xlfn.XLOOKUP(B169,Spec!A:A,Spec!D:D)</f>
        <v>0488056</v>
      </c>
      <c r="E169" t="s">
        <v>1135</v>
      </c>
      <c r="F169" t="str">
        <f>_xlfn.XLOOKUP(E169,Clients!B:B,Clients!D:D,FALSE)</f>
        <v>A</v>
      </c>
      <c r="G169" s="13"/>
      <c r="H169" t="s">
        <v>397</v>
      </c>
      <c r="I169" s="154" t="str">
        <f>_xlfn.XLOOKUP(B169,Spec!A:A,Spec!B:B)</f>
        <v>B25-3</v>
      </c>
      <c r="J169" s="154" t="str">
        <f>_xlfn.XLOOKUP(B169,Spec!A:A,Spec!J:J)</f>
        <v>White BOPP - Acrylic Adhesive</v>
      </c>
      <c r="K169" s="154" t="str">
        <f>_xlfn.XLOOKUP(B169,Spec!A:A,Spec!E:E)</f>
        <v>Self Adhesive Film</v>
      </c>
      <c r="L169" s="154" t="str">
        <f t="shared" si="20"/>
        <v>W: 9in   L: 10000ft</v>
      </c>
      <c r="N169" s="287">
        <v>0.45200000000000001</v>
      </c>
      <c r="O169" s="30" t="s">
        <v>198</v>
      </c>
      <c r="P169" s="114">
        <v>9</v>
      </c>
      <c r="Q169" s="71">
        <v>10000</v>
      </c>
      <c r="R169" s="186">
        <f t="shared" si="15"/>
        <v>1080</v>
      </c>
      <c r="S169" s="196" t="str">
        <f>_xlfn.XLOOKUP(E169,Clients!B:B,Clients!D:D,FALSE)</f>
        <v>A</v>
      </c>
      <c r="T169" s="156">
        <f t="shared" si="16"/>
        <v>488.16</v>
      </c>
      <c r="U169" s="154" t="str">
        <f t="shared" si="21"/>
        <v>roll</v>
      </c>
      <c r="V169" s="154" t="str">
        <f>_xlfn.XLOOKUP(E169,Clients!B:B,Clients!X:X,FALSE)</f>
        <v>CAD</v>
      </c>
      <c r="X169" s="197">
        <f t="shared" si="18"/>
        <v>0.45200000000000001</v>
      </c>
      <c r="Y169" s="154" t="str">
        <f t="shared" si="19"/>
        <v>msi</v>
      </c>
      <c r="Z169" s="154" t="str">
        <f>_xlfn.XLOOKUP(E169,Clients!B:B,Clients!Y:Y,FALSE)</f>
        <v>CAD</v>
      </c>
      <c r="AA169" s="154" t="str">
        <f>_xlfn.XLOOKUP(B169,Spec!A:A,Spec!K:K,FALSE)</f>
        <v>Canada</v>
      </c>
      <c r="AB169" s="154" t="str">
        <f>_xlfn.XLOOKUP(B169,Spec!A:A,Spec!L:L,FALSE)</f>
        <v>3919.90</v>
      </c>
    </row>
    <row r="170" spans="1:28" x14ac:dyDescent="0.25">
      <c r="A170">
        <v>40189</v>
      </c>
      <c r="B170">
        <v>20016</v>
      </c>
      <c r="C170" s="154" t="str">
        <f>_xlfn.XLOOKUP(B170,Spec!A:A,Spec!C:C)</f>
        <v>Jinda</v>
      </c>
      <c r="D170" s="155" t="str">
        <f>_xlfn.XLOOKUP(B170,Spec!A:A,Spec!D:D)</f>
        <v>0488032</v>
      </c>
      <c r="E170" t="s">
        <v>1135</v>
      </c>
      <c r="F170" t="str">
        <f>_xlfn.XLOOKUP(E170,Clients!B:B,Clients!D:D,FALSE)</f>
        <v>A</v>
      </c>
      <c r="G170" s="13"/>
      <c r="H170" t="s">
        <v>502</v>
      </c>
      <c r="I170" s="154" t="str">
        <f>_xlfn.XLOOKUP(B170,Spec!A:A,Spec!B:B)</f>
        <v>B15-3</v>
      </c>
      <c r="J170" s="154" t="str">
        <f>_xlfn.XLOOKUP(B170,Spec!A:A,Spec!J:J)</f>
        <v>Clear BOPP - Acrylic Adhesive</v>
      </c>
      <c r="K170" s="154" t="str">
        <f>_xlfn.XLOOKUP(B170,Spec!A:A,Spec!E:E)</f>
        <v>Self Adhesive Film</v>
      </c>
      <c r="L170" s="154" t="str">
        <f t="shared" si="20"/>
        <v>W: 13in   L: 10000ft</v>
      </c>
      <c r="N170" s="287">
        <v>0.45200000000000001</v>
      </c>
      <c r="O170" s="30" t="s">
        <v>198</v>
      </c>
      <c r="P170" s="114">
        <v>13</v>
      </c>
      <c r="Q170" s="71">
        <v>10000</v>
      </c>
      <c r="R170" s="186">
        <f t="shared" si="15"/>
        <v>1560</v>
      </c>
      <c r="S170" s="196" t="str">
        <f>_xlfn.XLOOKUP(E170,Clients!B:B,Clients!D:D,FALSE)</f>
        <v>A</v>
      </c>
      <c r="T170" s="156">
        <f t="shared" si="16"/>
        <v>705.12</v>
      </c>
      <c r="U170" s="154" t="str">
        <f t="shared" si="21"/>
        <v>roll</v>
      </c>
      <c r="V170" s="154" t="str">
        <f>_xlfn.XLOOKUP(E170,Clients!B:B,Clients!X:X,FALSE)</f>
        <v>CAD</v>
      </c>
      <c r="X170" s="197">
        <f t="shared" si="18"/>
        <v>0.45200000000000001</v>
      </c>
      <c r="Y170" s="154" t="str">
        <f t="shared" si="19"/>
        <v>msi</v>
      </c>
      <c r="Z170" s="154" t="str">
        <f>_xlfn.XLOOKUP(E170,Clients!B:B,Clients!Y:Y,FALSE)</f>
        <v>CAD</v>
      </c>
      <c r="AA170" s="154" t="str">
        <f>_xlfn.XLOOKUP(B170,Spec!A:A,Spec!K:K,FALSE)</f>
        <v>Canada</v>
      </c>
      <c r="AB170" s="154" t="str">
        <f>_xlfn.XLOOKUP(B170,Spec!A:A,Spec!L:L,FALSE)</f>
        <v>3919.90</v>
      </c>
    </row>
    <row r="171" spans="1:28" x14ac:dyDescent="0.25">
      <c r="A171">
        <v>40190</v>
      </c>
      <c r="B171">
        <v>20016</v>
      </c>
      <c r="C171" s="154" t="str">
        <f>_xlfn.XLOOKUP(B171,Spec!A:A,Spec!C:C)</f>
        <v>Jinda</v>
      </c>
      <c r="D171" s="155" t="str">
        <f>_xlfn.XLOOKUP(B171,Spec!A:A,Spec!D:D)</f>
        <v>0488032</v>
      </c>
      <c r="E171" t="s">
        <v>1135</v>
      </c>
      <c r="F171" t="str">
        <f>_xlfn.XLOOKUP(E171,Clients!B:B,Clients!D:D,FALSE)</f>
        <v>A</v>
      </c>
      <c r="G171" s="13"/>
      <c r="H171" t="s">
        <v>502</v>
      </c>
      <c r="I171" s="154" t="str">
        <f>_xlfn.XLOOKUP(B171,Spec!A:A,Spec!B:B)</f>
        <v>B15-3</v>
      </c>
      <c r="J171" s="154" t="str">
        <f>_xlfn.XLOOKUP(B171,Spec!A:A,Spec!J:J)</f>
        <v>Clear BOPP - Acrylic Adhesive</v>
      </c>
      <c r="K171" s="154" t="str">
        <f>_xlfn.XLOOKUP(B171,Spec!A:A,Spec!E:E)</f>
        <v>Self Adhesive Film</v>
      </c>
      <c r="L171" s="154" t="str">
        <f t="shared" si="20"/>
        <v>W: 12.5in   L: 10000ft</v>
      </c>
      <c r="N171" s="287">
        <v>0.45200000000000001</v>
      </c>
      <c r="O171" s="30" t="s">
        <v>198</v>
      </c>
      <c r="P171" s="114">
        <v>12.5</v>
      </c>
      <c r="Q171" s="71">
        <v>10000</v>
      </c>
      <c r="R171" s="186">
        <f t="shared" ref="R171:R234" si="22">P171*12*Q171/1000</f>
        <v>1500</v>
      </c>
      <c r="S171" s="196" t="str">
        <f>_xlfn.XLOOKUP(E171,Clients!B:B,Clients!D:D,FALSE)</f>
        <v>A</v>
      </c>
      <c r="T171" s="156">
        <f t="shared" ref="T171:T234" si="23">IF(O171="msi",P171*12*Q171/1000*N171,IF(O171="sqm",P171/1000*Q171,N171))</f>
        <v>678</v>
      </c>
      <c r="U171" s="154" t="str">
        <f t="shared" si="21"/>
        <v>roll</v>
      </c>
      <c r="V171" s="154" t="str">
        <f>_xlfn.XLOOKUP(E171,Clients!B:B,Clients!X:X,FALSE)</f>
        <v>CAD</v>
      </c>
      <c r="X171" s="197">
        <f t="shared" si="18"/>
        <v>0.45200000000000001</v>
      </c>
      <c r="Y171" s="154" t="str">
        <f t="shared" si="19"/>
        <v>msi</v>
      </c>
      <c r="Z171" s="154" t="str">
        <f>_xlfn.XLOOKUP(E171,Clients!B:B,Clients!Y:Y,FALSE)</f>
        <v>CAD</v>
      </c>
      <c r="AA171" s="154" t="str">
        <f>_xlfn.XLOOKUP(B171,Spec!A:A,Spec!K:K,FALSE)</f>
        <v>Canada</v>
      </c>
      <c r="AB171" s="154" t="str">
        <f>_xlfn.XLOOKUP(B171,Spec!A:A,Spec!L:L,FALSE)</f>
        <v>3919.90</v>
      </c>
    </row>
    <row r="172" spans="1:28" x14ac:dyDescent="0.25">
      <c r="A172">
        <v>40191</v>
      </c>
      <c r="B172">
        <v>20016</v>
      </c>
      <c r="C172" s="154" t="str">
        <f>_xlfn.XLOOKUP(B172,Spec!A:A,Spec!C:C)</f>
        <v>Jinda</v>
      </c>
      <c r="D172" s="155" t="str">
        <f>_xlfn.XLOOKUP(B172,Spec!A:A,Spec!D:D)</f>
        <v>0488032</v>
      </c>
      <c r="E172" t="s">
        <v>1135</v>
      </c>
      <c r="F172" t="str">
        <f>_xlfn.XLOOKUP(E172,Clients!B:B,Clients!D:D,FALSE)</f>
        <v>A</v>
      </c>
      <c r="G172" s="13"/>
      <c r="H172" t="s">
        <v>502</v>
      </c>
      <c r="I172" s="154" t="str">
        <f>_xlfn.XLOOKUP(B172,Spec!A:A,Spec!B:B)</f>
        <v>B15-3</v>
      </c>
      <c r="J172" s="154" t="str">
        <f>_xlfn.XLOOKUP(B172,Spec!A:A,Spec!J:J)</f>
        <v>Clear BOPP - Acrylic Adhesive</v>
      </c>
      <c r="K172" s="154" t="str">
        <f>_xlfn.XLOOKUP(B172,Spec!A:A,Spec!E:E)</f>
        <v>Self Adhesive Film</v>
      </c>
      <c r="L172" s="154" t="str">
        <f t="shared" si="20"/>
        <v>W: 9in   L: 10000ft</v>
      </c>
      <c r="N172" s="287">
        <v>0.45200000000000001</v>
      </c>
      <c r="O172" s="30" t="s">
        <v>198</v>
      </c>
      <c r="P172" s="114">
        <v>9</v>
      </c>
      <c r="Q172" s="71">
        <v>10000</v>
      </c>
      <c r="R172" s="186">
        <f t="shared" si="22"/>
        <v>1080</v>
      </c>
      <c r="S172" s="196" t="str">
        <f>_xlfn.XLOOKUP(E172,Clients!B:B,Clients!D:D,FALSE)</f>
        <v>A</v>
      </c>
      <c r="T172" s="156">
        <f t="shared" si="23"/>
        <v>488.16</v>
      </c>
      <c r="U172" s="154" t="str">
        <f t="shared" si="21"/>
        <v>roll</v>
      </c>
      <c r="V172" s="154" t="str">
        <f>_xlfn.XLOOKUP(E172,Clients!B:B,Clients!X:X,FALSE)</f>
        <v>CAD</v>
      </c>
      <c r="X172" s="197">
        <f t="shared" si="18"/>
        <v>0.45200000000000001</v>
      </c>
      <c r="Y172" s="154" t="str">
        <f t="shared" si="19"/>
        <v>msi</v>
      </c>
      <c r="Z172" s="154" t="str">
        <f>_xlfn.XLOOKUP(E172,Clients!B:B,Clients!Y:Y,FALSE)</f>
        <v>CAD</v>
      </c>
      <c r="AA172" s="154" t="str">
        <f>_xlfn.XLOOKUP(B172,Spec!A:A,Spec!K:K,FALSE)</f>
        <v>Canada</v>
      </c>
      <c r="AB172" s="154" t="str">
        <f>_xlfn.XLOOKUP(B172,Spec!A:A,Spec!L:L,FALSE)</f>
        <v>3919.90</v>
      </c>
    </row>
    <row r="173" spans="1:28" x14ac:dyDescent="0.25">
      <c r="A173">
        <v>40192</v>
      </c>
      <c r="B173">
        <v>20016</v>
      </c>
      <c r="C173" s="154" t="str">
        <f>_xlfn.XLOOKUP(B173,Spec!A:A,Spec!C:C)</f>
        <v>Jinda</v>
      </c>
      <c r="D173" s="155" t="str">
        <f>_xlfn.XLOOKUP(B173,Spec!A:A,Spec!D:D)</f>
        <v>0488032</v>
      </c>
      <c r="E173" t="s">
        <v>1135</v>
      </c>
      <c r="F173" t="str">
        <f>_xlfn.XLOOKUP(E173,Clients!B:B,Clients!D:D,FALSE)</f>
        <v>A</v>
      </c>
      <c r="G173" s="13"/>
      <c r="H173" t="s">
        <v>502</v>
      </c>
      <c r="I173" s="154" t="str">
        <f>_xlfn.XLOOKUP(B173,Spec!A:A,Spec!B:B)</f>
        <v>B15-3</v>
      </c>
      <c r="J173" s="154" t="str">
        <f>_xlfn.XLOOKUP(B173,Spec!A:A,Spec!J:J)</f>
        <v>Clear BOPP - Acrylic Adhesive</v>
      </c>
      <c r="K173" s="154" t="str">
        <f>_xlfn.XLOOKUP(B173,Spec!A:A,Spec!E:E)</f>
        <v>Self Adhesive Film</v>
      </c>
      <c r="L173" s="154" t="str">
        <f t="shared" si="20"/>
        <v>W: 8.5in   L: 10000ft</v>
      </c>
      <c r="N173" s="287">
        <v>0.45200000000000001</v>
      </c>
      <c r="O173" s="30" t="s">
        <v>198</v>
      </c>
      <c r="P173" s="114">
        <v>8.5</v>
      </c>
      <c r="Q173" s="71">
        <v>10000</v>
      </c>
      <c r="R173" s="186">
        <f t="shared" si="22"/>
        <v>1020</v>
      </c>
      <c r="S173" s="196" t="str">
        <f>_xlfn.XLOOKUP(E173,Clients!B:B,Clients!D:D,FALSE)</f>
        <v>A</v>
      </c>
      <c r="T173" s="156">
        <f t="shared" si="23"/>
        <v>461.04</v>
      </c>
      <c r="U173" s="154" t="str">
        <f t="shared" si="21"/>
        <v>roll</v>
      </c>
      <c r="V173" s="154" t="str">
        <f>_xlfn.XLOOKUP(E173,Clients!B:B,Clients!X:X,FALSE)</f>
        <v>CAD</v>
      </c>
      <c r="X173" s="197">
        <f t="shared" si="18"/>
        <v>0.45200000000000001</v>
      </c>
      <c r="Y173" s="154" t="str">
        <f t="shared" si="19"/>
        <v>msi</v>
      </c>
      <c r="Z173" s="154" t="str">
        <f>_xlfn.XLOOKUP(E173,Clients!B:B,Clients!Y:Y,FALSE)</f>
        <v>CAD</v>
      </c>
      <c r="AA173" s="154" t="str">
        <f>_xlfn.XLOOKUP(B173,Spec!A:A,Spec!K:K,FALSE)</f>
        <v>Canada</v>
      </c>
      <c r="AB173" s="154" t="str">
        <f>_xlfn.XLOOKUP(B173,Spec!A:A,Spec!L:L,FALSE)</f>
        <v>3919.90</v>
      </c>
    </row>
    <row r="174" spans="1:28" x14ac:dyDescent="0.25">
      <c r="A174">
        <v>40193</v>
      </c>
      <c r="B174">
        <v>20017</v>
      </c>
      <c r="C174" s="154" t="str">
        <f>_xlfn.XLOOKUP(B174,Spec!A:A,Spec!C:C)</f>
        <v>Jinda</v>
      </c>
      <c r="D174" s="155" t="str">
        <f>_xlfn.XLOOKUP(B174,Spec!A:A,Spec!D:D)</f>
        <v>0488056</v>
      </c>
      <c r="E174" t="s">
        <v>568</v>
      </c>
      <c r="F174" t="str">
        <f>_xlfn.XLOOKUP(E174,Clients!B:B,Clients!D:D,FALSE)</f>
        <v>F</v>
      </c>
      <c r="G174" s="13"/>
      <c r="H174" t="s">
        <v>397</v>
      </c>
      <c r="I174" s="154" t="str">
        <f>_xlfn.XLOOKUP(B174,Spec!A:A,Spec!B:B)</f>
        <v>B25-3</v>
      </c>
      <c r="J174" s="154" t="str">
        <f>_xlfn.XLOOKUP(B174,Spec!A:A,Spec!J:J)</f>
        <v>White BOPP - Acrylic Adhesive</v>
      </c>
      <c r="K174" s="154" t="str">
        <f>_xlfn.XLOOKUP(B174,Spec!A:A,Spec!E:E)</f>
        <v>Self Adhesive Film</v>
      </c>
      <c r="L174" s="154" t="str">
        <f t="shared" si="20"/>
        <v>Larg: 10po   Long: 10000pi</v>
      </c>
      <c r="N174" s="27">
        <v>0.45200000000000001</v>
      </c>
      <c r="O174" s="30" t="s">
        <v>198</v>
      </c>
      <c r="P174" s="114">
        <v>10</v>
      </c>
      <c r="Q174" s="71">
        <v>10000</v>
      </c>
      <c r="R174" s="186">
        <f t="shared" si="22"/>
        <v>1200</v>
      </c>
      <c r="S174" s="196" t="str">
        <f>_xlfn.XLOOKUP(E174,Clients!B:B,Clients!D:D,FALSE)</f>
        <v>F</v>
      </c>
      <c r="T174" s="156">
        <f t="shared" si="23"/>
        <v>542.4</v>
      </c>
      <c r="U174" s="154" t="str">
        <f t="shared" si="21"/>
        <v>roul.</v>
      </c>
      <c r="V174" s="154" t="str">
        <f>_xlfn.XLOOKUP(E174,Clients!B:B,Clients!X:X,FALSE)</f>
        <v>CAD</v>
      </c>
      <c r="X174" s="197">
        <f t="shared" si="18"/>
        <v>0.45200000000000001</v>
      </c>
      <c r="Y174" s="154" t="str">
        <f t="shared" si="19"/>
        <v>msi</v>
      </c>
      <c r="Z174" s="154" t="str">
        <f>_xlfn.XLOOKUP(E174,Clients!B:B,Clients!Y:Y,FALSE)</f>
        <v>CAD</v>
      </c>
      <c r="AA174" s="154" t="str">
        <f>_xlfn.XLOOKUP(B174,Spec!A:A,Spec!K:K,FALSE)</f>
        <v>Canada</v>
      </c>
      <c r="AB174" s="154" t="str">
        <f>_xlfn.XLOOKUP(B174,Spec!A:A,Spec!L:L,FALSE)</f>
        <v>3919.90</v>
      </c>
    </row>
    <row r="175" spans="1:28" x14ac:dyDescent="0.25">
      <c r="A175">
        <v>40194</v>
      </c>
      <c r="B175">
        <v>20015</v>
      </c>
      <c r="C175" s="154" t="str">
        <f>_xlfn.XLOOKUP(B175,Spec!A:A,Spec!C:C)</f>
        <v>Jinda</v>
      </c>
      <c r="D175" s="155" t="str">
        <f>_xlfn.XLOOKUP(B175,Spec!A:A,Spec!D:D)</f>
        <v>0402105</v>
      </c>
      <c r="E175" t="s">
        <v>1135</v>
      </c>
      <c r="F175" t="str">
        <f>_xlfn.XLOOKUP(E175,Clients!B:B,Clients!D:D,FALSE)</f>
        <v>A</v>
      </c>
      <c r="G175" s="13" t="s">
        <v>1472</v>
      </c>
      <c r="H175" t="s">
        <v>279</v>
      </c>
      <c r="I175" s="154" t="str">
        <f>_xlfn.XLOOKUP(B175,Spec!A:A,Spec!B:B)</f>
        <v>S15-3</v>
      </c>
      <c r="J175" s="154" t="str">
        <f>_xlfn.XLOOKUP(B175,Spec!A:A,Spec!J:J)</f>
        <v>SG - Acrylic Adhesive</v>
      </c>
      <c r="K175" s="154" t="str">
        <f>_xlfn.XLOOKUP(B175,Spec!A:A,Spec!E:E)</f>
        <v>Self Adhesive Paper</v>
      </c>
      <c r="L175" s="154" t="str">
        <f t="shared" si="20"/>
        <v>W: 12in   L: 2000ft</v>
      </c>
      <c r="N175" s="27">
        <v>0</v>
      </c>
      <c r="O175" s="30" t="s">
        <v>198</v>
      </c>
      <c r="P175" s="114">
        <v>12</v>
      </c>
      <c r="Q175" s="71">
        <v>2000</v>
      </c>
      <c r="R175" s="186">
        <f t="shared" si="22"/>
        <v>288</v>
      </c>
      <c r="S175" s="196" t="str">
        <f>_xlfn.XLOOKUP(E175,Clients!B:B,Clients!D:D,FALSE)</f>
        <v>A</v>
      </c>
      <c r="T175" s="156">
        <f t="shared" si="23"/>
        <v>0</v>
      </c>
      <c r="U175" s="154" t="str">
        <f t="shared" si="21"/>
        <v>roll</v>
      </c>
      <c r="V175" s="154" t="str">
        <f>_xlfn.XLOOKUP(E175,Clients!B:B,Clients!X:X,FALSE)</f>
        <v>CAD</v>
      </c>
      <c r="X175" s="197">
        <f t="shared" si="18"/>
        <v>0</v>
      </c>
      <c r="Y175" s="154" t="str">
        <f t="shared" si="19"/>
        <v>msi</v>
      </c>
      <c r="Z175" s="154" t="str">
        <f>_xlfn.XLOOKUP(E175,Clients!B:B,Clients!Y:Y,FALSE)</f>
        <v>CAD</v>
      </c>
      <c r="AA175" s="154" t="str">
        <f>_xlfn.XLOOKUP(B175,Spec!A:A,Spec!K:K,FALSE)</f>
        <v>Canada</v>
      </c>
      <c r="AB175" s="154">
        <f>_xlfn.XLOOKUP(B175,Spec!A:A,Spec!L:L,FALSE)</f>
        <v>4811.41</v>
      </c>
    </row>
    <row r="176" spans="1:28" x14ac:dyDescent="0.25">
      <c r="A176">
        <v>40195</v>
      </c>
      <c r="B176">
        <v>20024</v>
      </c>
      <c r="C176" s="154" t="str">
        <f>_xlfn.XLOOKUP(B176,Spec!A:A,Spec!C:C)</f>
        <v>Jinda</v>
      </c>
      <c r="D176" s="155" t="str">
        <f>_xlfn.XLOOKUP(B176,Spec!A:A,Spec!D:D)</f>
        <v>0410664</v>
      </c>
      <c r="E176" t="s">
        <v>1479</v>
      </c>
      <c r="F176" t="str">
        <f>_xlfn.XLOOKUP(E176,Clients!B:B,Clients!D:D,FALSE)</f>
        <v>F</v>
      </c>
      <c r="G176" s="13" t="s">
        <v>437</v>
      </c>
      <c r="H176" t="s">
        <v>364</v>
      </c>
      <c r="I176" s="154" t="str">
        <f>_xlfn.XLOOKUP(B176,Spec!A:A,Spec!B:B)</f>
        <v>D11-3</v>
      </c>
      <c r="J176" s="154" t="str">
        <f>_xlfn.XLOOKUP(B176,Spec!A:A,Spec!J:J)</f>
        <v>TC DT - Hotmelt Adhesive</v>
      </c>
      <c r="K176" s="154" t="str">
        <f>_xlfn.XLOOKUP(B176,Spec!A:A,Spec!E:E)</f>
        <v>Self Adhesive Paper</v>
      </c>
      <c r="L176" s="154" t="str">
        <f t="shared" si="20"/>
        <v>Larg: 10po   Long: 2500pi</v>
      </c>
      <c r="N176" s="27"/>
      <c r="O176" s="30" t="s">
        <v>198</v>
      </c>
      <c r="P176" s="114">
        <v>10</v>
      </c>
      <c r="Q176" s="71">
        <v>2500</v>
      </c>
      <c r="R176" s="186">
        <f t="shared" si="22"/>
        <v>300</v>
      </c>
      <c r="S176" s="196" t="str">
        <f>_xlfn.XLOOKUP(E176,Clients!B:B,Clients!D:D,FALSE)</f>
        <v>F</v>
      </c>
      <c r="T176" s="156">
        <f t="shared" si="23"/>
        <v>0</v>
      </c>
      <c r="U176" s="154" t="str">
        <f t="shared" si="21"/>
        <v>roul.</v>
      </c>
      <c r="V176" s="154" t="str">
        <f>_xlfn.XLOOKUP(E176,Clients!B:B,Clients!X:X,FALSE)</f>
        <v>CAD</v>
      </c>
      <c r="X176" s="197">
        <f t="shared" si="18"/>
        <v>0</v>
      </c>
      <c r="Y176" s="154" t="str">
        <f t="shared" si="19"/>
        <v>msi</v>
      </c>
      <c r="Z176" s="154" t="str">
        <f>_xlfn.XLOOKUP(E176,Clients!B:B,Clients!Y:Y,FALSE)</f>
        <v>CAD</v>
      </c>
      <c r="AA176" s="154" t="str">
        <f>_xlfn.XLOOKUP(B176,Spec!A:A,Spec!K:K,FALSE)</f>
        <v>Canada</v>
      </c>
      <c r="AB176" s="154">
        <f>_xlfn.XLOOKUP(B176,Spec!A:A,Spec!L:L,FALSE)</f>
        <v>4811.41</v>
      </c>
    </row>
    <row r="177" spans="1:28" x14ac:dyDescent="0.25">
      <c r="A177">
        <v>40196</v>
      </c>
      <c r="B177">
        <v>20003</v>
      </c>
      <c r="C177" s="154" t="str">
        <f>_xlfn.XLOOKUP(B177,Spec!A:A,Spec!C:C)</f>
        <v>AKO</v>
      </c>
      <c r="D177" s="155" t="str">
        <f>_xlfn.XLOOKUP(B177,Spec!A:A,Spec!D:D)</f>
        <v>AT1003</v>
      </c>
      <c r="E177" t="s">
        <v>1479</v>
      </c>
      <c r="F177" t="str">
        <f>_xlfn.XLOOKUP(E177,Clients!B:B,Clients!D:D,FALSE)</f>
        <v>F</v>
      </c>
      <c r="G177" s="13" t="s">
        <v>437</v>
      </c>
      <c r="H177" t="s">
        <v>536</v>
      </c>
      <c r="I177" s="154" t="str">
        <f>_xlfn.XLOOKUP(B177,Spec!A:A,Spec!B:B)</f>
        <v>T11-1</v>
      </c>
      <c r="J177" s="154" t="str">
        <f>_xlfn.XLOOKUP(B177,Spec!A:A,Spec!J:J)</f>
        <v>TT - HM Adhesive</v>
      </c>
      <c r="K177" s="154" t="str">
        <f>_xlfn.XLOOKUP(B177,Spec!A:A,Spec!E:E)</f>
        <v>Self Adhesive Paper</v>
      </c>
      <c r="L177" s="154" t="str">
        <f t="shared" si="20"/>
        <v>Larg: 10po   Long: 2500pi</v>
      </c>
      <c r="N177" s="27"/>
      <c r="O177" s="30" t="s">
        <v>198</v>
      </c>
      <c r="P177" s="114">
        <v>10</v>
      </c>
      <c r="Q177" s="71">
        <v>2500</v>
      </c>
      <c r="R177" s="186">
        <f t="shared" si="22"/>
        <v>300</v>
      </c>
      <c r="S177" s="196" t="str">
        <f>_xlfn.XLOOKUP(E177,Clients!B:B,Clients!D:D,FALSE)</f>
        <v>F</v>
      </c>
      <c r="T177" s="156">
        <f t="shared" si="23"/>
        <v>0</v>
      </c>
      <c r="U177" s="154" t="str">
        <f t="shared" si="21"/>
        <v>roul.</v>
      </c>
      <c r="V177" s="154" t="str">
        <f>_xlfn.XLOOKUP(E177,Clients!B:B,Clients!X:X,FALSE)</f>
        <v>CAD</v>
      </c>
      <c r="X177" s="197">
        <f t="shared" si="18"/>
        <v>0</v>
      </c>
      <c r="Y177" s="154" t="str">
        <f t="shared" si="19"/>
        <v>msi</v>
      </c>
      <c r="Z177" s="154" t="str">
        <f>_xlfn.XLOOKUP(E177,Clients!B:B,Clients!Y:Y,FALSE)</f>
        <v>CAD</v>
      </c>
      <c r="AA177" s="154" t="str">
        <f>_xlfn.XLOOKUP(B177,Spec!A:A,Spec!K:K,FALSE)</f>
        <v>Canada</v>
      </c>
      <c r="AB177" s="154">
        <f>_xlfn.XLOOKUP(B177,Spec!A:A,Spec!L:L,FALSE)</f>
        <v>4811.41</v>
      </c>
    </row>
    <row r="178" spans="1:28" x14ac:dyDescent="0.25">
      <c r="A178">
        <v>40197</v>
      </c>
      <c r="B178">
        <v>20015</v>
      </c>
      <c r="C178" s="154" t="str">
        <f>_xlfn.XLOOKUP(B178,Spec!A:A,Spec!C:C)</f>
        <v>Jinda</v>
      </c>
      <c r="D178" s="155" t="str">
        <f>_xlfn.XLOOKUP(B178,Spec!A:A,Spec!D:D)</f>
        <v>0402105</v>
      </c>
      <c r="E178" t="s">
        <v>1479</v>
      </c>
      <c r="F178" t="str">
        <f>_xlfn.XLOOKUP(E178,Clients!B:B,Clients!D:D,FALSE)</f>
        <v>F</v>
      </c>
      <c r="G178" s="13" t="s">
        <v>437</v>
      </c>
      <c r="H178" t="s">
        <v>279</v>
      </c>
      <c r="I178" s="154" t="str">
        <f>_xlfn.XLOOKUP(B178,Spec!A:A,Spec!B:B)</f>
        <v>S15-3</v>
      </c>
      <c r="J178" s="154" t="str">
        <f>_xlfn.XLOOKUP(B178,Spec!A:A,Spec!J:J)</f>
        <v>SG - Acrylic Adhesive</v>
      </c>
      <c r="K178" s="154" t="str">
        <f>_xlfn.XLOOKUP(B178,Spec!A:A,Spec!E:E)</f>
        <v>Self Adhesive Paper</v>
      </c>
      <c r="L178" s="154" t="str">
        <f t="shared" si="20"/>
        <v>Larg: 10po   Long: 2500pi</v>
      </c>
      <c r="N178" s="27"/>
      <c r="O178" s="30" t="s">
        <v>198</v>
      </c>
      <c r="P178" s="114">
        <v>10</v>
      </c>
      <c r="Q178" s="71">
        <v>2500</v>
      </c>
      <c r="R178" s="186">
        <f t="shared" si="22"/>
        <v>300</v>
      </c>
      <c r="S178" s="196" t="str">
        <f>_xlfn.XLOOKUP(E178,Clients!B:B,Clients!D:D,FALSE)</f>
        <v>F</v>
      </c>
      <c r="T178" s="156">
        <f t="shared" si="23"/>
        <v>0</v>
      </c>
      <c r="U178" s="154" t="str">
        <f t="shared" si="21"/>
        <v>roul.</v>
      </c>
      <c r="V178" s="154" t="str">
        <f>_xlfn.XLOOKUP(E178,Clients!B:B,Clients!X:X,FALSE)</f>
        <v>CAD</v>
      </c>
      <c r="X178" s="197">
        <f t="shared" si="18"/>
        <v>0</v>
      </c>
      <c r="Y178" s="154" t="str">
        <f t="shared" si="19"/>
        <v>msi</v>
      </c>
      <c r="Z178" s="154" t="str">
        <f>_xlfn.XLOOKUP(E178,Clients!B:B,Clients!Y:Y,FALSE)</f>
        <v>CAD</v>
      </c>
      <c r="AA178" s="154" t="str">
        <f>_xlfn.XLOOKUP(B178,Spec!A:A,Spec!K:K,FALSE)</f>
        <v>Canada</v>
      </c>
      <c r="AB178" s="154">
        <f>_xlfn.XLOOKUP(B178,Spec!A:A,Spec!L:L,FALSE)</f>
        <v>4811.41</v>
      </c>
    </row>
    <row r="179" spans="1:28" x14ac:dyDescent="0.25">
      <c r="A179">
        <v>40198</v>
      </c>
      <c r="B179">
        <v>20015</v>
      </c>
      <c r="C179" s="154" t="str">
        <f>_xlfn.XLOOKUP(B179,Spec!A:A,Spec!C:C)</f>
        <v>Jinda</v>
      </c>
      <c r="D179" s="155" t="str">
        <f>_xlfn.XLOOKUP(B179,Spec!A:A,Spec!D:D)</f>
        <v>0402105</v>
      </c>
      <c r="E179" t="s">
        <v>688</v>
      </c>
      <c r="F179" t="str">
        <f>_xlfn.XLOOKUP(E179,Clients!B:B,Clients!D:D,FALSE)</f>
        <v>A</v>
      </c>
      <c r="G179" s="13"/>
      <c r="H179" t="s">
        <v>279</v>
      </c>
      <c r="I179" s="154" t="str">
        <f>_xlfn.XLOOKUP(B179,Spec!A:A,Spec!B:B)</f>
        <v>S15-3</v>
      </c>
      <c r="J179" s="154" t="str">
        <f>_xlfn.XLOOKUP(B179,Spec!A:A,Spec!J:J)</f>
        <v>SG - Acrylic Adhesive</v>
      </c>
      <c r="K179" s="154" t="str">
        <f>_xlfn.XLOOKUP(B179,Spec!A:A,Spec!E:E)</f>
        <v>Self Adhesive Paper</v>
      </c>
      <c r="L179" s="154" t="str">
        <f t="shared" si="20"/>
        <v>W: 12in   L: 7500ft</v>
      </c>
      <c r="N179" s="287">
        <v>0.34699999999999998</v>
      </c>
      <c r="O179" s="30" t="s">
        <v>198</v>
      </c>
      <c r="P179" s="114">
        <v>12</v>
      </c>
      <c r="Q179" s="71">
        <v>7500</v>
      </c>
      <c r="R179" s="186">
        <f t="shared" si="22"/>
        <v>1080</v>
      </c>
      <c r="S179" s="196" t="str">
        <f>_xlfn.XLOOKUP(E179,Clients!B:B,Clients!D:D,FALSE)</f>
        <v>A</v>
      </c>
      <c r="T179" s="156">
        <f t="shared" si="23"/>
        <v>374.76</v>
      </c>
      <c r="U179" s="154" t="str">
        <f t="shared" si="21"/>
        <v>roll</v>
      </c>
      <c r="V179" s="154" t="str">
        <f>_xlfn.XLOOKUP(E179,Clients!B:B,Clients!X:X,FALSE)</f>
        <v>CAD</v>
      </c>
      <c r="X179" s="197">
        <f t="shared" si="18"/>
        <v>0.34699999999999998</v>
      </c>
      <c r="Y179" s="154" t="str">
        <f t="shared" si="19"/>
        <v>msi</v>
      </c>
      <c r="Z179" s="154" t="str">
        <f>_xlfn.XLOOKUP(E179,Clients!B:B,Clients!Y:Y,FALSE)</f>
        <v>CAD</v>
      </c>
      <c r="AA179" s="154" t="str">
        <f>_xlfn.XLOOKUP(B179,Spec!A:A,Spec!K:K,FALSE)</f>
        <v>Canada</v>
      </c>
      <c r="AB179" s="154">
        <f>_xlfn.XLOOKUP(B179,Spec!A:A,Spec!L:L,FALSE)</f>
        <v>4811.41</v>
      </c>
    </row>
    <row r="180" spans="1:28" x14ac:dyDescent="0.25">
      <c r="A180">
        <v>40199</v>
      </c>
      <c r="B180">
        <v>20024</v>
      </c>
      <c r="C180" s="154" t="str">
        <f>_xlfn.XLOOKUP(B180,Spec!A:A,Spec!C:C)</f>
        <v>Jinda</v>
      </c>
      <c r="D180" s="155" t="str">
        <f>_xlfn.XLOOKUP(B180,Spec!A:A,Spec!D:D)</f>
        <v>0410664</v>
      </c>
      <c r="E180" t="s">
        <v>304</v>
      </c>
      <c r="F180" t="str">
        <f>_xlfn.XLOOKUP(E180,Clients!B:B,Clients!D:D,FALSE)</f>
        <v>F</v>
      </c>
      <c r="G180" s="13" t="s">
        <v>1486</v>
      </c>
      <c r="H180" t="s">
        <v>309</v>
      </c>
      <c r="I180" s="154" t="str">
        <f>_xlfn.XLOOKUP(B180,Spec!A:A,Spec!B:B)</f>
        <v>D11-3</v>
      </c>
      <c r="J180" s="154" t="str">
        <f>_xlfn.XLOOKUP(B180,Spec!A:A,Spec!J:J)</f>
        <v>TC DT - Hotmelt Adhesive</v>
      </c>
      <c r="K180" s="154" t="str">
        <f>_xlfn.XLOOKUP(B180,Spec!A:A,Spec!E:E)</f>
        <v>Self Adhesive Paper</v>
      </c>
      <c r="L180" s="154" t="str">
        <f t="shared" si="20"/>
        <v>Larg: 8.75po   Long: 5000pi</v>
      </c>
      <c r="N180" s="287">
        <v>0.44700000000000001</v>
      </c>
      <c r="O180" s="30" t="s">
        <v>198</v>
      </c>
      <c r="P180" s="114">
        <v>8.75</v>
      </c>
      <c r="Q180" s="71">
        <v>5000</v>
      </c>
      <c r="R180" s="186">
        <f t="shared" si="22"/>
        <v>525</v>
      </c>
      <c r="S180" s="196" t="str">
        <f>_xlfn.XLOOKUP(E180,Clients!B:B,Clients!D:D,FALSE)</f>
        <v>F</v>
      </c>
      <c r="T180" s="156">
        <f t="shared" si="23"/>
        <v>234.67500000000001</v>
      </c>
      <c r="U180" s="154" t="str">
        <f t="shared" si="21"/>
        <v>roul.</v>
      </c>
      <c r="V180" s="154" t="str">
        <f>_xlfn.XLOOKUP(E180,Clients!B:B,Clients!X:X,FALSE)</f>
        <v>CAD</v>
      </c>
      <c r="X180" s="197">
        <f t="shared" si="18"/>
        <v>0.44700000000000001</v>
      </c>
      <c r="Y180" s="154" t="str">
        <f t="shared" si="19"/>
        <v>msi</v>
      </c>
      <c r="Z180" s="154" t="str">
        <f>_xlfn.XLOOKUP(E180,Clients!B:B,Clients!Y:Y,FALSE)</f>
        <v>CAD</v>
      </c>
      <c r="AA180" s="154" t="str">
        <f>_xlfn.XLOOKUP(B180,Spec!A:A,Spec!K:K,FALSE)</f>
        <v>Canada</v>
      </c>
      <c r="AB180" s="154">
        <f>_xlfn.XLOOKUP(B180,Spec!A:A,Spec!L:L,FALSE)</f>
        <v>4811.41</v>
      </c>
    </row>
    <row r="181" spans="1:28" x14ac:dyDescent="0.25">
      <c r="A181">
        <v>40200</v>
      </c>
      <c r="C181" s="154">
        <f>_xlfn.XLOOKUP(B181,Spec!A:A,Spec!C:C)</f>
        <v>0</v>
      </c>
      <c r="D181" s="155">
        <f>_xlfn.XLOOKUP(B181,Spec!A:A,Spec!D:D)</f>
        <v>0</v>
      </c>
      <c r="E181" t="s">
        <v>1487</v>
      </c>
      <c r="F181" t="str">
        <f>_xlfn.XLOOKUP(E181,Clients!B:B,Clients!D:D,FALSE)</f>
        <v>F</v>
      </c>
      <c r="G181" s="13"/>
      <c r="I181" s="154" t="s">
        <v>1491</v>
      </c>
      <c r="J181" s="154"/>
      <c r="K181" s="154" t="s">
        <v>1495</v>
      </c>
      <c r="L181" s="154" t="s">
        <v>1493</v>
      </c>
      <c r="N181" s="27">
        <f>441.21*1.4</f>
        <v>617.69399999999996</v>
      </c>
      <c r="O181" s="30" t="s">
        <v>1494</v>
      </c>
      <c r="P181" s="114"/>
      <c r="Q181" s="71"/>
      <c r="R181" s="186">
        <f t="shared" si="22"/>
        <v>0</v>
      </c>
      <c r="S181" s="196" t="str">
        <f>_xlfn.XLOOKUP(E181,Clients!B:B,Clients!D:D,FALSE)</f>
        <v>F</v>
      </c>
      <c r="T181" s="156"/>
      <c r="U181" s="154"/>
      <c r="V181" s="154" t="str">
        <f>_xlfn.XLOOKUP(E181,Clients!B:B,Clients!X:X,FALSE)</f>
        <v>CAD</v>
      </c>
      <c r="X181" s="197">
        <f t="shared" si="18"/>
        <v>617.69399999999996</v>
      </c>
      <c r="Y181" s="154" t="str">
        <f t="shared" si="19"/>
        <v>lot</v>
      </c>
      <c r="Z181" s="154" t="str">
        <f>_xlfn.XLOOKUP(E181,Clients!B:B,Clients!Y:Y,FALSE)</f>
        <v>CAD</v>
      </c>
      <c r="AA181" s="154">
        <f>_xlfn.XLOOKUP(B181,Spec!A:A,Spec!K:K,FALSE)</f>
        <v>0</v>
      </c>
      <c r="AB181" s="154">
        <f>_xlfn.XLOOKUP(B181,Spec!A:A,Spec!L:L,FALSE)</f>
        <v>0</v>
      </c>
    </row>
    <row r="182" spans="1:28" x14ac:dyDescent="0.25">
      <c r="A182">
        <v>40201</v>
      </c>
      <c r="B182">
        <v>20011</v>
      </c>
      <c r="C182" s="154" t="str">
        <f>_xlfn.XLOOKUP(B182,Spec!A:A,Spec!C:C)</f>
        <v>AKO</v>
      </c>
      <c r="D182" s="155" t="str">
        <f>_xlfn.XLOOKUP(B182,Spec!A:A,Spec!D:D)</f>
        <v>AP1019</v>
      </c>
      <c r="E182" t="s">
        <v>853</v>
      </c>
      <c r="F182" t="str">
        <f>_xlfn.XLOOKUP(E182,Clients!B:B,Clients!D:D,FALSE)</f>
        <v>F</v>
      </c>
      <c r="G182" s="13"/>
      <c r="H182" t="s">
        <v>451</v>
      </c>
      <c r="I182" s="154" t="str">
        <f>_xlfn.XLOOKUP(B182,Spec!A:A,Spec!B:B)</f>
        <v>S21-1</v>
      </c>
      <c r="J182" s="154" t="str">
        <f>_xlfn.XLOOKUP(B182,Spec!A:A,Spec!J:J)</f>
        <v>SG - Hotmelt Adhesive</v>
      </c>
      <c r="K182" s="154" t="str">
        <f>_xlfn.XLOOKUP(B182,Spec!A:A,Spec!E:E)</f>
        <v>Self Adhesive Paper</v>
      </c>
      <c r="L182" s="154" t="str">
        <f t="shared" ref="L182:L189" si="24">IF(F182="F","Larg: "&amp;P182&amp;"po   Long: "&amp;Q182&amp;"pi","W: "&amp;P182&amp;"in   L: "&amp;Q182&amp;"ft")</f>
        <v>Larg: 13po   Long: 2400pi</v>
      </c>
      <c r="N182" s="27"/>
      <c r="O182" s="30" t="s">
        <v>198</v>
      </c>
      <c r="P182" s="114">
        <v>13</v>
      </c>
      <c r="Q182" s="71">
        <v>2400</v>
      </c>
      <c r="R182" s="186">
        <f t="shared" si="22"/>
        <v>374.4</v>
      </c>
      <c r="S182" s="196" t="str">
        <f>_xlfn.XLOOKUP(E182,Clients!B:B,Clients!D:D,FALSE)</f>
        <v>F</v>
      </c>
      <c r="T182" s="156">
        <f t="shared" si="23"/>
        <v>0</v>
      </c>
      <c r="U182" s="154" t="str">
        <f t="shared" si="21"/>
        <v>roul.</v>
      </c>
      <c r="V182" s="154" t="str">
        <f>_xlfn.XLOOKUP(E182,Clients!B:B,Clients!X:X,FALSE)</f>
        <v>CAD</v>
      </c>
      <c r="X182" s="197">
        <f t="shared" si="18"/>
        <v>0</v>
      </c>
      <c r="Y182" s="154" t="str">
        <f t="shared" si="19"/>
        <v>msi</v>
      </c>
      <c r="Z182" s="154" t="str">
        <f>_xlfn.XLOOKUP(E182,Clients!B:B,Clients!Y:Y,FALSE)</f>
        <v>CAD</v>
      </c>
      <c r="AA182" s="154" t="str">
        <f>_xlfn.XLOOKUP(B182,Spec!A:A,Spec!K:K,FALSE)</f>
        <v>Canada</v>
      </c>
      <c r="AB182" s="154">
        <f>_xlfn.XLOOKUP(B182,Spec!A:A,Spec!L:L,FALSE)</f>
        <v>4811.41</v>
      </c>
    </row>
    <row r="183" spans="1:28" x14ac:dyDescent="0.25">
      <c r="A183">
        <v>40202</v>
      </c>
      <c r="B183">
        <v>20017</v>
      </c>
      <c r="C183" s="154" t="str">
        <f>_xlfn.XLOOKUP(B183,Spec!A:A,Spec!C:C)</f>
        <v>Jinda</v>
      </c>
      <c r="D183" s="155" t="str">
        <f>_xlfn.XLOOKUP(B183,Spec!A:A,Spec!D:D)</f>
        <v>0488056</v>
      </c>
      <c r="E183" t="s">
        <v>476</v>
      </c>
      <c r="F183" t="str">
        <f>_xlfn.XLOOKUP(E183,Clients!B:B,Clients!D:D,FALSE)</f>
        <v>F</v>
      </c>
      <c r="G183" s="13"/>
      <c r="H183" t="s">
        <v>397</v>
      </c>
      <c r="I183" s="154" t="str">
        <f>_xlfn.XLOOKUP(B183,Spec!A:A,Spec!B:B)</f>
        <v>B25-3</v>
      </c>
      <c r="J183" s="154" t="str">
        <f>_xlfn.XLOOKUP(B183,Spec!A:A,Spec!J:J)</f>
        <v>White BOPP - Acrylic Adhesive</v>
      </c>
      <c r="K183" s="154" t="str">
        <f>_xlfn.XLOOKUP(B183,Spec!A:A,Spec!E:E)</f>
        <v>Self Adhesive Film</v>
      </c>
      <c r="L183" s="154" t="str">
        <f t="shared" si="24"/>
        <v>Larg: 4.75po   Long: 2500pi</v>
      </c>
      <c r="N183" s="27">
        <v>0.45200000000000001</v>
      </c>
      <c r="O183" s="30" t="s">
        <v>198</v>
      </c>
      <c r="P183" s="114">
        <v>4.75</v>
      </c>
      <c r="Q183" s="71">
        <v>2500</v>
      </c>
      <c r="R183" s="186">
        <f t="shared" si="22"/>
        <v>142.5</v>
      </c>
      <c r="S183" s="196" t="str">
        <f>_xlfn.XLOOKUP(E183,Clients!B:B,Clients!D:D,FALSE)</f>
        <v>F</v>
      </c>
      <c r="T183" s="156">
        <f t="shared" si="23"/>
        <v>64.41</v>
      </c>
      <c r="U183" s="154" t="str">
        <f t="shared" si="21"/>
        <v>roul.</v>
      </c>
      <c r="V183" s="154" t="str">
        <f>_xlfn.XLOOKUP(E183,Clients!B:B,Clients!X:X,FALSE)</f>
        <v>CAD</v>
      </c>
      <c r="X183" s="197">
        <f t="shared" si="18"/>
        <v>0.45200000000000001</v>
      </c>
      <c r="Y183" s="154" t="str">
        <f t="shared" si="19"/>
        <v>msi</v>
      </c>
      <c r="Z183" s="154" t="str">
        <f>_xlfn.XLOOKUP(E183,Clients!B:B,Clients!Y:Y,FALSE)</f>
        <v>CAD</v>
      </c>
      <c r="AA183" s="154" t="str">
        <f>_xlfn.XLOOKUP(B183,Spec!A:A,Spec!K:K,FALSE)</f>
        <v>Canada</v>
      </c>
      <c r="AB183" s="154" t="str">
        <f>_xlfn.XLOOKUP(B183,Spec!A:A,Spec!L:L,FALSE)</f>
        <v>3919.90</v>
      </c>
    </row>
    <row r="184" spans="1:28" x14ac:dyDescent="0.25">
      <c r="A184">
        <v>40203</v>
      </c>
      <c r="B184">
        <v>20015</v>
      </c>
      <c r="C184" s="154" t="str">
        <f>_xlfn.XLOOKUP(B184,Spec!A:A,Spec!C:C)</f>
        <v>Jinda</v>
      </c>
      <c r="D184" s="155" t="str">
        <f>_xlfn.XLOOKUP(B184,Spec!A:A,Spec!D:D)</f>
        <v>0402105</v>
      </c>
      <c r="E184" t="s">
        <v>445</v>
      </c>
      <c r="F184" t="str">
        <f>_xlfn.XLOOKUP(E184,Clients!B:B,Clients!D:D,FALSE)</f>
        <v>F</v>
      </c>
      <c r="G184" s="13">
        <v>2213</v>
      </c>
      <c r="H184" t="s">
        <v>279</v>
      </c>
      <c r="I184" s="154" t="str">
        <f>_xlfn.XLOOKUP(B184,Spec!A:A,Spec!B:B)</f>
        <v>S15-3</v>
      </c>
      <c r="J184" s="154" t="str">
        <f>_xlfn.XLOOKUP(B184,Spec!A:A,Spec!J:J)</f>
        <v>SG - Acrylic Adhesive</v>
      </c>
      <c r="K184" s="154" t="str">
        <f>_xlfn.XLOOKUP(B184,Spec!A:A,Spec!E:E)</f>
        <v>Self Adhesive Paper</v>
      </c>
      <c r="L184" s="154" t="str">
        <f t="shared" si="24"/>
        <v>Larg: 7po   Long: 5000pi</v>
      </c>
      <c r="N184" s="27">
        <v>0.28000000000000003</v>
      </c>
      <c r="O184" s="30" t="s">
        <v>198</v>
      </c>
      <c r="P184" s="114">
        <v>7</v>
      </c>
      <c r="Q184" s="71">
        <v>5000</v>
      </c>
      <c r="R184" s="186">
        <f t="shared" si="22"/>
        <v>420</v>
      </c>
      <c r="S184" s="196" t="str">
        <f>_xlfn.XLOOKUP(E184,Clients!B:B,Clients!D:D,FALSE)</f>
        <v>F</v>
      </c>
      <c r="T184" s="156">
        <f t="shared" si="23"/>
        <v>117.60000000000001</v>
      </c>
      <c r="U184" s="154" t="str">
        <f t="shared" si="21"/>
        <v>roul.</v>
      </c>
      <c r="V184" s="154" t="str">
        <f>_xlfn.XLOOKUP(E184,Clients!B:B,Clients!X:X,FALSE)</f>
        <v>USD</v>
      </c>
      <c r="X184" s="197">
        <f t="shared" si="18"/>
        <v>0.28000000000000003</v>
      </c>
      <c r="Y184" s="154" t="str">
        <f t="shared" si="19"/>
        <v>msi</v>
      </c>
      <c r="Z184" s="154" t="str">
        <f>_xlfn.XLOOKUP(E184,Clients!B:B,Clients!Y:Y,FALSE)</f>
        <v>USD</v>
      </c>
      <c r="AA184" s="154" t="str">
        <f>_xlfn.XLOOKUP(B184,Spec!A:A,Spec!K:K,FALSE)</f>
        <v>Canada</v>
      </c>
      <c r="AB184" s="154">
        <f>_xlfn.XLOOKUP(B184,Spec!A:A,Spec!L:L,FALSE)</f>
        <v>4811.41</v>
      </c>
    </row>
    <row r="185" spans="1:28" x14ac:dyDescent="0.25">
      <c r="A185">
        <v>40204</v>
      </c>
      <c r="B185">
        <v>20013</v>
      </c>
      <c r="C185" s="154" t="str">
        <f>_xlfn.XLOOKUP(B185,Spec!A:A,Spec!C:C)</f>
        <v>AKO</v>
      </c>
      <c r="D185" s="155" t="str">
        <f>_xlfn.XLOOKUP(B185,Spec!A:A,Spec!D:D)</f>
        <v>Hansol TC CL74</v>
      </c>
      <c r="E185" t="s">
        <v>921</v>
      </c>
      <c r="F185" t="str">
        <f>_xlfn.XLOOKUP(E185,Clients!B:B,Clients!D:D,FALSE)</f>
        <v>F</v>
      </c>
      <c r="G185" s="13"/>
      <c r="H185" t="s">
        <v>364</v>
      </c>
      <c r="I185" s="154" t="str">
        <f>_xlfn.XLOOKUP(B185,Spec!A:A,Spec!B:B)</f>
        <v>D11-1</v>
      </c>
      <c r="J185" s="154" t="str">
        <f>_xlfn.XLOOKUP(B185,Spec!A:A,Spec!J:J)</f>
        <v>TC DT - Hotmelt Adhesive</v>
      </c>
      <c r="K185" s="154" t="str">
        <f>_xlfn.XLOOKUP(B185,Spec!A:A,Spec!E:E)</f>
        <v>Self Adhesive Paper</v>
      </c>
      <c r="L185" s="154" t="str">
        <f t="shared" si="24"/>
        <v>Larg: 6.5po   Long: 5000pi</v>
      </c>
      <c r="N185" s="27">
        <v>0.43099999999999999</v>
      </c>
      <c r="O185" s="30" t="s">
        <v>198</v>
      </c>
      <c r="P185" s="114">
        <v>6.5</v>
      </c>
      <c r="Q185" s="71">
        <v>5000</v>
      </c>
      <c r="R185" s="186">
        <f t="shared" si="22"/>
        <v>390</v>
      </c>
      <c r="S185" s="196" t="str">
        <f>_xlfn.XLOOKUP(E185,Clients!B:B,Clients!D:D,FALSE)</f>
        <v>F</v>
      </c>
      <c r="T185" s="156">
        <f t="shared" si="23"/>
        <v>168.09</v>
      </c>
      <c r="U185" s="154" t="str">
        <f t="shared" si="21"/>
        <v>roul.</v>
      </c>
      <c r="V185" s="154" t="str">
        <f>_xlfn.XLOOKUP(E185,Clients!B:B,Clients!X:X,FALSE)</f>
        <v>CAD</v>
      </c>
      <c r="X185" s="197">
        <f t="shared" si="18"/>
        <v>0.43099999999999999</v>
      </c>
      <c r="Y185" s="154" t="str">
        <f t="shared" si="19"/>
        <v>msi</v>
      </c>
      <c r="Z185" s="154" t="str">
        <f>_xlfn.XLOOKUP(E185,Clients!B:B,Clients!Y:Y,FALSE)</f>
        <v>CAD</v>
      </c>
      <c r="AA185" s="154" t="str">
        <f>_xlfn.XLOOKUP(B185,Spec!A:A,Spec!K:K,FALSE)</f>
        <v>Canada</v>
      </c>
      <c r="AB185" s="154">
        <f>_xlfn.XLOOKUP(B185,Spec!A:A,Spec!L:L,FALSE)</f>
        <v>4811.41</v>
      </c>
    </row>
    <row r="186" spans="1:28" x14ac:dyDescent="0.25">
      <c r="A186">
        <v>40205</v>
      </c>
      <c r="B186">
        <v>20011</v>
      </c>
      <c r="C186" s="154" t="str">
        <f>_xlfn.XLOOKUP(B186,Spec!A:A,Spec!C:C)</f>
        <v>AKO</v>
      </c>
      <c r="D186" s="155" t="str">
        <f>_xlfn.XLOOKUP(B186,Spec!A:A,Spec!D:D)</f>
        <v>AP1019</v>
      </c>
      <c r="E186" t="s">
        <v>445</v>
      </c>
      <c r="F186" t="str">
        <f>_xlfn.XLOOKUP(E186,Clients!B:B,Clients!D:D,FALSE)</f>
        <v>F</v>
      </c>
      <c r="G186" s="13">
        <v>2212</v>
      </c>
      <c r="H186" t="s">
        <v>451</v>
      </c>
      <c r="I186" s="154" t="str">
        <f>_xlfn.XLOOKUP(B186,Spec!A:A,Spec!B:B)</f>
        <v>S21-1</v>
      </c>
      <c r="J186" s="154" t="str">
        <f>_xlfn.XLOOKUP(B186,Spec!A:A,Spec!J:J)</f>
        <v>SG - Hotmelt Adhesive</v>
      </c>
      <c r="K186" s="154" t="str">
        <f>_xlfn.XLOOKUP(B186,Spec!A:A,Spec!E:E)</f>
        <v>Self Adhesive Paper</v>
      </c>
      <c r="L186" s="154" t="str">
        <f t="shared" si="24"/>
        <v>Larg: 7po   Long: 5000pi</v>
      </c>
      <c r="N186" s="287">
        <v>0.27</v>
      </c>
      <c r="O186" s="30" t="s">
        <v>198</v>
      </c>
      <c r="P186" s="114">
        <v>7</v>
      </c>
      <c r="Q186" s="71">
        <v>5000</v>
      </c>
      <c r="R186" s="186">
        <f t="shared" si="22"/>
        <v>420</v>
      </c>
      <c r="S186" s="196" t="str">
        <f>_xlfn.XLOOKUP(E186,Clients!B:B,Clients!D:D,FALSE)</f>
        <v>F</v>
      </c>
      <c r="T186" s="156">
        <f t="shared" si="23"/>
        <v>113.4</v>
      </c>
      <c r="U186" s="154" t="str">
        <f t="shared" si="21"/>
        <v>roul.</v>
      </c>
      <c r="V186" s="154" t="str">
        <f>_xlfn.XLOOKUP(E186,Clients!B:B,Clients!X:X,FALSE)</f>
        <v>USD</v>
      </c>
      <c r="X186" s="197">
        <f t="shared" si="18"/>
        <v>0.27</v>
      </c>
      <c r="Y186" s="154" t="str">
        <f t="shared" si="19"/>
        <v>msi</v>
      </c>
      <c r="Z186" s="154" t="str">
        <f>_xlfn.XLOOKUP(E186,Clients!B:B,Clients!Y:Y,FALSE)</f>
        <v>USD</v>
      </c>
      <c r="AA186" s="154" t="str">
        <f>_xlfn.XLOOKUP(B186,Spec!A:A,Spec!K:K,FALSE)</f>
        <v>Canada</v>
      </c>
      <c r="AB186" s="154">
        <f>_xlfn.XLOOKUP(B186,Spec!A:A,Spec!L:L,FALSE)</f>
        <v>4811.41</v>
      </c>
    </row>
    <row r="187" spans="1:28" x14ac:dyDescent="0.25">
      <c r="A187">
        <v>40206</v>
      </c>
      <c r="B187">
        <v>20015</v>
      </c>
      <c r="C187" s="154" t="str">
        <f>_xlfn.XLOOKUP(B187,Spec!A:A,Spec!C:C)</f>
        <v>Jinda</v>
      </c>
      <c r="D187" s="155" t="str">
        <f>_xlfn.XLOOKUP(B187,Spec!A:A,Spec!D:D)</f>
        <v>0402105</v>
      </c>
      <c r="E187" t="s">
        <v>568</v>
      </c>
      <c r="F187" t="str">
        <f>_xlfn.XLOOKUP(E187,Clients!B:B,Clients!D:D,FALSE)</f>
        <v>F</v>
      </c>
      <c r="G187" s="13"/>
      <c r="H187" t="s">
        <v>279</v>
      </c>
      <c r="I187" s="154" t="str">
        <f>_xlfn.XLOOKUP(B187,Spec!A:A,Spec!B:B)</f>
        <v>S15-3</v>
      </c>
      <c r="J187" s="154" t="str">
        <f>_xlfn.XLOOKUP(B187,Spec!A:A,Spec!J:J)</f>
        <v>SG - Acrylic Adhesive</v>
      </c>
      <c r="K187" s="154" t="str">
        <f>_xlfn.XLOOKUP(B187,Spec!A:A,Spec!E:E)</f>
        <v>Self Adhesive Paper</v>
      </c>
      <c r="L187" s="154" t="str">
        <f t="shared" si="24"/>
        <v>Larg: 10po   Long: 10000pi</v>
      </c>
      <c r="N187" s="27">
        <v>0.34300000000000003</v>
      </c>
      <c r="O187" s="30" t="s">
        <v>198</v>
      </c>
      <c r="P187" s="114">
        <v>10</v>
      </c>
      <c r="Q187" s="71">
        <v>10000</v>
      </c>
      <c r="R187" s="186">
        <f t="shared" si="22"/>
        <v>1200</v>
      </c>
      <c r="S187" s="196" t="str">
        <f>_xlfn.XLOOKUP(E187,Clients!B:B,Clients!D:D,FALSE)</f>
        <v>F</v>
      </c>
      <c r="T187" s="156">
        <f t="shared" si="23"/>
        <v>411.6</v>
      </c>
      <c r="U187" s="154" t="str">
        <f t="shared" si="21"/>
        <v>roul.</v>
      </c>
      <c r="V187" s="154" t="str">
        <f>_xlfn.XLOOKUP(E187,Clients!B:B,Clients!X:X,FALSE)</f>
        <v>CAD</v>
      </c>
      <c r="X187" s="197">
        <f t="shared" si="18"/>
        <v>0.34300000000000003</v>
      </c>
      <c r="Y187" s="154" t="str">
        <f t="shared" si="19"/>
        <v>msi</v>
      </c>
      <c r="Z187" s="154" t="str">
        <f>_xlfn.XLOOKUP(E187,Clients!B:B,Clients!Y:Y,FALSE)</f>
        <v>CAD</v>
      </c>
      <c r="AA187" s="154" t="str">
        <f>_xlfn.XLOOKUP(B187,Spec!A:A,Spec!K:K,FALSE)</f>
        <v>Canada</v>
      </c>
      <c r="AB187" s="154">
        <f>_xlfn.XLOOKUP(B187,Spec!A:A,Spec!L:L,FALSE)</f>
        <v>4811.41</v>
      </c>
    </row>
    <row r="188" spans="1:28" x14ac:dyDescent="0.25">
      <c r="A188">
        <v>40207</v>
      </c>
      <c r="B188">
        <v>20015</v>
      </c>
      <c r="C188" s="154" t="str">
        <f>_xlfn.XLOOKUP(B188,Spec!A:A,Spec!C:C)</f>
        <v>Jinda</v>
      </c>
      <c r="D188" s="155" t="str">
        <f>_xlfn.XLOOKUP(B188,Spec!A:A,Spec!D:D)</f>
        <v>0402105</v>
      </c>
      <c r="E188" t="s">
        <v>568</v>
      </c>
      <c r="F188" t="str">
        <f>_xlfn.XLOOKUP(E188,Clients!B:B,Clients!D:D,FALSE)</f>
        <v>F</v>
      </c>
      <c r="G188" s="13"/>
      <c r="H188" t="s">
        <v>279</v>
      </c>
      <c r="I188" s="154" t="str">
        <f>_xlfn.XLOOKUP(B188,Spec!A:A,Spec!B:B)</f>
        <v>S15-3</v>
      </c>
      <c r="J188" s="154" t="str">
        <f>_xlfn.XLOOKUP(B188,Spec!A:A,Spec!J:J)</f>
        <v>SG - Acrylic Adhesive</v>
      </c>
      <c r="K188" s="154" t="str">
        <f>_xlfn.XLOOKUP(B188,Spec!A:A,Spec!E:E)</f>
        <v>Self Adhesive Paper</v>
      </c>
      <c r="L188" s="154" t="str">
        <f t="shared" si="24"/>
        <v>Larg: 8.75po   Long: 10000pi</v>
      </c>
      <c r="N188" s="27">
        <v>0.34300000000000003</v>
      </c>
      <c r="O188" s="30" t="s">
        <v>198</v>
      </c>
      <c r="P188" s="114">
        <v>8.75</v>
      </c>
      <c r="Q188" s="71">
        <v>10000</v>
      </c>
      <c r="R188" s="186">
        <f t="shared" si="22"/>
        <v>1050</v>
      </c>
      <c r="S188" s="196" t="str">
        <f>_xlfn.XLOOKUP(E188,Clients!B:B,Clients!D:D,FALSE)</f>
        <v>F</v>
      </c>
      <c r="T188" s="156">
        <f t="shared" si="23"/>
        <v>360.15000000000003</v>
      </c>
      <c r="U188" s="154" t="str">
        <f t="shared" si="21"/>
        <v>roul.</v>
      </c>
      <c r="V188" s="154" t="str">
        <f>_xlfn.XLOOKUP(E188,Clients!B:B,Clients!X:X,FALSE)</f>
        <v>CAD</v>
      </c>
      <c r="X188" s="197">
        <f t="shared" si="18"/>
        <v>0.34300000000000003</v>
      </c>
      <c r="Y188" s="154" t="str">
        <f t="shared" si="19"/>
        <v>msi</v>
      </c>
      <c r="Z188" s="154" t="str">
        <f>_xlfn.XLOOKUP(E188,Clients!B:B,Clients!Y:Y,FALSE)</f>
        <v>CAD</v>
      </c>
      <c r="AA188" s="154" t="str">
        <f>_xlfn.XLOOKUP(B188,Spec!A:A,Spec!K:K,FALSE)</f>
        <v>Canada</v>
      </c>
      <c r="AB188" s="154">
        <f>_xlfn.XLOOKUP(B188,Spec!A:A,Spec!L:L,FALSE)</f>
        <v>4811.41</v>
      </c>
    </row>
    <row r="189" spans="1:28" x14ac:dyDescent="0.25">
      <c r="A189">
        <v>40208</v>
      </c>
      <c r="B189">
        <v>20015</v>
      </c>
      <c r="C189" s="154" t="str">
        <f>_xlfn.XLOOKUP(B189,Spec!A:A,Spec!C:C)</f>
        <v>Jinda</v>
      </c>
      <c r="D189" s="155" t="str">
        <f>_xlfn.XLOOKUP(B189,Spec!A:A,Spec!D:D)</f>
        <v>0402105</v>
      </c>
      <c r="E189" t="s">
        <v>568</v>
      </c>
      <c r="F189" t="str">
        <f>_xlfn.XLOOKUP(E189,Clients!B:B,Clients!D:D,FALSE)</f>
        <v>F</v>
      </c>
      <c r="G189" s="13"/>
      <c r="H189" t="s">
        <v>279</v>
      </c>
      <c r="I189" s="154" t="str">
        <f>_xlfn.XLOOKUP(B189,Spec!A:A,Spec!B:B)</f>
        <v>S15-3</v>
      </c>
      <c r="J189" s="154" t="str">
        <f>_xlfn.XLOOKUP(B189,Spec!A:A,Spec!J:J)</f>
        <v>SG - Acrylic Adhesive</v>
      </c>
      <c r="K189" s="154" t="str">
        <f>_xlfn.XLOOKUP(B189,Spec!A:A,Spec!E:E)</f>
        <v>Self Adhesive Paper</v>
      </c>
      <c r="L189" s="154" t="str">
        <f t="shared" si="24"/>
        <v>Larg: 7.5po   Long: 10000pi</v>
      </c>
      <c r="N189" s="27">
        <v>0.34300000000000003</v>
      </c>
      <c r="O189" s="30" t="s">
        <v>198</v>
      </c>
      <c r="P189" s="114">
        <v>7.5</v>
      </c>
      <c r="Q189" s="71">
        <v>10000</v>
      </c>
      <c r="R189" s="186">
        <f t="shared" si="22"/>
        <v>900</v>
      </c>
      <c r="S189" s="196" t="str">
        <f>_xlfn.XLOOKUP(E189,Clients!B:B,Clients!D:D,FALSE)</f>
        <v>F</v>
      </c>
      <c r="T189" s="156">
        <f t="shared" si="23"/>
        <v>308.70000000000005</v>
      </c>
      <c r="U189" s="154" t="str">
        <f t="shared" si="21"/>
        <v>roul.</v>
      </c>
      <c r="V189" s="154" t="str">
        <f>_xlfn.XLOOKUP(E189,Clients!B:B,Clients!X:X,FALSE)</f>
        <v>CAD</v>
      </c>
      <c r="X189" s="197">
        <f t="shared" si="18"/>
        <v>0.34300000000000003</v>
      </c>
      <c r="Y189" s="154" t="str">
        <f t="shared" si="19"/>
        <v>msi</v>
      </c>
      <c r="Z189" s="154" t="str">
        <f>_xlfn.XLOOKUP(E189,Clients!B:B,Clients!Y:Y,FALSE)</f>
        <v>CAD</v>
      </c>
      <c r="AA189" s="154" t="str">
        <f>_xlfn.XLOOKUP(B189,Spec!A:A,Spec!K:K,FALSE)</f>
        <v>Canada</v>
      </c>
      <c r="AB189" s="154">
        <f>_xlfn.XLOOKUP(B189,Spec!A:A,Spec!L:L,FALSE)</f>
        <v>4811.41</v>
      </c>
    </row>
    <row r="190" spans="1:28" x14ac:dyDescent="0.25">
      <c r="A190">
        <v>40209</v>
      </c>
      <c r="C190" s="154">
        <f>_xlfn.XLOOKUP(B190,Spec!A:A,Spec!C:C)</f>
        <v>0</v>
      </c>
      <c r="D190" s="155">
        <f>_xlfn.XLOOKUP(B190,Spec!A:A,Spec!D:D)</f>
        <v>0</v>
      </c>
      <c r="E190" t="s">
        <v>1524</v>
      </c>
      <c r="F190" t="str">
        <f>_xlfn.XLOOKUP(E190,Clients!B:B,Clients!D:D,FALSE)</f>
        <v>F</v>
      </c>
      <c r="G190" s="13"/>
      <c r="I190" s="154"/>
      <c r="J190" s="154"/>
      <c r="K190" s="154" t="s">
        <v>1529</v>
      </c>
      <c r="L190" s="154" t="s">
        <v>1531</v>
      </c>
      <c r="N190" s="27">
        <f>150*2*1.4154</f>
        <v>424.62</v>
      </c>
      <c r="O190" s="30" t="s">
        <v>1530</v>
      </c>
      <c r="P190" s="114"/>
      <c r="Q190" s="71"/>
      <c r="R190" s="186">
        <f t="shared" si="22"/>
        <v>0</v>
      </c>
      <c r="S190" s="196" t="str">
        <f>_xlfn.XLOOKUP(E190,Clients!B:B,Clients!D:D,FALSE)</f>
        <v>F</v>
      </c>
      <c r="T190" s="156">
        <f t="shared" si="23"/>
        <v>424.62</v>
      </c>
      <c r="U190" s="154"/>
      <c r="V190" s="154" t="str">
        <f>_xlfn.XLOOKUP(E190,Clients!B:B,Clients!X:X,FALSE)</f>
        <v>CAD</v>
      </c>
      <c r="X190" s="197">
        <f t="shared" si="18"/>
        <v>424.62</v>
      </c>
      <c r="Y190" s="154" t="str">
        <f t="shared" si="19"/>
        <v>Ch.</v>
      </c>
      <c r="Z190" s="154" t="str">
        <f>_xlfn.XLOOKUP(E190,Clients!B:B,Clients!Y:Y,FALSE)</f>
        <v>CAD</v>
      </c>
      <c r="AA190" s="154">
        <f>_xlfn.XLOOKUP(B190,Spec!A:A,Spec!K:K,FALSE)</f>
        <v>0</v>
      </c>
      <c r="AB190" s="154">
        <f>_xlfn.XLOOKUP(B190,Spec!A:A,Spec!L:L,FALSE)</f>
        <v>0</v>
      </c>
    </row>
    <row r="191" spans="1:28" x14ac:dyDescent="0.25">
      <c r="A191">
        <v>40210</v>
      </c>
      <c r="B191">
        <v>20018</v>
      </c>
      <c r="C191" s="154" t="str">
        <f>_xlfn.XLOOKUP(B191,Spec!A:A,Spec!C:C)</f>
        <v>AKO</v>
      </c>
      <c r="D191" s="155" t="str">
        <f>_xlfn.XLOOKUP(B191,Spec!A:A,Spec!D:D)</f>
        <v>AH3010</v>
      </c>
      <c r="E191" t="s">
        <v>8</v>
      </c>
      <c r="F191" t="str">
        <f>_xlfn.XLOOKUP(E191,Clients!B:B,Clients!D:D,FALSE)</f>
        <v>A</v>
      </c>
      <c r="G191" s="13" t="s">
        <v>1546</v>
      </c>
      <c r="H191" t="s">
        <v>282</v>
      </c>
      <c r="I191" s="154" t="s">
        <v>146</v>
      </c>
      <c r="J191" s="154" t="str">
        <f>_xlfn.XLOOKUP(B191,Spec!A:A,Spec!J:J)</f>
        <v>TC DT - Acrylic Adhesive</v>
      </c>
      <c r="K191" s="154" t="str">
        <f>_xlfn.XLOOKUP(B191,Spec!A:A,Spec!E:E)</f>
        <v>Self Adhesive Paper</v>
      </c>
      <c r="L191" s="154" t="str">
        <f t="shared" ref="L191:L211" si="25">IF(F191="F","Larg: "&amp;P191&amp;"po   Long: "&amp;Q191&amp;"pi","W: "&amp;P191&amp;"in   L: "&amp;Q191&amp;"ft")</f>
        <v>W: 9in   L: 5000ft</v>
      </c>
      <c r="N191" s="27">
        <v>0.31</v>
      </c>
      <c r="O191" s="30" t="s">
        <v>198</v>
      </c>
      <c r="P191" s="114">
        <v>9</v>
      </c>
      <c r="Q191" s="71">
        <v>5000</v>
      </c>
      <c r="R191" s="186">
        <f t="shared" si="22"/>
        <v>540</v>
      </c>
      <c r="S191" s="196" t="str">
        <f>_xlfn.XLOOKUP(E191,Clients!B:B,Clients!D:D,FALSE)</f>
        <v>A</v>
      </c>
      <c r="T191" s="156">
        <f t="shared" si="23"/>
        <v>167.4</v>
      </c>
      <c r="U191" s="154" t="str">
        <f t="shared" si="21"/>
        <v>roll</v>
      </c>
      <c r="V191" s="154" t="str">
        <f>_xlfn.XLOOKUP(E191,Clients!B:B,Clients!X:X,FALSE)</f>
        <v>USD</v>
      </c>
      <c r="X191" s="197">
        <f t="shared" si="18"/>
        <v>0.31</v>
      </c>
      <c r="Y191" s="154" t="str">
        <f t="shared" si="19"/>
        <v>msi</v>
      </c>
      <c r="Z191" s="154" t="str">
        <f>_xlfn.XLOOKUP(E191,Clients!B:B,Clients!Y:Y,FALSE)</f>
        <v>USD</v>
      </c>
      <c r="AA191" s="154" t="str">
        <f>_xlfn.XLOOKUP(B191,Spec!A:A,Spec!K:K,FALSE)</f>
        <v>Canada</v>
      </c>
      <c r="AB191" s="154">
        <f>_xlfn.XLOOKUP(B191,Spec!A:A,Spec!L:L,FALSE)</f>
        <v>4811.41</v>
      </c>
    </row>
    <row r="192" spans="1:28" x14ac:dyDescent="0.25">
      <c r="A192">
        <v>40211</v>
      </c>
      <c r="B192">
        <v>20018</v>
      </c>
      <c r="C192" s="154" t="str">
        <f>_xlfn.XLOOKUP(B192,Spec!A:A,Spec!C:C)</f>
        <v>AKO</v>
      </c>
      <c r="D192" s="155" t="str">
        <f>_xlfn.XLOOKUP(B192,Spec!A:A,Spec!D:D)</f>
        <v>AH3010</v>
      </c>
      <c r="E192" t="s">
        <v>8</v>
      </c>
      <c r="F192" t="str">
        <f>_xlfn.XLOOKUP(E192,Clients!B:B,Clients!D:D,FALSE)</f>
        <v>A</v>
      </c>
      <c r="G192" s="286" t="s">
        <v>1547</v>
      </c>
      <c r="H192" t="s">
        <v>282</v>
      </c>
      <c r="I192" s="154" t="s">
        <v>146</v>
      </c>
      <c r="J192" s="154" t="str">
        <f>_xlfn.XLOOKUP(B192,Spec!A:A,Spec!J:J)</f>
        <v>TC DT - Acrylic Adhesive</v>
      </c>
      <c r="K192" s="154" t="str">
        <f>_xlfn.XLOOKUP(B192,Spec!A:A,Spec!E:E)</f>
        <v>Self Adhesive Paper</v>
      </c>
      <c r="L192" s="154" t="str">
        <f t="shared" si="25"/>
        <v>W: 6in   L: 5000ft</v>
      </c>
      <c r="N192" s="27">
        <v>0.31</v>
      </c>
      <c r="O192" s="30" t="s">
        <v>198</v>
      </c>
      <c r="P192" s="114">
        <v>6</v>
      </c>
      <c r="Q192" s="71">
        <v>5000</v>
      </c>
      <c r="R192" s="186">
        <f t="shared" si="22"/>
        <v>360</v>
      </c>
      <c r="S192" s="196" t="str">
        <f>_xlfn.XLOOKUP(E192,Clients!B:B,Clients!D:D,FALSE)</f>
        <v>A</v>
      </c>
      <c r="T192" s="156">
        <f t="shared" si="23"/>
        <v>111.6</v>
      </c>
      <c r="U192" s="154" t="str">
        <f t="shared" si="21"/>
        <v>roll</v>
      </c>
      <c r="V192" s="154" t="str">
        <f>_xlfn.XLOOKUP(E192,Clients!B:B,Clients!X:X,FALSE)</f>
        <v>USD</v>
      </c>
      <c r="X192" s="197">
        <f t="shared" si="18"/>
        <v>0.31</v>
      </c>
      <c r="Y192" s="154" t="str">
        <f t="shared" si="19"/>
        <v>msi</v>
      </c>
      <c r="Z192" s="154" t="str">
        <f>_xlfn.XLOOKUP(E192,Clients!B:B,Clients!Y:Y,FALSE)</f>
        <v>USD</v>
      </c>
      <c r="AA192" s="154" t="str">
        <f>_xlfn.XLOOKUP(B192,Spec!A:A,Spec!K:K,FALSE)</f>
        <v>Canada</v>
      </c>
      <c r="AB192" s="154">
        <f>_xlfn.XLOOKUP(B192,Spec!A:A,Spec!L:L,FALSE)</f>
        <v>4811.41</v>
      </c>
    </row>
    <row r="193" spans="1:28" x14ac:dyDescent="0.25">
      <c r="A193">
        <v>40212</v>
      </c>
      <c r="B193">
        <v>20011</v>
      </c>
      <c r="C193" s="154" t="str">
        <f>_xlfn.XLOOKUP(B193,Spec!A:A,Spec!C:C)</f>
        <v>AKO</v>
      </c>
      <c r="D193" s="155" t="str">
        <f>_xlfn.XLOOKUP(B193,Spec!A:A,Spec!D:D)</f>
        <v>AP1019</v>
      </c>
      <c r="E193" t="s">
        <v>476</v>
      </c>
      <c r="F193" t="str">
        <f>_xlfn.XLOOKUP(E193,Clients!B:B,Clients!D:D,FALSE)</f>
        <v>F</v>
      </c>
      <c r="G193" s="13"/>
      <c r="H193" t="s">
        <v>451</v>
      </c>
      <c r="I193" s="154" t="str">
        <f>_xlfn.XLOOKUP(B193,Spec!A:A,Spec!B:B)</f>
        <v>S21-1</v>
      </c>
      <c r="J193" s="154" t="str">
        <f>_xlfn.XLOOKUP(B193,Spec!A:A,Spec!J:J)</f>
        <v>SG - Hotmelt Adhesive</v>
      </c>
      <c r="K193" s="154" t="str">
        <f>_xlfn.XLOOKUP(B193,Spec!A:A,Spec!E:E)</f>
        <v>Self Adhesive Paper</v>
      </c>
      <c r="L193" s="154" t="str">
        <f t="shared" si="25"/>
        <v>Larg: 4.75po   Long: 5000pi</v>
      </c>
      <c r="N193" s="287">
        <v>0.37</v>
      </c>
      <c r="O193" s="30" t="s">
        <v>198</v>
      </c>
      <c r="P193" s="114">
        <v>4.75</v>
      </c>
      <c r="Q193" s="71">
        <v>5000</v>
      </c>
      <c r="R193" s="186">
        <f t="shared" si="22"/>
        <v>285</v>
      </c>
      <c r="S193" s="196" t="str">
        <f>_xlfn.XLOOKUP(E193,Clients!B:B,Clients!D:D,FALSE)</f>
        <v>F</v>
      </c>
      <c r="T193" s="156">
        <f t="shared" si="23"/>
        <v>105.45</v>
      </c>
      <c r="U193" s="154" t="str">
        <f t="shared" si="21"/>
        <v>roul.</v>
      </c>
      <c r="V193" s="154" t="str">
        <f>_xlfn.XLOOKUP(E193,Clients!B:B,Clients!X:X,FALSE)</f>
        <v>CAD</v>
      </c>
      <c r="X193" s="197">
        <f t="shared" si="18"/>
        <v>0.37</v>
      </c>
      <c r="Y193" s="154" t="str">
        <f t="shared" si="19"/>
        <v>msi</v>
      </c>
      <c r="Z193" s="154" t="str">
        <f>_xlfn.XLOOKUP(E193,Clients!B:B,Clients!Y:Y,FALSE)</f>
        <v>CAD</v>
      </c>
      <c r="AA193" s="154" t="str">
        <f>_xlfn.XLOOKUP(B193,Spec!A:A,Spec!K:K,FALSE)</f>
        <v>Canada</v>
      </c>
      <c r="AB193" s="154">
        <f>_xlfn.XLOOKUP(B193,Spec!A:A,Spec!L:L,FALSE)</f>
        <v>4811.41</v>
      </c>
    </row>
    <row r="194" spans="1:28" x14ac:dyDescent="0.25">
      <c r="A194">
        <v>40213</v>
      </c>
      <c r="B194">
        <v>20011</v>
      </c>
      <c r="C194" s="154" t="str">
        <f>_xlfn.XLOOKUP(B194,Spec!A:A,Spec!C:C)</f>
        <v>AKO</v>
      </c>
      <c r="D194" s="155" t="str">
        <f>_xlfn.XLOOKUP(B194,Spec!A:A,Spec!D:D)</f>
        <v>AP1019</v>
      </c>
      <c r="E194" t="s">
        <v>476</v>
      </c>
      <c r="F194" t="str">
        <f>_xlfn.XLOOKUP(E194,Clients!B:B,Clients!D:D,FALSE)</f>
        <v>F</v>
      </c>
      <c r="G194" s="13"/>
      <c r="H194" t="s">
        <v>451</v>
      </c>
      <c r="I194" s="154" t="str">
        <f>_xlfn.XLOOKUP(B194,Spec!A:A,Spec!B:B)</f>
        <v>S21-1</v>
      </c>
      <c r="J194" s="154" t="str">
        <f>_xlfn.XLOOKUP(B194,Spec!A:A,Spec!J:J)</f>
        <v>SG - Hotmelt Adhesive</v>
      </c>
      <c r="K194" s="154" t="str">
        <f>_xlfn.XLOOKUP(B194,Spec!A:A,Spec!E:E)</f>
        <v>Self Adhesive Paper</v>
      </c>
      <c r="L194" s="154" t="str">
        <f t="shared" si="25"/>
        <v>Larg: 6.25po   Long: 5000pi</v>
      </c>
      <c r="N194" s="287">
        <v>0.37</v>
      </c>
      <c r="O194" s="30" t="s">
        <v>198</v>
      </c>
      <c r="P194" s="114">
        <v>6.25</v>
      </c>
      <c r="Q194" s="71">
        <v>5000</v>
      </c>
      <c r="R194" s="186">
        <f t="shared" si="22"/>
        <v>375</v>
      </c>
      <c r="S194" s="196" t="str">
        <f>_xlfn.XLOOKUP(E194,Clients!B:B,Clients!D:D,FALSE)</f>
        <v>F</v>
      </c>
      <c r="T194" s="156">
        <f t="shared" si="23"/>
        <v>138.75</v>
      </c>
      <c r="U194" s="154" t="str">
        <f t="shared" si="21"/>
        <v>roul.</v>
      </c>
      <c r="V194" s="154" t="str">
        <f>_xlfn.XLOOKUP(E194,Clients!B:B,Clients!X:X,FALSE)</f>
        <v>CAD</v>
      </c>
      <c r="X194" s="197">
        <f t="shared" si="18"/>
        <v>0.37</v>
      </c>
      <c r="Y194" s="154" t="str">
        <f t="shared" si="19"/>
        <v>msi</v>
      </c>
      <c r="Z194" s="154" t="str">
        <f>_xlfn.XLOOKUP(E194,Clients!B:B,Clients!Y:Y,FALSE)</f>
        <v>CAD</v>
      </c>
      <c r="AA194" s="154" t="str">
        <f>_xlfn.XLOOKUP(B194,Spec!A:A,Spec!K:K,FALSE)</f>
        <v>Canada</v>
      </c>
      <c r="AB194" s="154">
        <f>_xlfn.XLOOKUP(B194,Spec!A:A,Spec!L:L,FALSE)</f>
        <v>4811.41</v>
      </c>
    </row>
    <row r="195" spans="1:28" x14ac:dyDescent="0.25">
      <c r="A195">
        <v>40214</v>
      </c>
      <c r="B195">
        <v>20003</v>
      </c>
      <c r="C195" s="154" t="str">
        <f>_xlfn.XLOOKUP(B195,Spec!A:A,Spec!C:C)</f>
        <v>AKO</v>
      </c>
      <c r="D195" s="155" t="str">
        <f>_xlfn.XLOOKUP(B195,Spec!A:A,Spec!D:D)</f>
        <v>AT1003</v>
      </c>
      <c r="E195" t="s">
        <v>655</v>
      </c>
      <c r="F195" t="str">
        <f>_xlfn.XLOOKUP(E195,Clients!B:B,Clients!D:D,FALSE)</f>
        <v>F</v>
      </c>
      <c r="G195" s="13" t="s">
        <v>1551</v>
      </c>
      <c r="H195" t="s">
        <v>536</v>
      </c>
      <c r="I195" s="154" t="str">
        <f>_xlfn.XLOOKUP(B195,Spec!A:A,Spec!B:B)</f>
        <v>T11-1</v>
      </c>
      <c r="J195" s="154" t="str">
        <f>_xlfn.XLOOKUP(B195,Spec!A:A,Spec!J:J)</f>
        <v>TT - HM Adhesive</v>
      </c>
      <c r="K195" s="154" t="str">
        <f>_xlfn.XLOOKUP(B195,Spec!A:A,Spec!E:E)</f>
        <v>Self Adhesive Paper</v>
      </c>
      <c r="L195" s="154" t="str">
        <f t="shared" si="25"/>
        <v>Larg: 8.75po   Long: 10000pi</v>
      </c>
      <c r="N195" s="287">
        <v>0.377</v>
      </c>
      <c r="O195" s="30" t="s">
        <v>198</v>
      </c>
      <c r="P195" s="114">
        <v>8.75</v>
      </c>
      <c r="Q195" s="71">
        <v>10000</v>
      </c>
      <c r="R195" s="186">
        <f t="shared" si="22"/>
        <v>1050</v>
      </c>
      <c r="S195" s="196" t="str">
        <f>_xlfn.XLOOKUP(E195,Clients!B:B,Clients!D:D,FALSE)</f>
        <v>F</v>
      </c>
      <c r="T195" s="156">
        <f t="shared" si="23"/>
        <v>395.85</v>
      </c>
      <c r="U195" s="154" t="str">
        <f t="shared" si="21"/>
        <v>roul.</v>
      </c>
      <c r="V195" s="154" t="str">
        <f>_xlfn.XLOOKUP(E195,Clients!B:B,Clients!X:X,FALSE)</f>
        <v>CAD</v>
      </c>
      <c r="X195" s="197">
        <f t="shared" ref="X195:X244" si="26">IF(V195=Z195,N195,N195*W195)</f>
        <v>0.377</v>
      </c>
      <c r="Y195" s="154" t="str">
        <f t="shared" ref="Y195:Y234" si="27">O195</f>
        <v>msi</v>
      </c>
      <c r="Z195" s="154" t="str">
        <f>_xlfn.XLOOKUP(E195,Clients!B:B,Clients!Y:Y,FALSE)</f>
        <v>CAD</v>
      </c>
      <c r="AA195" s="154" t="str">
        <f>_xlfn.XLOOKUP(B195,Spec!A:A,Spec!K:K,FALSE)</f>
        <v>Canada</v>
      </c>
      <c r="AB195" s="154">
        <f>_xlfn.XLOOKUP(B195,Spec!A:A,Spec!L:L,FALSE)</f>
        <v>4811.41</v>
      </c>
    </row>
    <row r="196" spans="1:28" x14ac:dyDescent="0.25">
      <c r="A196">
        <v>40215</v>
      </c>
      <c r="B196">
        <v>20003</v>
      </c>
      <c r="C196" s="154" t="str">
        <f>_xlfn.XLOOKUP(B196,Spec!A:A,Spec!C:C)</f>
        <v>AKO</v>
      </c>
      <c r="D196" s="155" t="str">
        <f>_xlfn.XLOOKUP(B196,Spec!A:A,Spec!D:D)</f>
        <v>AT1003</v>
      </c>
      <c r="E196" t="s">
        <v>655</v>
      </c>
      <c r="F196" t="str">
        <f>_xlfn.XLOOKUP(E196,Clients!B:B,Clients!D:D,FALSE)</f>
        <v>F</v>
      </c>
      <c r="G196" s="13" t="s">
        <v>1551</v>
      </c>
      <c r="H196" t="s">
        <v>536</v>
      </c>
      <c r="I196" s="154" t="str">
        <f>_xlfn.XLOOKUP(B196,Spec!A:A,Spec!B:B)</f>
        <v>T11-1</v>
      </c>
      <c r="J196" s="154" t="str">
        <f>_xlfn.XLOOKUP(B196,Spec!A:A,Spec!J:J)</f>
        <v>TT - HM Adhesive</v>
      </c>
      <c r="K196" s="154" t="str">
        <f>_xlfn.XLOOKUP(B196,Spec!A:A,Spec!E:E)</f>
        <v>Self Adhesive Paper</v>
      </c>
      <c r="L196" s="154" t="str">
        <f t="shared" si="25"/>
        <v>Larg: 8.625po   Long: 10000pi</v>
      </c>
      <c r="N196" s="287">
        <v>0.377</v>
      </c>
      <c r="O196" s="30" t="s">
        <v>198</v>
      </c>
      <c r="P196" s="114">
        <v>8.625</v>
      </c>
      <c r="Q196" s="71">
        <v>10000</v>
      </c>
      <c r="R196" s="186">
        <f t="shared" si="22"/>
        <v>1035</v>
      </c>
      <c r="S196" s="196" t="str">
        <f>_xlfn.XLOOKUP(E196,Clients!B:B,Clients!D:D,FALSE)</f>
        <v>F</v>
      </c>
      <c r="T196" s="156">
        <f t="shared" si="23"/>
        <v>390.19499999999999</v>
      </c>
      <c r="U196" s="154" t="str">
        <f t="shared" si="21"/>
        <v>roul.</v>
      </c>
      <c r="V196" s="154" t="str">
        <f>_xlfn.XLOOKUP(E196,Clients!B:B,Clients!X:X,FALSE)</f>
        <v>CAD</v>
      </c>
      <c r="X196" s="197">
        <f t="shared" si="26"/>
        <v>0.377</v>
      </c>
      <c r="Y196" s="154" t="str">
        <f t="shared" si="27"/>
        <v>msi</v>
      </c>
      <c r="Z196" s="154" t="str">
        <f>_xlfn.XLOOKUP(E196,Clients!B:B,Clients!Y:Y,FALSE)</f>
        <v>CAD</v>
      </c>
      <c r="AA196" s="154" t="str">
        <f>_xlfn.XLOOKUP(B196,Spec!A:A,Spec!K:K,FALSE)</f>
        <v>Canada</v>
      </c>
      <c r="AB196" s="154">
        <f>_xlfn.XLOOKUP(B196,Spec!A:A,Spec!L:L,FALSE)</f>
        <v>4811.41</v>
      </c>
    </row>
    <row r="197" spans="1:28" x14ac:dyDescent="0.25">
      <c r="A197">
        <v>40216</v>
      </c>
      <c r="B197">
        <v>20003</v>
      </c>
      <c r="C197" s="154" t="str">
        <f>_xlfn.XLOOKUP(B197,Spec!A:A,Spec!C:C)</f>
        <v>AKO</v>
      </c>
      <c r="D197" s="155" t="str">
        <f>_xlfn.XLOOKUP(B197,Spec!A:A,Spec!D:D)</f>
        <v>AT1003</v>
      </c>
      <c r="E197" t="s">
        <v>655</v>
      </c>
      <c r="F197" t="str">
        <f>_xlfn.XLOOKUP(E197,Clients!B:B,Clients!D:D,FALSE)</f>
        <v>F</v>
      </c>
      <c r="G197" s="13" t="s">
        <v>1551</v>
      </c>
      <c r="H197" t="s">
        <v>536</v>
      </c>
      <c r="I197" s="154" t="str">
        <f>_xlfn.XLOOKUP(B197,Spec!A:A,Spec!B:B)</f>
        <v>T11-1</v>
      </c>
      <c r="J197" s="154" t="str">
        <f>_xlfn.XLOOKUP(B197,Spec!A:A,Spec!J:J)</f>
        <v>TT - HM Adhesive</v>
      </c>
      <c r="K197" s="154" t="str">
        <f>_xlfn.XLOOKUP(B197,Spec!A:A,Spec!E:E)</f>
        <v>Self Adhesive Paper</v>
      </c>
      <c r="L197" s="154" t="str">
        <f t="shared" si="25"/>
        <v>Larg: 7.875po   Long: 10000pi</v>
      </c>
      <c r="N197" s="287">
        <v>0.377</v>
      </c>
      <c r="O197" s="30" t="s">
        <v>198</v>
      </c>
      <c r="P197" s="114">
        <v>7.875</v>
      </c>
      <c r="Q197" s="71">
        <v>10000</v>
      </c>
      <c r="R197" s="186">
        <f t="shared" si="22"/>
        <v>945</v>
      </c>
      <c r="S197" s="196" t="str">
        <f>_xlfn.XLOOKUP(E197,Clients!B:B,Clients!D:D,FALSE)</f>
        <v>F</v>
      </c>
      <c r="T197" s="156">
        <f t="shared" si="23"/>
        <v>356.26499999999999</v>
      </c>
      <c r="U197" s="154" t="str">
        <f t="shared" si="21"/>
        <v>roul.</v>
      </c>
      <c r="V197" s="154" t="str">
        <f>_xlfn.XLOOKUP(E197,Clients!B:B,Clients!X:X,FALSE)</f>
        <v>CAD</v>
      </c>
      <c r="X197" s="197">
        <f t="shared" si="26"/>
        <v>0.377</v>
      </c>
      <c r="Y197" s="154" t="str">
        <f t="shared" si="27"/>
        <v>msi</v>
      </c>
      <c r="Z197" s="154" t="str">
        <f>_xlfn.XLOOKUP(E197,Clients!B:B,Clients!Y:Y,FALSE)</f>
        <v>CAD</v>
      </c>
      <c r="AA197" s="154" t="str">
        <f>_xlfn.XLOOKUP(B197,Spec!A:A,Spec!K:K,FALSE)</f>
        <v>Canada</v>
      </c>
      <c r="AB197" s="154">
        <f>_xlfn.XLOOKUP(B197,Spec!A:A,Spec!L:L,FALSE)</f>
        <v>4811.41</v>
      </c>
    </row>
    <row r="198" spans="1:28" x14ac:dyDescent="0.25">
      <c r="A198">
        <v>40217</v>
      </c>
      <c r="B198">
        <v>20025</v>
      </c>
      <c r="C198" s="154" t="str">
        <f>_xlfn.XLOOKUP(B198,Spec!A:A,Spec!C:C)</f>
        <v>Etsuhiro</v>
      </c>
      <c r="D198" s="155" t="str">
        <f>_xlfn.XLOOKUP(B198,Spec!A:A,Spec!D:D)</f>
        <v>EL3059</v>
      </c>
      <c r="E198" t="s">
        <v>1209</v>
      </c>
      <c r="F198" t="str">
        <f>_xlfn.XLOOKUP(E198,Clients!B:B,Clients!D:D,FALSE)</f>
        <v>F</v>
      </c>
      <c r="G198" s="13"/>
      <c r="H198" t="s">
        <v>364</v>
      </c>
      <c r="I198" s="154" t="str">
        <f>_xlfn.XLOOKUP(B198,Spec!A:A,Spec!B:B)</f>
        <v>D11-2</v>
      </c>
      <c r="J198" s="154" t="str">
        <f>_xlfn.XLOOKUP(B198,Spec!A:A,Spec!J:J)</f>
        <v>TC DT - Hotmelt Adhesive</v>
      </c>
      <c r="K198" s="154" t="str">
        <f>_xlfn.XLOOKUP(B198,Spec!A:A,Spec!E:E)</f>
        <v>Self Adhesive Paper</v>
      </c>
      <c r="L198" s="154" t="str">
        <f t="shared" si="25"/>
        <v>Larg: 7.125po   Long: 10000pi</v>
      </c>
      <c r="N198" s="287">
        <v>0.44400000000000001</v>
      </c>
      <c r="O198" s="30" t="s">
        <v>198</v>
      </c>
      <c r="P198" s="114">
        <v>7.125</v>
      </c>
      <c r="Q198" s="71">
        <v>10000</v>
      </c>
      <c r="R198" s="186">
        <f t="shared" si="22"/>
        <v>855</v>
      </c>
      <c r="S198" s="196" t="str">
        <f>_xlfn.XLOOKUP(E198,Clients!B:B,Clients!D:D,FALSE)</f>
        <v>F</v>
      </c>
      <c r="T198" s="156">
        <f t="shared" si="23"/>
        <v>379.62</v>
      </c>
      <c r="U198" s="154" t="str">
        <f t="shared" si="21"/>
        <v>roul.</v>
      </c>
      <c r="V198" s="154" t="str">
        <f>_xlfn.XLOOKUP(E198,Clients!B:B,Clients!X:X,FALSE)</f>
        <v>CAD</v>
      </c>
      <c r="X198" s="197">
        <f t="shared" si="26"/>
        <v>0.44400000000000001</v>
      </c>
      <c r="Y198" s="154" t="str">
        <f t="shared" si="27"/>
        <v>msi</v>
      </c>
      <c r="Z198" s="154" t="str">
        <f>_xlfn.XLOOKUP(E198,Clients!B:B,Clients!Y:Y,FALSE)</f>
        <v>CAD</v>
      </c>
      <c r="AA198" s="154" t="str">
        <f>_xlfn.XLOOKUP(B198,Spec!A:A,Spec!K:K,FALSE)</f>
        <v>Canada</v>
      </c>
      <c r="AB198" s="154">
        <f>_xlfn.XLOOKUP(B198,Spec!A:A,Spec!L:L,FALSE)</f>
        <v>4811.41</v>
      </c>
    </row>
    <row r="199" spans="1:28" x14ac:dyDescent="0.25">
      <c r="A199">
        <v>40218</v>
      </c>
      <c r="B199">
        <v>20025</v>
      </c>
      <c r="C199" s="154" t="str">
        <f>_xlfn.XLOOKUP(B199,Spec!A:A,Spec!C:C)</f>
        <v>Etsuhiro</v>
      </c>
      <c r="D199" s="155" t="str">
        <f>_xlfn.XLOOKUP(B199,Spec!A:A,Spec!D:D)</f>
        <v>EL3059</v>
      </c>
      <c r="E199" t="s">
        <v>1209</v>
      </c>
      <c r="F199" t="str">
        <f>_xlfn.XLOOKUP(E199,Clients!B:B,Clients!D:D,FALSE)</f>
        <v>F</v>
      </c>
      <c r="G199" s="13"/>
      <c r="H199" t="s">
        <v>364</v>
      </c>
      <c r="I199" s="154" t="str">
        <f>_xlfn.XLOOKUP(B199,Spec!A:A,Spec!B:B)</f>
        <v>D11-2</v>
      </c>
      <c r="J199" s="154" t="str">
        <f>_xlfn.XLOOKUP(B199,Spec!A:A,Spec!J:J)</f>
        <v>TC DT - Hotmelt Adhesive</v>
      </c>
      <c r="K199" s="154" t="str">
        <f>_xlfn.XLOOKUP(B199,Spec!A:A,Spec!E:E)</f>
        <v>Self Adhesive Paper</v>
      </c>
      <c r="L199" s="154" t="str">
        <f t="shared" si="25"/>
        <v>Larg: 6.75po   Long: 10000pi</v>
      </c>
      <c r="N199" s="287">
        <v>0.44400000000000001</v>
      </c>
      <c r="O199" s="30" t="s">
        <v>198</v>
      </c>
      <c r="P199" s="114">
        <v>6.75</v>
      </c>
      <c r="Q199" s="71">
        <v>10000</v>
      </c>
      <c r="R199" s="186">
        <f t="shared" si="22"/>
        <v>810</v>
      </c>
      <c r="S199" s="196" t="str">
        <f>_xlfn.XLOOKUP(E199,Clients!B:B,Clients!D:D,FALSE)</f>
        <v>F</v>
      </c>
      <c r="T199" s="156">
        <f t="shared" si="23"/>
        <v>359.64</v>
      </c>
      <c r="U199" s="154" t="str">
        <f t="shared" si="21"/>
        <v>roul.</v>
      </c>
      <c r="V199" s="154" t="str">
        <f>_xlfn.XLOOKUP(E199,Clients!B:B,Clients!X:X,FALSE)</f>
        <v>CAD</v>
      </c>
      <c r="X199" s="197">
        <f t="shared" si="26"/>
        <v>0.44400000000000001</v>
      </c>
      <c r="Y199" s="154" t="str">
        <f t="shared" si="27"/>
        <v>msi</v>
      </c>
      <c r="Z199" s="154" t="str">
        <f>_xlfn.XLOOKUP(E199,Clients!B:B,Clients!Y:Y,FALSE)</f>
        <v>CAD</v>
      </c>
      <c r="AA199" s="154" t="str">
        <f>_xlfn.XLOOKUP(B199,Spec!A:A,Spec!K:K,FALSE)</f>
        <v>Canada</v>
      </c>
      <c r="AB199" s="154">
        <f>_xlfn.XLOOKUP(B199,Spec!A:A,Spec!L:L,FALSE)</f>
        <v>4811.41</v>
      </c>
    </row>
    <row r="200" spans="1:28" x14ac:dyDescent="0.25">
      <c r="A200">
        <v>40219</v>
      </c>
      <c r="B200">
        <v>20025</v>
      </c>
      <c r="C200" s="154" t="str">
        <f>_xlfn.XLOOKUP(B200,Spec!A:A,Spec!C:C)</f>
        <v>Etsuhiro</v>
      </c>
      <c r="D200" s="155" t="str">
        <f>_xlfn.XLOOKUP(B200,Spec!A:A,Spec!D:D)</f>
        <v>EL3059</v>
      </c>
      <c r="E200" t="s">
        <v>1209</v>
      </c>
      <c r="F200" t="str">
        <f>_xlfn.XLOOKUP(E200,Clients!B:B,Clients!D:D,FALSE)</f>
        <v>F</v>
      </c>
      <c r="G200" s="13"/>
      <c r="H200" t="s">
        <v>364</v>
      </c>
      <c r="I200" s="154" t="str">
        <f>_xlfn.XLOOKUP(B200,Spec!A:A,Spec!B:B)</f>
        <v>D11-2</v>
      </c>
      <c r="J200" s="154" t="str">
        <f>_xlfn.XLOOKUP(B200,Spec!A:A,Spec!J:J)</f>
        <v>TC DT - Hotmelt Adhesive</v>
      </c>
      <c r="K200" s="154" t="str">
        <f>_xlfn.XLOOKUP(B200,Spec!A:A,Spec!E:E)</f>
        <v>Self Adhesive Paper</v>
      </c>
      <c r="L200" s="154" t="str">
        <f t="shared" si="25"/>
        <v>Larg: 3.375po   Long: 10000pi</v>
      </c>
      <c r="N200" s="287">
        <v>0.44400000000000001</v>
      </c>
      <c r="O200" s="30" t="s">
        <v>198</v>
      </c>
      <c r="P200" s="114">
        <v>3.375</v>
      </c>
      <c r="Q200" s="71">
        <v>10000</v>
      </c>
      <c r="R200" s="186">
        <f t="shared" si="22"/>
        <v>405</v>
      </c>
      <c r="S200" s="196" t="str">
        <f>_xlfn.XLOOKUP(E200,Clients!B:B,Clients!D:D,FALSE)</f>
        <v>F</v>
      </c>
      <c r="T200" s="156">
        <f t="shared" si="23"/>
        <v>179.82</v>
      </c>
      <c r="U200" s="154" t="str">
        <f t="shared" si="21"/>
        <v>roul.</v>
      </c>
      <c r="V200" s="154" t="str">
        <f>_xlfn.XLOOKUP(E200,Clients!B:B,Clients!X:X,FALSE)</f>
        <v>CAD</v>
      </c>
      <c r="X200" s="197">
        <f t="shared" si="26"/>
        <v>0.44400000000000001</v>
      </c>
      <c r="Y200" s="154" t="str">
        <f t="shared" si="27"/>
        <v>msi</v>
      </c>
      <c r="Z200" s="154" t="str">
        <f>_xlfn.XLOOKUP(E200,Clients!B:B,Clients!Y:Y,FALSE)</f>
        <v>CAD</v>
      </c>
      <c r="AA200" s="154" t="str">
        <f>_xlfn.XLOOKUP(B200,Spec!A:A,Spec!K:K,FALSE)</f>
        <v>Canada</v>
      </c>
      <c r="AB200" s="154">
        <f>_xlfn.XLOOKUP(B200,Spec!A:A,Spec!L:L,FALSE)</f>
        <v>4811.41</v>
      </c>
    </row>
    <row r="201" spans="1:28" x14ac:dyDescent="0.25">
      <c r="A201">
        <v>40220</v>
      </c>
      <c r="B201">
        <v>20013</v>
      </c>
      <c r="C201" s="154" t="str">
        <f>_xlfn.XLOOKUP(B201,Spec!A:A,Spec!C:C)</f>
        <v>AKO</v>
      </c>
      <c r="D201" s="155" t="str">
        <f>_xlfn.XLOOKUP(B201,Spec!A:A,Spec!D:D)</f>
        <v>Hansol TC CL74</v>
      </c>
      <c r="E201" t="s">
        <v>921</v>
      </c>
      <c r="F201" t="str">
        <f>_xlfn.XLOOKUP(E201,Clients!B:B,Clients!D:D,FALSE)</f>
        <v>F</v>
      </c>
      <c r="G201" s="13"/>
      <c r="H201" t="s">
        <v>364</v>
      </c>
      <c r="I201" s="154" t="str">
        <f>_xlfn.XLOOKUP(B201,Spec!A:A,Spec!B:B)</f>
        <v>D11-1</v>
      </c>
      <c r="J201" s="154" t="str">
        <f>_xlfn.XLOOKUP(B201,Spec!A:A,Spec!J:J)</f>
        <v>TC DT - Hotmelt Adhesive</v>
      </c>
      <c r="K201" s="154" t="str">
        <f>_xlfn.XLOOKUP(B201,Spec!A:A,Spec!E:E)</f>
        <v>Self Adhesive Paper</v>
      </c>
      <c r="L201" s="154" t="str">
        <f t="shared" si="25"/>
        <v>Larg: 10po   Long: 5000pi</v>
      </c>
      <c r="N201" s="287">
        <v>0.43099999999999999</v>
      </c>
      <c r="O201" s="30" t="s">
        <v>198</v>
      </c>
      <c r="P201" s="114">
        <v>10</v>
      </c>
      <c r="Q201" s="71">
        <v>5000</v>
      </c>
      <c r="R201" s="186">
        <f t="shared" si="22"/>
        <v>600</v>
      </c>
      <c r="S201" s="196" t="str">
        <f>_xlfn.XLOOKUP(E201,Clients!B:B,Clients!D:D,FALSE)</f>
        <v>F</v>
      </c>
      <c r="T201" s="156">
        <f t="shared" si="23"/>
        <v>258.60000000000002</v>
      </c>
      <c r="U201" s="154" t="str">
        <f t="shared" si="21"/>
        <v>roul.</v>
      </c>
      <c r="V201" s="154" t="str">
        <f>_xlfn.XLOOKUP(E201,Clients!B:B,Clients!X:X,FALSE)</f>
        <v>CAD</v>
      </c>
      <c r="X201" s="197">
        <f t="shared" si="26"/>
        <v>0.43099999999999999</v>
      </c>
      <c r="Y201" s="154" t="str">
        <f t="shared" si="27"/>
        <v>msi</v>
      </c>
      <c r="Z201" s="154" t="str">
        <f>_xlfn.XLOOKUP(E201,Clients!B:B,Clients!Y:Y,FALSE)</f>
        <v>CAD</v>
      </c>
      <c r="AA201" s="154" t="str">
        <f>_xlfn.XLOOKUP(B201,Spec!A:A,Spec!K:K,FALSE)</f>
        <v>Canada</v>
      </c>
      <c r="AB201" s="154">
        <f>_xlfn.XLOOKUP(B201,Spec!A:A,Spec!L:L,FALSE)</f>
        <v>4811.41</v>
      </c>
    </row>
    <row r="202" spans="1:28" x14ac:dyDescent="0.25">
      <c r="A202">
        <v>40221</v>
      </c>
      <c r="B202">
        <v>20011</v>
      </c>
      <c r="C202" s="154" t="str">
        <f>_xlfn.XLOOKUP(B202,Spec!A:A,Spec!C:C)</f>
        <v>AKO</v>
      </c>
      <c r="D202" s="155" t="str">
        <f>_xlfn.XLOOKUP(B202,Spec!A:A,Spec!D:D)</f>
        <v>AP1019</v>
      </c>
      <c r="E202" t="s">
        <v>445</v>
      </c>
      <c r="F202" t="str">
        <f>_xlfn.XLOOKUP(E202,Clients!B:B,Clients!D:D,FALSE)</f>
        <v>F</v>
      </c>
      <c r="G202" s="13">
        <v>2212</v>
      </c>
      <c r="H202" t="s">
        <v>451</v>
      </c>
      <c r="I202" s="154" t="str">
        <f>_xlfn.XLOOKUP(B202,Spec!A:A,Spec!B:B)</f>
        <v>S21-1</v>
      </c>
      <c r="J202" s="154" t="str">
        <f>_xlfn.XLOOKUP(B202,Spec!A:A,Spec!J:J)</f>
        <v>SG - Hotmelt Adhesive</v>
      </c>
      <c r="K202" s="154" t="str">
        <f>_xlfn.XLOOKUP(B202,Spec!A:A,Spec!E:E)</f>
        <v>Self Adhesive Paper</v>
      </c>
      <c r="L202" s="154" t="str">
        <f t="shared" si="25"/>
        <v>Larg: 14po   Long: 5000pi</v>
      </c>
      <c r="N202" s="287">
        <v>0.27</v>
      </c>
      <c r="O202" s="30" t="s">
        <v>198</v>
      </c>
      <c r="P202" s="114">
        <v>14</v>
      </c>
      <c r="Q202" s="71">
        <v>5000</v>
      </c>
      <c r="R202" s="186">
        <f t="shared" si="22"/>
        <v>840</v>
      </c>
      <c r="S202" s="196" t="str">
        <f>_xlfn.XLOOKUP(E202,Clients!B:B,Clients!D:D,FALSE)</f>
        <v>F</v>
      </c>
      <c r="T202" s="156">
        <f t="shared" si="23"/>
        <v>226.8</v>
      </c>
      <c r="U202" s="154" t="str">
        <f t="shared" si="21"/>
        <v>roul.</v>
      </c>
      <c r="V202" s="154" t="str">
        <f>_xlfn.XLOOKUP(E202,Clients!B:B,Clients!X:X,FALSE)</f>
        <v>USD</v>
      </c>
      <c r="X202" s="197">
        <f t="shared" si="26"/>
        <v>0.27</v>
      </c>
      <c r="Y202" s="154" t="str">
        <f t="shared" si="27"/>
        <v>msi</v>
      </c>
      <c r="Z202" s="154" t="str">
        <f>_xlfn.XLOOKUP(E202,Clients!B:B,Clients!Y:Y,FALSE)</f>
        <v>USD</v>
      </c>
      <c r="AA202" s="154" t="str">
        <f>_xlfn.XLOOKUP(B202,Spec!A:A,Spec!K:K,FALSE)</f>
        <v>Canada</v>
      </c>
      <c r="AB202" s="154">
        <f>_xlfn.XLOOKUP(B202,Spec!A:A,Spec!L:L,FALSE)</f>
        <v>4811.41</v>
      </c>
    </row>
    <row r="203" spans="1:28" x14ac:dyDescent="0.25">
      <c r="A203">
        <v>40222</v>
      </c>
      <c r="B203">
        <v>20011</v>
      </c>
      <c r="C203" s="154" t="str">
        <f>_xlfn.XLOOKUP(B203,Spec!A:A,Spec!C:C)</f>
        <v>AKO</v>
      </c>
      <c r="D203" s="155" t="str">
        <f>_xlfn.XLOOKUP(B203,Spec!A:A,Spec!D:D)</f>
        <v>AP1019</v>
      </c>
      <c r="E203" t="s">
        <v>445</v>
      </c>
      <c r="F203" t="str">
        <f>_xlfn.XLOOKUP(E203,Clients!B:B,Clients!D:D,FALSE)</f>
        <v>F</v>
      </c>
      <c r="G203" s="13">
        <v>2212</v>
      </c>
      <c r="H203" t="s">
        <v>451</v>
      </c>
      <c r="I203" s="154" t="str">
        <f>_xlfn.XLOOKUP(B203,Spec!A:A,Spec!B:B)</f>
        <v>S21-1</v>
      </c>
      <c r="J203" s="154" t="str">
        <f>_xlfn.XLOOKUP(B203,Spec!A:A,Spec!J:J)</f>
        <v>SG - Hotmelt Adhesive</v>
      </c>
      <c r="K203" s="154" t="str">
        <f>_xlfn.XLOOKUP(B203,Spec!A:A,Spec!E:E)</f>
        <v>Self Adhesive Paper</v>
      </c>
      <c r="L203" s="154" t="str">
        <f t="shared" si="25"/>
        <v>Larg: 4po   Long: 5000pi</v>
      </c>
      <c r="N203" s="287">
        <v>0.27</v>
      </c>
      <c r="O203" s="30" t="s">
        <v>198</v>
      </c>
      <c r="P203" s="114">
        <v>4</v>
      </c>
      <c r="Q203" s="71">
        <v>5000</v>
      </c>
      <c r="R203" s="186">
        <f t="shared" si="22"/>
        <v>240</v>
      </c>
      <c r="S203" s="196" t="str">
        <f>_xlfn.XLOOKUP(E203,Clients!B:B,Clients!D:D,FALSE)</f>
        <v>F</v>
      </c>
      <c r="T203" s="156">
        <f t="shared" si="23"/>
        <v>64.800000000000011</v>
      </c>
      <c r="U203" s="154" t="str">
        <f t="shared" si="21"/>
        <v>roul.</v>
      </c>
      <c r="V203" s="154" t="str">
        <f>_xlfn.XLOOKUP(E203,Clients!B:B,Clients!X:X,FALSE)</f>
        <v>USD</v>
      </c>
      <c r="X203" s="197">
        <f t="shared" si="26"/>
        <v>0.27</v>
      </c>
      <c r="Y203" s="154" t="str">
        <f t="shared" si="27"/>
        <v>msi</v>
      </c>
      <c r="Z203" s="154" t="str">
        <f>_xlfn.XLOOKUP(E203,Clients!B:B,Clients!Y:Y,FALSE)</f>
        <v>USD</v>
      </c>
      <c r="AA203" s="154" t="str">
        <f>_xlfn.XLOOKUP(B203,Spec!A:A,Spec!K:K,FALSE)</f>
        <v>Canada</v>
      </c>
      <c r="AB203" s="154">
        <f>_xlfn.XLOOKUP(B203,Spec!A:A,Spec!L:L,FALSE)</f>
        <v>4811.41</v>
      </c>
    </row>
    <row r="204" spans="1:28" x14ac:dyDescent="0.25">
      <c r="A204">
        <v>40223</v>
      </c>
      <c r="B204">
        <v>20003</v>
      </c>
      <c r="C204" s="154" t="str">
        <f>_xlfn.XLOOKUP(B204,Spec!A:A,Spec!C:C)</f>
        <v>AKO</v>
      </c>
      <c r="D204" s="155" t="str">
        <f>_xlfn.XLOOKUP(B204,Spec!A:A,Spec!D:D)</f>
        <v>AT1003</v>
      </c>
      <c r="E204" t="s">
        <v>1027</v>
      </c>
      <c r="F204" t="str">
        <f>_xlfn.XLOOKUP(E204,Clients!B:B,Clients!D:D,FALSE)</f>
        <v>F</v>
      </c>
      <c r="G204" s="13"/>
      <c r="H204" t="s">
        <v>536</v>
      </c>
      <c r="I204" s="154" t="str">
        <f>_xlfn.XLOOKUP(B204,Spec!A:A,Spec!B:B)</f>
        <v>T11-1</v>
      </c>
      <c r="J204" s="154" t="str">
        <f>_xlfn.XLOOKUP(B204,Spec!A:A,Spec!J:J)</f>
        <v>TT - HM Adhesive</v>
      </c>
      <c r="K204" s="154" t="str">
        <f>_xlfn.XLOOKUP(B204,Spec!A:A,Spec!E:E)</f>
        <v>Self Adhesive Paper</v>
      </c>
      <c r="L204" s="154" t="str">
        <f t="shared" si="25"/>
        <v>Larg: 12.75po   Long: 10000pi</v>
      </c>
      <c r="N204" s="287">
        <v>0.375</v>
      </c>
      <c r="O204" s="30" t="s">
        <v>198</v>
      </c>
      <c r="P204" s="114">
        <v>12.75</v>
      </c>
      <c r="Q204" s="71">
        <v>10000</v>
      </c>
      <c r="R204" s="186">
        <f t="shared" si="22"/>
        <v>1530</v>
      </c>
      <c r="S204" s="196" t="str">
        <f>_xlfn.XLOOKUP(E204,Clients!B:B,Clients!D:D,FALSE)</f>
        <v>F</v>
      </c>
      <c r="T204" s="156">
        <f t="shared" si="23"/>
        <v>573.75</v>
      </c>
      <c r="U204" s="154" t="str">
        <f t="shared" si="21"/>
        <v>roul.</v>
      </c>
      <c r="V204" s="154" t="str">
        <f>_xlfn.XLOOKUP(E204,Clients!B:B,Clients!X:X,FALSE)</f>
        <v>CAD</v>
      </c>
      <c r="X204" s="197">
        <f t="shared" si="26"/>
        <v>0.375</v>
      </c>
      <c r="Y204" s="154" t="str">
        <f t="shared" si="27"/>
        <v>msi</v>
      </c>
      <c r="Z204" s="154" t="str">
        <f>_xlfn.XLOOKUP(E204,Clients!B:B,Clients!Y:Y,FALSE)</f>
        <v>CAD</v>
      </c>
      <c r="AA204" s="154" t="str">
        <f>_xlfn.XLOOKUP(B204,Spec!A:A,Spec!K:K,FALSE)</f>
        <v>Canada</v>
      </c>
      <c r="AB204" s="154">
        <f>_xlfn.XLOOKUP(B204,Spec!A:A,Spec!L:L,FALSE)</f>
        <v>4811.41</v>
      </c>
    </row>
    <row r="205" spans="1:28" x14ac:dyDescent="0.25">
      <c r="A205">
        <v>40224</v>
      </c>
      <c r="B205">
        <v>20003</v>
      </c>
      <c r="C205" s="154" t="str">
        <f>_xlfn.XLOOKUP(B205,Spec!A:A,Spec!C:C)</f>
        <v>AKO</v>
      </c>
      <c r="D205" s="155" t="str">
        <f>_xlfn.XLOOKUP(B205,Spec!A:A,Spec!D:D)</f>
        <v>AT1003</v>
      </c>
      <c r="E205" t="s">
        <v>1027</v>
      </c>
      <c r="F205" t="str">
        <f>_xlfn.XLOOKUP(E205,Clients!B:B,Clients!D:D,FALSE)</f>
        <v>F</v>
      </c>
      <c r="G205" s="13"/>
      <c r="H205" t="s">
        <v>536</v>
      </c>
      <c r="I205" s="154" t="str">
        <f>_xlfn.XLOOKUP(B205,Spec!A:A,Spec!B:B)</f>
        <v>T11-1</v>
      </c>
      <c r="J205" s="154" t="str">
        <f>_xlfn.XLOOKUP(B205,Spec!A:A,Spec!J:J)</f>
        <v>TT - HM Adhesive</v>
      </c>
      <c r="K205" s="154" t="str">
        <f>_xlfn.XLOOKUP(B205,Spec!A:A,Spec!E:E)</f>
        <v>Self Adhesive Paper</v>
      </c>
      <c r="L205" s="154" t="str">
        <f t="shared" si="25"/>
        <v>Larg: 9po   Long: 10000pi</v>
      </c>
      <c r="N205" s="287">
        <v>0.375</v>
      </c>
      <c r="O205" s="30" t="s">
        <v>198</v>
      </c>
      <c r="P205" s="114">
        <v>9</v>
      </c>
      <c r="Q205" s="71">
        <v>10000</v>
      </c>
      <c r="R205" s="186">
        <f t="shared" si="22"/>
        <v>1080</v>
      </c>
      <c r="S205" s="196" t="str">
        <f>_xlfn.XLOOKUP(E205,Clients!B:B,Clients!D:D,FALSE)</f>
        <v>F</v>
      </c>
      <c r="T205" s="156">
        <f t="shared" si="23"/>
        <v>405</v>
      </c>
      <c r="U205" s="154" t="str">
        <f t="shared" si="21"/>
        <v>roul.</v>
      </c>
      <c r="V205" s="154" t="str">
        <f>_xlfn.XLOOKUP(E205,Clients!B:B,Clients!X:X,FALSE)</f>
        <v>CAD</v>
      </c>
      <c r="X205" s="197">
        <f t="shared" si="26"/>
        <v>0.375</v>
      </c>
      <c r="Y205" s="154" t="str">
        <f t="shared" si="27"/>
        <v>msi</v>
      </c>
      <c r="Z205" s="154" t="str">
        <f>_xlfn.XLOOKUP(E205,Clients!B:B,Clients!Y:Y,FALSE)</f>
        <v>CAD</v>
      </c>
      <c r="AA205" s="154" t="str">
        <f>_xlfn.XLOOKUP(B205,Spec!A:A,Spec!K:K,FALSE)</f>
        <v>Canada</v>
      </c>
      <c r="AB205" s="154">
        <f>_xlfn.XLOOKUP(B205,Spec!A:A,Spec!L:L,FALSE)</f>
        <v>4811.41</v>
      </c>
    </row>
    <row r="206" spans="1:28" x14ac:dyDescent="0.25">
      <c r="A206">
        <v>40225</v>
      </c>
      <c r="B206">
        <v>20003</v>
      </c>
      <c r="C206" s="154" t="str">
        <f>_xlfn.XLOOKUP(B206,Spec!A:A,Spec!C:C)</f>
        <v>AKO</v>
      </c>
      <c r="D206" s="155" t="str">
        <f>_xlfn.XLOOKUP(B206,Spec!A:A,Spec!D:D)</f>
        <v>AT1003</v>
      </c>
      <c r="E206" t="s">
        <v>1027</v>
      </c>
      <c r="F206" t="str">
        <f>_xlfn.XLOOKUP(E206,Clients!B:B,Clients!D:D,FALSE)</f>
        <v>F</v>
      </c>
      <c r="G206" s="13"/>
      <c r="H206" t="s">
        <v>536</v>
      </c>
      <c r="I206" s="154" t="str">
        <f>_xlfn.XLOOKUP(B206,Spec!A:A,Spec!B:B)</f>
        <v>T11-1</v>
      </c>
      <c r="J206" s="154" t="str">
        <f>_xlfn.XLOOKUP(B206,Spec!A:A,Spec!J:J)</f>
        <v>TT - HM Adhesive</v>
      </c>
      <c r="K206" s="154" t="str">
        <f>_xlfn.XLOOKUP(B206,Spec!A:A,Spec!E:E)</f>
        <v>Self Adhesive Paper</v>
      </c>
      <c r="L206" s="154" t="str">
        <f t="shared" si="25"/>
        <v>Larg: 4.5po   Long: 10000pi</v>
      </c>
      <c r="N206" s="287">
        <v>0.375</v>
      </c>
      <c r="O206" s="30" t="s">
        <v>198</v>
      </c>
      <c r="P206" s="114">
        <v>4.5</v>
      </c>
      <c r="Q206" s="71">
        <v>10000</v>
      </c>
      <c r="R206" s="186">
        <f t="shared" si="22"/>
        <v>540</v>
      </c>
      <c r="S206" s="196" t="str">
        <f>_xlfn.XLOOKUP(E206,Clients!B:B,Clients!D:D,FALSE)</f>
        <v>F</v>
      </c>
      <c r="T206" s="156">
        <f t="shared" si="23"/>
        <v>202.5</v>
      </c>
      <c r="U206" s="154" t="str">
        <f t="shared" si="21"/>
        <v>roul.</v>
      </c>
      <c r="V206" s="154" t="str">
        <f>_xlfn.XLOOKUP(E206,Clients!B:B,Clients!X:X,FALSE)</f>
        <v>CAD</v>
      </c>
      <c r="X206" s="197">
        <f t="shared" si="26"/>
        <v>0.375</v>
      </c>
      <c r="Y206" s="154" t="str">
        <f t="shared" si="27"/>
        <v>msi</v>
      </c>
      <c r="Z206" s="154" t="str">
        <f>_xlfn.XLOOKUP(E206,Clients!B:B,Clients!Y:Y,FALSE)</f>
        <v>CAD</v>
      </c>
      <c r="AA206" s="154" t="str">
        <f>_xlfn.XLOOKUP(B206,Spec!A:A,Spec!K:K,FALSE)</f>
        <v>Canada</v>
      </c>
      <c r="AB206" s="154">
        <f>_xlfn.XLOOKUP(B206,Spec!A:A,Spec!L:L,FALSE)</f>
        <v>4811.41</v>
      </c>
    </row>
    <row r="207" spans="1:28" x14ac:dyDescent="0.25">
      <c r="A207">
        <v>40226</v>
      </c>
      <c r="B207">
        <v>20003</v>
      </c>
      <c r="C207" s="154" t="str">
        <f>_xlfn.XLOOKUP(B207,Spec!A:A,Spec!C:C)</f>
        <v>AKO</v>
      </c>
      <c r="D207" s="155" t="str">
        <f>_xlfn.XLOOKUP(B207,Spec!A:A,Spec!D:D)</f>
        <v>AT1003</v>
      </c>
      <c r="E207" t="s">
        <v>1027</v>
      </c>
      <c r="F207" t="str">
        <f>_xlfn.XLOOKUP(E207,Clients!B:B,Clients!D:D,FALSE)</f>
        <v>F</v>
      </c>
      <c r="G207" s="13"/>
      <c r="H207" t="s">
        <v>536</v>
      </c>
      <c r="I207" s="154" t="str">
        <f>_xlfn.XLOOKUP(B207,Spec!A:A,Spec!B:B)</f>
        <v>T11-1</v>
      </c>
      <c r="J207" s="154" t="str">
        <f>_xlfn.XLOOKUP(B207,Spec!A:A,Spec!J:J)</f>
        <v>TT - HM Adhesive</v>
      </c>
      <c r="K207" s="154" t="str">
        <f>_xlfn.XLOOKUP(B207,Spec!A:A,Spec!E:E)</f>
        <v>Self Adhesive Paper</v>
      </c>
      <c r="L207" s="154" t="str">
        <f t="shared" si="25"/>
        <v>Larg: 6po   Long: 10000pi</v>
      </c>
      <c r="N207" s="287">
        <v>0.375</v>
      </c>
      <c r="O207" s="30" t="s">
        <v>198</v>
      </c>
      <c r="P207" s="114">
        <v>6</v>
      </c>
      <c r="Q207" s="71">
        <v>10000</v>
      </c>
      <c r="R207" s="186">
        <f t="shared" si="22"/>
        <v>720</v>
      </c>
      <c r="S207" s="196" t="str">
        <f>_xlfn.XLOOKUP(E207,Clients!B:B,Clients!D:D,FALSE)</f>
        <v>F</v>
      </c>
      <c r="T207" s="156">
        <f t="shared" si="23"/>
        <v>270</v>
      </c>
      <c r="U207" s="154" t="str">
        <f t="shared" si="21"/>
        <v>roul.</v>
      </c>
      <c r="V207" s="154" t="str">
        <f>_xlfn.XLOOKUP(E207,Clients!B:B,Clients!X:X,FALSE)</f>
        <v>CAD</v>
      </c>
      <c r="X207" s="197">
        <f t="shared" si="26"/>
        <v>0.375</v>
      </c>
      <c r="Y207" s="154" t="str">
        <f t="shared" si="27"/>
        <v>msi</v>
      </c>
      <c r="Z207" s="154" t="str">
        <f>_xlfn.XLOOKUP(E207,Clients!B:B,Clients!Y:Y,FALSE)</f>
        <v>CAD</v>
      </c>
      <c r="AA207" s="154" t="str">
        <f>_xlfn.XLOOKUP(B207,Spec!A:A,Spec!K:K,FALSE)</f>
        <v>Canada</v>
      </c>
      <c r="AB207" s="154">
        <f>_xlfn.XLOOKUP(B207,Spec!A:A,Spec!L:L,FALSE)</f>
        <v>4811.41</v>
      </c>
    </row>
    <row r="208" spans="1:28" x14ac:dyDescent="0.25">
      <c r="A208">
        <v>40227</v>
      </c>
      <c r="B208">
        <v>20015</v>
      </c>
      <c r="C208" s="154" t="str">
        <f>_xlfn.XLOOKUP(B208,Spec!A:A,Spec!C:C)</f>
        <v>Jinda</v>
      </c>
      <c r="D208" s="155" t="str">
        <f>_xlfn.XLOOKUP(B208,Spec!A:A,Spec!D:D)</f>
        <v>0402105</v>
      </c>
      <c r="E208" t="s">
        <v>1135</v>
      </c>
      <c r="F208" t="str">
        <f>_xlfn.XLOOKUP(E208,Clients!B:B,Clients!D:D,FALSE)</f>
        <v>A</v>
      </c>
      <c r="G208" s="13"/>
      <c r="H208" t="s">
        <v>279</v>
      </c>
      <c r="I208" s="154" t="str">
        <f>_xlfn.XLOOKUP(B208,Spec!A:A,Spec!B:B)</f>
        <v>S15-3</v>
      </c>
      <c r="J208" s="154" t="str">
        <f>_xlfn.XLOOKUP(B208,Spec!A:A,Spec!J:J)</f>
        <v>SG - Acrylic Adhesive</v>
      </c>
      <c r="K208" s="154" t="str">
        <f>_xlfn.XLOOKUP(B208,Spec!A:A,Spec!E:E)</f>
        <v>Self Adhesive Paper</v>
      </c>
      <c r="L208" s="154" t="str">
        <f t="shared" si="25"/>
        <v>W: 12in   L: 10000ft</v>
      </c>
      <c r="N208" s="287">
        <v>0.34399999999999997</v>
      </c>
      <c r="O208" s="30" t="s">
        <v>198</v>
      </c>
      <c r="P208" s="114">
        <v>12</v>
      </c>
      <c r="Q208" s="71">
        <v>10000</v>
      </c>
      <c r="R208" s="186">
        <f t="shared" si="22"/>
        <v>1440</v>
      </c>
      <c r="S208" s="196" t="str">
        <f>_xlfn.XLOOKUP(E208,Clients!B:B,Clients!D:D,FALSE)</f>
        <v>A</v>
      </c>
      <c r="T208" s="156">
        <f t="shared" si="23"/>
        <v>495.35999999999996</v>
      </c>
      <c r="U208" s="154" t="str">
        <f t="shared" si="21"/>
        <v>roll</v>
      </c>
      <c r="V208" s="154" t="str">
        <f>_xlfn.XLOOKUP(E208,Clients!B:B,Clients!X:X,FALSE)</f>
        <v>CAD</v>
      </c>
      <c r="X208" s="197">
        <f t="shared" si="26"/>
        <v>0.34399999999999997</v>
      </c>
      <c r="Y208" s="154" t="str">
        <f t="shared" si="27"/>
        <v>msi</v>
      </c>
      <c r="Z208" s="154" t="str">
        <f>_xlfn.XLOOKUP(E208,Clients!B:B,Clients!Y:Y,FALSE)</f>
        <v>CAD</v>
      </c>
      <c r="AA208" s="154" t="str">
        <f>_xlfn.XLOOKUP(B208,Spec!A:A,Spec!K:K,FALSE)</f>
        <v>Canada</v>
      </c>
      <c r="AB208" s="154">
        <f>_xlfn.XLOOKUP(B208,Spec!A:A,Spec!L:L,FALSE)</f>
        <v>4811.41</v>
      </c>
    </row>
    <row r="209" spans="1:28" x14ac:dyDescent="0.25">
      <c r="A209">
        <v>40228</v>
      </c>
      <c r="B209">
        <v>20013</v>
      </c>
      <c r="C209" s="154" t="str">
        <f>_xlfn.XLOOKUP(B209,Spec!A:A,Spec!C:C)</f>
        <v>AKO</v>
      </c>
      <c r="D209" s="155" t="str">
        <f>_xlfn.XLOOKUP(B209,Spec!A:A,Spec!D:D)</f>
        <v>Hansol TC CL74</v>
      </c>
      <c r="E209" t="s">
        <v>921</v>
      </c>
      <c r="F209" t="str">
        <f>_xlfn.XLOOKUP(E209,Clients!B:B,Clients!D:D,FALSE)</f>
        <v>F</v>
      </c>
      <c r="G209" s="13"/>
      <c r="H209" t="s">
        <v>364</v>
      </c>
      <c r="I209" s="154" t="str">
        <f>_xlfn.XLOOKUP(B209,Spec!A:A,Spec!B:B)</f>
        <v>D11-1</v>
      </c>
      <c r="J209" s="154" t="str">
        <f>_xlfn.XLOOKUP(B209,Spec!A:A,Spec!J:J)</f>
        <v>TC DT - Hotmelt Adhesive</v>
      </c>
      <c r="K209" s="154" t="str">
        <f>_xlfn.XLOOKUP(B209,Spec!A:A,Spec!E:E)</f>
        <v>Self Adhesive Paper</v>
      </c>
      <c r="L209" s="154" t="str">
        <f t="shared" si="25"/>
        <v>Larg: 8po   Long: 10000pi</v>
      </c>
      <c r="N209" s="287">
        <v>0.43099999999999999</v>
      </c>
      <c r="O209" s="30" t="s">
        <v>198</v>
      </c>
      <c r="P209" s="114">
        <v>8</v>
      </c>
      <c r="Q209" s="71">
        <v>10000</v>
      </c>
      <c r="R209" s="186">
        <f t="shared" si="22"/>
        <v>960</v>
      </c>
      <c r="S209" s="196" t="str">
        <f>_xlfn.XLOOKUP(E209,Clients!B:B,Clients!D:D,FALSE)</f>
        <v>F</v>
      </c>
      <c r="T209" s="156">
        <f t="shared" si="23"/>
        <v>413.76</v>
      </c>
      <c r="U209" s="154" t="str">
        <f t="shared" si="21"/>
        <v>roul.</v>
      </c>
      <c r="V209" s="154" t="str">
        <f>_xlfn.XLOOKUP(E209,Clients!B:B,Clients!X:X,FALSE)</f>
        <v>CAD</v>
      </c>
      <c r="X209" s="197">
        <f t="shared" si="26"/>
        <v>0.43099999999999999</v>
      </c>
      <c r="Y209" s="154" t="str">
        <f t="shared" si="27"/>
        <v>msi</v>
      </c>
      <c r="Z209" s="154" t="str">
        <f>_xlfn.XLOOKUP(E209,Clients!B:B,Clients!Y:Y,FALSE)</f>
        <v>CAD</v>
      </c>
      <c r="AA209" s="154" t="str">
        <f>_xlfn.XLOOKUP(B209,Spec!A:A,Spec!K:K,FALSE)</f>
        <v>Canada</v>
      </c>
      <c r="AB209" s="154">
        <f>_xlfn.XLOOKUP(B209,Spec!A:A,Spec!L:L,FALSE)</f>
        <v>4811.41</v>
      </c>
    </row>
    <row r="210" spans="1:28" x14ac:dyDescent="0.25">
      <c r="A210">
        <v>40229</v>
      </c>
      <c r="B210">
        <v>20013</v>
      </c>
      <c r="C210" s="154" t="str">
        <f>_xlfn.XLOOKUP(B210,Spec!A:A,Spec!C:C)</f>
        <v>AKO</v>
      </c>
      <c r="D210" s="155" t="str">
        <f>_xlfn.XLOOKUP(B210,Spec!A:A,Spec!D:D)</f>
        <v>Hansol TC CL74</v>
      </c>
      <c r="E210" t="s">
        <v>921</v>
      </c>
      <c r="F210" t="str">
        <f>_xlfn.XLOOKUP(E210,Clients!B:B,Clients!D:D,FALSE)</f>
        <v>F</v>
      </c>
      <c r="G210" s="13"/>
      <c r="H210" t="s">
        <v>364</v>
      </c>
      <c r="I210" s="154" t="str">
        <f>_xlfn.XLOOKUP(B210,Spec!A:A,Spec!B:B)</f>
        <v>D11-1</v>
      </c>
      <c r="J210" s="154" t="str">
        <f>_xlfn.XLOOKUP(B210,Spec!A:A,Spec!J:J)</f>
        <v>TC DT - Hotmelt Adhesive</v>
      </c>
      <c r="K210" s="154" t="str">
        <f>_xlfn.XLOOKUP(B210,Spec!A:A,Spec!E:E)</f>
        <v>Self Adhesive Paper</v>
      </c>
      <c r="L210" s="154" t="str">
        <f t="shared" si="25"/>
        <v>Larg: 4po   Long: 10000pi</v>
      </c>
      <c r="N210" s="287">
        <v>0.43099999999999999</v>
      </c>
      <c r="O210" s="30" t="s">
        <v>198</v>
      </c>
      <c r="P210" s="114">
        <v>4</v>
      </c>
      <c r="Q210" s="71">
        <v>10000</v>
      </c>
      <c r="R210" s="186">
        <f t="shared" si="22"/>
        <v>480</v>
      </c>
      <c r="S210" s="196" t="str">
        <f>_xlfn.XLOOKUP(E210,Clients!B:B,Clients!D:D,FALSE)</f>
        <v>F</v>
      </c>
      <c r="T210" s="156">
        <f t="shared" si="23"/>
        <v>206.88</v>
      </c>
      <c r="U210" s="154" t="str">
        <f t="shared" si="21"/>
        <v>roul.</v>
      </c>
      <c r="V210" s="154" t="str">
        <f>_xlfn.XLOOKUP(E210,Clients!B:B,Clients!X:X,FALSE)</f>
        <v>CAD</v>
      </c>
      <c r="X210" s="197">
        <f t="shared" si="26"/>
        <v>0.43099999999999999</v>
      </c>
      <c r="Y210" s="154" t="str">
        <f t="shared" si="27"/>
        <v>msi</v>
      </c>
      <c r="Z210" s="154" t="str">
        <f>_xlfn.XLOOKUP(E210,Clients!B:B,Clients!Y:Y,FALSE)</f>
        <v>CAD</v>
      </c>
      <c r="AA210" s="154" t="str">
        <f>_xlfn.XLOOKUP(B210,Spec!A:A,Spec!K:K,FALSE)</f>
        <v>Canada</v>
      </c>
      <c r="AB210" s="154">
        <f>_xlfn.XLOOKUP(B210,Spec!A:A,Spec!L:L,FALSE)</f>
        <v>4811.41</v>
      </c>
    </row>
    <row r="211" spans="1:28" x14ac:dyDescent="0.25">
      <c r="A211">
        <v>40230</v>
      </c>
      <c r="B211">
        <v>20013</v>
      </c>
      <c r="C211" s="154" t="str">
        <f>_xlfn.XLOOKUP(B211,Spec!A:A,Spec!C:C)</f>
        <v>AKO</v>
      </c>
      <c r="D211" s="155" t="str">
        <f>_xlfn.XLOOKUP(B211,Spec!A:A,Spec!D:D)</f>
        <v>Hansol TC CL74</v>
      </c>
      <c r="E211" t="s">
        <v>1524</v>
      </c>
      <c r="F211" t="str">
        <f>_xlfn.XLOOKUP(E211,Clients!B:B,Clients!D:D,FALSE)</f>
        <v>F</v>
      </c>
      <c r="G211" s="13"/>
      <c r="H211" t="s">
        <v>364</v>
      </c>
      <c r="I211" s="154" t="str">
        <f>_xlfn.XLOOKUP(B211,Spec!A:A,Spec!B:B)</f>
        <v>D11-1</v>
      </c>
      <c r="J211" s="154" t="str">
        <f>_xlfn.XLOOKUP(B211,Spec!A:A,Spec!J:J)</f>
        <v>TC DT - Hotmelt Adhesive</v>
      </c>
      <c r="K211" s="154" t="str">
        <f>_xlfn.XLOOKUP(B211,Spec!A:A,Spec!E:E)</f>
        <v>Self Adhesive Paper</v>
      </c>
      <c r="L211" s="154" t="str">
        <f t="shared" si="25"/>
        <v>Larg: 14.167po   Long: 5000pi</v>
      </c>
      <c r="N211" s="27">
        <v>0</v>
      </c>
      <c r="O211" s="30" t="s">
        <v>198</v>
      </c>
      <c r="P211" s="114">
        <v>14.167</v>
      </c>
      <c r="Q211" s="71">
        <v>5000</v>
      </c>
      <c r="R211" s="186">
        <f t="shared" si="22"/>
        <v>850.02</v>
      </c>
      <c r="S211" s="196" t="str">
        <f>_xlfn.XLOOKUP(E211,Clients!B:B,Clients!D:D,FALSE)</f>
        <v>F</v>
      </c>
      <c r="T211" s="156">
        <f t="shared" si="23"/>
        <v>0</v>
      </c>
      <c r="U211" s="154" t="str">
        <f t="shared" si="21"/>
        <v>roul.</v>
      </c>
      <c r="V211" s="154" t="str">
        <f>_xlfn.XLOOKUP(E211,Clients!B:B,Clients!X:X,FALSE)</f>
        <v>CAD</v>
      </c>
      <c r="X211" s="197">
        <f t="shared" si="26"/>
        <v>0</v>
      </c>
      <c r="Y211" s="154" t="str">
        <f t="shared" si="27"/>
        <v>msi</v>
      </c>
      <c r="Z211" s="154" t="str">
        <f>_xlfn.XLOOKUP(E211,Clients!B:B,Clients!Y:Y,FALSE)</f>
        <v>CAD</v>
      </c>
      <c r="AA211" s="154" t="str">
        <f>_xlfn.XLOOKUP(B211,Spec!A:A,Spec!K:K,FALSE)</f>
        <v>Canada</v>
      </c>
      <c r="AB211" s="154">
        <f>_xlfn.XLOOKUP(B211,Spec!A:A,Spec!L:L,FALSE)</f>
        <v>4811.41</v>
      </c>
    </row>
    <row r="212" spans="1:28" x14ac:dyDescent="0.25">
      <c r="A212">
        <v>40231</v>
      </c>
      <c r="B212">
        <v>20003</v>
      </c>
      <c r="C212" s="154" t="str">
        <f>_xlfn.XLOOKUP(B212,Spec!A:A,Spec!C:C)</f>
        <v>AKO</v>
      </c>
      <c r="D212" s="155" t="str">
        <f>_xlfn.XLOOKUP(B212,Spec!A:A,Spec!D:D)</f>
        <v>AT1003</v>
      </c>
      <c r="E212" t="s">
        <v>688</v>
      </c>
      <c r="F212" t="str">
        <f>_xlfn.XLOOKUP(E212,Clients!B:B,Clients!D:D,FALSE)</f>
        <v>A</v>
      </c>
      <c r="G212" s="13"/>
      <c r="H212" t="s">
        <v>536</v>
      </c>
      <c r="I212" s="154" t="str">
        <f>_xlfn.XLOOKUP(B212,Spec!A:A,Spec!B:B)</f>
        <v>T11-1</v>
      </c>
      <c r="J212" s="154" t="str">
        <f>_xlfn.XLOOKUP(B212,Spec!A:A,Spec!J:J)</f>
        <v>TT - HM Adhesive</v>
      </c>
      <c r="K212" s="154" t="str">
        <f>_xlfn.XLOOKUP(B212,Spec!A:A,Spec!E:E)</f>
        <v>Self Adhesive Paper</v>
      </c>
      <c r="L212" s="154" t="str">
        <f>IF(F212="F","Larg: "&amp;P212&amp;"po   Long: "&amp;Q212&amp;"pi","W:"&amp;P212&amp;"in   L: "&amp;Q212&amp;"ft")</f>
        <v>W:10in   L: 10000ft</v>
      </c>
      <c r="N212" s="287">
        <v>0.374</v>
      </c>
      <c r="O212" s="30" t="s">
        <v>198</v>
      </c>
      <c r="P212" s="114">
        <v>10</v>
      </c>
      <c r="Q212" s="71">
        <v>10000</v>
      </c>
      <c r="R212" s="186">
        <f t="shared" si="22"/>
        <v>1200</v>
      </c>
      <c r="S212" s="196" t="str">
        <f>_xlfn.XLOOKUP(E212,Clients!B:B,Clients!D:D,FALSE)</f>
        <v>A</v>
      </c>
      <c r="T212" s="156">
        <f t="shared" si="23"/>
        <v>448.8</v>
      </c>
      <c r="U212" s="154" t="str">
        <f t="shared" si="21"/>
        <v>roll</v>
      </c>
      <c r="V212" s="154" t="str">
        <f>_xlfn.XLOOKUP(E212,Clients!B:B,Clients!X:X,FALSE)</f>
        <v>CAD</v>
      </c>
      <c r="X212" s="197">
        <f t="shared" si="26"/>
        <v>0.374</v>
      </c>
      <c r="Y212" s="154" t="str">
        <f t="shared" si="27"/>
        <v>msi</v>
      </c>
      <c r="Z212" s="154" t="str">
        <f>_xlfn.XLOOKUP(E212,Clients!B:B,Clients!Y:Y,FALSE)</f>
        <v>CAD</v>
      </c>
      <c r="AA212" s="154" t="str">
        <f>_xlfn.XLOOKUP(B212,Spec!A:A,Spec!K:K,FALSE)</f>
        <v>Canada</v>
      </c>
      <c r="AB212" s="154">
        <f>_xlfn.XLOOKUP(B212,Spec!A:A,Spec!L:L,FALSE)</f>
        <v>4811.41</v>
      </c>
    </row>
    <row r="213" spans="1:28" x14ac:dyDescent="0.25">
      <c r="A213">
        <v>40232</v>
      </c>
      <c r="B213">
        <v>20013</v>
      </c>
      <c r="C213" s="154" t="str">
        <f>_xlfn.XLOOKUP(B213,Spec!A:A,Spec!C:C)</f>
        <v>AKO</v>
      </c>
      <c r="D213" s="155" t="str">
        <f>_xlfn.XLOOKUP(B213,Spec!A:A,Spec!D:D)</f>
        <v>Hansol TC CL74</v>
      </c>
      <c r="E213" t="s">
        <v>921</v>
      </c>
      <c r="F213" t="str">
        <f>_xlfn.XLOOKUP(E213,Clients!B:B,Clients!D:D,FALSE)</f>
        <v>F</v>
      </c>
      <c r="G213" s="13"/>
      <c r="H213" t="s">
        <v>364</v>
      </c>
      <c r="I213" s="154" t="str">
        <f>_xlfn.XLOOKUP(B213,Spec!A:A,Spec!B:B)</f>
        <v>D11-1</v>
      </c>
      <c r="J213" s="154" t="str">
        <f>_xlfn.XLOOKUP(B213,Spec!A:A,Spec!J:J)</f>
        <v>TC DT - Hotmelt Adhesive</v>
      </c>
      <c r="K213" s="154" t="str">
        <f>_xlfn.XLOOKUP(B213,Spec!A:A,Spec!E:E)</f>
        <v>Self Adhesive Paper</v>
      </c>
      <c r="L213" s="154" t="str">
        <f t="shared" ref="L213:L244" si="28">IF(F213="F","Larg: "&amp;P213&amp;"po   Long: "&amp;Q213&amp;"pi","W: "&amp;P213&amp;"in   L: "&amp;Q213&amp;"ft")</f>
        <v>Larg: 12po   Long: 5000pi</v>
      </c>
      <c r="N213" s="287">
        <v>0.43099999999999999</v>
      </c>
      <c r="O213" s="30" t="s">
        <v>198</v>
      </c>
      <c r="P213" s="114">
        <v>12</v>
      </c>
      <c r="Q213" s="71">
        <v>5000</v>
      </c>
      <c r="R213" s="186">
        <f t="shared" si="22"/>
        <v>720</v>
      </c>
      <c r="S213" s="196" t="str">
        <f>_xlfn.XLOOKUP(E213,Clients!B:B,Clients!D:D,FALSE)</f>
        <v>F</v>
      </c>
      <c r="T213" s="156">
        <f t="shared" si="23"/>
        <v>310.32</v>
      </c>
      <c r="U213" s="154" t="str">
        <f t="shared" si="21"/>
        <v>roul.</v>
      </c>
      <c r="V213" s="154" t="str">
        <f>_xlfn.XLOOKUP(E213,Clients!B:B,Clients!X:X,FALSE)</f>
        <v>CAD</v>
      </c>
      <c r="X213" s="197">
        <f t="shared" si="26"/>
        <v>0.43099999999999999</v>
      </c>
      <c r="Y213" s="154" t="str">
        <f t="shared" si="27"/>
        <v>msi</v>
      </c>
      <c r="Z213" s="154" t="str">
        <f>_xlfn.XLOOKUP(E213,Clients!B:B,Clients!Y:Y,FALSE)</f>
        <v>CAD</v>
      </c>
      <c r="AA213" s="154" t="str">
        <f>_xlfn.XLOOKUP(B213,Spec!A:A,Spec!K:K,FALSE)</f>
        <v>Canada</v>
      </c>
      <c r="AB213" s="154">
        <f>_xlfn.XLOOKUP(B213,Spec!A:A,Spec!L:L,FALSE)</f>
        <v>4811.41</v>
      </c>
    </row>
    <row r="214" spans="1:28" x14ac:dyDescent="0.25">
      <c r="A214">
        <v>40233</v>
      </c>
      <c r="B214">
        <v>20013</v>
      </c>
      <c r="C214" s="154" t="str">
        <f>_xlfn.XLOOKUP(B214,Spec!A:A,Spec!C:C)</f>
        <v>AKO</v>
      </c>
      <c r="D214" s="155" t="str">
        <f>_xlfn.XLOOKUP(B214,Spec!A:A,Spec!D:D)</f>
        <v>Hansol TC CL74</v>
      </c>
      <c r="E214" t="s">
        <v>921</v>
      </c>
      <c r="F214" t="str">
        <f>_xlfn.XLOOKUP(E214,Clients!B:B,Clients!D:D,FALSE)</f>
        <v>F</v>
      </c>
      <c r="G214" s="13" t="s">
        <v>1636</v>
      </c>
      <c r="H214" t="s">
        <v>364</v>
      </c>
      <c r="I214" s="154" t="str">
        <f>_xlfn.XLOOKUP(B214,Spec!A:A,Spec!B:B)</f>
        <v>D11-1</v>
      </c>
      <c r="J214" s="154" t="str">
        <f>_xlfn.XLOOKUP(B214,Spec!A:A,Spec!J:J)</f>
        <v>TC DT - Hotmelt Adhesive</v>
      </c>
      <c r="K214" s="154" t="str">
        <f>_xlfn.XLOOKUP(B214,Spec!A:A,Spec!E:E)</f>
        <v>Self Adhesive Paper</v>
      </c>
      <c r="L214" s="154" t="str">
        <f t="shared" si="28"/>
        <v>Larg: 0.5po   Long: 5000pi</v>
      </c>
      <c r="N214" s="287">
        <v>0.43099999999999999</v>
      </c>
      <c r="O214" s="30" t="s">
        <v>198</v>
      </c>
      <c r="P214" s="114">
        <v>0.5</v>
      </c>
      <c r="Q214" s="71">
        <v>5000</v>
      </c>
      <c r="R214" s="186">
        <f t="shared" si="22"/>
        <v>30</v>
      </c>
      <c r="S214" s="196" t="str">
        <f>_xlfn.XLOOKUP(E214,Clients!B:B,Clients!D:D,FALSE)</f>
        <v>F</v>
      </c>
      <c r="T214" s="156">
        <f t="shared" si="23"/>
        <v>12.93</v>
      </c>
      <c r="U214" s="154" t="str">
        <f t="shared" si="21"/>
        <v>roul.</v>
      </c>
      <c r="V214" s="154" t="str">
        <f>_xlfn.XLOOKUP(E214,Clients!B:B,Clients!X:X,FALSE)</f>
        <v>CAD</v>
      </c>
      <c r="X214" s="197">
        <f t="shared" si="26"/>
        <v>0.43099999999999999</v>
      </c>
      <c r="Y214" s="154" t="str">
        <f t="shared" si="27"/>
        <v>msi</v>
      </c>
      <c r="Z214" s="154" t="str">
        <f>_xlfn.XLOOKUP(E214,Clients!B:B,Clients!Y:Y,FALSE)</f>
        <v>CAD</v>
      </c>
      <c r="AA214" s="154" t="str">
        <f>_xlfn.XLOOKUP(B214,Spec!A:A,Spec!K:K,FALSE)</f>
        <v>Canada</v>
      </c>
      <c r="AB214" s="154">
        <f>_xlfn.XLOOKUP(B214,Spec!A:A,Spec!L:L,FALSE)</f>
        <v>4811.41</v>
      </c>
    </row>
    <row r="215" spans="1:28" x14ac:dyDescent="0.25">
      <c r="A215">
        <v>40234</v>
      </c>
      <c r="B215">
        <v>20003</v>
      </c>
      <c r="C215" s="154" t="str">
        <f>_xlfn.XLOOKUP(B215,Spec!A:A,Spec!C:C)</f>
        <v>AKO</v>
      </c>
      <c r="D215" s="155" t="str">
        <f>_xlfn.XLOOKUP(B215,Spec!A:A,Spec!D:D)</f>
        <v>AT1003</v>
      </c>
      <c r="E215" t="s">
        <v>655</v>
      </c>
      <c r="F215" t="str">
        <f>_xlfn.XLOOKUP(E215,Clients!B:B,Clients!D:D,FALSE)</f>
        <v>F</v>
      </c>
      <c r="G215" s="13" t="s">
        <v>1551</v>
      </c>
      <c r="H215" t="s">
        <v>536</v>
      </c>
      <c r="I215" s="154" t="str">
        <f>_xlfn.XLOOKUP(B215,Spec!A:A,Spec!B:B)</f>
        <v>T11-1</v>
      </c>
      <c r="J215" s="154" t="str">
        <f>_xlfn.XLOOKUP(B215,Spec!A:A,Spec!J:J)</f>
        <v>TT - HM Adhesive</v>
      </c>
      <c r="K215" s="154" t="str">
        <f>_xlfn.XLOOKUP(B215,Spec!A:A,Spec!E:E)</f>
        <v>Self Adhesive Paper</v>
      </c>
      <c r="L215" s="154" t="str">
        <f t="shared" si="28"/>
        <v>Larg: 8.875po   Long: 10000pi</v>
      </c>
      <c r="N215" s="287">
        <v>0.377</v>
      </c>
      <c r="O215" s="30" t="s">
        <v>198</v>
      </c>
      <c r="P215" s="114">
        <v>8.875</v>
      </c>
      <c r="Q215" s="71">
        <v>10000</v>
      </c>
      <c r="R215" s="186">
        <f t="shared" si="22"/>
        <v>1065</v>
      </c>
      <c r="S215" s="196" t="str">
        <f>_xlfn.XLOOKUP(E215,Clients!B:B,Clients!D:D,FALSE)</f>
        <v>F</v>
      </c>
      <c r="T215" s="156">
        <f t="shared" si="23"/>
        <v>401.505</v>
      </c>
      <c r="U215" s="154" t="str">
        <f t="shared" si="21"/>
        <v>roul.</v>
      </c>
      <c r="V215" s="154" t="str">
        <f>_xlfn.XLOOKUP(E215,Clients!B:B,Clients!X:X,FALSE)</f>
        <v>CAD</v>
      </c>
      <c r="X215" s="197">
        <f t="shared" si="26"/>
        <v>0.377</v>
      </c>
      <c r="Y215" s="154" t="str">
        <f t="shared" si="27"/>
        <v>msi</v>
      </c>
      <c r="Z215" s="154" t="str">
        <f>_xlfn.XLOOKUP(E215,Clients!B:B,Clients!Y:Y,FALSE)</f>
        <v>CAD</v>
      </c>
      <c r="AA215" s="154" t="str">
        <f>_xlfn.XLOOKUP(B215,Spec!A:A,Spec!K:K,FALSE)</f>
        <v>Canada</v>
      </c>
      <c r="AB215" s="154">
        <f>_xlfn.XLOOKUP(B215,Spec!A:A,Spec!L:L,FALSE)</f>
        <v>4811.41</v>
      </c>
    </row>
    <row r="216" spans="1:28" x14ac:dyDescent="0.25">
      <c r="A216">
        <v>40235</v>
      </c>
      <c r="B216">
        <v>20003</v>
      </c>
      <c r="C216" s="154" t="str">
        <f>_xlfn.XLOOKUP(B216,Spec!A:A,Spec!C:C)</f>
        <v>AKO</v>
      </c>
      <c r="D216" s="155" t="str">
        <f>_xlfn.XLOOKUP(B216,Spec!A:A,Spec!D:D)</f>
        <v>AT1003</v>
      </c>
      <c r="E216" t="s">
        <v>655</v>
      </c>
      <c r="F216" t="str">
        <f>_xlfn.XLOOKUP(E216,Clients!B:B,Clients!D:D,FALSE)</f>
        <v>F</v>
      </c>
      <c r="G216" s="13" t="s">
        <v>1551</v>
      </c>
      <c r="H216" t="s">
        <v>536</v>
      </c>
      <c r="I216" s="154" t="str">
        <f>_xlfn.XLOOKUP(B216,Spec!A:A,Spec!B:B)</f>
        <v>T11-1</v>
      </c>
      <c r="J216" s="154" t="str">
        <f>_xlfn.XLOOKUP(B216,Spec!A:A,Spec!J:J)</f>
        <v>TT - HM Adhesive</v>
      </c>
      <c r="K216" s="154" t="str">
        <f>_xlfn.XLOOKUP(B216,Spec!A:A,Spec!E:E)</f>
        <v>Self Adhesive Paper</v>
      </c>
      <c r="L216" s="154" t="str">
        <f t="shared" si="28"/>
        <v>Larg: 7.375po   Long: 10000pi</v>
      </c>
      <c r="N216" s="287">
        <v>0.377</v>
      </c>
      <c r="O216" s="30" t="s">
        <v>198</v>
      </c>
      <c r="P216" s="114">
        <v>7.375</v>
      </c>
      <c r="Q216" s="71">
        <v>10000</v>
      </c>
      <c r="R216" s="186">
        <f t="shared" si="22"/>
        <v>885</v>
      </c>
      <c r="S216" s="196" t="str">
        <f>_xlfn.XLOOKUP(E216,Clients!B:B,Clients!D:D,FALSE)</f>
        <v>F</v>
      </c>
      <c r="T216" s="156">
        <f t="shared" si="23"/>
        <v>333.64499999999998</v>
      </c>
      <c r="U216" s="154" t="str">
        <f t="shared" si="21"/>
        <v>roul.</v>
      </c>
      <c r="V216" s="154" t="str">
        <f>_xlfn.XLOOKUP(E216,Clients!B:B,Clients!X:X,FALSE)</f>
        <v>CAD</v>
      </c>
      <c r="X216" s="197">
        <f t="shared" si="26"/>
        <v>0.377</v>
      </c>
      <c r="Y216" s="154" t="str">
        <f t="shared" si="27"/>
        <v>msi</v>
      </c>
      <c r="Z216" s="154" t="str">
        <f>_xlfn.XLOOKUP(E216,Clients!B:B,Clients!Y:Y,FALSE)</f>
        <v>CAD</v>
      </c>
      <c r="AA216" s="154" t="str">
        <f>_xlfn.XLOOKUP(B216,Spec!A:A,Spec!K:K,FALSE)</f>
        <v>Canada</v>
      </c>
      <c r="AB216" s="154">
        <f>_xlfn.XLOOKUP(B216,Spec!A:A,Spec!L:L,FALSE)</f>
        <v>4811.41</v>
      </c>
    </row>
    <row r="217" spans="1:28" x14ac:dyDescent="0.25">
      <c r="A217">
        <v>40236</v>
      </c>
      <c r="B217">
        <v>20003</v>
      </c>
      <c r="C217" s="154" t="str">
        <f>_xlfn.XLOOKUP(B217,Spec!A:A,Spec!C:C)</f>
        <v>AKO</v>
      </c>
      <c r="D217" s="155" t="str">
        <f>_xlfn.XLOOKUP(B217,Spec!A:A,Spec!D:D)</f>
        <v>AT1003</v>
      </c>
      <c r="E217" t="s">
        <v>655</v>
      </c>
      <c r="F217" t="str">
        <f>_xlfn.XLOOKUP(E217,Clients!B:B,Clients!D:D,FALSE)</f>
        <v>F</v>
      </c>
      <c r="G217" s="13" t="s">
        <v>1551</v>
      </c>
      <c r="H217" t="s">
        <v>536</v>
      </c>
      <c r="I217" s="154" t="str">
        <f>_xlfn.XLOOKUP(B217,Spec!A:A,Spec!B:B)</f>
        <v>T11-1</v>
      </c>
      <c r="J217" s="154" t="str">
        <f>_xlfn.XLOOKUP(B217,Spec!A:A,Spec!J:J)</f>
        <v>TT - HM Adhesive</v>
      </c>
      <c r="K217" s="154" t="str">
        <f>_xlfn.XLOOKUP(B217,Spec!A:A,Spec!E:E)</f>
        <v>Self Adhesive Paper</v>
      </c>
      <c r="L217" s="154" t="str">
        <f t="shared" si="28"/>
        <v>Larg: 6.625po   Long: 10000pi</v>
      </c>
      <c r="N217" s="287">
        <v>0.377</v>
      </c>
      <c r="O217" s="30" t="s">
        <v>198</v>
      </c>
      <c r="P217" s="114">
        <v>6.625</v>
      </c>
      <c r="Q217" s="71">
        <v>10000</v>
      </c>
      <c r="R217" s="186">
        <f t="shared" si="22"/>
        <v>795</v>
      </c>
      <c r="S217" s="196" t="str">
        <f>_xlfn.XLOOKUP(E217,Clients!B:B,Clients!D:D,FALSE)</f>
        <v>F</v>
      </c>
      <c r="T217" s="156">
        <f t="shared" si="23"/>
        <v>299.71499999999997</v>
      </c>
      <c r="U217" s="154" t="str">
        <f t="shared" si="21"/>
        <v>roul.</v>
      </c>
      <c r="V217" s="154" t="str">
        <f>_xlfn.XLOOKUP(E217,Clients!B:B,Clients!X:X,FALSE)</f>
        <v>CAD</v>
      </c>
      <c r="X217" s="197">
        <f t="shared" si="26"/>
        <v>0.377</v>
      </c>
      <c r="Y217" s="154" t="str">
        <f t="shared" si="27"/>
        <v>msi</v>
      </c>
      <c r="Z217" s="154" t="str">
        <f>_xlfn.XLOOKUP(E217,Clients!B:B,Clients!Y:Y,FALSE)</f>
        <v>CAD</v>
      </c>
      <c r="AA217" s="154" t="str">
        <f>_xlfn.XLOOKUP(B217,Spec!A:A,Spec!K:K,FALSE)</f>
        <v>Canada</v>
      </c>
      <c r="AB217" s="154">
        <f>_xlfn.XLOOKUP(B217,Spec!A:A,Spec!L:L,FALSE)</f>
        <v>4811.41</v>
      </c>
    </row>
    <row r="218" spans="1:28" x14ac:dyDescent="0.25">
      <c r="A218">
        <v>40237</v>
      </c>
      <c r="B218">
        <v>20003</v>
      </c>
      <c r="C218" s="154" t="str">
        <f>_xlfn.XLOOKUP(B218,Spec!A:A,Spec!C:C)</f>
        <v>AKO</v>
      </c>
      <c r="D218" s="155" t="str">
        <f>_xlfn.XLOOKUP(B218,Spec!A:A,Spec!D:D)</f>
        <v>AT1003</v>
      </c>
      <c r="E218" t="s">
        <v>655</v>
      </c>
      <c r="F218" t="str">
        <f>_xlfn.XLOOKUP(E218,Clients!B:B,Clients!D:D,FALSE)</f>
        <v>F</v>
      </c>
      <c r="G218" s="13" t="s">
        <v>1551</v>
      </c>
      <c r="H218" t="s">
        <v>536</v>
      </c>
      <c r="I218" s="154" t="str">
        <f>_xlfn.XLOOKUP(B218,Spec!A:A,Spec!B:B)</f>
        <v>T11-1</v>
      </c>
      <c r="J218" s="154" t="str">
        <f>_xlfn.XLOOKUP(B218,Spec!A:A,Spec!J:J)</f>
        <v>TT - HM Adhesive</v>
      </c>
      <c r="K218" s="154" t="str">
        <f>_xlfn.XLOOKUP(B218,Spec!A:A,Spec!E:E)</f>
        <v>Self Adhesive Paper</v>
      </c>
      <c r="L218" s="154" t="str">
        <f t="shared" si="28"/>
        <v>Larg: 4.875po   Long: 10000pi</v>
      </c>
      <c r="N218" s="287">
        <v>0.377</v>
      </c>
      <c r="O218" s="30" t="s">
        <v>198</v>
      </c>
      <c r="P218" s="114">
        <v>4.875</v>
      </c>
      <c r="Q218" s="71">
        <v>10000</v>
      </c>
      <c r="R218" s="186">
        <f t="shared" si="22"/>
        <v>585</v>
      </c>
      <c r="S218" s="196" t="str">
        <f>_xlfn.XLOOKUP(E218,Clients!B:B,Clients!D:D,FALSE)</f>
        <v>F</v>
      </c>
      <c r="T218" s="156">
        <f t="shared" si="23"/>
        <v>220.54499999999999</v>
      </c>
      <c r="U218" s="154" t="str">
        <f t="shared" si="21"/>
        <v>roul.</v>
      </c>
      <c r="V218" s="154" t="str">
        <f>_xlfn.XLOOKUP(E218,Clients!B:B,Clients!X:X,FALSE)</f>
        <v>CAD</v>
      </c>
      <c r="X218" s="197">
        <f t="shared" si="26"/>
        <v>0.377</v>
      </c>
      <c r="Y218" s="154" t="str">
        <f t="shared" si="27"/>
        <v>msi</v>
      </c>
      <c r="Z218" s="154" t="str">
        <f>_xlfn.XLOOKUP(E218,Clients!B:B,Clients!Y:Y,FALSE)</f>
        <v>CAD</v>
      </c>
      <c r="AA218" s="154" t="str">
        <f>_xlfn.XLOOKUP(B218,Spec!A:A,Spec!K:K,FALSE)</f>
        <v>Canada</v>
      </c>
      <c r="AB218" s="154">
        <f>_xlfn.XLOOKUP(B218,Spec!A:A,Spec!L:L,FALSE)</f>
        <v>4811.41</v>
      </c>
    </row>
    <row r="219" spans="1:28" x14ac:dyDescent="0.25">
      <c r="A219">
        <v>40238</v>
      </c>
      <c r="B219">
        <v>20003</v>
      </c>
      <c r="C219" s="154" t="str">
        <f>_xlfn.XLOOKUP(B219,Spec!A:A,Spec!C:C)</f>
        <v>AKO</v>
      </c>
      <c r="D219" s="155" t="str">
        <f>_xlfn.XLOOKUP(B219,Spec!A:A,Spec!D:D)</f>
        <v>AT1003</v>
      </c>
      <c r="E219" t="s">
        <v>655</v>
      </c>
      <c r="F219" t="str">
        <f>_xlfn.XLOOKUP(E219,Clients!B:B,Clients!D:D,FALSE)</f>
        <v>F</v>
      </c>
      <c r="G219" s="13" t="s">
        <v>1551</v>
      </c>
      <c r="H219" t="s">
        <v>536</v>
      </c>
      <c r="I219" s="154" t="str">
        <f>_xlfn.XLOOKUP(B219,Spec!A:A,Spec!B:B)</f>
        <v>T11-1</v>
      </c>
      <c r="J219" s="154" t="str">
        <f>_xlfn.XLOOKUP(B219,Spec!A:A,Spec!J:J)</f>
        <v>TT - HM Adhesive</v>
      </c>
      <c r="K219" s="154" t="str">
        <f>_xlfn.XLOOKUP(B219,Spec!A:A,Spec!E:E)</f>
        <v>Self Adhesive Paper</v>
      </c>
      <c r="L219" s="154" t="str">
        <f t="shared" si="28"/>
        <v>Larg: 4.75po   Long: 10000pi</v>
      </c>
      <c r="N219" s="287">
        <v>0.377</v>
      </c>
      <c r="O219" s="30" t="s">
        <v>198</v>
      </c>
      <c r="P219" s="114">
        <v>4.75</v>
      </c>
      <c r="Q219" s="71">
        <v>10000</v>
      </c>
      <c r="R219" s="186">
        <f t="shared" si="22"/>
        <v>570</v>
      </c>
      <c r="S219" s="196" t="str">
        <f>_xlfn.XLOOKUP(E219,Clients!B:B,Clients!D:D,FALSE)</f>
        <v>F</v>
      </c>
      <c r="T219" s="156">
        <f t="shared" si="23"/>
        <v>214.89000000000001</v>
      </c>
      <c r="U219" s="154" t="str">
        <f t="shared" si="21"/>
        <v>roul.</v>
      </c>
      <c r="V219" s="154" t="str">
        <f>_xlfn.XLOOKUP(E219,Clients!B:B,Clients!X:X,FALSE)</f>
        <v>CAD</v>
      </c>
      <c r="X219" s="197">
        <f t="shared" si="26"/>
        <v>0.377</v>
      </c>
      <c r="Y219" s="154" t="str">
        <f t="shared" si="27"/>
        <v>msi</v>
      </c>
      <c r="Z219" s="154" t="str">
        <f>_xlfn.XLOOKUP(E219,Clients!B:B,Clients!Y:Y,FALSE)</f>
        <v>CAD</v>
      </c>
      <c r="AA219" s="154" t="str">
        <f>_xlfn.XLOOKUP(B219,Spec!A:A,Spec!K:K,FALSE)</f>
        <v>Canada</v>
      </c>
      <c r="AB219" s="154">
        <f>_xlfn.XLOOKUP(B219,Spec!A:A,Spec!L:L,FALSE)</f>
        <v>4811.41</v>
      </c>
    </row>
    <row r="220" spans="1:28" x14ac:dyDescent="0.25">
      <c r="A220">
        <v>40239</v>
      </c>
      <c r="C220" s="154">
        <f>_xlfn.XLOOKUP(B220,Spec!A:A,Spec!C:C)</f>
        <v>0</v>
      </c>
      <c r="D220" s="155">
        <f>_xlfn.XLOOKUP(B220,Spec!A:A,Spec!D:D)</f>
        <v>0</v>
      </c>
      <c r="E220" t="s">
        <v>445</v>
      </c>
      <c r="F220" t="str">
        <f>_xlfn.XLOOKUP(E220,Clients!B:B,Clients!D:D,FALSE)</f>
        <v>F</v>
      </c>
      <c r="G220" s="13"/>
      <c r="H220" t="s">
        <v>1596</v>
      </c>
      <c r="I220" s="154">
        <f>_xlfn.XLOOKUP(B220,Spec!A:A,Spec!B:B)</f>
        <v>0</v>
      </c>
      <c r="J220" s="154"/>
      <c r="K220" s="154" t="s">
        <v>1597</v>
      </c>
      <c r="L220" s="154" t="s">
        <v>1600</v>
      </c>
      <c r="N220" s="287">
        <v>10</v>
      </c>
      <c r="O220" s="30" t="s">
        <v>1599</v>
      </c>
      <c r="P220" s="114"/>
      <c r="Q220" s="71"/>
      <c r="R220" s="186">
        <f t="shared" si="22"/>
        <v>0</v>
      </c>
      <c r="S220" s="196" t="str">
        <f>_xlfn.XLOOKUP(E220,Clients!B:B,Clients!D:D,FALSE)</f>
        <v>F</v>
      </c>
      <c r="T220" s="156">
        <f t="shared" si="23"/>
        <v>10</v>
      </c>
      <c r="U220" s="154" t="str">
        <f t="shared" si="21"/>
        <v>roul.</v>
      </c>
      <c r="V220" s="154" t="str">
        <f>_xlfn.XLOOKUP(E220,Clients!B:B,Clients!X:X,FALSE)</f>
        <v>USD</v>
      </c>
      <c r="X220" s="197">
        <f t="shared" si="26"/>
        <v>10</v>
      </c>
      <c r="Y220" s="154" t="str">
        <f t="shared" si="27"/>
        <v>palette</v>
      </c>
      <c r="Z220" s="154" t="str">
        <f>_xlfn.XLOOKUP(E220,Clients!B:B,Clients!Y:Y,FALSE)</f>
        <v>USD</v>
      </c>
      <c r="AA220" s="154">
        <f>_xlfn.XLOOKUP(B220,Spec!A:A,Spec!K:K,FALSE)</f>
        <v>0</v>
      </c>
      <c r="AB220" s="154">
        <f>_xlfn.XLOOKUP(B220,Spec!A:A,Spec!L:L,FALSE)</f>
        <v>0</v>
      </c>
    </row>
    <row r="221" spans="1:28" x14ac:dyDescent="0.25">
      <c r="A221">
        <v>40240</v>
      </c>
      <c r="B221">
        <v>20011</v>
      </c>
      <c r="C221" s="154" t="str">
        <f>_xlfn.XLOOKUP(B221,Spec!A:A,Spec!C:C)</f>
        <v>AKO</v>
      </c>
      <c r="D221" s="155" t="str">
        <f>_xlfn.XLOOKUP(B221,Spec!A:A,Spec!D:D)</f>
        <v>AP1019</v>
      </c>
      <c r="E221" t="s">
        <v>688</v>
      </c>
      <c r="F221" t="str">
        <f>_xlfn.XLOOKUP(E221,Clients!B:B,Clients!D:D,FALSE)</f>
        <v>A</v>
      </c>
      <c r="G221" s="13" t="s">
        <v>451</v>
      </c>
      <c r="H221" t="s">
        <v>451</v>
      </c>
      <c r="I221" s="154" t="str">
        <f>_xlfn.XLOOKUP(B221,Spec!A:A,Spec!B:B)</f>
        <v>S21-1</v>
      </c>
      <c r="J221" s="154" t="str">
        <f>_xlfn.XLOOKUP(B221,Spec!A:A,Spec!J:J)</f>
        <v>SG - Hotmelt Adhesive</v>
      </c>
      <c r="K221" s="154" t="str">
        <f>_xlfn.XLOOKUP(B221,Spec!A:A,Spec!E:E)</f>
        <v>Self Adhesive Paper</v>
      </c>
      <c r="L221" s="154" t="str">
        <f t="shared" si="28"/>
        <v>W: 8in   L: 10000ft</v>
      </c>
      <c r="N221" s="287">
        <v>0.33300000000000002</v>
      </c>
      <c r="O221" s="30" t="s">
        <v>198</v>
      </c>
      <c r="P221" s="114">
        <v>8</v>
      </c>
      <c r="Q221" s="71">
        <v>10000</v>
      </c>
      <c r="R221" s="186">
        <f t="shared" si="22"/>
        <v>960</v>
      </c>
      <c r="S221" s="196" t="str">
        <f>_xlfn.XLOOKUP(E221,Clients!B:B,Clients!D:D,FALSE)</f>
        <v>A</v>
      </c>
      <c r="T221" s="156">
        <f t="shared" si="23"/>
        <v>319.68</v>
      </c>
      <c r="U221" s="154" t="str">
        <f t="shared" si="21"/>
        <v>roll</v>
      </c>
      <c r="V221" s="154" t="str">
        <f>_xlfn.XLOOKUP(E221,Clients!B:B,Clients!X:X,FALSE)</f>
        <v>CAD</v>
      </c>
      <c r="X221" s="197">
        <f t="shared" si="26"/>
        <v>0.33300000000000002</v>
      </c>
      <c r="Y221" s="154" t="str">
        <f t="shared" si="27"/>
        <v>msi</v>
      </c>
      <c r="Z221" s="154" t="str">
        <f>_xlfn.XLOOKUP(E221,Clients!B:B,Clients!Y:Y,FALSE)</f>
        <v>CAD</v>
      </c>
      <c r="AA221" s="154" t="str">
        <f>_xlfn.XLOOKUP(B221,Spec!A:A,Spec!K:K,FALSE)</f>
        <v>Canada</v>
      </c>
      <c r="AB221" s="154">
        <f>_xlfn.XLOOKUP(B221,Spec!A:A,Spec!L:L,FALSE)</f>
        <v>4811.41</v>
      </c>
    </row>
    <row r="222" spans="1:28" x14ac:dyDescent="0.25">
      <c r="A222">
        <v>40241</v>
      </c>
      <c r="B222">
        <v>20011</v>
      </c>
      <c r="C222" s="154" t="str">
        <f>_xlfn.XLOOKUP(B222,Spec!A:A,Spec!C:C)</f>
        <v>AKO</v>
      </c>
      <c r="D222" s="155" t="str">
        <f>_xlfn.XLOOKUP(B222,Spec!A:A,Spec!D:D)</f>
        <v>AP1019</v>
      </c>
      <c r="E222" t="s">
        <v>688</v>
      </c>
      <c r="F222" t="str">
        <f>_xlfn.XLOOKUP(E222,Clients!B:B,Clients!D:D,FALSE)</f>
        <v>A</v>
      </c>
      <c r="G222" s="13" t="s">
        <v>451</v>
      </c>
      <c r="H222" t="s">
        <v>451</v>
      </c>
      <c r="I222" s="154" t="str">
        <f>_xlfn.XLOOKUP(B222,Spec!A:A,Spec!B:B)</f>
        <v>S21-1</v>
      </c>
      <c r="J222" s="154" t="str">
        <f>_xlfn.XLOOKUP(B222,Spec!A:A,Spec!J:J)</f>
        <v>SG - Hotmelt Adhesive</v>
      </c>
      <c r="K222" s="154" t="str">
        <f>_xlfn.XLOOKUP(B222,Spec!A:A,Spec!E:E)</f>
        <v>Self Adhesive Paper</v>
      </c>
      <c r="L222" s="154" t="str">
        <f t="shared" si="28"/>
        <v>W: 11in   L: 10000ft</v>
      </c>
      <c r="N222" s="287">
        <v>0.33300000000000002</v>
      </c>
      <c r="O222" s="30" t="s">
        <v>198</v>
      </c>
      <c r="P222" s="114">
        <v>11</v>
      </c>
      <c r="Q222" s="71">
        <v>10000</v>
      </c>
      <c r="R222" s="186">
        <f t="shared" si="22"/>
        <v>1320</v>
      </c>
      <c r="S222" s="196" t="str">
        <f>_xlfn.XLOOKUP(E222,Clients!B:B,Clients!D:D,FALSE)</f>
        <v>A</v>
      </c>
      <c r="T222" s="156">
        <f t="shared" si="23"/>
        <v>439.56</v>
      </c>
      <c r="U222" s="154" t="str">
        <f t="shared" si="21"/>
        <v>roll</v>
      </c>
      <c r="V222" s="154" t="str">
        <f>_xlfn.XLOOKUP(E222,Clients!B:B,Clients!X:X,FALSE)</f>
        <v>CAD</v>
      </c>
      <c r="X222" s="197">
        <f t="shared" si="26"/>
        <v>0.33300000000000002</v>
      </c>
      <c r="Y222" s="154" t="str">
        <f t="shared" si="27"/>
        <v>msi</v>
      </c>
      <c r="Z222" s="154" t="str">
        <f>_xlfn.XLOOKUP(E222,Clients!B:B,Clients!Y:Y,FALSE)</f>
        <v>CAD</v>
      </c>
      <c r="AA222" s="154" t="str">
        <f>_xlfn.XLOOKUP(B222,Spec!A:A,Spec!K:K,FALSE)</f>
        <v>Canada</v>
      </c>
      <c r="AB222" s="154">
        <f>_xlfn.XLOOKUP(B222,Spec!A:A,Spec!L:L,FALSE)</f>
        <v>4811.41</v>
      </c>
    </row>
    <row r="223" spans="1:28" x14ac:dyDescent="0.25">
      <c r="A223">
        <v>40242</v>
      </c>
      <c r="B223">
        <v>20011</v>
      </c>
      <c r="C223" s="154" t="str">
        <f>_xlfn.XLOOKUP(B223,Spec!A:A,Spec!C:C)</f>
        <v>AKO</v>
      </c>
      <c r="D223" s="155" t="str">
        <f>_xlfn.XLOOKUP(B223,Spec!A:A,Spec!D:D)</f>
        <v>AP1019</v>
      </c>
      <c r="E223" t="s">
        <v>445</v>
      </c>
      <c r="F223" t="str">
        <f>_xlfn.XLOOKUP(E223,Clients!B:B,Clients!D:D,FALSE)</f>
        <v>F</v>
      </c>
      <c r="G223" s="13">
        <v>2212</v>
      </c>
      <c r="H223" t="s">
        <v>451</v>
      </c>
      <c r="I223" s="154" t="str">
        <f>_xlfn.XLOOKUP(B223,Spec!A:A,Spec!B:B)</f>
        <v>S21-1</v>
      </c>
      <c r="J223" s="154" t="str">
        <f>_xlfn.XLOOKUP(B223,Spec!A:A,Spec!J:J)</f>
        <v>SG - Hotmelt Adhesive</v>
      </c>
      <c r="K223" s="154" t="str">
        <f>_xlfn.XLOOKUP(B223,Spec!A:A,Spec!E:E)</f>
        <v>Self Adhesive Paper</v>
      </c>
      <c r="L223" s="154" t="str">
        <f>IF(F223="F","Larg: "&amp;P223&amp;"po   Long: "&amp;Q223&amp;"pi","W: "&amp;P223&amp;"in   L: "&amp;Q223&amp;"ft")</f>
        <v>Larg: 13po   Long: 10000pi</v>
      </c>
      <c r="N223" s="287">
        <v>0.27</v>
      </c>
      <c r="O223" s="30" t="s">
        <v>198</v>
      </c>
      <c r="P223" s="114">
        <v>13</v>
      </c>
      <c r="Q223" s="71">
        <v>10000</v>
      </c>
      <c r="R223" s="186">
        <f>P223*12*Q223/1000</f>
        <v>1560</v>
      </c>
      <c r="S223" s="196" t="str">
        <f>_xlfn.XLOOKUP(E223,Clients!B:B,Clients!D:D,FALSE)</f>
        <v>F</v>
      </c>
      <c r="T223" s="156">
        <f>IF(O223="msi",P223*12*Q223/1000*N223,IF(O223="sqm",P223/1000*Q223,N223))</f>
        <v>421.20000000000005</v>
      </c>
      <c r="U223" s="154" t="str">
        <f t="shared" si="21"/>
        <v>roul.</v>
      </c>
      <c r="V223" s="154" t="str">
        <f>_xlfn.XLOOKUP(E223,Clients!B:B,Clients!X:X,FALSE)</f>
        <v>USD</v>
      </c>
      <c r="X223" s="197">
        <f t="shared" si="26"/>
        <v>0.27</v>
      </c>
      <c r="Y223" s="154" t="str">
        <f t="shared" si="27"/>
        <v>msi</v>
      </c>
      <c r="Z223" s="154" t="str">
        <f>_xlfn.XLOOKUP(E223,Clients!B:B,Clients!Y:Y,FALSE)</f>
        <v>USD</v>
      </c>
      <c r="AA223" s="154" t="str">
        <f>_xlfn.XLOOKUP(B223,Spec!A:A,Spec!K:K,FALSE)</f>
        <v>Canada</v>
      </c>
      <c r="AB223" s="154">
        <f>_xlfn.XLOOKUP(B223,Spec!A:A,Spec!L:L,FALSE)</f>
        <v>4811.41</v>
      </c>
    </row>
    <row r="224" spans="1:28" x14ac:dyDescent="0.25">
      <c r="A224">
        <v>40243</v>
      </c>
      <c r="B224">
        <v>20011</v>
      </c>
      <c r="C224" s="154" t="str">
        <f>_xlfn.XLOOKUP(B224,Spec!A:A,Spec!C:C)</f>
        <v>AKO</v>
      </c>
      <c r="D224" s="155" t="str">
        <f>_xlfn.XLOOKUP(B224,Spec!A:A,Spec!D:D)</f>
        <v>AP1019</v>
      </c>
      <c r="E224" t="s">
        <v>445</v>
      </c>
      <c r="F224" t="str">
        <f>_xlfn.XLOOKUP(E224,Clients!B:B,Clients!D:D,FALSE)</f>
        <v>F</v>
      </c>
      <c r="G224" s="13">
        <v>2212</v>
      </c>
      <c r="H224" t="s">
        <v>451</v>
      </c>
      <c r="I224" s="154" t="str">
        <f>_xlfn.XLOOKUP(B224,Spec!A:A,Spec!B:B)</f>
        <v>S21-1</v>
      </c>
      <c r="J224" s="154" t="str">
        <f>_xlfn.XLOOKUP(B224,Spec!A:A,Spec!J:J)</f>
        <v>SG - Hotmelt Adhesive</v>
      </c>
      <c r="K224" s="154" t="str">
        <f>_xlfn.XLOOKUP(B224,Spec!A:A,Spec!E:E)</f>
        <v>Self Adhesive Paper</v>
      </c>
      <c r="L224" s="154" t="str">
        <f>IF(F224="F","Larg: "&amp;P224&amp;"po   Long: "&amp;Q224&amp;"pi","W: "&amp;P224&amp;"in   L: "&amp;Q224&amp;"ft")</f>
        <v>Larg: 8po   Long: 10000pi</v>
      </c>
      <c r="N224" s="287">
        <v>0.27</v>
      </c>
      <c r="O224" s="30" t="s">
        <v>198</v>
      </c>
      <c r="P224" s="114">
        <v>8</v>
      </c>
      <c r="Q224" s="71">
        <v>10000</v>
      </c>
      <c r="R224" s="186">
        <f>P224*12*Q224/1000</f>
        <v>960</v>
      </c>
      <c r="S224" s="196" t="str">
        <f>_xlfn.XLOOKUP(E224,Clients!B:B,Clients!D:D,FALSE)</f>
        <v>F</v>
      </c>
      <c r="T224" s="156">
        <f>IF(O224="msi",P224*12*Q224/1000*N224,IF(O224="sqm",P224/1000*Q224,N224))</f>
        <v>259.20000000000005</v>
      </c>
      <c r="U224" s="154" t="str">
        <f t="shared" si="21"/>
        <v>roul.</v>
      </c>
      <c r="V224" s="154" t="str">
        <f>_xlfn.XLOOKUP(E224,Clients!B:B,Clients!X:X,FALSE)</f>
        <v>USD</v>
      </c>
      <c r="X224" s="197">
        <f t="shared" si="26"/>
        <v>0.27</v>
      </c>
      <c r="Y224" s="154" t="str">
        <f t="shared" si="27"/>
        <v>msi</v>
      </c>
      <c r="Z224" s="154" t="str">
        <f>_xlfn.XLOOKUP(E224,Clients!B:B,Clients!Y:Y,FALSE)</f>
        <v>USD</v>
      </c>
      <c r="AA224" s="154" t="str">
        <f>_xlfn.XLOOKUP(B224,Spec!A:A,Spec!K:K,FALSE)</f>
        <v>Canada</v>
      </c>
      <c r="AB224" s="154">
        <f>_xlfn.XLOOKUP(B224,Spec!A:A,Spec!L:L,FALSE)</f>
        <v>4811.41</v>
      </c>
    </row>
    <row r="225" spans="1:28" x14ac:dyDescent="0.25">
      <c r="A225">
        <v>40244</v>
      </c>
      <c r="B225">
        <v>20015</v>
      </c>
      <c r="C225" s="154" t="str">
        <f>_xlfn.XLOOKUP(B225,Spec!A:A,Spec!C:C)</f>
        <v>Jinda</v>
      </c>
      <c r="D225" s="155" t="str">
        <f>_xlfn.XLOOKUP(B225,Spec!A:A,Spec!D:D)</f>
        <v>0402105</v>
      </c>
      <c r="E225" t="s">
        <v>1610</v>
      </c>
      <c r="F225" t="str">
        <f>_xlfn.XLOOKUP(E225,Clients!B:B,Clients!D:D,FALSE)</f>
        <v>F</v>
      </c>
      <c r="G225" s="13"/>
      <c r="H225" t="s">
        <v>279</v>
      </c>
      <c r="I225" s="154" t="str">
        <f>_xlfn.XLOOKUP(B225,Spec!A:A,Spec!B:B)</f>
        <v>S15-3</v>
      </c>
      <c r="J225" s="154" t="str">
        <f>_xlfn.XLOOKUP(B225,Spec!A:A,Spec!J:J)</f>
        <v>SG - Acrylic Adhesive</v>
      </c>
      <c r="K225" s="154" t="str">
        <f>_xlfn.XLOOKUP(B225,Spec!A:A,Spec!E:E)</f>
        <v>Self Adhesive Paper</v>
      </c>
      <c r="L225" s="154" t="str">
        <f t="shared" si="28"/>
        <v>Larg: 6po   Long: 5000pi</v>
      </c>
      <c r="N225" s="287">
        <v>0.36299999999999999</v>
      </c>
      <c r="O225" s="30" t="s">
        <v>198</v>
      </c>
      <c r="P225" s="114">
        <v>6</v>
      </c>
      <c r="Q225" s="71">
        <v>5000</v>
      </c>
      <c r="R225" s="186">
        <f t="shared" si="22"/>
        <v>360</v>
      </c>
      <c r="S225" s="196" t="str">
        <f>_xlfn.XLOOKUP(E225,Clients!B:B,Clients!D:D,FALSE)</f>
        <v>F</v>
      </c>
      <c r="T225" s="156">
        <f t="shared" si="23"/>
        <v>130.68</v>
      </c>
      <c r="U225" s="154" t="str">
        <f t="shared" si="21"/>
        <v>roul.</v>
      </c>
      <c r="V225" s="154" t="str">
        <f>_xlfn.XLOOKUP(E225,Clients!B:B,Clients!X:X,FALSE)</f>
        <v>CAD</v>
      </c>
      <c r="X225" s="197">
        <f t="shared" si="26"/>
        <v>0.36299999999999999</v>
      </c>
      <c r="Y225" s="154" t="str">
        <f t="shared" si="27"/>
        <v>msi</v>
      </c>
      <c r="Z225" s="154" t="str">
        <f>_xlfn.XLOOKUP(E225,Clients!B:B,Clients!Y:Y,FALSE)</f>
        <v>CAD</v>
      </c>
      <c r="AA225" s="154" t="str">
        <f>_xlfn.XLOOKUP(B225,Spec!A:A,Spec!K:K,FALSE)</f>
        <v>Canada</v>
      </c>
      <c r="AB225" s="154">
        <f>_xlfn.XLOOKUP(B225,Spec!A:A,Spec!L:L,FALSE)</f>
        <v>4811.41</v>
      </c>
    </row>
    <row r="226" spans="1:28" x14ac:dyDescent="0.25">
      <c r="A226">
        <v>40245</v>
      </c>
      <c r="B226">
        <v>20017</v>
      </c>
      <c r="C226" s="154" t="str">
        <f>_xlfn.XLOOKUP(B226,Spec!A:A,Spec!C:C)</f>
        <v>Jinda</v>
      </c>
      <c r="D226" s="155" t="str">
        <f>_xlfn.XLOOKUP(B226,Spec!A:A,Spec!D:D)</f>
        <v>0488056</v>
      </c>
      <c r="E226" t="s">
        <v>1610</v>
      </c>
      <c r="F226" t="str">
        <f>_xlfn.XLOOKUP(E226,Clients!B:B,Clients!D:D,FALSE)</f>
        <v>F</v>
      </c>
      <c r="G226" s="13"/>
      <c r="H226" t="s">
        <v>397</v>
      </c>
      <c r="I226" s="154" t="str">
        <f>_xlfn.XLOOKUP(B226,Spec!A:A,Spec!B:B)</f>
        <v>B25-3</v>
      </c>
      <c r="J226" s="154" t="str">
        <f>_xlfn.XLOOKUP(B226,Spec!A:A,Spec!J:J)</f>
        <v>White BOPP - Acrylic Adhesive</v>
      </c>
      <c r="K226" s="154" t="str">
        <f>_xlfn.XLOOKUP(B226,Spec!A:A,Spec!E:E)</f>
        <v>Self Adhesive Film</v>
      </c>
      <c r="L226" s="154" t="str">
        <f t="shared" si="28"/>
        <v>Larg: 6.625po   Long: 2000pi</v>
      </c>
      <c r="N226" s="27">
        <v>0</v>
      </c>
      <c r="O226" s="30" t="s">
        <v>198</v>
      </c>
      <c r="P226" s="114">
        <v>6.625</v>
      </c>
      <c r="Q226" s="71">
        <v>2000</v>
      </c>
      <c r="R226" s="186">
        <f t="shared" si="22"/>
        <v>159</v>
      </c>
      <c r="S226" s="196" t="str">
        <f>_xlfn.XLOOKUP(E226,Clients!B:B,Clients!D:D,FALSE)</f>
        <v>F</v>
      </c>
      <c r="T226" s="156">
        <f t="shared" si="23"/>
        <v>0</v>
      </c>
      <c r="U226" s="154" t="str">
        <f t="shared" si="21"/>
        <v>roul.</v>
      </c>
      <c r="V226" s="154" t="str">
        <f>_xlfn.XLOOKUP(E226,Clients!B:B,Clients!X:X,FALSE)</f>
        <v>CAD</v>
      </c>
      <c r="X226" s="197">
        <f t="shared" si="26"/>
        <v>0</v>
      </c>
      <c r="Y226" s="154" t="str">
        <f t="shared" si="27"/>
        <v>msi</v>
      </c>
      <c r="Z226" s="154" t="str">
        <f>_xlfn.XLOOKUP(E226,Clients!B:B,Clients!Y:Y,FALSE)</f>
        <v>CAD</v>
      </c>
      <c r="AA226" s="154" t="str">
        <f>_xlfn.XLOOKUP(B226,Spec!A:A,Spec!K:K,FALSE)</f>
        <v>Canada</v>
      </c>
      <c r="AB226" s="154" t="str">
        <f>_xlfn.XLOOKUP(B226,Spec!A:A,Spec!L:L,FALSE)</f>
        <v>3919.90</v>
      </c>
    </row>
    <row r="227" spans="1:28" x14ac:dyDescent="0.25">
      <c r="A227">
        <v>40246</v>
      </c>
      <c r="B227">
        <v>20011</v>
      </c>
      <c r="C227" s="154" t="str">
        <f>_xlfn.XLOOKUP(B227,Spec!A:A,Spec!C:C)</f>
        <v>AKO</v>
      </c>
      <c r="D227" s="155" t="str">
        <f>_xlfn.XLOOKUP(B227,Spec!A:A,Spec!D:D)</f>
        <v>AP1019</v>
      </c>
      <c r="E227" t="s">
        <v>853</v>
      </c>
      <c r="F227" t="str">
        <f>_xlfn.XLOOKUP(E227,Clients!B:B,Clients!D:D,FALSE)</f>
        <v>F</v>
      </c>
      <c r="G227" s="13"/>
      <c r="H227" t="s">
        <v>451</v>
      </c>
      <c r="I227" s="154" t="str">
        <f>_xlfn.XLOOKUP(B227,Spec!A:A,Spec!B:B)</f>
        <v>S21-1</v>
      </c>
      <c r="J227" s="154" t="str">
        <f>_xlfn.XLOOKUP(B227,Spec!A:A,Spec!J:J)</f>
        <v>SG - Hotmelt Adhesive</v>
      </c>
      <c r="K227" s="154" t="str">
        <f>_xlfn.XLOOKUP(B227,Spec!A:A,Spec!E:E)</f>
        <v>Self Adhesive Paper</v>
      </c>
      <c r="L227" s="154" t="str">
        <f t="shared" si="28"/>
        <v>Larg: 4po   Long: 10000pi</v>
      </c>
      <c r="N227" s="287">
        <v>0.316</v>
      </c>
      <c r="O227" s="30" t="s">
        <v>198</v>
      </c>
      <c r="P227" s="114">
        <v>4</v>
      </c>
      <c r="Q227" s="71">
        <v>10000</v>
      </c>
      <c r="R227" s="186">
        <f t="shared" si="22"/>
        <v>480</v>
      </c>
      <c r="S227" s="196" t="str">
        <f>_xlfn.XLOOKUP(E227,Clients!B:B,Clients!D:D,FALSE)</f>
        <v>F</v>
      </c>
      <c r="T227" s="156">
        <f t="shared" si="23"/>
        <v>151.68</v>
      </c>
      <c r="U227" s="154" t="str">
        <f t="shared" si="21"/>
        <v>roul.</v>
      </c>
      <c r="V227" s="154" t="str">
        <f>_xlfn.XLOOKUP(E227,Clients!B:B,Clients!X:X,FALSE)</f>
        <v>CAD</v>
      </c>
      <c r="X227" s="197">
        <f t="shared" si="26"/>
        <v>0.316</v>
      </c>
      <c r="Y227" s="154" t="str">
        <f t="shared" si="27"/>
        <v>msi</v>
      </c>
      <c r="Z227" s="154" t="str">
        <f>_xlfn.XLOOKUP(E227,Clients!B:B,Clients!Y:Y,FALSE)</f>
        <v>CAD</v>
      </c>
      <c r="AA227" s="154" t="str">
        <f>_xlfn.XLOOKUP(B227,Spec!A:A,Spec!K:K,FALSE)</f>
        <v>Canada</v>
      </c>
      <c r="AB227" s="154">
        <f>_xlfn.XLOOKUP(B227,Spec!A:A,Spec!L:L,FALSE)</f>
        <v>4811.41</v>
      </c>
    </row>
    <row r="228" spans="1:28" x14ac:dyDescent="0.25">
      <c r="A228">
        <v>40247</v>
      </c>
      <c r="B228">
        <v>20011</v>
      </c>
      <c r="C228" s="154" t="str">
        <f>_xlfn.XLOOKUP(B228,Spec!A:A,Spec!C:C)</f>
        <v>AKO</v>
      </c>
      <c r="D228" s="155" t="str">
        <f>_xlfn.XLOOKUP(B228,Spec!A:A,Spec!D:D)</f>
        <v>AP1019</v>
      </c>
      <c r="E228" t="s">
        <v>853</v>
      </c>
      <c r="F228" t="str">
        <f>_xlfn.XLOOKUP(E228,Clients!B:B,Clients!D:D,FALSE)</f>
        <v>F</v>
      </c>
      <c r="G228" s="13"/>
      <c r="H228" t="s">
        <v>451</v>
      </c>
      <c r="I228" s="154" t="str">
        <f>_xlfn.XLOOKUP(B228,Spec!A:A,Spec!B:B)</f>
        <v>S21-1</v>
      </c>
      <c r="J228" s="154" t="str">
        <f>_xlfn.XLOOKUP(B228,Spec!A:A,Spec!J:J)</f>
        <v>SG - Hotmelt Adhesive</v>
      </c>
      <c r="K228" s="154" t="str">
        <f>_xlfn.XLOOKUP(B228,Spec!A:A,Spec!E:E)</f>
        <v>Self Adhesive Paper</v>
      </c>
      <c r="L228" s="154" t="str">
        <f t="shared" si="28"/>
        <v>Larg: 8.125po   Long: 10000pi</v>
      </c>
      <c r="N228" s="287">
        <v>0.316</v>
      </c>
      <c r="O228" s="30" t="s">
        <v>198</v>
      </c>
      <c r="P228" s="114">
        <v>8.125</v>
      </c>
      <c r="Q228" s="71">
        <v>10000</v>
      </c>
      <c r="R228" s="186">
        <f t="shared" si="22"/>
        <v>975</v>
      </c>
      <c r="S228" s="196" t="str">
        <f>_xlfn.XLOOKUP(E228,Clients!B:B,Clients!D:D,FALSE)</f>
        <v>F</v>
      </c>
      <c r="T228" s="156">
        <f t="shared" si="23"/>
        <v>308.10000000000002</v>
      </c>
      <c r="U228" s="154" t="str">
        <f t="shared" ref="U228:U244" si="29">IF(F228="F","roul.","roll")</f>
        <v>roul.</v>
      </c>
      <c r="V228" s="154" t="str">
        <f>_xlfn.XLOOKUP(E228,Clients!B:B,Clients!X:X,FALSE)</f>
        <v>CAD</v>
      </c>
      <c r="X228" s="197">
        <f t="shared" si="26"/>
        <v>0.316</v>
      </c>
      <c r="Y228" s="154" t="str">
        <f t="shared" si="27"/>
        <v>msi</v>
      </c>
      <c r="Z228" s="154" t="str">
        <f>_xlfn.XLOOKUP(E228,Clients!B:B,Clients!Y:Y,FALSE)</f>
        <v>CAD</v>
      </c>
      <c r="AA228" s="154" t="str">
        <f>_xlfn.XLOOKUP(B228,Spec!A:A,Spec!K:K,FALSE)</f>
        <v>Canada</v>
      </c>
      <c r="AB228" s="154">
        <f>_xlfn.XLOOKUP(B228,Spec!A:A,Spec!L:L,FALSE)</f>
        <v>4811.41</v>
      </c>
    </row>
    <row r="229" spans="1:28" x14ac:dyDescent="0.25">
      <c r="A229">
        <v>40248</v>
      </c>
      <c r="B229">
        <v>20011</v>
      </c>
      <c r="C229" s="154" t="str">
        <f>_xlfn.XLOOKUP(B229,Spec!A:A,Spec!C:C)</f>
        <v>AKO</v>
      </c>
      <c r="D229" s="155" t="str">
        <f>_xlfn.XLOOKUP(B229,Spec!A:A,Spec!D:D)</f>
        <v>AP1019</v>
      </c>
      <c r="E229" t="s">
        <v>853</v>
      </c>
      <c r="F229" t="str">
        <f>_xlfn.XLOOKUP(E229,Clients!B:B,Clients!D:D,FALSE)</f>
        <v>F</v>
      </c>
      <c r="G229" s="13"/>
      <c r="H229" t="s">
        <v>451</v>
      </c>
      <c r="I229" s="154" t="str">
        <f>_xlfn.XLOOKUP(B229,Spec!A:A,Spec!B:B)</f>
        <v>S21-1</v>
      </c>
      <c r="J229" s="154" t="str">
        <f>_xlfn.XLOOKUP(B229,Spec!A:A,Spec!J:J)</f>
        <v>SG - Hotmelt Adhesive</v>
      </c>
      <c r="K229" s="154" t="str">
        <f>_xlfn.XLOOKUP(B229,Spec!A:A,Spec!E:E)</f>
        <v>Self Adhesive Paper</v>
      </c>
      <c r="L229" s="154" t="str">
        <f t="shared" si="28"/>
        <v>Larg: 6.75po   Long: 10000pi</v>
      </c>
      <c r="N229" s="287">
        <v>0.316</v>
      </c>
      <c r="O229" s="30" t="s">
        <v>198</v>
      </c>
      <c r="P229" s="114">
        <v>6.75</v>
      </c>
      <c r="Q229" s="71">
        <v>10000</v>
      </c>
      <c r="R229" s="186">
        <f t="shared" si="22"/>
        <v>810</v>
      </c>
      <c r="S229" s="196" t="str">
        <f>_xlfn.XLOOKUP(E229,Clients!B:B,Clients!D:D,FALSE)</f>
        <v>F</v>
      </c>
      <c r="T229" s="156">
        <f t="shared" si="23"/>
        <v>255.96</v>
      </c>
      <c r="U229" s="154" t="str">
        <f t="shared" si="29"/>
        <v>roul.</v>
      </c>
      <c r="V229" s="154" t="str">
        <f>_xlfn.XLOOKUP(E229,Clients!B:B,Clients!X:X,FALSE)</f>
        <v>CAD</v>
      </c>
      <c r="X229" s="197">
        <f t="shared" si="26"/>
        <v>0.316</v>
      </c>
      <c r="Y229" s="154" t="str">
        <f t="shared" si="27"/>
        <v>msi</v>
      </c>
      <c r="Z229" s="154" t="str">
        <f>_xlfn.XLOOKUP(E229,Clients!B:B,Clients!Y:Y,FALSE)</f>
        <v>CAD</v>
      </c>
      <c r="AA229" s="154" t="str">
        <f>_xlfn.XLOOKUP(B229,Spec!A:A,Spec!K:K,FALSE)</f>
        <v>Canada</v>
      </c>
      <c r="AB229" s="154">
        <f>_xlfn.XLOOKUP(B229,Spec!A:A,Spec!L:L,FALSE)</f>
        <v>4811.41</v>
      </c>
    </row>
    <row r="230" spans="1:28" x14ac:dyDescent="0.25">
      <c r="A230">
        <v>40249</v>
      </c>
      <c r="B230">
        <v>20011</v>
      </c>
      <c r="C230" s="154" t="str">
        <f>_xlfn.XLOOKUP(B230,Spec!A:A,Spec!C:C)</f>
        <v>AKO</v>
      </c>
      <c r="D230" s="155" t="str">
        <f>_xlfn.XLOOKUP(B230,Spec!A:A,Spec!D:D)</f>
        <v>AP1019</v>
      </c>
      <c r="E230" t="s">
        <v>853</v>
      </c>
      <c r="F230" t="str">
        <f>_xlfn.XLOOKUP(E230,Clients!B:B,Clients!D:D,FALSE)</f>
        <v>F</v>
      </c>
      <c r="G230" s="13"/>
      <c r="H230" t="s">
        <v>451</v>
      </c>
      <c r="I230" s="154" t="str">
        <f>_xlfn.XLOOKUP(B230,Spec!A:A,Spec!B:B)</f>
        <v>S21-1</v>
      </c>
      <c r="J230" s="154" t="str">
        <f>_xlfn.XLOOKUP(B230,Spec!A:A,Spec!J:J)</f>
        <v>SG - Hotmelt Adhesive</v>
      </c>
      <c r="K230" s="154" t="str">
        <f>_xlfn.XLOOKUP(B230,Spec!A:A,Spec!E:E)</f>
        <v>Self Adhesive Paper</v>
      </c>
      <c r="L230" s="154" t="str">
        <f t="shared" si="28"/>
        <v>Larg: 3.25po   Long: 10000pi</v>
      </c>
      <c r="N230" s="287">
        <v>0.316</v>
      </c>
      <c r="O230" s="30" t="s">
        <v>198</v>
      </c>
      <c r="P230" s="114">
        <v>3.25</v>
      </c>
      <c r="Q230" s="71">
        <v>10000</v>
      </c>
      <c r="R230" s="186">
        <f t="shared" si="22"/>
        <v>390</v>
      </c>
      <c r="S230" s="196" t="str">
        <f>_xlfn.XLOOKUP(E230,Clients!B:B,Clients!D:D,FALSE)</f>
        <v>F</v>
      </c>
      <c r="T230" s="156">
        <f t="shared" si="23"/>
        <v>123.24</v>
      </c>
      <c r="U230" s="154" t="str">
        <f t="shared" si="29"/>
        <v>roul.</v>
      </c>
      <c r="V230" s="154" t="str">
        <f>_xlfn.XLOOKUP(E230,Clients!B:B,Clients!X:X,FALSE)</f>
        <v>CAD</v>
      </c>
      <c r="X230" s="197">
        <f t="shared" si="26"/>
        <v>0.316</v>
      </c>
      <c r="Y230" s="154" t="str">
        <f t="shared" si="27"/>
        <v>msi</v>
      </c>
      <c r="Z230" s="154" t="str">
        <f>_xlfn.XLOOKUP(E230,Clients!B:B,Clients!Y:Y,FALSE)</f>
        <v>CAD</v>
      </c>
      <c r="AA230" s="154" t="str">
        <f>_xlfn.XLOOKUP(B230,Spec!A:A,Spec!K:K,FALSE)</f>
        <v>Canada</v>
      </c>
      <c r="AB230" s="154">
        <f>_xlfn.XLOOKUP(B230,Spec!A:A,Spec!L:L,FALSE)</f>
        <v>4811.41</v>
      </c>
    </row>
    <row r="231" spans="1:28" x14ac:dyDescent="0.25">
      <c r="A231">
        <v>40250</v>
      </c>
      <c r="B231">
        <v>20024</v>
      </c>
      <c r="C231" s="154" t="str">
        <f>_xlfn.XLOOKUP(B231,Spec!A:A,Spec!C:C)</f>
        <v>Jinda</v>
      </c>
      <c r="D231" s="155" t="str">
        <f>_xlfn.XLOOKUP(B231,Spec!A:A,Spec!D:D)</f>
        <v>0410664</v>
      </c>
      <c r="E231" t="s">
        <v>1610</v>
      </c>
      <c r="F231" t="str">
        <f>_xlfn.XLOOKUP(E231,Clients!B:B,Clients!D:D,FALSE)</f>
        <v>F</v>
      </c>
      <c r="G231" s="13"/>
      <c r="H231" t="s">
        <v>364</v>
      </c>
      <c r="I231" s="154" t="str">
        <f>_xlfn.XLOOKUP(B231,Spec!A:A,Spec!B:B)</f>
        <v>D11-3</v>
      </c>
      <c r="J231" s="154" t="str">
        <f>_xlfn.XLOOKUP(B231,Spec!A:A,Spec!J:J)</f>
        <v>TC DT - Hotmelt Adhesive</v>
      </c>
      <c r="K231" s="154" t="str">
        <f>_xlfn.XLOOKUP(B231,Spec!A:A,Spec!E:E)</f>
        <v>Self Adhesive Paper</v>
      </c>
      <c r="L231" s="154" t="str">
        <f t="shared" si="28"/>
        <v>Larg: 6.625po   Long: 10000pi</v>
      </c>
      <c r="N231" s="287">
        <v>0.47199999999999998</v>
      </c>
      <c r="O231" s="30" t="s">
        <v>198</v>
      </c>
      <c r="P231" s="114">
        <v>6.625</v>
      </c>
      <c r="Q231" s="71">
        <v>10000</v>
      </c>
      <c r="R231" s="186">
        <f t="shared" si="22"/>
        <v>795</v>
      </c>
      <c r="S231" s="196" t="str">
        <f>_xlfn.XLOOKUP(E231,Clients!B:B,Clients!D:D,FALSE)</f>
        <v>F</v>
      </c>
      <c r="T231" s="156">
        <f t="shared" si="23"/>
        <v>375.23999999999995</v>
      </c>
      <c r="U231" s="154" t="str">
        <f t="shared" si="29"/>
        <v>roul.</v>
      </c>
      <c r="V231" s="154" t="str">
        <f>_xlfn.XLOOKUP(E231,Clients!B:B,Clients!X:X,FALSE)</f>
        <v>CAD</v>
      </c>
      <c r="X231" s="197">
        <f t="shared" si="26"/>
        <v>0.47199999999999998</v>
      </c>
      <c r="Y231" s="154" t="str">
        <f t="shared" si="27"/>
        <v>msi</v>
      </c>
      <c r="Z231" s="154" t="str">
        <f>_xlfn.XLOOKUP(E231,Clients!B:B,Clients!Y:Y,FALSE)</f>
        <v>CAD</v>
      </c>
      <c r="AA231" s="154" t="str">
        <f>_xlfn.XLOOKUP(B231,Spec!A:A,Spec!K:K,FALSE)</f>
        <v>Canada</v>
      </c>
      <c r="AB231" s="154">
        <f>_xlfn.XLOOKUP(B231,Spec!A:A,Spec!L:L,FALSE)</f>
        <v>4811.41</v>
      </c>
    </row>
    <row r="232" spans="1:28" x14ac:dyDescent="0.25">
      <c r="A232">
        <v>40251</v>
      </c>
      <c r="B232">
        <v>20024</v>
      </c>
      <c r="C232" s="154" t="str">
        <f>_xlfn.XLOOKUP(B232,Spec!A:A,Spec!C:C)</f>
        <v>Jinda</v>
      </c>
      <c r="D232" s="155" t="str">
        <f>_xlfn.XLOOKUP(B232,Spec!A:A,Spec!D:D)</f>
        <v>0410664</v>
      </c>
      <c r="E232" t="s">
        <v>1610</v>
      </c>
      <c r="F232" t="str">
        <f>_xlfn.XLOOKUP(E232,Clients!B:B,Clients!D:D,FALSE)</f>
        <v>F</v>
      </c>
      <c r="G232" s="13"/>
      <c r="H232" t="s">
        <v>364</v>
      </c>
      <c r="I232" s="154" t="str">
        <f>_xlfn.XLOOKUP(B232,Spec!A:A,Spec!B:B)</f>
        <v>D11-3</v>
      </c>
      <c r="J232" s="154" t="str">
        <f>_xlfn.XLOOKUP(B232,Spec!A:A,Spec!J:J)</f>
        <v>TC DT - Hotmelt Adhesive</v>
      </c>
      <c r="K232" s="154" t="str">
        <f>_xlfn.XLOOKUP(B232,Spec!A:A,Spec!E:E)</f>
        <v>Self Adhesive Paper</v>
      </c>
      <c r="L232" s="154" t="str">
        <f t="shared" si="28"/>
        <v>Larg: 9.5po   Long: 10000pi</v>
      </c>
      <c r="N232" s="287">
        <v>0.47199999999999998</v>
      </c>
      <c r="O232" s="30" t="s">
        <v>198</v>
      </c>
      <c r="P232" s="114">
        <v>9.5</v>
      </c>
      <c r="Q232" s="71">
        <v>10000</v>
      </c>
      <c r="R232" s="186">
        <f t="shared" si="22"/>
        <v>1140</v>
      </c>
      <c r="S232" s="196" t="str">
        <f>_xlfn.XLOOKUP(E232,Clients!B:B,Clients!D:D,FALSE)</f>
        <v>F</v>
      </c>
      <c r="T232" s="156">
        <f t="shared" si="23"/>
        <v>538.07999999999993</v>
      </c>
      <c r="U232" s="154" t="str">
        <f t="shared" si="29"/>
        <v>roul.</v>
      </c>
      <c r="V232" s="154" t="str">
        <f>_xlfn.XLOOKUP(E232,Clients!B:B,Clients!X:X,FALSE)</f>
        <v>CAD</v>
      </c>
      <c r="X232" s="197">
        <f t="shared" si="26"/>
        <v>0.47199999999999998</v>
      </c>
      <c r="Y232" s="154" t="str">
        <f t="shared" si="27"/>
        <v>msi</v>
      </c>
      <c r="Z232" s="154" t="str">
        <f>_xlfn.XLOOKUP(E232,Clients!B:B,Clients!Y:Y,FALSE)</f>
        <v>CAD</v>
      </c>
      <c r="AA232" s="154" t="str">
        <f>_xlfn.XLOOKUP(B232,Spec!A:A,Spec!K:K,FALSE)</f>
        <v>Canada</v>
      </c>
      <c r="AB232" s="154">
        <f>_xlfn.XLOOKUP(B232,Spec!A:A,Spec!L:L,FALSE)</f>
        <v>4811.41</v>
      </c>
    </row>
    <row r="233" spans="1:28" x14ac:dyDescent="0.25">
      <c r="A233">
        <v>40252</v>
      </c>
      <c r="B233">
        <v>20024</v>
      </c>
      <c r="C233" s="154" t="str">
        <f>_xlfn.XLOOKUP(B233,Spec!A:A,Spec!C:C)</f>
        <v>Jinda</v>
      </c>
      <c r="D233" s="155" t="str">
        <f>_xlfn.XLOOKUP(B233,Spec!A:A,Spec!D:D)</f>
        <v>0410664</v>
      </c>
      <c r="E233" t="s">
        <v>1610</v>
      </c>
      <c r="F233" t="str">
        <f>_xlfn.XLOOKUP(E233,Clients!B:B,Clients!D:D,FALSE)</f>
        <v>F</v>
      </c>
      <c r="G233" s="13"/>
      <c r="H233" t="s">
        <v>364</v>
      </c>
      <c r="I233" s="154" t="str">
        <f>_xlfn.XLOOKUP(B233,Spec!A:A,Spec!B:B)</f>
        <v>D11-3</v>
      </c>
      <c r="J233" s="154" t="str">
        <f>_xlfn.XLOOKUP(B233,Spec!A:A,Spec!J:J)</f>
        <v>TC DT - Hotmelt Adhesive</v>
      </c>
      <c r="K233" s="154" t="str">
        <f>_xlfn.XLOOKUP(B233,Spec!A:A,Spec!E:E)</f>
        <v>Self Adhesive Paper</v>
      </c>
      <c r="L233" s="154" t="str">
        <f t="shared" si="28"/>
        <v>Larg: 2.125po   Long: 10000pi</v>
      </c>
      <c r="N233" s="287">
        <v>0.47199999999999998</v>
      </c>
      <c r="O233" s="30" t="s">
        <v>198</v>
      </c>
      <c r="P233" s="114">
        <v>2.125</v>
      </c>
      <c r="Q233" s="71">
        <v>10000</v>
      </c>
      <c r="R233" s="186">
        <f t="shared" si="22"/>
        <v>255</v>
      </c>
      <c r="S233" s="196" t="str">
        <f>_xlfn.XLOOKUP(E233,Clients!B:B,Clients!D:D,FALSE)</f>
        <v>F</v>
      </c>
      <c r="T233" s="156">
        <f t="shared" si="23"/>
        <v>120.36</v>
      </c>
      <c r="U233" s="154" t="str">
        <f t="shared" si="29"/>
        <v>roul.</v>
      </c>
      <c r="V233" s="154" t="str">
        <f>_xlfn.XLOOKUP(E233,Clients!B:B,Clients!X:X,FALSE)</f>
        <v>CAD</v>
      </c>
      <c r="X233" s="197">
        <f t="shared" si="26"/>
        <v>0.47199999999999998</v>
      </c>
      <c r="Y233" s="154" t="str">
        <f t="shared" si="27"/>
        <v>msi</v>
      </c>
      <c r="Z233" s="154" t="str">
        <f>_xlfn.XLOOKUP(E233,Clients!B:B,Clients!Y:Y,FALSE)</f>
        <v>CAD</v>
      </c>
      <c r="AA233" s="154" t="str">
        <f>_xlfn.XLOOKUP(B233,Spec!A:A,Spec!K:K,FALSE)</f>
        <v>Canada</v>
      </c>
      <c r="AB233" s="154">
        <f>_xlfn.XLOOKUP(B233,Spec!A:A,Spec!L:L,FALSE)</f>
        <v>4811.41</v>
      </c>
    </row>
    <row r="234" spans="1:28" x14ac:dyDescent="0.25">
      <c r="A234">
        <v>40253</v>
      </c>
      <c r="B234">
        <v>20024</v>
      </c>
      <c r="C234" s="154" t="str">
        <f>_xlfn.XLOOKUP(B234,Spec!A:A,Spec!C:C)</f>
        <v>Jinda</v>
      </c>
      <c r="D234" s="155" t="str">
        <f>_xlfn.XLOOKUP(B234,Spec!A:A,Spec!D:D)</f>
        <v>0410664</v>
      </c>
      <c r="E234" t="s">
        <v>1610</v>
      </c>
      <c r="F234" t="str">
        <f>_xlfn.XLOOKUP(E234,Clients!B:B,Clients!D:D,FALSE)</f>
        <v>F</v>
      </c>
      <c r="G234" s="13"/>
      <c r="H234" t="s">
        <v>364</v>
      </c>
      <c r="I234" s="154" t="str">
        <f>_xlfn.XLOOKUP(B234,Spec!A:A,Spec!B:B)</f>
        <v>D11-3</v>
      </c>
      <c r="J234" s="154" t="str">
        <f>_xlfn.XLOOKUP(B234,Spec!A:A,Spec!J:J)</f>
        <v>TC DT - Hotmelt Adhesive</v>
      </c>
      <c r="K234" s="154" t="str">
        <f>_xlfn.XLOOKUP(B234,Spec!A:A,Spec!E:E)</f>
        <v>Self Adhesive Paper</v>
      </c>
      <c r="L234" s="154" t="str">
        <f t="shared" si="28"/>
        <v>Larg: 9po   Long: 5000pi</v>
      </c>
      <c r="N234" s="287">
        <v>0.47199999999999998</v>
      </c>
      <c r="O234" s="30" t="s">
        <v>198</v>
      </c>
      <c r="P234" s="114">
        <v>9</v>
      </c>
      <c r="Q234" s="71">
        <v>5000</v>
      </c>
      <c r="R234" s="186">
        <f t="shared" si="22"/>
        <v>540</v>
      </c>
      <c r="S234" s="196" t="str">
        <f>_xlfn.XLOOKUP(E234,Clients!B:B,Clients!D:D,FALSE)</f>
        <v>F</v>
      </c>
      <c r="T234" s="156">
        <f t="shared" si="23"/>
        <v>254.88</v>
      </c>
      <c r="U234" s="154" t="str">
        <f t="shared" si="29"/>
        <v>roul.</v>
      </c>
      <c r="V234" s="154" t="str">
        <f>_xlfn.XLOOKUP(E234,Clients!B:B,Clients!X:X,FALSE)</f>
        <v>CAD</v>
      </c>
      <c r="X234" s="197">
        <f t="shared" si="26"/>
        <v>0.47199999999999998</v>
      </c>
      <c r="Y234" s="154" t="str">
        <f t="shared" si="27"/>
        <v>msi</v>
      </c>
      <c r="Z234" s="154" t="str">
        <f>_xlfn.XLOOKUP(E234,Clients!B:B,Clients!Y:Y,FALSE)</f>
        <v>CAD</v>
      </c>
      <c r="AA234" s="154" t="str">
        <f>_xlfn.XLOOKUP(B234,Spec!A:A,Spec!K:K,FALSE)</f>
        <v>Canada</v>
      </c>
      <c r="AB234" s="154">
        <f>_xlfn.XLOOKUP(B234,Spec!A:A,Spec!L:L,FALSE)</f>
        <v>4811.41</v>
      </c>
    </row>
    <row r="235" spans="1:28" x14ac:dyDescent="0.25">
      <c r="A235">
        <v>40254</v>
      </c>
      <c r="B235">
        <v>20024</v>
      </c>
      <c r="C235" s="154" t="str">
        <f>_xlfn.XLOOKUP(B235,Spec!A:A,Spec!C:C)</f>
        <v>Jinda</v>
      </c>
      <c r="D235" s="155" t="str">
        <f>_xlfn.XLOOKUP(B235,Spec!A:A,Spec!D:D)</f>
        <v>0410664</v>
      </c>
      <c r="E235" t="s">
        <v>1610</v>
      </c>
      <c r="F235" t="str">
        <f>_xlfn.XLOOKUP(E235,Clients!B:B,Clients!D:D,FALSE)</f>
        <v>F</v>
      </c>
      <c r="G235" s="13"/>
      <c r="H235" t="s">
        <v>364</v>
      </c>
      <c r="I235" s="154" t="str">
        <f>_xlfn.XLOOKUP(B235,Spec!A:A,Spec!B:B)</f>
        <v>D11-3</v>
      </c>
      <c r="J235" s="154" t="str">
        <f>_xlfn.XLOOKUP(B235,Spec!A:A,Spec!J:J)</f>
        <v>TC DT - Hotmelt Adhesive</v>
      </c>
      <c r="K235" s="154" t="str">
        <f>_xlfn.XLOOKUP(B235,Spec!A:A,Spec!E:E)</f>
        <v>Self Adhesive Paper</v>
      </c>
      <c r="L235" s="154" t="str">
        <f t="shared" si="28"/>
        <v>Larg: 5.25po   Long: 5000pi</v>
      </c>
      <c r="N235" s="287">
        <v>0.47199999999999998</v>
      </c>
      <c r="O235" s="30" t="s">
        <v>198</v>
      </c>
      <c r="P235" s="114">
        <v>5.25</v>
      </c>
      <c r="Q235" s="71">
        <v>5000</v>
      </c>
      <c r="R235" s="186">
        <f t="shared" ref="R235:R244" si="30">P235*12*Q235/1000</f>
        <v>315</v>
      </c>
      <c r="S235" s="196" t="str">
        <f>_xlfn.XLOOKUP(E235,Clients!B:B,Clients!D:D,FALSE)</f>
        <v>F</v>
      </c>
      <c r="T235" s="156">
        <f t="shared" ref="T235:T244" si="31">IF(O235="msi",P235*12*Q235/1000*N235,IF(O235="sqm",P235/1000*Q235,N235))</f>
        <v>148.67999999999998</v>
      </c>
      <c r="U235" s="154" t="str">
        <f t="shared" si="29"/>
        <v>roul.</v>
      </c>
      <c r="V235" s="154" t="str">
        <f>_xlfn.XLOOKUP(E235,Clients!B:B,Clients!X:X,FALSE)</f>
        <v>CAD</v>
      </c>
      <c r="X235" s="197">
        <f t="shared" si="26"/>
        <v>0.47199999999999998</v>
      </c>
      <c r="Y235" s="154" t="str">
        <f t="shared" ref="Y235:Y244" si="32">O235</f>
        <v>msi</v>
      </c>
      <c r="Z235" s="154" t="str">
        <f>_xlfn.XLOOKUP(E235,Clients!B:B,Clients!Y:Y,FALSE)</f>
        <v>CAD</v>
      </c>
      <c r="AA235" s="154" t="str">
        <f>_xlfn.XLOOKUP(B235,Spec!A:A,Spec!K:K,FALSE)</f>
        <v>Canada</v>
      </c>
      <c r="AB235" s="154">
        <f>_xlfn.XLOOKUP(B235,Spec!A:A,Spec!L:L,FALSE)</f>
        <v>4811.41</v>
      </c>
    </row>
    <row r="236" spans="1:28" x14ac:dyDescent="0.25">
      <c r="A236">
        <v>40255</v>
      </c>
      <c r="B236">
        <v>20024</v>
      </c>
      <c r="C236" s="154" t="str">
        <f>_xlfn.XLOOKUP(B236,Spec!A:A,Spec!C:C)</f>
        <v>Jinda</v>
      </c>
      <c r="D236" s="155" t="str">
        <f>_xlfn.XLOOKUP(B236,Spec!A:A,Spec!D:D)</f>
        <v>0410664</v>
      </c>
      <c r="E236" t="s">
        <v>1610</v>
      </c>
      <c r="F236" t="str">
        <f>_xlfn.XLOOKUP(E236,Clients!B:B,Clients!D:D,FALSE)</f>
        <v>F</v>
      </c>
      <c r="G236" s="13"/>
      <c r="H236" t="s">
        <v>364</v>
      </c>
      <c r="I236" s="154" t="str">
        <f>_xlfn.XLOOKUP(B236,Spec!A:A,Spec!B:B)</f>
        <v>D11-3</v>
      </c>
      <c r="J236" s="154" t="str">
        <f>_xlfn.XLOOKUP(B236,Spec!A:A,Spec!J:J)</f>
        <v>TC DT - Hotmelt Adhesive</v>
      </c>
      <c r="K236" s="154" t="str">
        <f>_xlfn.XLOOKUP(B236,Spec!A:A,Spec!E:E)</f>
        <v>Self Adhesive Paper</v>
      </c>
      <c r="L236" s="154" t="str">
        <f t="shared" si="28"/>
        <v>Larg: 2.5po   Long: 5000pi</v>
      </c>
      <c r="N236" s="287">
        <v>0.47199999999999998</v>
      </c>
      <c r="O236" s="30" t="s">
        <v>198</v>
      </c>
      <c r="P236" s="114">
        <v>2.5</v>
      </c>
      <c r="Q236" s="71">
        <v>5000</v>
      </c>
      <c r="R236" s="186">
        <f t="shared" si="30"/>
        <v>150</v>
      </c>
      <c r="S236" s="196" t="str">
        <f>_xlfn.XLOOKUP(E236,Clients!B:B,Clients!D:D,FALSE)</f>
        <v>F</v>
      </c>
      <c r="T236" s="156">
        <f t="shared" si="31"/>
        <v>70.8</v>
      </c>
      <c r="U236" s="154" t="str">
        <f t="shared" si="29"/>
        <v>roul.</v>
      </c>
      <c r="V236" s="154" t="str">
        <f>_xlfn.XLOOKUP(E236,Clients!B:B,Clients!X:X,FALSE)</f>
        <v>CAD</v>
      </c>
      <c r="X236" s="197">
        <f t="shared" si="26"/>
        <v>0.47199999999999998</v>
      </c>
      <c r="Y236" s="154" t="str">
        <f t="shared" si="32"/>
        <v>msi</v>
      </c>
      <c r="Z236" s="154" t="str">
        <f>_xlfn.XLOOKUP(E236,Clients!B:B,Clients!Y:Y,FALSE)</f>
        <v>CAD</v>
      </c>
      <c r="AA236" s="154" t="str">
        <f>_xlfn.XLOOKUP(B236,Spec!A:A,Spec!K:K,FALSE)</f>
        <v>Canada</v>
      </c>
      <c r="AB236" s="154">
        <f>_xlfn.XLOOKUP(B236,Spec!A:A,Spec!L:L,FALSE)</f>
        <v>4811.41</v>
      </c>
    </row>
    <row r="237" spans="1:28" x14ac:dyDescent="0.25">
      <c r="A237">
        <v>40256</v>
      </c>
      <c r="B237">
        <v>20011</v>
      </c>
      <c r="C237" s="154" t="str">
        <f>_xlfn.XLOOKUP(B237,Spec!A:A,Spec!C:C)</f>
        <v>AKO</v>
      </c>
      <c r="D237" s="155" t="str">
        <f>_xlfn.XLOOKUP(B237,Spec!A:A,Spec!D:D)</f>
        <v>AP1019</v>
      </c>
      <c r="E237" t="s">
        <v>1610</v>
      </c>
      <c r="F237" t="str">
        <f>_xlfn.XLOOKUP(E237,Clients!B:B,Clients!D:D,FALSE)</f>
        <v>F</v>
      </c>
      <c r="G237" s="13"/>
      <c r="H237" t="s">
        <v>451</v>
      </c>
      <c r="I237" s="154" t="str">
        <f>_xlfn.XLOOKUP(B237,Spec!A:A,Spec!B:B)</f>
        <v>S21-1</v>
      </c>
      <c r="J237" s="154" t="str">
        <f>_xlfn.XLOOKUP(B237,Spec!A:A,Spec!J:J)</f>
        <v>SG - Hotmelt Adhesive</v>
      </c>
      <c r="K237" s="154" t="str">
        <f>_xlfn.XLOOKUP(B237,Spec!A:A,Spec!E:E)</f>
        <v>Self Adhesive Paper</v>
      </c>
      <c r="L237" s="154" t="str">
        <f t="shared" si="28"/>
        <v>Larg: 6po   Long: 2500pi</v>
      </c>
      <c r="N237" s="27">
        <v>0</v>
      </c>
      <c r="O237" s="30" t="s">
        <v>198</v>
      </c>
      <c r="P237" s="114">
        <v>6</v>
      </c>
      <c r="Q237" s="71">
        <v>2500</v>
      </c>
      <c r="R237" s="186">
        <f t="shared" si="30"/>
        <v>180</v>
      </c>
      <c r="S237" s="196" t="str">
        <f>_xlfn.XLOOKUP(E237,Clients!B:B,Clients!D:D,FALSE)</f>
        <v>F</v>
      </c>
      <c r="T237" s="156">
        <f t="shared" si="31"/>
        <v>0</v>
      </c>
      <c r="U237" s="154" t="str">
        <f t="shared" si="29"/>
        <v>roul.</v>
      </c>
      <c r="V237" s="154" t="str">
        <f>_xlfn.XLOOKUP(E237,Clients!B:B,Clients!X:X,FALSE)</f>
        <v>CAD</v>
      </c>
      <c r="X237" s="197">
        <f t="shared" si="26"/>
        <v>0</v>
      </c>
      <c r="Y237" s="154" t="str">
        <f t="shared" si="32"/>
        <v>msi</v>
      </c>
      <c r="Z237" s="154" t="str">
        <f>_xlfn.XLOOKUP(E237,Clients!B:B,Clients!Y:Y,FALSE)</f>
        <v>CAD</v>
      </c>
      <c r="AA237" s="154" t="str">
        <f>_xlfn.XLOOKUP(B237,Spec!A:A,Spec!K:K,FALSE)</f>
        <v>Canada</v>
      </c>
      <c r="AB237" s="154">
        <f>_xlfn.XLOOKUP(B237,Spec!A:A,Spec!L:L,FALSE)</f>
        <v>4811.41</v>
      </c>
    </row>
    <row r="238" spans="1:28" x14ac:dyDescent="0.25">
      <c r="A238">
        <v>40257</v>
      </c>
      <c r="B238">
        <v>20018</v>
      </c>
      <c r="C238" s="154" t="str">
        <f>_xlfn.XLOOKUP(B238,Spec!A:A,Spec!C:C)</f>
        <v>AKO</v>
      </c>
      <c r="D238" s="155" t="str">
        <f>_xlfn.XLOOKUP(B238,Spec!A:A,Spec!D:D)</f>
        <v>AH3010</v>
      </c>
      <c r="E238" t="s">
        <v>8</v>
      </c>
      <c r="F238" t="str">
        <f>_xlfn.XLOOKUP(E238,Clients!B:B,Clients!D:D,FALSE)</f>
        <v>A</v>
      </c>
      <c r="G238" s="13" t="s">
        <v>507</v>
      </c>
      <c r="H238" t="s">
        <v>282</v>
      </c>
      <c r="I238" s="154" t="s">
        <v>146</v>
      </c>
      <c r="J238" s="154" t="str">
        <f>_xlfn.XLOOKUP(B238,Spec!A:A,Spec!J:J)</f>
        <v>TC DT - Acrylic Adhesive</v>
      </c>
      <c r="K238" s="154" t="str">
        <f>_xlfn.XLOOKUP(B238,Spec!A:A,Spec!E:E)</f>
        <v>Self Adhesive Paper</v>
      </c>
      <c r="L238" s="154" t="str">
        <f t="shared" si="28"/>
        <v>W: 9.5in   L: 5000ft</v>
      </c>
      <c r="N238" s="287">
        <v>0.31</v>
      </c>
      <c r="O238" s="30" t="s">
        <v>198</v>
      </c>
      <c r="P238" s="114">
        <v>9.5</v>
      </c>
      <c r="Q238" s="71">
        <v>5000</v>
      </c>
      <c r="R238" s="186">
        <f t="shared" si="30"/>
        <v>570</v>
      </c>
      <c r="S238" s="196" t="str">
        <f>_xlfn.XLOOKUP(E238,Clients!B:B,Clients!D:D,FALSE)</f>
        <v>A</v>
      </c>
      <c r="T238" s="156">
        <f t="shared" si="31"/>
        <v>176.7</v>
      </c>
      <c r="U238" s="154" t="str">
        <f t="shared" si="29"/>
        <v>roll</v>
      </c>
      <c r="V238" s="154" t="str">
        <f>_xlfn.XLOOKUP(E238,Clients!B:B,Clients!X:X,FALSE)</f>
        <v>USD</v>
      </c>
      <c r="X238" s="197">
        <f t="shared" si="26"/>
        <v>0.31</v>
      </c>
      <c r="Y238" s="154" t="str">
        <f t="shared" si="32"/>
        <v>msi</v>
      </c>
      <c r="Z238" s="154" t="str">
        <f>_xlfn.XLOOKUP(E238,Clients!B:B,Clients!Y:Y,FALSE)</f>
        <v>USD</v>
      </c>
      <c r="AA238" s="154" t="str">
        <f>_xlfn.XLOOKUP(B238,Spec!A:A,Spec!K:K,FALSE)</f>
        <v>Canada</v>
      </c>
      <c r="AB238" s="154">
        <f>_xlfn.XLOOKUP(B238,Spec!A:A,Spec!L:L,FALSE)</f>
        <v>4811.41</v>
      </c>
    </row>
    <row r="239" spans="1:28" x14ac:dyDescent="0.25">
      <c r="A239">
        <v>40258</v>
      </c>
      <c r="B239">
        <v>20011</v>
      </c>
      <c r="C239" s="154" t="str">
        <f>_xlfn.XLOOKUP(B239,Spec!A:A,Spec!C:C)</f>
        <v>AKO</v>
      </c>
      <c r="D239" s="155" t="str">
        <f>_xlfn.XLOOKUP(B239,Spec!A:A,Spec!D:D)</f>
        <v>AP1019</v>
      </c>
      <c r="E239" t="s">
        <v>445</v>
      </c>
      <c r="F239" t="str">
        <f>_xlfn.XLOOKUP(E239,Clients!B:B,Clients!D:D,FALSE)</f>
        <v>F</v>
      </c>
      <c r="G239" s="13">
        <v>2212</v>
      </c>
      <c r="H239" t="s">
        <v>451</v>
      </c>
      <c r="I239" s="154" t="str">
        <f>_xlfn.XLOOKUP(B239,Spec!A:A,Spec!B:B)</f>
        <v>S21-1</v>
      </c>
      <c r="J239" s="154" t="str">
        <f>_xlfn.XLOOKUP(B239,Spec!A:A,Spec!J:J)</f>
        <v>SG - Hotmelt Adhesive</v>
      </c>
      <c r="K239" s="154" t="str">
        <f>_xlfn.XLOOKUP(B239,Spec!A:A,Spec!E:E)</f>
        <v>Self Adhesive Paper</v>
      </c>
      <c r="L239" s="154" t="str">
        <f t="shared" si="28"/>
        <v>Larg: 16po   Long: 5000pi</v>
      </c>
      <c r="N239" s="287">
        <v>0.27</v>
      </c>
      <c r="O239" s="30" t="s">
        <v>198</v>
      </c>
      <c r="P239" s="114">
        <v>16</v>
      </c>
      <c r="Q239" s="71">
        <v>5000</v>
      </c>
      <c r="R239" s="186">
        <f t="shared" si="30"/>
        <v>960</v>
      </c>
      <c r="S239" s="196" t="str">
        <f>_xlfn.XLOOKUP(E239,Clients!B:B,Clients!D:D,FALSE)</f>
        <v>F</v>
      </c>
      <c r="T239" s="156">
        <f t="shared" si="31"/>
        <v>259.20000000000005</v>
      </c>
      <c r="U239" s="154" t="str">
        <f t="shared" si="29"/>
        <v>roul.</v>
      </c>
      <c r="V239" s="154" t="str">
        <f>_xlfn.XLOOKUP(E239,Clients!B:B,Clients!X:X,FALSE)</f>
        <v>USD</v>
      </c>
      <c r="X239" s="197">
        <f t="shared" si="26"/>
        <v>0.27</v>
      </c>
      <c r="Y239" s="154" t="str">
        <f t="shared" si="32"/>
        <v>msi</v>
      </c>
      <c r="Z239" s="154" t="str">
        <f>_xlfn.XLOOKUP(E239,Clients!B:B,Clients!Y:Y,FALSE)</f>
        <v>USD</v>
      </c>
      <c r="AA239" s="154" t="str">
        <f>_xlfn.XLOOKUP(B239,Spec!A:A,Spec!K:K,FALSE)</f>
        <v>Canada</v>
      </c>
      <c r="AB239" s="154">
        <f>_xlfn.XLOOKUP(B239,Spec!A:A,Spec!L:L,FALSE)</f>
        <v>4811.41</v>
      </c>
    </row>
    <row r="240" spans="1:28" x14ac:dyDescent="0.25">
      <c r="A240">
        <v>40259</v>
      </c>
      <c r="B240">
        <v>20011</v>
      </c>
      <c r="C240" s="154" t="str">
        <f>_xlfn.XLOOKUP(B240,Spec!A:A,Spec!C:C)</f>
        <v>AKO</v>
      </c>
      <c r="D240" s="155" t="str">
        <f>_xlfn.XLOOKUP(B240,Spec!A:A,Spec!D:D)</f>
        <v>AP1019</v>
      </c>
      <c r="E240" t="s">
        <v>445</v>
      </c>
      <c r="F240" t="str">
        <f>_xlfn.XLOOKUP(E240,Clients!B:B,Clients!D:D,FALSE)</f>
        <v>F</v>
      </c>
      <c r="G240" s="13">
        <v>2212</v>
      </c>
      <c r="H240" t="s">
        <v>451</v>
      </c>
      <c r="I240" s="154" t="str">
        <f>_xlfn.XLOOKUP(B240,Spec!A:A,Spec!B:B)</f>
        <v>S21-1</v>
      </c>
      <c r="J240" s="154" t="str">
        <f>_xlfn.XLOOKUP(B240,Spec!A:A,Spec!J:J)</f>
        <v>SG - Hotmelt Adhesive</v>
      </c>
      <c r="K240" s="154" t="str">
        <f>_xlfn.XLOOKUP(B240,Spec!A:A,Spec!E:E)</f>
        <v>Self Adhesive Paper</v>
      </c>
      <c r="L240" s="154" t="str">
        <f t="shared" si="28"/>
        <v>Larg: 5po   Long: 5000pi</v>
      </c>
      <c r="N240" s="287">
        <v>0.27</v>
      </c>
      <c r="O240" s="30" t="s">
        <v>198</v>
      </c>
      <c r="P240" s="114">
        <v>5</v>
      </c>
      <c r="Q240" s="71">
        <v>5000</v>
      </c>
      <c r="R240" s="186">
        <f t="shared" si="30"/>
        <v>300</v>
      </c>
      <c r="S240" s="196" t="str">
        <f>_xlfn.XLOOKUP(E240,Clients!B:B,Clients!D:D,FALSE)</f>
        <v>F</v>
      </c>
      <c r="T240" s="156">
        <f t="shared" si="31"/>
        <v>81</v>
      </c>
      <c r="U240" s="154" t="str">
        <f t="shared" si="29"/>
        <v>roul.</v>
      </c>
      <c r="V240" s="154" t="str">
        <f>_xlfn.XLOOKUP(E240,Clients!B:B,Clients!X:X,FALSE)</f>
        <v>USD</v>
      </c>
      <c r="X240" s="197">
        <f t="shared" si="26"/>
        <v>0.27</v>
      </c>
      <c r="Y240" s="154" t="str">
        <f t="shared" si="32"/>
        <v>msi</v>
      </c>
      <c r="Z240" s="154" t="str">
        <f>_xlfn.XLOOKUP(E240,Clients!B:B,Clients!Y:Y,FALSE)</f>
        <v>USD</v>
      </c>
      <c r="AA240" s="154" t="str">
        <f>_xlfn.XLOOKUP(B240,Spec!A:A,Spec!K:K,FALSE)</f>
        <v>Canada</v>
      </c>
      <c r="AB240" s="154">
        <f>_xlfn.XLOOKUP(B240,Spec!A:A,Spec!L:L,FALSE)</f>
        <v>4811.41</v>
      </c>
    </row>
    <row r="241" spans="1:28" x14ac:dyDescent="0.25">
      <c r="A241">
        <v>40260</v>
      </c>
      <c r="B241">
        <v>20024</v>
      </c>
      <c r="C241" s="154" t="str">
        <f>_xlfn.XLOOKUP(B241,Spec!A:A,Spec!C:C)</f>
        <v>Jinda</v>
      </c>
      <c r="D241" s="155" t="str">
        <f>_xlfn.XLOOKUP(B241,Spec!A:A,Spec!D:D)</f>
        <v>0410664</v>
      </c>
      <c r="E241" t="s">
        <v>1610</v>
      </c>
      <c r="F241" t="str">
        <f>_xlfn.XLOOKUP(E241,Clients!B:B,Clients!D:D,FALSE)</f>
        <v>F</v>
      </c>
      <c r="G241" s="13"/>
      <c r="H241" t="s">
        <v>364</v>
      </c>
      <c r="I241" s="154" t="str">
        <f>_xlfn.XLOOKUP(B241,Spec!A:A,Spec!B:B)</f>
        <v>D11-3</v>
      </c>
      <c r="J241" s="154" t="str">
        <f>_xlfn.XLOOKUP(B241,Spec!A:A,Spec!J:J)</f>
        <v>TC DT - Hotmelt Adhesive</v>
      </c>
      <c r="K241" s="154" t="str">
        <f>_xlfn.XLOOKUP(B241,Spec!A:A,Spec!E:E)</f>
        <v>Self Adhesive Paper</v>
      </c>
      <c r="L241" s="154" t="str">
        <f t="shared" si="28"/>
        <v>Larg: 9.5po   Long: 5000pi</v>
      </c>
      <c r="N241" s="287">
        <v>0.47199999999999998</v>
      </c>
      <c r="O241" s="30" t="s">
        <v>198</v>
      </c>
      <c r="P241" s="114">
        <v>9.5</v>
      </c>
      <c r="Q241" s="71">
        <v>5000</v>
      </c>
      <c r="R241" s="186">
        <f t="shared" si="30"/>
        <v>570</v>
      </c>
      <c r="S241" s="196" t="str">
        <f>_xlfn.XLOOKUP(E241,Clients!B:B,Clients!D:D,FALSE)</f>
        <v>F</v>
      </c>
      <c r="T241" s="156">
        <f t="shared" si="31"/>
        <v>269.03999999999996</v>
      </c>
      <c r="U241" s="154" t="str">
        <f t="shared" si="29"/>
        <v>roul.</v>
      </c>
      <c r="V241" s="154" t="str">
        <f>_xlfn.XLOOKUP(E241,Clients!B:B,Clients!X:X,FALSE)</f>
        <v>CAD</v>
      </c>
      <c r="X241" s="197">
        <f t="shared" si="26"/>
        <v>0.47199999999999998</v>
      </c>
      <c r="Y241" s="154" t="str">
        <f t="shared" si="32"/>
        <v>msi</v>
      </c>
      <c r="Z241" s="154" t="str">
        <f>_xlfn.XLOOKUP(E241,Clients!B:B,Clients!Y:Y,FALSE)</f>
        <v>CAD</v>
      </c>
      <c r="AA241" s="154" t="str">
        <f>_xlfn.XLOOKUP(B241,Spec!A:A,Spec!K:K,FALSE)</f>
        <v>Canada</v>
      </c>
      <c r="AB241" s="154">
        <f>_xlfn.XLOOKUP(B241,Spec!A:A,Spec!L:L,FALSE)</f>
        <v>4811.41</v>
      </c>
    </row>
    <row r="242" spans="1:28" x14ac:dyDescent="0.25">
      <c r="A242">
        <v>40261</v>
      </c>
      <c r="C242" s="154">
        <f>_xlfn.XLOOKUP(B242,Spec!A:A,Spec!C:C)</f>
        <v>0</v>
      </c>
      <c r="D242" s="155">
        <f>_xlfn.XLOOKUP(B242,Spec!A:A,Spec!D:D)</f>
        <v>0</v>
      </c>
      <c r="F242">
        <f>_xlfn.XLOOKUP(E242,Clients!B:B,Clients!D:D,FALSE)</f>
        <v>0</v>
      </c>
      <c r="G242" s="13"/>
      <c r="I242" s="154">
        <f>_xlfn.XLOOKUP(B242,Spec!A:A,Spec!B:B)</f>
        <v>0</v>
      </c>
      <c r="J242" s="154">
        <f>_xlfn.XLOOKUP(B242,Spec!A:A,Spec!J:J)</f>
        <v>0</v>
      </c>
      <c r="K242" s="154">
        <f>_xlfn.XLOOKUP(B242,Spec!A:A,Spec!E:E)</f>
        <v>0</v>
      </c>
      <c r="L242" s="154" t="str">
        <f t="shared" si="28"/>
        <v>W: in   L: ft</v>
      </c>
      <c r="N242" s="27"/>
      <c r="O242" s="30" t="s">
        <v>198</v>
      </c>
      <c r="P242" s="114"/>
      <c r="Q242" s="71"/>
      <c r="R242" s="186">
        <f t="shared" si="30"/>
        <v>0</v>
      </c>
      <c r="S242" s="196">
        <f>_xlfn.XLOOKUP(E242,Clients!B:B,Clients!D:D,FALSE)</f>
        <v>0</v>
      </c>
      <c r="T242" s="156">
        <f t="shared" si="31"/>
        <v>0</v>
      </c>
      <c r="U242" s="154" t="str">
        <f t="shared" si="29"/>
        <v>roll</v>
      </c>
      <c r="V242" s="154">
        <f>_xlfn.XLOOKUP(E242,Clients!B:B,Clients!X:X,FALSE)</f>
        <v>0</v>
      </c>
      <c r="X242" s="197">
        <f t="shared" si="26"/>
        <v>0</v>
      </c>
      <c r="Y242" s="154" t="str">
        <f t="shared" si="32"/>
        <v>msi</v>
      </c>
      <c r="Z242" s="154">
        <f>_xlfn.XLOOKUP(E242,Clients!B:B,Clients!Y:Y,FALSE)</f>
        <v>0</v>
      </c>
      <c r="AA242" s="154">
        <f>_xlfn.XLOOKUP(B242,Spec!A:A,Spec!K:K,FALSE)</f>
        <v>0</v>
      </c>
      <c r="AB242" s="154">
        <f>_xlfn.XLOOKUP(B242,Spec!A:A,Spec!L:L,FALSE)</f>
        <v>0</v>
      </c>
    </row>
    <row r="243" spans="1:28" x14ac:dyDescent="0.25">
      <c r="A243">
        <v>40262</v>
      </c>
      <c r="C243" s="154">
        <f>_xlfn.XLOOKUP(B243,Spec!A:A,Spec!C:C)</f>
        <v>0</v>
      </c>
      <c r="D243" s="155">
        <f>_xlfn.XLOOKUP(B243,Spec!A:A,Spec!D:D)</f>
        <v>0</v>
      </c>
      <c r="F243">
        <f>_xlfn.XLOOKUP(E243,Clients!B:B,Clients!D:D,FALSE)</f>
        <v>0</v>
      </c>
      <c r="G243" s="13"/>
      <c r="I243" s="154">
        <f>_xlfn.XLOOKUP(B243,Spec!A:A,Spec!B:B)</f>
        <v>0</v>
      </c>
      <c r="J243" s="154">
        <f>_xlfn.XLOOKUP(B243,Spec!A:A,Spec!J:J)</f>
        <v>0</v>
      </c>
      <c r="K243" s="154">
        <f>_xlfn.XLOOKUP(B243,Spec!A:A,Spec!E:E)</f>
        <v>0</v>
      </c>
      <c r="L243" s="154" t="str">
        <f t="shared" si="28"/>
        <v>W: in   L: ft</v>
      </c>
      <c r="N243" s="27"/>
      <c r="O243" s="30" t="s">
        <v>198</v>
      </c>
      <c r="P243" s="114"/>
      <c r="Q243" s="71"/>
      <c r="R243" s="186">
        <f t="shared" si="30"/>
        <v>0</v>
      </c>
      <c r="S243" s="196">
        <f>_xlfn.XLOOKUP(E243,Clients!B:B,Clients!D:D,FALSE)</f>
        <v>0</v>
      </c>
      <c r="T243" s="156">
        <f t="shared" si="31"/>
        <v>0</v>
      </c>
      <c r="U243" s="154" t="str">
        <f t="shared" si="29"/>
        <v>roll</v>
      </c>
      <c r="V243" s="154">
        <f>_xlfn.XLOOKUP(E243,Clients!B:B,Clients!X:X,FALSE)</f>
        <v>0</v>
      </c>
      <c r="X243" s="197">
        <f t="shared" si="26"/>
        <v>0</v>
      </c>
      <c r="Y243" s="154" t="str">
        <f t="shared" si="32"/>
        <v>msi</v>
      </c>
      <c r="Z243" s="154">
        <f>_xlfn.XLOOKUP(E243,Clients!B:B,Clients!Y:Y,FALSE)</f>
        <v>0</v>
      </c>
      <c r="AA243" s="154">
        <f>_xlfn.XLOOKUP(B243,Spec!A:A,Spec!K:K,FALSE)</f>
        <v>0</v>
      </c>
      <c r="AB243" s="154">
        <f>_xlfn.XLOOKUP(B243,Spec!A:A,Spec!L:L,FALSE)</f>
        <v>0</v>
      </c>
    </row>
    <row r="244" spans="1:28" x14ac:dyDescent="0.25">
      <c r="A244">
        <v>40263</v>
      </c>
      <c r="C244" s="154">
        <f>_xlfn.XLOOKUP(B244,Spec!A:A,Spec!C:C)</f>
        <v>0</v>
      </c>
      <c r="D244" s="155">
        <f>_xlfn.XLOOKUP(B244,Spec!A:A,Spec!D:D)</f>
        <v>0</v>
      </c>
      <c r="F244">
        <f>_xlfn.XLOOKUP(E244,Clients!B:B,Clients!D:D,FALSE)</f>
        <v>0</v>
      </c>
      <c r="G244" s="13"/>
      <c r="I244" s="154">
        <f>_xlfn.XLOOKUP(B244,Spec!A:A,Spec!B:B)</f>
        <v>0</v>
      </c>
      <c r="J244" s="154">
        <f>_xlfn.XLOOKUP(B244,Spec!A:A,Spec!J:J)</f>
        <v>0</v>
      </c>
      <c r="K244" s="154">
        <f>_xlfn.XLOOKUP(B244,Spec!A:A,Spec!E:E)</f>
        <v>0</v>
      </c>
      <c r="L244" s="154" t="str">
        <f t="shared" si="28"/>
        <v>W: in   L: ft</v>
      </c>
      <c r="N244" s="27"/>
      <c r="O244" s="30" t="s">
        <v>198</v>
      </c>
      <c r="P244" s="114"/>
      <c r="Q244" s="71"/>
      <c r="R244" s="186">
        <f t="shared" si="30"/>
        <v>0</v>
      </c>
      <c r="S244" s="196">
        <f>_xlfn.XLOOKUP(E244,Clients!B:B,Clients!D:D,FALSE)</f>
        <v>0</v>
      </c>
      <c r="T244" s="156">
        <f t="shared" si="31"/>
        <v>0</v>
      </c>
      <c r="U244" s="154" t="str">
        <f t="shared" si="29"/>
        <v>roll</v>
      </c>
      <c r="V244" s="154">
        <f>_xlfn.XLOOKUP(E244,Clients!B:B,Clients!X:X,FALSE)</f>
        <v>0</v>
      </c>
      <c r="X244" s="197">
        <f t="shared" si="26"/>
        <v>0</v>
      </c>
      <c r="Y244" s="154" t="str">
        <f t="shared" si="32"/>
        <v>msi</v>
      </c>
      <c r="Z244" s="154">
        <f>_xlfn.XLOOKUP(E244,Clients!B:B,Clients!Y:Y,FALSE)</f>
        <v>0</v>
      </c>
      <c r="AA244" s="154">
        <f>_xlfn.XLOOKUP(B244,Spec!A:A,Spec!K:K,FALSE)</f>
        <v>0</v>
      </c>
      <c r="AB244" s="154">
        <f>_xlfn.XLOOKUP(B244,Spec!A:A,Spec!L:L,FALSE)</f>
        <v>0</v>
      </c>
    </row>
  </sheetData>
  <phoneticPr fontId="12" type="noConversion"/>
  <conditionalFormatting sqref="W3:W244">
    <cfRule type="expression" dxfId="6" priority="1">
      <formula>$V3&lt;&gt;$Z3</formula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9CA5D64-1849-440E-891C-6F7583DF9847}">
          <x14:formula1>
            <xm:f>Clients!$B$2:$B$19</xm:f>
          </x14:formula1>
          <xm:sqref>E82:E83</xm:sqref>
        </x14:dataValidation>
        <x14:dataValidation type="list" allowBlank="1" showInputMessage="1" showErrorMessage="1" xr:uid="{57B8FBB1-DC93-494E-A72D-AD2C94F6CA3C}">
          <x14:formula1>
            <xm:f>Clients!$B:$B</xm:f>
          </x14:formula1>
          <xm:sqref>E79:E81 E66:E74 E58:E61 E53:E55 E49 E3 E17:E22 E5:E15 E35 E84:E112 E117:E118 E123:E244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9264-0E97-4FFA-BF76-F4444C5E3E73}">
  <sheetPr codeName="Sheet4"/>
  <dimension ref="A1:BB203"/>
  <sheetViews>
    <sheetView tabSelected="1" zoomScale="85" zoomScaleNormal="85" workbookViewId="0">
      <pane xSplit="5" ySplit="1" topLeftCell="F125" activePane="bottomRight" state="frozen"/>
      <selection activeCell="S23" sqref="S23"/>
      <selection pane="topRight" activeCell="S23" sqref="S23"/>
      <selection pane="bottomLeft" activeCell="S23" sqref="S23"/>
      <selection pane="bottomRight" activeCell="B167" sqref="B167"/>
    </sheetView>
  </sheetViews>
  <sheetFormatPr defaultColWidth="9.28515625" defaultRowHeight="15" x14ac:dyDescent="0.25"/>
  <cols>
    <col min="1" max="1" width="9" style="3" customWidth="1"/>
    <col min="2" max="2" width="30" style="1" customWidth="1"/>
    <col min="3" max="3" width="24.140625" style="1" customWidth="1"/>
    <col min="4" max="4" width="12.5703125" style="1" customWidth="1"/>
    <col min="5" max="5" width="16.5703125" style="1" customWidth="1"/>
    <col min="6" max="6" width="11.85546875" style="2" bestFit="1" customWidth="1"/>
    <col min="7" max="7" width="17.7109375" style="1" customWidth="1"/>
    <col min="8" max="8" width="16.140625" style="1" customWidth="1"/>
    <col min="9" max="9" width="10.5703125" style="1" customWidth="1"/>
    <col min="10" max="10" width="11.140625" style="1" customWidth="1"/>
    <col min="11" max="11" width="15.7109375" style="1" customWidth="1"/>
    <col min="12" max="12" width="14.7109375" style="2" customWidth="1"/>
    <col min="13" max="13" width="8.5703125" style="2" customWidth="1"/>
    <col min="14" max="14" width="10.5703125" style="2" customWidth="1"/>
    <col min="15" max="15" width="9.7109375" style="2" customWidth="1"/>
    <col min="16" max="16" width="11.42578125" style="2" customWidth="1"/>
    <col min="17" max="17" width="9.7109375" style="2" customWidth="1"/>
    <col min="18" max="18" width="8.5703125" style="2" customWidth="1"/>
    <col min="19" max="19" width="9.7109375" style="2" customWidth="1"/>
    <col min="20" max="20" width="12.42578125" style="2" customWidth="1"/>
    <col min="21" max="21" width="9.7109375" style="2" customWidth="1"/>
    <col min="22" max="22" width="8.85546875" style="2" customWidth="1"/>
    <col min="23" max="23" width="9.7109375" style="2" customWidth="1"/>
    <col min="24" max="24" width="11.140625" style="2" customWidth="1"/>
    <col min="25" max="25" width="9.7109375" style="2" customWidth="1"/>
    <col min="26" max="26" width="8.5703125" style="2" customWidth="1"/>
    <col min="27" max="27" width="9.7109375" style="2" customWidth="1"/>
    <col min="28" max="28" width="8.5703125" style="2" customWidth="1"/>
    <col min="29" max="29" width="9.7109375" style="2" customWidth="1"/>
    <col min="30" max="30" width="8.85546875" style="2" customWidth="1"/>
    <col min="31" max="31" width="9.7109375" style="2" customWidth="1"/>
    <col min="32" max="32" width="10.42578125" style="2" bestFit="1" customWidth="1"/>
    <col min="33" max="33" width="9.7109375" style="2" customWidth="1"/>
    <col min="34" max="34" width="8.5703125" style="2" customWidth="1"/>
    <col min="35" max="35" width="9.7109375" style="2" customWidth="1"/>
    <col min="36" max="36" width="8.5703125" style="2" customWidth="1"/>
    <col min="37" max="37" width="9.7109375" style="2" customWidth="1"/>
    <col min="38" max="38" width="8.85546875" style="2" customWidth="1"/>
    <col min="39" max="39" width="9.7109375" style="2" customWidth="1"/>
    <col min="40" max="40" width="10.42578125" style="2" bestFit="1" customWidth="1"/>
    <col min="41" max="41" width="9.7109375" style="2" customWidth="1"/>
    <col min="42" max="42" width="8.5703125" style="2" customWidth="1"/>
    <col min="43" max="43" width="9.7109375" style="2" customWidth="1"/>
    <col min="44" max="44" width="8.5703125" style="2" customWidth="1"/>
    <col min="45" max="45" width="9.7109375" style="2" customWidth="1"/>
    <col min="46" max="46" width="8.85546875" style="2" customWidth="1"/>
    <col min="47" max="47" width="9.7109375" style="2" customWidth="1"/>
    <col min="48" max="48" width="10.42578125" style="2" bestFit="1" customWidth="1"/>
    <col min="49" max="49" width="9.7109375" style="2" customWidth="1"/>
    <col min="50" max="50" width="8.5703125" style="2" customWidth="1"/>
    <col min="51" max="51" width="9.7109375" style="2" customWidth="1"/>
    <col min="52" max="52" width="8.5703125" style="2" customWidth="1"/>
    <col min="53" max="53" width="9.7109375" style="2" customWidth="1"/>
    <col min="54" max="54" width="8.85546875" style="2" customWidth="1"/>
    <col min="55" max="16384" width="9.28515625" style="1"/>
  </cols>
  <sheetData>
    <row r="1" spans="1:54" s="4" customFormat="1" ht="60" x14ac:dyDescent="0.25">
      <c r="A1" s="38" t="s">
        <v>19</v>
      </c>
      <c r="B1" s="39" t="s">
        <v>18</v>
      </c>
      <c r="C1" s="39" t="s">
        <v>17</v>
      </c>
      <c r="D1" s="39" t="s">
        <v>16</v>
      </c>
      <c r="E1" s="39" t="s">
        <v>15</v>
      </c>
      <c r="F1" s="40" t="s">
        <v>1637</v>
      </c>
      <c r="G1" s="39" t="s">
        <v>14</v>
      </c>
      <c r="H1" s="39" t="s">
        <v>587</v>
      </c>
      <c r="I1" s="39" t="s">
        <v>588</v>
      </c>
      <c r="J1" s="39" t="s">
        <v>418</v>
      </c>
      <c r="K1" s="39" t="s">
        <v>13</v>
      </c>
      <c r="L1" s="40" t="s">
        <v>12</v>
      </c>
      <c r="M1" s="40" t="s">
        <v>441</v>
      </c>
      <c r="N1" s="40" t="s">
        <v>516</v>
      </c>
      <c r="O1" s="49" t="s">
        <v>620</v>
      </c>
      <c r="P1" s="49" t="s">
        <v>808</v>
      </c>
      <c r="Q1" s="49" t="s">
        <v>575</v>
      </c>
      <c r="R1" s="49" t="s">
        <v>576</v>
      </c>
      <c r="S1" s="40" t="s">
        <v>621</v>
      </c>
      <c r="T1" s="40" t="s">
        <v>809</v>
      </c>
      <c r="U1" s="40" t="s">
        <v>577</v>
      </c>
      <c r="V1" s="40" t="s">
        <v>578</v>
      </c>
      <c r="W1" s="50" t="s">
        <v>622</v>
      </c>
      <c r="X1" s="50" t="s">
        <v>810</v>
      </c>
      <c r="Y1" s="50" t="s">
        <v>579</v>
      </c>
      <c r="Z1" s="49" t="s">
        <v>580</v>
      </c>
      <c r="AA1" s="40" t="s">
        <v>623</v>
      </c>
      <c r="AB1" s="40" t="s">
        <v>811</v>
      </c>
      <c r="AC1" s="40" t="s">
        <v>581</v>
      </c>
      <c r="AD1" s="40" t="s">
        <v>582</v>
      </c>
      <c r="AE1" s="50" t="s">
        <v>1429</v>
      </c>
      <c r="AF1" s="50" t="s">
        <v>1430</v>
      </c>
      <c r="AG1" s="50" t="s">
        <v>1431</v>
      </c>
      <c r="AH1" s="49" t="s">
        <v>1432</v>
      </c>
      <c r="AI1" s="40" t="s">
        <v>1433</v>
      </c>
      <c r="AJ1" s="40" t="s">
        <v>1434</v>
      </c>
      <c r="AK1" s="40" t="s">
        <v>1435</v>
      </c>
      <c r="AL1" s="40" t="s">
        <v>1436</v>
      </c>
      <c r="AM1" s="50" t="s">
        <v>1437</v>
      </c>
      <c r="AN1" s="50" t="s">
        <v>1438</v>
      </c>
      <c r="AO1" s="50" t="s">
        <v>1439</v>
      </c>
      <c r="AP1" s="49" t="s">
        <v>1440</v>
      </c>
      <c r="AQ1" s="40" t="s">
        <v>1441</v>
      </c>
      <c r="AR1" s="40" t="s">
        <v>1442</v>
      </c>
      <c r="AS1" s="40" t="s">
        <v>1443</v>
      </c>
      <c r="AT1" s="40" t="s">
        <v>1444</v>
      </c>
      <c r="AU1" s="50" t="s">
        <v>1452</v>
      </c>
      <c r="AV1" s="50" t="s">
        <v>1453</v>
      </c>
      <c r="AW1" s="50" t="s">
        <v>1454</v>
      </c>
      <c r="AX1" s="49" t="s">
        <v>1455</v>
      </c>
      <c r="AY1" s="40" t="s">
        <v>1456</v>
      </c>
      <c r="AZ1" s="40" t="s">
        <v>1457</v>
      </c>
      <c r="BA1" s="40" t="s">
        <v>1458</v>
      </c>
      <c r="BB1" s="40" t="s">
        <v>1459</v>
      </c>
    </row>
    <row r="2" spans="1:54" x14ac:dyDescent="0.25">
      <c r="A2" s="36">
        <v>150</v>
      </c>
      <c r="B2" s="41" t="s">
        <v>2</v>
      </c>
      <c r="C2" s="41" t="s">
        <v>2</v>
      </c>
      <c r="D2" s="42">
        <v>45261</v>
      </c>
      <c r="E2" s="41" t="s">
        <v>11</v>
      </c>
      <c r="F2" s="43" t="s">
        <v>233</v>
      </c>
      <c r="G2" s="41" t="s">
        <v>1</v>
      </c>
      <c r="H2" s="41"/>
      <c r="I2" s="153"/>
      <c r="J2" s="153" t="str">
        <f>_xlfn.XLOOKUP(B2,Clients!$B$1:$B$1001,Clients!$M$1:$M$1001,FALSE)</f>
        <v>Net 30 days</v>
      </c>
      <c r="K2" s="153" t="s">
        <v>0</v>
      </c>
      <c r="L2" s="48"/>
      <c r="M2" s="36"/>
      <c r="N2" s="36"/>
      <c r="O2" s="151">
        <v>40021</v>
      </c>
      <c r="P2" s="183" t="str">
        <f>_xlfn.XLOOKUP(O2,'Prix vente'!A:A,'Prix vente'!H:H)&amp;"/"&amp;_xlfn.XLOOKUP(O2,'Prix vente'!A:A,'Prix vente'!P:P)&amp;"/"&amp;_xlfn.XLOOKUP(O2,'Prix vente'!A:A,'Prix vente'!Q:Q)/1000</f>
        <v>//0</v>
      </c>
      <c r="Q2" s="151">
        <v>24</v>
      </c>
      <c r="R2" s="151"/>
      <c r="S2" s="43"/>
      <c r="T2" s="182"/>
      <c r="U2" s="43"/>
      <c r="V2" s="43"/>
      <c r="W2" s="151"/>
      <c r="X2" s="183"/>
      <c r="Y2" s="151"/>
      <c r="Z2" s="151"/>
      <c r="AA2" s="3"/>
      <c r="AB2" s="182"/>
      <c r="AC2" s="3"/>
      <c r="AD2" s="43"/>
      <c r="AE2" s="293"/>
      <c r="AF2" s="293"/>
      <c r="AG2" s="293"/>
      <c r="AH2" s="293"/>
      <c r="AI2" s="293"/>
      <c r="AJ2" s="293"/>
      <c r="AK2" s="293"/>
      <c r="AL2" s="293"/>
      <c r="AM2" s="293"/>
      <c r="AN2" s="293"/>
      <c r="AO2" s="293"/>
      <c r="AP2" s="293"/>
      <c r="AQ2" s="293"/>
      <c r="AR2" s="293"/>
      <c r="AS2" s="293"/>
      <c r="AT2" s="293"/>
      <c r="AU2" s="293"/>
      <c r="AV2" s="293"/>
      <c r="AW2" s="293"/>
      <c r="AX2" s="293"/>
      <c r="AY2" s="293"/>
      <c r="AZ2" s="293"/>
      <c r="BA2" s="293"/>
      <c r="BB2" s="293"/>
    </row>
    <row r="3" spans="1:54" x14ac:dyDescent="0.25">
      <c r="A3" s="36">
        <v>151</v>
      </c>
      <c r="B3" s="41" t="s">
        <v>8</v>
      </c>
      <c r="C3" s="41" t="s">
        <v>8</v>
      </c>
      <c r="D3" s="42">
        <v>45288</v>
      </c>
      <c r="E3" s="41">
        <v>50007541</v>
      </c>
      <c r="F3" s="43" t="s">
        <v>233</v>
      </c>
      <c r="G3" s="41" t="s">
        <v>10</v>
      </c>
      <c r="H3" s="41"/>
      <c r="I3" s="153"/>
      <c r="J3" s="153" t="str">
        <f>_xlfn.XLOOKUP(B3,Clients!$B$1:$B$1001,Clients!$M$1:$M$1001,FALSE)</f>
        <v>Net 30 days</v>
      </c>
      <c r="K3" s="153" t="s">
        <v>9</v>
      </c>
      <c r="L3" s="48"/>
      <c r="M3" s="36"/>
      <c r="N3" s="36"/>
      <c r="O3" s="151">
        <v>40020</v>
      </c>
      <c r="P3" s="183" t="str">
        <f>_xlfn.XLOOKUP(O3,'Prix vente'!A:A,'Prix vente'!H:H)&amp;"/"&amp;_xlfn.XLOOKUP(O3,'Prix vente'!A:A,'Prix vente'!P:P)&amp;"/"&amp;_xlfn.XLOOKUP(O3,'Prix vente'!A:A,'Prix vente'!Q:Q)/1000</f>
        <v>D16-2//0</v>
      </c>
      <c r="Q3" s="151">
        <v>12</v>
      </c>
      <c r="R3" s="151"/>
      <c r="S3" s="43"/>
      <c r="T3" s="182"/>
      <c r="U3" s="43"/>
      <c r="V3" s="43"/>
      <c r="W3" s="151"/>
      <c r="X3" s="183"/>
      <c r="Y3" s="151"/>
      <c r="Z3" s="151"/>
      <c r="AA3" s="43"/>
      <c r="AB3" s="182"/>
      <c r="AC3" s="43"/>
      <c r="AD3" s="43"/>
      <c r="AE3" s="290"/>
      <c r="AF3" s="290"/>
      <c r="AG3" s="290"/>
      <c r="AH3" s="290"/>
      <c r="AI3" s="290"/>
      <c r="AJ3" s="290"/>
      <c r="AK3" s="290"/>
      <c r="AL3" s="290"/>
      <c r="AM3" s="290"/>
      <c r="AN3" s="290"/>
      <c r="AO3" s="290"/>
      <c r="AP3" s="290"/>
      <c r="AQ3" s="290"/>
      <c r="AR3" s="290"/>
      <c r="AS3" s="290"/>
      <c r="AT3" s="290"/>
      <c r="AU3" s="290"/>
      <c r="AV3" s="290"/>
      <c r="AW3" s="290"/>
      <c r="AX3" s="290"/>
      <c r="AY3" s="290"/>
      <c r="AZ3" s="290"/>
      <c r="BA3" s="290"/>
      <c r="BB3" s="290"/>
    </row>
    <row r="4" spans="1:54" x14ac:dyDescent="0.25">
      <c r="A4" s="36">
        <v>152</v>
      </c>
      <c r="B4" s="41" t="s">
        <v>8</v>
      </c>
      <c r="C4" s="41" t="s">
        <v>8</v>
      </c>
      <c r="D4" s="42">
        <v>45292</v>
      </c>
      <c r="E4" s="41" t="s">
        <v>7</v>
      </c>
      <c r="F4" s="43" t="s">
        <v>233</v>
      </c>
      <c r="G4" s="41"/>
      <c r="H4" s="41"/>
      <c r="I4" s="36"/>
      <c r="J4" s="153"/>
      <c r="K4" s="153" t="s">
        <v>6</v>
      </c>
      <c r="L4" s="48"/>
      <c r="M4" s="36"/>
      <c r="N4" s="36"/>
      <c r="O4" s="151">
        <v>40010</v>
      </c>
      <c r="P4" s="183" t="str">
        <f>_xlfn.XLOOKUP(O4,'Prix vente'!A:A,'Prix vente'!H:H)&amp;"/"&amp;_xlfn.XLOOKUP(O4,'Prix vente'!A:A,'Prix vente'!P:P)&amp;"/"&amp;_xlfn.XLOOKUP(O4,'Prix vente'!A:A,'Prix vente'!Q:Q)/1000</f>
        <v>OBSOLETE//0</v>
      </c>
      <c r="Q4" s="151">
        <v>1</v>
      </c>
      <c r="R4" s="151"/>
      <c r="S4" s="43"/>
      <c r="T4" s="182"/>
      <c r="U4" s="43"/>
      <c r="V4" s="43"/>
      <c r="W4" s="151"/>
      <c r="X4" s="183"/>
      <c r="Y4" s="151"/>
      <c r="Z4" s="151"/>
      <c r="AA4" s="43"/>
      <c r="AB4" s="182"/>
      <c r="AC4" s="43"/>
      <c r="AD4" s="43"/>
      <c r="AE4" s="290"/>
      <c r="AF4" s="290"/>
      <c r="AG4" s="290"/>
      <c r="AH4" s="290"/>
      <c r="AI4" s="290"/>
      <c r="AJ4" s="290"/>
      <c r="AK4" s="290"/>
      <c r="AL4" s="290"/>
      <c r="AM4" s="290"/>
      <c r="AN4" s="290"/>
      <c r="AO4" s="290"/>
      <c r="AP4" s="290"/>
      <c r="AQ4" s="290"/>
      <c r="AR4" s="290"/>
      <c r="AS4" s="290"/>
      <c r="AT4" s="290"/>
      <c r="AU4" s="290"/>
      <c r="AV4" s="290"/>
      <c r="AW4" s="290"/>
      <c r="AX4" s="290"/>
      <c r="AY4" s="290"/>
      <c r="AZ4" s="290"/>
      <c r="BA4" s="290"/>
      <c r="BB4" s="290"/>
    </row>
    <row r="5" spans="1:54" x14ac:dyDescent="0.25">
      <c r="A5" s="36">
        <v>153</v>
      </c>
      <c r="B5" s="41" t="s">
        <v>5</v>
      </c>
      <c r="C5" s="41" t="s">
        <v>5</v>
      </c>
      <c r="D5" s="42">
        <v>45292</v>
      </c>
      <c r="E5" s="41" t="s">
        <v>4</v>
      </c>
      <c r="F5" s="43" t="s">
        <v>233</v>
      </c>
      <c r="G5" s="41"/>
      <c r="H5" s="41"/>
      <c r="I5" s="153"/>
      <c r="J5" s="153"/>
      <c r="K5" s="153" t="s">
        <v>3</v>
      </c>
      <c r="L5" s="48"/>
      <c r="M5" s="36"/>
      <c r="N5" s="36"/>
      <c r="O5" s="151">
        <v>40011</v>
      </c>
      <c r="P5" s="183" t="str">
        <f>_xlfn.XLOOKUP(O5,'Prix vente'!A:A,'Prix vente'!H:H)&amp;"/"&amp;_xlfn.XLOOKUP(O5,'Prix vente'!A:A,'Prix vente'!P:P)&amp;"/"&amp;_xlfn.XLOOKUP(O5,'Prix vente'!A:A,'Prix vente'!Q:Q)/1000</f>
        <v>ECHANTILLON/13/1</v>
      </c>
      <c r="Q5" s="151">
        <v>1</v>
      </c>
      <c r="R5" s="151"/>
      <c r="S5" s="43"/>
      <c r="T5" s="182"/>
      <c r="U5" s="43"/>
      <c r="V5" s="43"/>
      <c r="W5" s="151"/>
      <c r="X5" s="183"/>
      <c r="Y5" s="151"/>
      <c r="Z5" s="151"/>
      <c r="AA5" s="43"/>
      <c r="AB5" s="182"/>
      <c r="AC5" s="43"/>
      <c r="AD5" s="43"/>
      <c r="AE5" s="290"/>
      <c r="AF5" s="290"/>
      <c r="AG5" s="290"/>
      <c r="AH5" s="290"/>
      <c r="AI5" s="290"/>
      <c r="AJ5" s="290"/>
      <c r="AK5" s="290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  <c r="AY5" s="290"/>
      <c r="AZ5" s="290"/>
      <c r="BA5" s="290"/>
      <c r="BB5" s="290"/>
    </row>
    <row r="6" spans="1:54" x14ac:dyDescent="0.25">
      <c r="A6" s="36">
        <v>154</v>
      </c>
      <c r="B6" s="41" t="s">
        <v>2</v>
      </c>
      <c r="C6" s="41" t="s">
        <v>2</v>
      </c>
      <c r="D6" s="42">
        <v>45275</v>
      </c>
      <c r="E6" s="41">
        <v>113350</v>
      </c>
      <c r="F6" s="43" t="s">
        <v>233</v>
      </c>
      <c r="G6" s="41" t="s">
        <v>1</v>
      </c>
      <c r="H6" s="41"/>
      <c r="I6" s="153"/>
      <c r="J6" s="153" t="str">
        <f>_xlfn.XLOOKUP(B6,Clients!$B$1:$B$1001,Clients!$M$1:$M$1001,FALSE)</f>
        <v>Net 30 days</v>
      </c>
      <c r="K6" s="153" t="s">
        <v>0</v>
      </c>
      <c r="L6" s="48"/>
      <c r="M6" s="36"/>
      <c r="N6" s="36"/>
      <c r="O6" s="151">
        <v>40022</v>
      </c>
      <c r="P6" s="183" t="str">
        <f>_xlfn.XLOOKUP(O6,'Prix vente'!A:A,'Prix vente'!H:H)&amp;"/"&amp;_xlfn.XLOOKUP(O6,'Prix vente'!A:A,'Prix vente'!P:P)&amp;"/"&amp;_xlfn.XLOOKUP(O6,'Prix vente'!A:A,'Prix vente'!Q:Q)/1000</f>
        <v>//0</v>
      </c>
      <c r="Q6" s="151">
        <v>105</v>
      </c>
      <c r="R6" s="151"/>
      <c r="S6" s="43">
        <v>40023</v>
      </c>
      <c r="T6" s="182"/>
      <c r="U6" s="43">
        <v>35</v>
      </c>
      <c r="V6" s="43"/>
      <c r="W6" s="151"/>
      <c r="X6" s="183"/>
      <c r="Y6" s="151"/>
      <c r="Z6" s="151"/>
      <c r="AA6" s="43"/>
      <c r="AB6" s="182"/>
      <c r="AC6" s="43"/>
      <c r="AD6" s="43"/>
      <c r="AE6" s="290"/>
      <c r="AF6" s="290"/>
      <c r="AG6" s="290"/>
      <c r="AH6" s="290"/>
      <c r="AI6" s="290"/>
      <c r="AJ6" s="290"/>
      <c r="AK6" s="290"/>
      <c r="AL6" s="290"/>
      <c r="AM6" s="290"/>
      <c r="AN6" s="290"/>
      <c r="AO6" s="290"/>
      <c r="AP6" s="290"/>
      <c r="AQ6" s="290"/>
      <c r="AR6" s="290"/>
      <c r="AS6" s="290"/>
      <c r="AT6" s="290"/>
      <c r="AU6" s="290"/>
      <c r="AV6" s="290"/>
      <c r="AW6" s="290"/>
      <c r="AX6" s="290"/>
      <c r="AY6" s="290"/>
      <c r="AZ6" s="290"/>
      <c r="BA6" s="290"/>
      <c r="BB6" s="290"/>
    </row>
    <row r="7" spans="1:54" x14ac:dyDescent="0.25">
      <c r="A7" s="36">
        <v>155</v>
      </c>
      <c r="B7" s="41" t="s">
        <v>2</v>
      </c>
      <c r="C7" s="41" t="s">
        <v>2</v>
      </c>
      <c r="D7" s="42">
        <v>45295</v>
      </c>
      <c r="E7" s="41">
        <v>113350</v>
      </c>
      <c r="F7" s="43" t="s">
        <v>233</v>
      </c>
      <c r="G7" s="41" t="s">
        <v>1</v>
      </c>
      <c r="H7" s="41"/>
      <c r="I7" s="153"/>
      <c r="J7" s="153" t="str">
        <f>_xlfn.XLOOKUP(B7,Clients!$B$1:$B$1001,Clients!$M$1:$M$1001,FALSE)</f>
        <v>Net 30 days</v>
      </c>
      <c r="K7" s="153" t="s">
        <v>0</v>
      </c>
      <c r="L7" s="48">
        <v>45380</v>
      </c>
      <c r="M7" s="36"/>
      <c r="N7" s="36"/>
      <c r="O7" s="151">
        <v>40024</v>
      </c>
      <c r="P7" s="183" t="str">
        <f>_xlfn.XLOOKUP(O7,'Prix vente'!A:A,'Prix vente'!H:H)&amp;"/"&amp;_xlfn.XLOOKUP(O7,'Prix vente'!A:A,'Prix vente'!P:P)&amp;"/"&amp;_xlfn.XLOOKUP(O7,'Prix vente'!A:A,'Prix vente'!Q:Q)/1000</f>
        <v>S21-1/16.75/9.8425</v>
      </c>
      <c r="Q7" s="151">
        <v>105</v>
      </c>
      <c r="R7" s="151"/>
      <c r="S7" s="43">
        <v>40025</v>
      </c>
      <c r="T7" s="182" t="str">
        <f>_xlfn.XLOOKUP(S7,'Prix vente'!$A:$A,'Prix vente'!$H:$H)&amp;"/"&amp;_xlfn.XLOOKUP(S7,'Prix vente'!A:A,'Prix vente'!P:P)&amp;"/"&amp;_xlfn.XLOOKUP(S7,'Prix vente'!A:A,'Prix vente'!Q:Q)/1000</f>
        <v>S21-1/9.75/9.8425</v>
      </c>
      <c r="U7" s="43">
        <v>35</v>
      </c>
      <c r="V7" s="43"/>
      <c r="W7" s="151"/>
      <c r="X7" s="183"/>
      <c r="Y7" s="151"/>
      <c r="Z7" s="151"/>
      <c r="AA7" s="43"/>
      <c r="AB7" s="182"/>
      <c r="AC7" s="43"/>
      <c r="AD7" s="43"/>
      <c r="AE7" s="290"/>
      <c r="AF7" s="290"/>
      <c r="AG7" s="290"/>
      <c r="AH7" s="290"/>
      <c r="AI7" s="290"/>
      <c r="AJ7" s="290"/>
      <c r="AK7" s="290"/>
      <c r="AL7" s="290"/>
      <c r="AM7" s="290"/>
      <c r="AN7" s="290"/>
      <c r="AO7" s="290"/>
      <c r="AP7" s="290"/>
      <c r="AQ7" s="290"/>
      <c r="AR7" s="290"/>
      <c r="AS7" s="290"/>
      <c r="AT7" s="290"/>
      <c r="AU7" s="290"/>
      <c r="AV7" s="290"/>
      <c r="AW7" s="290"/>
      <c r="AX7" s="290"/>
      <c r="AY7" s="290"/>
      <c r="AZ7" s="290"/>
      <c r="BA7" s="290"/>
      <c r="BB7" s="290"/>
    </row>
    <row r="8" spans="1:54" x14ac:dyDescent="0.25">
      <c r="A8" s="36">
        <v>156</v>
      </c>
      <c r="B8" s="41" t="s">
        <v>114</v>
      </c>
      <c r="C8" s="41" t="s">
        <v>114</v>
      </c>
      <c r="D8" s="42">
        <v>45405</v>
      </c>
      <c r="E8" s="44" t="s">
        <v>117</v>
      </c>
      <c r="F8" s="43" t="s">
        <v>233</v>
      </c>
      <c r="G8" s="41" t="s">
        <v>115</v>
      </c>
      <c r="H8" s="41"/>
      <c r="I8" s="153"/>
      <c r="J8" s="153" t="str">
        <f>_xlfn.XLOOKUP(B8,Clients!$B$1:$B$1001,Clients!$M$1:$M$1001,FALSE)</f>
        <v>Net 30 jours</v>
      </c>
      <c r="K8" s="153" t="s">
        <v>116</v>
      </c>
      <c r="L8" s="48"/>
      <c r="M8" s="36"/>
      <c r="N8" s="36"/>
      <c r="O8" s="151">
        <v>40029</v>
      </c>
      <c r="P8" s="183" t="str">
        <f>_xlfn.XLOOKUP(O8,'Prix vente'!A:A,'Prix vente'!H:H)&amp;"/"&amp;_xlfn.XLOOKUP(O8,'Prix vente'!A:A,'Prix vente'!P:P)&amp;"/"&amp;_xlfn.XLOOKUP(O8,'Prix vente'!A:A,'Prix vente'!Q:Q)/1000</f>
        <v>A-48549//0</v>
      </c>
      <c r="Q8" s="151">
        <v>1</v>
      </c>
      <c r="R8" s="151"/>
      <c r="S8" s="43">
        <v>40030</v>
      </c>
      <c r="T8" s="182" t="str">
        <f>_xlfn.XLOOKUP(S8,'Prix vente'!$A:$A,'Prix vente'!$H:$H)&amp;"/"&amp;_xlfn.XLOOKUP(S8,'Prix vente'!A:A,'Prix vente'!P:P)&amp;"/"&amp;_xlfn.XLOOKUP(S8,'Prix vente'!A:A,'Prix vente'!Q:Q)/1000</f>
        <v>A-48596//0</v>
      </c>
      <c r="U8" s="43">
        <v>1</v>
      </c>
      <c r="V8" s="43"/>
      <c r="W8" s="151"/>
      <c r="X8" s="183"/>
      <c r="Y8" s="151"/>
      <c r="Z8" s="151"/>
      <c r="AA8" s="43"/>
      <c r="AB8" s="182"/>
      <c r="AC8" s="43"/>
      <c r="AD8" s="43"/>
      <c r="AE8" s="290"/>
      <c r="AF8" s="290"/>
      <c r="AG8" s="290"/>
      <c r="AH8" s="290"/>
      <c r="AI8" s="290"/>
      <c r="AJ8" s="290"/>
      <c r="AK8" s="290"/>
      <c r="AL8" s="290"/>
      <c r="AM8" s="290"/>
      <c r="AN8" s="290"/>
      <c r="AO8" s="290"/>
      <c r="AP8" s="290"/>
      <c r="AQ8" s="290"/>
      <c r="AR8" s="290"/>
      <c r="AS8" s="290"/>
      <c r="AT8" s="290"/>
      <c r="AU8" s="290"/>
      <c r="AV8" s="290"/>
      <c r="AW8" s="290"/>
      <c r="AX8" s="290"/>
      <c r="AY8" s="290"/>
      <c r="AZ8" s="290"/>
      <c r="BA8" s="290"/>
      <c r="BB8" s="290"/>
    </row>
    <row r="9" spans="1:54" x14ac:dyDescent="0.25">
      <c r="A9" s="36">
        <v>157</v>
      </c>
      <c r="B9" s="41" t="s">
        <v>8</v>
      </c>
      <c r="C9" s="41" t="s">
        <v>8</v>
      </c>
      <c r="D9" s="42">
        <v>45405</v>
      </c>
      <c r="E9" s="41">
        <v>50007975</v>
      </c>
      <c r="F9" s="43" t="s">
        <v>233</v>
      </c>
      <c r="G9" s="41" t="s">
        <v>120</v>
      </c>
      <c r="H9" s="41"/>
      <c r="I9" s="153"/>
      <c r="J9" s="153" t="str">
        <f>_xlfn.XLOOKUP(B9,Clients!$B$1:$B$1001,Clients!$M$1:$M$1001,FALSE)</f>
        <v>Net 30 days</v>
      </c>
      <c r="K9" s="153" t="s">
        <v>9</v>
      </c>
      <c r="L9" s="48">
        <v>45412</v>
      </c>
      <c r="M9" s="36" t="s">
        <v>187</v>
      </c>
      <c r="N9" s="36" t="s">
        <v>187</v>
      </c>
      <c r="O9" s="151">
        <v>40032</v>
      </c>
      <c r="P9" s="183" t="str">
        <f>_xlfn.XLOOKUP(O9,'Prix vente'!A:A,'Prix vente'!H:H)&amp;"/"&amp;_xlfn.XLOOKUP(O9,'Prix vente'!A:A,'Prix vente'!P:P)&amp;"/"&amp;_xlfn.XLOOKUP(O9,'Prix vente'!A:A,'Prix vente'!Q:Q)/1000</f>
        <v>D16-2/10/5</v>
      </c>
      <c r="Q9" s="151">
        <v>72</v>
      </c>
      <c r="R9" s="151"/>
      <c r="S9" s="43"/>
      <c r="T9" s="182"/>
      <c r="U9" s="43"/>
      <c r="V9" s="43"/>
      <c r="W9" s="151"/>
      <c r="X9" s="183"/>
      <c r="Y9" s="151"/>
      <c r="Z9" s="151"/>
      <c r="AA9" s="43"/>
      <c r="AB9" s="182"/>
      <c r="AC9" s="43"/>
      <c r="AD9" s="43"/>
      <c r="AE9" s="290"/>
      <c r="AF9" s="290"/>
      <c r="AG9" s="290"/>
      <c r="AH9" s="290"/>
      <c r="AI9" s="290"/>
      <c r="AJ9" s="290"/>
      <c r="AK9" s="290"/>
      <c r="AL9" s="290"/>
      <c r="AM9" s="290"/>
      <c r="AN9" s="290"/>
      <c r="AO9" s="290"/>
      <c r="AP9" s="290"/>
      <c r="AQ9" s="290"/>
      <c r="AR9" s="290"/>
      <c r="AS9" s="290"/>
      <c r="AT9" s="290"/>
      <c r="AU9" s="290"/>
      <c r="AV9" s="290"/>
      <c r="AW9" s="290"/>
      <c r="AX9" s="290"/>
      <c r="AY9" s="290"/>
      <c r="AZ9" s="290"/>
      <c r="BA9" s="290"/>
      <c r="BB9" s="290"/>
    </row>
    <row r="10" spans="1:54" x14ac:dyDescent="0.25">
      <c r="A10" s="36">
        <v>158</v>
      </c>
      <c r="B10" s="41" t="s">
        <v>119</v>
      </c>
      <c r="C10" s="41" t="s">
        <v>119</v>
      </c>
      <c r="D10" s="42">
        <v>45406</v>
      </c>
      <c r="E10" s="41" t="s">
        <v>261</v>
      </c>
      <c r="F10" s="43" t="s">
        <v>233</v>
      </c>
      <c r="G10" s="41" t="s">
        <v>118</v>
      </c>
      <c r="H10" s="41"/>
      <c r="I10" s="153"/>
      <c r="J10" s="153"/>
      <c r="K10" s="153" t="s">
        <v>3</v>
      </c>
      <c r="L10" s="48"/>
      <c r="M10" s="36"/>
      <c r="N10" s="36"/>
      <c r="O10" s="151">
        <v>40031</v>
      </c>
      <c r="P10" s="183" t="str">
        <f>_xlfn.XLOOKUP(O10,'Prix vente'!A:A,'Prix vente'!H:H)&amp;"/"&amp;_xlfn.XLOOKUP(O10,'Prix vente'!A:A,'Prix vente'!P:P)&amp;"/"&amp;_xlfn.XLOOKUP(O10,'Prix vente'!A:A,'Prix vente'!Q:Q)/1000</f>
        <v>S21-1/13/10</v>
      </c>
      <c r="Q10" s="151">
        <v>1</v>
      </c>
      <c r="R10" s="151"/>
      <c r="S10" s="43"/>
      <c r="T10" s="182"/>
      <c r="U10" s="43"/>
      <c r="V10" s="43"/>
      <c r="W10" s="151"/>
      <c r="X10" s="183"/>
      <c r="Y10" s="151"/>
      <c r="Z10" s="151"/>
      <c r="AA10" s="43"/>
      <c r="AB10" s="182"/>
      <c r="AC10" s="43"/>
      <c r="AD10" s="43"/>
      <c r="AE10" s="290"/>
      <c r="AF10" s="290"/>
      <c r="AG10" s="290"/>
      <c r="AH10" s="290"/>
      <c r="AI10" s="290"/>
      <c r="AJ10" s="290"/>
      <c r="AK10" s="290"/>
      <c r="AL10" s="290"/>
      <c r="AM10" s="290"/>
      <c r="AN10" s="290"/>
      <c r="AO10" s="290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A10" s="290"/>
      <c r="BB10" s="290"/>
    </row>
    <row r="11" spans="1:54" x14ac:dyDescent="0.25">
      <c r="A11" s="36">
        <v>159</v>
      </c>
      <c r="B11" s="41" t="s">
        <v>268</v>
      </c>
      <c r="C11" s="41" t="s">
        <v>268</v>
      </c>
      <c r="D11" s="42">
        <v>45406</v>
      </c>
      <c r="E11" s="41" t="s">
        <v>275</v>
      </c>
      <c r="F11" s="43" t="s">
        <v>233</v>
      </c>
      <c r="G11" s="41"/>
      <c r="H11" s="41"/>
      <c r="I11" s="153"/>
      <c r="J11" s="153"/>
      <c r="K11" s="153"/>
      <c r="L11" s="48"/>
      <c r="M11" s="36"/>
      <c r="N11" s="36"/>
      <c r="O11" s="151">
        <v>40034</v>
      </c>
      <c r="P11" s="183" t="str">
        <f>_xlfn.XLOOKUP(O11,'Prix vente'!A:A,'Prix vente'!H:H)&amp;"/"&amp;_xlfn.XLOOKUP(O11,'Prix vente'!A:A,'Prix vente'!P:P)&amp;"/"&amp;_xlfn.XLOOKUP(O11,'Prix vente'!A:A,'Prix vente'!Q:Q)/1000</f>
        <v>//0</v>
      </c>
      <c r="Q11" s="151">
        <v>40</v>
      </c>
      <c r="R11" s="151"/>
      <c r="S11" s="43">
        <v>40035</v>
      </c>
      <c r="T11" s="182"/>
      <c r="U11" s="43">
        <v>1</v>
      </c>
      <c r="V11" s="43"/>
      <c r="W11" s="151"/>
      <c r="X11" s="183"/>
      <c r="Y11" s="151"/>
      <c r="Z11" s="151"/>
      <c r="AA11" s="43"/>
      <c r="AB11" s="182"/>
      <c r="AC11" s="43"/>
      <c r="AD11" s="43"/>
      <c r="AE11" s="290"/>
      <c r="AF11" s="290"/>
      <c r="AG11" s="290"/>
      <c r="AH11" s="290"/>
      <c r="AI11" s="290"/>
      <c r="AJ11" s="290"/>
      <c r="AK11" s="290"/>
      <c r="AL11" s="290"/>
      <c r="AM11" s="290"/>
      <c r="AN11" s="290"/>
      <c r="AO11" s="290"/>
      <c r="AP11" s="290"/>
      <c r="AQ11" s="290"/>
      <c r="AR11" s="290"/>
      <c r="AS11" s="290"/>
      <c r="AT11" s="290"/>
      <c r="AU11" s="290"/>
      <c r="AV11" s="290"/>
      <c r="AW11" s="290"/>
      <c r="AX11" s="290"/>
      <c r="AY11" s="290"/>
      <c r="AZ11" s="290"/>
      <c r="BA11" s="290"/>
      <c r="BB11" s="290"/>
    </row>
    <row r="12" spans="1:54" x14ac:dyDescent="0.25">
      <c r="A12" s="36">
        <v>160</v>
      </c>
      <c r="B12" s="41" t="s">
        <v>2</v>
      </c>
      <c r="C12" s="41" t="s">
        <v>2</v>
      </c>
      <c r="D12" s="42">
        <v>45425</v>
      </c>
      <c r="E12" s="41" t="s">
        <v>277</v>
      </c>
      <c r="F12" s="43" t="s">
        <v>233</v>
      </c>
      <c r="G12" s="41" t="s">
        <v>1</v>
      </c>
      <c r="H12" s="41"/>
      <c r="I12" s="153"/>
      <c r="J12" s="153" t="str">
        <f>_xlfn.XLOOKUP(B12,Clients!$B$1:$B$1001,Clients!$M$1:$M$1001,FALSE)</f>
        <v>Net 30 days</v>
      </c>
      <c r="K12" s="153" t="s">
        <v>0</v>
      </c>
      <c r="L12" s="48"/>
      <c r="M12" s="36"/>
      <c r="N12" s="36"/>
      <c r="O12" s="151">
        <v>40036</v>
      </c>
      <c r="P12" s="183" t="str">
        <f>_xlfn.XLOOKUP(O12,'Prix vente'!A:A,'Prix vente'!H:H)&amp;"/"&amp;_xlfn.XLOOKUP(O12,'Prix vente'!A:A,'Prix vente'!P:P)&amp;"/"&amp;_xlfn.XLOOKUP(O12,'Prix vente'!A:A,'Prix vente'!Q:Q)/1000</f>
        <v>S11//0</v>
      </c>
      <c r="Q12" s="151">
        <v>2</v>
      </c>
      <c r="R12" s="151"/>
      <c r="S12" s="43">
        <v>40037</v>
      </c>
      <c r="T12" s="182" t="str">
        <f>_xlfn.XLOOKUP(S12,'Prix vente'!$A:$A,'Prix vente'!$H:$H)&amp;"/"&amp;_xlfn.XLOOKUP(S12,'Prix vente'!A:A,'Prix vente'!P:P)&amp;"/"&amp;_xlfn.XLOOKUP(S12,'Prix vente'!A:A,'Prix vente'!Q:Q)/1000</f>
        <v>S15//0</v>
      </c>
      <c r="U12" s="43">
        <v>2</v>
      </c>
      <c r="V12" s="43"/>
      <c r="W12" s="151"/>
      <c r="X12" s="183"/>
      <c r="Y12" s="151"/>
      <c r="Z12" s="151"/>
      <c r="AA12" s="43"/>
      <c r="AB12" s="182"/>
      <c r="AC12" s="43"/>
      <c r="AD12" s="43"/>
      <c r="AE12" s="290"/>
      <c r="AF12" s="290"/>
      <c r="AG12" s="290"/>
      <c r="AH12" s="290"/>
      <c r="AI12" s="290"/>
      <c r="AJ12" s="290"/>
      <c r="AK12" s="290"/>
      <c r="AL12" s="290"/>
      <c r="AM12" s="290"/>
      <c r="AN12" s="290"/>
      <c r="AO12" s="290"/>
      <c r="AP12" s="290"/>
      <c r="AQ12" s="290"/>
      <c r="AR12" s="290"/>
      <c r="AS12" s="290"/>
      <c r="AT12" s="290"/>
      <c r="AU12" s="290"/>
      <c r="AV12" s="290"/>
      <c r="AW12" s="290"/>
      <c r="AX12" s="290"/>
      <c r="AY12" s="290"/>
      <c r="AZ12" s="290"/>
      <c r="BA12" s="290"/>
      <c r="BB12" s="290"/>
    </row>
    <row r="13" spans="1:54" x14ac:dyDescent="0.25">
      <c r="A13" s="36">
        <v>161</v>
      </c>
      <c r="B13" s="41" t="s">
        <v>119</v>
      </c>
      <c r="C13" s="41" t="s">
        <v>119</v>
      </c>
      <c r="D13" s="42">
        <v>45428</v>
      </c>
      <c r="E13" s="41" t="s">
        <v>295</v>
      </c>
      <c r="F13" s="43" t="s">
        <v>233</v>
      </c>
      <c r="G13" s="41" t="s">
        <v>118</v>
      </c>
      <c r="H13" s="41"/>
      <c r="I13" s="153"/>
      <c r="J13" s="153"/>
      <c r="K13" s="153" t="s">
        <v>3</v>
      </c>
      <c r="L13" s="43"/>
      <c r="M13" s="36"/>
      <c r="N13" s="36"/>
      <c r="O13" s="151">
        <v>40038</v>
      </c>
      <c r="P13" s="183" t="str">
        <f>_xlfn.XLOOKUP(O13,'Prix vente'!A:A,'Prix vente'!H:H)&amp;"/"&amp;_xlfn.XLOOKUP(O13,'Prix vente'!A:A,'Prix vente'!P:P)&amp;"/"&amp;_xlfn.XLOOKUP(O13,'Prix vente'!A:A,'Prix vente'!Q:Q)/1000</f>
        <v>S15/13/5</v>
      </c>
      <c r="Q13" s="151">
        <v>1</v>
      </c>
      <c r="R13" s="151"/>
      <c r="S13" s="43"/>
      <c r="T13" s="182"/>
      <c r="U13" s="43"/>
      <c r="V13" s="43"/>
      <c r="W13" s="151"/>
      <c r="X13" s="183"/>
      <c r="Y13" s="151"/>
      <c r="Z13" s="151"/>
      <c r="AA13" s="43"/>
      <c r="AB13" s="182"/>
      <c r="AC13" s="43"/>
      <c r="AD13" s="43"/>
      <c r="AE13" s="290"/>
      <c r="AF13" s="290"/>
      <c r="AG13" s="290"/>
      <c r="AH13" s="290"/>
      <c r="AI13" s="290"/>
      <c r="AJ13" s="290"/>
      <c r="AK13" s="290"/>
      <c r="AL13" s="290"/>
      <c r="AM13" s="290"/>
      <c r="AN13" s="290"/>
      <c r="AO13" s="290"/>
      <c r="AP13" s="290"/>
      <c r="AQ13" s="290"/>
      <c r="AR13" s="290"/>
      <c r="AS13" s="290"/>
      <c r="AT13" s="290"/>
      <c r="AU13" s="290"/>
      <c r="AV13" s="290"/>
      <c r="AW13" s="290"/>
      <c r="AX13" s="290"/>
      <c r="AY13" s="290"/>
      <c r="AZ13" s="290"/>
      <c r="BA13" s="290"/>
      <c r="BB13" s="290"/>
    </row>
    <row r="14" spans="1:54" x14ac:dyDescent="0.25">
      <c r="A14" s="36">
        <v>162</v>
      </c>
      <c r="B14" s="41" t="s">
        <v>304</v>
      </c>
      <c r="C14" s="41" t="s">
        <v>304</v>
      </c>
      <c r="D14" s="42">
        <v>45436</v>
      </c>
      <c r="E14" s="41">
        <v>240524</v>
      </c>
      <c r="F14" s="43" t="s">
        <v>233</v>
      </c>
      <c r="G14" s="41" t="s">
        <v>308</v>
      </c>
      <c r="H14" s="41" t="s">
        <v>411</v>
      </c>
      <c r="I14" s="153"/>
      <c r="J14" s="153" t="str">
        <f>_xlfn.XLOOKUP(B14,Clients!$B$1:$B$1001,Clients!$M$1:$M$1001,FALSE)</f>
        <v>Net 30 jours</v>
      </c>
      <c r="K14" s="153" t="s">
        <v>9</v>
      </c>
      <c r="L14" s="48">
        <v>45440</v>
      </c>
      <c r="M14" s="36" t="s">
        <v>187</v>
      </c>
      <c r="N14" s="36" t="s">
        <v>191</v>
      </c>
      <c r="O14" s="151">
        <v>40039</v>
      </c>
      <c r="P14" s="183" t="str">
        <f>_xlfn.XLOOKUP(O14,'Prix vente'!A:A,'Prix vente'!H:H)&amp;"/"&amp;_xlfn.XLOOKUP(O14,'Prix vente'!A:A,'Prix vente'!P:P)&amp;"/"&amp;_xlfn.XLOOKUP(O14,'Prix vente'!A:A,'Prix vente'!Q:Q)/1000</f>
        <v>D21/8.66/5</v>
      </c>
      <c r="Q14" s="151">
        <v>7</v>
      </c>
      <c r="R14" s="183"/>
      <c r="S14" s="43"/>
      <c r="T14" s="182"/>
      <c r="U14" s="43"/>
      <c r="V14" s="43"/>
      <c r="W14" s="151"/>
      <c r="X14" s="183"/>
      <c r="Y14" s="151"/>
      <c r="Z14" s="151"/>
      <c r="AA14" s="43"/>
      <c r="AB14" s="182"/>
      <c r="AC14" s="43"/>
      <c r="AD14" s="43"/>
      <c r="AE14" s="290"/>
      <c r="AF14" s="290"/>
      <c r="AG14" s="290"/>
      <c r="AH14" s="290"/>
      <c r="AI14" s="290"/>
      <c r="AJ14" s="290"/>
      <c r="AK14" s="290"/>
      <c r="AL14" s="290"/>
      <c r="AM14" s="290"/>
      <c r="AN14" s="290"/>
      <c r="AO14" s="290"/>
      <c r="AP14" s="290"/>
      <c r="AQ14" s="290"/>
      <c r="AR14" s="290"/>
      <c r="AS14" s="290"/>
      <c r="AT14" s="290"/>
      <c r="AU14" s="290"/>
      <c r="AV14" s="290"/>
      <c r="AW14" s="290"/>
      <c r="AX14" s="290"/>
      <c r="AY14" s="290"/>
      <c r="AZ14" s="290"/>
      <c r="BA14" s="290"/>
      <c r="BB14" s="290"/>
    </row>
    <row r="15" spans="1:54" x14ac:dyDescent="0.25">
      <c r="A15" s="36">
        <v>163</v>
      </c>
      <c r="B15" s="41" t="s">
        <v>304</v>
      </c>
      <c r="C15" s="41" t="s">
        <v>304</v>
      </c>
      <c r="D15" s="42">
        <v>45440</v>
      </c>
      <c r="E15" s="41">
        <v>270524</v>
      </c>
      <c r="F15" s="43" t="s">
        <v>233</v>
      </c>
      <c r="G15" s="41" t="s">
        <v>308</v>
      </c>
      <c r="H15" s="41" t="s">
        <v>411</v>
      </c>
      <c r="I15" s="153"/>
      <c r="J15" s="153" t="str">
        <f>_xlfn.XLOOKUP(B15,Clients!$B$1:$B$1001,Clients!$M$1:$M$1001,FALSE)</f>
        <v>Net 30 jours</v>
      </c>
      <c r="K15" s="153" t="s">
        <v>9</v>
      </c>
      <c r="L15" s="48">
        <v>45443</v>
      </c>
      <c r="M15" s="36" t="s">
        <v>187</v>
      </c>
      <c r="N15" s="36" t="str">
        <f>_xlfn.XLOOKUP(B15,Clients!B:B,Clients!Y:Y,FALSE)</f>
        <v>CAD</v>
      </c>
      <c r="O15" s="151">
        <v>40044</v>
      </c>
      <c r="P15" s="183" t="str">
        <f>_xlfn.XLOOKUP(O15,'Prix vente'!A:A,'Prix vente'!H:H)&amp;"/"&amp;_xlfn.XLOOKUP(O15,'Prix vente'!A:A,'Prix vente'!P:P)&amp;"/"&amp;_xlfn.XLOOKUP(O15,'Prix vente'!A:A,'Prix vente'!Q:Q)/1000</f>
        <v>B25/8.66/5</v>
      </c>
      <c r="Q15" s="151">
        <v>7</v>
      </c>
      <c r="R15" s="151"/>
      <c r="S15" s="43"/>
      <c r="T15" s="182"/>
      <c r="U15" s="43"/>
      <c r="V15" s="43"/>
      <c r="W15" s="151"/>
      <c r="X15" s="183"/>
      <c r="Y15" s="151"/>
      <c r="Z15" s="151"/>
      <c r="AA15" s="43"/>
      <c r="AB15" s="182"/>
      <c r="AC15" s="43"/>
      <c r="AD15" s="43"/>
      <c r="AE15" s="290"/>
      <c r="AF15" s="29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  <c r="BA15" s="290"/>
      <c r="BB15" s="290"/>
    </row>
    <row r="16" spans="1:54" x14ac:dyDescent="0.25">
      <c r="A16" s="36">
        <v>164</v>
      </c>
      <c r="B16" s="41" t="s">
        <v>398</v>
      </c>
      <c r="C16" s="41" t="s">
        <v>398</v>
      </c>
      <c r="D16" s="42">
        <v>45440</v>
      </c>
      <c r="E16" s="41">
        <v>30552</v>
      </c>
      <c r="F16" s="43" t="s">
        <v>233</v>
      </c>
      <c r="G16" s="41" t="s">
        <v>402</v>
      </c>
      <c r="H16" s="41"/>
      <c r="I16" s="153"/>
      <c r="J16" s="153" t="str">
        <f>_xlfn.XLOOKUP(B16,Clients!$B$1:$B$1001,Clients!$M$1:$M$1001,FALSE)</f>
        <v>Net 30 jours</v>
      </c>
      <c r="K16" s="153" t="s">
        <v>9</v>
      </c>
      <c r="L16" s="48">
        <v>45442</v>
      </c>
      <c r="M16" s="36" t="s">
        <v>187</v>
      </c>
      <c r="N16" s="36" t="str">
        <f>_xlfn.XLOOKUP(B16,Clients!B:B,Clients!Y:Y,FALSE)</f>
        <v>USD</v>
      </c>
      <c r="O16" s="151">
        <v>40045</v>
      </c>
      <c r="P16" s="183" t="str">
        <f>_xlfn.XLOOKUP(O16,'Prix vente'!A:A,'Prix vente'!H:H)&amp;"/"&amp;_xlfn.XLOOKUP(O16,'Prix vente'!A:A,'Prix vente'!P:P)&amp;"/"&amp;_xlfn.XLOOKUP(O16,'Prix vente'!A:A,'Prix vente'!Q:Q)/1000</f>
        <v>B25/15/5</v>
      </c>
      <c r="Q16" s="151">
        <v>4</v>
      </c>
      <c r="R16" s="151"/>
      <c r="S16" s="43">
        <v>40046</v>
      </c>
      <c r="T16" s="182" t="str">
        <f>_xlfn.XLOOKUP(S16,'Prix vente'!$A:$A,'Prix vente'!$H:$H)&amp;"/"&amp;_xlfn.XLOOKUP(S16,'Prix vente'!A:A,'Prix vente'!P:P)&amp;"/"&amp;_xlfn.XLOOKUP(S16,'Prix vente'!A:A,'Prix vente'!Q:Q)/1000</f>
        <v>Rabais 50%//0</v>
      </c>
      <c r="U16" s="43">
        <v>-2</v>
      </c>
      <c r="V16" s="43"/>
      <c r="W16" s="151"/>
      <c r="X16" s="183"/>
      <c r="Y16" s="151"/>
      <c r="Z16" s="151"/>
      <c r="AA16" s="43"/>
      <c r="AB16" s="182"/>
      <c r="AC16" s="43"/>
      <c r="AD16" s="43"/>
      <c r="AE16" s="290"/>
      <c r="AF16" s="290"/>
      <c r="AG16" s="290"/>
      <c r="AH16" s="290"/>
      <c r="AI16" s="290"/>
      <c r="AJ16" s="290"/>
      <c r="AK16" s="290"/>
      <c r="AL16" s="290"/>
      <c r="AM16" s="290"/>
      <c r="AN16" s="290"/>
      <c r="AO16" s="290"/>
      <c r="AP16" s="290"/>
      <c r="AQ16" s="290"/>
      <c r="AR16" s="290"/>
      <c r="AS16" s="290"/>
      <c r="AT16" s="290"/>
      <c r="AU16" s="290"/>
      <c r="AV16" s="290"/>
      <c r="AW16" s="290"/>
      <c r="AX16" s="290"/>
      <c r="AY16" s="290"/>
      <c r="AZ16" s="290"/>
      <c r="BA16" s="290"/>
      <c r="BB16" s="290"/>
    </row>
    <row r="17" spans="1:54" x14ac:dyDescent="0.25">
      <c r="A17" s="36">
        <v>165</v>
      </c>
      <c r="B17" s="41" t="s">
        <v>8</v>
      </c>
      <c r="C17" s="41" t="s">
        <v>8</v>
      </c>
      <c r="D17" s="42">
        <v>45443</v>
      </c>
      <c r="E17" s="41">
        <v>50008126</v>
      </c>
      <c r="F17" s="43" t="s">
        <v>233</v>
      </c>
      <c r="G17" s="41" t="s">
        <v>120</v>
      </c>
      <c r="H17" s="41"/>
      <c r="I17" s="153"/>
      <c r="J17" s="153" t="str">
        <f>_xlfn.XLOOKUP(B17,Clients!$B$1:$B$1001,Clients!$M$1:$M$1001,FALSE)</f>
        <v>Net 30 days</v>
      </c>
      <c r="K17" s="153" t="s">
        <v>9</v>
      </c>
      <c r="L17" s="48">
        <v>45449</v>
      </c>
      <c r="M17" s="36" t="s">
        <v>187</v>
      </c>
      <c r="N17" s="36" t="str">
        <f>_xlfn.XLOOKUP(B17,Clients!B:B,Clients!Y:Y,FALSE)</f>
        <v>USD</v>
      </c>
      <c r="O17" s="151">
        <v>40032</v>
      </c>
      <c r="P17" s="183" t="str">
        <f>_xlfn.XLOOKUP(O17,'Prix vente'!A:A,'Prix vente'!H:H)&amp;"/"&amp;_xlfn.XLOOKUP(O17,'Prix vente'!A:A,'Prix vente'!P:P)&amp;"/"&amp;_xlfn.XLOOKUP(O17,'Prix vente'!A:A,'Prix vente'!Q:Q)/1000</f>
        <v>D16-2/10/5</v>
      </c>
      <c r="Q17" s="151">
        <v>72</v>
      </c>
      <c r="R17" s="151"/>
      <c r="S17" s="43"/>
      <c r="T17" s="182"/>
      <c r="U17" s="43"/>
      <c r="V17" s="43"/>
      <c r="W17" s="151"/>
      <c r="X17" s="183"/>
      <c r="Y17" s="151"/>
      <c r="Z17" s="151"/>
      <c r="AA17" s="43"/>
      <c r="AB17" s="182"/>
      <c r="AC17" s="43"/>
      <c r="AD17" s="43"/>
      <c r="AE17" s="290"/>
      <c r="AF17" s="290"/>
      <c r="AG17" s="290"/>
      <c r="AH17" s="290"/>
      <c r="AI17" s="290"/>
      <c r="AJ17" s="290"/>
      <c r="AK17" s="290"/>
      <c r="AL17" s="290"/>
      <c r="AM17" s="290"/>
      <c r="AN17" s="290"/>
      <c r="AO17" s="290"/>
      <c r="AP17" s="290"/>
      <c r="AQ17" s="290"/>
      <c r="AR17" s="290"/>
      <c r="AS17" s="290"/>
      <c r="AT17" s="290"/>
      <c r="AU17" s="290"/>
      <c r="AV17" s="290"/>
      <c r="AW17" s="290"/>
      <c r="AX17" s="290"/>
      <c r="AY17" s="290"/>
      <c r="AZ17" s="290"/>
      <c r="BA17" s="290"/>
      <c r="BB17" s="290"/>
    </row>
    <row r="18" spans="1:54" x14ac:dyDescent="0.25">
      <c r="A18" s="36">
        <v>166</v>
      </c>
      <c r="B18" s="41" t="s">
        <v>304</v>
      </c>
      <c r="C18" s="41" t="s">
        <v>304</v>
      </c>
      <c r="D18" s="42">
        <v>45443</v>
      </c>
      <c r="E18" s="41">
        <v>310524</v>
      </c>
      <c r="F18" s="43" t="s">
        <v>233</v>
      </c>
      <c r="G18" s="41" t="s">
        <v>308</v>
      </c>
      <c r="H18" s="41" t="s">
        <v>411</v>
      </c>
      <c r="I18" s="153"/>
      <c r="J18" s="153" t="str">
        <f>_xlfn.XLOOKUP(B18,Clients!$B$1:$B$1001,Clients!$M$1:$M$1001,FALSE)</f>
        <v>Net 30 jours</v>
      </c>
      <c r="K18" s="153" t="s">
        <v>9</v>
      </c>
      <c r="L18" s="48">
        <v>45448</v>
      </c>
      <c r="M18" s="36" t="s">
        <v>191</v>
      </c>
      <c r="N18" s="36" t="str">
        <f>_xlfn.XLOOKUP(B18,Clients!B:B,Clients!Y:Y,FALSE)</f>
        <v>CAD</v>
      </c>
      <c r="O18" s="151">
        <v>40039</v>
      </c>
      <c r="P18" s="183" t="str">
        <f>_xlfn.XLOOKUP(O18,'Prix vente'!A:A,'Prix vente'!H:H)&amp;"/"&amp;_xlfn.XLOOKUP(O18,'Prix vente'!A:A,'Prix vente'!P:P)&amp;"/"&amp;_xlfn.XLOOKUP(O18,'Prix vente'!A:A,'Prix vente'!Q:Q)/1000</f>
        <v>D21/8.66/5</v>
      </c>
      <c r="Q18" s="151">
        <v>14</v>
      </c>
      <c r="R18" s="151"/>
      <c r="S18" s="43"/>
      <c r="T18" s="182"/>
      <c r="U18" s="43"/>
      <c r="V18" s="43"/>
      <c r="W18" s="151"/>
      <c r="X18" s="183"/>
      <c r="Y18" s="151"/>
      <c r="Z18" s="151"/>
      <c r="AA18" s="43"/>
      <c r="AB18" s="182"/>
      <c r="AC18" s="43"/>
      <c r="AD18" s="43"/>
      <c r="AE18" s="290"/>
      <c r="AF18" s="290"/>
      <c r="AG18" s="290"/>
      <c r="AH18" s="290"/>
      <c r="AI18" s="290"/>
      <c r="AJ18" s="290"/>
      <c r="AK18" s="290"/>
      <c r="AL18" s="290"/>
      <c r="AM18" s="290"/>
      <c r="AN18" s="290"/>
      <c r="AO18" s="290"/>
      <c r="AP18" s="290"/>
      <c r="AQ18" s="290"/>
      <c r="AR18" s="290"/>
      <c r="AS18" s="290"/>
      <c r="AT18" s="290"/>
      <c r="AU18" s="290"/>
      <c r="AV18" s="290"/>
      <c r="AW18" s="290"/>
      <c r="AX18" s="290"/>
      <c r="AY18" s="290"/>
      <c r="AZ18" s="290"/>
      <c r="BA18" s="290"/>
      <c r="BB18" s="290"/>
    </row>
    <row r="19" spans="1:54" x14ac:dyDescent="0.25">
      <c r="A19" s="36">
        <v>167</v>
      </c>
      <c r="B19" s="41" t="s">
        <v>432</v>
      </c>
      <c r="C19" s="41" t="s">
        <v>432</v>
      </c>
      <c r="D19" s="42">
        <v>45453</v>
      </c>
      <c r="E19" s="41" t="s">
        <v>437</v>
      </c>
      <c r="F19" s="43" t="s">
        <v>233</v>
      </c>
      <c r="G19" s="41" t="s">
        <v>436</v>
      </c>
      <c r="H19" s="41"/>
      <c r="I19" s="153"/>
      <c r="J19" s="153"/>
      <c r="K19" s="153" t="s">
        <v>3</v>
      </c>
      <c r="L19" s="48">
        <v>45453</v>
      </c>
      <c r="M19" s="36"/>
      <c r="N19" s="36" t="str">
        <f>_xlfn.XLOOKUP(B19,Clients!B:B,Clients!Y:Y,FALSE)</f>
        <v>CAD</v>
      </c>
      <c r="O19" s="151">
        <v>40047</v>
      </c>
      <c r="P19" s="183" t="str">
        <f>_xlfn.XLOOKUP(O19,'Prix vente'!A:A,'Prix vente'!H:H)&amp;"/"&amp;_xlfn.XLOOKUP(O19,'Prix vente'!A:A,'Prix vente'!P:P)&amp;"/"&amp;_xlfn.XLOOKUP(O19,'Prix vente'!A:A,'Prix vente'!Q:Q)/1000</f>
        <v>S21 /13/5</v>
      </c>
      <c r="Q19" s="151">
        <v>1</v>
      </c>
      <c r="R19" s="151"/>
      <c r="S19" s="43"/>
      <c r="T19" s="182"/>
      <c r="U19" s="43"/>
      <c r="V19" s="43"/>
      <c r="W19" s="151"/>
      <c r="X19" s="183"/>
      <c r="Y19" s="151"/>
      <c r="Z19" s="151"/>
      <c r="AA19" s="43"/>
      <c r="AB19" s="182"/>
      <c r="AC19" s="43"/>
      <c r="AD19" s="43"/>
      <c r="AE19" s="290"/>
      <c r="AF19" s="290"/>
      <c r="AG19" s="290"/>
      <c r="AH19" s="290"/>
      <c r="AI19" s="290"/>
      <c r="AJ19" s="290"/>
      <c r="AK19" s="290"/>
      <c r="AL19" s="290"/>
      <c r="AM19" s="290"/>
      <c r="AN19" s="290"/>
      <c r="AO19" s="290"/>
      <c r="AP19" s="290"/>
      <c r="AQ19" s="290"/>
      <c r="AR19" s="290"/>
      <c r="AS19" s="290"/>
      <c r="AT19" s="290"/>
      <c r="AU19" s="290"/>
      <c r="AV19" s="290"/>
      <c r="AW19" s="290"/>
      <c r="AX19" s="290"/>
      <c r="AY19" s="290"/>
      <c r="AZ19" s="290"/>
      <c r="BA19" s="290"/>
      <c r="BB19" s="290"/>
    </row>
    <row r="20" spans="1:54" x14ac:dyDescent="0.25">
      <c r="A20" s="36">
        <v>168</v>
      </c>
      <c r="B20" s="41" t="s">
        <v>445</v>
      </c>
      <c r="C20" s="41" t="s">
        <v>445</v>
      </c>
      <c r="D20" s="42">
        <v>45457</v>
      </c>
      <c r="E20" s="41" t="s">
        <v>437</v>
      </c>
      <c r="F20" s="43" t="s">
        <v>233</v>
      </c>
      <c r="G20" s="41" t="s">
        <v>449</v>
      </c>
      <c r="H20" s="41"/>
      <c r="I20" s="153"/>
      <c r="J20" s="153"/>
      <c r="K20" s="153" t="s">
        <v>3</v>
      </c>
      <c r="L20" s="48">
        <v>45461</v>
      </c>
      <c r="M20" s="36"/>
      <c r="N20" s="36" t="str">
        <f>_xlfn.XLOOKUP(B20,Clients!B:B,Clients!Y:Y,FALSE)</f>
        <v>USD</v>
      </c>
      <c r="O20" s="151">
        <v>40048</v>
      </c>
      <c r="P20" s="183" t="str">
        <f>_xlfn.XLOOKUP(O20,'Prix vente'!A:A,'Prix vente'!H:H)&amp;"/"&amp;_xlfn.XLOOKUP(O20,'Prix vente'!A:A,'Prix vente'!P:P)&amp;"/"&amp;_xlfn.XLOOKUP(O20,'Prix vente'!A:A,'Prix vente'!Q:Q)/1000</f>
        <v>S21/12/5</v>
      </c>
      <c r="Q20" s="151">
        <v>1</v>
      </c>
      <c r="R20" s="151"/>
      <c r="S20" s="43"/>
      <c r="T20" s="182"/>
      <c r="U20" s="43"/>
      <c r="V20" s="43"/>
      <c r="W20" s="151"/>
      <c r="X20" s="183"/>
      <c r="Y20" s="151"/>
      <c r="Z20" s="151"/>
      <c r="AA20" s="43"/>
      <c r="AB20" s="182"/>
      <c r="AC20" s="43"/>
      <c r="AD20" s="43"/>
      <c r="AE20" s="290"/>
      <c r="AF20" s="290"/>
      <c r="AG20" s="290"/>
      <c r="AH20" s="290"/>
      <c r="AI20" s="290"/>
      <c r="AJ20" s="290"/>
      <c r="AK20" s="290"/>
      <c r="AL20" s="290"/>
      <c r="AM20" s="290"/>
      <c r="AN20" s="290"/>
      <c r="AO20" s="290"/>
      <c r="AP20" s="290"/>
      <c r="AQ20" s="290"/>
      <c r="AR20" s="290"/>
      <c r="AS20" s="290"/>
      <c r="AT20" s="290"/>
      <c r="AU20" s="290"/>
      <c r="AV20" s="290"/>
      <c r="AW20" s="290"/>
      <c r="AX20" s="290"/>
      <c r="AY20" s="290"/>
      <c r="AZ20" s="290"/>
      <c r="BA20" s="290"/>
      <c r="BB20" s="290"/>
    </row>
    <row r="21" spans="1:54" x14ac:dyDescent="0.25">
      <c r="A21" s="36">
        <v>169</v>
      </c>
      <c r="B21" s="41" t="s">
        <v>476</v>
      </c>
      <c r="C21" s="41" t="s">
        <v>476</v>
      </c>
      <c r="D21" s="42">
        <v>45461</v>
      </c>
      <c r="E21" s="41" t="s">
        <v>437</v>
      </c>
      <c r="F21" s="43" t="s">
        <v>233</v>
      </c>
      <c r="G21" s="41" t="s">
        <v>479</v>
      </c>
      <c r="H21" s="41"/>
      <c r="I21" s="153"/>
      <c r="J21" s="153" t="str">
        <f>_xlfn.XLOOKUP(B21,Clients!$B$1:$B$1001,Clients!$M$1:$M$1001,FALSE)</f>
        <v>Net 30 jours</v>
      </c>
      <c r="K21" s="153" t="s">
        <v>3</v>
      </c>
      <c r="L21" s="48">
        <v>45463</v>
      </c>
      <c r="M21" s="36"/>
      <c r="N21" s="36" t="str">
        <f>_xlfn.XLOOKUP(B21,Clients!B:B,Clients!Y:Y,FALSE)</f>
        <v>CAD</v>
      </c>
      <c r="O21" s="151">
        <v>40049</v>
      </c>
      <c r="P21" s="183" t="str">
        <f>_xlfn.XLOOKUP(O21,'Prix vente'!A:A,'Prix vente'!H:H)&amp;"/"&amp;_xlfn.XLOOKUP(O21,'Prix vente'!A:A,'Prix vente'!P:P)&amp;"/"&amp;_xlfn.XLOOKUP(O21,'Prix vente'!A:A,'Prix vente'!Q:Q)/1000</f>
        <v>D21/12.875/5</v>
      </c>
      <c r="Q21" s="151">
        <v>1</v>
      </c>
      <c r="R21" s="151"/>
      <c r="S21" s="43"/>
      <c r="T21" s="182"/>
      <c r="U21" s="43"/>
      <c r="V21" s="43"/>
      <c r="W21" s="151"/>
      <c r="X21" s="183"/>
      <c r="Y21" s="151"/>
      <c r="Z21" s="151"/>
      <c r="AA21" s="43"/>
      <c r="AB21" s="182"/>
      <c r="AC21" s="43"/>
      <c r="AD21" s="43"/>
      <c r="AE21" s="290"/>
      <c r="AF21" s="290"/>
      <c r="AG21" s="290"/>
      <c r="AH21" s="290"/>
      <c r="AI21" s="290"/>
      <c r="AJ21" s="290"/>
      <c r="AK21" s="290"/>
      <c r="AL21" s="290"/>
      <c r="AM21" s="290"/>
      <c r="AN21" s="290"/>
      <c r="AO21" s="290"/>
      <c r="AP21" s="290"/>
      <c r="AQ21" s="290"/>
      <c r="AR21" s="290"/>
      <c r="AS21" s="290"/>
      <c r="AT21" s="290"/>
      <c r="AU21" s="290"/>
      <c r="AV21" s="290"/>
      <c r="AW21" s="290"/>
      <c r="AX21" s="290"/>
      <c r="AY21" s="290"/>
      <c r="AZ21" s="290"/>
      <c r="BA21" s="290"/>
      <c r="BB21" s="290"/>
    </row>
    <row r="22" spans="1:54" x14ac:dyDescent="0.25">
      <c r="A22" s="36">
        <v>170</v>
      </c>
      <c r="B22" s="41" t="s">
        <v>398</v>
      </c>
      <c r="C22" s="41" t="s">
        <v>398</v>
      </c>
      <c r="D22" s="42">
        <v>45468</v>
      </c>
      <c r="E22" s="41">
        <v>30878</v>
      </c>
      <c r="F22" s="43" t="s">
        <v>233</v>
      </c>
      <c r="G22" s="41" t="s">
        <v>402</v>
      </c>
      <c r="H22" s="41" t="s">
        <v>498</v>
      </c>
      <c r="I22" s="153"/>
      <c r="J22" s="153" t="str">
        <f>_xlfn.XLOOKUP(B22,Clients!$B$1:$B$1001,Clients!$M$1:$M$1001,FALSE)</f>
        <v>Net 30 jours</v>
      </c>
      <c r="K22" s="153" t="s">
        <v>9</v>
      </c>
      <c r="L22" s="48">
        <v>45475</v>
      </c>
      <c r="M22" s="36"/>
      <c r="N22" s="36" t="str">
        <f>_xlfn.XLOOKUP(B22,Clients!B:B,Clients!Y:Y,FALSE)</f>
        <v>USD</v>
      </c>
      <c r="O22" s="151">
        <v>40050</v>
      </c>
      <c r="P22" s="183" t="str">
        <f>_xlfn.XLOOKUP(O22,'Prix vente'!A:A,'Prix vente'!H:H)&amp;"/"&amp;_xlfn.XLOOKUP(O22,'Prix vente'!A:A,'Prix vente'!P:P)&amp;"/"&amp;_xlfn.XLOOKUP(O22,'Prix vente'!A:A,'Prix vente'!Q:Q)/1000</f>
        <v>B25/15/2.5</v>
      </c>
      <c r="Q22" s="151">
        <v>4</v>
      </c>
      <c r="R22" s="151"/>
      <c r="S22" s="43"/>
      <c r="T22" s="182"/>
      <c r="U22" s="43"/>
      <c r="V22" s="43"/>
      <c r="W22" s="151"/>
      <c r="X22" s="183"/>
      <c r="Y22" s="151"/>
      <c r="Z22" s="151"/>
      <c r="AA22" s="43"/>
      <c r="AB22" s="182"/>
      <c r="AC22" s="43"/>
      <c r="AD22" s="43"/>
      <c r="AE22" s="290"/>
      <c r="AF22" s="290"/>
      <c r="AG22" s="290"/>
      <c r="AH22" s="290"/>
      <c r="AI22" s="290"/>
      <c r="AJ22" s="290"/>
      <c r="AK22" s="290"/>
      <c r="AL22" s="290"/>
      <c r="AM22" s="290"/>
      <c r="AN22" s="290"/>
      <c r="AO22" s="290"/>
      <c r="AP22" s="290"/>
      <c r="AQ22" s="290"/>
      <c r="AR22" s="290"/>
      <c r="AS22" s="290"/>
      <c r="AT22" s="290"/>
      <c r="AU22" s="290"/>
      <c r="AV22" s="290"/>
      <c r="AW22" s="290"/>
      <c r="AX22" s="290"/>
      <c r="AY22" s="290"/>
      <c r="AZ22" s="290"/>
      <c r="BA22" s="290"/>
      <c r="BB22" s="290"/>
    </row>
    <row r="23" spans="1:54" x14ac:dyDescent="0.25">
      <c r="A23" s="36">
        <v>171</v>
      </c>
      <c r="B23" s="41" t="s">
        <v>8</v>
      </c>
      <c r="C23" s="41" t="s">
        <v>8</v>
      </c>
      <c r="D23" s="42">
        <v>45474</v>
      </c>
      <c r="E23" s="41">
        <v>50008251</v>
      </c>
      <c r="F23" s="43" t="s">
        <v>233</v>
      </c>
      <c r="G23" s="41" t="s">
        <v>120</v>
      </c>
      <c r="H23" s="41"/>
      <c r="I23" s="153"/>
      <c r="J23" s="153" t="str">
        <f>_xlfn.XLOOKUP(B23,Clients!$B$1:$B$1001,Clients!$M$1:$M$1001,FALSE)</f>
        <v>Net 30 days</v>
      </c>
      <c r="K23" s="153" t="s">
        <v>9</v>
      </c>
      <c r="L23" s="48">
        <v>45481</v>
      </c>
      <c r="M23" s="36" t="s">
        <v>187</v>
      </c>
      <c r="N23" s="36" t="str">
        <f>_xlfn.XLOOKUP(B23,Clients!B:B,Clients!Y:Y,FALSE)</f>
        <v>USD</v>
      </c>
      <c r="O23" s="151">
        <v>40033</v>
      </c>
      <c r="P23" s="183" t="str">
        <f>_xlfn.XLOOKUP(O23,'Prix vente'!A:A,'Prix vente'!H:H)&amp;"/"&amp;_xlfn.XLOOKUP(O23,'Prix vente'!A:A,'Prix vente'!P:P)&amp;"/"&amp;_xlfn.XLOOKUP(O23,'Prix vente'!A:A,'Prix vente'!Q:Q)/1000</f>
        <v>D16/10/5</v>
      </c>
      <c r="Q23" s="151">
        <v>78</v>
      </c>
      <c r="R23" s="151"/>
      <c r="S23" s="43"/>
      <c r="T23" s="182"/>
      <c r="U23" s="43"/>
      <c r="V23" s="43"/>
      <c r="W23" s="151"/>
      <c r="X23" s="183"/>
      <c r="Y23" s="151"/>
      <c r="Z23" s="151"/>
      <c r="AA23" s="43"/>
      <c r="AB23" s="182"/>
      <c r="AC23" s="43"/>
      <c r="AD23" s="43"/>
      <c r="AE23" s="290"/>
      <c r="AF23" s="290"/>
      <c r="AG23" s="290"/>
      <c r="AH23" s="290"/>
      <c r="AI23" s="290"/>
      <c r="AJ23" s="290"/>
      <c r="AK23" s="290"/>
      <c r="AL23" s="290"/>
      <c r="AM23" s="290"/>
      <c r="AN23" s="290"/>
      <c r="AO23" s="290"/>
      <c r="AP23" s="290"/>
      <c r="AQ23" s="290"/>
      <c r="AR23" s="290"/>
      <c r="AS23" s="290"/>
      <c r="AT23" s="290"/>
      <c r="AU23" s="290"/>
      <c r="AV23" s="290"/>
      <c r="AW23" s="290"/>
      <c r="AX23" s="290"/>
      <c r="AY23" s="290"/>
      <c r="AZ23" s="290"/>
      <c r="BA23" s="290"/>
      <c r="BB23" s="290"/>
    </row>
    <row r="24" spans="1:54" x14ac:dyDescent="0.25">
      <c r="A24" s="36">
        <v>172</v>
      </c>
      <c r="B24" s="41" t="s">
        <v>398</v>
      </c>
      <c r="C24" s="41" t="s">
        <v>398</v>
      </c>
      <c r="D24" s="42">
        <v>45475</v>
      </c>
      <c r="E24" s="41">
        <v>30954</v>
      </c>
      <c r="F24" s="43" t="s">
        <v>233</v>
      </c>
      <c r="G24" s="41" t="s">
        <v>402</v>
      </c>
      <c r="H24" s="41" t="s">
        <v>498</v>
      </c>
      <c r="I24" s="153"/>
      <c r="J24" s="153" t="str">
        <f>_xlfn.XLOOKUP(B24,Clients!$B$1:$B$1001,Clients!$M$1:$M$1001,FALSE)</f>
        <v>Net 30 jours</v>
      </c>
      <c r="K24" s="153" t="s">
        <v>9</v>
      </c>
      <c r="L24" s="48">
        <v>45481</v>
      </c>
      <c r="M24" s="36" t="s">
        <v>187</v>
      </c>
      <c r="N24" s="36" t="str">
        <f>_xlfn.XLOOKUP(B24,Clients!B:B,Clients!Y:Y,FALSE)</f>
        <v>USD</v>
      </c>
      <c r="O24" s="151">
        <v>40051</v>
      </c>
      <c r="P24" s="183" t="str">
        <f>_xlfn.XLOOKUP(O24,'Prix vente'!A:A,'Prix vente'!H:H)&amp;"/"&amp;_xlfn.XLOOKUP(O24,'Prix vente'!A:A,'Prix vente'!P:P)&amp;"/"&amp;_xlfn.XLOOKUP(O24,'Prix vente'!A:A,'Prix vente'!Q:Q)/1000</f>
        <v>B15/15/2.5</v>
      </c>
      <c r="Q24" s="151">
        <v>4</v>
      </c>
      <c r="R24" s="151"/>
      <c r="S24" s="43"/>
      <c r="T24" s="182"/>
      <c r="U24" s="43"/>
      <c r="V24" s="43"/>
      <c r="W24" s="151"/>
      <c r="X24" s="183"/>
      <c r="Y24" s="151"/>
      <c r="Z24" s="151"/>
      <c r="AA24" s="43"/>
      <c r="AB24" s="182"/>
      <c r="AC24" s="43"/>
      <c r="AD24" s="43"/>
      <c r="AE24" s="290"/>
      <c r="AF24" s="290"/>
      <c r="AG24" s="290"/>
      <c r="AH24" s="290"/>
      <c r="AI24" s="290"/>
      <c r="AJ24" s="290"/>
      <c r="AK24" s="290"/>
      <c r="AL24" s="290"/>
      <c r="AM24" s="290"/>
      <c r="AN24" s="290"/>
      <c r="AO24" s="290"/>
      <c r="AP24" s="290"/>
      <c r="AQ24" s="290"/>
      <c r="AR24" s="290"/>
      <c r="AS24" s="290"/>
      <c r="AT24" s="290"/>
      <c r="AU24" s="290"/>
      <c r="AV24" s="290"/>
      <c r="AW24" s="290"/>
      <c r="AX24" s="290"/>
      <c r="AY24" s="290"/>
      <c r="AZ24" s="290"/>
      <c r="BA24" s="290"/>
      <c r="BB24" s="290"/>
    </row>
    <row r="25" spans="1:54" x14ac:dyDescent="0.25">
      <c r="A25" s="36">
        <v>173</v>
      </c>
      <c r="B25" s="41" t="s">
        <v>445</v>
      </c>
      <c r="C25" s="41" t="s">
        <v>445</v>
      </c>
      <c r="D25" s="42">
        <v>45481</v>
      </c>
      <c r="E25" s="41">
        <v>102088</v>
      </c>
      <c r="F25" s="43" t="s">
        <v>233</v>
      </c>
      <c r="G25" s="41" t="s">
        <v>449</v>
      </c>
      <c r="H25" s="41"/>
      <c r="I25" s="153"/>
      <c r="J25" s="153" t="str">
        <f>_xlfn.XLOOKUP(B25,Clients!$B$1:$B$1001,Clients!$M$1:$M$1001,FALSE)</f>
        <v>Net 30 jours</v>
      </c>
      <c r="K25" s="153" t="s">
        <v>9</v>
      </c>
      <c r="L25" s="48">
        <v>45488</v>
      </c>
      <c r="M25" s="36" t="s">
        <v>187</v>
      </c>
      <c r="N25" s="36" t="str">
        <f>_xlfn.XLOOKUP(B25,Clients!B:B,Clients!Y:Y,FALSE)</f>
        <v>USD</v>
      </c>
      <c r="O25" s="151">
        <v>40048</v>
      </c>
      <c r="P25" s="183" t="str">
        <f>_xlfn.XLOOKUP(O25,'Prix vente'!A:A,'Prix vente'!H:H)&amp;"/"&amp;_xlfn.XLOOKUP(O25,'Prix vente'!A:A,'Prix vente'!P:P)&amp;"/"&amp;_xlfn.XLOOKUP(O25,'Prix vente'!A:A,'Prix vente'!Q:Q)/1000</f>
        <v>S21/12/5</v>
      </c>
      <c r="Q25" s="151">
        <v>5</v>
      </c>
      <c r="R25" s="151"/>
      <c r="S25" s="43">
        <v>40052</v>
      </c>
      <c r="T25" s="182" t="str">
        <f>_xlfn.XLOOKUP(S25,'Prix vente'!$A:$A,'Prix vente'!$H:$H)&amp;"/"&amp;_xlfn.XLOOKUP(S25,'Prix vente'!A:A,'Prix vente'!P:P)&amp;"/"&amp;_xlfn.XLOOKUP(S25,'Prix vente'!A:A,'Prix vente'!Q:Q)/1000</f>
        <v>S15/13/5</v>
      </c>
      <c r="U25" s="43">
        <v>1</v>
      </c>
      <c r="V25" s="43"/>
      <c r="W25" s="151">
        <v>40053</v>
      </c>
      <c r="X25" s="183" t="str">
        <f>_xlfn.XLOOKUP(W25,'Prix vente'!$A:$A,'Prix vente'!$H:$H)&amp;"/"&amp;_xlfn.XLOOKUP(W25,'Prix vente'!A:A,'Prix vente'!P:P)&amp;"/"&amp;_xlfn.XLOOKUP(W25,'Prix vente'!A:A,'Prix vente'!Q:Q)/1000</f>
        <v>B25/13/5</v>
      </c>
      <c r="Y25" s="151">
        <v>1</v>
      </c>
      <c r="Z25" s="151"/>
      <c r="AA25" s="43"/>
      <c r="AB25" s="182"/>
      <c r="AC25" s="43"/>
      <c r="AD25" s="43"/>
      <c r="AE25" s="290"/>
      <c r="AF25" s="290"/>
      <c r="AG25" s="290"/>
      <c r="AH25" s="290"/>
      <c r="AI25" s="290"/>
      <c r="AJ25" s="290"/>
      <c r="AK25" s="290"/>
      <c r="AL25" s="290"/>
      <c r="AM25" s="290"/>
      <c r="AN25" s="290"/>
      <c r="AO25" s="290"/>
      <c r="AP25" s="290"/>
      <c r="AQ25" s="290"/>
      <c r="AR25" s="290"/>
      <c r="AS25" s="290"/>
      <c r="AT25" s="290"/>
      <c r="AU25" s="290"/>
      <c r="AV25" s="290"/>
      <c r="AW25" s="290"/>
      <c r="AX25" s="290"/>
      <c r="AY25" s="290"/>
      <c r="AZ25" s="290"/>
      <c r="BA25" s="290"/>
      <c r="BB25" s="290"/>
    </row>
    <row r="26" spans="1:54" x14ac:dyDescent="0.25">
      <c r="A26" s="36">
        <v>174</v>
      </c>
      <c r="B26" s="41" t="s">
        <v>445</v>
      </c>
      <c r="C26" s="41" t="s">
        <v>445</v>
      </c>
      <c r="D26" s="42">
        <v>45481</v>
      </c>
      <c r="E26" s="41" t="s">
        <v>261</v>
      </c>
      <c r="F26" s="43" t="s">
        <v>233</v>
      </c>
      <c r="G26" s="41" t="s">
        <v>449</v>
      </c>
      <c r="H26" s="41"/>
      <c r="I26" s="153"/>
      <c r="J26" s="153" t="str">
        <f>_xlfn.XLOOKUP(B26,Clients!$B$1:$B$1001,Clients!$M$1:$M$1001,FALSE)</f>
        <v>Net 30 jours</v>
      </c>
      <c r="K26" s="153"/>
      <c r="L26" s="48">
        <v>45488</v>
      </c>
      <c r="M26" s="36" t="s">
        <v>187</v>
      </c>
      <c r="N26" s="36" t="str">
        <f>_xlfn.XLOOKUP(B26,Clients!B:B,Clients!Y:Y,FALSE)</f>
        <v>USD</v>
      </c>
      <c r="O26" s="151">
        <v>40052</v>
      </c>
      <c r="P26" s="183" t="str">
        <f>_xlfn.XLOOKUP(O26,'Prix vente'!A:A,'Prix vente'!H:H)&amp;"/"&amp;_xlfn.XLOOKUP(O26,'Prix vente'!A:A,'Prix vente'!P:P)&amp;"/"&amp;_xlfn.XLOOKUP(O26,'Prix vente'!A:A,'Prix vente'!Q:Q)/1000</f>
        <v>S15/13/5</v>
      </c>
      <c r="Q26" s="151">
        <v>1</v>
      </c>
      <c r="R26" s="151"/>
      <c r="S26" s="43"/>
      <c r="T26" s="182"/>
      <c r="U26" s="43"/>
      <c r="V26" s="43"/>
      <c r="W26" s="151"/>
      <c r="X26" s="183"/>
      <c r="Y26" s="151"/>
      <c r="Z26" s="151"/>
      <c r="AA26" s="43"/>
      <c r="AB26" s="182"/>
      <c r="AC26" s="43"/>
      <c r="AD26" s="43"/>
      <c r="AE26" s="290"/>
      <c r="AF26" s="290"/>
      <c r="AG26" s="290"/>
      <c r="AH26" s="290"/>
      <c r="AI26" s="290"/>
      <c r="AJ26" s="290"/>
      <c r="AK26" s="290"/>
      <c r="AL26" s="290"/>
      <c r="AM26" s="290"/>
      <c r="AN26" s="290"/>
      <c r="AO26" s="290"/>
      <c r="AP26" s="290"/>
      <c r="AQ26" s="290"/>
      <c r="AR26" s="290"/>
      <c r="AS26" s="290"/>
      <c r="AT26" s="290"/>
      <c r="AU26" s="290"/>
      <c r="AV26" s="290"/>
      <c r="AW26" s="290"/>
      <c r="AX26" s="290"/>
      <c r="AY26" s="290"/>
      <c r="AZ26" s="290"/>
      <c r="BA26" s="290"/>
      <c r="BB26" s="290"/>
    </row>
    <row r="27" spans="1:54" x14ac:dyDescent="0.25">
      <c r="A27" s="36">
        <v>175</v>
      </c>
      <c r="B27" s="41" t="s">
        <v>445</v>
      </c>
      <c r="C27" s="41" t="s">
        <v>445</v>
      </c>
      <c r="D27" s="42">
        <v>45481</v>
      </c>
      <c r="E27" s="41" t="s">
        <v>295</v>
      </c>
      <c r="F27" s="43" t="s">
        <v>233</v>
      </c>
      <c r="G27" s="41" t="s">
        <v>449</v>
      </c>
      <c r="H27" s="41"/>
      <c r="I27" s="153"/>
      <c r="J27" s="153" t="str">
        <f>_xlfn.XLOOKUP(B27,Clients!$B$1:$B$1001,Clients!$M$1:$M$1001,FALSE)</f>
        <v>Net 30 jours</v>
      </c>
      <c r="K27" s="153"/>
      <c r="L27" s="48">
        <v>45488</v>
      </c>
      <c r="M27" s="36" t="s">
        <v>187</v>
      </c>
      <c r="N27" s="36" t="str">
        <f>_xlfn.XLOOKUP(B27,Clients!B:B,Clients!Y:Y,FALSE)</f>
        <v>USD</v>
      </c>
      <c r="O27" s="151">
        <v>40053</v>
      </c>
      <c r="P27" s="183" t="str">
        <f>_xlfn.XLOOKUP(O27,'Prix vente'!A:A,'Prix vente'!H:H)&amp;"/"&amp;_xlfn.XLOOKUP(O27,'Prix vente'!A:A,'Prix vente'!P:P)&amp;"/"&amp;_xlfn.XLOOKUP(O27,'Prix vente'!A:A,'Prix vente'!Q:Q)/1000</f>
        <v>B25/13/5</v>
      </c>
      <c r="Q27" s="151">
        <v>1</v>
      </c>
      <c r="R27" s="151"/>
      <c r="S27" s="43"/>
      <c r="T27" s="182"/>
      <c r="U27" s="43"/>
      <c r="V27" s="43"/>
      <c r="W27" s="151"/>
      <c r="X27" s="183"/>
      <c r="Y27" s="151"/>
      <c r="Z27" s="151"/>
      <c r="AA27" s="43"/>
      <c r="AB27" s="182"/>
      <c r="AC27" s="43"/>
      <c r="AD27" s="43"/>
      <c r="AE27" s="290"/>
      <c r="AF27" s="290"/>
      <c r="AG27" s="290"/>
      <c r="AH27" s="290"/>
      <c r="AI27" s="290"/>
      <c r="AJ27" s="290"/>
      <c r="AK27" s="290"/>
      <c r="AL27" s="290"/>
      <c r="AM27" s="290"/>
      <c r="AN27" s="290"/>
      <c r="AO27" s="290"/>
      <c r="AP27" s="290"/>
      <c r="AQ27" s="290"/>
      <c r="AR27" s="290"/>
      <c r="AS27" s="290"/>
      <c r="AT27" s="290"/>
      <c r="AU27" s="290"/>
      <c r="AV27" s="290"/>
      <c r="AW27" s="290"/>
      <c r="AX27" s="290"/>
      <c r="AY27" s="290"/>
      <c r="AZ27" s="290"/>
      <c r="BA27" s="290"/>
      <c r="BB27" s="290"/>
    </row>
    <row r="28" spans="1:54" x14ac:dyDescent="0.25">
      <c r="A28" s="36">
        <v>176</v>
      </c>
      <c r="B28" s="41" t="s">
        <v>8</v>
      </c>
      <c r="C28" s="41" t="s">
        <v>8</v>
      </c>
      <c r="D28" s="42">
        <v>45482</v>
      </c>
      <c r="E28" s="41">
        <v>50008290</v>
      </c>
      <c r="F28" s="43" t="s">
        <v>233</v>
      </c>
      <c r="G28" s="41" t="s">
        <v>10</v>
      </c>
      <c r="H28" s="41"/>
      <c r="I28" s="153"/>
      <c r="J28" s="153" t="str">
        <f>_xlfn.XLOOKUP(B28,Clients!B:B,Clients!M:M,FALSE)</f>
        <v>Net 30 days</v>
      </c>
      <c r="K28" s="153" t="str">
        <f>_xlfn.XLOOKUP(B28,Clients!B:B,Clients!R:R,FALSE)</f>
        <v>EXW Boucherville</v>
      </c>
      <c r="L28" s="48">
        <v>45492</v>
      </c>
      <c r="M28" s="36" t="s">
        <v>187</v>
      </c>
      <c r="N28" s="36" t="str">
        <f>_xlfn.XLOOKUP(B28,Clients!B:B,Clients!Y:Y,FALSE)</f>
        <v>USD</v>
      </c>
      <c r="O28" s="151">
        <v>40054</v>
      </c>
      <c r="P28" s="183" t="str">
        <f>_xlfn.XLOOKUP(O28,'Prix vente'!A:A,'Prix vente'!H:H)&amp;"/"&amp;_xlfn.XLOOKUP(O28,'Prix vente'!A:A,'Prix vente'!P:P)&amp;"/"&amp;_xlfn.XLOOKUP(O28,'Prix vente'!A:A,'Prix vente'!Q:Q)/1000</f>
        <v>D16/9/5</v>
      </c>
      <c r="Q28" s="151">
        <v>34</v>
      </c>
      <c r="R28" s="151"/>
      <c r="S28" s="43"/>
      <c r="T28" s="182"/>
      <c r="U28" s="43"/>
      <c r="V28" s="43"/>
      <c r="W28" s="151"/>
      <c r="X28" s="183"/>
      <c r="Y28" s="151"/>
      <c r="Z28" s="151"/>
      <c r="AA28" s="43"/>
      <c r="AB28" s="182"/>
      <c r="AC28" s="43"/>
      <c r="AD28" s="43"/>
      <c r="AE28" s="290"/>
      <c r="AF28" s="290"/>
      <c r="AG28" s="290"/>
      <c r="AH28" s="290"/>
      <c r="AI28" s="290"/>
      <c r="AJ28" s="290"/>
      <c r="AK28" s="290"/>
      <c r="AL28" s="290"/>
      <c r="AM28" s="290"/>
      <c r="AN28" s="290"/>
      <c r="AO28" s="290"/>
      <c r="AP28" s="290"/>
      <c r="AQ28" s="290"/>
      <c r="AR28" s="290"/>
      <c r="AS28" s="290"/>
      <c r="AT28" s="290"/>
      <c r="AU28" s="290"/>
      <c r="AV28" s="290"/>
      <c r="AW28" s="290"/>
      <c r="AX28" s="290"/>
      <c r="AY28" s="290"/>
      <c r="AZ28" s="290"/>
      <c r="BA28" s="290"/>
      <c r="BB28" s="290"/>
    </row>
    <row r="29" spans="1:54" x14ac:dyDescent="0.25">
      <c r="A29" s="36">
        <v>177</v>
      </c>
      <c r="B29" s="41" t="s">
        <v>476</v>
      </c>
      <c r="C29" s="41" t="s">
        <v>476</v>
      </c>
      <c r="D29" s="42">
        <v>45484</v>
      </c>
      <c r="E29" s="41">
        <v>1898</v>
      </c>
      <c r="F29" s="43" t="s">
        <v>233</v>
      </c>
      <c r="G29" s="41" t="s">
        <v>518</v>
      </c>
      <c r="H29" s="41" t="s">
        <v>555</v>
      </c>
      <c r="I29" s="153"/>
      <c r="J29" s="153" t="str">
        <f>_xlfn.XLOOKUP(B29,Clients!B:B,Clients!M:M,FALSE)</f>
        <v>Net 30 jours</v>
      </c>
      <c r="K29" s="153" t="str">
        <f>_xlfn.XLOOKUP(B29,Clients!B:B,Clients!R:R,FALSE)</f>
        <v>EXW Boucherville</v>
      </c>
      <c r="L29" s="48">
        <v>45491</v>
      </c>
      <c r="M29" s="36" t="s">
        <v>191</v>
      </c>
      <c r="N29" s="36" t="str">
        <f>_xlfn.XLOOKUP(B29,Clients!B:B,Clients!Y:Y,FALSE)</f>
        <v>CAD</v>
      </c>
      <c r="O29" s="151">
        <v>40060</v>
      </c>
      <c r="P29" s="183" t="str">
        <f>_xlfn.XLOOKUP(O29,'Prix vente'!A:A,'Prix vente'!H:H)&amp;"/"&amp;_xlfn.XLOOKUP(O29,'Prix vente'!A:A,'Prix vente'!P:P)&amp;"/"&amp;_xlfn.XLOOKUP(O29,'Prix vente'!A:A,'Prix vente'!Q:Q)/1000</f>
        <v>D21/8.75/10</v>
      </c>
      <c r="Q29" s="151">
        <v>24</v>
      </c>
      <c r="R29" s="151">
        <v>25200</v>
      </c>
      <c r="S29" s="43">
        <v>40061</v>
      </c>
      <c r="T29" s="182" t="str">
        <f>_xlfn.XLOOKUP(S29,'Prix vente'!$A:$A,'Prix vente'!$H:$H)&amp;"/"&amp;_xlfn.XLOOKUP(S29,'Prix vente'!A:A,'Prix vente'!P:P)&amp;"/"&amp;_xlfn.XLOOKUP(S29,'Prix vente'!A:A,'Prix vente'!Q:Q)/1000</f>
        <v>D21/7.5/10</v>
      </c>
      <c r="U29" s="43">
        <v>4</v>
      </c>
      <c r="V29" s="43">
        <f>4*7.5*12*10</f>
        <v>3600</v>
      </c>
      <c r="W29" s="151">
        <v>40056</v>
      </c>
      <c r="X29" s="183" t="str">
        <f>_xlfn.XLOOKUP(W29,'Prix vente'!$A:$A,'Prix vente'!$H:$H)&amp;"/"&amp;_xlfn.XLOOKUP(W29,'Prix vente'!A:A,'Prix vente'!P:P)&amp;"/"&amp;_xlfn.XLOOKUP(W29,'Prix vente'!A:A,'Prix vente'!Q:Q)/1000</f>
        <v>D21/12/10</v>
      </c>
      <c r="Y29" s="151">
        <v>5</v>
      </c>
      <c r="Z29" s="151">
        <v>7200</v>
      </c>
      <c r="AA29" s="43">
        <v>40055</v>
      </c>
      <c r="AB29" s="182" t="str">
        <f>_xlfn.XLOOKUP(AA29,'Prix vente'!$A:$A,'Prix vente'!$H:$H)&amp;"/"&amp;_xlfn.XLOOKUP(AA29,'Prix vente'!A:A,'Prix vente'!P:P)&amp;"/"&amp;_xlfn.XLOOKUP(AA29,'Prix vente'!A:A,'Prix vente'!Q:Q)/1000</f>
        <v>D21/12/5</v>
      </c>
      <c r="AC29" s="43">
        <v>5</v>
      </c>
      <c r="AD29" s="43">
        <v>3600</v>
      </c>
      <c r="AE29" s="290"/>
      <c r="AF29" s="290"/>
      <c r="AG29" s="290"/>
      <c r="AH29" s="290"/>
      <c r="AI29" s="290"/>
      <c r="AJ29" s="290"/>
      <c r="AK29" s="290"/>
      <c r="AL29" s="290"/>
      <c r="AM29" s="290"/>
      <c r="AN29" s="290"/>
      <c r="AO29" s="290"/>
      <c r="AP29" s="290"/>
      <c r="AQ29" s="290"/>
      <c r="AR29" s="290"/>
      <c r="AS29" s="290"/>
      <c r="AT29" s="290"/>
      <c r="AU29" s="290"/>
      <c r="AV29" s="290"/>
      <c r="AW29" s="290"/>
      <c r="AX29" s="290"/>
      <c r="AY29" s="290"/>
      <c r="AZ29" s="290"/>
      <c r="BA29" s="290"/>
      <c r="BB29" s="290"/>
    </row>
    <row r="30" spans="1:54" x14ac:dyDescent="0.25">
      <c r="A30" s="36">
        <v>178</v>
      </c>
      <c r="B30" s="41" t="s">
        <v>304</v>
      </c>
      <c r="C30" s="41" t="s">
        <v>304</v>
      </c>
      <c r="D30" s="42">
        <v>45483</v>
      </c>
      <c r="E30" s="41" t="s">
        <v>509</v>
      </c>
      <c r="F30" s="43" t="s">
        <v>233</v>
      </c>
      <c r="G30" s="41"/>
      <c r="H30" s="41" t="s">
        <v>442</v>
      </c>
      <c r="I30" s="153">
        <f>_xlfn.XLOOKUP(B30,Clients!B:B,Clients!W:W,FALSE)</f>
        <v>0</v>
      </c>
      <c r="J30" s="153" t="str">
        <f>_xlfn.XLOOKUP(B30,Clients!B:B,Clients!M:M,FALSE)</f>
        <v>Net 30 jours</v>
      </c>
      <c r="K30" s="153" t="str">
        <f>_xlfn.XLOOKUP(B30,Clients!B:B,Clients!R:R,FALSE)</f>
        <v>Livraison incluse</v>
      </c>
      <c r="L30" s="48">
        <v>45484</v>
      </c>
      <c r="M30" s="36" t="s">
        <v>187</v>
      </c>
      <c r="N30" s="36" t="str">
        <f>_xlfn.XLOOKUP(B30,Clients!B:B,Clients!Y:Y,FALSE)</f>
        <v>CAD</v>
      </c>
      <c r="O30" s="151">
        <v>40058</v>
      </c>
      <c r="P30" s="183" t="str">
        <f>_xlfn.XLOOKUP(O30,'Prix vente'!A:A,'Prix vente'!H:H)&amp;"/"&amp;_xlfn.XLOOKUP(O30,'Prix vente'!A:A,'Prix vente'!P:P)&amp;"/"&amp;_xlfn.XLOOKUP(O30,'Prix vente'!A:A,'Prix vente'!Q:Q)/1000</f>
        <v>D21/9.25/5</v>
      </c>
      <c r="Q30" s="151">
        <v>10</v>
      </c>
      <c r="R30" s="151"/>
      <c r="S30" s="43">
        <v>40059</v>
      </c>
      <c r="T30" s="182" t="str">
        <f>_xlfn.XLOOKUP(S30,'Prix vente'!$A:$A,'Prix vente'!$H:$H)&amp;"/"&amp;_xlfn.XLOOKUP(S30,'Prix vente'!A:A,'Prix vente'!P:P)&amp;"/"&amp;_xlfn.XLOOKUP(S30,'Prix vente'!A:A,'Prix vente'!Q:Q)/1000</f>
        <v>D21/4.5/5</v>
      </c>
      <c r="U30" s="43">
        <v>2</v>
      </c>
      <c r="V30" s="43"/>
      <c r="W30" s="151"/>
      <c r="X30" s="183"/>
      <c r="Y30" s="151"/>
      <c r="Z30" s="151"/>
      <c r="AA30" s="43"/>
      <c r="AB30" s="182"/>
      <c r="AC30" s="43"/>
      <c r="AD30" s="43"/>
      <c r="AE30" s="290"/>
      <c r="AF30" s="290"/>
      <c r="AG30" s="290"/>
      <c r="AH30" s="290"/>
      <c r="AI30" s="290"/>
      <c r="AJ30" s="290"/>
      <c r="AK30" s="290"/>
      <c r="AL30" s="290"/>
      <c r="AM30" s="290"/>
      <c r="AN30" s="290"/>
      <c r="AO30" s="290"/>
      <c r="AP30" s="290"/>
      <c r="AQ30" s="290"/>
      <c r="AR30" s="290"/>
      <c r="AS30" s="290"/>
      <c r="AT30" s="290"/>
      <c r="AU30" s="290"/>
      <c r="AV30" s="290"/>
      <c r="AW30" s="290"/>
      <c r="AX30" s="290"/>
      <c r="AY30" s="290"/>
      <c r="AZ30" s="290"/>
      <c r="BA30" s="290"/>
      <c r="BB30" s="290"/>
    </row>
    <row r="31" spans="1:54" x14ac:dyDescent="0.25">
      <c r="A31" s="36">
        <v>179</v>
      </c>
      <c r="B31" s="41" t="s">
        <v>398</v>
      </c>
      <c r="C31" s="41" t="s">
        <v>398</v>
      </c>
      <c r="D31" s="42">
        <v>45488</v>
      </c>
      <c r="E31" s="41">
        <v>31017</v>
      </c>
      <c r="F31" s="43" t="s">
        <v>233</v>
      </c>
      <c r="G31" s="41" t="s">
        <v>402</v>
      </c>
      <c r="H31" s="41"/>
      <c r="I31" s="153" t="str">
        <f>_xlfn.XLOOKUP(B31,Clients!B:B,Clients!W:W,FALSE)</f>
        <v>Pickup par Produlith camion</v>
      </c>
      <c r="J31" s="153" t="str">
        <f>_xlfn.XLOOKUP(B31,Clients!B:B,Clients!M:M,FALSE)</f>
        <v>Net 30 jours</v>
      </c>
      <c r="K31" s="153" t="str">
        <f>_xlfn.XLOOKUP(B31,Clients!B:B,Clients!R:R,FALSE)</f>
        <v>EXW Boucherville</v>
      </c>
      <c r="L31" s="48">
        <v>45491</v>
      </c>
      <c r="M31" s="36" t="str">
        <f>_xlfn.XLOOKUP(B31,Clients!B:B,Clients!X:X,FALSE)</f>
        <v>USD</v>
      </c>
      <c r="N31" s="36" t="str">
        <f>_xlfn.XLOOKUP(B31,Clients!B:B,Clients!Y:Y,FALSE)</f>
        <v>USD</v>
      </c>
      <c r="O31" s="151">
        <v>40062</v>
      </c>
      <c r="P31" s="183" t="str">
        <f>_xlfn.XLOOKUP(O31,'Prix vente'!A:A,'Prix vente'!H:H)&amp;"/"&amp;_xlfn.XLOOKUP(O31,'Prix vente'!A:A,'Prix vente'!P:P)&amp;"/"&amp;_xlfn.XLOOKUP(O31,'Prix vente'!A:A,'Prix vente'!Q:Q)/1000</f>
        <v>B25/15/4.1</v>
      </c>
      <c r="Q31" s="151">
        <v>3</v>
      </c>
      <c r="R31" s="151">
        <v>2214</v>
      </c>
      <c r="S31" s="43"/>
      <c r="T31" s="182"/>
      <c r="U31" s="43"/>
      <c r="V31" s="43"/>
      <c r="W31" s="151"/>
      <c r="X31" s="183"/>
      <c r="Y31" s="151"/>
      <c r="Z31" s="151"/>
      <c r="AA31" s="43"/>
      <c r="AB31" s="182"/>
      <c r="AC31" s="43"/>
      <c r="AD31" s="43"/>
      <c r="AE31" s="290"/>
      <c r="AF31" s="290"/>
      <c r="AG31" s="290"/>
      <c r="AH31" s="290"/>
      <c r="AI31" s="290"/>
      <c r="AJ31" s="290"/>
      <c r="AK31" s="290"/>
      <c r="AL31" s="290"/>
      <c r="AM31" s="290"/>
      <c r="AN31" s="290"/>
      <c r="AO31" s="290"/>
      <c r="AP31" s="290"/>
      <c r="AQ31" s="290"/>
      <c r="AR31" s="290"/>
      <c r="AS31" s="290"/>
      <c r="AT31" s="290"/>
      <c r="AU31" s="290"/>
      <c r="AV31" s="290"/>
      <c r="AW31" s="290"/>
      <c r="AX31" s="290"/>
      <c r="AY31" s="290"/>
      <c r="AZ31" s="290"/>
      <c r="BA31" s="290"/>
      <c r="BB31" s="290"/>
    </row>
    <row r="32" spans="1:54" x14ac:dyDescent="0.25">
      <c r="A32" s="36">
        <v>180</v>
      </c>
      <c r="B32" s="41" t="s">
        <v>564</v>
      </c>
      <c r="C32" s="41" t="s">
        <v>564</v>
      </c>
      <c r="D32" s="42">
        <v>45509</v>
      </c>
      <c r="E32" s="41" t="s">
        <v>567</v>
      </c>
      <c r="F32" s="43" t="s">
        <v>233</v>
      </c>
      <c r="G32" s="41"/>
      <c r="H32" s="41"/>
      <c r="I32" s="153">
        <f>_xlfn.XLOOKUP(B32,Clients!B:B,Clients!W:W,FALSE)</f>
        <v>0</v>
      </c>
      <c r="J32" s="153" t="str">
        <f>_xlfn.XLOOKUP(B32,Clients!B:B,Clients!M:M,FALSE)</f>
        <v>Net 30 jours</v>
      </c>
      <c r="K32" s="153" t="str">
        <f>_xlfn.XLOOKUP(B32,Clients!B:B,Clients!R:R,FALSE)</f>
        <v>Livraison incluse</v>
      </c>
      <c r="L32" s="48">
        <v>45513</v>
      </c>
      <c r="M32" s="36" t="str">
        <f>_xlfn.XLOOKUP(B32,Clients!B:B,Clients!X:X,FALSE)</f>
        <v>CAD</v>
      </c>
      <c r="N32" s="36" t="str">
        <f>_xlfn.XLOOKUP(B32,Clients!B:B,Clients!Y:Y,FALSE)</f>
        <v>CAD</v>
      </c>
      <c r="O32" s="151"/>
      <c r="P32" s="183" t="str">
        <f>_xlfn.XLOOKUP(O32,'Prix vente'!A:A,'Prix vente'!H:H)&amp;"/"&amp;_xlfn.XLOOKUP(O32,'Prix vente'!A:A,'Prix vente'!P:P)&amp;"/"&amp;_xlfn.XLOOKUP(O32,'Prix vente'!A:A,'Prix vente'!Q:Q)/1000</f>
        <v>//0</v>
      </c>
      <c r="Q32" s="151"/>
      <c r="R32" s="151"/>
      <c r="S32" s="43"/>
      <c r="T32" s="182"/>
      <c r="U32" s="43"/>
      <c r="V32" s="43"/>
      <c r="W32" s="151"/>
      <c r="X32" s="183"/>
      <c r="Y32" s="151"/>
      <c r="Z32" s="151"/>
      <c r="AA32" s="43"/>
      <c r="AB32" s="182"/>
      <c r="AC32" s="43"/>
      <c r="AD32" s="43"/>
      <c r="AE32" s="290"/>
      <c r="AF32" s="290"/>
      <c r="AG32" s="290"/>
      <c r="AH32" s="290"/>
      <c r="AI32" s="290"/>
      <c r="AJ32" s="290"/>
      <c r="AK32" s="290"/>
      <c r="AL32" s="290"/>
      <c r="AM32" s="290"/>
      <c r="AN32" s="290"/>
      <c r="AO32" s="290"/>
      <c r="AP32" s="290"/>
      <c r="AQ32" s="290"/>
      <c r="AR32" s="290"/>
      <c r="AS32" s="290"/>
      <c r="AT32" s="290"/>
      <c r="AU32" s="290"/>
      <c r="AV32" s="290"/>
      <c r="AW32" s="290"/>
      <c r="AX32" s="290"/>
      <c r="AY32" s="290"/>
      <c r="AZ32" s="290"/>
      <c r="BA32" s="290"/>
      <c r="BB32" s="290"/>
    </row>
    <row r="33" spans="1:54" x14ac:dyDescent="0.25">
      <c r="A33" s="36">
        <v>181</v>
      </c>
      <c r="B33" s="41" t="s">
        <v>445</v>
      </c>
      <c r="C33" s="41" t="s">
        <v>445</v>
      </c>
      <c r="D33" s="42">
        <v>45490</v>
      </c>
      <c r="E33" s="41">
        <v>102376</v>
      </c>
      <c r="F33" s="43" t="s">
        <v>233</v>
      </c>
      <c r="G33" s="41" t="s">
        <v>449</v>
      </c>
      <c r="H33" s="41" t="s">
        <v>569</v>
      </c>
      <c r="I33" s="153">
        <f>_xlfn.XLOOKUP(B33,Clients!B:B,Clients!W:W,FALSE)</f>
        <v>0</v>
      </c>
      <c r="J33" s="153" t="str">
        <f>_xlfn.XLOOKUP(B33,Clients!B:B,Clients!M:M,FALSE)</f>
        <v>Net 30 jours</v>
      </c>
      <c r="K33" s="153" t="str">
        <f>_xlfn.XLOOKUP(B33,Clients!B:B,Clients!R:R,FALSE)</f>
        <v>EXW Boucherville</v>
      </c>
      <c r="L33" s="48">
        <v>45491</v>
      </c>
      <c r="M33" s="36" t="str">
        <f>_xlfn.XLOOKUP(B33,Clients!B:B,Clients!X:X,FALSE)</f>
        <v>USD</v>
      </c>
      <c r="N33" s="36" t="str">
        <f>_xlfn.XLOOKUP(B33,Clients!B:B,Clients!Y:Y,FALSE)</f>
        <v>USD</v>
      </c>
      <c r="O33" s="151">
        <v>40067</v>
      </c>
      <c r="P33" s="183" t="str">
        <f>_xlfn.XLOOKUP(O33,'Prix vente'!A:A,'Prix vente'!H:H)&amp;"/"&amp;_xlfn.XLOOKUP(O33,'Prix vente'!A:A,'Prix vente'!P:P)&amp;"/"&amp;_xlfn.XLOOKUP(O33,'Prix vente'!A:A,'Prix vente'!Q:Q)/1000</f>
        <v>S15/12/5</v>
      </c>
      <c r="Q33" s="151">
        <v>5</v>
      </c>
      <c r="R33" s="151">
        <f>12*12*5*5</f>
        <v>3600</v>
      </c>
      <c r="S33" s="43"/>
      <c r="T33" s="182"/>
      <c r="U33" s="43"/>
      <c r="V33" s="43"/>
      <c r="W33" s="151"/>
      <c r="X33" s="183"/>
      <c r="Y33" s="151"/>
      <c r="Z33" s="151"/>
      <c r="AA33" s="43"/>
      <c r="AB33" s="182"/>
      <c r="AC33" s="43"/>
      <c r="AD33" s="43"/>
      <c r="AE33" s="290"/>
      <c r="AF33" s="290"/>
      <c r="AG33" s="290"/>
      <c r="AH33" s="290"/>
      <c r="AI33" s="290"/>
      <c r="AJ33" s="290"/>
      <c r="AK33" s="290"/>
      <c r="AL33" s="290"/>
      <c r="AM33" s="290"/>
      <c r="AN33" s="290"/>
      <c r="AO33" s="290"/>
      <c r="AP33" s="290"/>
      <c r="AQ33" s="290"/>
      <c r="AR33" s="290"/>
      <c r="AS33" s="290"/>
      <c r="AT33" s="290"/>
      <c r="AU33" s="290"/>
      <c r="AV33" s="290"/>
      <c r="AW33" s="290"/>
      <c r="AX33" s="290"/>
      <c r="AY33" s="290"/>
      <c r="AZ33" s="290"/>
      <c r="BA33" s="290"/>
      <c r="BB33" s="290"/>
    </row>
    <row r="34" spans="1:54" x14ac:dyDescent="0.25">
      <c r="A34" s="37">
        <v>182</v>
      </c>
      <c r="B34" s="41" t="s">
        <v>398</v>
      </c>
      <c r="C34" s="41" t="s">
        <v>398</v>
      </c>
      <c r="D34" s="42">
        <v>45498</v>
      </c>
      <c r="E34" s="41">
        <v>31105</v>
      </c>
      <c r="F34" s="43" t="s">
        <v>233</v>
      </c>
      <c r="G34" s="41" t="s">
        <v>402</v>
      </c>
      <c r="H34" s="45"/>
      <c r="I34" s="153" t="str">
        <f>_xlfn.XLOOKUP(B34,Clients!B:B,Clients!W:W,FALSE)</f>
        <v>Pickup par Produlith camion</v>
      </c>
      <c r="J34" s="153" t="str">
        <f>_xlfn.XLOOKUP(B34,Clients!B:B,Clients!M:M,FALSE)</f>
        <v>Net 30 jours</v>
      </c>
      <c r="K34" s="153" t="str">
        <f>_xlfn.XLOOKUP(B34,Clients!B:B,Clients!R:R,FALSE)</f>
        <v>EXW Boucherville</v>
      </c>
      <c r="L34" s="178">
        <v>45505</v>
      </c>
      <c r="M34" s="36" t="str">
        <f>_xlfn.XLOOKUP(B34,Clients!B:B,Clients!X:X,FALSE)</f>
        <v>USD</v>
      </c>
      <c r="N34" s="36" t="str">
        <f>_xlfn.XLOOKUP(B34,Clients!B:B,Clients!Y:Y,FALSE)</f>
        <v>USD</v>
      </c>
      <c r="O34" s="152">
        <v>40051</v>
      </c>
      <c r="P34" s="183" t="str">
        <f>_xlfn.XLOOKUP(O34,'Prix vente'!A:A,'Prix vente'!H:H)&amp;"/"&amp;_xlfn.XLOOKUP(O34,'Prix vente'!A:A,'Prix vente'!P:P)&amp;"/"&amp;_xlfn.XLOOKUP(O34,'Prix vente'!A:A,'Prix vente'!Q:Q)/1000</f>
        <v>B15/15/2.5</v>
      </c>
      <c r="Q34" s="152">
        <v>4</v>
      </c>
      <c r="R34" s="152">
        <f>4*15*2.5*12</f>
        <v>1800</v>
      </c>
      <c r="S34" s="47"/>
      <c r="T34" s="182"/>
      <c r="U34" s="43"/>
      <c r="V34" s="43"/>
      <c r="W34" s="152"/>
      <c r="X34" s="183"/>
      <c r="Y34" s="152"/>
      <c r="Z34" s="152"/>
      <c r="AA34" s="43"/>
      <c r="AB34" s="182"/>
      <c r="AC34" s="43"/>
      <c r="AD34" s="43"/>
      <c r="AE34" s="291"/>
      <c r="AF34" s="291"/>
      <c r="AG34" s="291"/>
      <c r="AH34" s="291"/>
      <c r="AI34" s="290"/>
      <c r="AJ34" s="290"/>
      <c r="AK34" s="290"/>
      <c r="AL34" s="290"/>
      <c r="AM34" s="291"/>
      <c r="AN34" s="291"/>
      <c r="AO34" s="291"/>
      <c r="AP34" s="291"/>
      <c r="AQ34" s="290"/>
      <c r="AR34" s="290"/>
      <c r="AS34" s="290"/>
      <c r="AT34" s="290"/>
      <c r="AU34" s="291"/>
      <c r="AV34" s="291"/>
      <c r="AW34" s="291"/>
      <c r="AX34" s="291"/>
      <c r="AY34" s="290"/>
      <c r="AZ34" s="290"/>
      <c r="BA34" s="290"/>
      <c r="BB34" s="290"/>
    </row>
    <row r="35" spans="1:54" x14ac:dyDescent="0.25">
      <c r="A35" s="37">
        <v>183</v>
      </c>
      <c r="B35" s="41" t="s">
        <v>564</v>
      </c>
      <c r="C35" s="41" t="s">
        <v>564</v>
      </c>
      <c r="D35" s="46">
        <v>45510</v>
      </c>
      <c r="E35" s="45" t="s">
        <v>626</v>
      </c>
      <c r="F35" s="43" t="s">
        <v>233</v>
      </c>
      <c r="G35" s="45"/>
      <c r="H35" s="45"/>
      <c r="I35" s="153">
        <f>_xlfn.XLOOKUP(B35,Clients!B:B,Clients!W:W,FALSE)</f>
        <v>0</v>
      </c>
      <c r="J35" s="153" t="str">
        <f>_xlfn.XLOOKUP(B35,Clients!$B$1:$B$1001,Clients!$M$1:$M$1001,FALSE)</f>
        <v>Net 30 jours</v>
      </c>
      <c r="K35" s="153" t="str">
        <f>_xlfn.XLOOKUP(B35,Clients!B:B,Clients!R:R,FALSE)</f>
        <v>Livraison incluse</v>
      </c>
      <c r="L35" s="178">
        <v>45511</v>
      </c>
      <c r="M35" s="36" t="str">
        <f>_xlfn.XLOOKUP(B35,Clients!B:B,Clients!X:X,FALSE)</f>
        <v>CAD</v>
      </c>
      <c r="N35" s="36" t="str">
        <f>_xlfn.XLOOKUP(B35,Clients!B:B,Clients!Y:Y,FALSE)</f>
        <v>CAD</v>
      </c>
      <c r="O35" s="152">
        <v>40063</v>
      </c>
      <c r="P35" s="183" t="str">
        <f>_xlfn.XLOOKUP(O35,'Prix vente'!A:A,'Prix vente'!H:H)&amp;"/"&amp;_xlfn.XLOOKUP(O35,'Prix vente'!A:A,'Prix vente'!P:P)&amp;"/"&amp;_xlfn.XLOOKUP(O35,'Prix vente'!A:A,'Prix vente'!Q:Q)/1000</f>
        <v>B25/10/2.5</v>
      </c>
      <c r="Q35" s="152">
        <v>1</v>
      </c>
      <c r="R35" s="152">
        <f>10*12*2.5</f>
        <v>300</v>
      </c>
      <c r="S35" s="47">
        <v>40064</v>
      </c>
      <c r="T35" s="182" t="str">
        <f>_xlfn.XLOOKUP(S35,'Prix vente'!$A:$A,'Prix vente'!$H:$H)&amp;"/"&amp;_xlfn.XLOOKUP(S35,'Prix vente'!A:A,'Prix vente'!P:P)&amp;"/"&amp;_xlfn.XLOOKUP(S35,'Prix vente'!A:A,'Prix vente'!Q:Q)/1000</f>
        <v>B25/13/2.5</v>
      </c>
      <c r="U35" s="43">
        <v>1</v>
      </c>
      <c r="V35" s="43">
        <f>13*12*2.5</f>
        <v>390</v>
      </c>
      <c r="W35" s="152">
        <v>40065</v>
      </c>
      <c r="X35" s="183" t="str">
        <f>_xlfn.XLOOKUP(W35,'Prix vente'!$A:$A,'Prix vente'!$H:$H)&amp;"/"&amp;_xlfn.XLOOKUP(W35,'Prix vente'!A:A,'Prix vente'!P:P)&amp;"/"&amp;_xlfn.XLOOKUP(W35,'Prix vente'!A:A,'Prix vente'!Q:Q)/1000</f>
        <v>S21/10/2.5</v>
      </c>
      <c r="Y35" s="152">
        <v>1</v>
      </c>
      <c r="Z35" s="152">
        <f>10*12*2.5</f>
        <v>300</v>
      </c>
      <c r="AA35" s="43">
        <v>40066</v>
      </c>
      <c r="AB35" s="182" t="str">
        <f>_xlfn.XLOOKUP(AA35,'Prix vente'!$A:$A,'Prix vente'!$H:$H)&amp;"/"&amp;_xlfn.XLOOKUP(AA35,'Prix vente'!A:A,'Prix vente'!P:P)&amp;"/"&amp;_xlfn.XLOOKUP(AA35,'Prix vente'!A:A,'Prix vente'!Q:Q)/1000</f>
        <v>S21/13/2.5</v>
      </c>
      <c r="AC35" s="43">
        <v>1</v>
      </c>
      <c r="AD35" s="43">
        <f>13*12*2.5</f>
        <v>390</v>
      </c>
      <c r="AE35" s="291"/>
      <c r="AF35" s="291"/>
      <c r="AG35" s="291"/>
      <c r="AH35" s="291"/>
      <c r="AI35" s="290"/>
      <c r="AJ35" s="290"/>
      <c r="AK35" s="290"/>
      <c r="AL35" s="290"/>
      <c r="AM35" s="291"/>
      <c r="AN35" s="291"/>
      <c r="AO35" s="291"/>
      <c r="AP35" s="291"/>
      <c r="AQ35" s="290"/>
      <c r="AR35" s="290"/>
      <c r="AS35" s="290"/>
      <c r="AT35" s="290"/>
      <c r="AU35" s="291"/>
      <c r="AV35" s="291"/>
      <c r="AW35" s="291"/>
      <c r="AX35" s="291"/>
      <c r="AY35" s="290"/>
      <c r="AZ35" s="290"/>
      <c r="BA35" s="290"/>
      <c r="BB35" s="290"/>
    </row>
    <row r="36" spans="1:54" x14ac:dyDescent="0.25">
      <c r="A36" s="37">
        <v>184</v>
      </c>
      <c r="B36" s="41" t="s">
        <v>634</v>
      </c>
      <c r="C36" s="41" t="s">
        <v>634</v>
      </c>
      <c r="D36" s="46">
        <v>45512</v>
      </c>
      <c r="E36" s="45" t="s">
        <v>635</v>
      </c>
      <c r="F36" s="43" t="s">
        <v>233</v>
      </c>
      <c r="G36" s="45"/>
      <c r="H36" s="45"/>
      <c r="I36" s="153">
        <f>_xlfn.XLOOKUP(B36,Clients!B:B,Clients!W:W,FALSE)</f>
        <v>0</v>
      </c>
      <c r="J36" s="153" t="str">
        <f>_xlfn.XLOOKUP(B36,Clients!$B$1:$B$1001,Clients!$M$1:$M$1001,FALSE)</f>
        <v>Net 30 jours</v>
      </c>
      <c r="K36" s="153" t="str">
        <f>_xlfn.XLOOKUP(B36,Clients!B:B,Clients!R:R,FALSE)</f>
        <v>Livraison incluse</v>
      </c>
      <c r="L36" s="178">
        <v>45513</v>
      </c>
      <c r="M36" s="36" t="str">
        <f>_xlfn.XLOOKUP(B36,Clients!B:B,Clients!X:X,FALSE)</f>
        <v>CAD</v>
      </c>
      <c r="N36" s="36" t="str">
        <f>_xlfn.XLOOKUP(B36,Clients!B:B,Clients!Y:Y,FALSE)</f>
        <v>CAD</v>
      </c>
      <c r="O36" s="152">
        <v>40068</v>
      </c>
      <c r="P36" s="183" t="str">
        <f>_xlfn.XLOOKUP(O36,'Prix vente'!A:A,'Prix vente'!H:H)&amp;"/"&amp;_xlfn.XLOOKUP(O36,'Prix vente'!A:A,'Prix vente'!P:P)&amp;"/"&amp;_xlfn.XLOOKUP(O36,'Prix vente'!A:A,'Prix vente'!Q:Q)/1000</f>
        <v>D21/13/4.33</v>
      </c>
      <c r="Q36" s="152">
        <v>1</v>
      </c>
      <c r="R36" s="152">
        <v>675</v>
      </c>
      <c r="S36" s="47"/>
      <c r="T36" s="182"/>
      <c r="U36" s="43"/>
      <c r="V36" s="43"/>
      <c r="W36" s="152"/>
      <c r="X36" s="183"/>
      <c r="Y36" s="152"/>
      <c r="Z36" s="152"/>
      <c r="AA36" s="43"/>
      <c r="AB36" s="182"/>
      <c r="AC36" s="43"/>
      <c r="AD36" s="43"/>
      <c r="AE36" s="291"/>
      <c r="AF36" s="291"/>
      <c r="AG36" s="291"/>
      <c r="AH36" s="291"/>
      <c r="AI36" s="290"/>
      <c r="AJ36" s="290"/>
      <c r="AK36" s="290"/>
      <c r="AL36" s="290"/>
      <c r="AM36" s="291"/>
      <c r="AN36" s="291"/>
      <c r="AO36" s="291"/>
      <c r="AP36" s="291"/>
      <c r="AQ36" s="290"/>
      <c r="AR36" s="290"/>
      <c r="AS36" s="290"/>
      <c r="AT36" s="290"/>
      <c r="AU36" s="291"/>
      <c r="AV36" s="291"/>
      <c r="AW36" s="291"/>
      <c r="AX36" s="291"/>
      <c r="AY36" s="290"/>
      <c r="AZ36" s="290"/>
      <c r="BA36" s="290"/>
      <c r="BB36" s="290"/>
    </row>
    <row r="37" spans="1:54" x14ac:dyDescent="0.25">
      <c r="A37" s="37">
        <v>185</v>
      </c>
      <c r="B37" s="41" t="s">
        <v>445</v>
      </c>
      <c r="C37" s="41" t="s">
        <v>445</v>
      </c>
      <c r="D37" s="46">
        <v>45512</v>
      </c>
      <c r="E37" s="45">
        <v>102985</v>
      </c>
      <c r="F37" s="43" t="s">
        <v>233</v>
      </c>
      <c r="G37" s="45" t="s">
        <v>642</v>
      </c>
      <c r="H37" s="41" t="s">
        <v>569</v>
      </c>
      <c r="I37" s="153">
        <f>_xlfn.XLOOKUP(B37,Clients!B:B,Clients!W:W,FALSE)</f>
        <v>0</v>
      </c>
      <c r="J37" s="153" t="str">
        <f>_xlfn.XLOOKUP(B37,Clients!$B$1:$B$1001,Clients!$M$1:$M$1001,FALSE)</f>
        <v>Net 30 jours</v>
      </c>
      <c r="K37" s="153" t="str">
        <f>_xlfn.XLOOKUP(B37,Clients!B:B,Clients!R:R,FALSE)</f>
        <v>EXW Boucherville</v>
      </c>
      <c r="L37" s="178">
        <v>45518</v>
      </c>
      <c r="M37" s="36" t="str">
        <f>_xlfn.XLOOKUP(B37,Clients!B:B,Clients!X:X,FALSE)</f>
        <v>USD</v>
      </c>
      <c r="N37" s="36" t="str">
        <f>_xlfn.XLOOKUP(B37,Clients!B:B,Clients!Y:Y,FALSE)</f>
        <v>USD</v>
      </c>
      <c r="O37" s="152">
        <v>40069</v>
      </c>
      <c r="P37" s="183" t="str">
        <f>_xlfn.XLOOKUP(O37,'Prix vente'!A:A,'Prix vente'!H:H)&amp;"/"&amp;_xlfn.XLOOKUP(O37,'Prix vente'!A:A,'Prix vente'!P:P)&amp;"/"&amp;_xlfn.XLOOKUP(O37,'Prix vente'!A:A,'Prix vente'!Q:Q)/1000</f>
        <v>S21/10.375/5</v>
      </c>
      <c r="Q37" s="152">
        <v>5</v>
      </c>
      <c r="R37" s="152">
        <f>5*10.375*12*5</f>
        <v>3112.5</v>
      </c>
      <c r="S37" s="47">
        <v>40070</v>
      </c>
      <c r="T37" s="182" t="str">
        <f>_xlfn.XLOOKUP(S37,'Prix vente'!$A:$A,'Prix vente'!$H:$H)&amp;"/"&amp;_xlfn.XLOOKUP(S37,'Prix vente'!A:A,'Prix vente'!P:P)&amp;"/"&amp;_xlfn.XLOOKUP(S37,'Prix vente'!A:A,'Prix vente'!Q:Q)/1000</f>
        <v>S21/8.125/5</v>
      </c>
      <c r="U37" s="43">
        <v>1</v>
      </c>
      <c r="V37" s="43">
        <f>8.125*12*5</f>
        <v>487.5</v>
      </c>
      <c r="W37" s="152"/>
      <c r="X37" s="183"/>
      <c r="Y37" s="152"/>
      <c r="Z37" s="152"/>
      <c r="AA37" s="43"/>
      <c r="AB37" s="182"/>
      <c r="AC37" s="43"/>
      <c r="AD37" s="43"/>
      <c r="AE37" s="291"/>
      <c r="AF37" s="291"/>
      <c r="AG37" s="291"/>
      <c r="AH37" s="291"/>
      <c r="AI37" s="290"/>
      <c r="AJ37" s="290"/>
      <c r="AK37" s="290"/>
      <c r="AL37" s="290"/>
      <c r="AM37" s="291"/>
      <c r="AN37" s="291"/>
      <c r="AO37" s="291"/>
      <c r="AP37" s="291"/>
      <c r="AQ37" s="290"/>
      <c r="AR37" s="290"/>
      <c r="AS37" s="290"/>
      <c r="AT37" s="290"/>
      <c r="AU37" s="291"/>
      <c r="AV37" s="291"/>
      <c r="AW37" s="291"/>
      <c r="AX37" s="291"/>
      <c r="AY37" s="290"/>
      <c r="AZ37" s="290"/>
      <c r="BA37" s="290"/>
      <c r="BB37" s="290"/>
    </row>
    <row r="38" spans="1:54" x14ac:dyDescent="0.25">
      <c r="A38" s="37">
        <v>186</v>
      </c>
      <c r="B38" s="41" t="s">
        <v>445</v>
      </c>
      <c r="C38" s="41" t="s">
        <v>445</v>
      </c>
      <c r="D38" s="46">
        <v>45513</v>
      </c>
      <c r="E38" s="45">
        <v>103001</v>
      </c>
      <c r="F38" s="43" t="s">
        <v>233</v>
      </c>
      <c r="G38" s="45" t="s">
        <v>642</v>
      </c>
      <c r="H38" s="41" t="s">
        <v>569</v>
      </c>
      <c r="I38" s="153">
        <f>_xlfn.XLOOKUP(B38,Clients!B:B,Clients!W:W,FALSE)</f>
        <v>0</v>
      </c>
      <c r="J38" s="153" t="str">
        <f>_xlfn.XLOOKUP(B38,Clients!$B$1:$B$1001,Clients!$M$1:$M$1001,FALSE)</f>
        <v>Net 30 jours</v>
      </c>
      <c r="K38" s="153" t="str">
        <f>_xlfn.XLOOKUP(B38,Clients!B:B,Clients!R:R,FALSE)</f>
        <v>EXW Boucherville</v>
      </c>
      <c r="L38" s="178">
        <v>45518</v>
      </c>
      <c r="M38" s="36" t="str">
        <f>_xlfn.XLOOKUP(B38,Clients!B:B,Clients!X:X,FALSE)</f>
        <v>USD</v>
      </c>
      <c r="N38" s="36" t="str">
        <f>_xlfn.XLOOKUP(B38,Clients!B:B,Clients!Y:Y,FALSE)</f>
        <v>USD</v>
      </c>
      <c r="O38" s="152">
        <v>40067</v>
      </c>
      <c r="P38" s="183" t="str">
        <f>_xlfn.XLOOKUP(O38,'Prix vente'!A:A,'Prix vente'!H:H)&amp;"/"&amp;_xlfn.XLOOKUP(O38,'Prix vente'!A:A,'Prix vente'!P:P)&amp;"/"&amp;_xlfn.XLOOKUP(O38,'Prix vente'!A:A,'Prix vente'!Q:Q)/1000</f>
        <v>S15/12/5</v>
      </c>
      <c r="Q38" s="152">
        <v>5</v>
      </c>
      <c r="R38" s="152">
        <f>5*12*12*5</f>
        <v>3600</v>
      </c>
      <c r="S38" s="47"/>
      <c r="T38" s="182"/>
      <c r="U38" s="43"/>
      <c r="V38" s="43"/>
      <c r="W38" s="152"/>
      <c r="X38" s="183"/>
      <c r="Y38" s="152"/>
      <c r="Z38" s="152"/>
      <c r="AA38" s="43"/>
      <c r="AB38" s="182"/>
      <c r="AC38" s="43"/>
      <c r="AD38" s="43"/>
      <c r="AE38" s="291"/>
      <c r="AF38" s="291"/>
      <c r="AG38" s="291"/>
      <c r="AH38" s="291"/>
      <c r="AI38" s="290"/>
      <c r="AJ38" s="290"/>
      <c r="AK38" s="290"/>
      <c r="AL38" s="290"/>
      <c r="AM38" s="291"/>
      <c r="AN38" s="291"/>
      <c r="AO38" s="291"/>
      <c r="AP38" s="291"/>
      <c r="AQ38" s="290"/>
      <c r="AR38" s="290"/>
      <c r="AS38" s="290"/>
      <c r="AT38" s="290"/>
      <c r="AU38" s="291"/>
      <c r="AV38" s="291"/>
      <c r="AW38" s="291"/>
      <c r="AX38" s="291"/>
      <c r="AY38" s="290"/>
      <c r="AZ38" s="290"/>
      <c r="BA38" s="290"/>
      <c r="BB38" s="290"/>
    </row>
    <row r="39" spans="1:54" x14ac:dyDescent="0.25">
      <c r="A39" s="37">
        <v>187</v>
      </c>
      <c r="B39" s="41" t="s">
        <v>476</v>
      </c>
      <c r="C39" s="41" t="s">
        <v>476</v>
      </c>
      <c r="D39" s="46">
        <v>45516</v>
      </c>
      <c r="E39" s="45" t="s">
        <v>647</v>
      </c>
      <c r="F39" s="43" t="s">
        <v>233</v>
      </c>
      <c r="G39" s="45"/>
      <c r="H39" s="45"/>
      <c r="I39" s="153">
        <f>_xlfn.XLOOKUP(B39,Clients!B:B,Clients!W:W,FALSE)</f>
        <v>0</v>
      </c>
      <c r="J39" s="153" t="str">
        <f>_xlfn.XLOOKUP(B39,Clients!$B$1:$B$1001,Clients!$M$1:$M$1001,FALSE)</f>
        <v>Net 30 jours</v>
      </c>
      <c r="K39" s="153" t="str">
        <f>_xlfn.XLOOKUP(B39,Clients!B:B,Clients!R:R,FALSE)</f>
        <v>EXW Boucherville</v>
      </c>
      <c r="L39" s="178">
        <v>45517</v>
      </c>
      <c r="M39" s="36" t="str">
        <f>_xlfn.XLOOKUP(B39,Clients!B:B,Clients!X:X,FALSE)</f>
        <v>CAD</v>
      </c>
      <c r="N39" s="36" t="str">
        <f>_xlfn.XLOOKUP(B39,Clients!B:B,Clients!Y:Y,FALSE)</f>
        <v>CAD</v>
      </c>
      <c r="O39" s="152">
        <v>40071</v>
      </c>
      <c r="P39" s="183" t="str">
        <f>_xlfn.XLOOKUP(O39,'Prix vente'!A:A,'Prix vente'!H:H)&amp;"/"&amp;_xlfn.XLOOKUP(O39,'Prix vente'!A:A,'Prix vente'!P:P)&amp;"/"&amp;_xlfn.XLOOKUP(O39,'Prix vente'!A:A,'Prix vente'!Q:Q)/1000</f>
        <v>D21/8.6/4.315</v>
      </c>
      <c r="Q39" s="152">
        <v>1</v>
      </c>
      <c r="R39" s="152">
        <f>8.6*12*4.315</f>
        <v>445.30799999999999</v>
      </c>
      <c r="S39" s="47"/>
      <c r="T39" s="182"/>
      <c r="U39" s="43"/>
      <c r="V39" s="43"/>
      <c r="W39" s="152"/>
      <c r="X39" s="183"/>
      <c r="Y39" s="152"/>
      <c r="Z39" s="152"/>
      <c r="AA39" s="43"/>
      <c r="AB39" s="182"/>
      <c r="AC39" s="43"/>
      <c r="AD39" s="43"/>
      <c r="AE39" s="291"/>
      <c r="AF39" s="291"/>
      <c r="AG39" s="291"/>
      <c r="AH39" s="291"/>
      <c r="AI39" s="290"/>
      <c r="AJ39" s="290"/>
      <c r="AK39" s="290"/>
      <c r="AL39" s="290"/>
      <c r="AM39" s="291"/>
      <c r="AN39" s="291"/>
      <c r="AO39" s="291"/>
      <c r="AP39" s="291"/>
      <c r="AQ39" s="290"/>
      <c r="AR39" s="290"/>
      <c r="AS39" s="290"/>
      <c r="AT39" s="290"/>
      <c r="AU39" s="291"/>
      <c r="AV39" s="291"/>
      <c r="AW39" s="291"/>
      <c r="AX39" s="291"/>
      <c r="AY39" s="290"/>
      <c r="AZ39" s="290"/>
      <c r="BA39" s="290"/>
      <c r="BB39" s="290"/>
    </row>
    <row r="40" spans="1:54" x14ac:dyDescent="0.25">
      <c r="A40" s="37">
        <v>188</v>
      </c>
      <c r="B40" s="41" t="s">
        <v>8</v>
      </c>
      <c r="C40" s="41" t="s">
        <v>8</v>
      </c>
      <c r="D40" s="42">
        <v>45518</v>
      </c>
      <c r="E40" s="41">
        <v>50008425</v>
      </c>
      <c r="F40" s="43" t="s">
        <v>233</v>
      </c>
      <c r="G40" s="41" t="s">
        <v>10</v>
      </c>
      <c r="H40" s="41"/>
      <c r="I40" s="153">
        <f>_xlfn.XLOOKUP(B40,Clients!B:B,Clients!W:W,FALSE)</f>
        <v>0</v>
      </c>
      <c r="J40" s="153" t="str">
        <f>_xlfn.XLOOKUP(B40,Clients!$B$1:$B$1001,Clients!$M$1:$M$1001,FALSE)</f>
        <v>Net 30 days</v>
      </c>
      <c r="K40" s="153" t="str">
        <f>_xlfn.XLOOKUP(B40,Clients!B:B,Clients!R:R,FALSE)</f>
        <v>EXW Boucherville</v>
      </c>
      <c r="L40" s="178">
        <v>45527</v>
      </c>
      <c r="M40" s="36" t="str">
        <f>_xlfn.XLOOKUP(B40,Clients!B:B,Clients!X:X,FALSE)</f>
        <v>USD</v>
      </c>
      <c r="N40" s="36" t="str">
        <f>_xlfn.XLOOKUP(B40,Clients!B:B,Clients!Y:Y,FALSE)</f>
        <v>USD</v>
      </c>
      <c r="O40" s="151">
        <v>40033</v>
      </c>
      <c r="P40" s="183" t="str">
        <f>_xlfn.XLOOKUP(O40,'Prix vente'!A:A,'Prix vente'!H:H)&amp;"/"&amp;_xlfn.XLOOKUP(O40,'Prix vente'!A:A,'Prix vente'!P:P)&amp;"/"&amp;_xlfn.XLOOKUP(O40,'Prix vente'!A:A,'Prix vente'!Q:Q)/1000</f>
        <v>D16/10/5</v>
      </c>
      <c r="Q40" s="151">
        <v>60</v>
      </c>
      <c r="R40" s="151">
        <f>60*10*12*5</f>
        <v>36000</v>
      </c>
      <c r="S40" s="43"/>
      <c r="T40" s="182"/>
      <c r="U40" s="43"/>
      <c r="V40" s="43"/>
      <c r="W40" s="151"/>
      <c r="X40" s="183"/>
      <c r="Y40" s="151"/>
      <c r="Z40" s="151"/>
      <c r="AA40" s="43"/>
      <c r="AB40" s="182"/>
      <c r="AC40" s="43"/>
      <c r="AD40" s="43"/>
      <c r="AE40" s="290"/>
      <c r="AF40" s="290"/>
      <c r="AG40" s="290"/>
      <c r="AH40" s="290"/>
      <c r="AI40" s="290"/>
      <c r="AJ40" s="290"/>
      <c r="AK40" s="290"/>
      <c r="AL40" s="290"/>
      <c r="AM40" s="290"/>
      <c r="AN40" s="290"/>
      <c r="AO40" s="290"/>
      <c r="AP40" s="290"/>
      <c r="AQ40" s="290"/>
      <c r="AR40" s="290"/>
      <c r="AS40" s="290"/>
      <c r="AT40" s="290"/>
      <c r="AU40" s="290"/>
      <c r="AV40" s="290"/>
      <c r="AW40" s="290"/>
      <c r="AX40" s="290"/>
      <c r="AY40" s="290"/>
      <c r="AZ40" s="290"/>
      <c r="BA40" s="290"/>
      <c r="BB40" s="290"/>
    </row>
    <row r="41" spans="1:54" x14ac:dyDescent="0.25">
      <c r="A41" s="37">
        <v>189</v>
      </c>
      <c r="B41" s="41" t="s">
        <v>432</v>
      </c>
      <c r="C41" s="41" t="s">
        <v>432</v>
      </c>
      <c r="D41" s="180">
        <v>45518</v>
      </c>
      <c r="E41" s="179" t="s">
        <v>650</v>
      </c>
      <c r="F41" s="43" t="s">
        <v>233</v>
      </c>
      <c r="G41" s="179" t="s">
        <v>662</v>
      </c>
      <c r="H41" s="179"/>
      <c r="I41" s="181"/>
      <c r="J41" s="181" t="str">
        <f>_xlfn.XLOOKUP(B41,Clients!$B$1:$B$1001,Clients!$M$1:$M$1001,FALSE)</f>
        <v>Net 30 jours</v>
      </c>
      <c r="K41" s="153" t="str">
        <f>_xlfn.XLOOKUP(B41,Clients!B:B,Clients!R:R,FALSE)</f>
        <v>Livraison incluse</v>
      </c>
      <c r="L41" s="184">
        <v>45525</v>
      </c>
      <c r="M41" s="36" t="str">
        <f>_xlfn.XLOOKUP(B41,Clients!B:B,Clients!X:X,FALSE)</f>
        <v>CAD</v>
      </c>
      <c r="N41" s="36" t="str">
        <f>_xlfn.XLOOKUP(B41,Clients!B:B,Clients!Y:Y,FALSE)</f>
        <v>CAD</v>
      </c>
      <c r="O41" s="183">
        <v>40072</v>
      </c>
      <c r="P41" s="183" t="str">
        <f>_xlfn.XLOOKUP(O41,'Prix vente'!A:A,'Prix vente'!H:H)&amp;"/"&amp;_xlfn.XLOOKUP(O41,'Prix vente'!A:A,'Prix vente'!P:P)&amp;"/"&amp;_xlfn.XLOOKUP(O41,'Prix vente'!A:A,'Prix vente'!Q:Q)/1000</f>
        <v>B25/10/5</v>
      </c>
      <c r="Q41" s="183">
        <v>1</v>
      </c>
      <c r="R41" s="183">
        <f>Q41*_xlfn.XLOOKUP(O41,'Prix vente'!A:A,'Prix vente'!R:R)</f>
        <v>600</v>
      </c>
      <c r="S41" s="182"/>
      <c r="T41" s="182"/>
      <c r="U41" s="182"/>
      <c r="V41" s="182"/>
      <c r="W41" s="183"/>
      <c r="X41" s="183"/>
      <c r="Y41" s="183"/>
      <c r="Z41" s="183"/>
      <c r="AA41" s="182"/>
      <c r="AB41" s="182"/>
      <c r="AC41" s="182"/>
      <c r="AD41" s="182"/>
      <c r="AE41" s="292"/>
      <c r="AF41" s="292"/>
      <c r="AG41" s="292"/>
      <c r="AH41" s="292"/>
      <c r="AI41" s="292"/>
      <c r="AJ41" s="292"/>
      <c r="AK41" s="292"/>
      <c r="AL41" s="292"/>
      <c r="AM41" s="292"/>
      <c r="AN41" s="292"/>
      <c r="AO41" s="292"/>
      <c r="AP41" s="292"/>
      <c r="AQ41" s="292"/>
      <c r="AR41" s="292"/>
      <c r="AS41" s="292"/>
      <c r="AT41" s="292"/>
      <c r="AU41" s="292"/>
      <c r="AV41" s="292"/>
      <c r="AW41" s="292"/>
      <c r="AX41" s="292"/>
      <c r="AY41" s="292"/>
      <c r="AZ41" s="292"/>
      <c r="BA41" s="292"/>
      <c r="BB41" s="292"/>
    </row>
    <row r="42" spans="1:54" x14ac:dyDescent="0.25">
      <c r="A42" s="37">
        <v>190</v>
      </c>
      <c r="B42" s="41" t="s">
        <v>476</v>
      </c>
      <c r="C42" s="41" t="s">
        <v>476</v>
      </c>
      <c r="D42" s="180">
        <v>45518</v>
      </c>
      <c r="E42" s="179" t="s">
        <v>650</v>
      </c>
      <c r="F42" s="43" t="s">
        <v>233</v>
      </c>
      <c r="G42" s="179"/>
      <c r="H42" s="179"/>
      <c r="I42" s="181"/>
      <c r="J42" s="181" t="str">
        <f>_xlfn.XLOOKUP(B42,Clients!$B$1:$B$1001,Clients!$M$1:$M$1001,FALSE)</f>
        <v>Net 30 jours</v>
      </c>
      <c r="K42" s="153" t="str">
        <f>_xlfn.XLOOKUP(B42,Clients!B:B,Clients!R:R,FALSE)</f>
        <v>EXW Boucherville</v>
      </c>
      <c r="L42" s="184">
        <v>45525</v>
      </c>
      <c r="M42" s="36" t="str">
        <f>_xlfn.XLOOKUP(B42,Clients!B:B,Clients!X:X,FALSE)</f>
        <v>CAD</v>
      </c>
      <c r="N42" s="36" t="str">
        <f>_xlfn.XLOOKUP(B42,Clients!B:B,Clients!Y:Y,FALSE)</f>
        <v>CAD</v>
      </c>
      <c r="O42" s="183">
        <v>40073</v>
      </c>
      <c r="P42" s="183" t="str">
        <f>_xlfn.XLOOKUP(O42,'Prix vente'!A:A,'Prix vente'!H:H)&amp;"/"&amp;_xlfn.XLOOKUP(O42,'Prix vente'!A:A,'Prix vente'!P:P)&amp;"/"&amp;_xlfn.XLOOKUP(O42,'Prix vente'!A:A,'Prix vente'!Q:Q)/1000</f>
        <v>B25/4.75/5</v>
      </c>
      <c r="Q42" s="183">
        <v>1</v>
      </c>
      <c r="R42" s="183">
        <f>Q42*_xlfn.XLOOKUP(O42,'Prix vente'!A:A,'Prix vente'!R:R)</f>
        <v>285</v>
      </c>
      <c r="S42" s="182"/>
      <c r="T42" s="182"/>
      <c r="U42" s="182"/>
      <c r="V42" s="182"/>
      <c r="W42" s="183"/>
      <c r="X42" s="183"/>
      <c r="Y42" s="183"/>
      <c r="Z42" s="183"/>
      <c r="AA42" s="182"/>
      <c r="AB42" s="182"/>
      <c r="AC42" s="182"/>
      <c r="AD42" s="182"/>
      <c r="AE42" s="292"/>
      <c r="AF42" s="292"/>
      <c r="AG42" s="292"/>
      <c r="AH42" s="292"/>
      <c r="AI42" s="292"/>
      <c r="AJ42" s="292"/>
      <c r="AK42" s="292"/>
      <c r="AL42" s="292"/>
      <c r="AM42" s="292"/>
      <c r="AN42" s="292"/>
      <c r="AO42" s="292"/>
      <c r="AP42" s="292"/>
      <c r="AQ42" s="292"/>
      <c r="AR42" s="292"/>
      <c r="AS42" s="292"/>
      <c r="AT42" s="292"/>
      <c r="AU42" s="292"/>
      <c r="AV42" s="292"/>
      <c r="AW42" s="292"/>
      <c r="AX42" s="292"/>
      <c r="AY42" s="292"/>
      <c r="AZ42" s="292"/>
      <c r="BA42" s="292"/>
      <c r="BB42" s="292"/>
    </row>
    <row r="43" spans="1:54" x14ac:dyDescent="0.25">
      <c r="A43" s="37">
        <v>191</v>
      </c>
      <c r="B43" s="41" t="s">
        <v>655</v>
      </c>
      <c r="C43" s="41" t="s">
        <v>655</v>
      </c>
      <c r="D43" s="180">
        <v>45518</v>
      </c>
      <c r="E43" s="45" t="s">
        <v>647</v>
      </c>
      <c r="F43" s="43" t="s">
        <v>233</v>
      </c>
      <c r="G43" s="179" t="s">
        <v>660</v>
      </c>
      <c r="H43" s="179"/>
      <c r="I43" s="181"/>
      <c r="J43" s="181" t="str">
        <f>_xlfn.XLOOKUP(B43,Clients!$B$1:$B$1001,Clients!$M$1:$M$1001,FALSE)</f>
        <v>Net 30 jours</v>
      </c>
      <c r="K43" s="153" t="str">
        <f>_xlfn.XLOOKUP(B43,Clients!B:B,Clients!R:R,FALSE)</f>
        <v>Livraison incluse</v>
      </c>
      <c r="L43" s="184">
        <v>45525</v>
      </c>
      <c r="M43" s="36" t="str">
        <f>_xlfn.XLOOKUP(B43,Clients!B:B,Clients!X:X,FALSE)</f>
        <v>CAD</v>
      </c>
      <c r="N43" s="36" t="str">
        <f>_xlfn.XLOOKUP(B43,Clients!B:B,Clients!Y:Y,FALSE)</f>
        <v>CAD</v>
      </c>
      <c r="O43" s="183">
        <v>40074</v>
      </c>
      <c r="P43" s="183" t="str">
        <f>_xlfn.XLOOKUP(O43,'Prix vente'!A:A,'Prix vente'!H:H)&amp;"/"&amp;_xlfn.XLOOKUP(O43,'Prix vente'!A:A,'Prix vente'!P:P)&amp;"/"&amp;_xlfn.XLOOKUP(O43,'Prix vente'!A:A,'Prix vente'!Q:Q)/1000</f>
        <v>D21/8.75/4.3</v>
      </c>
      <c r="Q43" s="183">
        <v>1</v>
      </c>
      <c r="R43" s="183">
        <f>Q43*_xlfn.XLOOKUP(O43,'Prix vente'!A:A,'Prix vente'!R:R)</f>
        <v>451.5</v>
      </c>
      <c r="S43" s="182"/>
      <c r="T43" s="182"/>
      <c r="U43" s="182"/>
      <c r="V43" s="182"/>
      <c r="W43" s="183"/>
      <c r="X43" s="183"/>
      <c r="Y43" s="183"/>
      <c r="Z43" s="183"/>
      <c r="AA43" s="182"/>
      <c r="AB43" s="182"/>
      <c r="AC43" s="182"/>
      <c r="AD43" s="182"/>
      <c r="AE43" s="292"/>
      <c r="AF43" s="292"/>
      <c r="AG43" s="292"/>
      <c r="AH43" s="292"/>
      <c r="AI43" s="292"/>
      <c r="AJ43" s="292"/>
      <c r="AK43" s="292"/>
      <c r="AL43" s="292"/>
      <c r="AM43" s="292"/>
      <c r="AN43" s="292"/>
      <c r="AO43" s="292"/>
      <c r="AP43" s="292"/>
      <c r="AQ43" s="292"/>
      <c r="AR43" s="292"/>
      <c r="AS43" s="292"/>
      <c r="AT43" s="292"/>
      <c r="AU43" s="292"/>
      <c r="AV43" s="292"/>
      <c r="AW43" s="292"/>
      <c r="AX43" s="292"/>
      <c r="AY43" s="292"/>
      <c r="AZ43" s="292"/>
      <c r="BA43" s="292"/>
      <c r="BB43" s="292"/>
    </row>
    <row r="44" spans="1:54" x14ac:dyDescent="0.25">
      <c r="A44" s="37">
        <v>192</v>
      </c>
      <c r="B44" s="41" t="s">
        <v>564</v>
      </c>
      <c r="C44" s="41" t="s">
        <v>564</v>
      </c>
      <c r="D44" s="180">
        <v>45520</v>
      </c>
      <c r="E44" s="179" t="s">
        <v>664</v>
      </c>
      <c r="F44" s="43" t="s">
        <v>233</v>
      </c>
      <c r="G44" s="179"/>
      <c r="H44" s="179"/>
      <c r="I44" s="181"/>
      <c r="J44" s="181" t="str">
        <f>_xlfn.XLOOKUP(B44,Clients!$B$1:$B$1001,Clients!$M$1:$M$1001,FALSE)</f>
        <v>Net 30 jours</v>
      </c>
      <c r="K44" s="153" t="str">
        <f>_xlfn.XLOOKUP(B44,Clients!B:B,Clients!R:R,FALSE)</f>
        <v>Livraison incluse</v>
      </c>
      <c r="L44" s="184">
        <v>45526</v>
      </c>
      <c r="M44" s="36" t="str">
        <f>_xlfn.XLOOKUP(B44,Clients!B:B,Clients!X:X,FALSE)</f>
        <v>CAD</v>
      </c>
      <c r="N44" s="36" t="str">
        <f>_xlfn.XLOOKUP(B44,Clients!B:B,Clients!Y:Y,FALSE)</f>
        <v>CAD</v>
      </c>
      <c r="O44" s="183">
        <v>40075</v>
      </c>
      <c r="P44" s="183" t="str">
        <f>_xlfn.XLOOKUP(O44,'Prix vente'!A:A,'Prix vente'!H:H)&amp;"/"&amp;_xlfn.XLOOKUP(O44,'Prix vente'!A:A,'Prix vente'!P:P)&amp;"/"&amp;_xlfn.XLOOKUP(O44,'Prix vente'!A:A,'Prix vente'!Q:Q)/1000</f>
        <v>S15/10/3.7</v>
      </c>
      <c r="Q44" s="183">
        <v>1</v>
      </c>
      <c r="R44" s="183">
        <f>Q44*_xlfn.XLOOKUP(O44,'Prix vente'!A:A,'Prix vente'!R:R)</f>
        <v>444</v>
      </c>
      <c r="S44" s="182">
        <v>40076</v>
      </c>
      <c r="T44" s="182" t="str">
        <f>_xlfn.XLOOKUP(S44,'Prix vente'!$A:$A,'Prix vente'!$H:$H)&amp;"/"&amp;_xlfn.XLOOKUP(S44,'Prix vente'!A:A,'Prix vente'!P:P)&amp;"/"&amp;_xlfn.XLOOKUP(S44,'Prix vente'!A:A,'Prix vente'!Q:Q)/1000</f>
        <v>S15/13/3.7</v>
      </c>
      <c r="U44" s="182">
        <v>1</v>
      </c>
      <c r="V44" s="182">
        <f>U44*_xlfn.XLOOKUP(S44,'Prix vente'!A:A,'Prix vente'!R:R)</f>
        <v>577.20000000000005</v>
      </c>
      <c r="W44" s="183"/>
      <c r="X44" s="183"/>
      <c r="Y44" s="183"/>
      <c r="Z44" s="183"/>
      <c r="AA44" s="182"/>
      <c r="AB44" s="182"/>
      <c r="AC44" s="182"/>
      <c r="AD44" s="182"/>
      <c r="AE44" s="292"/>
      <c r="AF44" s="292"/>
      <c r="AG44" s="292"/>
      <c r="AH44" s="292"/>
      <c r="AI44" s="292"/>
      <c r="AJ44" s="292"/>
      <c r="AK44" s="292"/>
      <c r="AL44" s="292"/>
      <c r="AM44" s="292"/>
      <c r="AN44" s="292"/>
      <c r="AO44" s="292"/>
      <c r="AP44" s="292"/>
      <c r="AQ44" s="292"/>
      <c r="AR44" s="292"/>
      <c r="AS44" s="292"/>
      <c r="AT44" s="292"/>
      <c r="AU44" s="292"/>
      <c r="AV44" s="292"/>
      <c r="AW44" s="292"/>
      <c r="AX44" s="292"/>
      <c r="AY44" s="292"/>
      <c r="AZ44" s="292"/>
      <c r="BA44" s="292"/>
      <c r="BB44" s="292"/>
    </row>
    <row r="45" spans="1:54" x14ac:dyDescent="0.25">
      <c r="A45" s="37">
        <v>193</v>
      </c>
      <c r="B45" s="41" t="s">
        <v>8</v>
      </c>
      <c r="C45" s="41" t="s">
        <v>8</v>
      </c>
      <c r="D45" s="180">
        <v>45523</v>
      </c>
      <c r="E45" s="179">
        <v>50008448</v>
      </c>
      <c r="F45" s="43" t="s">
        <v>233</v>
      </c>
      <c r="G45" s="179"/>
      <c r="H45" s="179"/>
      <c r="I45" s="181"/>
      <c r="J45" s="181" t="str">
        <f>_xlfn.XLOOKUP(B45,Clients!$B$1:$B$1001,Clients!$M$1:$M$1001,FALSE)</f>
        <v>Net 30 days</v>
      </c>
      <c r="K45" s="153" t="str">
        <f>_xlfn.XLOOKUP(B45,Clients!B:B,Clients!R:R,FALSE)</f>
        <v>EXW Boucherville</v>
      </c>
      <c r="L45" s="184">
        <v>45527</v>
      </c>
      <c r="M45" s="36" t="str">
        <f>_xlfn.XLOOKUP(B45,Clients!B:B,Clients!X:X,FALSE)</f>
        <v>USD</v>
      </c>
      <c r="N45" s="36" t="str">
        <f>_xlfn.XLOOKUP(B45,Clients!B:B,Clients!Y:Y,FALSE)</f>
        <v>USD</v>
      </c>
      <c r="O45" s="183">
        <v>40054</v>
      </c>
      <c r="P45" s="183" t="str">
        <f>_xlfn.XLOOKUP(O45,'Prix vente'!A:A,'Prix vente'!H:H)&amp;"/"&amp;_xlfn.XLOOKUP(O45,'Prix vente'!A:A,'Prix vente'!P:P)&amp;"/"&amp;_xlfn.XLOOKUP(O45,'Prix vente'!A:A,'Prix vente'!Q:Q)/1000</f>
        <v>D16/9/5</v>
      </c>
      <c r="Q45" s="183">
        <v>24</v>
      </c>
      <c r="R45" s="183">
        <f>Q45*_xlfn.XLOOKUP(O45,'Prix vente'!A:A,'Prix vente'!R:R)</f>
        <v>12960</v>
      </c>
      <c r="S45" s="182"/>
      <c r="T45" s="182"/>
      <c r="U45" s="182"/>
      <c r="V45" s="182"/>
      <c r="W45" s="183"/>
      <c r="X45" s="183"/>
      <c r="Y45" s="183"/>
      <c r="Z45" s="183"/>
      <c r="AA45" s="182"/>
      <c r="AB45" s="182"/>
      <c r="AC45" s="182"/>
      <c r="AD45" s="182"/>
      <c r="AE45" s="292"/>
      <c r="AF45" s="292"/>
      <c r="AG45" s="292"/>
      <c r="AH45" s="292"/>
      <c r="AI45" s="292"/>
      <c r="AJ45" s="292"/>
      <c r="AK45" s="292"/>
      <c r="AL45" s="292"/>
      <c r="AM45" s="292"/>
      <c r="AN45" s="292"/>
      <c r="AO45" s="292"/>
      <c r="AP45" s="292"/>
      <c r="AQ45" s="292"/>
      <c r="AR45" s="292"/>
      <c r="AS45" s="292"/>
      <c r="AT45" s="292"/>
      <c r="AU45" s="292"/>
      <c r="AV45" s="292"/>
      <c r="AW45" s="292"/>
      <c r="AX45" s="292"/>
      <c r="AY45" s="292"/>
      <c r="AZ45" s="292"/>
      <c r="BA45" s="292"/>
      <c r="BB45" s="292"/>
    </row>
    <row r="46" spans="1:54" x14ac:dyDescent="0.25">
      <c r="A46" s="37">
        <v>194</v>
      </c>
      <c r="B46" s="41" t="s">
        <v>476</v>
      </c>
      <c r="C46" s="41" t="s">
        <v>476</v>
      </c>
      <c r="D46" s="180">
        <v>45525</v>
      </c>
      <c r="E46" s="179">
        <v>1910</v>
      </c>
      <c r="F46" s="43" t="s">
        <v>233</v>
      </c>
      <c r="G46" s="179" t="s">
        <v>518</v>
      </c>
      <c r="H46" s="179"/>
      <c r="I46" s="181"/>
      <c r="J46" s="181" t="str">
        <f>_xlfn.XLOOKUP(B46,Clients!$B$1:$B$1001,Clients!$M$1:$M$1001,FALSE)</f>
        <v>Net 30 jours</v>
      </c>
      <c r="K46" s="153" t="str">
        <f>_xlfn.XLOOKUP(B46,Clients!B:B,Clients!R:R,FALSE)</f>
        <v>EXW Boucherville</v>
      </c>
      <c r="L46" s="184">
        <v>45530</v>
      </c>
      <c r="M46" s="36" t="str">
        <f>_xlfn.XLOOKUP(B46,Clients!B:B,Clients!X:X,FALSE)</f>
        <v>CAD</v>
      </c>
      <c r="N46" s="36" t="str">
        <f>_xlfn.XLOOKUP(B46,Clients!B:B,Clients!Y:Y,FALSE)</f>
        <v>CAD</v>
      </c>
      <c r="O46" s="183">
        <v>40060</v>
      </c>
      <c r="P46" s="183" t="str">
        <f>_xlfn.XLOOKUP(O46,'Prix vente'!A:A,'Prix vente'!H:H)&amp;"/"&amp;_xlfn.XLOOKUP(O46,'Prix vente'!A:A,'Prix vente'!P:P)&amp;"/"&amp;_xlfn.XLOOKUP(O46,'Prix vente'!A:A,'Prix vente'!Q:Q)/1000</f>
        <v>D21/8.75/10</v>
      </c>
      <c r="Q46" s="183">
        <v>6</v>
      </c>
      <c r="R46" s="183">
        <f>Q46*_xlfn.XLOOKUP(O46,'Prix vente'!A:A,'Prix vente'!R:R)</f>
        <v>6300</v>
      </c>
      <c r="S46" s="182">
        <v>40061</v>
      </c>
      <c r="T46" s="182" t="str">
        <f>_xlfn.XLOOKUP(S46,'Prix vente'!$A:$A,'Prix vente'!$H:$H)&amp;"/"&amp;_xlfn.XLOOKUP(S46,'Prix vente'!A:A,'Prix vente'!P:P)&amp;"/"&amp;_xlfn.XLOOKUP(S46,'Prix vente'!A:A,'Prix vente'!Q:Q)/1000</f>
        <v>D21/7.5/10</v>
      </c>
      <c r="U46" s="182">
        <v>1</v>
      </c>
      <c r="V46" s="182">
        <f>U46*_xlfn.XLOOKUP(S46,'Prix vente'!A:A,'Prix vente'!R:R)</f>
        <v>900</v>
      </c>
      <c r="W46" s="183"/>
      <c r="X46" s="183"/>
      <c r="Y46" s="183"/>
      <c r="Z46" s="183"/>
      <c r="AA46" s="182"/>
      <c r="AB46" s="182"/>
      <c r="AC46" s="182"/>
      <c r="AD46" s="182"/>
      <c r="AE46" s="292"/>
      <c r="AF46" s="292"/>
      <c r="AG46" s="292"/>
      <c r="AH46" s="292"/>
      <c r="AI46" s="292"/>
      <c r="AJ46" s="292"/>
      <c r="AK46" s="292"/>
      <c r="AL46" s="292"/>
      <c r="AM46" s="292"/>
      <c r="AN46" s="292"/>
      <c r="AO46" s="292"/>
      <c r="AP46" s="292"/>
      <c r="AQ46" s="292"/>
      <c r="AR46" s="292"/>
      <c r="AS46" s="292"/>
      <c r="AT46" s="292"/>
      <c r="AU46" s="292"/>
      <c r="AV46" s="292"/>
      <c r="AW46" s="292"/>
      <c r="AX46" s="292"/>
      <c r="AY46" s="292"/>
      <c r="AZ46" s="292"/>
      <c r="BA46" s="292"/>
      <c r="BB46" s="292"/>
    </row>
    <row r="47" spans="1:54" x14ac:dyDescent="0.25">
      <c r="A47" s="37">
        <v>195</v>
      </c>
      <c r="B47" s="41" t="s">
        <v>445</v>
      </c>
      <c r="C47" s="41" t="s">
        <v>445</v>
      </c>
      <c r="D47" s="180">
        <v>45526</v>
      </c>
      <c r="E47" s="179">
        <v>103322</v>
      </c>
      <c r="F47" s="43" t="s">
        <v>233</v>
      </c>
      <c r="G47" s="179" t="s">
        <v>674</v>
      </c>
      <c r="H47" s="41" t="s">
        <v>677</v>
      </c>
      <c r="I47" s="181"/>
      <c r="J47" s="181" t="str">
        <f>_xlfn.XLOOKUP(B47,Clients!$B$1:$B$1001,Clients!$M$1:$M$1001,FALSE)</f>
        <v>Net 30 jours</v>
      </c>
      <c r="K47" s="153" t="str">
        <f>_xlfn.XLOOKUP(B47,Clients!B:B,Clients!R:R,FALSE)</f>
        <v>EXW Boucherville</v>
      </c>
      <c r="L47" s="184">
        <v>45532</v>
      </c>
      <c r="M47" s="36" t="str">
        <f>_xlfn.XLOOKUP(B47,Clients!B:B,Clients!X:X,FALSE)</f>
        <v>USD</v>
      </c>
      <c r="N47" s="36" t="str">
        <f>_xlfn.XLOOKUP(B47,Clients!B:B,Clients!Y:Y,FALSE)</f>
        <v>USD</v>
      </c>
      <c r="O47" s="183">
        <v>40048</v>
      </c>
      <c r="P47" s="183" t="str">
        <f>_xlfn.XLOOKUP(O47,'Prix vente'!A:A,'Prix vente'!H:H)&amp;"/"&amp;_xlfn.XLOOKUP(O47,'Prix vente'!A:A,'Prix vente'!P:P)&amp;"/"&amp;_xlfn.XLOOKUP(O47,'Prix vente'!A:A,'Prix vente'!Q:Q)/1000</f>
        <v>S21/12/5</v>
      </c>
      <c r="Q47" s="183">
        <v>10</v>
      </c>
      <c r="R47" s="183">
        <f>Q47*_xlfn.XLOOKUP(O47,'Prix vente'!A:A,'Prix vente'!R:R)</f>
        <v>7200</v>
      </c>
      <c r="S47" s="182"/>
      <c r="T47" s="182"/>
      <c r="U47" s="182"/>
      <c r="V47" s="182"/>
      <c r="W47" s="183"/>
      <c r="X47" s="183"/>
      <c r="Y47" s="183"/>
      <c r="Z47" s="183"/>
      <c r="AA47" s="182"/>
      <c r="AB47" s="182"/>
      <c r="AC47" s="182"/>
      <c r="AD47" s="182"/>
      <c r="AE47" s="292"/>
      <c r="AF47" s="292"/>
      <c r="AG47" s="292"/>
      <c r="AH47" s="292"/>
      <c r="AI47" s="292"/>
      <c r="AJ47" s="292"/>
      <c r="AK47" s="292"/>
      <c r="AL47" s="292"/>
      <c r="AM47" s="292"/>
      <c r="AN47" s="292"/>
      <c r="AO47" s="292"/>
      <c r="AP47" s="292"/>
      <c r="AQ47" s="292"/>
      <c r="AR47" s="292"/>
      <c r="AS47" s="292"/>
      <c r="AT47" s="292"/>
      <c r="AU47" s="292"/>
      <c r="AV47" s="292"/>
      <c r="AW47" s="292"/>
      <c r="AX47" s="292"/>
      <c r="AY47" s="292"/>
      <c r="AZ47" s="292"/>
      <c r="BA47" s="292"/>
      <c r="BB47" s="292"/>
    </row>
    <row r="48" spans="1:54" x14ac:dyDescent="0.25">
      <c r="A48" s="37">
        <v>196</v>
      </c>
      <c r="B48" s="41" t="s">
        <v>688</v>
      </c>
      <c r="C48" s="41" t="s">
        <v>688</v>
      </c>
      <c r="D48" s="180">
        <v>45527</v>
      </c>
      <c r="E48" s="179" t="s">
        <v>696</v>
      </c>
      <c r="F48" s="43" t="s">
        <v>233</v>
      </c>
      <c r="G48" s="179" t="s">
        <v>692</v>
      </c>
      <c r="H48" s="179"/>
      <c r="I48" s="181"/>
      <c r="J48" s="181" t="str">
        <f>_xlfn.XLOOKUP(B48,Clients!$B$1:$B$1001,Clients!$M$1:$M$1001,FALSE)</f>
        <v>Net 30 jours</v>
      </c>
      <c r="K48" s="153" t="str">
        <f>_xlfn.XLOOKUP(B48,Clients!B:B,Clients!R:R,FALSE)</f>
        <v>Delivery Included</v>
      </c>
      <c r="L48" s="184">
        <v>45532</v>
      </c>
      <c r="M48" s="36" t="str">
        <f>_xlfn.XLOOKUP(B48,Clients!B:B,Clients!X:X,FALSE)</f>
        <v>CAD</v>
      </c>
      <c r="N48" s="36" t="str">
        <f>_xlfn.XLOOKUP(B48,Clients!B:B,Clients!Y:Y,FALSE)</f>
        <v>CAD</v>
      </c>
      <c r="O48" s="183">
        <v>40077</v>
      </c>
      <c r="P48" s="183" t="str">
        <f>_xlfn.XLOOKUP(O48,'Prix vente'!A:A,'Prix vente'!H:H)&amp;"/"&amp;_xlfn.XLOOKUP(O48,'Prix vente'!A:A,'Prix vente'!P:P)&amp;"/"&amp;_xlfn.XLOOKUP(O48,'Prix vente'!A:A,'Prix vente'!Q:Q)/1000</f>
        <v>S15/10.75/5</v>
      </c>
      <c r="Q48" s="183">
        <v>1</v>
      </c>
      <c r="R48" s="183">
        <f>Q48*_xlfn.XLOOKUP(O48,'Prix vente'!A:A,'Prix vente'!R:R)</f>
        <v>645</v>
      </c>
      <c r="S48" s="182">
        <v>40078</v>
      </c>
      <c r="T48" s="182" t="str">
        <f>_xlfn.XLOOKUP(S48,'Prix vente'!$A:$A,'Prix vente'!$H:$H)&amp;"/"&amp;_xlfn.XLOOKUP(S48,'Prix vente'!A:A,'Prix vente'!P:P)&amp;"/"&amp;_xlfn.XLOOKUP(S48,'Prix vente'!A:A,'Prix vente'!Q:Q)/1000</f>
        <v>B25/9/5</v>
      </c>
      <c r="U48" s="182">
        <v>1</v>
      </c>
      <c r="V48" s="182">
        <f>U48*_xlfn.XLOOKUP(S48,'Prix vente'!A:A,'Prix vente'!R:R)</f>
        <v>540</v>
      </c>
      <c r="W48" s="183"/>
      <c r="X48" s="183"/>
      <c r="Y48" s="183"/>
      <c r="Z48" s="183"/>
      <c r="AA48" s="182"/>
      <c r="AB48" s="182"/>
      <c r="AC48" s="182"/>
      <c r="AD48" s="182"/>
      <c r="AE48" s="292"/>
      <c r="AF48" s="292"/>
      <c r="AG48" s="292"/>
      <c r="AH48" s="292"/>
      <c r="AI48" s="292"/>
      <c r="AJ48" s="292"/>
      <c r="AK48" s="292"/>
      <c r="AL48" s="292"/>
      <c r="AM48" s="292"/>
      <c r="AN48" s="292"/>
      <c r="AO48" s="292"/>
      <c r="AP48" s="292"/>
      <c r="AQ48" s="292"/>
      <c r="AR48" s="292"/>
      <c r="AS48" s="292"/>
      <c r="AT48" s="292"/>
      <c r="AU48" s="292"/>
      <c r="AV48" s="292"/>
      <c r="AW48" s="292"/>
      <c r="AX48" s="292"/>
      <c r="AY48" s="292"/>
      <c r="AZ48" s="292"/>
      <c r="BA48" s="292"/>
      <c r="BB48" s="292"/>
    </row>
    <row r="49" spans="1:54" x14ac:dyDescent="0.25">
      <c r="A49" s="37">
        <v>197</v>
      </c>
      <c r="B49" s="41" t="s">
        <v>8</v>
      </c>
      <c r="C49" s="41" t="s">
        <v>8</v>
      </c>
      <c r="D49" s="180">
        <v>45530</v>
      </c>
      <c r="E49" s="179">
        <v>50008482</v>
      </c>
      <c r="F49" s="43" t="s">
        <v>233</v>
      </c>
      <c r="G49" s="179"/>
      <c r="H49" s="179"/>
      <c r="I49" s="181"/>
      <c r="J49" s="181" t="str">
        <f>_xlfn.XLOOKUP(B49,Clients!$B$1:$B$1001,Clients!$M$1:$M$1001,FALSE)</f>
        <v>Net 30 days</v>
      </c>
      <c r="K49" s="153" t="str">
        <f>_xlfn.XLOOKUP(B49,Clients!B:B,Clients!R:R,FALSE)</f>
        <v>EXW Boucherville</v>
      </c>
      <c r="L49" s="184">
        <v>45541</v>
      </c>
      <c r="M49" s="36" t="str">
        <f>_xlfn.XLOOKUP(B49,Clients!B:B,Clients!X:X,FALSE)</f>
        <v>USD</v>
      </c>
      <c r="N49" s="36" t="str">
        <f>_xlfn.XLOOKUP(B49,Clients!B:B,Clients!Y:Y,FALSE)</f>
        <v>USD</v>
      </c>
      <c r="O49" s="183">
        <v>40033</v>
      </c>
      <c r="P49" s="183" t="str">
        <f>_xlfn.XLOOKUP(O49,'Prix vente'!A:A,'Prix vente'!H:H)&amp;"/"&amp;_xlfn.XLOOKUP(O49,'Prix vente'!A:A,'Prix vente'!P:P)&amp;"/"&amp;_xlfn.XLOOKUP(O49,'Prix vente'!A:A,'Prix vente'!Q:Q)/1000</f>
        <v>D16/10/5</v>
      </c>
      <c r="Q49" s="183">
        <v>28</v>
      </c>
      <c r="R49" s="183">
        <f>Q49*_xlfn.XLOOKUP(O49,'Prix vente'!A:A,'Prix vente'!R:R)</f>
        <v>16800</v>
      </c>
      <c r="S49" s="182">
        <v>40079</v>
      </c>
      <c r="T49" s="182" t="str">
        <f>_xlfn.XLOOKUP(S49,'Prix vente'!$A:$A,'Prix vente'!$H:$H)&amp;"/"&amp;_xlfn.XLOOKUP(S49,'Prix vente'!A:A,'Prix vente'!P:P)&amp;"/"&amp;_xlfn.XLOOKUP(S49,'Prix vente'!A:A,'Prix vente'!Q:Q)/1000</f>
        <v>REPAIR//0</v>
      </c>
      <c r="U49" s="182">
        <v>1</v>
      </c>
      <c r="V49" s="182">
        <v>1</v>
      </c>
      <c r="W49" s="183"/>
      <c r="X49" s="183"/>
      <c r="Y49" s="183"/>
      <c r="Z49" s="183"/>
      <c r="AA49" s="182"/>
      <c r="AB49" s="182"/>
      <c r="AC49" s="182"/>
      <c r="AD49" s="182"/>
      <c r="AE49" s="292"/>
      <c r="AF49" s="292"/>
      <c r="AG49" s="292"/>
      <c r="AH49" s="292"/>
      <c r="AI49" s="292"/>
      <c r="AJ49" s="292"/>
      <c r="AK49" s="292"/>
      <c r="AL49" s="292"/>
      <c r="AM49" s="292"/>
      <c r="AN49" s="292"/>
      <c r="AO49" s="292"/>
      <c r="AP49" s="292"/>
      <c r="AQ49" s="292"/>
      <c r="AR49" s="292"/>
      <c r="AS49" s="292"/>
      <c r="AT49" s="292"/>
      <c r="AU49" s="292"/>
      <c r="AV49" s="292"/>
      <c r="AW49" s="292"/>
      <c r="AX49" s="292"/>
      <c r="AY49" s="292"/>
      <c r="AZ49" s="292"/>
      <c r="BA49" s="292"/>
      <c r="BB49" s="292"/>
    </row>
    <row r="50" spans="1:54" x14ac:dyDescent="0.25">
      <c r="A50" s="37">
        <v>198</v>
      </c>
      <c r="B50" s="41" t="s">
        <v>476</v>
      </c>
      <c r="C50" s="41" t="s">
        <v>476</v>
      </c>
      <c r="D50" s="180">
        <v>45530</v>
      </c>
      <c r="E50" s="179">
        <v>1911</v>
      </c>
      <c r="F50" s="43" t="s">
        <v>233</v>
      </c>
      <c r="G50" s="179" t="s">
        <v>518</v>
      </c>
      <c r="H50" s="179"/>
      <c r="I50" s="181"/>
      <c r="J50" s="181" t="str">
        <f>_xlfn.XLOOKUP(B50,Clients!$B$1:$B$1001,Clients!$M$1:$M$1001,FALSE)</f>
        <v>Net 30 jours</v>
      </c>
      <c r="K50" s="153" t="str">
        <f>_xlfn.XLOOKUP(B50,Clients!B:B,Clients!R:R,FALSE)</f>
        <v>EXW Boucherville</v>
      </c>
      <c r="L50" s="184">
        <v>45532</v>
      </c>
      <c r="M50" s="36" t="str">
        <f>_xlfn.XLOOKUP(B50,Clients!B:B,Clients!X:X,FALSE)</f>
        <v>CAD</v>
      </c>
      <c r="N50" s="36" t="str">
        <f>_xlfn.XLOOKUP(B50,Clients!B:B,Clients!Y:Y,FALSE)</f>
        <v>CAD</v>
      </c>
      <c r="O50" s="183">
        <v>40060</v>
      </c>
      <c r="P50" s="183" t="str">
        <f>_xlfn.XLOOKUP(O50,'Prix vente'!A:A,'Prix vente'!H:H)&amp;"/"&amp;_xlfn.XLOOKUP(O50,'Prix vente'!A:A,'Prix vente'!P:P)&amp;"/"&amp;_xlfn.XLOOKUP(O50,'Prix vente'!A:A,'Prix vente'!Q:Q)/1000</f>
        <v>D21/8.75/10</v>
      </c>
      <c r="Q50" s="183">
        <v>12</v>
      </c>
      <c r="R50" s="183">
        <f>Q50*_xlfn.XLOOKUP(O50,'Prix vente'!A:A,'Prix vente'!R:R)</f>
        <v>12600</v>
      </c>
      <c r="S50" s="182">
        <v>40061</v>
      </c>
      <c r="T50" s="182" t="str">
        <f>_xlfn.XLOOKUP(S50,'Prix vente'!$A:$A,'Prix vente'!$H:$H)&amp;"/"&amp;_xlfn.XLOOKUP(S50,'Prix vente'!A:A,'Prix vente'!P:P)&amp;"/"&amp;_xlfn.XLOOKUP(S50,'Prix vente'!A:A,'Prix vente'!Q:Q)/1000</f>
        <v>D21/7.5/10</v>
      </c>
      <c r="U50" s="182">
        <v>2</v>
      </c>
      <c r="V50" s="182">
        <f>U50*_xlfn.XLOOKUP(S50,'Prix vente'!A:A,'Prix vente'!R:R)</f>
        <v>1800</v>
      </c>
      <c r="W50" s="183"/>
      <c r="X50" s="183"/>
      <c r="Y50" s="183"/>
      <c r="Z50" s="183"/>
      <c r="AA50" s="182"/>
      <c r="AB50" s="182"/>
      <c r="AC50" s="182"/>
      <c r="AD50" s="182"/>
      <c r="AE50" s="292"/>
      <c r="AF50" s="292"/>
      <c r="AG50" s="292"/>
      <c r="AH50" s="292"/>
      <c r="AI50" s="292"/>
      <c r="AJ50" s="292"/>
      <c r="AK50" s="292"/>
      <c r="AL50" s="292"/>
      <c r="AM50" s="292"/>
      <c r="AN50" s="292"/>
      <c r="AO50" s="292"/>
      <c r="AP50" s="292"/>
      <c r="AQ50" s="292"/>
      <c r="AR50" s="292"/>
      <c r="AS50" s="292"/>
      <c r="AT50" s="292"/>
      <c r="AU50" s="292"/>
      <c r="AV50" s="292"/>
      <c r="AW50" s="292"/>
      <c r="AX50" s="292"/>
      <c r="AY50" s="292"/>
      <c r="AZ50" s="292"/>
      <c r="BA50" s="292"/>
      <c r="BB50" s="292"/>
    </row>
    <row r="51" spans="1:54" x14ac:dyDescent="0.25">
      <c r="A51" s="37">
        <v>199</v>
      </c>
      <c r="B51" s="41" t="s">
        <v>476</v>
      </c>
      <c r="C51" s="41" t="s">
        <v>476</v>
      </c>
      <c r="D51" s="180">
        <v>45538</v>
      </c>
      <c r="E51" s="179">
        <v>1915</v>
      </c>
      <c r="F51" s="43" t="s">
        <v>233</v>
      </c>
      <c r="G51" s="179" t="s">
        <v>518</v>
      </c>
      <c r="H51" s="179"/>
      <c r="I51" s="181"/>
      <c r="J51" s="181" t="str">
        <f>_xlfn.XLOOKUP(B51,Clients!$B$1:$B$1001,Clients!$M$1:$M$1001,FALSE)</f>
        <v>Net 30 jours</v>
      </c>
      <c r="K51" s="153" t="str">
        <f>_xlfn.XLOOKUP(B51,Clients!B:B,Clients!R:R,FALSE)</f>
        <v>EXW Boucherville</v>
      </c>
      <c r="L51" s="184">
        <v>45541</v>
      </c>
      <c r="M51" s="36" t="str">
        <f>_xlfn.XLOOKUP(B51,Clients!B:B,Clients!X:X,FALSE)</f>
        <v>CAD</v>
      </c>
      <c r="N51" s="36" t="str">
        <f>_xlfn.XLOOKUP(B51,Clients!B:B,Clients!Y:Y,FALSE)</f>
        <v>CAD</v>
      </c>
      <c r="O51" s="183">
        <v>40080</v>
      </c>
      <c r="P51" s="183" t="str">
        <f>_xlfn.XLOOKUP(O51,'Prix vente'!A:A,'Prix vente'!H:H)&amp;"/"&amp;_xlfn.XLOOKUP(O51,'Prix vente'!A:A,'Prix vente'!P:P)&amp;"/"&amp;_xlfn.XLOOKUP(O51,'Prix vente'!A:A,'Prix vente'!Q:Q)/1000</f>
        <v>B25/4.61538/10</v>
      </c>
      <c r="Q51" s="183">
        <v>13</v>
      </c>
      <c r="R51" s="183">
        <f>Q51*_xlfn.XLOOKUP(O51,'Prix vente'!A:A,'Prix vente'!R:R)</f>
        <v>7199.9928</v>
      </c>
      <c r="S51" s="182"/>
      <c r="T51" s="182"/>
      <c r="U51" s="182"/>
      <c r="V51" s="182"/>
      <c r="W51" s="183"/>
      <c r="X51" s="183"/>
      <c r="Y51" s="183"/>
      <c r="Z51" s="183"/>
      <c r="AA51" s="182"/>
      <c r="AB51" s="182"/>
      <c r="AC51" s="182"/>
      <c r="AD51" s="182"/>
      <c r="AE51" s="292"/>
      <c r="AF51" s="292"/>
      <c r="AG51" s="292"/>
      <c r="AH51" s="292"/>
      <c r="AI51" s="292"/>
      <c r="AJ51" s="292"/>
      <c r="AK51" s="292"/>
      <c r="AL51" s="292"/>
      <c r="AM51" s="292"/>
      <c r="AN51" s="292"/>
      <c r="AO51" s="292"/>
      <c r="AP51" s="292"/>
      <c r="AQ51" s="292"/>
      <c r="AR51" s="292"/>
      <c r="AS51" s="292"/>
      <c r="AT51" s="292"/>
      <c r="AU51" s="292"/>
      <c r="AV51" s="292"/>
      <c r="AW51" s="292"/>
      <c r="AX51" s="292"/>
      <c r="AY51" s="292"/>
      <c r="AZ51" s="292"/>
      <c r="BA51" s="292"/>
      <c r="BB51" s="292"/>
    </row>
    <row r="52" spans="1:54" x14ac:dyDescent="0.25">
      <c r="A52" s="37">
        <v>200</v>
      </c>
      <c r="B52" s="41" t="s">
        <v>445</v>
      </c>
      <c r="C52" s="41" t="s">
        <v>445</v>
      </c>
      <c r="D52" s="180">
        <v>45539</v>
      </c>
      <c r="E52" s="179">
        <v>103562</v>
      </c>
      <c r="F52" s="43" t="s">
        <v>233</v>
      </c>
      <c r="G52" s="41" t="s">
        <v>449</v>
      </c>
      <c r="H52" s="41" t="s">
        <v>731</v>
      </c>
      <c r="I52" s="181"/>
      <c r="J52" s="181" t="str">
        <f>_xlfn.XLOOKUP(B52,Clients!$B$1:$B$1001,Clients!$M$1:$M$1001,FALSE)</f>
        <v>Net 30 jours</v>
      </c>
      <c r="K52" s="153" t="str">
        <f>_xlfn.XLOOKUP(B52,Clients!B:B,Clients!R:R,FALSE)</f>
        <v>EXW Boucherville</v>
      </c>
      <c r="L52" s="184">
        <v>45541</v>
      </c>
      <c r="M52" s="36" t="str">
        <f>_xlfn.XLOOKUP(B52,Clients!B:B,Clients!X:X,FALSE)</f>
        <v>USD</v>
      </c>
      <c r="N52" s="36" t="str">
        <f>_xlfn.XLOOKUP(B52,Clients!B:B,Clients!Y:Y,FALSE)</f>
        <v>USD</v>
      </c>
      <c r="O52" s="183">
        <v>40081</v>
      </c>
      <c r="P52" s="183" t="str">
        <f>_xlfn.XLOOKUP(O52,'Prix vente'!A:A,'Prix vente'!H:H)&amp;"/"&amp;_xlfn.XLOOKUP(O52,'Prix vente'!A:A,'Prix vente'!P:P)&amp;"/"&amp;_xlfn.XLOOKUP(O52,'Prix vente'!A:A,'Prix vente'!Q:Q)/1000</f>
        <v>S21/10/5</v>
      </c>
      <c r="Q52" s="183">
        <v>6</v>
      </c>
      <c r="R52" s="183">
        <f>Q52*_xlfn.XLOOKUP(O52,'Prix vente'!$A:$A,'Prix vente'!$R:$R)</f>
        <v>3600</v>
      </c>
      <c r="S52" s="182">
        <v>40082</v>
      </c>
      <c r="T52" s="182" t="str">
        <f>_xlfn.XLOOKUP(S52,'Prix vente'!$A:$A,'Prix vente'!$H:$H)&amp;"/"&amp;_xlfn.XLOOKUP(S52,'Prix vente'!A:A,'Prix vente'!P:P)&amp;"/"&amp;_xlfn.XLOOKUP(S52,'Prix vente'!A:A,'Prix vente'!Q:Q)/1000</f>
        <v>S21/13/5</v>
      </c>
      <c r="U52" s="182">
        <v>3</v>
      </c>
      <c r="V52" s="182">
        <f>U52*_xlfn.XLOOKUP(S52,'Prix vente'!$A:$A,'Prix vente'!$R:$R)</f>
        <v>2340</v>
      </c>
      <c r="W52" s="183">
        <v>40083</v>
      </c>
      <c r="X52" s="183" t="str">
        <f>_xlfn.XLOOKUP(W52,'Prix vente'!$A:$A,'Prix vente'!$H:$H)&amp;"/"&amp;_xlfn.XLOOKUP(W52,'Prix vente'!A:A,'Prix vente'!P:P)&amp;"/"&amp;_xlfn.XLOOKUP(W52,'Prix vente'!A:A,'Prix vente'!Q:Q)/1000</f>
        <v>S21/10.5/5</v>
      </c>
      <c r="Y52" s="183">
        <v>2</v>
      </c>
      <c r="Z52" s="183">
        <f>Y52*_xlfn.XLOOKUP(W52,'Prix vente'!$A:$A,'Prix vente'!$R:$R)</f>
        <v>1260</v>
      </c>
      <c r="AA52" s="182"/>
      <c r="AB52" s="182"/>
      <c r="AC52" s="182"/>
      <c r="AD52" s="182"/>
      <c r="AE52" s="292"/>
      <c r="AF52" s="292"/>
      <c r="AG52" s="292"/>
      <c r="AH52" s="292"/>
      <c r="AI52" s="292"/>
      <c r="AJ52" s="292"/>
      <c r="AK52" s="292"/>
      <c r="AL52" s="292"/>
      <c r="AM52" s="292"/>
      <c r="AN52" s="292"/>
      <c r="AO52" s="292"/>
      <c r="AP52" s="292"/>
      <c r="AQ52" s="292"/>
      <c r="AR52" s="292"/>
      <c r="AS52" s="292"/>
      <c r="AT52" s="292"/>
      <c r="AU52" s="292"/>
      <c r="AV52" s="292"/>
      <c r="AW52" s="292"/>
      <c r="AX52" s="292"/>
      <c r="AY52" s="292"/>
      <c r="AZ52" s="292"/>
      <c r="BA52" s="292"/>
      <c r="BB52" s="292"/>
    </row>
    <row r="53" spans="1:54" x14ac:dyDescent="0.25">
      <c r="A53" s="37">
        <v>201</v>
      </c>
      <c r="B53" s="41" t="s">
        <v>445</v>
      </c>
      <c r="C53" s="41" t="s">
        <v>445</v>
      </c>
      <c r="D53" s="180">
        <v>45539</v>
      </c>
      <c r="E53" s="179">
        <v>103563</v>
      </c>
      <c r="F53" s="43" t="s">
        <v>233</v>
      </c>
      <c r="G53" s="41" t="s">
        <v>449</v>
      </c>
      <c r="H53" s="41" t="s">
        <v>732</v>
      </c>
      <c r="I53" s="181"/>
      <c r="J53" s="181" t="str">
        <f>_xlfn.XLOOKUP(B53,Clients!$B$1:$B$1001,Clients!$M$1:$M$1001,FALSE)</f>
        <v>Net 30 jours</v>
      </c>
      <c r="K53" s="153" t="str">
        <f>_xlfn.XLOOKUP(B53,Clients!B:B,Clients!R:R,FALSE)</f>
        <v>EXW Boucherville</v>
      </c>
      <c r="L53" s="184">
        <v>45541</v>
      </c>
      <c r="M53" s="36" t="str">
        <f>_xlfn.XLOOKUP(B53,Clients!B:B,Clients!X:X,FALSE)</f>
        <v>USD</v>
      </c>
      <c r="N53" s="36" t="str">
        <f>_xlfn.XLOOKUP(B53,Clients!B:B,Clients!Y:Y,FALSE)</f>
        <v>USD</v>
      </c>
      <c r="O53" s="183">
        <v>40067</v>
      </c>
      <c r="P53" s="183" t="str">
        <f>_xlfn.XLOOKUP(O53,'Prix vente'!A:A,'Prix vente'!H:H)&amp;"/"&amp;_xlfn.XLOOKUP(O53,'Prix vente'!A:A,'Prix vente'!P:P)&amp;"/"&amp;_xlfn.XLOOKUP(O53,'Prix vente'!A:A,'Prix vente'!Q:Q)/1000</f>
        <v>S15/12/5</v>
      </c>
      <c r="Q53" s="183">
        <v>5</v>
      </c>
      <c r="R53" s="183">
        <f>Q53*_xlfn.XLOOKUP(O53,'Prix vente'!A:A,'Prix vente'!R:R)</f>
        <v>3600</v>
      </c>
      <c r="S53" s="182"/>
      <c r="T53" s="182"/>
      <c r="U53" s="182"/>
      <c r="V53" s="182"/>
      <c r="W53" s="183"/>
      <c r="X53" s="183"/>
      <c r="Y53" s="183"/>
      <c r="Z53" s="183"/>
      <c r="AA53" s="182"/>
      <c r="AB53" s="182"/>
      <c r="AC53" s="182"/>
      <c r="AD53" s="182"/>
      <c r="AE53" s="292"/>
      <c r="AF53" s="292"/>
      <c r="AG53" s="292"/>
      <c r="AH53" s="292"/>
      <c r="AI53" s="292"/>
      <c r="AJ53" s="292"/>
      <c r="AK53" s="292"/>
      <c r="AL53" s="292"/>
      <c r="AM53" s="292"/>
      <c r="AN53" s="292"/>
      <c r="AO53" s="292"/>
      <c r="AP53" s="292"/>
      <c r="AQ53" s="292"/>
      <c r="AR53" s="292"/>
      <c r="AS53" s="292"/>
      <c r="AT53" s="292"/>
      <c r="AU53" s="292"/>
      <c r="AV53" s="292"/>
      <c r="AW53" s="292"/>
      <c r="AX53" s="292"/>
      <c r="AY53" s="292"/>
      <c r="AZ53" s="292"/>
      <c r="BA53" s="292"/>
      <c r="BB53" s="292"/>
    </row>
    <row r="54" spans="1:54" x14ac:dyDescent="0.25">
      <c r="A54" s="37">
        <v>202</v>
      </c>
      <c r="B54" s="41" t="s">
        <v>445</v>
      </c>
      <c r="C54" s="41" t="s">
        <v>445</v>
      </c>
      <c r="D54" s="180">
        <v>45539</v>
      </c>
      <c r="E54" s="179">
        <v>103564</v>
      </c>
      <c r="F54" s="43" t="s">
        <v>233</v>
      </c>
      <c r="G54" s="41" t="s">
        <v>449</v>
      </c>
      <c r="H54" s="41" t="s">
        <v>733</v>
      </c>
      <c r="I54" s="181"/>
      <c r="J54" s="181" t="str">
        <f>_xlfn.XLOOKUP(B54,Clients!$B$1:$B$1001,Clients!$M$1:$M$1001,FALSE)</f>
        <v>Net 30 jours</v>
      </c>
      <c r="K54" s="153" t="str">
        <f>_xlfn.XLOOKUP(B54,Clients!B:B,Clients!R:R,FALSE)</f>
        <v>EXW Boucherville</v>
      </c>
      <c r="L54" s="184">
        <v>45541</v>
      </c>
      <c r="M54" s="36" t="str">
        <f>_xlfn.XLOOKUP(B54,Clients!B:B,Clients!X:X,FALSE)</f>
        <v>USD</v>
      </c>
      <c r="N54" s="36" t="str">
        <f>_xlfn.XLOOKUP(B54,Clients!B:B,Clients!Y:Y,FALSE)</f>
        <v>USD</v>
      </c>
      <c r="O54" s="183">
        <v>40084</v>
      </c>
      <c r="P54" s="183" t="str">
        <f>_xlfn.XLOOKUP(O54,'Prix vente'!A:A,'Prix vente'!H:H)&amp;"/"&amp;_xlfn.XLOOKUP(O54,'Prix vente'!A:A,'Prix vente'!P:P)&amp;"/"&amp;_xlfn.XLOOKUP(O54,'Prix vente'!A:A,'Prix vente'!Q:Q)/1000</f>
        <v>B25/12/5</v>
      </c>
      <c r="Q54" s="183">
        <v>1</v>
      </c>
      <c r="R54" s="183">
        <f>Q54*_xlfn.XLOOKUP(O54,'Prix vente'!A:A,'Prix vente'!R:R)</f>
        <v>720</v>
      </c>
      <c r="S54" s="182"/>
      <c r="T54" s="182"/>
      <c r="U54" s="182"/>
      <c r="V54" s="182"/>
      <c r="W54" s="183"/>
      <c r="X54" s="183"/>
      <c r="Y54" s="183"/>
      <c r="Z54" s="183"/>
      <c r="AA54" s="182"/>
      <c r="AB54" s="182"/>
      <c r="AC54" s="182"/>
      <c r="AD54" s="182"/>
      <c r="AE54" s="292"/>
      <c r="AF54" s="292"/>
      <c r="AG54" s="292"/>
      <c r="AH54" s="292"/>
      <c r="AI54" s="292"/>
      <c r="AJ54" s="292"/>
      <c r="AK54" s="292"/>
      <c r="AL54" s="292"/>
      <c r="AM54" s="292"/>
      <c r="AN54" s="292"/>
      <c r="AO54" s="292"/>
      <c r="AP54" s="292"/>
      <c r="AQ54" s="292"/>
      <c r="AR54" s="292"/>
      <c r="AS54" s="292"/>
      <c r="AT54" s="292"/>
      <c r="AU54" s="292"/>
      <c r="AV54" s="292"/>
      <c r="AW54" s="292"/>
      <c r="AX54" s="292"/>
      <c r="AY54" s="292"/>
      <c r="AZ54" s="292"/>
      <c r="BA54" s="292"/>
      <c r="BB54" s="292"/>
    </row>
    <row r="55" spans="1:54" x14ac:dyDescent="0.25">
      <c r="A55" s="37">
        <v>203</v>
      </c>
      <c r="B55" s="41" t="s">
        <v>476</v>
      </c>
      <c r="C55" s="41" t="s">
        <v>476</v>
      </c>
      <c r="D55" s="180">
        <v>45540</v>
      </c>
      <c r="E55" s="179">
        <v>1916</v>
      </c>
      <c r="F55" s="43" t="s">
        <v>233</v>
      </c>
      <c r="G55" s="179" t="s">
        <v>518</v>
      </c>
      <c r="H55" s="179"/>
      <c r="I55" s="181"/>
      <c r="J55" s="181" t="str">
        <f>_xlfn.XLOOKUP(B55,Clients!$B$1:$B$1001,Clients!$M$1:$M$1001,FALSE)</f>
        <v>Net 30 jours</v>
      </c>
      <c r="K55" s="153" t="str">
        <f>_xlfn.XLOOKUP(B55,Clients!B:B,Clients!R:R,FALSE)</f>
        <v>EXW Boucherville</v>
      </c>
      <c r="L55" s="184">
        <v>45546</v>
      </c>
      <c r="M55" s="36" t="str">
        <f>_xlfn.XLOOKUP(B55,Clients!B:B,Clients!X:X,FALSE)</f>
        <v>CAD</v>
      </c>
      <c r="N55" s="36" t="str">
        <f>_xlfn.XLOOKUP(B55,Clients!B:B,Clients!Y:Y,FALSE)</f>
        <v>CAD</v>
      </c>
      <c r="O55" s="183">
        <v>40085</v>
      </c>
      <c r="P55" s="183" t="str">
        <f>_xlfn.XLOOKUP(O55,'Prix vente'!A:A,'Prix vente'!H:H)&amp;"/"&amp;_xlfn.XLOOKUP(O55,'Prix vente'!A:A,'Prix vente'!P:P)&amp;"/"&amp;_xlfn.XLOOKUP(O55,'Prix vente'!A:A,'Prix vente'!Q:Q)/1000</f>
        <v>D21/11.25/10</v>
      </c>
      <c r="Q55" s="183">
        <v>9</v>
      </c>
      <c r="R55" s="183">
        <f>Q55*_xlfn.XLOOKUP(O55,'Prix vente'!A:A,'Prix vente'!R:R)</f>
        <v>12150</v>
      </c>
      <c r="S55" s="182">
        <v>40060</v>
      </c>
      <c r="T55" s="182" t="str">
        <f>_xlfn.XLOOKUP(S55,'Prix vente'!$A:$A,'Prix vente'!$H:$H)&amp;"/"&amp;_xlfn.XLOOKUP(S55,'Prix vente'!A:A,'Prix vente'!P:P)&amp;"/"&amp;_xlfn.XLOOKUP(S55,'Prix vente'!A:A,'Prix vente'!Q:Q)/1000</f>
        <v>D21/8.75/10</v>
      </c>
      <c r="U55" s="182">
        <v>9</v>
      </c>
      <c r="V55" s="182">
        <f>U55*_xlfn.XLOOKUP(S55,'Prix vente'!$A:$A,'Prix vente'!$R:$R)</f>
        <v>9450</v>
      </c>
      <c r="W55" s="183"/>
      <c r="X55" s="183"/>
      <c r="Y55" s="183"/>
      <c r="Z55" s="183"/>
      <c r="AA55" s="182"/>
      <c r="AB55" s="182"/>
      <c r="AC55" s="182"/>
      <c r="AD55" s="182"/>
      <c r="AE55" s="292"/>
      <c r="AF55" s="292"/>
      <c r="AG55" s="292"/>
      <c r="AH55" s="292"/>
      <c r="AI55" s="292"/>
      <c r="AJ55" s="292"/>
      <c r="AK55" s="292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/>
      <c r="AV55" s="292"/>
      <c r="AW55" s="292"/>
      <c r="AX55" s="292"/>
      <c r="AY55" s="292"/>
      <c r="AZ55" s="292"/>
      <c r="BA55" s="292"/>
      <c r="BB55" s="292"/>
    </row>
    <row r="56" spans="1:54" x14ac:dyDescent="0.25">
      <c r="A56" s="37">
        <v>204</v>
      </c>
      <c r="B56" s="41" t="s">
        <v>762</v>
      </c>
      <c r="C56" s="41" t="s">
        <v>762</v>
      </c>
      <c r="D56" s="180">
        <v>45541</v>
      </c>
      <c r="E56" s="179" t="s">
        <v>754</v>
      </c>
      <c r="F56" s="43" t="s">
        <v>233</v>
      </c>
      <c r="G56" s="179"/>
      <c r="H56" s="179"/>
      <c r="I56" s="181"/>
      <c r="J56" s="181" t="str">
        <f>_xlfn.XLOOKUP(B56,Clients!$B$1:$B$1001,Clients!$M$1:$M$1001,FALSE)</f>
        <v>Net 30 jours</v>
      </c>
      <c r="K56" s="153" t="str">
        <f>_xlfn.XLOOKUP(B56,Clients!B:B,Clients!R:R,FALSE)</f>
        <v>Livraison incluse</v>
      </c>
      <c r="L56" s="184">
        <v>45546</v>
      </c>
      <c r="M56" s="36" t="str">
        <f>_xlfn.XLOOKUP(B56,Clients!B:B,Clients!X:X,FALSE)</f>
        <v>CAD</v>
      </c>
      <c r="N56" s="36" t="str">
        <f>_xlfn.XLOOKUP(B56,Clients!B:B,Clients!Y:Y,FALSE)</f>
        <v>CAD</v>
      </c>
      <c r="O56" s="183">
        <v>40086</v>
      </c>
      <c r="P56" s="183" t="str">
        <f>_xlfn.XLOOKUP(O56,'Prix vente'!A:A,'Prix vente'!H:H)&amp;"/"&amp;_xlfn.XLOOKUP(O56,'Prix vente'!A:A,'Prix vente'!P:P)&amp;"/"&amp;_xlfn.XLOOKUP(O56,'Prix vente'!A:A,'Prix vente'!Q:Q)/1000</f>
        <v>S21/13/5</v>
      </c>
      <c r="Q56" s="183">
        <v>1</v>
      </c>
      <c r="R56" s="183">
        <f>Q56*_xlfn.XLOOKUP(O56,'Prix vente'!A:A,'Prix vente'!R:R)</f>
        <v>780</v>
      </c>
      <c r="S56" s="182">
        <v>40087</v>
      </c>
      <c r="T56" s="182" t="str">
        <f>_xlfn.XLOOKUP(S56,'Prix vente'!$A:$A,'Prix vente'!$H:$H)&amp;"/"&amp;_xlfn.XLOOKUP(S56,'Prix vente'!A:A,'Prix vente'!P:P)&amp;"/"&amp;_xlfn.XLOOKUP(S56,'Prix vente'!A:A,'Prix vente'!Q:Q)/1000</f>
        <v>B25/13/5</v>
      </c>
      <c r="U56" s="182">
        <v>1</v>
      </c>
      <c r="V56" s="182">
        <f>U56*_xlfn.XLOOKUP(S56,'Prix vente'!$A:$A,'Prix vente'!$R:$R)</f>
        <v>780</v>
      </c>
      <c r="W56" s="183"/>
      <c r="X56" s="183"/>
      <c r="Y56" s="183"/>
      <c r="Z56" s="183"/>
      <c r="AA56" s="182"/>
      <c r="AB56" s="182"/>
      <c r="AC56" s="182"/>
      <c r="AD56" s="182"/>
      <c r="AE56" s="292"/>
      <c r="AF56" s="292"/>
      <c r="AG56" s="292"/>
      <c r="AH56" s="292"/>
      <c r="AI56" s="292"/>
      <c r="AJ56" s="292"/>
      <c r="AK56" s="292"/>
      <c r="AL56" s="292"/>
      <c r="AM56" s="292"/>
      <c r="AN56" s="292"/>
      <c r="AO56" s="292"/>
      <c r="AP56" s="292"/>
      <c r="AQ56" s="292"/>
      <c r="AR56" s="292"/>
      <c r="AS56" s="292"/>
      <c r="AT56" s="292"/>
      <c r="AU56" s="292"/>
      <c r="AV56" s="292"/>
      <c r="AW56" s="292"/>
      <c r="AX56" s="292"/>
      <c r="AY56" s="292"/>
      <c r="AZ56" s="292"/>
      <c r="BA56" s="292"/>
      <c r="BB56" s="292"/>
    </row>
    <row r="57" spans="1:54" x14ac:dyDescent="0.25">
      <c r="A57" s="37">
        <v>205</v>
      </c>
      <c r="B57" s="41" t="s">
        <v>445</v>
      </c>
      <c r="C57" s="41" t="s">
        <v>445</v>
      </c>
      <c r="D57" s="180">
        <v>45541</v>
      </c>
      <c r="E57" s="179">
        <v>103653</v>
      </c>
      <c r="F57" s="43" t="s">
        <v>233</v>
      </c>
      <c r="G57" s="41" t="s">
        <v>449</v>
      </c>
      <c r="H57" s="41" t="s">
        <v>732</v>
      </c>
      <c r="I57" s="181"/>
      <c r="J57" s="181" t="str">
        <f>_xlfn.XLOOKUP(B57,Clients!$B$1:$B$1001,Clients!$M$1:$M$1001,FALSE)</f>
        <v>Net 30 jours</v>
      </c>
      <c r="K57" s="153" t="str">
        <f>_xlfn.XLOOKUP(B57,Clients!B:B,Clients!R:R,FALSE)</f>
        <v>EXW Boucherville</v>
      </c>
      <c r="L57" s="184">
        <v>45546</v>
      </c>
      <c r="M57" s="36" t="str">
        <f>_xlfn.XLOOKUP(B57,Clients!B:B,Clients!X:X,FALSE)</f>
        <v>USD</v>
      </c>
      <c r="N57" s="36" t="str">
        <f>_xlfn.XLOOKUP(B57,Clients!B:B,Clients!Y:Y,FALSE)</f>
        <v>USD</v>
      </c>
      <c r="O57" s="183">
        <v>40088</v>
      </c>
      <c r="P57" s="183" t="str">
        <f>_xlfn.XLOOKUP(O57,'Prix vente'!A:A,'Prix vente'!H:H)&amp;"/"&amp;_xlfn.XLOOKUP(O57,'Prix vente'!A:A,'Prix vente'!P:P)&amp;"/"&amp;_xlfn.XLOOKUP(O57,'Prix vente'!A:A,'Prix vente'!Q:Q)/1000</f>
        <v>S21/20/5</v>
      </c>
      <c r="Q57" s="183">
        <v>3</v>
      </c>
      <c r="R57" s="183">
        <f>Q57*_xlfn.XLOOKUP(O57,'Prix vente'!A:A,'Prix vente'!R:R)</f>
        <v>3600</v>
      </c>
      <c r="S57" s="182"/>
      <c r="T57" s="182"/>
      <c r="U57" s="182"/>
      <c r="V57" s="182"/>
      <c r="W57" s="183"/>
      <c r="X57" s="183"/>
      <c r="Y57" s="183"/>
      <c r="Z57" s="183"/>
      <c r="AA57" s="182"/>
      <c r="AB57" s="182"/>
      <c r="AC57" s="182"/>
      <c r="AD57" s="182"/>
      <c r="AE57" s="292"/>
      <c r="AF57" s="292"/>
      <c r="AG57" s="292"/>
      <c r="AH57" s="292"/>
      <c r="AI57" s="292"/>
      <c r="AJ57" s="292"/>
      <c r="AK57" s="292"/>
      <c r="AL57" s="292"/>
      <c r="AM57" s="292"/>
      <c r="AN57" s="292"/>
      <c r="AO57" s="292"/>
      <c r="AP57" s="292"/>
      <c r="AQ57" s="292"/>
      <c r="AR57" s="292"/>
      <c r="AS57" s="292"/>
      <c r="AT57" s="292"/>
      <c r="AU57" s="292"/>
      <c r="AV57" s="292"/>
      <c r="AW57" s="292"/>
      <c r="AX57" s="292"/>
      <c r="AY57" s="292"/>
      <c r="AZ57" s="292"/>
      <c r="BA57" s="292"/>
      <c r="BB57" s="292"/>
    </row>
    <row r="58" spans="1:54" x14ac:dyDescent="0.25">
      <c r="A58" s="37">
        <v>206</v>
      </c>
      <c r="B58" s="41" t="s">
        <v>398</v>
      </c>
      <c r="C58" s="41" t="s">
        <v>398</v>
      </c>
      <c r="D58" s="180">
        <v>45544</v>
      </c>
      <c r="E58" s="179">
        <v>31469</v>
      </c>
      <c r="F58" s="43" t="s">
        <v>233</v>
      </c>
      <c r="G58" s="179" t="s">
        <v>402</v>
      </c>
      <c r="H58" s="179"/>
      <c r="I58" s="153" t="str">
        <f>_xlfn.XLOOKUP(B58,Clients!B:B,Clients!W:W,FALSE)</f>
        <v>Pickup par Produlith camion</v>
      </c>
      <c r="J58" s="181" t="str">
        <f>_xlfn.XLOOKUP(B58,Clients!$B$1:$B$1001,Clients!$M$1:$M$1001,FALSE)</f>
        <v>Net 30 jours</v>
      </c>
      <c r="K58" s="153" t="str">
        <f>_xlfn.XLOOKUP(B58,Clients!B:B,Clients!R:R,FALSE)</f>
        <v>EXW Boucherville</v>
      </c>
      <c r="L58" s="184">
        <v>45547</v>
      </c>
      <c r="M58" s="36" t="str">
        <f>_xlfn.XLOOKUP(B58,Clients!B:B,Clients!X:X,FALSE)</f>
        <v>USD</v>
      </c>
      <c r="N58" s="36" t="str">
        <f>_xlfn.XLOOKUP(B58,Clients!B:B,Clients!Y:Y,FALSE)</f>
        <v>USD</v>
      </c>
      <c r="O58" s="183">
        <v>40089</v>
      </c>
      <c r="P58" s="183" t="str">
        <f>_xlfn.XLOOKUP(O58,'Prix vente'!A:A,'Prix vente'!H:H)&amp;"/"&amp;_xlfn.XLOOKUP(O58,'Prix vente'!A:A,'Prix vente'!P:P)&amp;"/"&amp;_xlfn.XLOOKUP(O58,'Prix vente'!A:A,'Prix vente'!Q:Q)/1000</f>
        <v>B25/15/5</v>
      </c>
      <c r="Q58" s="183">
        <v>4</v>
      </c>
      <c r="R58" s="183">
        <f>Q58*_xlfn.XLOOKUP(O58,'Prix vente'!A:A,'Prix vente'!R:R)</f>
        <v>3600</v>
      </c>
      <c r="S58" s="182"/>
      <c r="T58" s="182"/>
      <c r="U58" s="182"/>
      <c r="V58" s="182"/>
      <c r="W58" s="183"/>
      <c r="X58" s="183"/>
      <c r="Y58" s="183"/>
      <c r="Z58" s="183"/>
      <c r="AA58" s="182"/>
      <c r="AB58" s="182"/>
      <c r="AC58" s="182"/>
      <c r="AD58" s="182"/>
      <c r="AE58" s="292"/>
      <c r="AF58" s="292"/>
      <c r="AG58" s="292"/>
      <c r="AH58" s="292"/>
      <c r="AI58" s="292"/>
      <c r="AJ58" s="292"/>
      <c r="AK58" s="292"/>
      <c r="AL58" s="292"/>
      <c r="AM58" s="292"/>
      <c r="AN58" s="292"/>
      <c r="AO58" s="292"/>
      <c r="AP58" s="292"/>
      <c r="AQ58" s="292"/>
      <c r="AR58" s="292"/>
      <c r="AS58" s="292"/>
      <c r="AT58" s="292"/>
      <c r="AU58" s="292"/>
      <c r="AV58" s="292"/>
      <c r="AW58" s="292"/>
      <c r="AX58" s="292"/>
      <c r="AY58" s="292"/>
      <c r="AZ58" s="292"/>
      <c r="BA58" s="292"/>
      <c r="BB58" s="292"/>
    </row>
    <row r="59" spans="1:54" x14ac:dyDescent="0.25">
      <c r="A59" s="37">
        <v>207</v>
      </c>
      <c r="B59" s="41" t="s">
        <v>634</v>
      </c>
      <c r="C59" s="41" t="s">
        <v>634</v>
      </c>
      <c r="D59" s="180">
        <v>45546</v>
      </c>
      <c r="E59" s="179" t="s">
        <v>769</v>
      </c>
      <c r="F59" s="43" t="s">
        <v>233</v>
      </c>
      <c r="G59" s="179" t="s">
        <v>770</v>
      </c>
      <c r="H59" s="179"/>
      <c r="I59" s="153">
        <f>_xlfn.XLOOKUP(B59,Clients!B:B,Clients!W:W,FALSE)</f>
        <v>0</v>
      </c>
      <c r="J59" s="181" t="str">
        <f>_xlfn.XLOOKUP(B59,Clients!$B$1:$B$1001,Clients!$M$1:$M$1001,FALSE)</f>
        <v>Net 30 jours</v>
      </c>
      <c r="K59" s="153" t="str">
        <f>_xlfn.XLOOKUP(B59,Clients!B:B,Clients!R:R,FALSE)</f>
        <v>Livraison incluse</v>
      </c>
      <c r="L59" s="184">
        <v>45551</v>
      </c>
      <c r="M59" s="36" t="str">
        <f>_xlfn.XLOOKUP(B59,Clients!B:B,Clients!X:X,FALSE)</f>
        <v>CAD</v>
      </c>
      <c r="N59" s="36" t="str">
        <f>_xlfn.XLOOKUP(B59,Clients!B:B,Clients!Y:Y,FALSE)</f>
        <v>CAD</v>
      </c>
      <c r="O59" s="183">
        <v>40090</v>
      </c>
      <c r="P59" s="183" t="str">
        <f>_xlfn.XLOOKUP(O59,'Prix vente'!A:A,'Prix vente'!H:H)&amp;"/"&amp;_xlfn.XLOOKUP(O59,'Prix vente'!A:A,'Prix vente'!P:P)&amp;"/"&amp;_xlfn.XLOOKUP(O59,'Prix vente'!A:A,'Prix vente'!Q:Q)/1000</f>
        <v>D21/17/5</v>
      </c>
      <c r="Q59" s="183">
        <v>2</v>
      </c>
      <c r="R59" s="183">
        <f>Q59*_xlfn.XLOOKUP(O59,'Prix vente'!A:A,'Prix vente'!R:R)</f>
        <v>2040</v>
      </c>
      <c r="S59" s="182">
        <v>40091</v>
      </c>
      <c r="T59" s="182" t="str">
        <f>_xlfn.XLOOKUP(S59,'Prix vente'!$A:$A,'Prix vente'!$H:$H)&amp;"/"&amp;_xlfn.XLOOKUP(S59,'Prix vente'!A:A,'Prix vente'!P:P)&amp;"/"&amp;_xlfn.XLOOKUP(S59,'Prix vente'!A:A,'Prix vente'!Q:Q)/1000</f>
        <v>D21/13/5</v>
      </c>
      <c r="U59" s="182">
        <v>6</v>
      </c>
      <c r="V59" s="182">
        <f>U59*_xlfn.XLOOKUP(S59,'Prix vente'!$A:$A,'Prix vente'!$R:$R)</f>
        <v>4680</v>
      </c>
      <c r="W59" s="183">
        <v>40092</v>
      </c>
      <c r="X59" s="183" t="str">
        <f>_xlfn.XLOOKUP(W59,'Prix vente'!$A:$A,'Prix vente'!$H:$H)&amp;"/"&amp;_xlfn.XLOOKUP(W59,'Prix vente'!A:A,'Prix vente'!P:P)&amp;"/"&amp;_xlfn.XLOOKUP(W59,'Prix vente'!A:A,'Prix vente'!Q:Q)/1000</f>
        <v>D21/8/5</v>
      </c>
      <c r="Y59" s="183">
        <v>1</v>
      </c>
      <c r="Z59" s="183">
        <f>Y59*_xlfn.XLOOKUP(W59,'Prix vente'!$A:$A,'Prix vente'!$R:$R)</f>
        <v>480</v>
      </c>
      <c r="AA59" s="182"/>
      <c r="AB59" s="182"/>
      <c r="AC59" s="182"/>
      <c r="AD59" s="182"/>
      <c r="AE59" s="292"/>
      <c r="AF59" s="292"/>
      <c r="AG59" s="292"/>
      <c r="AH59" s="292"/>
      <c r="AI59" s="292"/>
      <c r="AJ59" s="292"/>
      <c r="AK59" s="292"/>
      <c r="AL59" s="292"/>
      <c r="AM59" s="292"/>
      <c r="AN59" s="292"/>
      <c r="AO59" s="292"/>
      <c r="AP59" s="292"/>
      <c r="AQ59" s="292"/>
      <c r="AR59" s="292"/>
      <c r="AS59" s="292"/>
      <c r="AT59" s="292"/>
      <c r="AU59" s="292"/>
      <c r="AV59" s="292"/>
      <c r="AW59" s="292"/>
      <c r="AX59" s="292"/>
      <c r="AY59" s="292"/>
      <c r="AZ59" s="292"/>
      <c r="BA59" s="292"/>
      <c r="BB59" s="292"/>
    </row>
    <row r="60" spans="1:54" x14ac:dyDescent="0.25">
      <c r="A60" s="37">
        <v>208</v>
      </c>
      <c r="B60" s="41" t="s">
        <v>281</v>
      </c>
      <c r="C60" s="41" t="s">
        <v>281</v>
      </c>
      <c r="D60" s="180">
        <v>45553</v>
      </c>
      <c r="E60" s="179" t="s">
        <v>783</v>
      </c>
      <c r="F60" s="43" t="s">
        <v>233</v>
      </c>
      <c r="G60" s="179"/>
      <c r="H60" s="179"/>
      <c r="I60" s="153">
        <f>_xlfn.XLOOKUP(B60,Clients!B:B,Clients!W:W,FALSE)</f>
        <v>0</v>
      </c>
      <c r="J60" s="181" t="str">
        <f>_xlfn.XLOOKUP(B60,Clients!$B$1:$B$1001,Clients!$M$1:$M$1001,FALSE)</f>
        <v>Net 30 jours</v>
      </c>
      <c r="K60" s="153" t="str">
        <f>_xlfn.XLOOKUP(B60,Clients!B:B,Clients!R:R,FALSE)</f>
        <v>NA</v>
      </c>
      <c r="L60" s="184">
        <v>45553</v>
      </c>
      <c r="M60" s="36" t="str">
        <f>_xlfn.XLOOKUP(B60,Clients!B:B,Clients!X:X,FALSE)</f>
        <v>CAD</v>
      </c>
      <c r="N60" s="36" t="str">
        <f>_xlfn.XLOOKUP(B60,Clients!B:B,Clients!Y:Y,FALSE)</f>
        <v>CAD</v>
      </c>
      <c r="O60" s="183">
        <v>40093</v>
      </c>
      <c r="P60" s="183" t="str">
        <f>_xlfn.XLOOKUP(O60,'Prix vente'!A:A,'Prix vente'!H:H)&amp;"/"&amp;_xlfn.XLOOKUP(O60,'Prix vente'!A:A,'Prix vente'!P:P)&amp;"/"&amp;_xlfn.XLOOKUP(O60,'Prix vente'!A:A,'Prix vente'!Q:Q)/1000</f>
        <v>D21/16.4/10</v>
      </c>
      <c r="Q60" s="183">
        <v>3</v>
      </c>
      <c r="R60" s="183">
        <f>Q60*_xlfn.XLOOKUP(O60,'Prix vente'!A:A,'Prix vente'!R:R)</f>
        <v>5903.9999999999991</v>
      </c>
      <c r="S60" s="182"/>
      <c r="T60" s="182"/>
      <c r="U60" s="182"/>
      <c r="V60" s="182"/>
      <c r="W60" s="183"/>
      <c r="X60" s="183"/>
      <c r="Y60" s="183"/>
      <c r="Z60" s="183"/>
      <c r="AA60" s="182"/>
      <c r="AB60" s="182"/>
      <c r="AC60" s="182"/>
      <c r="AD60" s="182"/>
      <c r="AE60" s="292"/>
      <c r="AF60" s="292"/>
      <c r="AG60" s="292"/>
      <c r="AH60" s="292"/>
      <c r="AI60" s="292"/>
      <c r="AJ60" s="292"/>
      <c r="AK60" s="292"/>
      <c r="AL60" s="292"/>
      <c r="AM60" s="292"/>
      <c r="AN60" s="292"/>
      <c r="AO60" s="292"/>
      <c r="AP60" s="292"/>
      <c r="AQ60" s="292"/>
      <c r="AR60" s="292"/>
      <c r="AS60" s="292"/>
      <c r="AT60" s="292"/>
      <c r="AU60" s="292"/>
      <c r="AV60" s="292"/>
      <c r="AW60" s="292"/>
      <c r="AX60" s="292"/>
      <c r="AY60" s="292"/>
      <c r="AZ60" s="292"/>
      <c r="BA60" s="292"/>
      <c r="BB60" s="292"/>
    </row>
    <row r="61" spans="1:54" x14ac:dyDescent="0.25">
      <c r="A61" s="37">
        <v>209</v>
      </c>
      <c r="B61" s="41" t="s">
        <v>568</v>
      </c>
      <c r="C61" s="41" t="s">
        <v>568</v>
      </c>
      <c r="D61" s="180">
        <v>45554</v>
      </c>
      <c r="E61" s="179">
        <v>9710</v>
      </c>
      <c r="F61" s="43" t="s">
        <v>233</v>
      </c>
      <c r="G61" s="179" t="s">
        <v>789</v>
      </c>
      <c r="H61" s="179"/>
      <c r="I61" s="153">
        <f>_xlfn.XLOOKUP(B61,Clients!B:B,Clients!W:W,FALSE)</f>
        <v>0</v>
      </c>
      <c r="J61" s="181" t="str">
        <f>_xlfn.XLOOKUP(B61,Clients!$B$1:$B$1001,Clients!$M$1:$M$1001,FALSE)</f>
        <v>Net 30 jours</v>
      </c>
      <c r="K61" s="153" t="str">
        <f>_xlfn.XLOOKUP(B61,Clients!B:B,Clients!R:R,FALSE)</f>
        <v>Livraison incluse</v>
      </c>
      <c r="L61" s="184">
        <v>45554</v>
      </c>
      <c r="M61" s="36" t="str">
        <f>_xlfn.XLOOKUP(B61,Clients!B:B,Clients!X:X,FALSE)</f>
        <v>CAD</v>
      </c>
      <c r="N61" s="36" t="str">
        <f>_xlfn.XLOOKUP(B61,Clients!B:B,Clients!Y:Y,FALSE)</f>
        <v>CAD</v>
      </c>
      <c r="O61" s="183">
        <v>40094</v>
      </c>
      <c r="P61" s="183" t="str">
        <f>_xlfn.XLOOKUP(O61,'Prix vente'!A:A,'Prix vente'!H:H)&amp;"/"&amp;_xlfn.XLOOKUP(O61,'Prix vente'!A:A,'Prix vente'!P:P)&amp;"/"&amp;_xlfn.XLOOKUP(O61,'Prix vente'!A:A,'Prix vente'!Q:Q)/1000</f>
        <v>S15/13/5</v>
      </c>
      <c r="Q61" s="183">
        <v>4</v>
      </c>
      <c r="R61" s="183">
        <f>Q61*_xlfn.XLOOKUP(O61,'Prix vente'!A:A,'Prix vente'!R:R)</f>
        <v>3120</v>
      </c>
      <c r="S61" s="182">
        <v>40095</v>
      </c>
      <c r="T61" s="182" t="str">
        <f>_xlfn.XLOOKUP(S61,'Prix vente'!$A:$A,'Prix vente'!$H:$H)&amp;"/"&amp;_xlfn.XLOOKUP(S61,'Prix vente'!A:A,'Prix vente'!P:P)&amp;"/"&amp;_xlfn.XLOOKUP(S61,'Prix vente'!A:A,'Prix vente'!Q:Q)/1000</f>
        <v>S15/8/5</v>
      </c>
      <c r="U61" s="182">
        <v>1</v>
      </c>
      <c r="V61" s="182">
        <f>U61*_xlfn.XLOOKUP(S61,'Prix vente'!$A:$A,'Prix vente'!$R:$R)</f>
        <v>480</v>
      </c>
      <c r="W61" s="183">
        <v>40096</v>
      </c>
      <c r="X61" s="183" t="str">
        <f>_xlfn.XLOOKUP(W61,'Prix vente'!$A:$A,'Prix vente'!$H:$H)&amp;"/"&amp;_xlfn.XLOOKUP(W61,'Prix vente'!A:A,'Prix vente'!P:P)&amp;"/"&amp;_xlfn.XLOOKUP(W61,'Prix vente'!A:A,'Prix vente'!Q:Q)/1000</f>
        <v>B25/13/5</v>
      </c>
      <c r="Y61" s="183">
        <v>8</v>
      </c>
      <c r="Z61" s="183">
        <f>Y61*_xlfn.XLOOKUP(W61,'Prix vente'!$A:$A,'Prix vente'!$R:$R)</f>
        <v>6240</v>
      </c>
      <c r="AA61" s="182">
        <v>40097</v>
      </c>
      <c r="AB61" s="182" t="str">
        <f>_xlfn.XLOOKUP(AA61,'Prix vente'!$A:$A,'Prix vente'!$H:$H)&amp;"/"&amp;_xlfn.XLOOKUP(AA61,'Prix vente'!A:A,'Prix vente'!P:P)&amp;"/"&amp;_xlfn.XLOOKUP(AA61,'Prix vente'!A:A,'Prix vente'!Q:Q)/1000</f>
        <v>B25/8/5</v>
      </c>
      <c r="AC61" s="182">
        <v>2</v>
      </c>
      <c r="AD61" s="182">
        <f>AC61*_xlfn.XLOOKUP(AA61,'Prix vente'!$A:$A,'Prix vente'!$R:$R)</f>
        <v>960</v>
      </c>
      <c r="AE61" s="292"/>
      <c r="AF61" s="292"/>
      <c r="AG61" s="292"/>
      <c r="AH61" s="292"/>
      <c r="AI61" s="292"/>
      <c r="AJ61" s="292"/>
      <c r="AK61" s="292"/>
      <c r="AL61" s="292"/>
      <c r="AM61" s="292"/>
      <c r="AN61" s="292"/>
      <c r="AO61" s="292"/>
      <c r="AP61" s="292"/>
      <c r="AQ61" s="292"/>
      <c r="AR61" s="292"/>
      <c r="AS61" s="292"/>
      <c r="AT61" s="292"/>
      <c r="AU61" s="292"/>
      <c r="AV61" s="292"/>
      <c r="AW61" s="292"/>
      <c r="AX61" s="292"/>
      <c r="AY61" s="292"/>
      <c r="AZ61" s="292"/>
      <c r="BA61" s="292"/>
      <c r="BB61" s="292"/>
    </row>
    <row r="62" spans="1:54" x14ac:dyDescent="0.25">
      <c r="A62" s="37">
        <v>210</v>
      </c>
      <c r="B62" s="41" t="s">
        <v>476</v>
      </c>
      <c r="C62" s="41" t="s">
        <v>476</v>
      </c>
      <c r="D62" s="180">
        <v>45559</v>
      </c>
      <c r="E62" s="179">
        <v>1924</v>
      </c>
      <c r="F62" s="43" t="s">
        <v>233</v>
      </c>
      <c r="G62" s="179" t="s">
        <v>518</v>
      </c>
      <c r="H62" s="179"/>
      <c r="I62" s="153">
        <f>_xlfn.XLOOKUP(B62,Clients!B:B,Clients!W:W,FALSE)</f>
        <v>0</v>
      </c>
      <c r="J62" s="181" t="str">
        <f>_xlfn.XLOOKUP(B62,Clients!$B$1:$B$1001,Clients!$M$1:$M$1001,FALSE)</f>
        <v>Net 30 jours</v>
      </c>
      <c r="K62" s="153" t="str">
        <f>_xlfn.XLOOKUP(B62,Clients!B:B,Clients!R:R,FALSE)</f>
        <v>EXW Boucherville</v>
      </c>
      <c r="L62" s="184">
        <v>45565</v>
      </c>
      <c r="M62" s="36" t="str">
        <f>_xlfn.XLOOKUP(B62,Clients!B:B,Clients!X:X,FALSE)</f>
        <v>CAD</v>
      </c>
      <c r="N62" s="36" t="str">
        <f>_xlfn.XLOOKUP(B62,Clients!B:B,Clients!Y:Y,FALSE)</f>
        <v>CAD</v>
      </c>
      <c r="O62" s="183">
        <v>40098</v>
      </c>
      <c r="P62" s="183" t="str">
        <f>_xlfn.XLOOKUP(O62,'Prix vente'!A:A,'Prix vente'!H:H)&amp;"/"&amp;_xlfn.XLOOKUP(O62,'Prix vente'!A:A,'Prix vente'!P:P)&amp;"/"&amp;_xlfn.XLOOKUP(O62,'Prix vente'!A:A,'Prix vente'!Q:Q)/1000</f>
        <v>B25/8.57/10</v>
      </c>
      <c r="Q62" s="183">
        <v>14</v>
      </c>
      <c r="R62" s="183">
        <f>Q62*_xlfn.XLOOKUP(O62,'Prix vente'!A:A,'Prix vente'!R:R)</f>
        <v>14397.600000000002</v>
      </c>
      <c r="S62" s="182">
        <v>40099</v>
      </c>
      <c r="T62" s="182" t="str">
        <f>_xlfn.XLOOKUP(S62,'Prix vente'!$A:$A,'Prix vente'!$H:$H)&amp;"/"&amp;_xlfn.XLOOKUP(S62,'Prix vente'!A:A,'Prix vente'!P:P)&amp;"/"&amp;_xlfn.XLOOKUP(S62,'Prix vente'!A:A,'Prix vente'!Q:Q)/1000</f>
        <v>B25/8.57/2.5</v>
      </c>
      <c r="U62" s="182">
        <v>7</v>
      </c>
      <c r="V62" s="182">
        <f>U62*_xlfn.XLOOKUP(S62,'Prix vente'!$A:$A,'Prix vente'!$R:$R)</f>
        <v>1799.7000000000003</v>
      </c>
      <c r="W62" s="183"/>
      <c r="X62" s="183"/>
      <c r="Y62" s="183"/>
      <c r="Z62" s="183"/>
      <c r="AA62" s="182"/>
      <c r="AB62" s="182"/>
      <c r="AC62" s="182"/>
      <c r="AD62" s="182"/>
      <c r="AE62" s="292"/>
      <c r="AF62" s="292"/>
      <c r="AG62" s="292"/>
      <c r="AH62" s="292"/>
      <c r="AI62" s="292"/>
      <c r="AJ62" s="292"/>
      <c r="AK62" s="292"/>
      <c r="AL62" s="292"/>
      <c r="AM62" s="292"/>
      <c r="AN62" s="292"/>
      <c r="AO62" s="292"/>
      <c r="AP62" s="292"/>
      <c r="AQ62" s="292"/>
      <c r="AR62" s="292"/>
      <c r="AS62" s="292"/>
      <c r="AT62" s="292"/>
      <c r="AU62" s="292"/>
      <c r="AV62" s="292"/>
      <c r="AW62" s="292"/>
      <c r="AX62" s="292"/>
      <c r="AY62" s="292"/>
      <c r="AZ62" s="292"/>
      <c r="BA62" s="292"/>
      <c r="BB62" s="292"/>
    </row>
    <row r="63" spans="1:54" x14ac:dyDescent="0.25">
      <c r="A63" s="37">
        <v>211</v>
      </c>
      <c r="B63" s="41" t="s">
        <v>476</v>
      </c>
      <c r="C63" s="41" t="s">
        <v>476</v>
      </c>
      <c r="D63" s="180">
        <v>45559</v>
      </c>
      <c r="E63" s="179">
        <v>1925</v>
      </c>
      <c r="F63" s="43" t="s">
        <v>233</v>
      </c>
      <c r="G63" s="179" t="s">
        <v>518</v>
      </c>
      <c r="H63" s="179"/>
      <c r="I63" s="153">
        <f>_xlfn.XLOOKUP(B63,Clients!B:B,Clients!W:W,FALSE)</f>
        <v>0</v>
      </c>
      <c r="J63" s="181" t="str">
        <f>_xlfn.XLOOKUP(B63,Clients!$B$1:$B$1001,Clients!$M$1:$M$1001,FALSE)</f>
        <v>Net 30 jours</v>
      </c>
      <c r="K63" s="153" t="str">
        <f>_xlfn.XLOOKUP(B63,Clients!B:B,Clients!R:R,FALSE)</f>
        <v>EXW Boucherville</v>
      </c>
      <c r="L63" s="184">
        <v>45565</v>
      </c>
      <c r="M63" s="36" t="str">
        <f>_xlfn.XLOOKUP(B63,Clients!B:B,Clients!X:X,FALSE)</f>
        <v>CAD</v>
      </c>
      <c r="N63" s="36" t="str">
        <f>_xlfn.XLOOKUP(B63,Clients!B:B,Clients!Y:Y,FALSE)</f>
        <v>CAD</v>
      </c>
      <c r="O63" s="183">
        <v>40100</v>
      </c>
      <c r="P63" s="183" t="str">
        <f>_xlfn.XLOOKUP(O63,'Prix vente'!A:A,'Prix vente'!H:H)&amp;"/"&amp;_xlfn.XLOOKUP(O63,'Prix vente'!A:A,'Prix vente'!P:P)&amp;"/"&amp;_xlfn.XLOOKUP(O63,'Prix vente'!A:A,'Prix vente'!Q:Q)/1000</f>
        <v>D21/8.57/10</v>
      </c>
      <c r="Q63" s="183">
        <v>14</v>
      </c>
      <c r="R63" s="183">
        <f>Q63*_xlfn.XLOOKUP(O63,'Prix vente'!A:A,'Prix vente'!R:R)</f>
        <v>14397.600000000002</v>
      </c>
      <c r="S63" s="182"/>
      <c r="T63" s="182"/>
      <c r="U63" s="182"/>
      <c r="V63" s="182"/>
      <c r="W63" s="183"/>
      <c r="X63" s="183"/>
      <c r="Y63" s="183"/>
      <c r="Z63" s="183"/>
      <c r="AA63" s="182"/>
      <c r="AB63" s="182"/>
      <c r="AC63" s="182"/>
      <c r="AD63" s="182"/>
      <c r="AE63" s="292"/>
      <c r="AF63" s="292"/>
      <c r="AG63" s="292"/>
      <c r="AH63" s="292"/>
      <c r="AI63" s="292"/>
      <c r="AJ63" s="292"/>
      <c r="AK63" s="292"/>
      <c r="AL63" s="292"/>
      <c r="AM63" s="292"/>
      <c r="AN63" s="292"/>
      <c r="AO63" s="292"/>
      <c r="AP63" s="292"/>
      <c r="AQ63" s="292"/>
      <c r="AR63" s="292"/>
      <c r="AS63" s="292"/>
      <c r="AT63" s="292"/>
      <c r="AU63" s="292"/>
      <c r="AV63" s="292"/>
      <c r="AW63" s="292"/>
      <c r="AX63" s="292"/>
      <c r="AY63" s="292"/>
      <c r="AZ63" s="292"/>
      <c r="BA63" s="292"/>
      <c r="BB63" s="292"/>
    </row>
    <row r="64" spans="1:54" x14ac:dyDescent="0.25">
      <c r="A64" s="37">
        <v>212</v>
      </c>
      <c r="B64" s="41" t="s">
        <v>304</v>
      </c>
      <c r="C64" s="41" t="s">
        <v>304</v>
      </c>
      <c r="D64" s="180">
        <v>45559</v>
      </c>
      <c r="E64" s="179">
        <v>240924</v>
      </c>
      <c r="F64" s="43" t="s">
        <v>233</v>
      </c>
      <c r="G64" s="41" t="s">
        <v>308</v>
      </c>
      <c r="H64" s="179"/>
      <c r="I64" s="153">
        <f>_xlfn.XLOOKUP(B64,Clients!B:B,Clients!W:W,FALSE)</f>
        <v>0</v>
      </c>
      <c r="J64" s="181" t="str">
        <f>_xlfn.XLOOKUP(B64,Clients!$B$1:$B$1001,Clients!$M$1:$M$1001,FALSE)</f>
        <v>Net 30 jours</v>
      </c>
      <c r="K64" s="153" t="str">
        <f>_xlfn.XLOOKUP(B64,Clients!B:B,Clients!R:R,FALSE)</f>
        <v>Livraison incluse</v>
      </c>
      <c r="L64" s="184">
        <v>45565</v>
      </c>
      <c r="M64" s="36" t="str">
        <f>_xlfn.XLOOKUP(B64,Clients!B:B,Clients!X:X,FALSE)</f>
        <v>CAD</v>
      </c>
      <c r="N64" s="36" t="str">
        <f>_xlfn.XLOOKUP(B64,Clients!B:B,Clients!Y:Y,FALSE)</f>
        <v>CAD</v>
      </c>
      <c r="O64" s="183">
        <v>40101</v>
      </c>
      <c r="P64" s="183" t="str">
        <f>_xlfn.XLOOKUP(O64,'Prix vente'!A:A,'Prix vente'!H:H)&amp;"/"&amp;_xlfn.XLOOKUP(O64,'Prix vente'!A:A,'Prix vente'!P:P)&amp;"/"&amp;_xlfn.XLOOKUP(O64,'Prix vente'!A:A,'Prix vente'!Q:Q)/1000</f>
        <v>B25/8.6/7</v>
      </c>
      <c r="Q64" s="183">
        <v>7</v>
      </c>
      <c r="R64" s="183">
        <f>Q64*_xlfn.XLOOKUP(O64,'Prix vente'!A:A,'Prix vente'!R:R)</f>
        <v>5056.7999999999993</v>
      </c>
      <c r="S64" s="182">
        <v>40102</v>
      </c>
      <c r="T64" s="182" t="str">
        <f>_xlfn.XLOOKUP(S64,'Prix vente'!$A:$A,'Prix vente'!$H:$H)&amp;"/"&amp;_xlfn.XLOOKUP(S64,'Prix vente'!A:A,'Prix vente'!P:P)&amp;"/"&amp;_xlfn.XLOOKUP(S64,'Prix vente'!A:A,'Prix vente'!Q:Q)/1000</f>
        <v>B25/9.5/4.85</v>
      </c>
      <c r="U64" s="182">
        <v>1</v>
      </c>
      <c r="V64" s="182">
        <f>U64*_xlfn.XLOOKUP(S64,'Prix vente'!$A:$A,'Prix vente'!$R:$R)</f>
        <v>552.9</v>
      </c>
      <c r="W64" s="183"/>
      <c r="X64" s="183"/>
      <c r="Y64" s="183"/>
      <c r="Z64" s="183"/>
      <c r="AA64" s="182"/>
      <c r="AB64" s="182"/>
      <c r="AC64" s="182"/>
      <c r="AD64" s="182"/>
      <c r="AE64" s="292"/>
      <c r="AF64" s="292"/>
      <c r="AG64" s="292"/>
      <c r="AH64" s="292"/>
      <c r="AI64" s="292"/>
      <c r="AJ64" s="292"/>
      <c r="AK64" s="292"/>
      <c r="AL64" s="292"/>
      <c r="AM64" s="292"/>
      <c r="AN64" s="292"/>
      <c r="AO64" s="292"/>
      <c r="AP64" s="292"/>
      <c r="AQ64" s="292"/>
      <c r="AR64" s="292"/>
      <c r="AS64" s="292"/>
      <c r="AT64" s="292"/>
      <c r="AU64" s="292"/>
      <c r="AV64" s="292"/>
      <c r="AW64" s="292"/>
      <c r="AX64" s="292"/>
      <c r="AY64" s="292"/>
      <c r="AZ64" s="292"/>
      <c r="BA64" s="292"/>
      <c r="BB64" s="292"/>
    </row>
    <row r="65" spans="1:54" x14ac:dyDescent="0.25">
      <c r="A65" s="36">
        <v>213</v>
      </c>
      <c r="B65" s="41" t="s">
        <v>8</v>
      </c>
      <c r="C65" s="41" t="s">
        <v>8</v>
      </c>
      <c r="D65" s="180">
        <v>45560</v>
      </c>
      <c r="E65" s="179">
        <v>50008607</v>
      </c>
      <c r="F65" s="43" t="s">
        <v>233</v>
      </c>
      <c r="G65" s="179" t="s">
        <v>120</v>
      </c>
      <c r="H65" s="179"/>
      <c r="I65" s="153">
        <f>_xlfn.XLOOKUP(B65,Clients!B:B,Clients!W:W,FALSE)</f>
        <v>0</v>
      </c>
      <c r="J65" s="181" t="str">
        <f>_xlfn.XLOOKUP(B65,Clients!$B$1:$B$1001,Clients!$M$1:$M$1001,FALSE)</f>
        <v>Net 30 days</v>
      </c>
      <c r="K65" s="153" t="str">
        <f>_xlfn.XLOOKUP(B65,Clients!B:B,Clients!R:R,FALSE)</f>
        <v>EXW Boucherville</v>
      </c>
      <c r="L65" s="184">
        <v>45573</v>
      </c>
      <c r="M65" s="36" t="str">
        <f>_xlfn.XLOOKUP(B65,Clients!B:B,Clients!X:X,FALSE)</f>
        <v>USD</v>
      </c>
      <c r="N65" s="36" t="str">
        <f>_xlfn.XLOOKUP(B65,Clients!B:B,Clients!Y:Y,FALSE)</f>
        <v>USD</v>
      </c>
      <c r="O65" s="183">
        <v>40103</v>
      </c>
      <c r="P65" s="183" t="str">
        <f>_xlfn.XLOOKUP(O65,'Prix vente'!A:A,'Prix vente'!H:H)&amp;"/"&amp;_xlfn.XLOOKUP(O65,'Prix vente'!A:A,'Prix vente'!P:P)&amp;"/"&amp;_xlfn.XLOOKUP(O65,'Prix vente'!A:A,'Prix vente'!Q:Q)/1000</f>
        <v>D16/10/5</v>
      </c>
      <c r="Q65" s="183">
        <v>60</v>
      </c>
      <c r="R65" s="183">
        <f>Q65*_xlfn.XLOOKUP(O65,'Prix vente'!A:A,'Prix vente'!R:R)</f>
        <v>36000</v>
      </c>
      <c r="S65" s="182">
        <v>40079</v>
      </c>
      <c r="T65" s="182" t="str">
        <f>_xlfn.XLOOKUP(S65,'Prix vente'!$A:$A,'Prix vente'!$H:$H)&amp;"/"&amp;_xlfn.XLOOKUP(S65,'Prix vente'!A:A,'Prix vente'!P:P)&amp;"/"&amp;_xlfn.XLOOKUP(S65,'Prix vente'!A:A,'Prix vente'!Q:Q)/1000</f>
        <v>REPAIR//0</v>
      </c>
      <c r="U65" s="182">
        <v>1</v>
      </c>
      <c r="V65" s="182">
        <v>1</v>
      </c>
      <c r="W65" s="183"/>
      <c r="X65" s="183"/>
      <c r="Y65" s="183"/>
      <c r="Z65" s="183"/>
      <c r="AA65" s="182"/>
      <c r="AB65" s="182"/>
      <c r="AC65" s="182"/>
      <c r="AD65" s="182"/>
      <c r="AE65" s="292"/>
      <c r="AF65" s="292"/>
      <c r="AG65" s="292"/>
      <c r="AH65" s="292"/>
      <c r="AI65" s="292"/>
      <c r="AJ65" s="292"/>
      <c r="AK65" s="292"/>
      <c r="AL65" s="292"/>
      <c r="AM65" s="292"/>
      <c r="AN65" s="292"/>
      <c r="AO65" s="292"/>
      <c r="AP65" s="292"/>
      <c r="AQ65" s="292"/>
      <c r="AR65" s="292"/>
      <c r="AS65" s="292"/>
      <c r="AT65" s="292"/>
      <c r="AU65" s="292"/>
      <c r="AV65" s="292"/>
      <c r="AW65" s="292"/>
      <c r="AX65" s="292"/>
      <c r="AY65" s="292"/>
      <c r="AZ65" s="292"/>
      <c r="BA65" s="292"/>
      <c r="BB65" s="292"/>
    </row>
    <row r="66" spans="1:54" x14ac:dyDescent="0.25">
      <c r="A66" s="37">
        <v>214</v>
      </c>
      <c r="B66" s="41" t="s">
        <v>830</v>
      </c>
      <c r="C66" s="41" t="s">
        <v>830</v>
      </c>
      <c r="D66" s="180">
        <v>45566</v>
      </c>
      <c r="E66" s="179" t="s">
        <v>647</v>
      </c>
      <c r="F66" s="43" t="s">
        <v>233</v>
      </c>
      <c r="G66" s="179" t="s">
        <v>833</v>
      </c>
      <c r="H66" s="179"/>
      <c r="I66" s="153">
        <f>_xlfn.XLOOKUP(B66,Clients!B:B,Clients!W:W,FALSE)</f>
        <v>0</v>
      </c>
      <c r="J66" s="181" t="str">
        <f>_xlfn.XLOOKUP(B66,Clients!$B$1:$B$1001,Clients!$M$1:$M$1001,FALSE)</f>
        <v>Net 30 jours</v>
      </c>
      <c r="K66" s="153" t="str">
        <f>_xlfn.XLOOKUP(B66,Clients!B:B,Clients!R:R,FALSE)</f>
        <v>Livraison incluse</v>
      </c>
      <c r="L66" s="184">
        <v>45573</v>
      </c>
      <c r="M66" s="36" t="str">
        <f>_xlfn.XLOOKUP(B66,Clients!B:B,Clients!X:X,FALSE)</f>
        <v>CAD</v>
      </c>
      <c r="N66" s="36" t="str">
        <f>_xlfn.XLOOKUP(B66,Clients!B:B,Clients!Y:Y,FALSE)</f>
        <v>CAD</v>
      </c>
      <c r="O66" s="183">
        <v>40104</v>
      </c>
      <c r="P66" s="183" t="str">
        <f>_xlfn.XLOOKUP(O66,'Prix vente'!A:A,'Prix vente'!H:H)&amp;"/"&amp;_xlfn.XLOOKUP(O66,'Prix vente'!A:A,'Prix vente'!P:P)&amp;"/"&amp;_xlfn.XLOOKUP(O66,'Prix vente'!A:A,'Prix vente'!Q:Q)/1000</f>
        <v>D21/7.625/4.3</v>
      </c>
      <c r="Q66" s="183">
        <v>1</v>
      </c>
      <c r="R66" s="183">
        <f>Q66*_xlfn.XLOOKUP(O66,'Prix vente'!A:A,'Prix vente'!R:R)</f>
        <v>393.45</v>
      </c>
      <c r="S66" s="182"/>
      <c r="T66" s="182"/>
      <c r="U66" s="182"/>
      <c r="V66" s="182"/>
      <c r="W66" s="183"/>
      <c r="X66" s="183"/>
      <c r="Y66" s="183"/>
      <c r="Z66" s="183"/>
      <c r="AA66" s="182"/>
      <c r="AB66" s="182"/>
      <c r="AC66" s="182"/>
      <c r="AD66" s="182"/>
      <c r="AE66" s="292"/>
      <c r="AF66" s="292"/>
      <c r="AG66" s="292"/>
      <c r="AH66" s="292"/>
      <c r="AI66" s="292"/>
      <c r="AJ66" s="292"/>
      <c r="AK66" s="292"/>
      <c r="AL66" s="292"/>
      <c r="AM66" s="292"/>
      <c r="AN66" s="292"/>
      <c r="AO66" s="292"/>
      <c r="AP66" s="292"/>
      <c r="AQ66" s="292"/>
      <c r="AR66" s="292"/>
      <c r="AS66" s="292"/>
      <c r="AT66" s="292"/>
      <c r="AU66" s="292"/>
      <c r="AV66" s="292"/>
      <c r="AW66" s="292"/>
      <c r="AX66" s="292"/>
      <c r="AY66" s="292"/>
      <c r="AZ66" s="292"/>
      <c r="BA66" s="292"/>
      <c r="BB66" s="292"/>
    </row>
    <row r="67" spans="1:54" x14ac:dyDescent="0.25">
      <c r="A67" s="37">
        <v>215</v>
      </c>
      <c r="B67" s="41" t="s">
        <v>476</v>
      </c>
      <c r="C67" s="41" t="s">
        <v>476</v>
      </c>
      <c r="D67" s="180">
        <v>45568</v>
      </c>
      <c r="E67" s="179" t="s">
        <v>836</v>
      </c>
      <c r="F67" s="43" t="s">
        <v>233</v>
      </c>
      <c r="G67" s="179" t="s">
        <v>479</v>
      </c>
      <c r="H67" s="179"/>
      <c r="I67" s="153">
        <f>_xlfn.XLOOKUP(B67,Clients!B:B,Clients!W:W,FALSE)</f>
        <v>0</v>
      </c>
      <c r="J67" s="181" t="str">
        <f>_xlfn.XLOOKUP(B67,Clients!$B$1:$B$1001,Clients!$M$1:$M$1001,FALSE)</f>
        <v>Net 30 jours</v>
      </c>
      <c r="K67" s="153" t="str">
        <f>_xlfn.XLOOKUP(B67,Clients!B:B,Clients!R:R,FALSE)</f>
        <v>EXW Boucherville</v>
      </c>
      <c r="L67" s="184">
        <v>45573</v>
      </c>
      <c r="M67" s="36" t="str">
        <f>_xlfn.XLOOKUP(B67,Clients!B:B,Clients!X:X,FALSE)</f>
        <v>CAD</v>
      </c>
      <c r="N67" s="36" t="str">
        <f>_xlfn.XLOOKUP(B67,Clients!B:B,Clients!Y:Y,FALSE)</f>
        <v>CAD</v>
      </c>
      <c r="O67" s="183">
        <v>40105</v>
      </c>
      <c r="P67" s="183" t="str">
        <f>_xlfn.XLOOKUP(O67,'Prix vente'!A:A,'Prix vente'!H:H)&amp;"/"&amp;_xlfn.XLOOKUP(O67,'Prix vente'!A:A,'Prix vente'!P:P)&amp;"/"&amp;_xlfn.XLOOKUP(O67,'Prix vente'!A:A,'Prix vente'!Q:Q)/1000</f>
        <v>T11/12.875/2.4</v>
      </c>
      <c r="Q67" s="183">
        <v>1</v>
      </c>
      <c r="R67" s="183">
        <f>Q67*_xlfn.XLOOKUP(O67,'Prix vente'!A:A,'Prix vente'!R:R)</f>
        <v>370.8</v>
      </c>
      <c r="S67" s="182"/>
      <c r="T67" s="182"/>
      <c r="U67" s="182"/>
      <c r="V67" s="182"/>
      <c r="W67" s="183"/>
      <c r="X67" s="183"/>
      <c r="Y67" s="183"/>
      <c r="Z67" s="183"/>
      <c r="AA67" s="182"/>
      <c r="AB67" s="182"/>
      <c r="AC67" s="182"/>
      <c r="AD67" s="182"/>
      <c r="AE67" s="292"/>
      <c r="AF67" s="292"/>
      <c r="AG67" s="292"/>
      <c r="AH67" s="292"/>
      <c r="AI67" s="292"/>
      <c r="AJ67" s="292"/>
      <c r="AK67" s="292"/>
      <c r="AL67" s="292"/>
      <c r="AM67" s="292"/>
      <c r="AN67" s="292"/>
      <c r="AO67" s="292"/>
      <c r="AP67" s="292"/>
      <c r="AQ67" s="292"/>
      <c r="AR67" s="292"/>
      <c r="AS67" s="292"/>
      <c r="AT67" s="292"/>
      <c r="AU67" s="292"/>
      <c r="AV67" s="292"/>
      <c r="AW67" s="292"/>
      <c r="AX67" s="292"/>
      <c r="AY67" s="292"/>
      <c r="AZ67" s="292"/>
      <c r="BA67" s="292"/>
      <c r="BB67" s="292"/>
    </row>
    <row r="68" spans="1:54" x14ac:dyDescent="0.25">
      <c r="A68" s="36">
        <v>216</v>
      </c>
      <c r="B68" s="41" t="s">
        <v>848</v>
      </c>
      <c r="C68" s="41" t="s">
        <v>848</v>
      </c>
      <c r="D68" s="180">
        <v>45568</v>
      </c>
      <c r="E68" s="179" t="s">
        <v>911</v>
      </c>
      <c r="F68" s="43" t="s">
        <v>233</v>
      </c>
      <c r="G68" s="179" t="s">
        <v>852</v>
      </c>
      <c r="H68" s="179"/>
      <c r="I68" s="153">
        <f>_xlfn.XLOOKUP(B68,Clients!B:B,Clients!W:W,FALSE)</f>
        <v>0</v>
      </c>
      <c r="J68" s="181" t="str">
        <f>_xlfn.XLOOKUP(B68,Clients!$B$1:$B$1001,Clients!$M$1:$M$1001,FALSE)</f>
        <v>Net 30 jours</v>
      </c>
      <c r="K68" s="153">
        <f>_xlfn.XLOOKUP(B68,Clients!B:B,Clients!R:R,FALSE)</f>
        <v>0</v>
      </c>
      <c r="L68" s="184">
        <v>45573</v>
      </c>
      <c r="M68" s="36" t="str">
        <f>_xlfn.XLOOKUP(B68,Clients!B:B,Clients!X:X,FALSE)</f>
        <v>CAD</v>
      </c>
      <c r="N68" s="36" t="str">
        <f>_xlfn.XLOOKUP(B68,Clients!B:B,Clients!Y:Y,FALSE)</f>
        <v>CAD</v>
      </c>
      <c r="O68" s="183">
        <v>40106</v>
      </c>
      <c r="P68" s="183" t="str">
        <f>_xlfn.XLOOKUP(O68,'Prix vente'!A:A,'Prix vente'!H:H)&amp;"/"&amp;_xlfn.XLOOKUP(O68,'Prix vente'!A:A,'Prix vente'!P:P)&amp;"/"&amp;_xlfn.XLOOKUP(O68,'Prix vente'!A:A,'Prix vente'!Q:Q)/1000</f>
        <v>S31/12/2</v>
      </c>
      <c r="Q68" s="183"/>
      <c r="R68" s="183">
        <f>Q68*_xlfn.XLOOKUP(O68,'Prix vente'!A:A,'Prix vente'!R:R)</f>
        <v>0</v>
      </c>
      <c r="S68" s="182"/>
      <c r="T68" s="182"/>
      <c r="U68" s="182"/>
      <c r="V68" s="182"/>
      <c r="W68" s="183"/>
      <c r="X68" s="183"/>
      <c r="Y68" s="183"/>
      <c r="Z68" s="183"/>
      <c r="AA68" s="182"/>
      <c r="AB68" s="182"/>
      <c r="AC68" s="182"/>
      <c r="AD68" s="182"/>
      <c r="AE68" s="292"/>
      <c r="AF68" s="292"/>
      <c r="AG68" s="292"/>
      <c r="AH68" s="292"/>
      <c r="AI68" s="292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2"/>
      <c r="AV68" s="292"/>
      <c r="AW68" s="292"/>
      <c r="AX68" s="292"/>
      <c r="AY68" s="292"/>
      <c r="AZ68" s="292"/>
      <c r="BA68" s="292"/>
      <c r="BB68" s="292"/>
    </row>
    <row r="69" spans="1:54" x14ac:dyDescent="0.25">
      <c r="A69" s="37">
        <v>217</v>
      </c>
      <c r="B69" s="41" t="s">
        <v>830</v>
      </c>
      <c r="C69" s="41" t="s">
        <v>830</v>
      </c>
      <c r="D69" s="180">
        <v>45568</v>
      </c>
      <c r="E69" s="179" t="s">
        <v>912</v>
      </c>
      <c r="F69" s="43" t="s">
        <v>233</v>
      </c>
      <c r="G69" s="179"/>
      <c r="H69" s="179"/>
      <c r="I69" s="153">
        <f>_xlfn.XLOOKUP(B69,Clients!B:B,Clients!W:W,FALSE)</f>
        <v>0</v>
      </c>
      <c r="J69" s="181" t="str">
        <f>_xlfn.XLOOKUP(B69,Clients!$B$1:$B$1001,Clients!$M$1:$M$1001,FALSE)</f>
        <v>Net 30 jours</v>
      </c>
      <c r="K69" s="153" t="str">
        <f>_xlfn.XLOOKUP(B69,Clients!B:B,Clients!R:R,FALSE)</f>
        <v>Livraison incluse</v>
      </c>
      <c r="L69" s="184">
        <v>45573</v>
      </c>
      <c r="M69" s="36" t="str">
        <f>_xlfn.XLOOKUP(B69,Clients!B:B,Clients!X:X,FALSE)</f>
        <v>CAD</v>
      </c>
      <c r="N69" s="36" t="str">
        <f>_xlfn.XLOOKUP(B69,Clients!B:B,Clients!Y:Y,FALSE)</f>
        <v>CAD</v>
      </c>
      <c r="O69" s="183">
        <v>40107</v>
      </c>
      <c r="P69" s="183" t="str">
        <f>_xlfn.XLOOKUP(O69,'Prix vente'!A:A,'Prix vente'!H:H)&amp;"/"&amp;_xlfn.XLOOKUP(O69,'Prix vente'!A:A,'Prix vente'!P:P)&amp;"/"&amp;_xlfn.XLOOKUP(O69,'Prix vente'!A:A,'Prix vente'!Q:Q)/1000</f>
        <v>S21/6.75/2.4</v>
      </c>
      <c r="Q69" s="183">
        <v>1</v>
      </c>
      <c r="R69" s="183">
        <f>Q69*_xlfn.XLOOKUP(O69,'Prix vente'!A:A,'Prix vente'!R:R)</f>
        <v>194.4</v>
      </c>
      <c r="S69" s="182">
        <v>40108</v>
      </c>
      <c r="T69" s="182" t="str">
        <f>_xlfn.XLOOKUP(S69,'Prix vente'!$A:$A,'Prix vente'!$H:$H)&amp;"/"&amp;_xlfn.XLOOKUP(S69,'Prix vente'!A:A,'Prix vente'!P:P)&amp;"/"&amp;_xlfn.XLOOKUP(S69,'Prix vente'!A:A,'Prix vente'!Q:Q)/1000</f>
        <v>S15/6.75/2.4</v>
      </c>
      <c r="U69" s="182">
        <v>1</v>
      </c>
      <c r="V69" s="182">
        <f>U69*_xlfn.XLOOKUP(S69,'Prix vente'!$A:$A,'Prix vente'!$R:$R)</f>
        <v>194.4</v>
      </c>
      <c r="W69" s="183">
        <v>40109</v>
      </c>
      <c r="X69" s="183" t="str">
        <f>_xlfn.XLOOKUP(W69,'Prix vente'!$A:$A,'Prix vente'!$H:$H)&amp;"/"&amp;_xlfn.XLOOKUP(W69,'Prix vente'!A:A,'Prix vente'!P:P)&amp;"/"&amp;_xlfn.XLOOKUP(W69,'Prix vente'!A:A,'Prix vente'!Q:Q)/1000</f>
        <v>B15/9.75/2.4</v>
      </c>
      <c r="Y69" s="183">
        <v>1</v>
      </c>
      <c r="Z69" s="183">
        <f>Y69*_xlfn.XLOOKUP(W69,'Prix vente'!$A:$A,'Prix vente'!$R:$R)</f>
        <v>280.8</v>
      </c>
      <c r="AA69" s="182">
        <v>40110</v>
      </c>
      <c r="AB69" s="182" t="str">
        <f>_xlfn.XLOOKUP(AA69,'Prix vente'!$A:$A,'Prix vente'!$H:$H)&amp;"/"&amp;_xlfn.XLOOKUP(AA69,'Prix vente'!A:A,'Prix vente'!P:P)&amp;"/"&amp;_xlfn.XLOOKUP(AA69,'Prix vente'!A:A,'Prix vente'!Q:Q)/1000</f>
        <v>B25/8.675/2.4</v>
      </c>
      <c r="AC69" s="182">
        <v>1</v>
      </c>
      <c r="AD69" s="182">
        <f>AC69*_xlfn.XLOOKUP(AA69,'Prix vente'!$A:$A,'Prix vente'!$R:$R)</f>
        <v>249.84000000000003</v>
      </c>
      <c r="AE69" s="292"/>
      <c r="AF69" s="292"/>
      <c r="AG69" s="292"/>
      <c r="AH69" s="292"/>
      <c r="AI69" s="292"/>
      <c r="AJ69" s="292"/>
      <c r="AK69" s="292"/>
      <c r="AL69" s="292"/>
      <c r="AM69" s="292"/>
      <c r="AN69" s="292"/>
      <c r="AO69" s="292"/>
      <c r="AP69" s="292"/>
      <c r="AQ69" s="292"/>
      <c r="AR69" s="292"/>
      <c r="AS69" s="292"/>
      <c r="AT69" s="292"/>
      <c r="AU69" s="292"/>
      <c r="AV69" s="292"/>
      <c r="AW69" s="292"/>
      <c r="AX69" s="292"/>
      <c r="AY69" s="292"/>
      <c r="AZ69" s="292"/>
      <c r="BA69" s="292"/>
      <c r="BB69" s="292"/>
    </row>
    <row r="70" spans="1:54" x14ac:dyDescent="0.25">
      <c r="A70" s="37">
        <v>218</v>
      </c>
      <c r="B70" s="41" t="s">
        <v>634</v>
      </c>
      <c r="C70" s="41" t="s">
        <v>634</v>
      </c>
      <c r="D70" s="180">
        <v>45568</v>
      </c>
      <c r="E70" s="179" t="s">
        <v>914</v>
      </c>
      <c r="F70" s="43" t="s">
        <v>233</v>
      </c>
      <c r="G70" s="179" t="s">
        <v>915</v>
      </c>
      <c r="H70" s="179"/>
      <c r="I70" s="153">
        <f>_xlfn.XLOOKUP(B70,Clients!B:B,Clients!W:W,FALSE)</f>
        <v>0</v>
      </c>
      <c r="J70" s="181" t="str">
        <f>_xlfn.XLOOKUP(B70,Clients!$B$1:$B$1001,Clients!$M$1:$M$1001,FALSE)</f>
        <v>Net 30 jours</v>
      </c>
      <c r="K70" s="153" t="str">
        <f>_xlfn.XLOOKUP(B70,Clients!B:B,Clients!R:R,FALSE)</f>
        <v>Livraison incluse</v>
      </c>
      <c r="L70" s="184">
        <v>45574</v>
      </c>
      <c r="M70" s="36" t="str">
        <f>_xlfn.XLOOKUP(B70,Clients!B:B,Clients!X:X,FALSE)</f>
        <v>CAD</v>
      </c>
      <c r="N70" s="36" t="str">
        <f>_xlfn.XLOOKUP(B70,Clients!B:B,Clients!Y:Y,FALSE)</f>
        <v>CAD</v>
      </c>
      <c r="O70" s="183">
        <v>40111</v>
      </c>
      <c r="P70" s="183" t="str">
        <f>_xlfn.XLOOKUP(O70,'Prix vente'!A:A,'Prix vente'!H:H)&amp;"/"&amp;_xlfn.XLOOKUP(O70,'Prix vente'!A:A,'Prix vente'!P:P)&amp;"/"&amp;_xlfn.XLOOKUP(O70,'Prix vente'!A:A,'Prix vente'!Q:Q)/1000</f>
        <v>T11/13/2.4</v>
      </c>
      <c r="Q70" s="183">
        <v>1</v>
      </c>
      <c r="R70" s="183">
        <f>Q70*_xlfn.XLOOKUP(O70,'Prix vente'!A:A,'Prix vente'!R:R)</f>
        <v>374.4</v>
      </c>
      <c r="S70" s="182"/>
      <c r="T70" s="182"/>
      <c r="U70" s="182"/>
      <c r="V70" s="182"/>
      <c r="W70" s="183"/>
      <c r="X70" s="183"/>
      <c r="Y70" s="183"/>
      <c r="Z70" s="183"/>
      <c r="AA70" s="182"/>
      <c r="AB70" s="182"/>
      <c r="AC70" s="182"/>
      <c r="AD70" s="182"/>
      <c r="AE70" s="292"/>
      <c r="AF70" s="292"/>
      <c r="AG70" s="292"/>
      <c r="AH70" s="292"/>
      <c r="AI70" s="292"/>
      <c r="AJ70" s="292"/>
      <c r="AK70" s="292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2"/>
      <c r="AX70" s="292"/>
      <c r="AY70" s="292"/>
      <c r="AZ70" s="292"/>
      <c r="BA70" s="292"/>
      <c r="BB70" s="292"/>
    </row>
    <row r="71" spans="1:54" x14ac:dyDescent="0.25">
      <c r="A71" s="36">
        <v>219</v>
      </c>
      <c r="B71" s="41" t="s">
        <v>655</v>
      </c>
      <c r="C71" s="41" t="s">
        <v>655</v>
      </c>
      <c r="D71" s="180">
        <v>45568</v>
      </c>
      <c r="E71" s="179" t="s">
        <v>914</v>
      </c>
      <c r="F71" s="43" t="s">
        <v>233</v>
      </c>
      <c r="G71" s="179" t="s">
        <v>660</v>
      </c>
      <c r="H71" s="179"/>
      <c r="I71" s="153">
        <f>_xlfn.XLOOKUP(B71,Clients!B:B,Clients!W:W,FALSE)</f>
        <v>0</v>
      </c>
      <c r="J71" s="181" t="str">
        <f>_xlfn.XLOOKUP(B71,Clients!$B$1:$B$1001,Clients!$M$1:$M$1001,FALSE)</f>
        <v>Net 30 jours</v>
      </c>
      <c r="K71" s="153" t="str">
        <f>_xlfn.XLOOKUP(B71,Clients!B:B,Clients!R:R,FALSE)</f>
        <v>Livraison incluse</v>
      </c>
      <c r="L71" s="184">
        <v>45574</v>
      </c>
      <c r="M71" s="36" t="str">
        <f>_xlfn.XLOOKUP(B71,Clients!B:B,Clients!X:X,FALSE)</f>
        <v>CAD</v>
      </c>
      <c r="N71" s="36" t="str">
        <f>_xlfn.XLOOKUP(B71,Clients!B:B,Clients!Y:Y,FALSE)</f>
        <v>CAD</v>
      </c>
      <c r="O71" s="183">
        <v>40112</v>
      </c>
      <c r="P71" s="183" t="str">
        <f>_xlfn.XLOOKUP(O71,'Prix vente'!A:A,'Prix vente'!H:H)&amp;"/"&amp;_xlfn.XLOOKUP(O71,'Prix vente'!A:A,'Prix vente'!P:P)&amp;"/"&amp;_xlfn.XLOOKUP(O71,'Prix vente'!A:A,'Prix vente'!Q:Q)/1000</f>
        <v>T11/8.75/2.4</v>
      </c>
      <c r="Q71" s="183">
        <v>1</v>
      </c>
      <c r="R71" s="183">
        <f>Q71*_xlfn.XLOOKUP(O71,'Prix vente'!A:A,'Prix vente'!R:R)</f>
        <v>252</v>
      </c>
      <c r="S71" s="182"/>
      <c r="T71" s="182"/>
      <c r="U71" s="182"/>
      <c r="V71" s="182"/>
      <c r="W71" s="183"/>
      <c r="X71" s="183"/>
      <c r="Y71" s="183"/>
      <c r="Z71" s="183"/>
      <c r="AA71" s="182"/>
      <c r="AB71" s="182"/>
      <c r="AC71" s="182"/>
      <c r="AD71" s="182"/>
      <c r="AE71" s="292"/>
      <c r="AF71" s="292"/>
      <c r="AG71" s="292"/>
      <c r="AH71" s="292"/>
      <c r="AI71" s="292"/>
      <c r="AJ71" s="292"/>
      <c r="AK71" s="292"/>
      <c r="AL71" s="292"/>
      <c r="AM71" s="292"/>
      <c r="AN71" s="292"/>
      <c r="AO71" s="292"/>
      <c r="AP71" s="292"/>
      <c r="AQ71" s="292"/>
      <c r="AR71" s="292"/>
      <c r="AS71" s="292"/>
      <c r="AT71" s="292"/>
      <c r="AU71" s="292"/>
      <c r="AV71" s="292"/>
      <c r="AW71" s="292"/>
      <c r="AX71" s="292"/>
      <c r="AY71" s="292"/>
      <c r="AZ71" s="292"/>
      <c r="BA71" s="292"/>
      <c r="BB71" s="292"/>
    </row>
    <row r="72" spans="1:54" x14ac:dyDescent="0.25">
      <c r="A72" s="37">
        <v>220</v>
      </c>
      <c r="B72" s="41" t="s">
        <v>921</v>
      </c>
      <c r="C72" s="41" t="s">
        <v>921</v>
      </c>
      <c r="D72" s="180">
        <v>45568</v>
      </c>
      <c r="E72" s="179" t="s">
        <v>567</v>
      </c>
      <c r="F72" s="43" t="s">
        <v>233</v>
      </c>
      <c r="G72" s="179" t="s">
        <v>941</v>
      </c>
      <c r="H72" s="179"/>
      <c r="I72" s="153">
        <f>_xlfn.XLOOKUP(B72,Clients!B:B,Clients!W:W,FALSE)</f>
        <v>0</v>
      </c>
      <c r="J72" s="181" t="str">
        <f>_xlfn.XLOOKUP(B72,Clients!$B$1:$B$1001,Clients!$M$1:$M$1001,FALSE)</f>
        <v>Net 30 jours</v>
      </c>
      <c r="K72" s="153" t="str">
        <f>_xlfn.XLOOKUP(B72,Clients!B:B,Clients!R:R,FALSE)</f>
        <v>Livraison incluse</v>
      </c>
      <c r="L72" s="184">
        <v>45574</v>
      </c>
      <c r="M72" s="36" t="str">
        <f>_xlfn.XLOOKUP(B72,Clients!B:B,Clients!X:X,FALSE)</f>
        <v>CAD</v>
      </c>
      <c r="N72" s="36" t="str">
        <f>_xlfn.XLOOKUP(B72,Clients!B:B,Clients!Y:Y,FALSE)</f>
        <v>CAD</v>
      </c>
      <c r="O72" s="183">
        <v>40114</v>
      </c>
      <c r="P72" s="183" t="str">
        <f>_xlfn.XLOOKUP(O72,'Prix vente'!A:A,'Prix vente'!H:H)&amp;"/"&amp;_xlfn.XLOOKUP(O72,'Prix vente'!A:A,'Prix vente'!P:P)&amp;"/"&amp;_xlfn.XLOOKUP(O72,'Prix vente'!A:A,'Prix vente'!Q:Q)/1000</f>
        <v>D11/9.4/2.4</v>
      </c>
      <c r="Q72" s="183">
        <v>1</v>
      </c>
      <c r="R72" s="183">
        <f>Q72*_xlfn.XLOOKUP(O72,'Prix vente'!A:A,'Prix vente'!R:R)</f>
        <v>270.72000000000003</v>
      </c>
      <c r="S72" s="182"/>
      <c r="T72" s="182"/>
      <c r="U72" s="182"/>
      <c r="V72" s="182"/>
      <c r="W72" s="183"/>
      <c r="X72" s="183"/>
      <c r="Y72" s="183"/>
      <c r="Z72" s="183"/>
      <c r="AA72" s="182"/>
      <c r="AB72" s="182"/>
      <c r="AC72" s="182"/>
      <c r="AD72" s="182"/>
      <c r="AE72" s="292"/>
      <c r="AF72" s="292"/>
      <c r="AG72" s="292"/>
      <c r="AH72" s="292"/>
      <c r="AI72" s="292"/>
      <c r="AJ72" s="292"/>
      <c r="AK72" s="292"/>
      <c r="AL72" s="292"/>
      <c r="AM72" s="292"/>
      <c r="AN72" s="292"/>
      <c r="AO72" s="292"/>
      <c r="AP72" s="292"/>
      <c r="AQ72" s="292"/>
      <c r="AR72" s="292"/>
      <c r="AS72" s="292"/>
      <c r="AT72" s="292"/>
      <c r="AU72" s="292"/>
      <c r="AV72" s="292"/>
      <c r="AW72" s="292"/>
      <c r="AX72" s="292"/>
      <c r="AY72" s="292"/>
      <c r="AZ72" s="292"/>
      <c r="BA72" s="292"/>
      <c r="BB72" s="292"/>
    </row>
    <row r="73" spans="1:54" x14ac:dyDescent="0.25">
      <c r="A73" s="37">
        <v>221</v>
      </c>
      <c r="B73" s="41" t="s">
        <v>445</v>
      </c>
      <c r="C73" s="41" t="s">
        <v>445</v>
      </c>
      <c r="D73" s="180">
        <v>45569</v>
      </c>
      <c r="E73" s="179">
        <v>104428</v>
      </c>
      <c r="F73" s="43" t="s">
        <v>233</v>
      </c>
      <c r="G73" s="179" t="s">
        <v>642</v>
      </c>
      <c r="H73" s="179"/>
      <c r="I73" s="153">
        <f>_xlfn.XLOOKUP(B73,Clients!B:B,Clients!W:W,FALSE)</f>
        <v>0</v>
      </c>
      <c r="J73" s="181" t="str">
        <f>_xlfn.XLOOKUP(B73,Clients!$B$1:$B$1001,Clients!$M$1:$M$1001,FALSE)</f>
        <v>Net 30 jours</v>
      </c>
      <c r="K73" s="153" t="str">
        <f>_xlfn.XLOOKUP(B73,Clients!B:B,Clients!R:R,FALSE)</f>
        <v>EXW Boucherville</v>
      </c>
      <c r="L73" s="184">
        <v>45574</v>
      </c>
      <c r="M73" s="36" t="str">
        <f>_xlfn.XLOOKUP(B73,Clients!B:B,Clients!X:X,FALSE)</f>
        <v>USD</v>
      </c>
      <c r="N73" s="36" t="str">
        <f>_xlfn.XLOOKUP(B73,Clients!B:B,Clients!Y:Y,FALSE)</f>
        <v>USD</v>
      </c>
      <c r="O73" s="183">
        <v>40118</v>
      </c>
      <c r="P73" s="183" t="str">
        <f>_xlfn.XLOOKUP(O73,'Prix vente'!A:A,'Prix vente'!H:H)&amp;"/"&amp;_xlfn.XLOOKUP(O73,'Prix vente'!A:A,'Prix vente'!P:P)&amp;"/"&amp;_xlfn.XLOOKUP(O73,'Prix vente'!A:A,'Prix vente'!Q:Q)/1000</f>
        <v>S15/6/5</v>
      </c>
      <c r="Q73" s="183">
        <v>3</v>
      </c>
      <c r="R73" s="183">
        <f>Q73*_xlfn.XLOOKUP(O73,'Prix vente'!A:A,'Prix vente'!R:R)</f>
        <v>1080</v>
      </c>
      <c r="S73" s="182">
        <v>40067</v>
      </c>
      <c r="T73" s="182" t="str">
        <f>_xlfn.XLOOKUP(S73,'Prix vente'!$A:$A,'Prix vente'!$H:$H)&amp;"/"&amp;_xlfn.XLOOKUP(S73,'Prix vente'!A:A,'Prix vente'!P:P)&amp;"/"&amp;_xlfn.XLOOKUP(S73,'Prix vente'!A:A,'Prix vente'!Q:Q)/1000</f>
        <v>S15/12/5</v>
      </c>
      <c r="U73" s="182">
        <v>1</v>
      </c>
      <c r="V73" s="182">
        <f>U73*_xlfn.XLOOKUP(S73,'Prix vente'!$A:$A,'Prix vente'!$R:$R)</f>
        <v>720</v>
      </c>
      <c r="W73" s="183">
        <v>40117</v>
      </c>
      <c r="X73" s="183" t="str">
        <f>_xlfn.XLOOKUP(W73,'Prix vente'!$A:$A,'Prix vente'!$H:$H)&amp;"/"&amp;_xlfn.XLOOKUP(W73,'Prix vente'!A:A,'Prix vente'!P:P)&amp;"/"&amp;_xlfn.XLOOKUP(W73,'Prix vente'!A:A,'Prix vente'!Q:Q)/1000</f>
        <v>S15/10/5</v>
      </c>
      <c r="Y73" s="183">
        <v>3</v>
      </c>
      <c r="Z73" s="183">
        <f>Y73*_xlfn.XLOOKUP(W73,'Prix vente'!$A:$A,'Prix vente'!$R:$R)</f>
        <v>1800</v>
      </c>
      <c r="AA73" s="182"/>
      <c r="AB73" s="182"/>
      <c r="AC73" s="182"/>
      <c r="AD73" s="182"/>
      <c r="AE73" s="292"/>
      <c r="AF73" s="292"/>
      <c r="AG73" s="292"/>
      <c r="AH73" s="292"/>
      <c r="AI73" s="292"/>
      <c r="AJ73" s="292"/>
      <c r="AK73" s="292"/>
      <c r="AL73" s="292"/>
      <c r="AM73" s="292"/>
      <c r="AN73" s="292"/>
      <c r="AO73" s="292"/>
      <c r="AP73" s="292"/>
      <c r="AQ73" s="292"/>
      <c r="AR73" s="292"/>
      <c r="AS73" s="292"/>
      <c r="AT73" s="292"/>
      <c r="AU73" s="292"/>
      <c r="AV73" s="292"/>
      <c r="AW73" s="292"/>
      <c r="AX73" s="292"/>
      <c r="AY73" s="292"/>
      <c r="AZ73" s="292"/>
      <c r="BA73" s="292"/>
      <c r="BB73" s="292"/>
    </row>
    <row r="74" spans="1:54" x14ac:dyDescent="0.25">
      <c r="A74" s="36">
        <v>222</v>
      </c>
      <c r="B74" s="41" t="s">
        <v>445</v>
      </c>
      <c r="C74" s="41" t="s">
        <v>445</v>
      </c>
      <c r="D74" s="180">
        <v>45569</v>
      </c>
      <c r="E74" s="179">
        <v>104106</v>
      </c>
      <c r="F74" s="43" t="s">
        <v>233</v>
      </c>
      <c r="G74" s="179" t="s">
        <v>449</v>
      </c>
      <c r="H74" s="179"/>
      <c r="I74" s="153"/>
      <c r="J74" s="181" t="str">
        <f>_xlfn.XLOOKUP(B74,Clients!$B$1:$B$1001,Clients!$M$1:$M$1001,FALSE)</f>
        <v>Net 30 jours</v>
      </c>
      <c r="K74" s="153" t="str">
        <f>_xlfn.XLOOKUP(B74,Clients!B:B,Clients!R:R,FALSE)</f>
        <v>EXW Boucherville</v>
      </c>
      <c r="L74" s="184">
        <v>45604</v>
      </c>
      <c r="M74" s="36" t="str">
        <f>_xlfn.XLOOKUP(B74,Clients!B:B,Clients!X:X,FALSE)</f>
        <v>USD</v>
      </c>
      <c r="N74" s="36" t="str">
        <f>_xlfn.XLOOKUP(B74,Clients!B:B,Clients!Y:Y,FALSE)</f>
        <v>USD</v>
      </c>
      <c r="O74" s="183">
        <v>40150</v>
      </c>
      <c r="P74" s="183" t="str">
        <f>_xlfn.XLOOKUP(O74,'Prix vente'!A:A,'Prix vente'!H:H)&amp;"/"&amp;_xlfn.XLOOKUP(O74,'Prix vente'!A:A,'Prix vente'!P:P)&amp;"/"&amp;_xlfn.XLOOKUP(O74,'Prix vente'!A:A,'Prix vente'!Q:Q)/1000</f>
        <v>B25/10/5</v>
      </c>
      <c r="Q74" s="183">
        <v>12</v>
      </c>
      <c r="R74" s="183">
        <f>Q74*_xlfn.XLOOKUP(O74,'Prix vente'!A:A,'Prix vente'!R:R)</f>
        <v>7200</v>
      </c>
      <c r="S74" s="182">
        <v>40084</v>
      </c>
      <c r="T74" s="182" t="str">
        <f>_xlfn.XLOOKUP(S74,'Prix vente'!$A:$A,'Prix vente'!$H:$H)&amp;"/"&amp;_xlfn.XLOOKUP(S74,'Prix vente'!A:A,'Prix vente'!P:P)&amp;"/"&amp;_xlfn.XLOOKUP(S74,'Prix vente'!A:A,'Prix vente'!Q:Q)/1000</f>
        <v>B25/12/5</v>
      </c>
      <c r="U74" s="182">
        <v>5</v>
      </c>
      <c r="V74" s="182">
        <f>U74*_xlfn.XLOOKUP(S74,'Prix vente'!$A:$A,'Prix vente'!$R:$R)</f>
        <v>3600</v>
      </c>
      <c r="W74" s="183"/>
      <c r="X74" s="183"/>
      <c r="Y74" s="183"/>
      <c r="Z74" s="183"/>
      <c r="AA74" s="182"/>
      <c r="AB74" s="182"/>
      <c r="AC74" s="182"/>
      <c r="AD74" s="182"/>
      <c r="AE74" s="292"/>
      <c r="AF74" s="292"/>
      <c r="AG74" s="292"/>
      <c r="AH74" s="292"/>
      <c r="AI74" s="292"/>
      <c r="AJ74" s="292"/>
      <c r="AK74" s="292"/>
      <c r="AL74" s="292"/>
      <c r="AM74" s="292"/>
      <c r="AN74" s="292"/>
      <c r="AO74" s="292"/>
      <c r="AP74" s="292"/>
      <c r="AQ74" s="292"/>
      <c r="AR74" s="292"/>
      <c r="AS74" s="292"/>
      <c r="AT74" s="292"/>
      <c r="AU74" s="292"/>
      <c r="AV74" s="292"/>
      <c r="AW74" s="292"/>
      <c r="AX74" s="292"/>
      <c r="AY74" s="292"/>
      <c r="AZ74" s="292"/>
      <c r="BA74" s="292"/>
      <c r="BB74" s="292"/>
    </row>
    <row r="75" spans="1:54" x14ac:dyDescent="0.25">
      <c r="A75" s="37">
        <v>223</v>
      </c>
      <c r="B75" s="41" t="s">
        <v>304</v>
      </c>
      <c r="C75" s="41" t="s">
        <v>304</v>
      </c>
      <c r="D75" s="180">
        <v>45574</v>
      </c>
      <c r="E75" s="211" t="s">
        <v>955</v>
      </c>
      <c r="F75" s="43" t="s">
        <v>233</v>
      </c>
      <c r="G75" s="41" t="s">
        <v>308</v>
      </c>
      <c r="H75" s="179"/>
      <c r="I75" s="153">
        <f>_xlfn.XLOOKUP(B75,Clients!B:B,Clients!W:W,FALSE)</f>
        <v>0</v>
      </c>
      <c r="J75" s="181" t="str">
        <f>_xlfn.XLOOKUP(B75,Clients!$B$1:$B$1001,Clients!$M$1:$M$1001,FALSE)</f>
        <v>Net 30 jours</v>
      </c>
      <c r="K75" s="153" t="str">
        <f>_xlfn.XLOOKUP(B75,Clients!B:B,Clients!R:R,FALSE)</f>
        <v>Livraison incluse</v>
      </c>
      <c r="L75" s="184">
        <v>45581</v>
      </c>
      <c r="M75" s="36" t="str">
        <f>_xlfn.XLOOKUP(B75,Clients!B:B,Clients!X:X,FALSE)</f>
        <v>CAD</v>
      </c>
      <c r="N75" s="36" t="str">
        <f>_xlfn.XLOOKUP(B75,Clients!B:B,Clients!Y:Y,FALSE)</f>
        <v>CAD</v>
      </c>
      <c r="O75" s="183">
        <v>40120</v>
      </c>
      <c r="P75" s="183" t="str">
        <f>_xlfn.XLOOKUP(O75,'Prix vente'!A:A,'Prix vente'!H:H)&amp;"/"&amp;_xlfn.XLOOKUP(O75,'Prix vente'!A:A,'Prix vente'!P:P)&amp;"/"&amp;_xlfn.XLOOKUP(O75,'Prix vente'!A:A,'Prix vente'!Q:Q)/1000</f>
        <v>D21/8.75/5</v>
      </c>
      <c r="Q75" s="183">
        <v>18</v>
      </c>
      <c r="R75" s="183">
        <f>Q75*_xlfn.XLOOKUP(O75,'Prix vente'!A:A,'Prix vente'!R:R)</f>
        <v>9450</v>
      </c>
      <c r="S75" s="182"/>
      <c r="T75" s="182"/>
      <c r="U75" s="182"/>
      <c r="V75" s="182"/>
      <c r="W75" s="183"/>
      <c r="X75" s="183"/>
      <c r="Y75" s="183"/>
      <c r="Z75" s="183"/>
      <c r="AA75" s="182"/>
      <c r="AB75" s="182"/>
      <c r="AC75" s="182"/>
      <c r="AD75" s="182"/>
      <c r="AE75" s="292"/>
      <c r="AF75" s="292"/>
      <c r="AG75" s="292"/>
      <c r="AH75" s="292"/>
      <c r="AI75" s="292"/>
      <c r="AJ75" s="292"/>
      <c r="AK75" s="292"/>
      <c r="AL75" s="292"/>
      <c r="AM75" s="292"/>
      <c r="AN75" s="292"/>
      <c r="AO75" s="292"/>
      <c r="AP75" s="292"/>
      <c r="AQ75" s="292"/>
      <c r="AR75" s="292"/>
      <c r="AS75" s="292"/>
      <c r="AT75" s="292"/>
      <c r="AU75" s="292"/>
      <c r="AV75" s="292"/>
      <c r="AW75" s="292"/>
      <c r="AX75" s="292"/>
      <c r="AY75" s="292"/>
      <c r="AZ75" s="292"/>
      <c r="BA75" s="292"/>
      <c r="BB75" s="292"/>
    </row>
    <row r="76" spans="1:54" x14ac:dyDescent="0.25">
      <c r="A76" s="36">
        <v>224</v>
      </c>
      <c r="B76" s="41" t="s">
        <v>304</v>
      </c>
      <c r="C76" s="41" t="s">
        <v>304</v>
      </c>
      <c r="D76" s="180">
        <v>45574</v>
      </c>
      <c r="E76" s="211" t="s">
        <v>954</v>
      </c>
      <c r="F76" s="43" t="s">
        <v>233</v>
      </c>
      <c r="G76" s="41" t="s">
        <v>308</v>
      </c>
      <c r="H76" s="179"/>
      <c r="I76" s="153">
        <f>_xlfn.XLOOKUP(B76,Clients!B:B,Clients!W:W,FALSE)</f>
        <v>0</v>
      </c>
      <c r="J76" s="181" t="str">
        <f>_xlfn.XLOOKUP(B76,Clients!$B$1:$B$1001,Clients!$M$1:$M$1001,FALSE)</f>
        <v>Net 30 jours</v>
      </c>
      <c r="K76" s="153" t="str">
        <f>_xlfn.XLOOKUP(B76,Clients!B:B,Clients!R:R,FALSE)</f>
        <v>Livraison incluse</v>
      </c>
      <c r="L76" s="184">
        <v>45575</v>
      </c>
      <c r="M76" s="36" t="str">
        <f>_xlfn.XLOOKUP(B76,Clients!B:B,Clients!X:X,FALSE)</f>
        <v>CAD</v>
      </c>
      <c r="N76" s="36" t="str">
        <f>_xlfn.XLOOKUP(B76,Clients!B:B,Clients!Y:Y,FALSE)</f>
        <v>CAD</v>
      </c>
      <c r="O76" s="183">
        <v>40121</v>
      </c>
      <c r="P76" s="183" t="str">
        <f>_xlfn.XLOOKUP(O76,'Prix vente'!A:A,'Prix vente'!H:H)&amp;"/"&amp;_xlfn.XLOOKUP(O76,'Prix vente'!A:A,'Prix vente'!P:P)&amp;"/"&amp;_xlfn.XLOOKUP(O76,'Prix vente'!A:A,'Prix vente'!Q:Q)/1000</f>
        <v>B15/8.75/5</v>
      </c>
      <c r="Q76" s="183">
        <v>6</v>
      </c>
      <c r="R76" s="183">
        <f>Q76*_xlfn.XLOOKUP(O76,'Prix vente'!A:A,'Prix vente'!R:R)</f>
        <v>3150</v>
      </c>
      <c r="S76" s="182">
        <v>40122</v>
      </c>
      <c r="T76" s="182" t="str">
        <f>_xlfn.XLOOKUP(S76,'Prix vente'!$A:$A,'Prix vente'!$H:$H)&amp;"/"&amp;_xlfn.XLOOKUP(S76,'Prix vente'!A:A,'Prix vente'!P:P)&amp;"/"&amp;_xlfn.XLOOKUP(S76,'Prix vente'!A:A,'Prix vente'!Q:Q)/1000</f>
        <v>B15/8.75/2.3</v>
      </c>
      <c r="U76" s="182">
        <v>5</v>
      </c>
      <c r="V76" s="182">
        <f>U76*_xlfn.XLOOKUP(S76,'Prix vente'!$A:$A,'Prix vente'!$R:$R)</f>
        <v>1207.5</v>
      </c>
      <c r="W76" s="183">
        <v>40123</v>
      </c>
      <c r="X76" s="183" t="str">
        <f>_xlfn.XLOOKUP(W76,'Prix vente'!$A:$A,'Prix vente'!$H:$H)&amp;"/"&amp;_xlfn.XLOOKUP(W76,'Prix vente'!A:A,'Prix vente'!P:P)&amp;"/"&amp;_xlfn.XLOOKUP(W76,'Prix vente'!A:A,'Prix vente'!Q:Q)/1000</f>
        <v>B15/7.5/5</v>
      </c>
      <c r="Y76" s="183">
        <v>1</v>
      </c>
      <c r="Z76" s="183">
        <f>Y76*_xlfn.XLOOKUP(W76,'Prix vente'!$A:$A,'Prix vente'!$R:$R)</f>
        <v>450</v>
      </c>
      <c r="AA76" s="182">
        <v>40124</v>
      </c>
      <c r="AB76" s="182" t="str">
        <f>_xlfn.XLOOKUP(AA76,'Prix vente'!$A:$A,'Prix vente'!$H:$H)&amp;"/"&amp;_xlfn.XLOOKUP(AA76,'Prix vente'!A:A,'Prix vente'!P:P)&amp;"/"&amp;_xlfn.XLOOKUP(AA76,'Prix vente'!A:A,'Prix vente'!Q:Q)/1000</f>
        <v>B15/6.75/2.3</v>
      </c>
      <c r="AC76" s="182">
        <v>1</v>
      </c>
      <c r="AD76" s="182">
        <f>AC76*_xlfn.XLOOKUP(AA76,'Prix vente'!$A:$A,'Prix vente'!$R:$R)</f>
        <v>186.3</v>
      </c>
      <c r="AE76" s="292"/>
      <c r="AF76" s="292"/>
      <c r="AG76" s="292"/>
      <c r="AH76" s="292"/>
      <c r="AI76" s="292"/>
      <c r="AJ76" s="292"/>
      <c r="AK76" s="292"/>
      <c r="AL76" s="292"/>
      <c r="AM76" s="292"/>
      <c r="AN76" s="292"/>
      <c r="AO76" s="292"/>
      <c r="AP76" s="292"/>
      <c r="AQ76" s="292"/>
      <c r="AR76" s="292"/>
      <c r="AS76" s="292"/>
      <c r="AT76" s="292"/>
      <c r="AU76" s="292"/>
      <c r="AV76" s="292"/>
      <c r="AW76" s="292"/>
      <c r="AX76" s="292"/>
      <c r="AY76" s="292"/>
      <c r="AZ76" s="292"/>
      <c r="BA76" s="292"/>
      <c r="BB76" s="292"/>
    </row>
    <row r="77" spans="1:54" x14ac:dyDescent="0.25">
      <c r="A77" s="37">
        <v>225</v>
      </c>
      <c r="B77" s="41" t="s">
        <v>445</v>
      </c>
      <c r="C77" s="41" t="s">
        <v>445</v>
      </c>
      <c r="D77" s="180">
        <v>45574</v>
      </c>
      <c r="E77" s="179">
        <v>104575</v>
      </c>
      <c r="F77" s="43" t="s">
        <v>233</v>
      </c>
      <c r="G77" s="179" t="s">
        <v>674</v>
      </c>
      <c r="H77" s="179"/>
      <c r="I77" s="153">
        <f>_xlfn.XLOOKUP(B77,Clients!B:B,Clients!W:W,FALSE)</f>
        <v>0</v>
      </c>
      <c r="J77" s="181" t="str">
        <f>_xlfn.XLOOKUP(B77,Clients!$B$1:$B$1001,Clients!$M$1:$M$1001,FALSE)</f>
        <v>Net 30 jours</v>
      </c>
      <c r="K77" s="153" t="str">
        <f>_xlfn.XLOOKUP(B77,Clients!B:B,Clients!R:R,FALSE)</f>
        <v>EXW Boucherville</v>
      </c>
      <c r="L77" s="184">
        <v>45580</v>
      </c>
      <c r="M77" s="36" t="str">
        <f>_xlfn.XLOOKUP(B77,Clients!B:B,Clients!X:X,FALSE)</f>
        <v>USD</v>
      </c>
      <c r="N77" s="36" t="str">
        <f>_xlfn.XLOOKUP(B77,Clients!B:B,Clients!Y:Y,FALSE)</f>
        <v>USD</v>
      </c>
      <c r="O77" s="183">
        <v>40118</v>
      </c>
      <c r="P77" s="183" t="str">
        <f>_xlfn.XLOOKUP(O77,'Prix vente'!A:A,'Prix vente'!H:H)&amp;"/"&amp;_xlfn.XLOOKUP(O77,'Prix vente'!A:A,'Prix vente'!P:P)&amp;"/"&amp;_xlfn.XLOOKUP(O77,'Prix vente'!A:A,'Prix vente'!Q:Q)/1000</f>
        <v>S15/6/5</v>
      </c>
      <c r="Q77" s="183">
        <v>1</v>
      </c>
      <c r="R77" s="183">
        <f>Q77*_xlfn.XLOOKUP(O77,'Prix vente'!A:A,'Prix vente'!R:R)</f>
        <v>360</v>
      </c>
      <c r="S77" s="182">
        <v>40117</v>
      </c>
      <c r="T77" s="182" t="str">
        <f>_xlfn.XLOOKUP(S77,'Prix vente'!$A:$A,'Prix vente'!$H:$H)&amp;"/"&amp;_xlfn.XLOOKUP(S77,'Prix vente'!A:A,'Prix vente'!P:P)&amp;"/"&amp;_xlfn.XLOOKUP(S77,'Prix vente'!A:A,'Prix vente'!Q:Q)/1000</f>
        <v>S15/10/5</v>
      </c>
      <c r="U77" s="182">
        <v>1</v>
      </c>
      <c r="V77" s="182">
        <f>U77*_xlfn.XLOOKUP(S77,'Prix vente'!$A:$A,'Prix vente'!$R:$R)</f>
        <v>600</v>
      </c>
      <c r="W77" s="183">
        <v>40067</v>
      </c>
      <c r="X77" s="183" t="str">
        <f>_xlfn.XLOOKUP(W77,'Prix vente'!$A:$A,'Prix vente'!$H:$H)&amp;"/"&amp;_xlfn.XLOOKUP(W77,'Prix vente'!A:A,'Prix vente'!P:P)&amp;"/"&amp;_xlfn.XLOOKUP(W77,'Prix vente'!A:A,'Prix vente'!Q:Q)/1000</f>
        <v>S15/12/5</v>
      </c>
      <c r="Y77" s="183">
        <v>2</v>
      </c>
      <c r="Z77" s="183">
        <f>Y77*_xlfn.XLOOKUP(W77,'Prix vente'!$A:$A,'Prix vente'!$R:$R)</f>
        <v>1440</v>
      </c>
      <c r="AA77" s="182">
        <v>40125</v>
      </c>
      <c r="AB77" s="182" t="str">
        <f>_xlfn.XLOOKUP(AA77,'Prix vente'!$A:$A,'Prix vente'!$H:$H)&amp;"/"&amp;_xlfn.XLOOKUP(AA77,'Prix vente'!A:A,'Prix vente'!P:P)&amp;"/"&amp;_xlfn.XLOOKUP(AA77,'Prix vente'!A:A,'Prix vente'!Q:Q)/1000</f>
        <v>S15/20/5</v>
      </c>
      <c r="AC77" s="182">
        <v>1</v>
      </c>
      <c r="AD77" s="182">
        <f>AC77*_xlfn.XLOOKUP(AA77,'Prix vente'!$A:$A,'Prix vente'!$R:$R)</f>
        <v>1200</v>
      </c>
      <c r="AE77" s="292"/>
      <c r="AF77" s="292"/>
      <c r="AG77" s="292"/>
      <c r="AH77" s="292"/>
      <c r="AI77" s="292"/>
      <c r="AJ77" s="292"/>
      <c r="AK77" s="292"/>
      <c r="AL77" s="292"/>
      <c r="AM77" s="292"/>
      <c r="AN77" s="292"/>
      <c r="AO77" s="292"/>
      <c r="AP77" s="292"/>
      <c r="AQ77" s="292"/>
      <c r="AR77" s="292"/>
      <c r="AS77" s="292"/>
      <c r="AT77" s="292"/>
      <c r="AU77" s="292"/>
      <c r="AV77" s="292"/>
      <c r="AW77" s="292"/>
      <c r="AX77" s="292"/>
      <c r="AY77" s="292"/>
      <c r="AZ77" s="292"/>
      <c r="BA77" s="292"/>
      <c r="BB77" s="292"/>
    </row>
    <row r="78" spans="1:54" x14ac:dyDescent="0.25">
      <c r="A78" s="36">
        <v>226</v>
      </c>
      <c r="B78" s="41" t="s">
        <v>688</v>
      </c>
      <c r="C78" s="41" t="s">
        <v>688</v>
      </c>
      <c r="D78" s="180">
        <v>45575</v>
      </c>
      <c r="E78" s="179">
        <v>14258</v>
      </c>
      <c r="F78" s="43" t="s">
        <v>233</v>
      </c>
      <c r="G78" s="179" t="s">
        <v>692</v>
      </c>
      <c r="H78" s="179"/>
      <c r="I78" s="153">
        <f>_xlfn.XLOOKUP(B78,Clients!B:B,Clients!W:W,FALSE)</f>
        <v>0</v>
      </c>
      <c r="J78" s="181" t="str">
        <f>_xlfn.XLOOKUP(B78,Clients!$B$1:$B$1001,Clients!$M$1:$M$1001,FALSE)</f>
        <v>Net 30 jours</v>
      </c>
      <c r="K78" s="153" t="str">
        <f>_xlfn.XLOOKUP(B78,Clients!B:B,Clients!R:R,FALSE)</f>
        <v>Delivery Included</v>
      </c>
      <c r="L78" s="184">
        <v>45582</v>
      </c>
      <c r="M78" s="36" t="str">
        <f>_xlfn.XLOOKUP(B78,Clients!B:B,Clients!X:X,FALSE)</f>
        <v>CAD</v>
      </c>
      <c r="N78" s="36" t="str">
        <f>_xlfn.XLOOKUP(B78,Clients!B:B,Clients!Y:Y,FALSE)</f>
        <v>CAD</v>
      </c>
      <c r="O78" s="183">
        <v>40126</v>
      </c>
      <c r="P78" s="183" t="str">
        <f>_xlfn.XLOOKUP(O78,'Prix vente'!A:A,'Prix vente'!H:H)&amp;"/"&amp;_xlfn.XLOOKUP(O78,'Prix vente'!A:A,'Prix vente'!P:P)&amp;"/"&amp;_xlfn.XLOOKUP(O78,'Prix vente'!A:A,'Prix vente'!Q:Q)/1000</f>
        <v>S15/12/10</v>
      </c>
      <c r="Q78" s="183">
        <v>15</v>
      </c>
      <c r="R78" s="183">
        <f>Q78*_xlfn.XLOOKUP(O78,'Prix vente'!A:A,'Prix vente'!R:R)</f>
        <v>21600</v>
      </c>
      <c r="S78" s="182">
        <v>40126</v>
      </c>
      <c r="T78" s="182" t="str">
        <f>_xlfn.XLOOKUP(S78,'Prix vente'!$A:$A,'Prix vente'!$H:$H)&amp;"/"&amp;_xlfn.XLOOKUP(S78,'Prix vente'!A:A,'Prix vente'!P:P)&amp;"/"&amp;_xlfn.XLOOKUP(S78,'Prix vente'!A:A,'Prix vente'!Q:Q)/1000</f>
        <v>S15/12/10</v>
      </c>
      <c r="U78" s="182">
        <v>-1</v>
      </c>
      <c r="V78" s="182">
        <f>U78*_xlfn.XLOOKUP(S78,'Prix vente'!$A:$A,'Prix vente'!$R:$R)</f>
        <v>-1440</v>
      </c>
      <c r="W78" s="183"/>
      <c r="X78" s="183"/>
      <c r="Y78" s="183"/>
      <c r="Z78" s="183"/>
      <c r="AA78" s="182"/>
      <c r="AB78" s="182"/>
      <c r="AC78" s="182"/>
      <c r="AD78" s="182"/>
      <c r="AE78" s="292"/>
      <c r="AF78" s="292"/>
      <c r="AG78" s="292"/>
      <c r="AH78" s="292"/>
      <c r="AI78" s="292"/>
      <c r="AJ78" s="292"/>
      <c r="AK78" s="292"/>
      <c r="AL78" s="292"/>
      <c r="AM78" s="292"/>
      <c r="AN78" s="292"/>
      <c r="AO78" s="292"/>
      <c r="AP78" s="292"/>
      <c r="AQ78" s="292"/>
      <c r="AR78" s="292"/>
      <c r="AS78" s="292"/>
      <c r="AT78" s="292"/>
      <c r="AU78" s="292"/>
      <c r="AV78" s="292"/>
      <c r="AW78" s="292"/>
      <c r="AX78" s="292"/>
      <c r="AY78" s="292"/>
      <c r="AZ78" s="292"/>
      <c r="BA78" s="292"/>
      <c r="BB78" s="292"/>
    </row>
    <row r="79" spans="1:54" x14ac:dyDescent="0.25">
      <c r="A79" s="37">
        <v>227</v>
      </c>
      <c r="B79" s="41" t="s">
        <v>445</v>
      </c>
      <c r="C79" s="41" t="s">
        <v>445</v>
      </c>
      <c r="D79" s="180">
        <v>45575</v>
      </c>
      <c r="E79" s="179">
        <v>104618</v>
      </c>
      <c r="F79" s="43" t="s">
        <v>233</v>
      </c>
      <c r="G79" s="179" t="s">
        <v>674</v>
      </c>
      <c r="H79" s="179"/>
      <c r="I79" s="153">
        <f>_xlfn.XLOOKUP(B79,Clients!B:B,Clients!W:W,FALSE)</f>
        <v>0</v>
      </c>
      <c r="J79" s="181" t="str">
        <f>_xlfn.XLOOKUP(B79,Clients!$B$1:$B$1001,Clients!$M$1:$M$1001,FALSE)</f>
        <v>Net 30 jours</v>
      </c>
      <c r="K79" s="153" t="str">
        <f>_xlfn.XLOOKUP(B79,Clients!B:B,Clients!R:R,FALSE)</f>
        <v>EXW Boucherville</v>
      </c>
      <c r="L79" s="184">
        <v>45582</v>
      </c>
      <c r="M79" s="36" t="str">
        <f>_xlfn.XLOOKUP(B79,Clients!B:B,Clients!X:X,FALSE)</f>
        <v>USD</v>
      </c>
      <c r="N79" s="36" t="str">
        <f>_xlfn.XLOOKUP(B79,Clients!B:B,Clients!Y:Y,FALSE)</f>
        <v>USD</v>
      </c>
      <c r="O79" s="183">
        <v>40127</v>
      </c>
      <c r="P79" s="183" t="str">
        <f>_xlfn.XLOOKUP(O79,'Prix vente'!A:A,'Prix vente'!H:H)&amp;"/"&amp;_xlfn.XLOOKUP(O79,'Prix vente'!A:A,'Prix vente'!P:P)&amp;"/"&amp;_xlfn.XLOOKUP(O79,'Prix vente'!A:A,'Prix vente'!Q:Q)/1000</f>
        <v>S21/6/5</v>
      </c>
      <c r="Q79" s="183">
        <v>1</v>
      </c>
      <c r="R79" s="183">
        <f>Q79*_xlfn.XLOOKUP(O79,'Prix vente'!A:A,'Prix vente'!R:R)</f>
        <v>360</v>
      </c>
      <c r="S79" s="182">
        <v>40081</v>
      </c>
      <c r="T79" s="182" t="str">
        <f>_xlfn.XLOOKUP(S79,'Prix vente'!$A:$A,'Prix vente'!$H:$H)&amp;"/"&amp;_xlfn.XLOOKUP(S79,'Prix vente'!A:A,'Prix vente'!P:P)&amp;"/"&amp;_xlfn.XLOOKUP(S79,'Prix vente'!A:A,'Prix vente'!Q:Q)/1000</f>
        <v>S21/10/5</v>
      </c>
      <c r="U79" s="182">
        <v>3</v>
      </c>
      <c r="V79" s="182">
        <f>U79*_xlfn.XLOOKUP(S79,'Prix vente'!$A:$A,'Prix vente'!$R:$R)</f>
        <v>1800</v>
      </c>
      <c r="W79" s="183">
        <v>40048</v>
      </c>
      <c r="X79" s="183" t="str">
        <f>_xlfn.XLOOKUP(W79,'Prix vente'!$A:$A,'Prix vente'!$H:$H)&amp;"/"&amp;_xlfn.XLOOKUP(W79,'Prix vente'!A:A,'Prix vente'!P:P)&amp;"/"&amp;_xlfn.XLOOKUP(W79,'Prix vente'!A:A,'Prix vente'!Q:Q)/1000</f>
        <v>S21/12/5</v>
      </c>
      <c r="Y79" s="183">
        <v>2</v>
      </c>
      <c r="Z79" s="183">
        <f>Y79*_xlfn.XLOOKUP(W79,'Prix vente'!$A:$A,'Prix vente'!$R:$R)</f>
        <v>1440</v>
      </c>
      <c r="AA79" s="182"/>
      <c r="AB79" s="182"/>
      <c r="AC79" s="182"/>
      <c r="AD79" s="182"/>
      <c r="AE79" s="292"/>
      <c r="AF79" s="292"/>
      <c r="AG79" s="292"/>
      <c r="AH79" s="292"/>
      <c r="AI79" s="292"/>
      <c r="AJ79" s="292"/>
      <c r="AK79" s="292"/>
      <c r="AL79" s="292"/>
      <c r="AM79" s="292"/>
      <c r="AN79" s="292"/>
      <c r="AO79" s="292"/>
      <c r="AP79" s="292"/>
      <c r="AQ79" s="292"/>
      <c r="AR79" s="292"/>
      <c r="AS79" s="292"/>
      <c r="AT79" s="292"/>
      <c r="AU79" s="292"/>
      <c r="AV79" s="292"/>
      <c r="AW79" s="292"/>
      <c r="AX79" s="292"/>
      <c r="AY79" s="292"/>
      <c r="AZ79" s="292"/>
      <c r="BA79" s="292"/>
      <c r="BB79" s="292"/>
    </row>
    <row r="80" spans="1:54" x14ac:dyDescent="0.25">
      <c r="A80" s="36">
        <v>228</v>
      </c>
      <c r="B80" s="41" t="s">
        <v>5</v>
      </c>
      <c r="C80" s="41" t="s">
        <v>5</v>
      </c>
      <c r="D80" s="180">
        <v>45575</v>
      </c>
      <c r="E80" s="179" t="s">
        <v>978</v>
      </c>
      <c r="F80" s="43" t="s">
        <v>233</v>
      </c>
      <c r="G80" s="179" t="s">
        <v>979</v>
      </c>
      <c r="H80" s="179"/>
      <c r="I80" s="153">
        <f>_xlfn.XLOOKUP(B80,Clients!B:B,Clients!W:W,FALSE)</f>
        <v>0</v>
      </c>
      <c r="J80" s="181" t="str">
        <f>_xlfn.XLOOKUP(B80,Clients!$B$1:$B$1001,Clients!$M$1:$M$1001,FALSE)</f>
        <v>Net 30 jours</v>
      </c>
      <c r="K80" s="153" t="str">
        <f>_xlfn.XLOOKUP(B80,Clients!B:B,Clients!R:R,FALSE)</f>
        <v>Livraison incluse</v>
      </c>
      <c r="L80" s="184">
        <v>45583</v>
      </c>
      <c r="M80" s="36" t="str">
        <f>_xlfn.XLOOKUP(B80,Clients!B:B,Clients!X:X,FALSE)</f>
        <v>CAD</v>
      </c>
      <c r="N80" s="36" t="str">
        <f>_xlfn.XLOOKUP(B80,Clients!B:B,Clients!Y:Y,FALSE)</f>
        <v>CAD</v>
      </c>
      <c r="O80" s="183">
        <v>40128</v>
      </c>
      <c r="P80" s="183" t="str">
        <f>_xlfn.XLOOKUP(O80,'Prix vente'!A:A,'Prix vente'!H:H)&amp;"/"&amp;_xlfn.XLOOKUP(O80,'Prix vente'!A:A,'Prix vente'!P:P)&amp;"/"&amp;_xlfn.XLOOKUP(O80,'Prix vente'!A:A,'Prix vente'!Q:Q)/1000</f>
        <v>S21/13/2.5</v>
      </c>
      <c r="Q80" s="183">
        <v>1</v>
      </c>
      <c r="R80" s="183">
        <f>Q80*_xlfn.XLOOKUP(O80,'Prix vente'!A:A,'Prix vente'!R:R)</f>
        <v>390</v>
      </c>
      <c r="S80" s="182">
        <v>40129</v>
      </c>
      <c r="T80" s="182" t="str">
        <f>_xlfn.XLOOKUP(S80,'Prix vente'!$A:$A,'Prix vente'!$H:$H)&amp;"/"&amp;_xlfn.XLOOKUP(S80,'Prix vente'!A:A,'Prix vente'!P:P)&amp;"/"&amp;_xlfn.XLOOKUP(S80,'Prix vente'!A:A,'Prix vente'!Q:Q)/1000</f>
        <v>S15/13/2.5</v>
      </c>
      <c r="U80" s="182">
        <v>1</v>
      </c>
      <c r="V80" s="182">
        <f>U80*_xlfn.XLOOKUP(S80,'Prix vente'!$A:$A,'Prix vente'!$R:$R)</f>
        <v>390</v>
      </c>
      <c r="W80" s="183">
        <v>40130</v>
      </c>
      <c r="X80" s="183" t="str">
        <f>_xlfn.XLOOKUP(W80,'Prix vente'!$A:$A,'Prix vente'!$H:$H)&amp;"/"&amp;_xlfn.XLOOKUP(W80,'Prix vente'!A:A,'Prix vente'!P:P)&amp;"/"&amp;_xlfn.XLOOKUP(W80,'Prix vente'!A:A,'Prix vente'!Q:Q)/1000</f>
        <v>B15/13/2.5</v>
      </c>
      <c r="Y80" s="183">
        <v>1</v>
      </c>
      <c r="Z80" s="183">
        <f>Y80*_xlfn.XLOOKUP(W80,'Prix vente'!$A:$A,'Prix vente'!$R:$R)</f>
        <v>390</v>
      </c>
      <c r="AA80" s="182"/>
      <c r="AB80" s="182"/>
      <c r="AC80" s="182"/>
      <c r="AD80" s="182"/>
      <c r="AE80" s="292"/>
      <c r="AF80" s="292"/>
      <c r="AG80" s="292"/>
      <c r="AH80" s="292"/>
      <c r="AI80" s="292"/>
      <c r="AJ80" s="292"/>
      <c r="AK80" s="292"/>
      <c r="AL80" s="292"/>
      <c r="AM80" s="292"/>
      <c r="AN80" s="292"/>
      <c r="AO80" s="292"/>
      <c r="AP80" s="292"/>
      <c r="AQ80" s="292"/>
      <c r="AR80" s="292"/>
      <c r="AS80" s="292"/>
      <c r="AT80" s="292"/>
      <c r="AU80" s="292"/>
      <c r="AV80" s="292"/>
      <c r="AW80" s="292"/>
      <c r="AX80" s="292"/>
      <c r="AY80" s="292"/>
      <c r="AZ80" s="292"/>
      <c r="BA80" s="292"/>
      <c r="BB80" s="292"/>
    </row>
    <row r="81" spans="1:54" x14ac:dyDescent="0.25">
      <c r="A81" s="37">
        <v>229</v>
      </c>
      <c r="B81" s="41" t="s">
        <v>1079</v>
      </c>
      <c r="C81" s="41" t="s">
        <v>1079</v>
      </c>
      <c r="D81" s="180">
        <v>45586</v>
      </c>
      <c r="E81" s="179" t="s">
        <v>1022</v>
      </c>
      <c r="F81" s="43" t="s">
        <v>233</v>
      </c>
      <c r="G81" s="179" t="s">
        <v>982</v>
      </c>
      <c r="H81" s="179"/>
      <c r="I81" s="153">
        <f>_xlfn.XLOOKUP(B81,Clients!B:B,Clients!W:W,FALSE)</f>
        <v>0</v>
      </c>
      <c r="J81" s="181" t="str">
        <f>_xlfn.XLOOKUP(B81,Clients!$B$1:$B$1001,Clients!$M$1:$M$1001,FALSE)</f>
        <v>Net 30 days</v>
      </c>
      <c r="K81" s="153">
        <f>_xlfn.XLOOKUP(B81,Clients!B:B,Clients!R:R,FALSE)</f>
        <v>0</v>
      </c>
      <c r="L81" s="184">
        <v>45583</v>
      </c>
      <c r="M81" s="36" t="str">
        <f>_xlfn.XLOOKUP(B81,Clients!B:B,Clients!X:X,FALSE)</f>
        <v>USD</v>
      </c>
      <c r="N81" s="36" t="str">
        <f>_xlfn.XLOOKUP(B81,Clients!B:B,Clients!Y:Y,FALSE)</f>
        <v>USD</v>
      </c>
      <c r="O81" s="183">
        <v>40135</v>
      </c>
      <c r="P81" s="183" t="str">
        <f>_xlfn.XLOOKUP(O81,'Prix vente'!A:A,'Prix vente'!H:H)&amp;"/"&amp;_xlfn.XLOOKUP(O81,'Prix vente'!A:A,'Prix vente'!P:P)&amp;"/"&amp;_xlfn.XLOOKUP(O81,'Prix vente'!A:A,'Prix vente'!Q:Q)/1000</f>
        <v>D11/21/5</v>
      </c>
      <c r="Q81" s="183">
        <v>1</v>
      </c>
      <c r="R81" s="183">
        <f>Q81*_xlfn.XLOOKUP(O81,'Prix vente'!A:A,'Prix vente'!R:R)</f>
        <v>1260</v>
      </c>
      <c r="S81" s="182">
        <v>40139</v>
      </c>
      <c r="T81" s="182" t="str">
        <f>_xlfn.XLOOKUP(S81,'Prix vente'!$A:$A,'Prix vente'!$H:$H)&amp;"/"&amp;_xlfn.XLOOKUP(S81,'Prix vente'!A:A,'Prix vente'!P:P)&amp;"/"&amp;_xlfn.XLOOKUP(S81,'Prix vente'!A:A,'Prix vente'!Q:Q)/1000</f>
        <v>D21/17.5/5</v>
      </c>
      <c r="U81" s="182">
        <v>1</v>
      </c>
      <c r="V81" s="182">
        <f>U81*_xlfn.XLOOKUP(S81,'Prix vente'!$A:$A,'Prix vente'!$R:$R)</f>
        <v>1050</v>
      </c>
      <c r="W81" s="183">
        <v>40133</v>
      </c>
      <c r="X81" s="183" t="str">
        <f>_xlfn.XLOOKUP(W81,'Prix vente'!$A:$A,'Prix vente'!$H:$H)&amp;"/"&amp;_xlfn.XLOOKUP(W81,'Prix vente'!A:A,'Prix vente'!P:P)&amp;"/"&amp;_xlfn.XLOOKUP(W81,'Prix vente'!A:A,'Prix vente'!Q:Q)/1000</f>
        <v>T11/17.5/5</v>
      </c>
      <c r="Y81" s="183">
        <v>1</v>
      </c>
      <c r="Z81" s="183">
        <f>Y81*_xlfn.XLOOKUP(W81,'Prix vente'!$A:$A,'Prix vente'!$R:$R)</f>
        <v>1050</v>
      </c>
      <c r="AA81" s="182"/>
      <c r="AB81" s="182"/>
      <c r="AC81" s="182"/>
      <c r="AD81" s="182"/>
      <c r="AE81" s="292"/>
      <c r="AF81" s="292"/>
      <c r="AG81" s="292"/>
      <c r="AH81" s="292"/>
      <c r="AI81" s="292"/>
      <c r="AJ81" s="292"/>
      <c r="AK81" s="292"/>
      <c r="AL81" s="292"/>
      <c r="AM81" s="292"/>
      <c r="AN81" s="292"/>
      <c r="AO81" s="292"/>
      <c r="AP81" s="292"/>
      <c r="AQ81" s="292"/>
      <c r="AR81" s="292"/>
      <c r="AS81" s="292"/>
      <c r="AT81" s="292"/>
      <c r="AU81" s="292"/>
      <c r="AV81" s="292"/>
      <c r="AW81" s="292"/>
      <c r="AX81" s="292"/>
      <c r="AY81" s="292"/>
      <c r="AZ81" s="292"/>
      <c r="BA81" s="292"/>
      <c r="BB81" s="292"/>
    </row>
    <row r="82" spans="1:54" x14ac:dyDescent="0.25">
      <c r="A82" s="36">
        <v>230</v>
      </c>
      <c r="B82" s="41" t="s">
        <v>8</v>
      </c>
      <c r="C82" s="41" t="s">
        <v>8</v>
      </c>
      <c r="D82" s="180">
        <v>45579</v>
      </c>
      <c r="E82" s="179">
        <v>50008700</v>
      </c>
      <c r="F82" s="43" t="s">
        <v>233</v>
      </c>
      <c r="G82" s="179" t="s">
        <v>10</v>
      </c>
      <c r="H82" s="179"/>
      <c r="I82" s="153">
        <f>_xlfn.XLOOKUP(B82,Clients!B:B,Clients!W:W,FALSE)</f>
        <v>0</v>
      </c>
      <c r="J82" s="181" t="str">
        <f>_xlfn.XLOOKUP(B82,Clients!$B$1:$B$1001,Clients!$M$1:$M$1001,FALSE)</f>
        <v>Net 30 days</v>
      </c>
      <c r="K82" s="153" t="str">
        <f>_xlfn.XLOOKUP(B82,Clients!B:B,Clients!R:R,FALSE)</f>
        <v>EXW Boucherville</v>
      </c>
      <c r="L82" s="184">
        <v>45590</v>
      </c>
      <c r="M82" s="36" t="str">
        <f>_xlfn.XLOOKUP(B82,Clients!B:B,Clients!X:X,FALSE)</f>
        <v>USD</v>
      </c>
      <c r="N82" s="36" t="str">
        <f>_xlfn.XLOOKUP(B82,Clients!B:B,Clients!Y:Y,FALSE)</f>
        <v>USD</v>
      </c>
      <c r="O82" s="183">
        <v>40103</v>
      </c>
      <c r="P82" s="183" t="str">
        <f>_xlfn.XLOOKUP(O82,'Prix vente'!A:A,'Prix vente'!H:H)&amp;"/"&amp;_xlfn.XLOOKUP(O82,'Prix vente'!A:A,'Prix vente'!P:P)&amp;"/"&amp;_xlfn.XLOOKUP(O82,'Prix vente'!A:A,'Prix vente'!Q:Q)/1000</f>
        <v>D16/10/5</v>
      </c>
      <c r="Q82" s="183">
        <v>72</v>
      </c>
      <c r="R82" s="183">
        <f>Q82*_xlfn.XLOOKUP(O82,'Prix vente'!A:A,'Prix vente'!R:R)</f>
        <v>43200</v>
      </c>
      <c r="S82" s="182"/>
      <c r="T82" s="182"/>
      <c r="U82" s="182"/>
      <c r="V82" s="182"/>
      <c r="W82" s="183"/>
      <c r="X82" s="183"/>
      <c r="Y82" s="183"/>
      <c r="Z82" s="183"/>
      <c r="AA82" s="182"/>
      <c r="AB82" s="182"/>
      <c r="AC82" s="182"/>
      <c r="AD82" s="182"/>
      <c r="AE82" s="292"/>
      <c r="AF82" s="292"/>
      <c r="AG82" s="292"/>
      <c r="AH82" s="292"/>
      <c r="AI82" s="292"/>
      <c r="AJ82" s="292"/>
      <c r="AK82" s="292"/>
      <c r="AL82" s="292"/>
      <c r="AM82" s="292"/>
      <c r="AN82" s="292"/>
      <c r="AO82" s="292"/>
      <c r="AP82" s="292"/>
      <c r="AQ82" s="292"/>
      <c r="AR82" s="292"/>
      <c r="AS82" s="292"/>
      <c r="AT82" s="292"/>
      <c r="AU82" s="292"/>
      <c r="AV82" s="292"/>
      <c r="AW82" s="292"/>
      <c r="AX82" s="292"/>
      <c r="AY82" s="292"/>
      <c r="AZ82" s="292"/>
      <c r="BA82" s="292"/>
      <c r="BB82" s="292"/>
    </row>
    <row r="83" spans="1:54" x14ac:dyDescent="0.25">
      <c r="A83" s="37">
        <v>231</v>
      </c>
      <c r="B83" s="41" t="s">
        <v>476</v>
      </c>
      <c r="C83" s="41" t="s">
        <v>476</v>
      </c>
      <c r="D83" s="180">
        <v>45580</v>
      </c>
      <c r="E83" s="179" t="s">
        <v>1014</v>
      </c>
      <c r="F83" s="43" t="s">
        <v>233</v>
      </c>
      <c r="G83" s="179" t="s">
        <v>479</v>
      </c>
      <c r="H83" s="179"/>
      <c r="I83" s="153">
        <f>_xlfn.XLOOKUP(B83,Clients!B:B,Clients!W:W,FALSE)</f>
        <v>0</v>
      </c>
      <c r="J83" s="181" t="str">
        <f>_xlfn.XLOOKUP(B83,Clients!$B$1:$B$1001,Clients!$M$1:$M$1001,FALSE)</f>
        <v>Net 30 jours</v>
      </c>
      <c r="K83" s="153" t="str">
        <f>_xlfn.XLOOKUP(B83,Clients!B:B,Clients!R:R,FALSE)</f>
        <v>EXW Boucherville</v>
      </c>
      <c r="L83" s="184">
        <v>45580</v>
      </c>
      <c r="M83" s="36" t="str">
        <f>_xlfn.XLOOKUP(B83,Clients!B:B,Clients!X:X,FALSE)</f>
        <v>CAD</v>
      </c>
      <c r="N83" s="36" t="str">
        <f>_xlfn.XLOOKUP(B83,Clients!B:B,Clients!Y:Y,FALSE)</f>
        <v>CAD</v>
      </c>
      <c r="O83" s="183">
        <v>40136</v>
      </c>
      <c r="P83" s="183" t="str">
        <f>_xlfn.XLOOKUP(O83,'Prix vente'!A:A,'Prix vente'!H:H)&amp;"/"&amp;_xlfn.XLOOKUP(O83,'Prix vente'!A:A,'Prix vente'!P:P)&amp;"/"&amp;_xlfn.XLOOKUP(O83,'Prix vente'!A:A,'Prix vente'!Q:Q)/1000</f>
        <v>4 x 6/4/0.006</v>
      </c>
      <c r="Q83" s="183">
        <v>0</v>
      </c>
      <c r="R83" s="183">
        <v>110</v>
      </c>
      <c r="S83" s="182"/>
      <c r="T83" s="182"/>
      <c r="U83" s="182"/>
      <c r="V83" s="182"/>
      <c r="W83" s="183"/>
      <c r="X83" s="183"/>
      <c r="Y83" s="183"/>
      <c r="Z83" s="183"/>
      <c r="AA83" s="182"/>
      <c r="AB83" s="182"/>
      <c r="AC83" s="182"/>
      <c r="AD83" s="182"/>
      <c r="AE83" s="292"/>
      <c r="AF83" s="292"/>
      <c r="AG83" s="292"/>
      <c r="AH83" s="292"/>
      <c r="AI83" s="292"/>
      <c r="AJ83" s="292"/>
      <c r="AK83" s="292"/>
      <c r="AL83" s="292"/>
      <c r="AM83" s="292"/>
      <c r="AN83" s="292"/>
      <c r="AO83" s="292"/>
      <c r="AP83" s="292"/>
      <c r="AQ83" s="292"/>
      <c r="AR83" s="292"/>
      <c r="AS83" s="292"/>
      <c r="AT83" s="292"/>
      <c r="AU83" s="292"/>
      <c r="AV83" s="292"/>
      <c r="AW83" s="292"/>
      <c r="AX83" s="292"/>
      <c r="AY83" s="292"/>
      <c r="AZ83" s="292"/>
      <c r="BA83" s="292"/>
      <c r="BB83" s="292"/>
    </row>
    <row r="84" spans="1:54" x14ac:dyDescent="0.25">
      <c r="A84" s="36">
        <v>232</v>
      </c>
      <c r="B84" s="41" t="s">
        <v>476</v>
      </c>
      <c r="C84" s="41" t="s">
        <v>476</v>
      </c>
      <c r="D84" s="180">
        <v>45582</v>
      </c>
      <c r="E84" s="179">
        <v>1931</v>
      </c>
      <c r="F84" s="43" t="s">
        <v>233</v>
      </c>
      <c r="G84" s="179" t="s">
        <v>518</v>
      </c>
      <c r="H84" s="179"/>
      <c r="I84" s="153">
        <f>_xlfn.XLOOKUP(B84,Clients!B:B,Clients!W:W,FALSE)</f>
        <v>0</v>
      </c>
      <c r="J84" s="181" t="str">
        <f>_xlfn.XLOOKUP(B84,Clients!$B$1:$B$1001,Clients!$M$1:$M$1001,FALSE)</f>
        <v>Net 30 jours</v>
      </c>
      <c r="K84" s="153" t="str">
        <f>_xlfn.XLOOKUP(B84,Clients!B:B,Clients!R:R,FALSE)</f>
        <v>EXW Boucherville</v>
      </c>
      <c r="L84" s="184">
        <v>45586</v>
      </c>
      <c r="M84" s="36" t="str">
        <f>_xlfn.XLOOKUP(B84,Clients!B:B,Clients!X:X,FALSE)</f>
        <v>CAD</v>
      </c>
      <c r="N84" s="36" t="str">
        <f>_xlfn.XLOOKUP(B84,Clients!B:B,Clients!Y:Y,FALSE)</f>
        <v>CAD</v>
      </c>
      <c r="O84" s="183">
        <v>40137</v>
      </c>
      <c r="P84" s="183" t="str">
        <f>_xlfn.XLOOKUP(O84,'Prix vente'!A:A,'Prix vente'!H:H)&amp;"/"&amp;_xlfn.XLOOKUP(O84,'Prix vente'!A:A,'Prix vente'!P:P)&amp;"/"&amp;_xlfn.XLOOKUP(O84,'Prix vente'!A:A,'Prix vente'!Q:Q)/1000</f>
        <v>T11/12.875/10</v>
      </c>
      <c r="Q84" s="183">
        <v>16</v>
      </c>
      <c r="R84" s="183">
        <f>Q84*_xlfn.XLOOKUP(O84,'Prix vente'!A:A,'Prix vente'!R:R)</f>
        <v>24720</v>
      </c>
      <c r="S84" s="182"/>
      <c r="T84" s="182"/>
      <c r="U84" s="182"/>
      <c r="V84" s="182"/>
      <c r="W84" s="183"/>
      <c r="X84" s="183"/>
      <c r="Y84" s="183"/>
      <c r="Z84" s="183"/>
      <c r="AA84" s="182"/>
      <c r="AB84" s="182"/>
      <c r="AC84" s="182"/>
      <c r="AD84" s="182"/>
      <c r="AE84" s="292"/>
      <c r="AF84" s="292"/>
      <c r="AG84" s="292"/>
      <c r="AH84" s="292"/>
      <c r="AI84" s="292"/>
      <c r="AJ84" s="292"/>
      <c r="AK84" s="292"/>
      <c r="AL84" s="292"/>
      <c r="AM84" s="292"/>
      <c r="AN84" s="292"/>
      <c r="AO84" s="292"/>
      <c r="AP84" s="292"/>
      <c r="AQ84" s="292"/>
      <c r="AR84" s="292"/>
      <c r="AS84" s="292"/>
      <c r="AT84" s="292"/>
      <c r="AU84" s="292"/>
      <c r="AV84" s="292"/>
      <c r="AW84" s="292"/>
      <c r="AX84" s="292"/>
      <c r="AY84" s="292"/>
      <c r="AZ84" s="292"/>
      <c r="BA84" s="292"/>
      <c r="BB84" s="292"/>
    </row>
    <row r="85" spans="1:54" x14ac:dyDescent="0.25">
      <c r="A85" s="37">
        <v>233</v>
      </c>
      <c r="B85" s="41" t="s">
        <v>1079</v>
      </c>
      <c r="C85" s="41" t="s">
        <v>1079</v>
      </c>
      <c r="D85" s="180">
        <v>45586</v>
      </c>
      <c r="E85" s="179" t="s">
        <v>1023</v>
      </c>
      <c r="F85" s="43" t="s">
        <v>233</v>
      </c>
      <c r="G85" s="179" t="s">
        <v>982</v>
      </c>
      <c r="H85" s="179"/>
      <c r="I85" s="153">
        <f>_xlfn.XLOOKUP(B85,Clients!B:B,Clients!W:W,FALSE)</f>
        <v>0</v>
      </c>
      <c r="J85" s="181" t="str">
        <f>_xlfn.XLOOKUP(B85,Clients!$B$1:$B$1001,Clients!$M$1:$M$1001,FALSE)</f>
        <v>Net 30 days</v>
      </c>
      <c r="K85" s="153">
        <f>_xlfn.XLOOKUP(B85,Clients!B:B,Clients!R:R,FALSE)</f>
        <v>0</v>
      </c>
      <c r="L85" s="184">
        <v>45586</v>
      </c>
      <c r="M85" s="36" t="str">
        <f>_xlfn.XLOOKUP(B85,Clients!B:B,Clients!X:X,FALSE)</f>
        <v>USD</v>
      </c>
      <c r="N85" s="36" t="str">
        <f>_xlfn.XLOOKUP(B85,Clients!B:B,Clients!Y:Y,FALSE)</f>
        <v>USD</v>
      </c>
      <c r="O85" s="183">
        <v>40134</v>
      </c>
      <c r="P85" s="183" t="str">
        <f>_xlfn.XLOOKUP(O85,'Prix vente'!A:A,'Prix vente'!H:H)&amp;"/"&amp;_xlfn.XLOOKUP(O85,'Prix vente'!A:A,'Prix vente'!P:P)&amp;"/"&amp;_xlfn.XLOOKUP(O85,'Prix vente'!A:A,'Prix vente'!Q:Q)/1000</f>
        <v>D11/13/5</v>
      </c>
      <c r="Q85" s="183">
        <v>1</v>
      </c>
      <c r="R85" s="183">
        <f>Q85*_xlfn.XLOOKUP(O85,'Prix vente'!A:A,'Prix vente'!R:R)</f>
        <v>780</v>
      </c>
      <c r="S85" s="182">
        <v>40138</v>
      </c>
      <c r="T85" s="182" t="str">
        <f>_xlfn.XLOOKUP(S85,'Prix vente'!$A:$A,'Prix vente'!$H:$H)&amp;"/"&amp;_xlfn.XLOOKUP(S85,'Prix vente'!A:A,'Prix vente'!P:P)&amp;"/"&amp;_xlfn.XLOOKUP(S85,'Prix vente'!A:A,'Prix vente'!Q:Q)/1000</f>
        <v>D21/13/5</v>
      </c>
      <c r="U85" s="182">
        <v>1</v>
      </c>
      <c r="V85" s="182">
        <f>U85*_xlfn.XLOOKUP(S85,'Prix vente'!$A:$A,'Prix vente'!$R:$R)</f>
        <v>780</v>
      </c>
      <c r="W85" s="183">
        <v>40140</v>
      </c>
      <c r="X85" s="183" t="str">
        <f>_xlfn.XLOOKUP(W85,'Prix vente'!$A:$A,'Prix vente'!$H:$H)&amp;"/"&amp;_xlfn.XLOOKUP(W85,'Prix vente'!A:A,'Prix vente'!P:P)&amp;"/"&amp;_xlfn.XLOOKUP(W85,'Prix vente'!A:A,'Prix vente'!Q:Q)/1000</f>
        <v>S21/13/5</v>
      </c>
      <c r="Y85" s="183">
        <v>1</v>
      </c>
      <c r="Z85" s="183">
        <f>Y85*_xlfn.XLOOKUP(W85,'Prix vente'!$A:$A,'Prix vente'!$R:$R)</f>
        <v>780</v>
      </c>
      <c r="AA85" s="182">
        <v>40132</v>
      </c>
      <c r="AB85" s="182" t="str">
        <f>_xlfn.XLOOKUP(AA85,'Prix vente'!$A:$A,'Prix vente'!$H:$H)&amp;"/"&amp;_xlfn.XLOOKUP(AA85,'Prix vente'!A:A,'Prix vente'!P:P)&amp;"/"&amp;_xlfn.XLOOKUP(AA85,'Prix vente'!A:A,'Prix vente'!Q:Q)/1000</f>
        <v>T11/13/5</v>
      </c>
      <c r="AC85" s="182">
        <v>1</v>
      </c>
      <c r="AD85" s="182">
        <f>AC85*_xlfn.XLOOKUP(AA85,'Prix vente'!$A:$A,'Prix vente'!$R:$R)</f>
        <v>780</v>
      </c>
      <c r="AE85" s="292"/>
      <c r="AF85" s="292"/>
      <c r="AG85" s="292"/>
      <c r="AH85" s="292"/>
      <c r="AI85" s="292"/>
      <c r="AJ85" s="292"/>
      <c r="AK85" s="292"/>
      <c r="AL85" s="292"/>
      <c r="AM85" s="292"/>
      <c r="AN85" s="292"/>
      <c r="AO85" s="292"/>
      <c r="AP85" s="292"/>
      <c r="AQ85" s="292"/>
      <c r="AR85" s="292"/>
      <c r="AS85" s="292"/>
      <c r="AT85" s="292"/>
      <c r="AU85" s="292"/>
      <c r="AV85" s="292"/>
      <c r="AW85" s="292"/>
      <c r="AX85" s="292"/>
      <c r="AY85" s="292"/>
      <c r="AZ85" s="292"/>
      <c r="BA85" s="292"/>
      <c r="BB85" s="292"/>
    </row>
    <row r="86" spans="1:54" x14ac:dyDescent="0.25">
      <c r="A86" s="36">
        <v>234</v>
      </c>
      <c r="B86" t="s">
        <v>1027</v>
      </c>
      <c r="C86" t="s">
        <v>1027</v>
      </c>
      <c r="D86" s="180">
        <v>45586</v>
      </c>
      <c r="E86" s="179" t="s">
        <v>1029</v>
      </c>
      <c r="F86" s="43" t="s">
        <v>233</v>
      </c>
      <c r="G86" s="179" t="s">
        <v>1028</v>
      </c>
      <c r="H86" s="179"/>
      <c r="I86" s="153">
        <f>_xlfn.XLOOKUP(B86,Clients!B:B,Clients!W:W,FALSE)</f>
        <v>0</v>
      </c>
      <c r="J86" s="181" t="str">
        <f>_xlfn.XLOOKUP(B86,Clients!$B$1:$B$1001,Clients!$M$1:$M$1001,FALSE)</f>
        <v>Net 30 jours</v>
      </c>
      <c r="K86" s="153" t="str">
        <f>_xlfn.XLOOKUP(B86,Clients!B:B,Clients!R:R,FALSE)</f>
        <v>Livraison incluse</v>
      </c>
      <c r="L86" s="184">
        <v>45586</v>
      </c>
      <c r="M86" s="36" t="str">
        <f>_xlfn.XLOOKUP(B86,Clients!B:B,Clients!X:X,FALSE)</f>
        <v>CAD</v>
      </c>
      <c r="N86" s="36" t="str">
        <f>_xlfn.XLOOKUP(B86,Clients!B:B,Clients!Y:Y,FALSE)</f>
        <v>CAD</v>
      </c>
      <c r="O86" s="183">
        <v>40142</v>
      </c>
      <c r="P86" s="183" t="str">
        <f>_xlfn.XLOOKUP(O86,'Prix vente'!A:A,'Prix vente'!H:H)&amp;"/"&amp;_xlfn.XLOOKUP(O86,'Prix vente'!A:A,'Prix vente'!P:P)&amp;"/"&amp;_xlfn.XLOOKUP(O86,'Prix vente'!A:A,'Prix vente'!Q:Q)/1000</f>
        <v>T11/12.75/2.5</v>
      </c>
      <c r="Q86" s="183">
        <v>1</v>
      </c>
      <c r="R86" s="183">
        <f>Q86*_xlfn.XLOOKUP(O86,'Prix vente'!A:A,'Prix vente'!R:R)</f>
        <v>382.5</v>
      </c>
      <c r="S86" s="182">
        <v>40141</v>
      </c>
      <c r="T86" s="182" t="str">
        <f>_xlfn.XLOOKUP(S86,'Prix vente'!$A:$A,'Prix vente'!$H:$H)&amp;"/"&amp;_xlfn.XLOOKUP(S86,'Prix vente'!A:A,'Prix vente'!P:P)&amp;"/"&amp;_xlfn.XLOOKUP(S86,'Prix vente'!A:A,'Prix vente'!Q:Q)/1000</f>
        <v>D21/12.75/2.5</v>
      </c>
      <c r="U86" s="182">
        <v>1</v>
      </c>
      <c r="V86" s="182">
        <f>U86*_xlfn.XLOOKUP(S86,'Prix vente'!$A:$A,'Prix vente'!$R:$R)</f>
        <v>382.5</v>
      </c>
      <c r="W86" s="183"/>
      <c r="X86" s="183"/>
      <c r="Y86" s="183"/>
      <c r="Z86" s="183"/>
      <c r="AA86" s="182"/>
      <c r="AB86" s="182"/>
      <c r="AC86" s="182"/>
      <c r="AD86" s="182"/>
      <c r="AE86" s="292"/>
      <c r="AF86" s="292"/>
      <c r="AG86" s="292"/>
      <c r="AH86" s="292"/>
      <c r="AI86" s="292"/>
      <c r="AJ86" s="292"/>
      <c r="AK86" s="292"/>
      <c r="AL86" s="292"/>
      <c r="AM86" s="292"/>
      <c r="AN86" s="292"/>
      <c r="AO86" s="292"/>
      <c r="AP86" s="292"/>
      <c r="AQ86" s="292"/>
      <c r="AR86" s="292"/>
      <c r="AS86" s="292"/>
      <c r="AT86" s="292"/>
      <c r="AU86" s="292"/>
      <c r="AV86" s="292"/>
      <c r="AW86" s="292"/>
      <c r="AX86" s="292"/>
      <c r="AY86" s="292"/>
      <c r="AZ86" s="292"/>
      <c r="BA86" s="292"/>
      <c r="BB86" s="292"/>
    </row>
    <row r="87" spans="1:54" x14ac:dyDescent="0.25">
      <c r="A87" s="37">
        <v>235</v>
      </c>
      <c r="B87" s="41" t="s">
        <v>830</v>
      </c>
      <c r="C87" s="41" t="s">
        <v>830</v>
      </c>
      <c r="D87" s="180">
        <v>45586</v>
      </c>
      <c r="E87" s="179" t="s">
        <v>1030</v>
      </c>
      <c r="F87" s="43" t="s">
        <v>233</v>
      </c>
      <c r="G87" s="179" t="s">
        <v>833</v>
      </c>
      <c r="H87" s="179"/>
      <c r="I87" s="153">
        <f>_xlfn.XLOOKUP(B87,Clients!B:B,Clients!W:W,FALSE)</f>
        <v>0</v>
      </c>
      <c r="J87" s="181" t="str">
        <f>_xlfn.XLOOKUP(B87,Clients!$B$1:$B$1001,Clients!$M$1:$M$1001,FALSE)</f>
        <v>Net 30 jours</v>
      </c>
      <c r="K87" s="153" t="str">
        <f>_xlfn.XLOOKUP(B87,Clients!B:B,Clients!R:R,FALSE)</f>
        <v>Livraison incluse</v>
      </c>
      <c r="L87" s="184">
        <v>45586</v>
      </c>
      <c r="M87" s="36" t="str">
        <f>_xlfn.XLOOKUP(B87,Clients!B:B,Clients!X:X,FALSE)</f>
        <v>CAD</v>
      </c>
      <c r="N87" s="36" t="str">
        <f>_xlfn.XLOOKUP(B87,Clients!B:B,Clients!Y:Y,FALSE)</f>
        <v>CAD</v>
      </c>
      <c r="O87" s="183">
        <v>40143</v>
      </c>
      <c r="P87" s="183" t="str">
        <f>_xlfn.XLOOKUP(O87,'Prix vente'!A:A,'Prix vente'!H:H)&amp;"/"&amp;_xlfn.XLOOKUP(O87,'Prix vente'!A:A,'Prix vente'!P:P)&amp;"/"&amp;_xlfn.XLOOKUP(O87,'Prix vente'!A:A,'Prix vente'!Q:Q)/1000</f>
        <v>T11/8.625/2</v>
      </c>
      <c r="Q87" s="183">
        <v>1</v>
      </c>
      <c r="R87" s="183">
        <f>Q87*_xlfn.XLOOKUP(O87,'Prix vente'!A:A,'Prix vente'!R:R)</f>
        <v>207</v>
      </c>
      <c r="S87" s="182"/>
      <c r="T87" s="182"/>
      <c r="U87" s="182"/>
      <c r="V87" s="182"/>
      <c r="W87" s="183"/>
      <c r="X87" s="183"/>
      <c r="Y87" s="183"/>
      <c r="Z87" s="183"/>
      <c r="AA87" s="182"/>
      <c r="AB87" s="182"/>
      <c r="AC87" s="182"/>
      <c r="AD87" s="182"/>
      <c r="AE87" s="292"/>
      <c r="AF87" s="292"/>
      <c r="AG87" s="292"/>
      <c r="AH87" s="292"/>
      <c r="AI87" s="292"/>
      <c r="AJ87" s="292"/>
      <c r="AK87" s="292"/>
      <c r="AL87" s="292"/>
      <c r="AM87" s="292"/>
      <c r="AN87" s="292"/>
      <c r="AO87" s="292"/>
      <c r="AP87" s="292"/>
      <c r="AQ87" s="292"/>
      <c r="AR87" s="292"/>
      <c r="AS87" s="292"/>
      <c r="AT87" s="292"/>
      <c r="AU87" s="292"/>
      <c r="AV87" s="292"/>
      <c r="AW87" s="292"/>
      <c r="AX87" s="292"/>
      <c r="AY87" s="292"/>
      <c r="AZ87" s="292"/>
      <c r="BA87" s="292"/>
      <c r="BB87" s="292"/>
    </row>
    <row r="88" spans="1:54" x14ac:dyDescent="0.25">
      <c r="A88" s="36">
        <v>236</v>
      </c>
      <c r="B88" s="41" t="s">
        <v>921</v>
      </c>
      <c r="C88" s="41" t="s">
        <v>1070</v>
      </c>
      <c r="D88" s="180">
        <v>45587</v>
      </c>
      <c r="E88" s="179" t="s">
        <v>1037</v>
      </c>
      <c r="F88" s="43" t="s">
        <v>233</v>
      </c>
      <c r="G88" s="179" t="s">
        <v>941</v>
      </c>
      <c r="H88" s="179"/>
      <c r="I88" s="153">
        <f>_xlfn.XLOOKUP(B88,Clients!B:B,Clients!W:W,FALSE)</f>
        <v>0</v>
      </c>
      <c r="J88" s="181" t="str">
        <f>_xlfn.XLOOKUP(B88,Clients!$B$1:$B$1001,Clients!$M$1:$M$1001,FALSE)</f>
        <v>Net 30 jours</v>
      </c>
      <c r="K88" s="153" t="str">
        <f>_xlfn.XLOOKUP(B88,Clients!B:B,Clients!R:R,FALSE)</f>
        <v>Livraison incluse</v>
      </c>
      <c r="L88" s="184">
        <v>45594</v>
      </c>
      <c r="M88" s="36" t="str">
        <f>_xlfn.XLOOKUP(B88,Clients!B:B,Clients!X:X,FALSE)</f>
        <v>CAD</v>
      </c>
      <c r="N88" s="36" t="str">
        <f>_xlfn.XLOOKUP(B88,Clients!B:B,Clients!Y:Y,FALSE)</f>
        <v>CAD</v>
      </c>
      <c r="O88" s="183">
        <v>40144</v>
      </c>
      <c r="P88" s="183" t="str">
        <f>_xlfn.XLOOKUP(O88,'Prix vente'!A:A,'Prix vente'!H:H)&amp;"/"&amp;_xlfn.XLOOKUP(O88,'Prix vente'!A:A,'Prix vente'!P:P)&amp;"/"&amp;_xlfn.XLOOKUP(O88,'Prix vente'!A:A,'Prix vente'!Q:Q)/1000</f>
        <v>D11/9/5</v>
      </c>
      <c r="Q88" s="183">
        <v>6</v>
      </c>
      <c r="R88" s="183">
        <f>Q88*_xlfn.XLOOKUP(O88,'Prix vente'!A:A,'Prix vente'!R:R)</f>
        <v>3240</v>
      </c>
      <c r="S88" s="182">
        <v>40145</v>
      </c>
      <c r="T88" s="182" t="str">
        <f>_xlfn.XLOOKUP(S88,'Prix vente'!$A:$A,'Prix vente'!$H:$H)&amp;"/"&amp;_xlfn.XLOOKUP(S88,'Prix vente'!A:A,'Prix vente'!P:P)&amp;"/"&amp;_xlfn.XLOOKUP(S88,'Prix vente'!A:A,'Prix vente'!Q:Q)/1000</f>
        <v>D11/9.5/5</v>
      </c>
      <c r="U88" s="182">
        <v>6</v>
      </c>
      <c r="V88" s="182">
        <f>U88*_xlfn.XLOOKUP(S88,'Prix vente'!$A:$A,'Prix vente'!$R:$R)</f>
        <v>3420</v>
      </c>
      <c r="W88" s="183">
        <v>40146</v>
      </c>
      <c r="X88" s="183" t="str">
        <f>_xlfn.XLOOKUP(W88,'Prix vente'!$A:$A,'Prix vente'!$H:$H)&amp;"/"&amp;_xlfn.XLOOKUP(W88,'Prix vente'!A:A,'Prix vente'!P:P)&amp;"/"&amp;_xlfn.XLOOKUP(W88,'Prix vente'!A:A,'Prix vente'!Q:Q)/1000</f>
        <v>D11/4.5/5</v>
      </c>
      <c r="Y88" s="183">
        <v>2</v>
      </c>
      <c r="Z88" s="183">
        <f>Y88*_xlfn.XLOOKUP(W88,'Prix vente'!$A:$A,'Prix vente'!$R:$R)</f>
        <v>540</v>
      </c>
      <c r="AA88" s="182"/>
      <c r="AB88" s="182"/>
      <c r="AC88" s="182"/>
      <c r="AD88" s="182"/>
      <c r="AE88" s="292"/>
      <c r="AF88" s="292"/>
      <c r="AG88" s="292"/>
      <c r="AH88" s="292"/>
      <c r="AI88" s="292"/>
      <c r="AJ88" s="292"/>
      <c r="AK88" s="292"/>
      <c r="AL88" s="292"/>
      <c r="AM88" s="292"/>
      <c r="AN88" s="292"/>
      <c r="AO88" s="292"/>
      <c r="AP88" s="292"/>
      <c r="AQ88" s="292"/>
      <c r="AR88" s="292"/>
      <c r="AS88" s="292"/>
      <c r="AT88" s="292"/>
      <c r="AU88" s="292"/>
      <c r="AV88" s="292"/>
      <c r="AW88" s="292"/>
      <c r="AX88" s="292"/>
      <c r="AY88" s="292"/>
      <c r="AZ88" s="292"/>
      <c r="BA88" s="292"/>
      <c r="BB88" s="292"/>
    </row>
    <row r="89" spans="1:54" x14ac:dyDescent="0.25">
      <c r="A89" s="37">
        <v>237</v>
      </c>
      <c r="B89" s="41" t="s">
        <v>921</v>
      </c>
      <c r="C89" s="41" t="s">
        <v>1070</v>
      </c>
      <c r="D89" s="180">
        <v>45587</v>
      </c>
      <c r="E89" s="179" t="s">
        <v>1038</v>
      </c>
      <c r="F89" s="43" t="s">
        <v>233</v>
      </c>
      <c r="G89" s="179" t="s">
        <v>941</v>
      </c>
      <c r="H89" s="179"/>
      <c r="I89" s="153">
        <f>_xlfn.XLOOKUP(B89,Clients!B:B,Clients!W:W,FALSE)</f>
        <v>0</v>
      </c>
      <c r="J89" s="181" t="str">
        <f>_xlfn.XLOOKUP(B89,Clients!$B$1:$B$1001,Clients!$M$1:$M$1001,FALSE)</f>
        <v>Net 30 jours</v>
      </c>
      <c r="K89" s="153" t="str">
        <f>_xlfn.XLOOKUP(B89,Clients!B:B,Clients!R:R,FALSE)</f>
        <v>Livraison incluse</v>
      </c>
      <c r="L89" s="184">
        <v>45602</v>
      </c>
      <c r="M89" s="36" t="str">
        <f>_xlfn.XLOOKUP(B89,Clients!B:B,Clients!X:X,FALSE)</f>
        <v>CAD</v>
      </c>
      <c r="N89" s="36" t="str">
        <f>_xlfn.XLOOKUP(B89,Clients!B:B,Clients!Y:Y,FALSE)</f>
        <v>CAD</v>
      </c>
      <c r="O89" s="183">
        <v>40147</v>
      </c>
      <c r="P89" s="183" t="str">
        <f>_xlfn.XLOOKUP(O89,'Prix vente'!A:A,'Prix vente'!H:H)&amp;"/"&amp;_xlfn.XLOOKUP(O89,'Prix vente'!A:A,'Prix vente'!P:P)&amp;"/"&amp;_xlfn.XLOOKUP(O89,'Prix vente'!A:A,'Prix vente'!Q:Q)/1000</f>
        <v>T11/6.5625/10</v>
      </c>
      <c r="Q89" s="183">
        <v>15</v>
      </c>
      <c r="R89" s="183">
        <f>Q89*_xlfn.XLOOKUP(O89,'Prix vente'!A:A,'Prix vente'!R:R)</f>
        <v>11812.5</v>
      </c>
      <c r="S89" s="182">
        <v>40148</v>
      </c>
      <c r="T89" s="182" t="str">
        <f>_xlfn.XLOOKUP(S89,'Prix vente'!$A:$A,'Prix vente'!$H:$H)&amp;"/"&amp;_xlfn.XLOOKUP(S89,'Prix vente'!A:A,'Prix vente'!P:P)&amp;"/"&amp;_xlfn.XLOOKUP(S89,'Prix vente'!A:A,'Prix vente'!Q:Q)/1000</f>
        <v>T11/9.0625/10</v>
      </c>
      <c r="U89" s="182">
        <v>9</v>
      </c>
      <c r="V89" s="182">
        <f>U89*_xlfn.XLOOKUP(S89,'Prix vente'!$A:$A,'Prix vente'!$R:$R)</f>
        <v>9787.5</v>
      </c>
      <c r="W89" s="183"/>
      <c r="X89" s="183"/>
      <c r="Y89" s="183"/>
      <c r="Z89" s="183"/>
      <c r="AA89" s="182"/>
      <c r="AB89" s="182"/>
      <c r="AC89" s="182"/>
      <c r="AD89" s="182"/>
      <c r="AE89" s="292"/>
      <c r="AF89" s="292"/>
      <c r="AG89" s="292"/>
      <c r="AH89" s="292"/>
      <c r="AI89" s="292"/>
      <c r="AJ89" s="292"/>
      <c r="AK89" s="292"/>
      <c r="AL89" s="292"/>
      <c r="AM89" s="292"/>
      <c r="AN89" s="292"/>
      <c r="AO89" s="292"/>
      <c r="AP89" s="292"/>
      <c r="AQ89" s="292"/>
      <c r="AR89" s="292"/>
      <c r="AS89" s="292"/>
      <c r="AT89" s="292"/>
      <c r="AU89" s="292"/>
      <c r="AV89" s="292"/>
      <c r="AW89" s="292"/>
      <c r="AX89" s="292"/>
      <c r="AY89" s="292"/>
      <c r="AZ89" s="292"/>
      <c r="BA89" s="292"/>
      <c r="BB89" s="292"/>
    </row>
    <row r="90" spans="1:54" x14ac:dyDescent="0.25">
      <c r="A90" s="36">
        <v>238</v>
      </c>
      <c r="B90" s="41" t="s">
        <v>8</v>
      </c>
      <c r="C90" s="41" t="s">
        <v>8</v>
      </c>
      <c r="D90" s="180">
        <v>45587</v>
      </c>
      <c r="E90" s="179">
        <v>50008739</v>
      </c>
      <c r="F90" s="43" t="s">
        <v>233</v>
      </c>
      <c r="G90" s="179" t="s">
        <v>10</v>
      </c>
      <c r="H90" s="179"/>
      <c r="I90" s="153">
        <f>_xlfn.XLOOKUP(B90,Clients!B:B,Clients!W:W,FALSE)</f>
        <v>0</v>
      </c>
      <c r="J90" s="181" t="str">
        <f>_xlfn.XLOOKUP(B90,Clients!$B$1:$B$1001,Clients!$M$1:$M$1001,FALSE)</f>
        <v>Net 30 days</v>
      </c>
      <c r="K90" s="153" t="str">
        <f>_xlfn.XLOOKUP(B90,Clients!B:B,Clients!R:R,FALSE)</f>
        <v>EXW Boucherville</v>
      </c>
      <c r="L90" s="184">
        <v>45600</v>
      </c>
      <c r="M90" s="36" t="str">
        <f>_xlfn.XLOOKUP(B90,Clients!B:B,Clients!X:X,FALSE)</f>
        <v>USD</v>
      </c>
      <c r="N90" s="36" t="str">
        <f>_xlfn.XLOOKUP(B90,Clients!B:B,Clients!Y:Y,FALSE)</f>
        <v>USD</v>
      </c>
      <c r="O90" s="183">
        <v>40103</v>
      </c>
      <c r="P90" s="183" t="str">
        <f>_xlfn.XLOOKUP(O90,'Prix vente'!A:A,'Prix vente'!H:H)&amp;"/"&amp;_xlfn.XLOOKUP(O90,'Prix vente'!A:A,'Prix vente'!P:P)&amp;"/"&amp;_xlfn.XLOOKUP(O90,'Prix vente'!A:A,'Prix vente'!Q:Q)/1000</f>
        <v>D16/10/5</v>
      </c>
      <c r="Q90" s="183">
        <v>72</v>
      </c>
      <c r="R90" s="183">
        <f>Q90*_xlfn.XLOOKUP(O90,'Prix vente'!A:A,'Prix vente'!R:R)</f>
        <v>43200</v>
      </c>
      <c r="S90" s="182"/>
      <c r="T90" s="182"/>
      <c r="U90" s="182"/>
      <c r="V90" s="182"/>
      <c r="W90" s="183"/>
      <c r="X90" s="183"/>
      <c r="Y90" s="183"/>
      <c r="Z90" s="183"/>
      <c r="AA90" s="182"/>
      <c r="AB90" s="182"/>
      <c r="AC90" s="182"/>
      <c r="AD90" s="182"/>
      <c r="AE90" s="292"/>
      <c r="AF90" s="292"/>
      <c r="AG90" s="292"/>
      <c r="AH90" s="292"/>
      <c r="AI90" s="292"/>
      <c r="AJ90" s="292"/>
      <c r="AK90" s="292"/>
      <c r="AL90" s="292"/>
      <c r="AM90" s="292"/>
      <c r="AN90" s="292"/>
      <c r="AO90" s="292"/>
      <c r="AP90" s="292"/>
      <c r="AQ90" s="292"/>
      <c r="AR90" s="292"/>
      <c r="AS90" s="292"/>
      <c r="AT90" s="292"/>
      <c r="AU90" s="292"/>
      <c r="AV90" s="292"/>
      <c r="AW90" s="292"/>
      <c r="AX90" s="292"/>
      <c r="AY90" s="292"/>
      <c r="AZ90" s="292"/>
      <c r="BA90" s="292"/>
      <c r="BB90" s="292"/>
    </row>
    <row r="91" spans="1:54" x14ac:dyDescent="0.25">
      <c r="A91" s="37">
        <v>239</v>
      </c>
      <c r="B91" s="41" t="s">
        <v>830</v>
      </c>
      <c r="C91" s="41" t="s">
        <v>830</v>
      </c>
      <c r="D91" s="180">
        <v>45589</v>
      </c>
      <c r="E91" s="179" t="s">
        <v>1071</v>
      </c>
      <c r="F91" s="43" t="s">
        <v>233</v>
      </c>
      <c r="G91" s="179" t="s">
        <v>833</v>
      </c>
      <c r="H91" s="179"/>
      <c r="I91" s="153">
        <f>_xlfn.XLOOKUP(B91,Clients!B:B,Clients!W:W,FALSE)</f>
        <v>0</v>
      </c>
      <c r="J91" s="181" t="str">
        <f>_xlfn.XLOOKUP(B91,Clients!$B$1:$B$1001,Clients!$M$1:$M$1001,FALSE)</f>
        <v>Net 30 jours</v>
      </c>
      <c r="K91" s="153" t="str">
        <f>_xlfn.XLOOKUP(B91,Clients!B:B,Clients!R:R,FALSE)</f>
        <v>Livraison incluse</v>
      </c>
      <c r="L91" s="184">
        <v>45590</v>
      </c>
      <c r="M91" s="36" t="str">
        <f>_xlfn.XLOOKUP(B91,Clients!B:B,Clients!X:X,FALSE)</f>
        <v>CAD</v>
      </c>
      <c r="N91" s="36" t="str">
        <f>_xlfn.XLOOKUP(B91,Clients!B:B,Clients!Y:Y,FALSE)</f>
        <v>CAD</v>
      </c>
      <c r="O91" s="183">
        <v>40149</v>
      </c>
      <c r="P91" s="183" t="str">
        <f>_xlfn.XLOOKUP(O91,'Prix vente'!A:A,'Prix vente'!H:H)&amp;"/"&amp;_xlfn.XLOOKUP(O91,'Prix vente'!A:A,'Prix vente'!P:P)&amp;"/"&amp;_xlfn.XLOOKUP(O91,'Prix vente'!A:A,'Prix vente'!Q:Q)/1000</f>
        <v>D11/9.4/2</v>
      </c>
      <c r="Q91" s="183">
        <v>1</v>
      </c>
      <c r="R91" s="183">
        <f>Q91*_xlfn.XLOOKUP(O91,'Prix vente'!A:A,'Prix vente'!R:R)</f>
        <v>225.60000000000002</v>
      </c>
      <c r="S91" s="182"/>
      <c r="T91" s="182"/>
      <c r="U91" s="182"/>
      <c r="V91" s="182"/>
      <c r="W91" s="183"/>
      <c r="X91" s="183"/>
      <c r="Y91" s="183"/>
      <c r="Z91" s="183"/>
      <c r="AA91" s="182"/>
      <c r="AB91" s="182"/>
      <c r="AC91" s="182"/>
      <c r="AD91" s="182"/>
      <c r="AE91" s="292"/>
      <c r="AF91" s="292"/>
      <c r="AG91" s="292"/>
      <c r="AH91" s="292"/>
      <c r="AI91" s="292"/>
      <c r="AJ91" s="292"/>
      <c r="AK91" s="292"/>
      <c r="AL91" s="292"/>
      <c r="AM91" s="292"/>
      <c r="AN91" s="292"/>
      <c r="AO91" s="292"/>
      <c r="AP91" s="292"/>
      <c r="AQ91" s="292"/>
      <c r="AR91" s="292"/>
      <c r="AS91" s="292"/>
      <c r="AT91" s="292"/>
      <c r="AU91" s="292"/>
      <c r="AV91" s="292"/>
      <c r="AW91" s="292"/>
      <c r="AX91" s="292"/>
      <c r="AY91" s="292"/>
      <c r="AZ91" s="292"/>
      <c r="BA91" s="292"/>
      <c r="BB91" s="292"/>
    </row>
    <row r="92" spans="1:54" x14ac:dyDescent="0.25">
      <c r="A92" s="37">
        <v>240</v>
      </c>
      <c r="B92" s="41" t="s">
        <v>445</v>
      </c>
      <c r="C92" s="41" t="s">
        <v>445</v>
      </c>
      <c r="D92" s="180">
        <v>45593</v>
      </c>
      <c r="E92" s="179">
        <v>104997</v>
      </c>
      <c r="F92" s="43" t="s">
        <v>233</v>
      </c>
      <c r="G92" s="179" t="s">
        <v>674</v>
      </c>
      <c r="H92" s="179"/>
      <c r="I92" s="153">
        <f>_xlfn.XLOOKUP(B92,Clients!B:B,Clients!W:W,FALSE)</f>
        <v>0</v>
      </c>
      <c r="J92" s="181" t="str">
        <f>_xlfn.XLOOKUP(B92,Clients!$B$1:$B$1001,Clients!$M$1:$M$1001,FALSE)</f>
        <v>Net 30 jours</v>
      </c>
      <c r="K92" s="153" t="str">
        <f>_xlfn.XLOOKUP(B92,Clients!B:B,Clients!R:R,FALSE)</f>
        <v>EXW Boucherville</v>
      </c>
      <c r="L92" s="184">
        <v>45600</v>
      </c>
      <c r="M92" s="36" t="str">
        <f>_xlfn.XLOOKUP(B92,Clients!B:B,Clients!X:X,FALSE)</f>
        <v>USD</v>
      </c>
      <c r="N92" s="36" t="str">
        <f>_xlfn.XLOOKUP(B92,Clients!B:B,Clients!Y:Y,FALSE)</f>
        <v>USD</v>
      </c>
      <c r="O92" s="183">
        <v>40117</v>
      </c>
      <c r="P92" s="183" t="str">
        <f>_xlfn.XLOOKUP(O92,'Prix vente'!A:A,'Prix vente'!H:H)&amp;"/"&amp;_xlfn.XLOOKUP(O92,'Prix vente'!A:A,'Prix vente'!P:P)&amp;"/"&amp;_xlfn.XLOOKUP(O92,'Prix vente'!A:A,'Prix vente'!Q:Q)/1000</f>
        <v>S15/10/5</v>
      </c>
      <c r="Q92" s="183">
        <v>3</v>
      </c>
      <c r="R92" s="183">
        <f>Q92*_xlfn.XLOOKUP(O92,'Prix vente'!A:A,'Prix vente'!R:R)</f>
        <v>1800</v>
      </c>
      <c r="S92" s="182">
        <v>40067</v>
      </c>
      <c r="T92" s="182" t="str">
        <f>_xlfn.XLOOKUP(S92,'Prix vente'!$A:$A,'Prix vente'!$H:$H)&amp;"/"&amp;_xlfn.XLOOKUP(S92,'Prix vente'!A:A,'Prix vente'!P:P)&amp;"/"&amp;_xlfn.XLOOKUP(S92,'Prix vente'!A:A,'Prix vente'!Q:Q)/1000</f>
        <v>S15/12/5</v>
      </c>
      <c r="U92" s="182">
        <v>2</v>
      </c>
      <c r="V92" s="182">
        <f>U92*_xlfn.XLOOKUP(S92,'Prix vente'!$A:$A,'Prix vente'!$R:$R)</f>
        <v>1440</v>
      </c>
      <c r="W92" s="183">
        <v>40118</v>
      </c>
      <c r="X92" s="183" t="str">
        <f>_xlfn.XLOOKUP(W92,'Prix vente'!$A:$A,'Prix vente'!$H:$H)&amp;"/"&amp;_xlfn.XLOOKUP(W92,'Prix vente'!A:A,'Prix vente'!P:P)&amp;"/"&amp;_xlfn.XLOOKUP(W92,'Prix vente'!A:A,'Prix vente'!Q:Q)/1000</f>
        <v>S15/6/5</v>
      </c>
      <c r="Y92" s="183">
        <v>1</v>
      </c>
      <c r="Z92" s="183">
        <f>Y92*_xlfn.XLOOKUP(W92,'Prix vente'!$A:$A,'Prix vente'!$R:$R)</f>
        <v>360</v>
      </c>
      <c r="AA92" s="182"/>
      <c r="AB92" s="182"/>
      <c r="AC92" s="182"/>
      <c r="AD92" s="182"/>
      <c r="AE92" s="292"/>
      <c r="AF92" s="292"/>
      <c r="AG92" s="292"/>
      <c r="AH92" s="292"/>
      <c r="AI92" s="292"/>
      <c r="AJ92" s="292"/>
      <c r="AK92" s="292"/>
      <c r="AL92" s="292"/>
      <c r="AM92" s="292"/>
      <c r="AN92" s="292"/>
      <c r="AO92" s="292"/>
      <c r="AP92" s="292"/>
      <c r="AQ92" s="292"/>
      <c r="AR92" s="292"/>
      <c r="AS92" s="292"/>
      <c r="AT92" s="292"/>
      <c r="AU92" s="292"/>
      <c r="AV92" s="292"/>
      <c r="AW92" s="292"/>
      <c r="AX92" s="292"/>
      <c r="AY92" s="292"/>
      <c r="AZ92" s="292"/>
      <c r="BA92" s="292"/>
      <c r="BB92" s="292"/>
    </row>
    <row r="93" spans="1:54" x14ac:dyDescent="0.25">
      <c r="A93" s="36">
        <v>241</v>
      </c>
      <c r="B93" s="41" t="s">
        <v>8</v>
      </c>
      <c r="C93" s="41" t="s">
        <v>8</v>
      </c>
      <c r="D93" s="180">
        <v>45596</v>
      </c>
      <c r="E93" s="179">
        <v>50008774</v>
      </c>
      <c r="F93" s="43" t="s">
        <v>233</v>
      </c>
      <c r="G93" s="179" t="s">
        <v>10</v>
      </c>
      <c r="H93" s="179"/>
      <c r="I93" s="41">
        <f>_xlfn.XLOOKUP(B93,Clients!B:B,Clients!W:W,FALSE)</f>
        <v>0</v>
      </c>
      <c r="J93" s="179" t="str">
        <f>_xlfn.XLOOKUP(B93,Clients!$B$1:$B$1001,Clients!$M$1:$M$1001,FALSE)</f>
        <v>Net 30 days</v>
      </c>
      <c r="K93" s="41" t="str">
        <f>_xlfn.XLOOKUP(B93,Clients!B:B,Clients!R:R,FALSE)</f>
        <v>EXW Boucherville</v>
      </c>
      <c r="L93" s="184">
        <v>45609</v>
      </c>
      <c r="M93" s="36" t="str">
        <f>_xlfn.XLOOKUP(B93,Clients!B:B,Clients!X:X,FALSE)</f>
        <v>USD</v>
      </c>
      <c r="N93" s="36" t="str">
        <f>_xlfn.XLOOKUP(B93,Clients!B:B,Clients!Y:Y,FALSE)</f>
        <v>USD</v>
      </c>
      <c r="O93" s="183">
        <v>40103</v>
      </c>
      <c r="P93" s="183" t="str">
        <f>_xlfn.XLOOKUP(O93,'Prix vente'!A:A,'Prix vente'!H:H)&amp;"/"&amp;_xlfn.XLOOKUP(O93,'Prix vente'!A:A,'Prix vente'!P:P)&amp;"/"&amp;_xlfn.XLOOKUP(O93,'Prix vente'!A:A,'Prix vente'!Q:Q)/1000</f>
        <v>D16/10/5</v>
      </c>
      <c r="Q93" s="183">
        <v>72</v>
      </c>
      <c r="R93" s="183">
        <f>Q93*_xlfn.XLOOKUP(O93,'Prix vente'!A:A,'Prix vente'!R:R)</f>
        <v>43200</v>
      </c>
      <c r="S93" s="182"/>
      <c r="T93" s="182"/>
      <c r="U93" s="182"/>
      <c r="V93" s="182"/>
      <c r="W93" s="183"/>
      <c r="X93" s="183"/>
      <c r="Y93" s="183"/>
      <c r="Z93" s="183"/>
      <c r="AA93" s="182"/>
      <c r="AB93" s="182"/>
      <c r="AC93" s="182"/>
      <c r="AD93" s="182"/>
      <c r="AE93" s="292"/>
      <c r="AF93" s="292"/>
      <c r="AG93" s="292"/>
      <c r="AH93" s="292"/>
      <c r="AI93" s="292"/>
      <c r="AJ93" s="292"/>
      <c r="AK93" s="292"/>
      <c r="AL93" s="292"/>
      <c r="AM93" s="292"/>
      <c r="AN93" s="292"/>
      <c r="AO93" s="292"/>
      <c r="AP93" s="292"/>
      <c r="AQ93" s="292"/>
      <c r="AR93" s="292"/>
      <c r="AS93" s="292"/>
      <c r="AT93" s="292"/>
      <c r="AU93" s="292"/>
      <c r="AV93" s="292"/>
      <c r="AW93" s="292"/>
      <c r="AX93" s="292"/>
      <c r="AY93" s="292"/>
      <c r="AZ93" s="292"/>
      <c r="BA93" s="292"/>
      <c r="BB93" s="292"/>
    </row>
    <row r="94" spans="1:54" x14ac:dyDescent="0.25">
      <c r="A94" s="37">
        <v>242</v>
      </c>
      <c r="B94" s="41" t="s">
        <v>304</v>
      </c>
      <c r="C94" s="41" t="s">
        <v>304</v>
      </c>
      <c r="D94" s="180">
        <v>45595</v>
      </c>
      <c r="E94" s="179">
        <v>301024</v>
      </c>
      <c r="F94" s="43" t="s">
        <v>233</v>
      </c>
      <c r="G94" s="179" t="s">
        <v>308</v>
      </c>
      <c r="H94" s="179"/>
      <c r="I94" s="153">
        <f>_xlfn.XLOOKUP(B94,Clients!B:B,Clients!W:W,FALSE)</f>
        <v>0</v>
      </c>
      <c r="J94" s="181" t="str">
        <f>_xlfn.XLOOKUP(B94,Clients!$B$1:$B$1001,Clients!$M$1:$M$1001,FALSE)</f>
        <v>Net 30 jours</v>
      </c>
      <c r="K94" s="153" t="str">
        <f>_xlfn.XLOOKUP(B94,Clients!B:B,Clients!R:R,FALSE)</f>
        <v>Livraison incluse</v>
      </c>
      <c r="L94" s="184" t="s">
        <v>946</v>
      </c>
      <c r="M94" s="36" t="str">
        <f>_xlfn.XLOOKUP(B94,Clients!B:B,Clients!X:X,FALSE)</f>
        <v>CAD</v>
      </c>
      <c r="N94" s="36" t="str">
        <f>_xlfn.XLOOKUP(B94,Clients!B:B,Clients!Y:Y,FALSE)</f>
        <v>CAD</v>
      </c>
      <c r="O94" s="183">
        <v>40155</v>
      </c>
      <c r="P94" s="183" t="str">
        <f>_xlfn.XLOOKUP(O94,'Prix vente'!A:A,'Prix vente'!H:H)&amp;"/"&amp;_xlfn.XLOOKUP(O94,'Prix vente'!A:A,'Prix vente'!P:P)&amp;"/"&amp;_xlfn.XLOOKUP(O94,'Prix vente'!A:A,'Prix vente'!Q:Q)/1000</f>
        <v>B25/8.6/5</v>
      </c>
      <c r="Q94" s="183">
        <v>7</v>
      </c>
      <c r="R94" s="183">
        <f>Q94*_xlfn.XLOOKUP(O94,'Prix vente'!A:A,'Prix vente'!R:R)</f>
        <v>3611.9999999999991</v>
      </c>
      <c r="S94" s="182"/>
      <c r="T94" s="182"/>
      <c r="U94" s="182"/>
      <c r="V94" s="182"/>
      <c r="W94" s="183"/>
      <c r="X94" s="183"/>
      <c r="Y94" s="183"/>
      <c r="Z94" s="183"/>
      <c r="AA94" s="182"/>
      <c r="AB94" s="182"/>
      <c r="AC94" s="182"/>
      <c r="AD94" s="182"/>
      <c r="AE94" s="292"/>
      <c r="AF94" s="292"/>
      <c r="AG94" s="292"/>
      <c r="AH94" s="292"/>
      <c r="AI94" s="292"/>
      <c r="AJ94" s="292"/>
      <c r="AK94" s="292"/>
      <c r="AL94" s="292"/>
      <c r="AM94" s="292"/>
      <c r="AN94" s="292"/>
      <c r="AO94" s="292"/>
      <c r="AP94" s="292"/>
      <c r="AQ94" s="292"/>
      <c r="AR94" s="292"/>
      <c r="AS94" s="292"/>
      <c r="AT94" s="292"/>
      <c r="AU94" s="292"/>
      <c r="AV94" s="292"/>
      <c r="AW94" s="292"/>
      <c r="AX94" s="292"/>
      <c r="AY94" s="292"/>
      <c r="AZ94" s="292"/>
      <c r="BA94" s="292"/>
      <c r="BB94" s="292"/>
    </row>
    <row r="95" spans="1:54" x14ac:dyDescent="0.25">
      <c r="A95" s="37">
        <v>243</v>
      </c>
      <c r="B95" s="41" t="s">
        <v>1135</v>
      </c>
      <c r="C95" s="41" t="s">
        <v>1135</v>
      </c>
      <c r="D95" s="180">
        <v>45595</v>
      </c>
      <c r="E95" s="179">
        <v>2842</v>
      </c>
      <c r="F95" s="43" t="s">
        <v>233</v>
      </c>
      <c r="G95" s="179" t="s">
        <v>1141</v>
      </c>
      <c r="H95" s="179"/>
      <c r="I95" s="153">
        <f>_xlfn.XLOOKUP(B95,Clients!B:B,Clients!W:W,FALSE)</f>
        <v>0</v>
      </c>
      <c r="J95" s="181" t="str">
        <f>_xlfn.XLOOKUP(B95,Clients!$B$1:$B$1001,Clients!$M$1:$M$1001,FALSE)</f>
        <v>Net 30 days</v>
      </c>
      <c r="K95" s="153" t="str">
        <f>_xlfn.XLOOKUP(B95,Clients!B:B,Clients!R:R,FALSE)</f>
        <v>Delivery Included</v>
      </c>
      <c r="L95" s="184">
        <v>45604</v>
      </c>
      <c r="M95" s="36" t="str">
        <f>_xlfn.XLOOKUP(B95,Clients!B:B,Clients!X:X,FALSE)</f>
        <v>CAD</v>
      </c>
      <c r="N95" s="36" t="str">
        <f>_xlfn.XLOOKUP(B95,Clients!B:B,Clients!Y:Y,FALSE)</f>
        <v>CAD</v>
      </c>
      <c r="O95" s="183">
        <v>40151</v>
      </c>
      <c r="P95" s="183" t="str">
        <f>_xlfn.XLOOKUP(O95,'Prix vente'!A:A,'Prix vente'!H:H)&amp;"/"&amp;_xlfn.XLOOKUP(O95,'Prix vente'!A:A,'Prix vente'!P:P)&amp;"/"&amp;_xlfn.XLOOKUP(O95,'Prix vente'!A:A,'Prix vente'!Q:Q)/1000</f>
        <v>S21/13/2</v>
      </c>
      <c r="Q95" s="183">
        <v>1</v>
      </c>
      <c r="R95" s="183">
        <f>Q95*_xlfn.XLOOKUP(O95,'Prix vente'!A:A,'Prix vente'!R:R)</f>
        <v>312</v>
      </c>
      <c r="S95" s="182">
        <v>40152</v>
      </c>
      <c r="T95" s="182" t="str">
        <f>_xlfn.XLOOKUP(S95,'Prix vente'!$A:$A,'Prix vente'!$H:$H)&amp;"/"&amp;_xlfn.XLOOKUP(S95,'Prix vente'!A:A,'Prix vente'!P:P)&amp;"/"&amp;_xlfn.XLOOKUP(S95,'Prix vente'!A:A,'Prix vente'!Q:Q)/1000</f>
        <v>S35/13/2</v>
      </c>
      <c r="U95" s="182">
        <v>1</v>
      </c>
      <c r="V95" s="182">
        <f>U95*_xlfn.XLOOKUP(S95,'Prix vente'!$A:$A,'Prix vente'!$R:$R)</f>
        <v>312</v>
      </c>
      <c r="W95" s="183">
        <v>40153</v>
      </c>
      <c r="X95" s="183" t="str">
        <f>_xlfn.XLOOKUP(W95,'Prix vente'!$A:$A,'Prix vente'!$H:$H)&amp;"/"&amp;_xlfn.XLOOKUP(W95,'Prix vente'!A:A,'Prix vente'!P:P)&amp;"/"&amp;_xlfn.XLOOKUP(W95,'Prix vente'!A:A,'Prix vente'!Q:Q)/1000</f>
        <v>B15/13/2</v>
      </c>
      <c r="Y95" s="183">
        <v>1</v>
      </c>
      <c r="Z95" s="183">
        <f>Y95*_xlfn.XLOOKUP(W95,'Prix vente'!$A:$A,'Prix vente'!$R:$R)</f>
        <v>312</v>
      </c>
      <c r="AA95" s="182">
        <v>40154</v>
      </c>
      <c r="AB95" s="182" t="str">
        <f>_xlfn.XLOOKUP(AA95,'Prix vente'!$A:$A,'Prix vente'!$H:$H)&amp;"/"&amp;_xlfn.XLOOKUP(AA95,'Prix vente'!A:A,'Prix vente'!P:P)&amp;"/"&amp;_xlfn.XLOOKUP(AA95,'Prix vente'!A:A,'Prix vente'!Q:Q)/1000</f>
        <v>B25/13/2</v>
      </c>
      <c r="AC95" s="182">
        <v>1</v>
      </c>
      <c r="AD95" s="182">
        <f>AC95*_xlfn.XLOOKUP(AA95,'Prix vente'!$A:$A,'Prix vente'!$R:$R)</f>
        <v>312</v>
      </c>
      <c r="AE95" s="292"/>
      <c r="AF95" s="292"/>
      <c r="AG95" s="292"/>
      <c r="AH95" s="292"/>
      <c r="AI95" s="292"/>
      <c r="AJ95" s="292"/>
      <c r="AK95" s="292"/>
      <c r="AL95" s="292"/>
      <c r="AM95" s="292"/>
      <c r="AN95" s="292"/>
      <c r="AO95" s="292"/>
      <c r="AP95" s="292"/>
      <c r="AQ95" s="292"/>
      <c r="AR95" s="292"/>
      <c r="AS95" s="292"/>
      <c r="AT95" s="292"/>
      <c r="AU95" s="292"/>
      <c r="AV95" s="292"/>
      <c r="AW95" s="292"/>
      <c r="AX95" s="292"/>
      <c r="AY95" s="292"/>
      <c r="AZ95" s="292"/>
      <c r="BA95" s="292"/>
      <c r="BB95" s="292"/>
    </row>
    <row r="96" spans="1:54" x14ac:dyDescent="0.25">
      <c r="A96" s="36">
        <v>244</v>
      </c>
      <c r="B96" s="41" t="s">
        <v>445</v>
      </c>
      <c r="C96" s="41" t="s">
        <v>445</v>
      </c>
      <c r="D96" s="180">
        <v>45596</v>
      </c>
      <c r="E96" s="179">
        <v>105111</v>
      </c>
      <c r="F96" s="43" t="s">
        <v>233</v>
      </c>
      <c r="G96" s="179" t="s">
        <v>674</v>
      </c>
      <c r="H96" s="179"/>
      <c r="I96" s="153">
        <f>_xlfn.XLOOKUP(B96,Clients!B:B,Clients!W:W,FALSE)</f>
        <v>0</v>
      </c>
      <c r="J96" s="181" t="str">
        <f>_xlfn.XLOOKUP(B96,Clients!$B$1:$B$1001,Clients!$M$1:$M$1001,FALSE)</f>
        <v>Net 30 jours</v>
      </c>
      <c r="K96" s="153" t="str">
        <f>_xlfn.XLOOKUP(B96,Clients!B:B,Clients!R:R,FALSE)</f>
        <v>EXW Boucherville</v>
      </c>
      <c r="L96" s="184"/>
      <c r="M96" s="36" t="str">
        <f>_xlfn.XLOOKUP(B96,Clients!B:B,Clients!X:X,FALSE)</f>
        <v>USD</v>
      </c>
      <c r="N96" s="36" t="str">
        <f>_xlfn.XLOOKUP(B96,Clients!B:B,Clients!Y:Y,FALSE)</f>
        <v>USD</v>
      </c>
      <c r="O96" s="183">
        <v>40150</v>
      </c>
      <c r="P96" s="183" t="str">
        <f>_xlfn.XLOOKUP(O96,'Prix vente'!A:A,'Prix vente'!H:H)&amp;"/"&amp;_xlfn.XLOOKUP(O96,'Prix vente'!A:A,'Prix vente'!P:P)&amp;"/"&amp;_xlfn.XLOOKUP(O96,'Prix vente'!A:A,'Prix vente'!Q:Q)/1000</f>
        <v>B25/10/5</v>
      </c>
      <c r="Q96" s="183">
        <v>18</v>
      </c>
      <c r="R96" s="183">
        <f>Q96*_xlfn.XLOOKUP(O96,'Prix vente'!A:A,'Prix vente'!R:R)</f>
        <v>10800</v>
      </c>
      <c r="S96" s="182"/>
      <c r="T96" s="182"/>
      <c r="U96" s="182"/>
      <c r="V96" s="182"/>
      <c r="W96" s="183"/>
      <c r="X96" s="183"/>
      <c r="Y96" s="183"/>
      <c r="Z96" s="183"/>
      <c r="AA96" s="182"/>
      <c r="AB96" s="182"/>
      <c r="AC96" s="182"/>
      <c r="AD96" s="182"/>
      <c r="AE96" s="292"/>
      <c r="AF96" s="292"/>
      <c r="AG96" s="292"/>
      <c r="AH96" s="292"/>
      <c r="AI96" s="292"/>
      <c r="AJ96" s="292"/>
      <c r="AK96" s="292"/>
      <c r="AL96" s="292"/>
      <c r="AM96" s="292"/>
      <c r="AN96" s="292"/>
      <c r="AO96" s="292"/>
      <c r="AP96" s="292"/>
      <c r="AQ96" s="292"/>
      <c r="AR96" s="292"/>
      <c r="AS96" s="292"/>
      <c r="AT96" s="292"/>
      <c r="AU96" s="292"/>
      <c r="AV96" s="292"/>
      <c r="AW96" s="292"/>
      <c r="AX96" s="292"/>
      <c r="AY96" s="292"/>
      <c r="AZ96" s="292"/>
      <c r="BA96" s="292"/>
      <c r="BB96" s="292"/>
    </row>
    <row r="97" spans="1:54" x14ac:dyDescent="0.25">
      <c r="A97" s="37">
        <v>245</v>
      </c>
      <c r="B97" s="41" t="s">
        <v>476</v>
      </c>
      <c r="C97" s="41" t="s">
        <v>476</v>
      </c>
      <c r="D97" s="180">
        <v>45600</v>
      </c>
      <c r="E97" s="179" t="s">
        <v>1201</v>
      </c>
      <c r="F97" s="43" t="s">
        <v>233</v>
      </c>
      <c r="G97" s="179" t="s">
        <v>479</v>
      </c>
      <c r="H97" s="179"/>
      <c r="I97" s="153">
        <f>_xlfn.XLOOKUP(B97,Clients!B:B,Clients!W:W,FALSE)</f>
        <v>0</v>
      </c>
      <c r="J97" s="181" t="str">
        <f>_xlfn.XLOOKUP(B97,Clients!$B$1:$B$1001,Clients!$M$1:$M$1001,FALSE)</f>
        <v>Net 30 jours</v>
      </c>
      <c r="K97" s="153" t="str">
        <f>_xlfn.XLOOKUP(B97,Clients!B:B,Clients!R:R,FALSE)</f>
        <v>EXW Boucherville</v>
      </c>
      <c r="L97" s="184" t="s">
        <v>1200</v>
      </c>
      <c r="M97" s="36" t="str">
        <f>_xlfn.XLOOKUP(B97,Clients!B:B,Clients!X:X,FALSE)</f>
        <v>CAD</v>
      </c>
      <c r="N97" s="36" t="str">
        <f>_xlfn.XLOOKUP(B97,Clients!B:B,Clients!Y:Y,FALSE)</f>
        <v>CAD</v>
      </c>
      <c r="O97" s="183">
        <v>40161</v>
      </c>
      <c r="P97" s="183" t="str">
        <f>_xlfn.XLOOKUP(O97,'Prix vente'!A:A,'Prix vente'!H:H)&amp;"/"&amp;_xlfn.XLOOKUP(O97,'Prix vente'!A:A,'Prix vente'!P:P)&amp;"/"&amp;_xlfn.XLOOKUP(O97,'Prix vente'!A:A,'Prix vente'!Q:Q)/1000</f>
        <v>4 x 6/4/0.006</v>
      </c>
      <c r="Q97" s="183">
        <v>0</v>
      </c>
      <c r="R97" s="183">
        <v>664</v>
      </c>
      <c r="S97" s="182"/>
      <c r="T97" s="182"/>
      <c r="U97" s="182"/>
      <c r="V97" s="182"/>
      <c r="W97" s="183"/>
      <c r="X97" s="183"/>
      <c r="Y97" s="183"/>
      <c r="Z97" s="183"/>
      <c r="AA97" s="182"/>
      <c r="AB97" s="182"/>
      <c r="AC97" s="182"/>
      <c r="AD97" s="182"/>
      <c r="AE97" s="292"/>
      <c r="AF97" s="292"/>
      <c r="AG97" s="292"/>
      <c r="AH97" s="292"/>
      <c r="AI97" s="292"/>
      <c r="AJ97" s="292"/>
      <c r="AK97" s="292"/>
      <c r="AL97" s="292"/>
      <c r="AM97" s="292"/>
      <c r="AN97" s="292"/>
      <c r="AO97" s="292"/>
      <c r="AP97" s="292"/>
      <c r="AQ97" s="292"/>
      <c r="AR97" s="292"/>
      <c r="AS97" s="292"/>
      <c r="AT97" s="292"/>
      <c r="AU97" s="292"/>
      <c r="AV97" s="292"/>
      <c r="AW97" s="292"/>
      <c r="AX97" s="292"/>
      <c r="AY97" s="292"/>
      <c r="AZ97" s="292"/>
      <c r="BA97" s="292"/>
      <c r="BB97" s="292"/>
    </row>
    <row r="98" spans="1:54" x14ac:dyDescent="0.25">
      <c r="A98" s="37">
        <v>246</v>
      </c>
      <c r="B98" s="41" t="s">
        <v>476</v>
      </c>
      <c r="C98" s="41" t="s">
        <v>476</v>
      </c>
      <c r="D98" s="180">
        <v>45600</v>
      </c>
      <c r="E98" s="179">
        <v>1942</v>
      </c>
      <c r="F98" s="43" t="s">
        <v>233</v>
      </c>
      <c r="G98" s="179" t="s">
        <v>518</v>
      </c>
      <c r="H98" s="179"/>
      <c r="I98" s="153">
        <f>_xlfn.XLOOKUP(B98,Clients!B:B,Clients!W:W,FALSE)</f>
        <v>0</v>
      </c>
      <c r="J98" s="181" t="str">
        <f>_xlfn.XLOOKUP(B98,Clients!$B$1:$B$1001,Clients!$M$1:$M$1001,FALSE)</f>
        <v>Net 30 jours</v>
      </c>
      <c r="K98" s="153" t="str">
        <f>_xlfn.XLOOKUP(B98,Clients!B:B,Clients!R:R,FALSE)</f>
        <v>EXW Boucherville</v>
      </c>
      <c r="L98" s="184">
        <v>45607</v>
      </c>
      <c r="M98" s="36" t="str">
        <f>_xlfn.XLOOKUP(B98,Clients!B:B,Clients!X:X,FALSE)</f>
        <v>CAD</v>
      </c>
      <c r="N98" s="36" t="str">
        <f>_xlfn.XLOOKUP(B98,Clients!B:B,Clients!Y:Y,FALSE)</f>
        <v>CAD</v>
      </c>
      <c r="O98" s="183">
        <v>40156</v>
      </c>
      <c r="P98" s="183" t="str">
        <f>_xlfn.XLOOKUP(O98,'Prix vente'!A:A,'Prix vente'!H:H)&amp;"/"&amp;_xlfn.XLOOKUP(O98,'Prix vente'!A:A,'Prix vente'!P:P)&amp;"/"&amp;_xlfn.XLOOKUP(O98,'Prix vente'!A:A,'Prix vente'!Q:Q)/1000</f>
        <v>D21/8.6/10</v>
      </c>
      <c r="Q98" s="183">
        <v>7</v>
      </c>
      <c r="R98" s="183">
        <f>Q98*_xlfn.XLOOKUP(O98,'Prix vente'!A:A,'Prix vente'!R:R)</f>
        <v>7223.9999999999982</v>
      </c>
      <c r="S98" s="182"/>
      <c r="T98" s="182"/>
      <c r="U98" s="182"/>
      <c r="V98" s="182"/>
      <c r="W98" s="183"/>
      <c r="X98" s="183"/>
      <c r="Y98" s="183"/>
      <c r="Z98" s="183"/>
      <c r="AA98" s="182"/>
      <c r="AB98" s="182"/>
      <c r="AC98" s="182"/>
      <c r="AD98" s="182"/>
      <c r="AE98" s="292"/>
      <c r="AF98" s="292"/>
      <c r="AG98" s="292"/>
      <c r="AH98" s="292"/>
      <c r="AI98" s="292"/>
      <c r="AJ98" s="292"/>
      <c r="AK98" s="292"/>
      <c r="AL98" s="292"/>
      <c r="AM98" s="292"/>
      <c r="AN98" s="292"/>
      <c r="AO98" s="292"/>
      <c r="AP98" s="292"/>
      <c r="AQ98" s="292"/>
      <c r="AR98" s="292"/>
      <c r="AS98" s="292"/>
      <c r="AT98" s="292"/>
      <c r="AU98" s="292"/>
      <c r="AV98" s="292"/>
      <c r="AW98" s="292"/>
      <c r="AX98" s="292"/>
      <c r="AY98" s="292"/>
      <c r="AZ98" s="292"/>
      <c r="BA98" s="292"/>
      <c r="BB98" s="292"/>
    </row>
    <row r="99" spans="1:54" x14ac:dyDescent="0.25">
      <c r="A99" s="36">
        <v>247</v>
      </c>
      <c r="B99" s="41" t="s">
        <v>476</v>
      </c>
      <c r="C99" s="41" t="s">
        <v>476</v>
      </c>
      <c r="D99" s="180">
        <v>45601</v>
      </c>
      <c r="E99" s="179">
        <v>1944</v>
      </c>
      <c r="F99" s="43" t="s">
        <v>233</v>
      </c>
      <c r="G99" s="179" t="s">
        <v>518</v>
      </c>
      <c r="H99" s="179"/>
      <c r="I99" s="153">
        <f>_xlfn.XLOOKUP(B99,Clients!B:B,Clients!W:W,FALSE)</f>
        <v>0</v>
      </c>
      <c r="J99" s="181" t="str">
        <f>_xlfn.XLOOKUP(B99,Clients!$B$1:$B$1001,Clients!$M$1:$M$1001,FALSE)</f>
        <v>Net 30 jours</v>
      </c>
      <c r="K99" s="153" t="str">
        <f>_xlfn.XLOOKUP(B99,Clients!B:B,Clients!R:R,FALSE)</f>
        <v>EXW Boucherville</v>
      </c>
      <c r="L99" s="184">
        <v>45607</v>
      </c>
      <c r="M99" s="36" t="str">
        <f>_xlfn.XLOOKUP(B99,Clients!B:B,Clients!X:X,FALSE)</f>
        <v>CAD</v>
      </c>
      <c r="N99" s="36" t="str">
        <f>_xlfn.XLOOKUP(B99,Clients!B:B,Clients!Y:Y,FALSE)</f>
        <v>CAD</v>
      </c>
      <c r="O99" s="183">
        <v>40157</v>
      </c>
      <c r="P99" s="183" t="str">
        <f>_xlfn.XLOOKUP(O99,'Prix vente'!A:A,'Prix vente'!H:H)&amp;"/"&amp;_xlfn.XLOOKUP(O99,'Prix vente'!A:A,'Prix vente'!P:P)&amp;"/"&amp;_xlfn.XLOOKUP(O99,'Prix vente'!A:A,'Prix vente'!Q:Q)/1000</f>
        <v>D21/4.5/5</v>
      </c>
      <c r="Q99" s="183">
        <v>4</v>
      </c>
      <c r="R99" s="183">
        <f>Q99*_xlfn.XLOOKUP(O99,'Prix vente'!A:A,'Prix vente'!R:R)</f>
        <v>1080</v>
      </c>
      <c r="S99" s="182">
        <v>40158</v>
      </c>
      <c r="T99" s="182" t="str">
        <f>_xlfn.XLOOKUP(S99,'Prix vente'!$A:$A,'Prix vente'!$H:$H)&amp;"/"&amp;_xlfn.XLOOKUP(S99,'Prix vente'!A:A,'Prix vente'!P:P)&amp;"/"&amp;_xlfn.XLOOKUP(S99,'Prix vente'!A:A,'Prix vente'!Q:Q)/1000</f>
        <v>D21/8.625/5</v>
      </c>
      <c r="U99" s="182">
        <v>4</v>
      </c>
      <c r="V99" s="182">
        <f>IFERROR(U99*_xlfn.XLOOKUP(S99,'Prix vente'!$A:$A,'Prix vente'!$R:$R),"")</f>
        <v>2070</v>
      </c>
      <c r="W99" s="183">
        <v>40159</v>
      </c>
      <c r="X99" s="183" t="str">
        <f>_xlfn.XLOOKUP(W99,'Prix vente'!$A:$A,'Prix vente'!$H:$H)&amp;"/"&amp;_xlfn.XLOOKUP(W99,'Prix vente'!A:A,'Prix vente'!P:P)&amp;"/"&amp;_xlfn.XLOOKUP(W99,'Prix vente'!A:A,'Prix vente'!Q:Q)/1000</f>
        <v>D21/7.5/5</v>
      </c>
      <c r="Y99" s="183">
        <v>1</v>
      </c>
      <c r="Z99" s="183">
        <f>IFERROR(Y99*_xlfn.XLOOKUP(W99,'Prix vente'!$A:$A,'Prix vente'!$R:$R),"")</f>
        <v>450</v>
      </c>
      <c r="AA99" s="182"/>
      <c r="AB99" s="182"/>
      <c r="AC99" s="182"/>
      <c r="AD99" s="182"/>
      <c r="AE99" s="292"/>
      <c r="AF99" s="292"/>
      <c r="AG99" s="292"/>
      <c r="AH99" s="292"/>
      <c r="AI99" s="292"/>
      <c r="AJ99" s="292"/>
      <c r="AK99" s="292"/>
      <c r="AL99" s="292"/>
      <c r="AM99" s="292"/>
      <c r="AN99" s="292"/>
      <c r="AO99" s="292"/>
      <c r="AP99" s="292"/>
      <c r="AQ99" s="292"/>
      <c r="AR99" s="292"/>
      <c r="AS99" s="292"/>
      <c r="AT99" s="292"/>
      <c r="AU99" s="292"/>
      <c r="AV99" s="292"/>
      <c r="AW99" s="292"/>
      <c r="AX99" s="292"/>
      <c r="AY99" s="292"/>
      <c r="AZ99" s="292"/>
      <c r="BA99" s="292"/>
      <c r="BB99" s="292"/>
    </row>
    <row r="100" spans="1:54" x14ac:dyDescent="0.25">
      <c r="A100" s="37">
        <v>248</v>
      </c>
      <c r="B100" s="41" t="s">
        <v>1209</v>
      </c>
      <c r="C100" s="41" t="s">
        <v>1209</v>
      </c>
      <c r="D100" s="180">
        <v>45601</v>
      </c>
      <c r="E100" s="179" t="s">
        <v>1071</v>
      </c>
      <c r="F100" s="43" t="s">
        <v>233</v>
      </c>
      <c r="G100" s="179" t="s">
        <v>1215</v>
      </c>
      <c r="H100" s="179"/>
      <c r="I100" s="153">
        <f>_xlfn.XLOOKUP(B100,Clients!B:B,Clients!W:W,FALSE)</f>
        <v>0</v>
      </c>
      <c r="J100" s="181" t="str">
        <f>_xlfn.XLOOKUP(B100,Clients!$B$1:$B$1001,Clients!$M$1:$M$1001,FALSE)</f>
        <v>Net 30 jours</v>
      </c>
      <c r="K100" s="153" t="str">
        <f>_xlfn.XLOOKUP(B100,Clients!B:B,Clients!R:R,FALSE)</f>
        <v>Livraison incluse</v>
      </c>
      <c r="L100" s="184">
        <v>45608</v>
      </c>
      <c r="M100" s="36" t="str">
        <f>_xlfn.XLOOKUP(B100,Clients!B:B,Clients!X:X,FALSE)</f>
        <v>CAD</v>
      </c>
      <c r="N100" s="36" t="str">
        <f>_xlfn.XLOOKUP(B100,Clients!B:B,Clients!Y:Y,FALSE)</f>
        <v>CAD</v>
      </c>
      <c r="O100" s="183">
        <v>40160</v>
      </c>
      <c r="P100" s="183" t="str">
        <f>_xlfn.XLOOKUP(O100,'Prix vente'!A:A,'Prix vente'!H:H)&amp;"/"&amp;_xlfn.XLOOKUP(O100,'Prix vente'!A:A,'Prix vente'!P:P)&amp;"/"&amp;_xlfn.XLOOKUP(O100,'Prix vente'!A:A,'Prix vente'!Q:Q)/1000</f>
        <v>D11/7.128/2.5</v>
      </c>
      <c r="Q100" s="183">
        <v>1</v>
      </c>
      <c r="R100" s="183">
        <f>Q100*_xlfn.XLOOKUP(O100,'Prix vente'!A:A,'Prix vente'!R:R)</f>
        <v>213.84</v>
      </c>
      <c r="S100" s="182">
        <v>40176</v>
      </c>
      <c r="T100" s="182" t="str">
        <f>_xlfn.XLOOKUP(S100,'Prix vente'!$A:$A,'Prix vente'!$H:$H)&amp;"/"&amp;_xlfn.XLOOKUP(S100,'Prix vente'!A:A,'Prix vente'!P:P)&amp;"/"&amp;_xlfn.XLOOKUP(S100,'Prix vente'!A:A,'Prix vente'!Q:Q)/1000</f>
        <v>T11/4.5/2.5</v>
      </c>
      <c r="U100" s="182">
        <v>1</v>
      </c>
      <c r="V100" s="182">
        <f>IFERROR(U100*_xlfn.XLOOKUP(S100,'Prix vente'!$A:$A,'Prix vente'!$R:$R),"")</f>
        <v>135</v>
      </c>
      <c r="W100" s="183"/>
      <c r="X100" s="183"/>
      <c r="Y100" s="183"/>
      <c r="Z100" s="183"/>
      <c r="AA100" s="182"/>
      <c r="AB100" s="182"/>
      <c r="AC100" s="182"/>
      <c r="AD100" s="182"/>
      <c r="AE100" s="292"/>
      <c r="AF100" s="292"/>
      <c r="AG100" s="292"/>
      <c r="AH100" s="292"/>
      <c r="AI100" s="292"/>
      <c r="AJ100" s="292"/>
      <c r="AK100" s="292"/>
      <c r="AL100" s="292"/>
      <c r="AM100" s="292"/>
      <c r="AN100" s="292"/>
      <c r="AO100" s="292"/>
      <c r="AP100" s="292"/>
      <c r="AQ100" s="292"/>
      <c r="AR100" s="292"/>
      <c r="AS100" s="292"/>
      <c r="AT100" s="292"/>
      <c r="AU100" s="292"/>
      <c r="AV100" s="292"/>
      <c r="AW100" s="292"/>
      <c r="AX100" s="292"/>
      <c r="AY100" s="292"/>
      <c r="AZ100" s="292"/>
      <c r="BA100" s="292"/>
      <c r="BB100" s="292"/>
    </row>
    <row r="101" spans="1:54" x14ac:dyDescent="0.25">
      <c r="A101" s="37">
        <v>249</v>
      </c>
      <c r="B101" s="41" t="s">
        <v>634</v>
      </c>
      <c r="C101" s="41" t="s">
        <v>634</v>
      </c>
      <c r="D101" s="180">
        <v>45602</v>
      </c>
      <c r="E101" s="179" t="s">
        <v>1337</v>
      </c>
      <c r="F101" s="43" t="s">
        <v>233</v>
      </c>
      <c r="G101" s="179" t="s">
        <v>770</v>
      </c>
      <c r="H101" s="179"/>
      <c r="I101" s="153">
        <f>_xlfn.XLOOKUP(B101,Clients!B:B,Clients!W:W,FALSE)</f>
        <v>0</v>
      </c>
      <c r="J101" s="181" t="str">
        <f>_xlfn.XLOOKUP(B101,Clients!$B$1:$B$1001,Clients!$M$1:$M$1001,FALSE)</f>
        <v>Net 30 jours</v>
      </c>
      <c r="K101" s="153" t="str">
        <f>_xlfn.XLOOKUP(B101,Clients!B:B,Clients!R:R,FALSE)</f>
        <v>Livraison incluse</v>
      </c>
      <c r="L101" s="184">
        <v>45694</v>
      </c>
      <c r="M101" s="36" t="str">
        <f>_xlfn.XLOOKUP(B101,Clients!B:B,Clients!X:X,FALSE)</f>
        <v>CAD</v>
      </c>
      <c r="N101" s="36" t="str">
        <f>_xlfn.XLOOKUP(B101,Clients!B:B,Clients!Y:Y,FALSE)</f>
        <v>CAD</v>
      </c>
      <c r="O101" s="183">
        <v>40162</v>
      </c>
      <c r="P101" s="183" t="str">
        <f>_xlfn.XLOOKUP(O101,'Prix vente'!A:A,'Prix vente'!H:H)&amp;"/"&amp;_xlfn.XLOOKUP(O101,'Prix vente'!A:A,'Prix vente'!P:P)&amp;"/"&amp;_xlfn.XLOOKUP(O101,'Prix vente'!A:A,'Prix vente'!Q:Q)/1000</f>
        <v>F80/11/5</v>
      </c>
      <c r="Q101" s="183">
        <v>5</v>
      </c>
      <c r="R101" s="183">
        <f>Q101*_xlfn.XLOOKUP(O101,'Prix vente'!A:A,'Prix vente'!R:R)</f>
        <v>3300</v>
      </c>
      <c r="S101" s="182">
        <v>40163</v>
      </c>
      <c r="T101" s="182" t="str">
        <f>_xlfn.XLOOKUP(S101,'Prix vente'!$A:$A,'Prix vente'!$H:$H)&amp;"/"&amp;_xlfn.XLOOKUP(S101,'Prix vente'!A:A,'Prix vente'!P:P)&amp;"/"&amp;_xlfn.XLOOKUP(S101,'Prix vente'!A:A,'Prix vente'!Q:Q)/1000</f>
        <v>F81//0</v>
      </c>
      <c r="U101" s="182">
        <v>0</v>
      </c>
      <c r="V101" s="182">
        <v>1</v>
      </c>
      <c r="W101" s="183">
        <v>40164</v>
      </c>
      <c r="X101" s="183" t="str">
        <f>_xlfn.XLOOKUP(W101,'Prix vente'!$A:$A,'Prix vente'!$H:$H)&amp;"/"&amp;_xlfn.XLOOKUP(W101,'Prix vente'!A:A,'Prix vente'!P:P)&amp;"/"&amp;_xlfn.XLOOKUP(W101,'Prix vente'!A:A,'Prix vente'!Q:Q)/1000</f>
        <v>F82//0</v>
      </c>
      <c r="Y101" s="183">
        <v>0</v>
      </c>
      <c r="Z101" s="183">
        <v>1</v>
      </c>
      <c r="AA101" s="182"/>
      <c r="AB101" s="182"/>
      <c r="AC101" s="182"/>
      <c r="AD101" s="182"/>
      <c r="AE101" s="292"/>
      <c r="AF101" s="292"/>
      <c r="AG101" s="292"/>
      <c r="AH101" s="292"/>
      <c r="AI101" s="292"/>
      <c r="AJ101" s="292"/>
      <c r="AK101" s="292"/>
      <c r="AL101" s="292"/>
      <c r="AM101" s="292"/>
      <c r="AN101" s="292"/>
      <c r="AO101" s="292"/>
      <c r="AP101" s="292"/>
      <c r="AQ101" s="292"/>
      <c r="AR101" s="292"/>
      <c r="AS101" s="292"/>
      <c r="AT101" s="292"/>
      <c r="AU101" s="292"/>
      <c r="AV101" s="292"/>
      <c r="AW101" s="292"/>
      <c r="AX101" s="292"/>
      <c r="AY101" s="292"/>
      <c r="AZ101" s="292"/>
      <c r="BA101" s="292"/>
      <c r="BB101" s="292"/>
    </row>
    <row r="102" spans="1:54" x14ac:dyDescent="0.25">
      <c r="A102" s="36">
        <v>250</v>
      </c>
      <c r="B102" s="41" t="s">
        <v>1027</v>
      </c>
      <c r="C102" s="41" t="s">
        <v>1027</v>
      </c>
      <c r="D102" s="180">
        <v>45602</v>
      </c>
      <c r="E102" s="179" t="s">
        <v>1344</v>
      </c>
      <c r="F102" s="43" t="s">
        <v>233</v>
      </c>
      <c r="G102" s="179" t="s">
        <v>1345</v>
      </c>
      <c r="H102" s="179"/>
      <c r="I102" s="153">
        <f>_xlfn.XLOOKUP(B102,Clients!B:B,Clients!W:W,FALSE)</f>
        <v>0</v>
      </c>
      <c r="J102" s="181" t="str">
        <f>_xlfn.XLOOKUP(B102,Clients!$B$1:$B$1001,Clients!$M$1:$M$1001,FALSE)</f>
        <v>Net 30 jours</v>
      </c>
      <c r="K102" s="153" t="str">
        <f>_xlfn.XLOOKUP(B102,Clients!B:B,Clients!R:R,FALSE)</f>
        <v>Livraison incluse</v>
      </c>
      <c r="L102" s="184">
        <v>45672</v>
      </c>
      <c r="M102" s="36" t="str">
        <f>_xlfn.XLOOKUP(B102,Clients!B:B,Clients!X:X,FALSE)</f>
        <v>CAD</v>
      </c>
      <c r="N102" s="36" t="str">
        <f>_xlfn.XLOOKUP(B102,Clients!B:B,Clients!Y:Y,FALSE)</f>
        <v>CAD</v>
      </c>
      <c r="O102" s="183">
        <v>40165</v>
      </c>
      <c r="P102" s="183" t="str">
        <f>_xlfn.XLOOKUP(O102,'Prix vente'!A:A,'Prix vente'!H:H)&amp;"/"&amp;_xlfn.XLOOKUP(O102,'Prix vente'!A:A,'Prix vente'!P:P)&amp;"/"&amp;_xlfn.XLOOKUP(O102,'Prix vente'!A:A,'Prix vente'!Q:Q)/1000</f>
        <v>Z110450-W28//0</v>
      </c>
      <c r="Q102" s="183">
        <v>0</v>
      </c>
      <c r="R102" s="183">
        <v>256</v>
      </c>
      <c r="S102" s="182"/>
      <c r="T102" s="182"/>
      <c r="U102" s="182"/>
      <c r="V102" s="182"/>
      <c r="W102" s="183"/>
      <c r="X102" s="183"/>
      <c r="Y102" s="183"/>
      <c r="Z102" s="183"/>
      <c r="AA102" s="182"/>
      <c r="AB102" s="182"/>
      <c r="AC102" s="182"/>
      <c r="AD102" s="182"/>
      <c r="AE102" s="292"/>
      <c r="AF102" s="292"/>
      <c r="AG102" s="292"/>
      <c r="AH102" s="292"/>
      <c r="AI102" s="292"/>
      <c r="AJ102" s="292"/>
      <c r="AK102" s="292"/>
      <c r="AL102" s="292"/>
      <c r="AM102" s="292"/>
      <c r="AN102" s="292"/>
      <c r="AO102" s="292"/>
      <c r="AP102" s="292"/>
      <c r="AQ102" s="292"/>
      <c r="AR102" s="292"/>
      <c r="AS102" s="292"/>
      <c r="AT102" s="292"/>
      <c r="AU102" s="292"/>
      <c r="AV102" s="292"/>
      <c r="AW102" s="292"/>
      <c r="AX102" s="292"/>
      <c r="AY102" s="292"/>
      <c r="AZ102" s="292"/>
      <c r="BA102" s="292"/>
      <c r="BB102" s="292"/>
    </row>
    <row r="103" spans="1:54" x14ac:dyDescent="0.25">
      <c r="A103" s="37">
        <v>251</v>
      </c>
      <c r="B103" s="41" t="s">
        <v>8</v>
      </c>
      <c r="C103" s="41" t="s">
        <v>8</v>
      </c>
      <c r="D103" s="180">
        <v>45608</v>
      </c>
      <c r="E103" s="179">
        <v>50008821</v>
      </c>
      <c r="F103" s="43" t="s">
        <v>233</v>
      </c>
      <c r="G103" s="179" t="s">
        <v>10</v>
      </c>
      <c r="H103" s="179"/>
      <c r="I103" s="153">
        <f>_xlfn.XLOOKUP(B103,Clients!B:B,Clients!W:W,FALSE)</f>
        <v>0</v>
      </c>
      <c r="J103" s="181" t="str">
        <f>_xlfn.XLOOKUP(B103,Clients!$B$1:$B$1001,Clients!$M$1:$M$1001,FALSE)</f>
        <v>Net 30 days</v>
      </c>
      <c r="K103" s="153" t="str">
        <f>_xlfn.XLOOKUP(B103,Clients!B:B,Clients!R:R,FALSE)</f>
        <v>EXW Boucherville</v>
      </c>
      <c r="L103" s="184">
        <v>45616</v>
      </c>
      <c r="M103" s="36" t="str">
        <f>_xlfn.XLOOKUP(B103,Clients!B:B,Clients!X:X,FALSE)</f>
        <v>USD</v>
      </c>
      <c r="N103" s="36" t="str">
        <f>_xlfn.XLOOKUP(B103,Clients!B:B,Clients!Y:Y,FALSE)</f>
        <v>USD</v>
      </c>
      <c r="O103" s="183">
        <v>40103</v>
      </c>
      <c r="P103" s="183" t="str">
        <f>_xlfn.XLOOKUP(O103,'Prix vente'!A:A,'Prix vente'!H:H)&amp;"/"&amp;_xlfn.XLOOKUP(O103,'Prix vente'!A:A,'Prix vente'!P:P)&amp;"/"&amp;_xlfn.XLOOKUP(O103,'Prix vente'!A:A,'Prix vente'!Q:Q)/1000</f>
        <v>D16/10/5</v>
      </c>
      <c r="Q103" s="183">
        <v>72</v>
      </c>
      <c r="R103" s="183">
        <f>Q103*_xlfn.XLOOKUP(O103,'Prix vente'!A:A,'Prix vente'!R:R)</f>
        <v>43200</v>
      </c>
      <c r="S103" s="182"/>
      <c r="T103" s="182"/>
      <c r="U103" s="182"/>
      <c r="V103" s="182"/>
      <c r="W103" s="183"/>
      <c r="X103" s="183"/>
      <c r="Y103" s="183"/>
      <c r="Z103" s="183"/>
      <c r="AA103" s="182"/>
      <c r="AB103" s="182"/>
      <c r="AC103" s="182"/>
      <c r="AD103" s="182"/>
      <c r="AE103" s="292"/>
      <c r="AF103" s="292"/>
      <c r="AG103" s="292"/>
      <c r="AH103" s="292"/>
      <c r="AI103" s="292"/>
      <c r="AJ103" s="292"/>
      <c r="AK103" s="292"/>
      <c r="AL103" s="292"/>
      <c r="AM103" s="292"/>
      <c r="AN103" s="292"/>
      <c r="AO103" s="292"/>
      <c r="AP103" s="292"/>
      <c r="AQ103" s="292"/>
      <c r="AR103" s="292"/>
      <c r="AS103" s="292"/>
      <c r="AT103" s="292"/>
      <c r="AU103" s="292"/>
      <c r="AV103" s="292"/>
      <c r="AW103" s="292"/>
      <c r="AX103" s="292"/>
      <c r="AY103" s="292"/>
      <c r="AZ103" s="292"/>
      <c r="BA103" s="292"/>
      <c r="BB103" s="292"/>
    </row>
    <row r="104" spans="1:54" x14ac:dyDescent="0.25">
      <c r="A104" s="37">
        <v>252</v>
      </c>
      <c r="B104" s="41" t="s">
        <v>568</v>
      </c>
      <c r="C104" s="41" t="s">
        <v>568</v>
      </c>
      <c r="D104" s="180">
        <v>45608</v>
      </c>
      <c r="E104" s="179" t="s">
        <v>1071</v>
      </c>
      <c r="F104" s="43" t="s">
        <v>233</v>
      </c>
      <c r="G104" s="179" t="s">
        <v>789</v>
      </c>
      <c r="H104" s="179"/>
      <c r="I104" s="153">
        <f>_xlfn.XLOOKUP(B104,Clients!B:B,Clients!W:W,FALSE)</f>
        <v>0</v>
      </c>
      <c r="J104" s="181" t="str">
        <f>_xlfn.XLOOKUP(B104,Clients!$B$1:$B$1001,Clients!$M$1:$M$1001,FALSE)</f>
        <v>Net 30 jours</v>
      </c>
      <c r="K104" s="153" t="str">
        <f>_xlfn.XLOOKUP(B104,Clients!B:B,Clients!R:R,FALSE)</f>
        <v>Livraison incluse</v>
      </c>
      <c r="L104" s="184">
        <v>45608</v>
      </c>
      <c r="M104" s="36" t="str">
        <f>_xlfn.XLOOKUP(B104,Clients!B:B,Clients!X:X,FALSE)</f>
        <v>CAD</v>
      </c>
      <c r="N104" s="36" t="str">
        <f>_xlfn.XLOOKUP(B104,Clients!B:B,Clients!Y:Y,FALSE)</f>
        <v>CAD</v>
      </c>
      <c r="O104" s="183">
        <v>40168</v>
      </c>
      <c r="P104" s="183" t="str">
        <f>_xlfn.XLOOKUP(O104,'Prix vente'!A:A,'Prix vente'!H:H)&amp;"/"&amp;_xlfn.XLOOKUP(O104,'Prix vente'!A:A,'Prix vente'!P:P)&amp;"/"&amp;_xlfn.XLOOKUP(O104,'Prix vente'!A:A,'Prix vente'!Q:Q)/1000</f>
        <v>D11/9.875/2.5</v>
      </c>
      <c r="Q104" s="183">
        <v>1</v>
      </c>
      <c r="R104" s="183">
        <f>Q104*_xlfn.XLOOKUP(O104,'Prix vente'!A:A,'Prix vente'!R:R)</f>
        <v>296.25</v>
      </c>
      <c r="S104" s="182"/>
      <c r="T104" s="182"/>
      <c r="U104" s="182"/>
      <c r="V104" s="182"/>
      <c r="W104" s="183"/>
      <c r="X104" s="183"/>
      <c r="Y104" s="183"/>
      <c r="Z104" s="183"/>
      <c r="AA104" s="182"/>
      <c r="AB104" s="182"/>
      <c r="AC104" s="182"/>
      <c r="AD104" s="182"/>
      <c r="AE104" s="292"/>
      <c r="AF104" s="292"/>
      <c r="AG104" s="292"/>
      <c r="AH104" s="292"/>
      <c r="AI104" s="292"/>
      <c r="AJ104" s="292"/>
      <c r="AK104" s="292"/>
      <c r="AL104" s="292"/>
      <c r="AM104" s="292"/>
      <c r="AN104" s="292"/>
      <c r="AO104" s="292"/>
      <c r="AP104" s="292"/>
      <c r="AQ104" s="292"/>
      <c r="AR104" s="292"/>
      <c r="AS104" s="292"/>
      <c r="AT104" s="292"/>
      <c r="AU104" s="292"/>
      <c r="AV104" s="292"/>
      <c r="AW104" s="292"/>
      <c r="AX104" s="292"/>
      <c r="AY104" s="292"/>
      <c r="AZ104" s="292"/>
      <c r="BA104" s="292"/>
      <c r="BB104" s="292"/>
    </row>
    <row r="105" spans="1:54" x14ac:dyDescent="0.25">
      <c r="A105" s="36">
        <v>253</v>
      </c>
      <c r="B105" s="41" t="s">
        <v>8</v>
      </c>
      <c r="C105" s="41" t="s">
        <v>8</v>
      </c>
      <c r="D105" s="180">
        <v>45608</v>
      </c>
      <c r="E105" s="179">
        <v>50008822</v>
      </c>
      <c r="F105" s="43" t="s">
        <v>233</v>
      </c>
      <c r="G105" s="179" t="s">
        <v>10</v>
      </c>
      <c r="H105" s="179"/>
      <c r="I105" s="153">
        <f>_xlfn.XLOOKUP(B105,Clients!B:B,Clients!W:W,FALSE)</f>
        <v>0</v>
      </c>
      <c r="J105" s="181" t="str">
        <f>_xlfn.XLOOKUP(B105,Clients!$B$1:$B$1001,Clients!$M$1:$M$1001,FALSE)</f>
        <v>Net 30 days</v>
      </c>
      <c r="K105" s="153" t="str">
        <f>_xlfn.XLOOKUP(B105,Clients!B:B,Clients!R:R,FALSE)</f>
        <v>EXW Boucherville</v>
      </c>
      <c r="L105" s="184">
        <v>45616</v>
      </c>
      <c r="M105" s="36" t="str">
        <f>_xlfn.XLOOKUP(B105,Clients!B:B,Clients!X:X,FALSE)</f>
        <v>USD</v>
      </c>
      <c r="N105" s="36" t="str">
        <f>_xlfn.XLOOKUP(B105,Clients!B:B,Clients!Y:Y,FALSE)</f>
        <v>USD</v>
      </c>
      <c r="O105" s="183">
        <v>40169</v>
      </c>
      <c r="P105" s="183" t="str">
        <f>_xlfn.XLOOKUP(O105,'Prix vente'!A:A,'Prix vente'!H:H)&amp;"/"&amp;_xlfn.XLOOKUP(O105,'Prix vente'!A:A,'Prix vente'!P:P)&amp;"/"&amp;_xlfn.XLOOKUP(O105,'Prix vente'!A:A,'Prix vente'!Q:Q)/1000</f>
        <v>D16/6.875/5</v>
      </c>
      <c r="Q105" s="183">
        <v>23</v>
      </c>
      <c r="R105" s="183">
        <f>Q105*_xlfn.XLOOKUP(O105,'Prix vente'!A:A,'Prix vente'!R:R)</f>
        <v>9487.5</v>
      </c>
      <c r="S105" s="182">
        <v>40170</v>
      </c>
      <c r="T105" s="182" t="str">
        <f>_xlfn.XLOOKUP(S105,'Prix vente'!$A:$A,'Prix vente'!$H:$H)&amp;"/"&amp;_xlfn.XLOOKUP(S105,'Prix vente'!A:A,'Prix vente'!P:P)&amp;"/"&amp;_xlfn.XLOOKUP(S105,'Prix vente'!A:A,'Prix vente'!Q:Q)/1000</f>
        <v>D16/5.875/5</v>
      </c>
      <c r="U105" s="182">
        <v>24</v>
      </c>
      <c r="V105" s="182">
        <f>IFERROR(U105*_xlfn.XLOOKUP(S105,'Prix vente'!$A:$A,'Prix vente'!$R:$R),"")</f>
        <v>8460</v>
      </c>
      <c r="W105" s="183"/>
      <c r="X105" s="183"/>
      <c r="Y105" s="183"/>
      <c r="Z105" s="183"/>
      <c r="AA105" s="182"/>
      <c r="AB105" s="182"/>
      <c r="AC105" s="182"/>
      <c r="AD105" s="182"/>
      <c r="AE105" s="292"/>
      <c r="AF105" s="292"/>
      <c r="AG105" s="292"/>
      <c r="AH105" s="292"/>
      <c r="AI105" s="292"/>
      <c r="AJ105" s="292"/>
      <c r="AK105" s="292"/>
      <c r="AL105" s="292"/>
      <c r="AM105" s="292"/>
      <c r="AN105" s="292"/>
      <c r="AO105" s="292"/>
      <c r="AP105" s="292"/>
      <c r="AQ105" s="292"/>
      <c r="AR105" s="292"/>
      <c r="AS105" s="292"/>
      <c r="AT105" s="292"/>
      <c r="AU105" s="292"/>
      <c r="AV105" s="292"/>
      <c r="AW105" s="292"/>
      <c r="AX105" s="292"/>
      <c r="AY105" s="292"/>
      <c r="AZ105" s="292"/>
      <c r="BA105" s="292"/>
      <c r="BB105" s="292"/>
    </row>
    <row r="106" spans="1:54" x14ac:dyDescent="0.25">
      <c r="A106" s="37">
        <v>254</v>
      </c>
      <c r="B106" s="41" t="s">
        <v>688</v>
      </c>
      <c r="C106" s="41" t="s">
        <v>688</v>
      </c>
      <c r="D106" s="180">
        <v>45610</v>
      </c>
      <c r="E106" s="179">
        <v>14287</v>
      </c>
      <c r="F106" s="43" t="s">
        <v>233</v>
      </c>
      <c r="G106" s="179" t="s">
        <v>692</v>
      </c>
      <c r="H106" s="179"/>
      <c r="I106" s="153">
        <f>_xlfn.XLOOKUP(B106,Clients!B:B,Clients!W:W,FALSE)</f>
        <v>0</v>
      </c>
      <c r="J106" s="181" t="str">
        <f>_xlfn.XLOOKUP(B106,Clients!$B$1:$B$1001,Clients!$M$1:$M$1001,FALSE)</f>
        <v>Net 30 jours</v>
      </c>
      <c r="K106" s="153" t="str">
        <f>_xlfn.XLOOKUP(B106,Clients!B:B,Clients!R:R,FALSE)</f>
        <v>Delivery Included</v>
      </c>
      <c r="L106" s="184">
        <v>45614</v>
      </c>
      <c r="M106" s="36" t="str">
        <f>_xlfn.XLOOKUP(B106,Clients!B:B,Clients!X:X,FALSE)</f>
        <v>CAD</v>
      </c>
      <c r="N106" s="36" t="str">
        <f>_xlfn.XLOOKUP(B106,Clients!B:B,Clients!Y:Y,FALSE)</f>
        <v>CAD</v>
      </c>
      <c r="O106" s="183">
        <v>40171</v>
      </c>
      <c r="P106" s="183" t="str">
        <f>_xlfn.XLOOKUP(O106,'Prix vente'!A:A,'Prix vente'!H:H)&amp;"/"&amp;_xlfn.XLOOKUP(O106,'Prix vente'!A:A,'Prix vente'!P:P)&amp;"/"&amp;_xlfn.XLOOKUP(O106,'Prix vente'!A:A,'Prix vente'!Q:Q)/1000</f>
        <v>S15/10/10</v>
      </c>
      <c r="Q106" s="183">
        <v>6</v>
      </c>
      <c r="R106" s="183">
        <f>Q106*_xlfn.XLOOKUP(O106,'Prix vente'!A:A,'Prix vente'!R:R)</f>
        <v>7200</v>
      </c>
      <c r="S106" s="182"/>
      <c r="T106" s="182"/>
      <c r="U106" s="182"/>
      <c r="V106" s="182"/>
      <c r="W106" s="183"/>
      <c r="X106" s="183"/>
      <c r="Y106" s="183"/>
      <c r="Z106" s="183"/>
      <c r="AA106" s="182"/>
      <c r="AB106" s="182"/>
      <c r="AC106" s="182"/>
      <c r="AD106" s="182"/>
      <c r="AE106" s="292"/>
      <c r="AF106" s="292"/>
      <c r="AG106" s="292"/>
      <c r="AH106" s="292"/>
      <c r="AI106" s="292"/>
      <c r="AJ106" s="292"/>
      <c r="AK106" s="292"/>
      <c r="AL106" s="292"/>
      <c r="AM106" s="292"/>
      <c r="AN106" s="292"/>
      <c r="AO106" s="292"/>
      <c r="AP106" s="292"/>
      <c r="AQ106" s="292"/>
      <c r="AR106" s="292"/>
      <c r="AS106" s="292"/>
      <c r="AT106" s="292"/>
      <c r="AU106" s="292"/>
      <c r="AV106" s="292"/>
      <c r="AW106" s="292"/>
      <c r="AX106" s="292"/>
      <c r="AY106" s="292"/>
      <c r="AZ106" s="292"/>
      <c r="BA106" s="292"/>
      <c r="BB106" s="292"/>
    </row>
    <row r="107" spans="1:54" x14ac:dyDescent="0.25">
      <c r="A107" s="37">
        <v>255</v>
      </c>
      <c r="B107" s="41" t="s">
        <v>762</v>
      </c>
      <c r="C107" s="41" t="s">
        <v>762</v>
      </c>
      <c r="D107" s="180">
        <v>45614</v>
      </c>
      <c r="E107" s="179">
        <v>1003018</v>
      </c>
      <c r="F107" s="43" t="s">
        <v>233</v>
      </c>
      <c r="G107" s="179" t="s">
        <v>1397</v>
      </c>
      <c r="H107" s="179"/>
      <c r="I107" s="153">
        <f>_xlfn.XLOOKUP(B107,Clients!B:B,Clients!W:W,FALSE)</f>
        <v>0</v>
      </c>
      <c r="J107" s="181" t="str">
        <f>_xlfn.XLOOKUP(B107,Clients!$B$1:$B$1001,Clients!$M$1:$M$1001,FALSE)</f>
        <v>Net 30 jours</v>
      </c>
      <c r="K107" s="153" t="str">
        <f>_xlfn.XLOOKUP(B107,Clients!B:B,Clients!R:R,FALSE)</f>
        <v>Livraison incluse</v>
      </c>
      <c r="L107" s="184">
        <v>45616</v>
      </c>
      <c r="M107" s="36" t="str">
        <f>_xlfn.XLOOKUP(B107,Clients!B:B,Clients!X:X,FALSE)</f>
        <v>CAD</v>
      </c>
      <c r="N107" s="36" t="str">
        <f>_xlfn.XLOOKUP(B107,Clients!B:B,Clients!Y:Y,FALSE)</f>
        <v>CAD</v>
      </c>
      <c r="O107" s="183">
        <v>40172</v>
      </c>
      <c r="P107" s="183" t="str">
        <f>_xlfn.XLOOKUP(O107,'Prix vente'!A:A,'Prix vente'!H:H)&amp;"/"&amp;_xlfn.XLOOKUP(O107,'Prix vente'!A:A,'Prix vente'!P:P)&amp;"/"&amp;_xlfn.XLOOKUP(O107,'Prix vente'!A:A,'Prix vente'!Q:Q)/1000</f>
        <v>S21/5.625/5</v>
      </c>
      <c r="Q107" s="183">
        <v>6</v>
      </c>
      <c r="R107" s="183">
        <f>Q107*_xlfn.XLOOKUP(O107,'Prix vente'!A:A,'Prix vente'!R:R)</f>
        <v>2025</v>
      </c>
      <c r="S107" s="182">
        <v>40086</v>
      </c>
      <c r="T107" s="182" t="str">
        <f>_xlfn.XLOOKUP(S107,'Prix vente'!$A:$A,'Prix vente'!$H:$H)&amp;"/"&amp;_xlfn.XLOOKUP(S107,'Prix vente'!A:A,'Prix vente'!P:P)&amp;"/"&amp;_xlfn.XLOOKUP(S107,'Prix vente'!A:A,'Prix vente'!Q:Q)/1000</f>
        <v>S21/13/5</v>
      </c>
      <c r="U107" s="182">
        <v>2</v>
      </c>
      <c r="V107" s="182">
        <f>IFERROR(U107*_xlfn.XLOOKUP(S107,'Prix vente'!$A:$A,'Prix vente'!$R:$R),"")</f>
        <v>1560</v>
      </c>
      <c r="W107" s="183"/>
      <c r="X107" s="183"/>
      <c r="Y107" s="183"/>
      <c r="Z107" s="183"/>
      <c r="AA107" s="182"/>
      <c r="AB107" s="182"/>
      <c r="AC107" s="182"/>
      <c r="AD107" s="182"/>
      <c r="AE107" s="292"/>
      <c r="AF107" s="292"/>
      <c r="AG107" s="292"/>
      <c r="AH107" s="292"/>
      <c r="AI107" s="292"/>
      <c r="AJ107" s="292"/>
      <c r="AK107" s="292"/>
      <c r="AL107" s="292"/>
      <c r="AM107" s="292"/>
      <c r="AN107" s="292"/>
      <c r="AO107" s="292"/>
      <c r="AP107" s="292"/>
      <c r="AQ107" s="292"/>
      <c r="AR107" s="292"/>
      <c r="AS107" s="292"/>
      <c r="AT107" s="292"/>
      <c r="AU107" s="292"/>
      <c r="AV107" s="292"/>
      <c r="AW107" s="292"/>
      <c r="AX107" s="292"/>
      <c r="AY107" s="292"/>
      <c r="AZ107" s="292"/>
      <c r="BA107" s="292"/>
      <c r="BB107" s="292"/>
    </row>
    <row r="108" spans="1:54" x14ac:dyDescent="0.25">
      <c r="A108" s="36">
        <v>256</v>
      </c>
      <c r="B108" s="41" t="s">
        <v>445</v>
      </c>
      <c r="C108" s="41" t="s">
        <v>445</v>
      </c>
      <c r="D108" s="180">
        <v>45614</v>
      </c>
      <c r="E108" s="179">
        <v>105646</v>
      </c>
      <c r="F108" s="43" t="s">
        <v>233</v>
      </c>
      <c r="G108" s="179" t="s">
        <v>674</v>
      </c>
      <c r="H108" s="179"/>
      <c r="I108" s="153">
        <f>_xlfn.XLOOKUP(B108,Clients!B:B,Clients!W:W,FALSE)</f>
        <v>0</v>
      </c>
      <c r="J108" s="181" t="str">
        <f>_xlfn.XLOOKUP(B108,Clients!$B$1:$B$1001,Clients!$M$1:$M$1001,FALSE)</f>
        <v>Net 30 jours</v>
      </c>
      <c r="K108" s="153" t="str">
        <f>_xlfn.XLOOKUP(B108,Clients!B:B,Clients!R:R,FALSE)</f>
        <v>EXW Boucherville</v>
      </c>
      <c r="L108" s="184">
        <v>45621</v>
      </c>
      <c r="M108" s="36" t="str">
        <f>_xlfn.XLOOKUP(B108,Clients!B:B,Clients!X:X,FALSE)</f>
        <v>USD</v>
      </c>
      <c r="N108" s="36" t="str">
        <f>_xlfn.XLOOKUP(B108,Clients!B:B,Clients!Y:Y,FALSE)</f>
        <v>USD</v>
      </c>
      <c r="O108" s="183">
        <v>40048</v>
      </c>
      <c r="P108" s="183" t="str">
        <f>_xlfn.XLOOKUP(O108,'Prix vente'!A:A,'Prix vente'!H:H)&amp;"/"&amp;_xlfn.XLOOKUP(O108,'Prix vente'!A:A,'Prix vente'!P:P)&amp;"/"&amp;_xlfn.XLOOKUP(O108,'Prix vente'!A:A,'Prix vente'!Q:Q)/1000</f>
        <v>S21/12/5</v>
      </c>
      <c r="Q108" s="183">
        <v>5</v>
      </c>
      <c r="R108" s="183">
        <f>Q108*_xlfn.XLOOKUP(O108,'Prix vente'!A:A,'Prix vente'!R:R)</f>
        <v>3600</v>
      </c>
      <c r="S108" s="182">
        <v>40173</v>
      </c>
      <c r="T108" s="182" t="str">
        <f>_xlfn.XLOOKUP(S108,'Prix vente'!$A:$A,'Prix vente'!$H:$H)&amp;"/"&amp;_xlfn.XLOOKUP(S108,'Prix vente'!A:A,'Prix vente'!P:P)&amp;"/"&amp;_xlfn.XLOOKUP(S108,'Prix vente'!A:A,'Prix vente'!Q:Q)/1000</f>
        <v>S21/12/10</v>
      </c>
      <c r="U108" s="182">
        <v>5</v>
      </c>
      <c r="V108" s="182">
        <f>IFERROR(U108*_xlfn.XLOOKUP(S108,'Prix vente'!$A:$A,'Prix vente'!$R:$R),"")</f>
        <v>7200</v>
      </c>
      <c r="W108" s="183"/>
      <c r="X108" s="183"/>
      <c r="Y108" s="183"/>
      <c r="Z108" s="183"/>
      <c r="AA108" s="182"/>
      <c r="AB108" s="182"/>
      <c r="AC108" s="182"/>
      <c r="AD108" s="182"/>
      <c r="AE108" s="292"/>
      <c r="AF108" s="292"/>
      <c r="AG108" s="292"/>
      <c r="AH108" s="292"/>
      <c r="AI108" s="292"/>
      <c r="AJ108" s="292"/>
      <c r="AK108" s="292"/>
      <c r="AL108" s="292"/>
      <c r="AM108" s="292"/>
      <c r="AN108" s="292"/>
      <c r="AO108" s="292"/>
      <c r="AP108" s="292"/>
      <c r="AQ108" s="292"/>
      <c r="AR108" s="292"/>
      <c r="AS108" s="292"/>
      <c r="AT108" s="292"/>
      <c r="AU108" s="292"/>
      <c r="AV108" s="292"/>
      <c r="AW108" s="292"/>
      <c r="AX108" s="292"/>
      <c r="AY108" s="292"/>
      <c r="AZ108" s="292"/>
      <c r="BA108" s="292"/>
      <c r="BB108" s="292"/>
    </row>
    <row r="109" spans="1:54" x14ac:dyDescent="0.25">
      <c r="A109" s="37">
        <v>257</v>
      </c>
      <c r="B109" s="41" t="s">
        <v>445</v>
      </c>
      <c r="C109" s="41" t="s">
        <v>445</v>
      </c>
      <c r="D109" s="180">
        <v>45614</v>
      </c>
      <c r="E109" s="179">
        <v>105648</v>
      </c>
      <c r="F109" s="43" t="s">
        <v>233</v>
      </c>
      <c r="G109" s="179" t="s">
        <v>674</v>
      </c>
      <c r="H109" s="179"/>
      <c r="I109" s="153">
        <f>_xlfn.XLOOKUP(B109,Clients!B:B,Clients!W:W,FALSE)</f>
        <v>0</v>
      </c>
      <c r="J109" s="181" t="str">
        <f>_xlfn.XLOOKUP(B109,Clients!$B$1:$B$1001,Clients!$M$1:$M$1001,FALSE)</f>
        <v>Net 30 jours</v>
      </c>
      <c r="K109" s="153" t="str">
        <f>_xlfn.XLOOKUP(B109,Clients!B:B,Clients!R:R,FALSE)</f>
        <v>EXW Boucherville</v>
      </c>
      <c r="L109" s="184">
        <v>45621</v>
      </c>
      <c r="M109" s="36" t="str">
        <f>_xlfn.XLOOKUP(B109,Clients!B:B,Clients!X:X,FALSE)</f>
        <v>USD</v>
      </c>
      <c r="N109" s="36" t="str">
        <f>_xlfn.XLOOKUP(B109,Clients!B:B,Clients!Y:Y,FALSE)</f>
        <v>USD</v>
      </c>
      <c r="O109" s="183">
        <v>40117</v>
      </c>
      <c r="P109" s="183" t="str">
        <f>_xlfn.XLOOKUP(O109,'Prix vente'!A:A,'Prix vente'!H:H)&amp;"/"&amp;_xlfn.XLOOKUP(O109,'Prix vente'!A:A,'Prix vente'!P:P)&amp;"/"&amp;_xlfn.XLOOKUP(O109,'Prix vente'!A:A,'Prix vente'!Q:Q)/1000</f>
        <v>S15/10/5</v>
      </c>
      <c r="Q109" s="183">
        <v>6</v>
      </c>
      <c r="R109" s="183">
        <f>Q109*_xlfn.XLOOKUP(O109,'Prix vente'!A:A,'Prix vente'!R:R)</f>
        <v>3600</v>
      </c>
      <c r="S109" s="182"/>
      <c r="T109" s="182"/>
      <c r="U109" s="182"/>
      <c r="V109" s="182"/>
      <c r="W109" s="183"/>
      <c r="X109" s="183"/>
      <c r="Y109" s="183"/>
      <c r="Z109" s="183"/>
      <c r="AA109" s="182"/>
      <c r="AB109" s="182"/>
      <c r="AC109" s="182"/>
      <c r="AD109" s="182"/>
      <c r="AE109" s="292"/>
      <c r="AF109" s="292"/>
      <c r="AG109" s="292"/>
      <c r="AH109" s="292"/>
      <c r="AI109" s="292"/>
      <c r="AJ109" s="292"/>
      <c r="AK109" s="292"/>
      <c r="AL109" s="292"/>
      <c r="AM109" s="292"/>
      <c r="AN109" s="292"/>
      <c r="AO109" s="292"/>
      <c r="AP109" s="292"/>
      <c r="AQ109" s="292"/>
      <c r="AR109" s="292"/>
      <c r="AS109" s="292"/>
      <c r="AT109" s="292"/>
      <c r="AU109" s="292"/>
      <c r="AV109" s="292"/>
      <c r="AW109" s="292"/>
      <c r="AX109" s="292"/>
      <c r="AY109" s="292"/>
      <c r="AZ109" s="292"/>
      <c r="BA109" s="292"/>
      <c r="BB109" s="292"/>
    </row>
    <row r="110" spans="1:54" x14ac:dyDescent="0.25">
      <c r="A110" s="37">
        <v>258</v>
      </c>
      <c r="B110" s="41" t="s">
        <v>8</v>
      </c>
      <c r="C110" s="41" t="s">
        <v>8</v>
      </c>
      <c r="D110" s="180">
        <v>45616</v>
      </c>
      <c r="E110" s="179">
        <v>50008774</v>
      </c>
      <c r="F110" s="43" t="s">
        <v>233</v>
      </c>
      <c r="G110" s="179" t="s">
        <v>120</v>
      </c>
      <c r="H110" s="179"/>
      <c r="I110" s="153">
        <f>_xlfn.XLOOKUP(B110,Clients!B:B,Clients!W:W,FALSE)</f>
        <v>0</v>
      </c>
      <c r="J110" s="181" t="str">
        <f>_xlfn.XLOOKUP(B110,Clients!$B$1:$B$1001,Clients!$M$1:$M$1001,FALSE)</f>
        <v>Net 30 days</v>
      </c>
      <c r="K110" s="153" t="str">
        <f>_xlfn.XLOOKUP(B110,Clients!B:B,Clients!R:R,FALSE)</f>
        <v>EXW Boucherville</v>
      </c>
      <c r="L110" s="184"/>
      <c r="M110" s="36" t="str">
        <f>_xlfn.XLOOKUP(B110,Clients!B:B,Clients!X:X,FALSE)</f>
        <v>USD</v>
      </c>
      <c r="N110" s="36" t="str">
        <f>_xlfn.XLOOKUP(B110,Clients!B:B,Clients!Y:Y,FALSE)</f>
        <v>USD</v>
      </c>
      <c r="O110" s="183">
        <v>40103</v>
      </c>
      <c r="P110" s="183" t="str">
        <f>_xlfn.XLOOKUP(O110,'Prix vente'!A:A,'Prix vente'!H:H)&amp;"/"&amp;_xlfn.XLOOKUP(O110,'Prix vente'!A:A,'Prix vente'!P:P)&amp;"/"&amp;_xlfn.XLOOKUP(O110,'Prix vente'!A:A,'Prix vente'!Q:Q)/1000</f>
        <v>D16/10/5</v>
      </c>
      <c r="Q110" s="183">
        <v>-0.5</v>
      </c>
      <c r="R110" s="183">
        <f>Q110*_xlfn.XLOOKUP(O110,'Prix vente'!A:A,'Prix vente'!R:R)</f>
        <v>-300</v>
      </c>
      <c r="S110" s="182"/>
      <c r="T110" s="182"/>
      <c r="U110" s="182"/>
      <c r="V110" s="182"/>
      <c r="W110" s="183"/>
      <c r="X110" s="183"/>
      <c r="Y110" s="183"/>
      <c r="Z110" s="183"/>
      <c r="AA110" s="182"/>
      <c r="AB110" s="182"/>
      <c r="AC110" s="182"/>
      <c r="AD110" s="182"/>
      <c r="AE110" s="292"/>
      <c r="AF110" s="292"/>
      <c r="AG110" s="292"/>
      <c r="AH110" s="292"/>
      <c r="AI110" s="292"/>
      <c r="AJ110" s="292"/>
      <c r="AK110" s="292"/>
      <c r="AL110" s="292"/>
      <c r="AM110" s="292"/>
      <c r="AN110" s="292"/>
      <c r="AO110" s="292"/>
      <c r="AP110" s="292"/>
      <c r="AQ110" s="292"/>
      <c r="AR110" s="292"/>
      <c r="AS110" s="292"/>
      <c r="AT110" s="292"/>
      <c r="AU110" s="292"/>
      <c r="AV110" s="292"/>
      <c r="AW110" s="292"/>
      <c r="AX110" s="292"/>
      <c r="AY110" s="292"/>
      <c r="AZ110" s="292"/>
      <c r="BA110" s="292"/>
      <c r="BB110" s="292"/>
    </row>
    <row r="111" spans="1:54" x14ac:dyDescent="0.25">
      <c r="A111" s="36">
        <v>259</v>
      </c>
      <c r="B111" s="41" t="s">
        <v>445</v>
      </c>
      <c r="C111" s="41" t="s">
        <v>445</v>
      </c>
      <c r="D111" s="180">
        <v>45616</v>
      </c>
      <c r="E111" s="179">
        <v>105765</v>
      </c>
      <c r="F111" s="43" t="s">
        <v>233</v>
      </c>
      <c r="G111" s="179" t="s">
        <v>674</v>
      </c>
      <c r="H111" s="179"/>
      <c r="I111" s="153">
        <f>_xlfn.XLOOKUP(B111,Clients!B:B,Clients!W:W,FALSE)</f>
        <v>0</v>
      </c>
      <c r="J111" s="181" t="str">
        <f>_xlfn.XLOOKUP(B111,Clients!$B$1:$B$1001,Clients!$M$1:$M$1001,FALSE)</f>
        <v>Net 30 jours</v>
      </c>
      <c r="K111" s="153" t="str">
        <f>_xlfn.XLOOKUP(B111,Clients!B:B,Clients!R:R,FALSE)</f>
        <v>EXW Boucherville</v>
      </c>
      <c r="L111" s="184">
        <v>45623</v>
      </c>
      <c r="M111" s="36" t="str">
        <f>_xlfn.XLOOKUP(B111,Clients!B:B,Clients!X:X,FALSE)</f>
        <v>USD</v>
      </c>
      <c r="N111" s="36" t="str">
        <f>_xlfn.XLOOKUP(B111,Clients!B:B,Clients!Y:Y,FALSE)</f>
        <v>USD</v>
      </c>
      <c r="O111" s="183">
        <v>40052</v>
      </c>
      <c r="P111" s="183" t="str">
        <f>_xlfn.XLOOKUP(O111,'Prix vente'!A:A,'Prix vente'!H:H)&amp;"/"&amp;_xlfn.XLOOKUP(O111,'Prix vente'!A:A,'Prix vente'!P:P)&amp;"/"&amp;_xlfn.XLOOKUP(O111,'Prix vente'!A:A,'Prix vente'!Q:Q)/1000</f>
        <v>S15/13/5</v>
      </c>
      <c r="Q111" s="183">
        <v>4</v>
      </c>
      <c r="R111" s="183">
        <f>Q111*_xlfn.XLOOKUP(O111,'Prix vente'!A:A,'Prix vente'!R:R)</f>
        <v>3120</v>
      </c>
      <c r="S111" s="182">
        <v>40174</v>
      </c>
      <c r="T111" s="182" t="str">
        <f>_xlfn.XLOOKUP(S111,'Prix vente'!$A:$A,'Prix vente'!$H:$H)&amp;"/"&amp;_xlfn.XLOOKUP(S111,'Prix vente'!A:A,'Prix vente'!P:P)&amp;"/"&amp;_xlfn.XLOOKUP(S111,'Prix vente'!A:A,'Prix vente'!Q:Q)/1000</f>
        <v>S15/8/5</v>
      </c>
      <c r="U111" s="182">
        <v>1</v>
      </c>
      <c r="V111" s="182">
        <f>IFERROR(U111*_xlfn.XLOOKUP(S111,'Prix vente'!$A:$A,'Prix vente'!$R:$R),"")</f>
        <v>480</v>
      </c>
      <c r="W111" s="183"/>
      <c r="X111" s="183"/>
      <c r="Y111" s="183"/>
      <c r="Z111" s="183"/>
      <c r="AA111" s="182"/>
      <c r="AB111" s="182"/>
      <c r="AC111" s="182"/>
      <c r="AD111" s="182"/>
      <c r="AE111" s="292"/>
      <c r="AF111" s="292"/>
      <c r="AG111" s="292"/>
      <c r="AH111" s="292"/>
      <c r="AI111" s="292"/>
      <c r="AJ111" s="292"/>
      <c r="AK111" s="292"/>
      <c r="AL111" s="292"/>
      <c r="AM111" s="292"/>
      <c r="AN111" s="292"/>
      <c r="AO111" s="292"/>
      <c r="AP111" s="292"/>
      <c r="AQ111" s="292"/>
      <c r="AR111" s="292"/>
      <c r="AS111" s="292"/>
      <c r="AT111" s="292"/>
      <c r="AU111" s="292"/>
      <c r="AV111" s="292"/>
      <c r="AW111" s="292"/>
      <c r="AX111" s="292"/>
      <c r="AY111" s="292"/>
      <c r="AZ111" s="292"/>
      <c r="BA111" s="292"/>
      <c r="BB111" s="292"/>
    </row>
    <row r="112" spans="1:54" x14ac:dyDescent="0.25">
      <c r="A112" s="37">
        <v>260</v>
      </c>
      <c r="B112" s="41" t="s">
        <v>445</v>
      </c>
      <c r="C112" s="41" t="s">
        <v>445</v>
      </c>
      <c r="D112" s="180">
        <v>45617</v>
      </c>
      <c r="E112" s="179">
        <v>105799</v>
      </c>
      <c r="F112" s="43" t="s">
        <v>233</v>
      </c>
      <c r="G112" s="179" t="s">
        <v>674</v>
      </c>
      <c r="H112" s="179"/>
      <c r="I112" s="153">
        <f>_xlfn.XLOOKUP(B112,Clients!B:B,Clients!W:W,FALSE)</f>
        <v>0</v>
      </c>
      <c r="J112" s="181" t="str">
        <f>_xlfn.XLOOKUP(B112,Clients!$B$1:$B$1001,Clients!$M$1:$M$1001,FALSE)</f>
        <v>Net 30 jours</v>
      </c>
      <c r="K112" s="153" t="str">
        <f>_xlfn.XLOOKUP(B112,Clients!B:B,Clients!R:R,FALSE)</f>
        <v>EXW Boucherville</v>
      </c>
      <c r="L112" s="184">
        <v>45624</v>
      </c>
      <c r="M112" s="36" t="str">
        <f>_xlfn.XLOOKUP(B112,Clients!B:B,Clients!X:X,FALSE)</f>
        <v>USD</v>
      </c>
      <c r="N112" s="36" t="str">
        <f>_xlfn.XLOOKUP(B112,Clients!B:B,Clients!Y:Y,FALSE)</f>
        <v>USD</v>
      </c>
      <c r="O112" s="183">
        <v>40117</v>
      </c>
      <c r="P112" s="183" t="str">
        <f>_xlfn.XLOOKUP(O112,'Prix vente'!A:A,'Prix vente'!H:H)&amp;"/"&amp;_xlfn.XLOOKUP(O112,'Prix vente'!A:A,'Prix vente'!P:P)&amp;"/"&amp;_xlfn.XLOOKUP(O112,'Prix vente'!A:A,'Prix vente'!Q:Q)/1000</f>
        <v>S15/10/5</v>
      </c>
      <c r="Q112" s="183">
        <v>6</v>
      </c>
      <c r="R112" s="183">
        <f>Q112*_xlfn.XLOOKUP(O112,'Prix vente'!A:A,'Prix vente'!R:R)</f>
        <v>3600</v>
      </c>
      <c r="S112" s="182"/>
      <c r="T112" s="182"/>
      <c r="U112" s="182"/>
      <c r="V112" s="182"/>
      <c r="W112" s="183"/>
      <c r="X112" s="183"/>
      <c r="Y112" s="183"/>
      <c r="Z112" s="183"/>
      <c r="AA112" s="182"/>
      <c r="AB112" s="182"/>
      <c r="AC112" s="182"/>
      <c r="AD112" s="182"/>
      <c r="AE112" s="292"/>
      <c r="AF112" s="292"/>
      <c r="AG112" s="292"/>
      <c r="AH112" s="292"/>
      <c r="AI112" s="292"/>
      <c r="AJ112" s="292"/>
      <c r="AK112" s="292"/>
      <c r="AL112" s="292"/>
      <c r="AM112" s="292"/>
      <c r="AN112" s="292"/>
      <c r="AO112" s="292"/>
      <c r="AP112" s="292"/>
      <c r="AQ112" s="292"/>
      <c r="AR112" s="292"/>
      <c r="AS112" s="292"/>
      <c r="AT112" s="292"/>
      <c r="AU112" s="292"/>
      <c r="AV112" s="292"/>
      <c r="AW112" s="292"/>
      <c r="AX112" s="292"/>
      <c r="AY112" s="292"/>
      <c r="AZ112" s="292"/>
      <c r="BA112" s="292"/>
      <c r="BB112" s="292"/>
    </row>
    <row r="113" spans="1:54" x14ac:dyDescent="0.25">
      <c r="A113" s="37">
        <v>261</v>
      </c>
      <c r="B113" s="41" t="s">
        <v>445</v>
      </c>
      <c r="C113" s="41" t="s">
        <v>445</v>
      </c>
      <c r="D113" s="180">
        <v>45618</v>
      </c>
      <c r="E113" s="179">
        <v>105844</v>
      </c>
      <c r="F113" s="43" t="s">
        <v>233</v>
      </c>
      <c r="G113" s="179" t="s">
        <v>674</v>
      </c>
      <c r="H113" s="179"/>
      <c r="I113" s="153">
        <f>_xlfn.XLOOKUP(B113,Clients!B:B,Clients!W:W,FALSE)</f>
        <v>0</v>
      </c>
      <c r="J113" s="181" t="str">
        <f>_xlfn.XLOOKUP(B113,Clients!$B$1:$B$1001,Clients!$M$1:$M$1001,FALSE)</f>
        <v>Net 30 jours</v>
      </c>
      <c r="K113" s="153" t="str">
        <f>_xlfn.XLOOKUP(B113,Clients!B:B,Clients!R:R,FALSE)</f>
        <v>EXW Boucherville</v>
      </c>
      <c r="L113" s="184">
        <v>45625</v>
      </c>
      <c r="M113" s="36" t="str">
        <f>_xlfn.XLOOKUP(B113,Clients!B:B,Clients!X:X,FALSE)</f>
        <v>USD</v>
      </c>
      <c r="N113" s="36" t="str">
        <f>_xlfn.XLOOKUP(B113,Clients!B:B,Clients!Y:Y,FALSE)</f>
        <v>USD</v>
      </c>
      <c r="O113" s="183">
        <v>40177</v>
      </c>
      <c r="P113" s="183" t="str">
        <f>_xlfn.XLOOKUP(O113,'Prix vente'!A:A,'Prix vente'!H:H)&amp;"/"&amp;_xlfn.XLOOKUP(O113,'Prix vente'!A:A,'Prix vente'!P:P)&amp;"/"&amp;_xlfn.XLOOKUP(O113,'Prix vente'!A:A,'Prix vente'!Q:Q)/1000</f>
        <v>S15/13/10</v>
      </c>
      <c r="Q113" s="183">
        <v>4</v>
      </c>
      <c r="R113" s="183">
        <f>Q113*_xlfn.XLOOKUP(O113,'Prix vente'!A:A,'Prix vente'!R:R)</f>
        <v>6240</v>
      </c>
      <c r="S113" s="182">
        <v>40178</v>
      </c>
      <c r="T113" s="182" t="str">
        <f>_xlfn.XLOOKUP(S113,'Prix vente'!$A:$A,'Prix vente'!$H:$H)&amp;"/"&amp;_xlfn.XLOOKUP(S113,'Prix vente'!A:A,'Prix vente'!P:P)&amp;"/"&amp;_xlfn.XLOOKUP(S113,'Prix vente'!A:A,'Prix vente'!Q:Q)/1000</f>
        <v>S15/8/10</v>
      </c>
      <c r="U113" s="182">
        <v>1</v>
      </c>
      <c r="V113" s="182">
        <f>IFERROR(U113*_xlfn.XLOOKUP(S113,'Prix vente'!$A:$A,'Prix vente'!$R:$R),"")</f>
        <v>960</v>
      </c>
      <c r="W113" s="183"/>
      <c r="X113" s="183"/>
      <c r="Y113" s="183"/>
      <c r="Z113" s="183"/>
      <c r="AA113" s="182"/>
      <c r="AB113" s="182"/>
      <c r="AC113" s="182"/>
      <c r="AD113" s="182"/>
      <c r="AE113" s="292"/>
      <c r="AF113" s="292"/>
      <c r="AG113" s="292"/>
      <c r="AH113" s="292"/>
      <c r="AI113" s="292"/>
      <c r="AJ113" s="292"/>
      <c r="AK113" s="292"/>
      <c r="AL113" s="292"/>
      <c r="AM113" s="292"/>
      <c r="AN113" s="292"/>
      <c r="AO113" s="292"/>
      <c r="AP113" s="292"/>
      <c r="AQ113" s="292"/>
      <c r="AR113" s="292"/>
      <c r="AS113" s="292"/>
      <c r="AT113" s="292"/>
      <c r="AU113" s="292"/>
      <c r="AV113" s="292"/>
      <c r="AW113" s="292"/>
      <c r="AX113" s="292"/>
      <c r="AY113" s="292"/>
      <c r="AZ113" s="292"/>
      <c r="BA113" s="292"/>
      <c r="BB113" s="292"/>
    </row>
    <row r="114" spans="1:54" x14ac:dyDescent="0.25">
      <c r="A114" s="36">
        <v>262</v>
      </c>
      <c r="B114" s="41" t="s">
        <v>1135</v>
      </c>
      <c r="C114" s="41" t="s">
        <v>1135</v>
      </c>
      <c r="D114" s="180">
        <v>45621</v>
      </c>
      <c r="E114" s="179">
        <v>2898</v>
      </c>
      <c r="F114" s="43" t="s">
        <v>233</v>
      </c>
      <c r="G114" s="179" t="s">
        <v>1141</v>
      </c>
      <c r="H114" s="179"/>
      <c r="I114" s="153">
        <f>_xlfn.XLOOKUP(B114,Clients!B:B,Clients!W:W,FALSE)</f>
        <v>0</v>
      </c>
      <c r="J114" s="181" t="str">
        <f>_xlfn.XLOOKUP(B114,Clients!$B$1:$B$1001,Clients!$M$1:$M$1001,FALSE)</f>
        <v>Net 30 days</v>
      </c>
      <c r="K114" s="153" t="str">
        <f>_xlfn.XLOOKUP(B114,Clients!B:B,Clients!R:R,FALSE)</f>
        <v>Delivery Included</v>
      </c>
      <c r="L114" s="184">
        <v>45625</v>
      </c>
      <c r="M114" s="36" t="str">
        <f>_xlfn.XLOOKUP(B114,Clients!B:B,Clients!X:X,FALSE)</f>
        <v>CAD</v>
      </c>
      <c r="N114" s="36" t="str">
        <f>_xlfn.XLOOKUP(B114,Clients!B:B,Clients!Y:Y,FALSE)</f>
        <v>CAD</v>
      </c>
      <c r="O114" s="183">
        <v>40179</v>
      </c>
      <c r="P114" s="183" t="str">
        <f>_xlfn.XLOOKUP(O114,'Prix vente'!A:A,'Prix vente'!H:H)&amp;"/"&amp;_xlfn.XLOOKUP(O114,'Prix vente'!A:A,'Prix vente'!P:P)&amp;"/"&amp;_xlfn.XLOOKUP(O114,'Prix vente'!A:A,'Prix vente'!Q:Q)/1000</f>
        <v>S21/12/10</v>
      </c>
      <c r="Q114" s="183">
        <v>5</v>
      </c>
      <c r="R114" s="183">
        <f>Q114*_xlfn.XLOOKUP(O114,'Prix vente'!A:A,'Prix vente'!R:R)</f>
        <v>7200</v>
      </c>
      <c r="S114" s="182"/>
      <c r="T114" s="182"/>
      <c r="U114" s="182"/>
      <c r="V114" s="182"/>
      <c r="W114" s="183"/>
      <c r="X114" s="183"/>
      <c r="Y114" s="183"/>
      <c r="Z114" s="183"/>
      <c r="AA114" s="182"/>
      <c r="AB114" s="182"/>
      <c r="AC114" s="182"/>
      <c r="AD114" s="182"/>
      <c r="AE114" s="292"/>
      <c r="AF114" s="292"/>
      <c r="AG114" s="292"/>
      <c r="AH114" s="292"/>
      <c r="AI114" s="292"/>
      <c r="AJ114" s="292"/>
      <c r="AK114" s="292"/>
      <c r="AL114" s="292"/>
      <c r="AM114" s="292"/>
      <c r="AN114" s="292"/>
      <c r="AO114" s="292"/>
      <c r="AP114" s="292"/>
      <c r="AQ114" s="292"/>
      <c r="AR114" s="292"/>
      <c r="AS114" s="292"/>
      <c r="AT114" s="292"/>
      <c r="AU114" s="292"/>
      <c r="AV114" s="292"/>
      <c r="AW114" s="292"/>
      <c r="AX114" s="292"/>
      <c r="AY114" s="292"/>
      <c r="AZ114" s="292"/>
      <c r="BA114" s="292"/>
      <c r="BB114" s="292"/>
    </row>
    <row r="115" spans="1:54" x14ac:dyDescent="0.25">
      <c r="A115" s="37">
        <v>263</v>
      </c>
      <c r="B115" s="41" t="s">
        <v>568</v>
      </c>
      <c r="C115" s="41" t="s">
        <v>568</v>
      </c>
      <c r="D115" s="180">
        <v>45621</v>
      </c>
      <c r="E115" s="179">
        <v>9869</v>
      </c>
      <c r="F115" s="43" t="s">
        <v>233</v>
      </c>
      <c r="G115" s="179" t="s">
        <v>789</v>
      </c>
      <c r="H115" s="179"/>
      <c r="I115" s="153">
        <f>_xlfn.XLOOKUP(B115,Clients!B:B,Clients!W:W,FALSE)</f>
        <v>0</v>
      </c>
      <c r="J115" s="181" t="str">
        <f>_xlfn.XLOOKUP(B115,Clients!$B$1:$B$1001,Clients!$M$1:$M$1001,FALSE)</f>
        <v>Net 30 jours</v>
      </c>
      <c r="K115" s="153" t="str">
        <f>_xlfn.XLOOKUP(B115,Clients!B:B,Clients!R:R,FALSE)</f>
        <v>Livraison incluse</v>
      </c>
      <c r="L115" s="184">
        <v>45628</v>
      </c>
      <c r="M115" s="36" t="str">
        <f>_xlfn.XLOOKUP(B115,Clients!B:B,Clients!X:X,FALSE)</f>
        <v>CAD</v>
      </c>
      <c r="N115" s="36" t="str">
        <f>_xlfn.XLOOKUP(B115,Clients!B:B,Clients!Y:Y,FALSE)</f>
        <v>CAD</v>
      </c>
      <c r="O115" s="183">
        <v>40180</v>
      </c>
      <c r="P115" s="183" t="str">
        <f>_xlfn.XLOOKUP(O115,'Prix vente'!A:A,'Prix vente'!H:H)&amp;"/"&amp;_xlfn.XLOOKUP(O115,'Prix vente'!A:A,'Prix vente'!P:P)&amp;"/"&amp;_xlfn.XLOOKUP(O115,'Prix vente'!A:A,'Prix vente'!Q:Q)/1000</f>
        <v>D11/9/10</v>
      </c>
      <c r="Q115" s="183">
        <v>2</v>
      </c>
      <c r="R115" s="183">
        <f>Q115*_xlfn.XLOOKUP(O115,'Prix vente'!A:A,'Prix vente'!R:R)</f>
        <v>2160</v>
      </c>
      <c r="S115" s="182"/>
      <c r="T115" s="182"/>
      <c r="U115" s="182"/>
      <c r="V115" s="182"/>
      <c r="W115" s="183"/>
      <c r="X115" s="183"/>
      <c r="Y115" s="183"/>
      <c r="Z115" s="183"/>
      <c r="AA115" s="182"/>
      <c r="AB115" s="182"/>
      <c r="AC115" s="182"/>
      <c r="AD115" s="182"/>
      <c r="AE115" s="292"/>
      <c r="AF115" s="292"/>
      <c r="AG115" s="292"/>
      <c r="AH115" s="292"/>
      <c r="AI115" s="292"/>
      <c r="AJ115" s="292"/>
      <c r="AK115" s="292"/>
      <c r="AL115" s="292"/>
      <c r="AM115" s="292"/>
      <c r="AN115" s="292"/>
      <c r="AO115" s="292"/>
      <c r="AP115" s="292"/>
      <c r="AQ115" s="292"/>
      <c r="AR115" s="292"/>
      <c r="AS115" s="292"/>
      <c r="AT115" s="292"/>
      <c r="AU115" s="292"/>
      <c r="AV115" s="292"/>
      <c r="AW115" s="292"/>
      <c r="AX115" s="292"/>
      <c r="AY115" s="292"/>
      <c r="AZ115" s="292"/>
      <c r="BA115" s="292"/>
      <c r="BB115" s="292"/>
    </row>
    <row r="116" spans="1:54" x14ac:dyDescent="0.25">
      <c r="A116" s="37">
        <v>264</v>
      </c>
      <c r="B116" s="299" t="s">
        <v>476</v>
      </c>
      <c r="C116" s="299" t="s">
        <v>476</v>
      </c>
      <c r="D116" s="300">
        <v>45621</v>
      </c>
      <c r="E116" s="301">
        <v>1952</v>
      </c>
      <c r="F116" s="43" t="s">
        <v>233</v>
      </c>
      <c r="G116" s="179" t="s">
        <v>518</v>
      </c>
      <c r="H116" s="179"/>
      <c r="I116" s="153">
        <f>_xlfn.XLOOKUP(B116,Clients!B:B,Clients!W:W,FALSE)</f>
        <v>0</v>
      </c>
      <c r="J116" s="181" t="str">
        <f>_xlfn.XLOOKUP(B116,Clients!$B$1:$B$1001,Clients!$M$1:$M$1001,FALSE)</f>
        <v>Net 30 jours</v>
      </c>
      <c r="K116" s="153" t="s">
        <v>3</v>
      </c>
      <c r="L116" s="184">
        <v>45665</v>
      </c>
      <c r="M116" s="36" t="str">
        <f>_xlfn.XLOOKUP(B116,Clients!B:B,Clients!X:X,FALSE)</f>
        <v>CAD</v>
      </c>
      <c r="N116" s="36" t="str">
        <f>_xlfn.XLOOKUP(B116,Clients!B:B,Clients!Y:Y,FALSE)</f>
        <v>CAD</v>
      </c>
      <c r="O116" s="183">
        <v>40181</v>
      </c>
      <c r="P116" s="183" t="str">
        <f>_xlfn.XLOOKUP(O116,'Prix vente'!A:A,'Prix vente'!H:H)&amp;"/"&amp;_xlfn.XLOOKUP(O116,'Prix vente'!A:A,'Prix vente'!P:P)&amp;"/"&amp;_xlfn.XLOOKUP(O116,'Prix vente'!A:A,'Prix vente'!Q:Q)/1000</f>
        <v>T11/8.625/10</v>
      </c>
      <c r="Q116" s="183">
        <v>28</v>
      </c>
      <c r="R116" s="183">
        <f>Q116*_xlfn.XLOOKUP(O116,'Prix vente'!A:A,'Prix vente'!R:R)</f>
        <v>28980</v>
      </c>
      <c r="S116" s="182">
        <v>40182</v>
      </c>
      <c r="T116" s="182" t="str">
        <f>_xlfn.XLOOKUP(S116,'Prix vente'!$A:$A,'Prix vente'!$H:$H)&amp;"/"&amp;_xlfn.XLOOKUP(S116,'Prix vente'!A:A,'Prix vente'!P:P)&amp;"/"&amp;_xlfn.XLOOKUP(S116,'Prix vente'!A:A,'Prix vente'!Q:Q)/1000</f>
        <v>T11/8.625/5</v>
      </c>
      <c r="U116" s="182">
        <v>7</v>
      </c>
      <c r="V116" s="182">
        <f>IFERROR(U116*_xlfn.XLOOKUP(S116,'Prix vente'!$A:$A,'Prix vente'!$R:$R),"")</f>
        <v>3622.5</v>
      </c>
      <c r="W116" s="183"/>
      <c r="X116" s="183"/>
      <c r="Y116" s="183"/>
      <c r="Z116" s="183"/>
      <c r="AA116" s="182"/>
      <c r="AB116" s="182"/>
      <c r="AC116" s="182"/>
      <c r="AD116" s="182"/>
      <c r="AE116" s="292"/>
      <c r="AF116" s="292"/>
      <c r="AG116" s="292"/>
      <c r="AH116" s="292"/>
      <c r="AI116" s="292"/>
      <c r="AJ116" s="292"/>
      <c r="AK116" s="292"/>
      <c r="AL116" s="292"/>
      <c r="AM116" s="292"/>
      <c r="AN116" s="292"/>
      <c r="AO116" s="292"/>
      <c r="AP116" s="292"/>
      <c r="AQ116" s="292"/>
      <c r="AR116" s="292"/>
      <c r="AS116" s="292"/>
      <c r="AT116" s="292"/>
      <c r="AU116" s="292"/>
      <c r="AV116" s="292"/>
      <c r="AW116" s="292"/>
      <c r="AX116" s="292"/>
      <c r="AY116" s="292"/>
      <c r="AZ116" s="292"/>
      <c r="BA116" s="292"/>
      <c r="BB116" s="292"/>
    </row>
    <row r="117" spans="1:54" x14ac:dyDescent="0.25">
      <c r="A117" s="37">
        <v>265</v>
      </c>
      <c r="B117" s="41" t="s">
        <v>568</v>
      </c>
      <c r="C117" s="41" t="s">
        <v>568</v>
      </c>
      <c r="D117" s="180">
        <v>45622</v>
      </c>
      <c r="E117" s="179">
        <v>9875</v>
      </c>
      <c r="F117" s="43" t="s">
        <v>233</v>
      </c>
      <c r="G117" s="179" t="s">
        <v>1427</v>
      </c>
      <c r="H117" s="179"/>
      <c r="I117" s="153">
        <f>_xlfn.XLOOKUP(B117,Clients!B:B,Clients!W:W,FALSE)</f>
        <v>0</v>
      </c>
      <c r="J117" s="181" t="str">
        <f>_xlfn.XLOOKUP(B117,Clients!$B$1:$B$1001,Clients!$M$1:$M$1001,FALSE)</f>
        <v>Net 30 jours</v>
      </c>
      <c r="K117" s="153" t="str">
        <f>_xlfn.XLOOKUP(B117,Clients!B:B,Clients!R:R,FALSE)</f>
        <v>Livraison incluse</v>
      </c>
      <c r="L117" s="184">
        <v>45629</v>
      </c>
      <c r="M117" s="36" t="str">
        <f>_xlfn.XLOOKUP(B117,Clients!B:B,Clients!X:X,FALSE)</f>
        <v>CAD</v>
      </c>
      <c r="N117" s="36" t="str">
        <f>_xlfn.XLOOKUP(B117,Clients!B:B,Clients!Y:Y,FALSE)</f>
        <v>CAD</v>
      </c>
      <c r="O117" s="183">
        <v>40096</v>
      </c>
      <c r="P117" s="183" t="str">
        <f>_xlfn.XLOOKUP(O117,'Prix vente'!A:A,'Prix vente'!H:H)&amp;"/"&amp;_xlfn.XLOOKUP(O117,'Prix vente'!A:A,'Prix vente'!P:P)&amp;"/"&amp;_xlfn.XLOOKUP(O117,'Prix vente'!A:A,'Prix vente'!Q:Q)/1000</f>
        <v>B25/13/5</v>
      </c>
      <c r="Q117" s="183">
        <v>16</v>
      </c>
      <c r="R117" s="183">
        <f>Q117*_xlfn.XLOOKUP(O117,'Prix vente'!A:A,'Prix vente'!R:R)</f>
        <v>12480</v>
      </c>
      <c r="S117" s="182">
        <v>40097</v>
      </c>
      <c r="T117" s="182" t="str">
        <f>_xlfn.XLOOKUP(S117,'Prix vente'!$A:$A,'Prix vente'!$H:$H)&amp;"/"&amp;_xlfn.XLOOKUP(S117,'Prix vente'!A:A,'Prix vente'!P:P)&amp;"/"&amp;_xlfn.XLOOKUP(S117,'Prix vente'!A:A,'Prix vente'!Q:Q)/1000</f>
        <v>B25/8/5</v>
      </c>
      <c r="U117" s="182">
        <v>4</v>
      </c>
      <c r="V117" s="182">
        <f>IFERROR(U117*_xlfn.XLOOKUP(S117,'Prix vente'!$A:$A,'Prix vente'!$R:$R),"")</f>
        <v>1920</v>
      </c>
      <c r="W117" s="183"/>
      <c r="X117" s="183"/>
      <c r="Y117" s="183"/>
      <c r="Z117" s="183"/>
      <c r="AA117" s="182"/>
      <c r="AB117" s="182"/>
      <c r="AC117" s="182"/>
      <c r="AD117" s="182"/>
      <c r="AE117" s="292"/>
      <c r="AF117" s="292"/>
      <c r="AG117" s="292"/>
      <c r="AH117" s="292"/>
      <c r="AI117" s="292"/>
      <c r="AJ117" s="292"/>
      <c r="AK117" s="292"/>
      <c r="AL117" s="292"/>
      <c r="AM117" s="292"/>
      <c r="AN117" s="292"/>
      <c r="AO117" s="292"/>
      <c r="AP117" s="292"/>
      <c r="AQ117" s="292"/>
      <c r="AR117" s="292"/>
      <c r="AS117" s="292"/>
      <c r="AT117" s="292"/>
      <c r="AU117" s="292"/>
      <c r="AV117" s="292"/>
      <c r="AW117" s="292"/>
      <c r="AX117" s="292"/>
      <c r="AY117" s="292"/>
      <c r="AZ117" s="292"/>
      <c r="BA117" s="292"/>
      <c r="BB117" s="292"/>
    </row>
    <row r="118" spans="1:54" x14ac:dyDescent="0.25">
      <c r="A118" s="37">
        <v>266</v>
      </c>
      <c r="B118" s="41" t="s">
        <v>476</v>
      </c>
      <c r="C118" s="41" t="s">
        <v>476</v>
      </c>
      <c r="D118" s="180">
        <v>45623</v>
      </c>
      <c r="E118" s="179">
        <v>1954</v>
      </c>
      <c r="F118" s="43" t="s">
        <v>233</v>
      </c>
      <c r="G118" s="179" t="s">
        <v>518</v>
      </c>
      <c r="H118" s="179"/>
      <c r="I118" s="153">
        <f>_xlfn.XLOOKUP(B118,Clients!B:B,Clients!W:W,FALSE)</f>
        <v>0</v>
      </c>
      <c r="J118" s="181" t="str">
        <f>_xlfn.XLOOKUP(B118,Clients!$B$1:$B$1001,Clients!$M$1:$M$1001,FALSE)</f>
        <v>Net 30 jours</v>
      </c>
      <c r="K118" s="153" t="str">
        <f>_xlfn.XLOOKUP(B118,Clients!B:B,Clients!R:R,FALSE)</f>
        <v>EXW Boucherville</v>
      </c>
      <c r="L118" s="184">
        <v>45625</v>
      </c>
      <c r="M118" s="36" t="str">
        <f>_xlfn.XLOOKUP(B118,Clients!B:B,Clients!X:X,FALSE)</f>
        <v>CAD</v>
      </c>
      <c r="N118" s="36" t="str">
        <f>_xlfn.XLOOKUP(B118,Clients!B:B,Clients!Y:Y,FALSE)</f>
        <v>CAD</v>
      </c>
      <c r="O118" s="183">
        <v>40183</v>
      </c>
      <c r="P118" s="183" t="str">
        <f>_xlfn.XLOOKUP(O118,'Prix vente'!A:A,'Prix vente'!H:H)&amp;"/"&amp;_xlfn.XLOOKUP(O118,'Prix vente'!A:A,'Prix vente'!P:P)&amp;"/"&amp;_xlfn.XLOOKUP(O118,'Prix vente'!A:A,'Prix vente'!Q:Q)/1000</f>
        <v>S21/10.75/5</v>
      </c>
      <c r="Q118" s="183">
        <v>4</v>
      </c>
      <c r="R118" s="183">
        <f>Q118*_xlfn.XLOOKUP(O118,'Prix vente'!A:A,'Prix vente'!R:R)</f>
        <v>2580</v>
      </c>
      <c r="S118" s="182">
        <v>40184</v>
      </c>
      <c r="T118" s="182" t="str">
        <f>_xlfn.XLOOKUP(S118,'Prix vente'!$A:$A,'Prix vente'!$H:$H)&amp;"/"&amp;_xlfn.XLOOKUP(S118,'Prix vente'!A:A,'Prix vente'!P:P)&amp;"/"&amp;_xlfn.XLOOKUP(S118,'Prix vente'!A:A,'Prix vente'!Q:Q)/1000</f>
        <v>S21/6/5</v>
      </c>
      <c r="U118" s="182">
        <v>2</v>
      </c>
      <c r="V118" s="182">
        <f>IFERROR(U118*_xlfn.XLOOKUP(S118,'Prix vente'!$A:$A,'Prix vente'!$R:$R),"")</f>
        <v>720</v>
      </c>
      <c r="W118" s="183">
        <v>40185</v>
      </c>
      <c r="X118" s="183" t="str">
        <f>_xlfn.XLOOKUP(W118,'Prix vente'!$A:$A,'Prix vente'!$H:$H)&amp;"/"&amp;_xlfn.XLOOKUP(W118,'Prix vente'!A:A,'Prix vente'!P:P)&amp;"/"&amp;_xlfn.XLOOKUP(W118,'Prix vente'!A:A,'Prix vente'!Q:Q)/1000</f>
        <v>S21/5/5</v>
      </c>
      <c r="Y118" s="183">
        <v>1</v>
      </c>
      <c r="Z118" s="183">
        <f>IFERROR(Y118*_xlfn.XLOOKUP(W118,'Prix vente'!$A:$A,'Prix vente'!$R:$R),"")</f>
        <v>300</v>
      </c>
      <c r="AA118" s="182"/>
      <c r="AB118" s="182"/>
      <c r="AC118" s="182"/>
      <c r="AD118" s="182"/>
      <c r="AE118" s="292"/>
      <c r="AF118" s="292"/>
      <c r="AG118" s="292"/>
      <c r="AH118" s="292"/>
      <c r="AI118" s="292"/>
      <c r="AJ118" s="292"/>
      <c r="AK118" s="292"/>
      <c r="AL118" s="292"/>
      <c r="AM118" s="292"/>
      <c r="AN118" s="292"/>
      <c r="AO118" s="292"/>
      <c r="AP118" s="292"/>
      <c r="AQ118" s="292"/>
      <c r="AR118" s="292"/>
      <c r="AS118" s="292"/>
      <c r="AT118" s="292"/>
      <c r="AU118" s="292"/>
      <c r="AV118" s="292"/>
      <c r="AW118" s="292"/>
      <c r="AX118" s="292"/>
      <c r="AY118" s="292"/>
      <c r="AZ118" s="292"/>
      <c r="BA118" s="292"/>
      <c r="BB118" s="292"/>
    </row>
    <row r="119" spans="1:54" x14ac:dyDescent="0.25">
      <c r="A119" s="37">
        <v>267</v>
      </c>
      <c r="B119" s="41" t="s">
        <v>1135</v>
      </c>
      <c r="C119" s="41" t="s">
        <v>1135</v>
      </c>
      <c r="D119" s="180">
        <v>45623</v>
      </c>
      <c r="E119" s="179">
        <v>2905</v>
      </c>
      <c r="F119" s="43" t="s">
        <v>233</v>
      </c>
      <c r="G119" s="179" t="s">
        <v>1445</v>
      </c>
      <c r="H119" s="179"/>
      <c r="I119" s="153">
        <f>_xlfn.XLOOKUP(B119,Clients!B:B,Clients!W:W,FALSE)</f>
        <v>0</v>
      </c>
      <c r="J119" s="181" t="str">
        <f>_xlfn.XLOOKUP(B119,Clients!$B$1:$B$1001,Clients!$M$1:$M$1001,FALSE)</f>
        <v>Net 30 days</v>
      </c>
      <c r="K119" s="153" t="str">
        <f>_xlfn.XLOOKUP(B119,Clients!B:B,Clients!R:R,FALSE)</f>
        <v>Delivery Included</v>
      </c>
      <c r="L119" s="184">
        <v>45629</v>
      </c>
      <c r="M119" s="36" t="str">
        <f>_xlfn.XLOOKUP(B119,Clients!B:B,Clients!X:X,FALSE)</f>
        <v>CAD</v>
      </c>
      <c r="N119" s="36" t="str">
        <f>_xlfn.XLOOKUP(B119,Clients!B:B,Clients!Y:Y,FALSE)</f>
        <v>CAD</v>
      </c>
      <c r="O119" s="183">
        <v>40186</v>
      </c>
      <c r="P119" s="183" t="str">
        <f>_xlfn.XLOOKUP(O119,'Prix vente'!A:A,'Prix vente'!H:H)&amp;"/"&amp;_xlfn.XLOOKUP(O119,'Prix vente'!A:A,'Prix vente'!P:P)&amp;"/"&amp;_xlfn.XLOOKUP(O119,'Prix vente'!A:A,'Prix vente'!Q:Q)/1000</f>
        <v>B25/13/10</v>
      </c>
      <c r="Q119" s="183">
        <v>2</v>
      </c>
      <c r="R119" s="183">
        <f>Q119*_xlfn.XLOOKUP(O119,'Prix vente'!A:A,'Prix vente'!R:R)</f>
        <v>3120</v>
      </c>
      <c r="S119" s="182">
        <v>40187</v>
      </c>
      <c r="T119" s="182" t="str">
        <f>_xlfn.XLOOKUP(S119,'Prix vente'!$A:$A,'Prix vente'!$H:$H)&amp;"/"&amp;_xlfn.XLOOKUP(S119,'Prix vente'!A:A,'Prix vente'!P:P)&amp;"/"&amp;_xlfn.XLOOKUP(S119,'Prix vente'!A:A,'Prix vente'!Q:Q)/1000</f>
        <v>B25/12.5/10</v>
      </c>
      <c r="U119" s="182">
        <v>2</v>
      </c>
      <c r="V119" s="182">
        <f>IFERROR(U119*_xlfn.XLOOKUP(S119,'Prix vente'!$A:$A,'Prix vente'!$R:$R),"")</f>
        <v>3000</v>
      </c>
      <c r="W119" s="183">
        <v>40188</v>
      </c>
      <c r="X119" s="183" t="str">
        <f>_xlfn.XLOOKUP(W119,'Prix vente'!$A:$A,'Prix vente'!$H:$H)&amp;"/"&amp;_xlfn.XLOOKUP(W119,'Prix vente'!A:A,'Prix vente'!P:P)&amp;"/"&amp;_xlfn.XLOOKUP(W119,'Prix vente'!A:A,'Prix vente'!Q:Q)/1000</f>
        <v>B25/9/10</v>
      </c>
      <c r="Y119" s="183">
        <v>1</v>
      </c>
      <c r="Z119" s="183">
        <f>IFERROR(Y119*_xlfn.XLOOKUP(W119,'Prix vente'!$A:$A,'Prix vente'!$R:$R),"")</f>
        <v>1080</v>
      </c>
      <c r="AA119" s="182">
        <v>40189</v>
      </c>
      <c r="AB119" s="182" t="str">
        <f>_xlfn.XLOOKUP(AA119,'Prix vente'!$A:$A,'Prix vente'!$H:$H)&amp;"/"&amp;_xlfn.XLOOKUP(AA119,'Prix vente'!A:A,'Prix vente'!P:P)&amp;"/"&amp;_xlfn.XLOOKUP(AA119,'Prix vente'!A:A,'Prix vente'!Q:Q)/1000</f>
        <v>B15/13/10</v>
      </c>
      <c r="AC119" s="182">
        <v>7</v>
      </c>
      <c r="AD119" s="182">
        <f>IFERROR(AC119*_xlfn.XLOOKUP(AA119,'Prix vente'!$A:$A,'Prix vente'!$R:$R),"")</f>
        <v>10920</v>
      </c>
      <c r="AE119" s="292">
        <v>40190</v>
      </c>
      <c r="AF119" s="183" t="str">
        <f>_xlfn.XLOOKUP(AE119,'Prix vente'!$A:$A,'Prix vente'!$H:$H)&amp;"/"&amp;_xlfn.XLOOKUP(AE119,'Prix vente'!$A:$A,'Prix vente'!$P:$P)&amp;"/"&amp;_xlfn.XLOOKUP(AE119,'Prix vente'!A:A,'Prix vente'!Q:Q)/1000</f>
        <v>B15/12.5/10</v>
      </c>
      <c r="AG119" s="292">
        <v>5</v>
      </c>
      <c r="AH119" s="292">
        <f>IFERROR(AG119*_xlfn.XLOOKUP(AE119,'Prix vente'!$A:$A,'Prix vente'!$R:$R),"")</f>
        <v>7500</v>
      </c>
      <c r="AI119" s="292">
        <v>40191</v>
      </c>
      <c r="AJ119" s="182" t="str">
        <f>_xlfn.XLOOKUP(AI119,'Prix vente'!$A:$A,'Prix vente'!$H:$H)&amp;"/"&amp;_xlfn.XLOOKUP(AI119,'Prix vente'!$A:$A,'Prix vente'!$P:$P)&amp;"/"&amp;_xlfn.XLOOKUP(AI119,'Prix vente'!A:A,'Prix vente'!Q:Q)/1000</f>
        <v>B15/9/10</v>
      </c>
      <c r="AK119" s="292">
        <v>2</v>
      </c>
      <c r="AL119" s="292">
        <f>IFERROR(AK119*_xlfn.XLOOKUP(AI119,'Prix vente'!$A:$A,'Prix vente'!$R:$R),"")</f>
        <v>2160</v>
      </c>
      <c r="AM119" s="292">
        <v>40192</v>
      </c>
      <c r="AN119" s="183" t="str">
        <f>_xlfn.XLOOKUP(AM119,'Prix vente'!$A:$A,'Prix vente'!$H:$H)&amp;"/"&amp;_xlfn.XLOOKUP(AM119,'Prix vente'!$A:$A,'Prix vente'!$P:$P)&amp;"/"&amp;_xlfn.XLOOKUP(AM119,'Prix vente'!A:A,'Prix vente'!Q:Q)/1000</f>
        <v>B15/8.5/10</v>
      </c>
      <c r="AO119" s="292">
        <v>1</v>
      </c>
      <c r="AP119" s="292">
        <f>IFERROR(AO119*_xlfn.XLOOKUP(AM119,'Prix vente'!$A:$A,'Prix vente'!$R:$R),"")</f>
        <v>1020</v>
      </c>
      <c r="AQ119" s="292">
        <v>40194</v>
      </c>
      <c r="AR119" s="182" t="str">
        <f>_xlfn.XLOOKUP(AQ119,'Prix vente'!$A:$A,'Prix vente'!$H:$H)&amp;"/"&amp;_xlfn.XLOOKUP(AQ119,'Prix vente'!$A:$A,'Prix vente'!$P:$P)&amp;"/"&amp;_xlfn.XLOOKUP(AQ119,'Prix vente'!A:A,'Prix vente'!Q:Q)/1000</f>
        <v>S15/12/2</v>
      </c>
      <c r="AS119" s="292">
        <v>1</v>
      </c>
      <c r="AT119" s="292">
        <f>IFERROR(AS119*_xlfn.XLOOKUP(AQ119,'Prix vente'!$A:$A,'Prix vente'!$R:$R),"")</f>
        <v>288</v>
      </c>
      <c r="AU119" s="292"/>
      <c r="AV119" s="290"/>
      <c r="AW119" s="292"/>
      <c r="AX119" s="292"/>
      <c r="AY119" s="292"/>
      <c r="AZ119" s="290"/>
      <c r="BA119" s="292"/>
      <c r="BB119" s="292"/>
    </row>
    <row r="120" spans="1:54" x14ac:dyDescent="0.25">
      <c r="A120" s="37">
        <v>268</v>
      </c>
      <c r="B120" s="41" t="s">
        <v>568</v>
      </c>
      <c r="C120" s="41" t="s">
        <v>568</v>
      </c>
      <c r="D120" s="180">
        <v>45623</v>
      </c>
      <c r="E120" s="179">
        <v>9889</v>
      </c>
      <c r="F120" s="43" t="s">
        <v>233</v>
      </c>
      <c r="G120" s="179" t="s">
        <v>1427</v>
      </c>
      <c r="H120" s="179"/>
      <c r="I120" s="153">
        <f>_xlfn.XLOOKUP(B120,Clients!B:B,Clients!W:W,FALSE)</f>
        <v>0</v>
      </c>
      <c r="J120" s="181" t="str">
        <f>_xlfn.XLOOKUP(B120,Clients!$B$1:$B$1001,Clients!$M$1:$M$1001,FALSE)</f>
        <v>Net 30 jours</v>
      </c>
      <c r="K120" s="153" t="str">
        <f>_xlfn.XLOOKUP(B120,Clients!B:B,Clients!R:R,FALSE)</f>
        <v>Livraison incluse</v>
      </c>
      <c r="L120" s="184">
        <v>45630</v>
      </c>
      <c r="M120" s="36" t="str">
        <f>_xlfn.XLOOKUP(B120,Clients!B:B,Clients!X:X,FALSE)</f>
        <v>CAD</v>
      </c>
      <c r="N120" s="36" t="str">
        <f>_xlfn.XLOOKUP(B120,Clients!B:B,Clients!Y:Y,FALSE)</f>
        <v>CAD</v>
      </c>
      <c r="O120" s="183">
        <v>40193</v>
      </c>
      <c r="P120" s="183" t="str">
        <f>_xlfn.XLOOKUP(O120,'Prix vente'!A:A,'Prix vente'!H:H)&amp;"/"&amp;_xlfn.XLOOKUP(O120,'Prix vente'!A:A,'Prix vente'!P:P)&amp;"/"&amp;_xlfn.XLOOKUP(O120,'Prix vente'!A:A,'Prix vente'!Q:Q)/1000</f>
        <v>B25/10/10</v>
      </c>
      <c r="Q120" s="183">
        <v>6</v>
      </c>
      <c r="R120" s="183">
        <f>Q120*_xlfn.XLOOKUP(O120,'Prix vente'!A:A,'Prix vente'!R:R)</f>
        <v>7200</v>
      </c>
      <c r="S120" s="182"/>
      <c r="T120" s="182"/>
      <c r="U120" s="182"/>
      <c r="V120" s="182"/>
      <c r="W120" s="183"/>
      <c r="X120" s="183"/>
      <c r="Y120" s="183"/>
      <c r="Z120" s="183"/>
      <c r="AA120" s="182"/>
      <c r="AB120" s="182"/>
      <c r="AC120" s="182"/>
      <c r="AD120" s="182"/>
      <c r="AE120" s="292"/>
      <c r="AF120" s="183"/>
      <c r="AG120" s="292"/>
      <c r="AH120" s="292"/>
      <c r="AI120" s="292"/>
      <c r="AJ120" s="182"/>
      <c r="AK120" s="292"/>
      <c r="AL120" s="292"/>
      <c r="AM120" s="292"/>
      <c r="AN120" s="183"/>
      <c r="AO120" s="292"/>
      <c r="AP120" s="292"/>
      <c r="AQ120" s="292"/>
      <c r="AR120" s="182"/>
      <c r="AS120" s="292"/>
      <c r="AT120" s="292"/>
      <c r="AU120" s="292"/>
      <c r="AV120" s="290"/>
      <c r="AW120" s="292"/>
      <c r="AX120" s="292"/>
      <c r="AY120" s="292"/>
      <c r="AZ120" s="290"/>
      <c r="BA120" s="292"/>
      <c r="BB120" s="292"/>
    </row>
    <row r="121" spans="1:54" x14ac:dyDescent="0.25">
      <c r="A121" s="37">
        <v>269</v>
      </c>
      <c r="B121" s="41" t="s">
        <v>445</v>
      </c>
      <c r="C121" s="41" t="s">
        <v>445</v>
      </c>
      <c r="D121" s="180">
        <v>45624</v>
      </c>
      <c r="E121" s="179">
        <v>105970</v>
      </c>
      <c r="F121" s="43" t="s">
        <v>233</v>
      </c>
      <c r="G121" s="179" t="s">
        <v>674</v>
      </c>
      <c r="H121" s="179"/>
      <c r="I121" s="153">
        <f>_xlfn.XLOOKUP(B121,Clients!B:B,Clients!W:W,FALSE)</f>
        <v>0</v>
      </c>
      <c r="J121" s="181" t="str">
        <f>_xlfn.XLOOKUP(B121,Clients!$B$1:$B$1001,Clients!$M$1:$M$1001,FALSE)</f>
        <v>Net 30 jours</v>
      </c>
      <c r="K121" s="153" t="str">
        <f>_xlfn.XLOOKUP(B121,Clients!B:B,Clients!R:R,FALSE)</f>
        <v>EXW Boucherville</v>
      </c>
      <c r="L121" s="184">
        <v>45628</v>
      </c>
      <c r="M121" s="36" t="str">
        <f>_xlfn.XLOOKUP(B121,Clients!B:B,Clients!X:X,FALSE)</f>
        <v>USD</v>
      </c>
      <c r="N121" s="36" t="str">
        <f>_xlfn.XLOOKUP(B121,Clients!B:B,Clients!Y:Y,FALSE)</f>
        <v>USD</v>
      </c>
      <c r="O121" s="183">
        <v>40084</v>
      </c>
      <c r="P121" s="183" t="str">
        <f>_xlfn.XLOOKUP(O121,'Prix vente'!A:A,'Prix vente'!H:H)&amp;"/"&amp;_xlfn.XLOOKUP(O121,'Prix vente'!A:A,'Prix vente'!P:P)&amp;"/"&amp;_xlfn.XLOOKUP(O121,'Prix vente'!A:A,'Prix vente'!Q:Q)/1000</f>
        <v>B25/12/5</v>
      </c>
      <c r="Q121" s="183">
        <v>5</v>
      </c>
      <c r="R121" s="183">
        <f>Q121*_xlfn.XLOOKUP(O121,'Prix vente'!A:A,'Prix vente'!R:R)</f>
        <v>3600</v>
      </c>
      <c r="S121" s="182"/>
      <c r="T121" s="182"/>
      <c r="U121" s="182"/>
      <c r="V121" s="182"/>
      <c r="W121" s="183"/>
      <c r="X121" s="183"/>
      <c r="Y121" s="183"/>
      <c r="Z121" s="183"/>
      <c r="AA121" s="182"/>
      <c r="AB121" s="182"/>
      <c r="AC121" s="182"/>
      <c r="AD121" s="182"/>
      <c r="AE121" s="292"/>
      <c r="AF121" s="183"/>
      <c r="AG121" s="292"/>
      <c r="AH121" s="292"/>
      <c r="AI121" s="292"/>
      <c r="AJ121" s="182"/>
      <c r="AK121" s="292"/>
      <c r="AL121" s="292"/>
      <c r="AM121" s="292"/>
      <c r="AN121" s="183"/>
      <c r="AO121" s="292"/>
      <c r="AP121" s="292"/>
      <c r="AQ121" s="292"/>
      <c r="AR121" s="182"/>
      <c r="AS121" s="292"/>
      <c r="AT121" s="292"/>
      <c r="AU121" s="292"/>
      <c r="AV121" s="290"/>
      <c r="AW121" s="292"/>
      <c r="AX121" s="292"/>
      <c r="AY121" s="292"/>
      <c r="AZ121" s="290"/>
      <c r="BA121" s="292"/>
      <c r="BB121" s="292"/>
    </row>
    <row r="122" spans="1:54" x14ac:dyDescent="0.25">
      <c r="A122" s="37">
        <v>270</v>
      </c>
      <c r="B122" s="41" t="s">
        <v>1479</v>
      </c>
      <c r="C122" s="41" t="s">
        <v>1479</v>
      </c>
      <c r="D122" s="180">
        <v>45624</v>
      </c>
      <c r="E122" s="179" t="s">
        <v>567</v>
      </c>
      <c r="F122" s="43" t="s">
        <v>233</v>
      </c>
      <c r="G122" s="179" t="s">
        <v>1473</v>
      </c>
      <c r="H122" s="179"/>
      <c r="I122" s="153">
        <f>_xlfn.XLOOKUP(B122,Clients!B:B,Clients!W:W,FALSE)</f>
        <v>0</v>
      </c>
      <c r="J122" s="181" t="str">
        <f>_xlfn.XLOOKUP(B122,Clients!$B$1:$B$1001,Clients!$M$1:$M$1001,FALSE)</f>
        <v>Net 30 jours</v>
      </c>
      <c r="K122" s="153" t="str">
        <f>_xlfn.XLOOKUP(B122,Clients!B:B,Clients!R:R,FALSE)</f>
        <v>Livraison incluse</v>
      </c>
      <c r="L122" s="184">
        <v>45632</v>
      </c>
      <c r="M122" s="36" t="str">
        <f>_xlfn.XLOOKUP(B122,Clients!B:B,Clients!X:X,FALSE)</f>
        <v>CAD</v>
      </c>
      <c r="N122" s="36" t="str">
        <f>_xlfn.XLOOKUP(B122,Clients!B:B,Clients!Y:Y,FALSE)</f>
        <v>CAD</v>
      </c>
      <c r="O122" s="183">
        <v>40195</v>
      </c>
      <c r="P122" s="183" t="str">
        <f>_xlfn.XLOOKUP(O122,'Prix vente'!A:A,'Prix vente'!H:H)&amp;"/"&amp;_xlfn.XLOOKUP(O122,'Prix vente'!A:A,'Prix vente'!P:P)&amp;"/"&amp;_xlfn.XLOOKUP(O122,'Prix vente'!A:A,'Prix vente'!Q:Q)/1000</f>
        <v>D11/10/2.5</v>
      </c>
      <c r="Q122" s="183">
        <v>1</v>
      </c>
      <c r="R122" s="183">
        <f>Q122*_xlfn.XLOOKUP(O122,'Prix vente'!A:A,'Prix vente'!R:R)</f>
        <v>300</v>
      </c>
      <c r="S122" s="182">
        <v>40196</v>
      </c>
      <c r="T122" s="182" t="str">
        <f>_xlfn.XLOOKUP(S122,'Prix vente'!$A:$A,'Prix vente'!$H:$H)&amp;"/"&amp;_xlfn.XLOOKUP(S122,'Prix vente'!A:A,'Prix vente'!P:P)&amp;"/"&amp;_xlfn.XLOOKUP(S122,'Prix vente'!A:A,'Prix vente'!Q:Q)/1000</f>
        <v>T11/10/2.5</v>
      </c>
      <c r="U122" s="182">
        <v>1</v>
      </c>
      <c r="V122" s="182">
        <f>IFERROR(U122*_xlfn.XLOOKUP(S122,'Prix vente'!$A:$A,'Prix vente'!$R:$R),"")</f>
        <v>300</v>
      </c>
      <c r="W122" s="183">
        <v>40197</v>
      </c>
      <c r="X122" s="183" t="str">
        <f>_xlfn.XLOOKUP(W122,'Prix vente'!$A:$A,'Prix vente'!$H:$H)&amp;"/"&amp;_xlfn.XLOOKUP(W122,'Prix vente'!A:A,'Prix vente'!P:P)&amp;"/"&amp;_xlfn.XLOOKUP(W122,'Prix vente'!A:A,'Prix vente'!Q:Q)/1000</f>
        <v>S15/10/2.5</v>
      </c>
      <c r="Y122" s="183">
        <v>1</v>
      </c>
      <c r="Z122" s="183">
        <f>IFERROR(Y122*_xlfn.XLOOKUP(W122,'Prix vente'!$A:$A,'Prix vente'!$R:$R),"")</f>
        <v>300</v>
      </c>
      <c r="AA122" s="182"/>
      <c r="AB122" s="182"/>
      <c r="AC122" s="182"/>
      <c r="AD122" s="182"/>
      <c r="AE122" s="292"/>
      <c r="AF122" s="183"/>
      <c r="AG122" s="292"/>
      <c r="AH122" s="292"/>
      <c r="AI122" s="292"/>
      <c r="AJ122" s="182"/>
      <c r="AK122" s="292"/>
      <c r="AL122" s="292"/>
      <c r="AM122" s="292"/>
      <c r="AN122" s="183"/>
      <c r="AO122" s="292"/>
      <c r="AP122" s="292"/>
      <c r="AQ122" s="292"/>
      <c r="AR122" s="182"/>
      <c r="AS122" s="292"/>
      <c r="AT122" s="292"/>
      <c r="AU122" s="292"/>
      <c r="AV122" s="290"/>
      <c r="AW122" s="292"/>
      <c r="AX122" s="292"/>
      <c r="AY122" s="292"/>
      <c r="AZ122" s="290"/>
      <c r="BA122" s="292"/>
      <c r="BB122" s="292"/>
    </row>
    <row r="123" spans="1:54" x14ac:dyDescent="0.25">
      <c r="A123" s="37">
        <v>271</v>
      </c>
      <c r="B123" s="41" t="s">
        <v>688</v>
      </c>
      <c r="C123" s="41" t="s">
        <v>688</v>
      </c>
      <c r="D123" s="180">
        <v>45624</v>
      </c>
      <c r="E123" s="179">
        <v>14302</v>
      </c>
      <c r="F123" s="43" t="s">
        <v>233</v>
      </c>
      <c r="G123" s="179" t="s">
        <v>692</v>
      </c>
      <c r="H123" s="179"/>
      <c r="I123" s="153">
        <f>_xlfn.XLOOKUP(B123,Clients!B:B,Clients!W:W,FALSE)</f>
        <v>0</v>
      </c>
      <c r="J123" s="181" t="str">
        <f>_xlfn.XLOOKUP(B123,Clients!$B$1:$B$1001,Clients!$M$1:$M$1001,FALSE)</f>
        <v>Net 30 jours</v>
      </c>
      <c r="K123" s="153" t="str">
        <f>_xlfn.XLOOKUP(B123,Clients!B:B,Clients!R:R,FALSE)</f>
        <v>Delivery Included</v>
      </c>
      <c r="L123" s="184">
        <v>45631</v>
      </c>
      <c r="M123" s="36" t="str">
        <f>_xlfn.XLOOKUP(B123,Clients!B:B,Clients!X:X,FALSE)</f>
        <v>CAD</v>
      </c>
      <c r="N123" s="36" t="str">
        <f>_xlfn.XLOOKUP(B123,Clients!B:B,Clients!Y:Y,FALSE)</f>
        <v>CAD</v>
      </c>
      <c r="O123" s="183">
        <v>40171</v>
      </c>
      <c r="P123" s="183" t="str">
        <f>_xlfn.XLOOKUP(O123,'Prix vente'!A:A,'Prix vente'!H:H)&amp;"/"&amp;_xlfn.XLOOKUP(O123,'Prix vente'!A:A,'Prix vente'!P:P)&amp;"/"&amp;_xlfn.XLOOKUP(O123,'Prix vente'!A:A,'Prix vente'!Q:Q)/1000</f>
        <v>S15/10/10</v>
      </c>
      <c r="Q123" s="183">
        <v>6</v>
      </c>
      <c r="R123" s="183">
        <f>Q123*_xlfn.XLOOKUP(O123,'Prix vente'!A:A,'Prix vente'!R:R)</f>
        <v>7200</v>
      </c>
      <c r="S123" s="182">
        <v>40198</v>
      </c>
      <c r="T123" s="182" t="str">
        <f>_xlfn.XLOOKUP(S123,'Prix vente'!$A:$A,'Prix vente'!$H:$H)&amp;"/"&amp;_xlfn.XLOOKUP(S123,'Prix vente'!A:A,'Prix vente'!P:P)&amp;"/"&amp;_xlfn.XLOOKUP(S123,'Prix vente'!A:A,'Prix vente'!Q:Q)/1000</f>
        <v>S15/12/7.5</v>
      </c>
      <c r="U123" s="182">
        <v>10</v>
      </c>
      <c r="V123" s="182">
        <f>IFERROR(U123*_xlfn.XLOOKUP(S123,'Prix vente'!$A:$A,'Prix vente'!$R:$R),"")</f>
        <v>10800</v>
      </c>
      <c r="W123" s="183"/>
      <c r="X123" s="183"/>
      <c r="Y123" s="183"/>
      <c r="Z123" s="183"/>
      <c r="AA123" s="182"/>
      <c r="AB123" s="182"/>
      <c r="AC123" s="182"/>
      <c r="AD123" s="182"/>
      <c r="AE123" s="292"/>
      <c r="AF123" s="183"/>
      <c r="AG123" s="292"/>
      <c r="AH123" s="292"/>
      <c r="AI123" s="292"/>
      <c r="AJ123" s="182"/>
      <c r="AK123" s="292"/>
      <c r="AL123" s="292"/>
      <c r="AM123" s="292"/>
      <c r="AN123" s="183"/>
      <c r="AO123" s="292"/>
      <c r="AP123" s="292"/>
      <c r="AQ123" s="292"/>
      <c r="AR123" s="182"/>
      <c r="AS123" s="292"/>
      <c r="AT123" s="292"/>
      <c r="AU123" s="292"/>
      <c r="AV123" s="290"/>
      <c r="AW123" s="292"/>
      <c r="AX123" s="292"/>
      <c r="AY123" s="292"/>
      <c r="AZ123" s="290"/>
      <c r="BA123" s="292"/>
      <c r="BB123" s="292"/>
    </row>
    <row r="124" spans="1:54" x14ac:dyDescent="0.25">
      <c r="A124" s="37">
        <v>272</v>
      </c>
      <c r="B124" s="41" t="s">
        <v>304</v>
      </c>
      <c r="C124" s="41" t="s">
        <v>304</v>
      </c>
      <c r="D124" s="180">
        <v>45624</v>
      </c>
      <c r="E124" s="179">
        <v>281124</v>
      </c>
      <c r="F124" s="43" t="s">
        <v>233</v>
      </c>
      <c r="G124" s="179" t="s">
        <v>308</v>
      </c>
      <c r="H124" s="179"/>
      <c r="I124" s="153">
        <f>_xlfn.XLOOKUP(B124,Clients!B:B,Clients!W:W,FALSE)</f>
        <v>0</v>
      </c>
      <c r="J124" s="181" t="str">
        <f>_xlfn.XLOOKUP(B124,Clients!$B$1:$B$1001,Clients!$M$1:$M$1001,FALSE)</f>
        <v>Net 30 jours</v>
      </c>
      <c r="K124" s="153" t="str">
        <f>_xlfn.XLOOKUP(B124,Clients!B:B,Clients!R:R,FALSE)</f>
        <v>Livraison incluse</v>
      </c>
      <c r="L124" s="184">
        <v>45628</v>
      </c>
      <c r="M124" s="36" t="str">
        <f>_xlfn.XLOOKUP(B124,Clients!B:B,Clients!X:X,FALSE)</f>
        <v>CAD</v>
      </c>
      <c r="N124" s="36" t="str">
        <f>_xlfn.XLOOKUP(B124,Clients!B:B,Clients!Y:Y,FALSE)</f>
        <v>CAD</v>
      </c>
      <c r="O124" s="183">
        <v>40199</v>
      </c>
      <c r="P124" s="183" t="str">
        <f>_xlfn.XLOOKUP(O124,'Prix vente'!A:A,'Prix vente'!H:H)&amp;"/"&amp;_xlfn.XLOOKUP(O124,'Prix vente'!A:A,'Prix vente'!P:P)&amp;"/"&amp;_xlfn.XLOOKUP(O124,'Prix vente'!A:A,'Prix vente'!Q:Q)/1000</f>
        <v>D21/8.75/5</v>
      </c>
      <c r="Q124" s="183">
        <v>9</v>
      </c>
      <c r="R124" s="183">
        <f>Q124*_xlfn.XLOOKUP(O124,'Prix vente'!A:A,'Prix vente'!R:R)</f>
        <v>4725</v>
      </c>
      <c r="S124" s="182"/>
      <c r="T124" s="182"/>
      <c r="U124" s="182"/>
      <c r="V124" s="182"/>
      <c r="W124" s="183"/>
      <c r="X124" s="183"/>
      <c r="Y124" s="183"/>
      <c r="Z124" s="183"/>
      <c r="AA124" s="182"/>
      <c r="AB124" s="182"/>
      <c r="AC124" s="182"/>
      <c r="AD124" s="182"/>
      <c r="AE124" s="292"/>
      <c r="AF124" s="183"/>
      <c r="AG124" s="292"/>
      <c r="AH124" s="292"/>
      <c r="AI124" s="292"/>
      <c r="AJ124" s="182"/>
      <c r="AK124" s="292"/>
      <c r="AL124" s="292"/>
      <c r="AM124" s="292"/>
      <c r="AN124" s="183"/>
      <c r="AO124" s="292"/>
      <c r="AP124" s="292"/>
      <c r="AQ124" s="292"/>
      <c r="AR124" s="182"/>
      <c r="AS124" s="292"/>
      <c r="AT124" s="292"/>
      <c r="AU124" s="292"/>
      <c r="AV124" s="290"/>
      <c r="AW124" s="292"/>
      <c r="AX124" s="292"/>
      <c r="AY124" s="292"/>
      <c r="AZ124" s="290"/>
      <c r="BA124" s="292"/>
      <c r="BB124" s="292"/>
    </row>
    <row r="125" spans="1:54" x14ac:dyDescent="0.25">
      <c r="A125" s="37">
        <v>273</v>
      </c>
      <c r="B125" s="41" t="s">
        <v>1487</v>
      </c>
      <c r="C125" s="41" t="s">
        <v>1487</v>
      </c>
      <c r="D125" s="180">
        <v>45627</v>
      </c>
      <c r="E125" s="179" t="s">
        <v>1492</v>
      </c>
      <c r="F125" s="43" t="s">
        <v>233</v>
      </c>
      <c r="G125" s="179" t="s">
        <v>1490</v>
      </c>
      <c r="H125" s="179"/>
      <c r="I125" s="153">
        <f>_xlfn.XLOOKUP(B125,Clients!B:B,Clients!W:W,FALSE)</f>
        <v>0</v>
      </c>
      <c r="J125" s="181" t="str">
        <f>_xlfn.XLOOKUP(B125,Clients!$B$1:$B$1001,Clients!$M$1:$M$1001,FALSE)</f>
        <v>Net 30 jours</v>
      </c>
      <c r="K125" s="153"/>
      <c r="L125" s="184">
        <v>45306</v>
      </c>
      <c r="M125" s="36" t="str">
        <f>_xlfn.XLOOKUP(B125,Clients!B:B,Clients!X:X,FALSE)</f>
        <v>CAD</v>
      </c>
      <c r="N125" s="36" t="str">
        <f>_xlfn.XLOOKUP(B125,Clients!B:B,Clients!Y:Y,FALSE)</f>
        <v>CAD</v>
      </c>
      <c r="O125" s="183">
        <v>40200</v>
      </c>
      <c r="P125" s="183" t="str">
        <f>_xlfn.XLOOKUP(O125,'Prix vente'!A:A,'Prix vente'!H:H)&amp;"/"&amp;_xlfn.XLOOKUP(O125,'Prix vente'!A:A,'Prix vente'!P:P)&amp;"/"&amp;_xlfn.XLOOKUP(O125,'Prix vente'!A:A,'Prix vente'!Q:Q)/1000</f>
        <v>//0</v>
      </c>
      <c r="Q125" s="183"/>
      <c r="R125" s="183">
        <v>1</v>
      </c>
      <c r="S125" s="182"/>
      <c r="T125" s="182"/>
      <c r="U125" s="182"/>
      <c r="V125" s="182"/>
      <c r="W125" s="183"/>
      <c r="X125" s="183"/>
      <c r="Y125" s="183"/>
      <c r="Z125" s="183"/>
      <c r="AA125" s="182"/>
      <c r="AB125" s="182"/>
      <c r="AC125" s="182"/>
      <c r="AD125" s="182"/>
      <c r="AE125" s="292"/>
      <c r="AF125" s="183"/>
      <c r="AG125" s="292"/>
      <c r="AH125" s="292"/>
      <c r="AI125" s="292"/>
      <c r="AJ125" s="182"/>
      <c r="AK125" s="292"/>
      <c r="AL125" s="292"/>
      <c r="AM125" s="292"/>
      <c r="AN125" s="183"/>
      <c r="AO125" s="292"/>
      <c r="AP125" s="292"/>
      <c r="AQ125" s="292"/>
      <c r="AR125" s="182"/>
      <c r="AS125" s="292"/>
      <c r="AT125" s="292"/>
      <c r="AU125" s="292"/>
      <c r="AV125" s="290"/>
      <c r="AW125" s="292"/>
      <c r="AX125" s="292"/>
      <c r="AY125" s="292"/>
      <c r="AZ125" s="290"/>
      <c r="BA125" s="292"/>
      <c r="BB125" s="292"/>
    </row>
    <row r="126" spans="1:54" x14ac:dyDescent="0.25">
      <c r="A126" s="37">
        <v>274</v>
      </c>
      <c r="B126" s="41" t="s">
        <v>445</v>
      </c>
      <c r="C126" s="41" t="s">
        <v>445</v>
      </c>
      <c r="D126" s="180">
        <v>45628</v>
      </c>
      <c r="E126" s="179">
        <v>106059</v>
      </c>
      <c r="F126" s="43" t="s">
        <v>233</v>
      </c>
      <c r="G126" s="179" t="s">
        <v>674</v>
      </c>
      <c r="H126" s="179"/>
      <c r="I126" s="153">
        <f>_xlfn.XLOOKUP(B126,Clients!B:B,Clients!W:W,FALSE)</f>
        <v>0</v>
      </c>
      <c r="J126" s="181" t="str">
        <f>_xlfn.XLOOKUP(B126,Clients!$B$1:$B$1001,Clients!$M$1:$M$1001,FALSE)</f>
        <v>Net 30 jours</v>
      </c>
      <c r="K126" s="153" t="str">
        <f>_xlfn.XLOOKUP(B126,Clients!B:B,Clients!R:R,FALSE)</f>
        <v>EXW Boucherville</v>
      </c>
      <c r="L126" s="184">
        <v>45635</v>
      </c>
      <c r="M126" s="36" t="str">
        <f>_xlfn.XLOOKUP(B126,Clients!B:B,Clients!X:X,FALSE)</f>
        <v>USD</v>
      </c>
      <c r="N126" s="36" t="str">
        <f>_xlfn.XLOOKUP(B126,Clients!B:B,Clients!Y:Y,FALSE)</f>
        <v>USD</v>
      </c>
      <c r="O126" s="183">
        <v>40048</v>
      </c>
      <c r="P126" s="183" t="str">
        <f>_xlfn.XLOOKUP(O126,'Prix vente'!A:A,'Prix vente'!H:H)&amp;"/"&amp;_xlfn.XLOOKUP(O126,'Prix vente'!A:A,'Prix vente'!P:P)&amp;"/"&amp;_xlfn.XLOOKUP(O126,'Prix vente'!A:A,'Prix vente'!Q:Q)/1000</f>
        <v>S21/12/5</v>
      </c>
      <c r="Q126" s="183">
        <v>5</v>
      </c>
      <c r="R126" s="183">
        <f>Q126*_xlfn.XLOOKUP(O126,'Prix vente'!A:A,'Prix vente'!R:R)</f>
        <v>3600</v>
      </c>
      <c r="S126" s="182"/>
      <c r="T126" s="182"/>
      <c r="U126" s="182"/>
      <c r="V126" s="182"/>
      <c r="W126" s="183"/>
      <c r="X126" s="183"/>
      <c r="Y126" s="183"/>
      <c r="Z126" s="183"/>
      <c r="AA126" s="182"/>
      <c r="AB126" s="182"/>
      <c r="AC126" s="182"/>
      <c r="AD126" s="182"/>
      <c r="AE126" s="292"/>
      <c r="AF126" s="183"/>
      <c r="AG126" s="292"/>
      <c r="AH126" s="292"/>
      <c r="AI126" s="292"/>
      <c r="AJ126" s="182"/>
      <c r="AK126" s="292"/>
      <c r="AL126" s="292"/>
      <c r="AM126" s="292"/>
      <c r="AN126" s="183"/>
      <c r="AO126" s="292"/>
      <c r="AP126" s="292"/>
      <c r="AQ126" s="292"/>
      <c r="AR126" s="182"/>
      <c r="AS126" s="292"/>
      <c r="AT126" s="292"/>
      <c r="AU126" s="292"/>
      <c r="AV126" s="290"/>
      <c r="AW126" s="292"/>
      <c r="AX126" s="292"/>
      <c r="AY126" s="292"/>
      <c r="AZ126" s="290"/>
      <c r="BA126" s="292"/>
      <c r="BB126" s="292"/>
    </row>
    <row r="127" spans="1:54" x14ac:dyDescent="0.25">
      <c r="A127" s="37">
        <v>275</v>
      </c>
      <c r="B127" s="41" t="s">
        <v>8</v>
      </c>
      <c r="C127" s="41" t="s">
        <v>8</v>
      </c>
      <c r="D127" s="180">
        <v>45630</v>
      </c>
      <c r="E127" s="179">
        <v>50008916</v>
      </c>
      <c r="F127" s="43" t="s">
        <v>233</v>
      </c>
      <c r="G127" s="179" t="s">
        <v>10</v>
      </c>
      <c r="H127" s="179"/>
      <c r="I127" s="153">
        <f>_xlfn.XLOOKUP(B127,Clients!B:B,Clients!W:W,FALSE)</f>
        <v>0</v>
      </c>
      <c r="J127" s="181" t="str">
        <f>_xlfn.XLOOKUP(B127,Clients!$B$1:$B$1001,Clients!$M$1:$M$1001,FALSE)</f>
        <v>Net 30 days</v>
      </c>
      <c r="K127" s="153" t="str">
        <f>_xlfn.XLOOKUP(B127,Clients!B:B,Clients!R:R,FALSE)</f>
        <v>EXW Boucherville</v>
      </c>
      <c r="L127" s="184">
        <v>45637</v>
      </c>
      <c r="M127" s="36" t="str">
        <f>_xlfn.XLOOKUP(B127,Clients!B:B,Clients!X:X,FALSE)</f>
        <v>USD</v>
      </c>
      <c r="N127" s="36" t="str">
        <f>_xlfn.XLOOKUP(B127,Clients!B:B,Clients!Y:Y,FALSE)</f>
        <v>USD</v>
      </c>
      <c r="O127" s="183">
        <v>40103</v>
      </c>
      <c r="P127" s="183" t="str">
        <f>_xlfn.XLOOKUP(O127,'Prix vente'!A:A,'Prix vente'!H:H)&amp;"/"&amp;_xlfn.XLOOKUP(O127,'Prix vente'!A:A,'Prix vente'!P:P)&amp;"/"&amp;_xlfn.XLOOKUP(O127,'Prix vente'!A:A,'Prix vente'!Q:Q)/1000</f>
        <v>D16/10/5</v>
      </c>
      <c r="Q127" s="183">
        <v>72</v>
      </c>
      <c r="R127" s="183">
        <f>Q127*_xlfn.XLOOKUP(O127,'Prix vente'!A:A,'Prix vente'!R:R)</f>
        <v>43200</v>
      </c>
      <c r="S127" s="182">
        <v>40054</v>
      </c>
      <c r="T127" s="182" t="str">
        <f>_xlfn.XLOOKUP(S127,'Prix vente'!$A:$A,'Prix vente'!$H:$H)&amp;"/"&amp;_xlfn.XLOOKUP(S127,'Prix vente'!A:A,'Prix vente'!P:P)&amp;"/"&amp;_xlfn.XLOOKUP(S127,'Prix vente'!A:A,'Prix vente'!Q:Q)/1000</f>
        <v>D16/9/5</v>
      </c>
      <c r="U127" s="182">
        <v>24</v>
      </c>
      <c r="V127" s="182">
        <f>IFERROR(U127*_xlfn.XLOOKUP(S127,'Prix vente'!$A:$A,'Prix vente'!$R:$R),"")</f>
        <v>12960</v>
      </c>
      <c r="W127" s="183"/>
      <c r="X127" s="183"/>
      <c r="Y127" s="183"/>
      <c r="Z127" s="183"/>
      <c r="AA127" s="182"/>
      <c r="AB127" s="182"/>
      <c r="AC127" s="182"/>
      <c r="AD127" s="182"/>
      <c r="AE127" s="292"/>
      <c r="AF127" s="183"/>
      <c r="AG127" s="292"/>
      <c r="AH127" s="292"/>
      <c r="AI127" s="292"/>
      <c r="AJ127" s="182"/>
      <c r="AK127" s="292"/>
      <c r="AL127" s="292"/>
      <c r="AM127" s="292"/>
      <c r="AN127" s="183"/>
      <c r="AO127" s="292"/>
      <c r="AP127" s="292"/>
      <c r="AQ127" s="292"/>
      <c r="AR127" s="182"/>
      <c r="AS127" s="292"/>
      <c r="AT127" s="292"/>
      <c r="AU127" s="292"/>
      <c r="AV127" s="290"/>
      <c r="AW127" s="292"/>
      <c r="AX127" s="292"/>
      <c r="AY127" s="292"/>
      <c r="AZ127" s="290"/>
      <c r="BA127" s="292"/>
      <c r="BB127" s="292"/>
    </row>
    <row r="128" spans="1:54" x14ac:dyDescent="0.25">
      <c r="A128" s="37">
        <v>276</v>
      </c>
      <c r="B128" s="41" t="s">
        <v>476</v>
      </c>
      <c r="C128" s="41" t="s">
        <v>476</v>
      </c>
      <c r="D128" s="180">
        <v>45631</v>
      </c>
      <c r="E128" s="179">
        <v>1958</v>
      </c>
      <c r="F128" s="43" t="s">
        <v>233</v>
      </c>
      <c r="G128" s="179" t="s">
        <v>518</v>
      </c>
      <c r="H128" s="179"/>
      <c r="I128" s="153">
        <f>_xlfn.XLOOKUP(B128,Clients!B:B,Clients!W:W,FALSE)</f>
        <v>0</v>
      </c>
      <c r="J128" s="181" t="str">
        <f>_xlfn.XLOOKUP(B128,Clients!$B$1:$B$1001,Clients!$M$1:$M$1001,FALSE)</f>
        <v>Net 30 jours</v>
      </c>
      <c r="K128" s="153" t="str">
        <f>_xlfn.XLOOKUP(B128,Clients!B:B,Clients!R:R,FALSE)</f>
        <v>EXW Boucherville</v>
      </c>
      <c r="L128" s="184">
        <v>45638</v>
      </c>
      <c r="M128" s="36" t="str">
        <f>_xlfn.XLOOKUP(B128,Clients!B:B,Clients!X:X,FALSE)</f>
        <v>CAD</v>
      </c>
      <c r="N128" s="36" t="str">
        <f>_xlfn.XLOOKUP(B128,Clients!B:B,Clients!Y:Y,FALSE)</f>
        <v>CAD</v>
      </c>
      <c r="O128" s="183">
        <v>40156</v>
      </c>
      <c r="P128" s="183" t="str">
        <f>_xlfn.XLOOKUP(O128,'Prix vente'!A:A,'Prix vente'!H:H)&amp;"/"&amp;_xlfn.XLOOKUP(O128,'Prix vente'!A:A,'Prix vente'!P:P)&amp;"/"&amp;_xlfn.XLOOKUP(O128,'Prix vente'!A:A,'Prix vente'!Q:Q)/1000</f>
        <v>D21/8.6/10</v>
      </c>
      <c r="Q128" s="183">
        <v>14</v>
      </c>
      <c r="R128" s="183">
        <f>Q128*_xlfn.XLOOKUP(O128,'Prix vente'!A:A,'Prix vente'!R:R)</f>
        <v>14447.999999999996</v>
      </c>
      <c r="S128" s="182"/>
      <c r="T128" s="182"/>
      <c r="U128" s="182"/>
      <c r="V128" s="182"/>
      <c r="W128" s="183"/>
      <c r="X128" s="183"/>
      <c r="Y128" s="183"/>
      <c r="Z128" s="183"/>
      <c r="AA128" s="182"/>
      <c r="AB128" s="182"/>
      <c r="AC128" s="182"/>
      <c r="AD128" s="182"/>
      <c r="AE128" s="292"/>
      <c r="AF128" s="183"/>
      <c r="AG128" s="292"/>
      <c r="AH128" s="292"/>
      <c r="AI128" s="292"/>
      <c r="AJ128" s="182"/>
      <c r="AK128" s="292"/>
      <c r="AL128" s="292"/>
      <c r="AM128" s="292"/>
      <c r="AN128" s="183"/>
      <c r="AO128" s="292"/>
      <c r="AP128" s="292"/>
      <c r="AQ128" s="292"/>
      <c r="AR128" s="182"/>
      <c r="AS128" s="292"/>
      <c r="AT128" s="292"/>
      <c r="AU128" s="292"/>
      <c r="AV128" s="290"/>
      <c r="AW128" s="292"/>
      <c r="AX128" s="292"/>
      <c r="AY128" s="292"/>
      <c r="AZ128" s="290"/>
      <c r="BA128" s="292"/>
      <c r="BB128" s="292"/>
    </row>
    <row r="129" spans="1:54" x14ac:dyDescent="0.25">
      <c r="A129" s="37">
        <v>277</v>
      </c>
      <c r="B129" s="41" t="s">
        <v>476</v>
      </c>
      <c r="C129" s="41" t="s">
        <v>476</v>
      </c>
      <c r="D129" s="180">
        <v>45631</v>
      </c>
      <c r="E129" s="179">
        <v>1959</v>
      </c>
      <c r="F129" s="43" t="s">
        <v>233</v>
      </c>
      <c r="G129" s="179" t="s">
        <v>518</v>
      </c>
      <c r="H129" s="179"/>
      <c r="I129" s="153">
        <f>_xlfn.XLOOKUP(B129,Clients!B:B,Clients!W:W,FALSE)</f>
        <v>0</v>
      </c>
      <c r="J129" s="181" t="str">
        <f>_xlfn.XLOOKUP(B129,Clients!$B$1:$B$1001,Clients!$M$1:$M$1001,FALSE)</f>
        <v>Net 30 jours</v>
      </c>
      <c r="K129" s="153" t="str">
        <f>_xlfn.XLOOKUP(B129,Clients!B:B,Clients!R:R,FALSE)</f>
        <v>EXW Boucherville</v>
      </c>
      <c r="L129" s="184">
        <v>45638</v>
      </c>
      <c r="M129" s="36" t="str">
        <f>_xlfn.XLOOKUP(B129,Clients!B:B,Clients!X:X,FALSE)</f>
        <v>CAD</v>
      </c>
      <c r="N129" s="36" t="str">
        <f>_xlfn.XLOOKUP(B129,Clients!B:B,Clients!Y:Y,FALSE)</f>
        <v>CAD</v>
      </c>
      <c r="O129" s="183">
        <v>40202</v>
      </c>
      <c r="P129" s="183" t="str">
        <f>_xlfn.XLOOKUP(O129,'Prix vente'!A:A,'Prix vente'!H:H)&amp;"/"&amp;_xlfn.XLOOKUP(O129,'Prix vente'!A:A,'Prix vente'!P:P)&amp;"/"&amp;_xlfn.XLOOKUP(O129,'Prix vente'!A:A,'Prix vente'!Q:Q)/1000</f>
        <v>B25/4.75/2.5</v>
      </c>
      <c r="Q129" s="183">
        <v>2</v>
      </c>
      <c r="R129" s="183">
        <f>Q129*_xlfn.XLOOKUP(O129,'Prix vente'!A:A,'Prix vente'!R:R)</f>
        <v>285</v>
      </c>
      <c r="S129" s="182"/>
      <c r="T129" s="182"/>
      <c r="U129" s="182"/>
      <c r="V129" s="182"/>
      <c r="W129" s="183"/>
      <c r="X129" s="183"/>
      <c r="Y129" s="183"/>
      <c r="Z129" s="183"/>
      <c r="AA129" s="182"/>
      <c r="AB129" s="182"/>
      <c r="AC129" s="182"/>
      <c r="AD129" s="182"/>
      <c r="AE129" s="292"/>
      <c r="AF129" s="183"/>
      <c r="AG129" s="292"/>
      <c r="AH129" s="292"/>
      <c r="AI129" s="292"/>
      <c r="AJ129" s="182"/>
      <c r="AK129" s="292"/>
      <c r="AL129" s="292"/>
      <c r="AM129" s="292"/>
      <c r="AN129" s="183"/>
      <c r="AO129" s="292"/>
      <c r="AP129" s="292"/>
      <c r="AQ129" s="292"/>
      <c r="AR129" s="182"/>
      <c r="AS129" s="292"/>
      <c r="AT129" s="292"/>
      <c r="AU129" s="292"/>
      <c r="AV129" s="290"/>
      <c r="AW129" s="292"/>
      <c r="AX129" s="292"/>
      <c r="AY129" s="292"/>
      <c r="AZ129" s="290"/>
      <c r="BA129" s="292"/>
      <c r="BB129" s="292"/>
    </row>
    <row r="130" spans="1:54" x14ac:dyDescent="0.25">
      <c r="A130" s="37">
        <v>278</v>
      </c>
      <c r="B130" s="41" t="s">
        <v>445</v>
      </c>
      <c r="C130" s="41" t="s">
        <v>445</v>
      </c>
      <c r="D130" s="180">
        <v>45632</v>
      </c>
      <c r="E130" s="179">
        <v>106205</v>
      </c>
      <c r="F130" s="43" t="s">
        <v>233</v>
      </c>
      <c r="G130" s="179" t="s">
        <v>674</v>
      </c>
      <c r="H130" s="179"/>
      <c r="I130" s="153">
        <f>_xlfn.XLOOKUP(B130,Clients!B:B,Clients!W:W,FALSE)</f>
        <v>0</v>
      </c>
      <c r="J130" s="181" t="str">
        <f>_xlfn.XLOOKUP(B130,Clients!$B$1:$B$1001,Clients!$M$1:$M$1001,FALSE)</f>
        <v>Net 30 jours</v>
      </c>
      <c r="K130" s="153" t="str">
        <f>_xlfn.XLOOKUP(B130,Clients!B:B,Clients!R:R,FALSE)</f>
        <v>EXW Boucherville</v>
      </c>
      <c r="L130" s="184">
        <v>45639</v>
      </c>
      <c r="M130" s="36" t="str">
        <f>_xlfn.XLOOKUP(B130,Clients!B:B,Clients!X:X,FALSE)</f>
        <v>USD</v>
      </c>
      <c r="N130" s="36" t="str">
        <f>_xlfn.XLOOKUP(B130,Clients!B:B,Clients!Y:Y,FALSE)</f>
        <v>USD</v>
      </c>
      <c r="O130" s="183">
        <v>40117</v>
      </c>
      <c r="P130" s="183" t="str">
        <f>_xlfn.XLOOKUP(O130,'Prix vente'!A:A,'Prix vente'!H:H)&amp;"/"&amp;_xlfn.XLOOKUP(O130,'Prix vente'!A:A,'Prix vente'!P:P)&amp;"/"&amp;_xlfn.XLOOKUP(O130,'Prix vente'!A:A,'Prix vente'!Q:Q)/1000</f>
        <v>S15/10/5</v>
      </c>
      <c r="Q130" s="183">
        <v>4</v>
      </c>
      <c r="R130" s="183">
        <f>Q130*_xlfn.XLOOKUP(O130,'Prix vente'!A:A,'Prix vente'!R:R)</f>
        <v>2400</v>
      </c>
      <c r="S130" s="182">
        <v>40052</v>
      </c>
      <c r="T130" s="182" t="str">
        <f>_xlfn.XLOOKUP(S130,'Prix vente'!$A:$A,'Prix vente'!$H:$H)&amp;"/"&amp;_xlfn.XLOOKUP(S130,'Prix vente'!A:A,'Prix vente'!P:P)&amp;"/"&amp;_xlfn.XLOOKUP(S130,'Prix vente'!A:A,'Prix vente'!Q:Q)/1000</f>
        <v>S15/13/5</v>
      </c>
      <c r="U130" s="182">
        <v>1</v>
      </c>
      <c r="V130" s="182">
        <f>IFERROR(U130*_xlfn.XLOOKUP(S130,'Prix vente'!$A:$A,'Prix vente'!$R:$R),"")</f>
        <v>780</v>
      </c>
      <c r="W130" s="183">
        <v>40203</v>
      </c>
      <c r="X130" s="183" t="str">
        <f>_xlfn.XLOOKUP(W130,'Prix vente'!$A:$A,'Prix vente'!$H:$H)&amp;"/"&amp;_xlfn.XLOOKUP(W130,'Prix vente'!A:A,'Prix vente'!P:P)&amp;"/"&amp;_xlfn.XLOOKUP(W130,'Prix vente'!A:A,'Prix vente'!Q:Q)/1000</f>
        <v>S15/7/5</v>
      </c>
      <c r="Y130" s="183">
        <v>1</v>
      </c>
      <c r="Z130" s="183">
        <f>IFERROR(Y130*_xlfn.XLOOKUP(W130,'Prix vente'!$A:$A,'Prix vente'!$R:$R),"")</f>
        <v>420</v>
      </c>
      <c r="AA130" s="182"/>
      <c r="AB130" s="182"/>
      <c r="AC130" s="182"/>
      <c r="AD130" s="182"/>
      <c r="AE130" s="292"/>
      <c r="AF130" s="183"/>
      <c r="AG130" s="292"/>
      <c r="AH130" s="292"/>
      <c r="AI130" s="292"/>
      <c r="AJ130" s="182"/>
      <c r="AK130" s="292"/>
      <c r="AL130" s="292"/>
      <c r="AM130" s="292"/>
      <c r="AN130" s="183"/>
      <c r="AO130" s="292"/>
      <c r="AP130" s="292"/>
      <c r="AQ130" s="292"/>
      <c r="AR130" s="182"/>
      <c r="AS130" s="292"/>
      <c r="AT130" s="292"/>
      <c r="AU130" s="292"/>
      <c r="AV130" s="290"/>
      <c r="AW130" s="292"/>
      <c r="AX130" s="292"/>
      <c r="AY130" s="292"/>
      <c r="AZ130" s="290"/>
      <c r="BA130" s="292"/>
      <c r="BB130" s="292"/>
    </row>
    <row r="131" spans="1:54" x14ac:dyDescent="0.25">
      <c r="A131" s="37">
        <v>279</v>
      </c>
      <c r="B131" s="41" t="s">
        <v>921</v>
      </c>
      <c r="C131" s="41" t="s">
        <v>1070</v>
      </c>
      <c r="D131" s="180">
        <v>45635</v>
      </c>
      <c r="E131" s="179">
        <v>179977</v>
      </c>
      <c r="F131" s="43" t="s">
        <v>233</v>
      </c>
      <c r="G131" s="179" t="s">
        <v>941</v>
      </c>
      <c r="H131" s="179"/>
      <c r="I131" s="153">
        <f>_xlfn.XLOOKUP(B131,Clients!B:B,Clients!W:W,FALSE)</f>
        <v>0</v>
      </c>
      <c r="J131" s="181" t="str">
        <f>_xlfn.XLOOKUP(B131,Clients!$B$1:$B$1001,Clients!$M$1:$M$1001,FALSE)</f>
        <v>Net 30 jours</v>
      </c>
      <c r="K131" s="153" t="str">
        <f>_xlfn.XLOOKUP(B131,Clients!B:B,Clients!R:R,FALSE)</f>
        <v>Livraison incluse</v>
      </c>
      <c r="L131" s="184">
        <v>45642</v>
      </c>
      <c r="M131" s="36" t="str">
        <f>_xlfn.XLOOKUP(B131,Clients!B:B,Clients!X:X,FALSE)</f>
        <v>CAD</v>
      </c>
      <c r="N131" s="36" t="str">
        <f>_xlfn.XLOOKUP(B131,Clients!B:B,Clients!Y:Y,FALSE)</f>
        <v>CAD</v>
      </c>
      <c r="O131" s="183">
        <v>40144</v>
      </c>
      <c r="P131" s="183" t="str">
        <f>_xlfn.XLOOKUP(O131,'Prix vente'!A:A,'Prix vente'!H:H)&amp;"/"&amp;_xlfn.XLOOKUP(O131,'Prix vente'!A:A,'Prix vente'!P:P)&amp;"/"&amp;_xlfn.XLOOKUP(O131,'Prix vente'!A:A,'Prix vente'!Q:Q)/1000</f>
        <v>D11/9/5</v>
      </c>
      <c r="Q131" s="183">
        <v>2</v>
      </c>
      <c r="R131" s="183">
        <f>Q131*_xlfn.XLOOKUP(O131,'Prix vente'!A:A,'Prix vente'!R:R)</f>
        <v>1080</v>
      </c>
      <c r="S131" s="182">
        <v>40145</v>
      </c>
      <c r="T131" s="182" t="str">
        <f>_xlfn.XLOOKUP(S131,'Prix vente'!$A:$A,'Prix vente'!$H:$H)&amp;"/"&amp;_xlfn.XLOOKUP(S131,'Prix vente'!A:A,'Prix vente'!P:P)&amp;"/"&amp;_xlfn.XLOOKUP(S131,'Prix vente'!A:A,'Prix vente'!Q:Q)/1000</f>
        <v>D11/9.5/5</v>
      </c>
      <c r="U131" s="182">
        <v>8</v>
      </c>
      <c r="V131" s="182">
        <f>IFERROR(U131*_xlfn.XLOOKUP(S131,'Prix vente'!$A:$A,'Prix vente'!$R:$R),"")</f>
        <v>4560</v>
      </c>
      <c r="W131" s="183">
        <v>40204</v>
      </c>
      <c r="X131" s="183" t="str">
        <f>_xlfn.XLOOKUP(W131,'Prix vente'!$A:$A,'Prix vente'!$H:$H)&amp;"/"&amp;_xlfn.XLOOKUP(W131,'Prix vente'!A:A,'Prix vente'!P:P)&amp;"/"&amp;_xlfn.XLOOKUP(W131,'Prix vente'!A:A,'Prix vente'!Q:Q)/1000</f>
        <v>D11/6.5/5</v>
      </c>
      <c r="Y131" s="183">
        <v>4</v>
      </c>
      <c r="Z131" s="183">
        <f>IFERROR(Y131*_xlfn.XLOOKUP(W131,'Prix vente'!$A:$A,'Prix vente'!$R:$R),"")</f>
        <v>1560</v>
      </c>
      <c r="AA131" s="182"/>
      <c r="AB131" s="182"/>
      <c r="AC131" s="182"/>
      <c r="AD131" s="182"/>
      <c r="AE131" s="292"/>
      <c r="AF131" s="183"/>
      <c r="AG131" s="292"/>
      <c r="AH131" s="292"/>
      <c r="AI131" s="292"/>
      <c r="AJ131" s="182"/>
      <c r="AK131" s="292"/>
      <c r="AL131" s="292"/>
      <c r="AM131" s="292"/>
      <c r="AN131" s="183"/>
      <c r="AO131" s="292"/>
      <c r="AP131" s="292"/>
      <c r="AQ131" s="292"/>
      <c r="AR131" s="182"/>
      <c r="AS131" s="292"/>
      <c r="AT131" s="292"/>
      <c r="AU131" s="292"/>
      <c r="AV131" s="290"/>
      <c r="AW131" s="292"/>
      <c r="AX131" s="292"/>
      <c r="AY131" s="292"/>
      <c r="AZ131" s="290"/>
      <c r="BA131" s="292"/>
      <c r="BB131" s="292"/>
    </row>
    <row r="132" spans="1:54" x14ac:dyDescent="0.25">
      <c r="A132" s="37">
        <v>280</v>
      </c>
      <c r="B132" s="299" t="s">
        <v>476</v>
      </c>
      <c r="C132" s="299" t="s">
        <v>476</v>
      </c>
      <c r="D132" s="300">
        <v>45632</v>
      </c>
      <c r="E132" s="301">
        <v>1960</v>
      </c>
      <c r="F132" s="43" t="s">
        <v>233</v>
      </c>
      <c r="G132" s="179" t="s">
        <v>518</v>
      </c>
      <c r="H132" s="179"/>
      <c r="I132" s="153">
        <f>_xlfn.XLOOKUP(B132,Clients!B:B,Clients!W:W,FALSE)</f>
        <v>0</v>
      </c>
      <c r="J132" s="181" t="str">
        <f>_xlfn.XLOOKUP(B132,Clients!$B$1:$B$1001,Clients!$M$1:$M$1001,FALSE)</f>
        <v>Net 30 jours</v>
      </c>
      <c r="K132" s="153" t="str">
        <f>_xlfn.XLOOKUP(B132,Clients!B:B,Clients!R:R,FALSE)</f>
        <v>EXW Boucherville</v>
      </c>
      <c r="L132" s="184">
        <v>45672</v>
      </c>
      <c r="M132" s="36" t="str">
        <f>_xlfn.XLOOKUP(B132,Clients!B:B,Clients!X:X,FALSE)</f>
        <v>CAD</v>
      </c>
      <c r="N132" s="36" t="str">
        <f>_xlfn.XLOOKUP(B132,Clients!B:B,Clients!Y:Y,FALSE)</f>
        <v>CAD</v>
      </c>
      <c r="O132" s="183">
        <v>40137</v>
      </c>
      <c r="P132" s="183" t="str">
        <f>_xlfn.XLOOKUP(O132,'Prix vente'!A:A,'Prix vente'!H:H)&amp;"/"&amp;_xlfn.XLOOKUP(O132,'Prix vente'!A:A,'Prix vente'!P:P)&amp;"/"&amp;_xlfn.XLOOKUP(O132,'Prix vente'!A:A,'Prix vente'!Q:Q)/1000</f>
        <v>T11/12.875/10</v>
      </c>
      <c r="Q132" s="183">
        <v>10</v>
      </c>
      <c r="R132" s="183">
        <f>Q132*_xlfn.XLOOKUP(O132,'Prix vente'!A:A,'Prix vente'!R:R)</f>
        <v>15450</v>
      </c>
      <c r="S132" s="182"/>
      <c r="T132" s="182"/>
      <c r="U132" s="182"/>
      <c r="V132" s="182"/>
      <c r="W132" s="183"/>
      <c r="X132" s="183"/>
      <c r="Y132" s="183"/>
      <c r="Z132" s="183"/>
      <c r="AA132" s="182"/>
      <c r="AB132" s="182"/>
      <c r="AC132" s="182"/>
      <c r="AD132" s="182"/>
      <c r="AE132" s="292"/>
      <c r="AF132" s="183"/>
      <c r="AG132" s="292"/>
      <c r="AH132" s="292"/>
      <c r="AI132" s="292"/>
      <c r="AJ132" s="182"/>
      <c r="AK132" s="292"/>
      <c r="AL132" s="292"/>
      <c r="AM132" s="292"/>
      <c r="AN132" s="183"/>
      <c r="AO132" s="292"/>
      <c r="AP132" s="292"/>
      <c r="AQ132" s="292"/>
      <c r="AR132" s="182"/>
      <c r="AS132" s="292"/>
      <c r="AT132" s="292"/>
      <c r="AU132" s="292"/>
      <c r="AV132" s="290"/>
      <c r="AW132" s="292"/>
      <c r="AX132" s="292"/>
      <c r="AY132" s="292"/>
      <c r="AZ132" s="290"/>
      <c r="BA132" s="292"/>
      <c r="BB132" s="292"/>
    </row>
    <row r="133" spans="1:54" x14ac:dyDescent="0.25">
      <c r="A133" s="37">
        <v>281</v>
      </c>
      <c r="B133" s="41" t="s">
        <v>445</v>
      </c>
      <c r="C133" s="41" t="s">
        <v>445</v>
      </c>
      <c r="D133" s="180">
        <v>45636</v>
      </c>
      <c r="E133" s="179">
        <v>106247</v>
      </c>
      <c r="F133" s="43" t="s">
        <v>233</v>
      </c>
      <c r="G133" s="179" t="s">
        <v>674</v>
      </c>
      <c r="H133" s="179"/>
      <c r="I133" s="153">
        <f>_xlfn.XLOOKUP(B133,Clients!B:B,Clients!W:W,FALSE)</f>
        <v>0</v>
      </c>
      <c r="J133" s="181" t="str">
        <f>_xlfn.XLOOKUP(B133,Clients!$B$1:$B$1001,Clients!$M$1:$M$1001,FALSE)</f>
        <v>Net 30 jours</v>
      </c>
      <c r="K133" s="153" t="str">
        <f>_xlfn.XLOOKUP(B133,Clients!B:B,Clients!R:R,FALSE)</f>
        <v>EXW Boucherville</v>
      </c>
      <c r="L133" s="184">
        <v>45643</v>
      </c>
      <c r="M133" s="36" t="str">
        <f>_xlfn.XLOOKUP(B133,Clients!B:B,Clients!X:X,FALSE)</f>
        <v>USD</v>
      </c>
      <c r="N133" s="36" t="str">
        <f>_xlfn.XLOOKUP(B133,Clients!B:B,Clients!Y:Y,FALSE)</f>
        <v>USD</v>
      </c>
      <c r="O133" s="183">
        <v>40081</v>
      </c>
      <c r="P133" s="183" t="str">
        <f>_xlfn.XLOOKUP(O133,'Prix vente'!A:A,'Prix vente'!H:H)&amp;"/"&amp;_xlfn.XLOOKUP(O133,'Prix vente'!A:A,'Prix vente'!P:P)&amp;"/"&amp;_xlfn.XLOOKUP(O133,'Prix vente'!A:A,'Prix vente'!Q:Q)/1000</f>
        <v>S21/10/5</v>
      </c>
      <c r="Q133" s="183">
        <v>4</v>
      </c>
      <c r="R133" s="183">
        <f>Q133*_xlfn.XLOOKUP(O133,'Prix vente'!A:A,'Prix vente'!R:R)</f>
        <v>2400</v>
      </c>
      <c r="S133" s="182">
        <v>40082</v>
      </c>
      <c r="T133" s="182" t="str">
        <f>_xlfn.XLOOKUP(S133,'Prix vente'!$A:$A,'Prix vente'!$H:$H)&amp;"/"&amp;_xlfn.XLOOKUP(S133,'Prix vente'!A:A,'Prix vente'!P:P)&amp;"/"&amp;_xlfn.XLOOKUP(S133,'Prix vente'!A:A,'Prix vente'!Q:Q)/1000</f>
        <v>S21/13/5</v>
      </c>
      <c r="U133" s="182">
        <v>1</v>
      </c>
      <c r="V133" s="182">
        <f>IFERROR(U133*_xlfn.XLOOKUP(S133,'Prix vente'!$A:$A,'Prix vente'!$R:$R),"")</f>
        <v>780</v>
      </c>
      <c r="W133" s="183">
        <v>40205</v>
      </c>
      <c r="X133" s="183" t="str">
        <f>_xlfn.XLOOKUP(W133,'Prix vente'!$A:$A,'Prix vente'!$H:$H)&amp;"/"&amp;_xlfn.XLOOKUP(W133,'Prix vente'!A:A,'Prix vente'!P:P)&amp;"/"&amp;_xlfn.XLOOKUP(W133,'Prix vente'!A:A,'Prix vente'!Q:Q)/1000</f>
        <v>S21/7/5</v>
      </c>
      <c r="Y133" s="183">
        <v>1</v>
      </c>
      <c r="Z133" s="183">
        <f>IFERROR(Y133*_xlfn.XLOOKUP(W133,'Prix vente'!$A:$A,'Prix vente'!$R:$R),"")</f>
        <v>420</v>
      </c>
      <c r="AA133" s="182"/>
      <c r="AB133" s="182"/>
      <c r="AC133" s="182"/>
      <c r="AD133" s="182"/>
      <c r="AE133" s="292"/>
      <c r="AF133" s="183"/>
      <c r="AG133" s="292"/>
      <c r="AH133" s="292"/>
      <c r="AI133" s="292"/>
      <c r="AJ133" s="182"/>
      <c r="AK133" s="292"/>
      <c r="AL133" s="292"/>
      <c r="AM133" s="292"/>
      <c r="AN133" s="183"/>
      <c r="AO133" s="292"/>
      <c r="AP133" s="292"/>
      <c r="AQ133" s="292"/>
      <c r="AR133" s="182"/>
      <c r="AS133" s="292"/>
      <c r="AT133" s="292"/>
      <c r="AU133" s="292"/>
      <c r="AV133" s="290"/>
      <c r="AW133" s="292"/>
      <c r="AX133" s="292"/>
      <c r="AY133" s="292"/>
      <c r="AZ133" s="290"/>
      <c r="BA133" s="292"/>
      <c r="BB133" s="292"/>
    </row>
    <row r="134" spans="1:54" x14ac:dyDescent="0.25">
      <c r="A134" s="37">
        <v>282</v>
      </c>
      <c r="B134" s="41" t="s">
        <v>688</v>
      </c>
      <c r="C134" s="41" t="s">
        <v>688</v>
      </c>
      <c r="D134" s="180">
        <v>45636</v>
      </c>
      <c r="E134" s="179">
        <v>14315</v>
      </c>
      <c r="F134" s="43" t="s">
        <v>233</v>
      </c>
      <c r="G134" s="179" t="s">
        <v>692</v>
      </c>
      <c r="H134" s="179"/>
      <c r="I134" s="153">
        <f>_xlfn.XLOOKUP(B134,Clients!B:B,Clients!W:W,FALSE)</f>
        <v>0</v>
      </c>
      <c r="J134" s="181" t="str">
        <f>_xlfn.XLOOKUP(B134,Clients!$B$1:$B$1001,Clients!$M$1:$M$1001,FALSE)</f>
        <v>Net 30 jours</v>
      </c>
      <c r="K134" s="153" t="str">
        <f>_xlfn.XLOOKUP(B134,Clients!B:B,Clients!R:R,FALSE)</f>
        <v>Delivery Included</v>
      </c>
      <c r="L134" s="184">
        <v>45643</v>
      </c>
      <c r="M134" s="36" t="str">
        <f>_xlfn.XLOOKUP(B134,Clients!B:B,Clients!X:X,FALSE)</f>
        <v>CAD</v>
      </c>
      <c r="N134" s="36" t="str">
        <f>_xlfn.XLOOKUP(B134,Clients!B:B,Clients!Y:Y,FALSE)</f>
        <v>CAD</v>
      </c>
      <c r="O134" s="183">
        <v>40171</v>
      </c>
      <c r="P134" s="183" t="str">
        <f>_xlfn.XLOOKUP(O134,'Prix vente'!A:A,'Prix vente'!H:H)&amp;"/"&amp;_xlfn.XLOOKUP(O134,'Prix vente'!A:A,'Prix vente'!P:P)&amp;"/"&amp;_xlfn.XLOOKUP(O134,'Prix vente'!A:A,'Prix vente'!Q:Q)/1000</f>
        <v>S15/10/10</v>
      </c>
      <c r="Q134" s="183">
        <v>6</v>
      </c>
      <c r="R134" s="183">
        <f>Q134*_xlfn.XLOOKUP(O134,'Prix vente'!A:A,'Prix vente'!R:R)</f>
        <v>7200</v>
      </c>
      <c r="S134" s="182"/>
      <c r="T134" s="182"/>
      <c r="U134" s="182"/>
      <c r="V134" s="182"/>
      <c r="W134" s="183"/>
      <c r="X134" s="183"/>
      <c r="Y134" s="183"/>
      <c r="Z134" s="183"/>
      <c r="AA134" s="182"/>
      <c r="AB134" s="182"/>
      <c r="AC134" s="182"/>
      <c r="AD134" s="182"/>
      <c r="AE134" s="292"/>
      <c r="AF134" s="183"/>
      <c r="AG134" s="292"/>
      <c r="AH134" s="292"/>
      <c r="AI134" s="292"/>
      <c r="AJ134" s="182"/>
      <c r="AK134" s="292"/>
      <c r="AL134" s="292"/>
      <c r="AM134" s="292"/>
      <c r="AN134" s="183"/>
      <c r="AO134" s="292"/>
      <c r="AP134" s="292"/>
      <c r="AQ134" s="292"/>
      <c r="AR134" s="182"/>
      <c r="AS134" s="292"/>
      <c r="AT134" s="292"/>
      <c r="AU134" s="292"/>
      <c r="AV134" s="290"/>
      <c r="AW134" s="292"/>
      <c r="AX134" s="292"/>
      <c r="AY134" s="292"/>
      <c r="AZ134" s="290"/>
      <c r="BA134" s="292"/>
      <c r="BB134" s="292"/>
    </row>
    <row r="135" spans="1:54" x14ac:dyDescent="0.25">
      <c r="A135" s="37">
        <v>283</v>
      </c>
      <c r="B135" s="41" t="s">
        <v>445</v>
      </c>
      <c r="C135" s="41" t="s">
        <v>445</v>
      </c>
      <c r="D135" s="180">
        <v>45637</v>
      </c>
      <c r="E135" s="179">
        <v>106272</v>
      </c>
      <c r="F135" s="43" t="s">
        <v>233</v>
      </c>
      <c r="G135" s="179" t="s">
        <v>674</v>
      </c>
      <c r="H135" s="179"/>
      <c r="I135" s="153">
        <f>_xlfn.XLOOKUP(B135,Clients!B:B,Clients!W:W,FALSE)</f>
        <v>0</v>
      </c>
      <c r="J135" s="181" t="str">
        <f>_xlfn.XLOOKUP(B135,Clients!$B$1:$B$1001,Clients!$M$1:$M$1001,FALSE)</f>
        <v>Net 30 jours</v>
      </c>
      <c r="K135" s="153" t="str">
        <f>_xlfn.XLOOKUP(B135,Clients!B:B,Clients!R:R,FALSE)</f>
        <v>EXW Boucherville</v>
      </c>
      <c r="L135" s="184">
        <v>45644</v>
      </c>
      <c r="M135" s="36" t="str">
        <f>_xlfn.XLOOKUP(B135,Clients!B:B,Clients!X:X,FALSE)</f>
        <v>USD</v>
      </c>
      <c r="N135" s="36" t="str">
        <f>_xlfn.XLOOKUP(B135,Clients!B:B,Clients!Y:Y,FALSE)</f>
        <v>USD</v>
      </c>
      <c r="O135" s="183">
        <v>40084</v>
      </c>
      <c r="P135" s="183" t="str">
        <f>_xlfn.XLOOKUP(O135,'Prix vente'!A:A,'Prix vente'!H:H)&amp;"/"&amp;_xlfn.XLOOKUP(O135,'Prix vente'!A:A,'Prix vente'!P:P)&amp;"/"&amp;_xlfn.XLOOKUP(O135,'Prix vente'!A:A,'Prix vente'!Q:Q)/1000</f>
        <v>B25/12/5</v>
      </c>
      <c r="Q135" s="183">
        <v>5</v>
      </c>
      <c r="R135" s="183">
        <f>Q135*_xlfn.XLOOKUP(O135,'Prix vente'!A:A,'Prix vente'!R:R)</f>
        <v>3600</v>
      </c>
      <c r="S135" s="182"/>
      <c r="T135" s="182"/>
      <c r="U135" s="182"/>
      <c r="V135" s="182"/>
      <c r="W135" s="183"/>
      <c r="X135" s="183"/>
      <c r="Y135" s="183"/>
      <c r="Z135" s="183"/>
      <c r="AA135" s="182"/>
      <c r="AB135" s="182"/>
      <c r="AC135" s="182"/>
      <c r="AD135" s="182"/>
      <c r="AE135" s="183"/>
      <c r="AF135" s="183"/>
      <c r="AG135" s="183"/>
      <c r="AH135" s="183"/>
      <c r="AI135" s="182"/>
      <c r="AJ135" s="182"/>
      <c r="AK135" s="182"/>
      <c r="AL135" s="182"/>
      <c r="AM135" s="183"/>
      <c r="AN135" s="183"/>
      <c r="AO135" s="183"/>
      <c r="AP135" s="183"/>
      <c r="AQ135" s="182"/>
      <c r="AR135" s="182"/>
      <c r="AS135" s="182"/>
      <c r="AT135" s="182"/>
      <c r="AU135" s="183"/>
      <c r="AV135" s="183"/>
      <c r="AW135" s="183"/>
      <c r="AX135" s="183"/>
      <c r="AY135" s="182"/>
      <c r="AZ135" s="182"/>
      <c r="BA135" s="182"/>
      <c r="BB135" s="182"/>
    </row>
    <row r="136" spans="1:54" x14ac:dyDescent="0.25">
      <c r="A136" s="37">
        <v>284</v>
      </c>
      <c r="B136" s="41" t="s">
        <v>568</v>
      </c>
      <c r="C136" s="41" t="s">
        <v>568</v>
      </c>
      <c r="D136" s="180">
        <v>45637</v>
      </c>
      <c r="E136" s="179">
        <v>9936</v>
      </c>
      <c r="F136" s="43" t="s">
        <v>233</v>
      </c>
      <c r="G136" s="179" t="s">
        <v>1427</v>
      </c>
      <c r="H136" s="179"/>
      <c r="I136" s="153">
        <f>_xlfn.XLOOKUP(B136,Clients!B:B,Clients!W:W,FALSE)</f>
        <v>0</v>
      </c>
      <c r="J136" s="181" t="str">
        <f>_xlfn.XLOOKUP(B136,Clients!$B$1:$B$1001,Clients!$M$1:$M$1001,FALSE)</f>
        <v>Net 30 jours</v>
      </c>
      <c r="K136" s="153" t="str">
        <f>_xlfn.XLOOKUP(B136,Clients!B:B,Clients!R:R,FALSE)</f>
        <v>Livraison incluse</v>
      </c>
      <c r="L136" s="184">
        <v>45644</v>
      </c>
      <c r="M136" s="36" t="str">
        <f>_xlfn.XLOOKUP(B136,Clients!B:B,Clients!X:X,FALSE)</f>
        <v>CAD</v>
      </c>
      <c r="N136" s="36" t="str">
        <f>_xlfn.XLOOKUP(B136,Clients!B:B,Clients!Y:Y,FALSE)</f>
        <v>CAD</v>
      </c>
      <c r="O136" s="183">
        <v>40206</v>
      </c>
      <c r="P136" s="183" t="str">
        <f>_xlfn.XLOOKUP(O136,'Prix vente'!A:A,'Prix vente'!H:H)&amp;"/"&amp;_xlfn.XLOOKUP(O136,'Prix vente'!A:A,'Prix vente'!P:P)&amp;"/"&amp;_xlfn.XLOOKUP(O136,'Prix vente'!A:A,'Prix vente'!Q:Q)/1000</f>
        <v>S15/10/10</v>
      </c>
      <c r="Q136" s="183">
        <v>6</v>
      </c>
      <c r="R136" s="183">
        <f>Q136*_xlfn.XLOOKUP(O136,'Prix vente'!A:A,'Prix vente'!R:R)</f>
        <v>7200</v>
      </c>
      <c r="S136" s="182">
        <v>40207</v>
      </c>
      <c r="T136" s="182" t="str">
        <f>_xlfn.XLOOKUP(S136,'Prix vente'!$A:$A,'Prix vente'!$H:$H)&amp;"/"&amp;_xlfn.XLOOKUP(S136,'Prix vente'!A:A,'Prix vente'!P:P)&amp;"/"&amp;_xlfn.XLOOKUP(S136,'Prix vente'!A:A,'Prix vente'!Q:Q)/1000</f>
        <v>S15/8.75/10</v>
      </c>
      <c r="U136" s="182">
        <v>6</v>
      </c>
      <c r="V136" s="182">
        <f>IFERROR(U136*_xlfn.XLOOKUP(S136,'Prix vente'!$A:$A,'Prix vente'!$R:$R),"")</f>
        <v>6300</v>
      </c>
      <c r="W136" s="183">
        <v>40208</v>
      </c>
      <c r="X136" s="183" t="str">
        <f>_xlfn.XLOOKUP(W136,'Prix vente'!$A:$A,'Prix vente'!$H:$H)&amp;"/"&amp;_xlfn.XLOOKUP(W136,'Prix vente'!A:A,'Prix vente'!P:P)&amp;"/"&amp;_xlfn.XLOOKUP(W136,'Prix vente'!A:A,'Prix vente'!Q:Q)/1000</f>
        <v>S15/7.5/10</v>
      </c>
      <c r="Y136" s="183">
        <v>1</v>
      </c>
      <c r="Z136" s="183">
        <f>IFERROR(Y136*_xlfn.XLOOKUP(W136,'Prix vente'!$A:$A,'Prix vente'!$R:$R),"")</f>
        <v>900</v>
      </c>
      <c r="AA136" s="182"/>
      <c r="AB136" s="182"/>
      <c r="AC136" s="182"/>
      <c r="AD136" s="182"/>
      <c r="AE136" s="183"/>
      <c r="AF136" s="183"/>
      <c r="AG136" s="183"/>
      <c r="AH136" s="183"/>
      <c r="AI136" s="182"/>
      <c r="AJ136" s="182"/>
      <c r="AK136" s="182"/>
      <c r="AL136" s="182"/>
      <c r="AM136" s="183"/>
      <c r="AN136" s="183"/>
      <c r="AO136" s="183"/>
      <c r="AP136" s="183"/>
      <c r="AQ136" s="182"/>
      <c r="AR136" s="182"/>
      <c r="AS136" s="182"/>
      <c r="AT136" s="182"/>
      <c r="AU136" s="183"/>
      <c r="AV136" s="183"/>
      <c r="AW136" s="183"/>
      <c r="AX136" s="183"/>
      <c r="AY136" s="182"/>
      <c r="AZ136" s="182"/>
      <c r="BA136" s="182"/>
      <c r="BB136" s="182"/>
    </row>
    <row r="137" spans="1:54" x14ac:dyDescent="0.25">
      <c r="A137" s="37">
        <v>285</v>
      </c>
      <c r="B137" s="41" t="s">
        <v>1524</v>
      </c>
      <c r="C137" s="41" t="s">
        <v>1524</v>
      </c>
      <c r="D137" s="180">
        <v>45638</v>
      </c>
      <c r="E137" s="179"/>
      <c r="F137" s="43" t="s">
        <v>233</v>
      </c>
      <c r="G137" s="179" t="s">
        <v>1527</v>
      </c>
      <c r="H137" s="179"/>
      <c r="I137" s="153">
        <f>_xlfn.XLOOKUP(B137,Clients!B:B,Clients!W:W,FALSE)</f>
        <v>0</v>
      </c>
      <c r="J137" s="181" t="str">
        <f>_xlfn.XLOOKUP(B137,Clients!$B$1:$B$1001,Clients!$M$1:$M$1001,FALSE)</f>
        <v>Net 30 jours</v>
      </c>
      <c r="K137" s="153">
        <f>_xlfn.XLOOKUP(B137,Clients!B:B,Clients!R:R,FALSE)</f>
        <v>0</v>
      </c>
      <c r="L137" s="184"/>
      <c r="M137" s="36" t="str">
        <f>_xlfn.XLOOKUP(B137,Clients!B:B,Clients!X:X,FALSE)</f>
        <v>CAD</v>
      </c>
      <c r="N137" s="36" t="str">
        <f>_xlfn.XLOOKUP(B137,Clients!B:B,Clients!Y:Y,FALSE)</f>
        <v>CAD</v>
      </c>
      <c r="O137" s="183">
        <v>40209</v>
      </c>
      <c r="P137" s="183" t="str">
        <f>_xlfn.XLOOKUP(O137,'Prix vente'!A:A,'Prix vente'!H:H)&amp;"/"&amp;_xlfn.XLOOKUP(O137,'Prix vente'!A:A,'Prix vente'!P:P)&amp;"/"&amp;_xlfn.XLOOKUP(O137,'Prix vente'!A:A,'Prix vente'!Q:Q)/1000</f>
        <v>//0</v>
      </c>
      <c r="Q137" s="183">
        <v>0</v>
      </c>
      <c r="R137" s="183">
        <v>0.5</v>
      </c>
      <c r="S137" s="182"/>
      <c r="T137" s="182"/>
      <c r="U137" s="182"/>
      <c r="V137" s="182"/>
      <c r="W137" s="183"/>
      <c r="X137" s="183"/>
      <c r="Y137" s="183"/>
      <c r="Z137" s="183"/>
      <c r="AA137" s="182"/>
      <c r="AB137" s="182"/>
      <c r="AC137" s="182"/>
      <c r="AD137" s="182"/>
      <c r="AE137" s="183"/>
      <c r="AF137" s="183"/>
      <c r="AG137" s="183"/>
      <c r="AH137" s="183"/>
      <c r="AI137" s="182"/>
      <c r="AJ137" s="182"/>
      <c r="AK137" s="182"/>
      <c r="AL137" s="182"/>
      <c r="AM137" s="183"/>
      <c r="AN137" s="183"/>
      <c r="AO137" s="183"/>
      <c r="AP137" s="183"/>
      <c r="AQ137" s="182"/>
      <c r="AR137" s="182"/>
      <c r="AS137" s="182"/>
      <c r="AT137" s="182"/>
      <c r="AU137" s="183"/>
      <c r="AV137" s="183"/>
      <c r="AW137" s="183"/>
      <c r="AX137" s="183"/>
      <c r="AY137" s="182"/>
      <c r="AZ137" s="182"/>
      <c r="BA137" s="182"/>
      <c r="BB137" s="182"/>
    </row>
    <row r="138" spans="1:54" x14ac:dyDescent="0.25">
      <c r="A138" s="37">
        <v>286</v>
      </c>
      <c r="B138" s="41" t="s">
        <v>8</v>
      </c>
      <c r="C138" s="41" t="s">
        <v>8</v>
      </c>
      <c r="D138" s="180">
        <v>45643</v>
      </c>
      <c r="E138" s="179">
        <v>50008960</v>
      </c>
      <c r="F138" s="43" t="s">
        <v>233</v>
      </c>
      <c r="G138" s="179" t="s">
        <v>120</v>
      </c>
      <c r="H138" s="179"/>
      <c r="I138" s="153">
        <f>_xlfn.XLOOKUP(B138,Clients!B:B,Clients!W:W,FALSE)</f>
        <v>0</v>
      </c>
      <c r="J138" s="181" t="str">
        <f>_xlfn.XLOOKUP(B138,Clients!$B$1:$B$1001,Clients!$M$1:$M$1001,FALSE)</f>
        <v>Net 30 days</v>
      </c>
      <c r="K138" s="153" t="str">
        <f>_xlfn.XLOOKUP(B138,Clients!B:B,Clients!R:R,FALSE)</f>
        <v>EXW Boucherville</v>
      </c>
      <c r="L138" s="184">
        <v>45649</v>
      </c>
      <c r="M138" s="36" t="str">
        <f>_xlfn.XLOOKUP(B138,Clients!B:B,Clients!X:X,FALSE)</f>
        <v>USD</v>
      </c>
      <c r="N138" s="36" t="str">
        <f>_xlfn.XLOOKUP(B138,Clients!B:B,Clients!Y:Y,FALSE)</f>
        <v>USD</v>
      </c>
      <c r="O138" s="183">
        <v>40103</v>
      </c>
      <c r="P138" s="183" t="str">
        <f>_xlfn.XLOOKUP(O138,'Prix vente'!A:A,'Prix vente'!H:H)&amp;"/"&amp;_xlfn.XLOOKUP(O138,'Prix vente'!A:A,'Prix vente'!P:P)&amp;"/"&amp;_xlfn.XLOOKUP(O138,'Prix vente'!A:A,'Prix vente'!Q:Q)/1000</f>
        <v>D16/10/5</v>
      </c>
      <c r="Q138" s="183">
        <v>84</v>
      </c>
      <c r="R138" s="183">
        <f>Q138*_xlfn.XLOOKUP(O138,'Prix vente'!A:A,'Prix vente'!R:R)</f>
        <v>50400</v>
      </c>
      <c r="S138" s="182">
        <v>40210</v>
      </c>
      <c r="T138" s="182" t="str">
        <f>_xlfn.XLOOKUP(S138,'Prix vente'!$A:$A,'Prix vente'!$H:$H)&amp;"/"&amp;_xlfn.XLOOKUP(S138,'Prix vente'!A:A,'Prix vente'!P:P)&amp;"/"&amp;_xlfn.XLOOKUP(S138,'Prix vente'!A:A,'Prix vente'!Q:Q)/1000</f>
        <v>D16/9/5</v>
      </c>
      <c r="U138" s="182">
        <v>12</v>
      </c>
      <c r="V138" s="182">
        <f>IFERROR(U138*_xlfn.XLOOKUP(S138,'Prix vente'!$A:$A,'Prix vente'!$R:$R),"")</f>
        <v>6480</v>
      </c>
      <c r="W138" s="183">
        <v>40170</v>
      </c>
      <c r="X138" s="183" t="str">
        <f>_xlfn.XLOOKUP(W138,'Prix vente'!$A:$A,'Prix vente'!$H:$H)&amp;"/"&amp;_xlfn.XLOOKUP(W138,'Prix vente'!A:A,'Prix vente'!P:P)&amp;"/"&amp;_xlfn.XLOOKUP(W138,'Prix vente'!A:A,'Prix vente'!Q:Q)/1000</f>
        <v>D16/5.875/5</v>
      </c>
      <c r="Y138" s="183">
        <v>22</v>
      </c>
      <c r="Z138" s="183">
        <f>IFERROR(Y138*_xlfn.XLOOKUP(W138,'Prix vente'!$A:$A,'Prix vente'!$R:$R),"")</f>
        <v>7755</v>
      </c>
      <c r="AA138" s="182"/>
      <c r="AB138" s="182"/>
      <c r="AC138" s="182"/>
      <c r="AD138" s="182"/>
      <c r="AE138" s="183"/>
      <c r="AF138" s="183"/>
      <c r="AG138" s="183"/>
      <c r="AH138" s="183"/>
      <c r="AI138" s="182"/>
      <c r="AJ138" s="182"/>
      <c r="AK138" s="182"/>
      <c r="AL138" s="182"/>
      <c r="AM138" s="183"/>
      <c r="AN138" s="183"/>
      <c r="AO138" s="183"/>
      <c r="AP138" s="183"/>
      <c r="AQ138" s="182"/>
      <c r="AR138" s="182"/>
      <c r="AS138" s="182"/>
      <c r="AT138" s="182"/>
      <c r="AU138" s="183"/>
      <c r="AV138" s="183"/>
      <c r="AW138" s="183"/>
      <c r="AX138" s="183"/>
      <c r="AY138" s="182"/>
      <c r="AZ138" s="182"/>
      <c r="BA138" s="182"/>
      <c r="BB138" s="182"/>
    </row>
    <row r="139" spans="1:54" x14ac:dyDescent="0.25">
      <c r="A139" s="37">
        <v>287</v>
      </c>
      <c r="B139" s="41" t="s">
        <v>476</v>
      </c>
      <c r="C139" s="41" t="s">
        <v>476</v>
      </c>
      <c r="D139" s="180">
        <v>45643</v>
      </c>
      <c r="E139" s="179">
        <v>1966</v>
      </c>
      <c r="F139" s="43" t="s">
        <v>233</v>
      </c>
      <c r="G139" s="179" t="s">
        <v>518</v>
      </c>
      <c r="H139" s="179"/>
      <c r="I139" s="153">
        <f>_xlfn.XLOOKUP(B139,Clients!B:B,Clients!W:W,FALSE)</f>
        <v>0</v>
      </c>
      <c r="J139" s="181" t="str">
        <f>_xlfn.XLOOKUP(B139,Clients!$B$1:$B$1001,Clients!$M$1:$M$1001,FALSE)</f>
        <v>Net 30 jours</v>
      </c>
      <c r="K139" s="153" t="str">
        <f>_xlfn.XLOOKUP(B139,Clients!B:B,Clients!R:R,FALSE)</f>
        <v>EXW Boucherville</v>
      </c>
      <c r="L139" s="184">
        <v>45666</v>
      </c>
      <c r="M139" s="36" t="str">
        <f>_xlfn.XLOOKUP(B139,Clients!B:B,Clients!X:X,FALSE)</f>
        <v>CAD</v>
      </c>
      <c r="N139" s="36" t="str">
        <f>_xlfn.XLOOKUP(B139,Clients!B:B,Clients!Y:Y,FALSE)</f>
        <v>CAD</v>
      </c>
      <c r="O139" s="183">
        <v>40212</v>
      </c>
      <c r="P139" s="183" t="str">
        <f>_xlfn.XLOOKUP(O139,'Prix vente'!A:A,'Prix vente'!H:H)&amp;"/"&amp;_xlfn.XLOOKUP(O139,'Prix vente'!A:A,'Prix vente'!P:P)&amp;"/"&amp;_xlfn.XLOOKUP(O139,'Prix vente'!A:A,'Prix vente'!Q:Q)/1000</f>
        <v>S21/4.75/5</v>
      </c>
      <c r="Q139" s="183">
        <v>5</v>
      </c>
      <c r="R139" s="183">
        <f>Q139*_xlfn.XLOOKUP(O139,'Prix vente'!A:A,'Prix vente'!R:R)</f>
        <v>1425</v>
      </c>
      <c r="S139" s="182">
        <v>40184</v>
      </c>
      <c r="T139" s="182" t="str">
        <f>_xlfn.XLOOKUP(S139,'Prix vente'!$A:$A,'Prix vente'!$H:$H)&amp;"/"&amp;_xlfn.XLOOKUP(S139,'Prix vente'!A:A,'Prix vente'!P:P)&amp;"/"&amp;_xlfn.XLOOKUP(S139,'Prix vente'!A:A,'Prix vente'!Q:Q)/1000</f>
        <v>S21/6/5</v>
      </c>
      <c r="U139" s="182">
        <v>5</v>
      </c>
      <c r="V139" s="182">
        <f>IFERROR(U139*_xlfn.XLOOKUP(S139,'Prix vente'!$A:$A,'Prix vente'!$R:$R),"")</f>
        <v>1800</v>
      </c>
      <c r="W139" s="183">
        <v>40213</v>
      </c>
      <c r="X139" s="183" t="str">
        <f>_xlfn.XLOOKUP(W139,'Prix vente'!$A:$A,'Prix vente'!$H:$H)&amp;"/"&amp;_xlfn.XLOOKUP(W139,'Prix vente'!A:A,'Prix vente'!P:P)&amp;"/"&amp;_xlfn.XLOOKUP(W139,'Prix vente'!A:A,'Prix vente'!Q:Q)/1000</f>
        <v>S21/6.25/5</v>
      </c>
      <c r="Y139" s="183">
        <v>1</v>
      </c>
      <c r="Z139" s="183">
        <f>IFERROR(Y139*_xlfn.XLOOKUP(W139,'Prix vente'!$A:$A,'Prix vente'!$R:$R),"")</f>
        <v>375</v>
      </c>
      <c r="AA139" s="182"/>
      <c r="AB139" s="182"/>
      <c r="AC139" s="182"/>
      <c r="AD139" s="182"/>
      <c r="AE139" s="183"/>
      <c r="AF139" s="183"/>
      <c r="AG139" s="183"/>
      <c r="AH139" s="183"/>
      <c r="AI139" s="182"/>
      <c r="AJ139" s="182"/>
      <c r="AK139" s="182"/>
      <c r="AL139" s="182"/>
      <c r="AM139" s="183"/>
      <c r="AN139" s="183"/>
      <c r="AO139" s="183"/>
      <c r="AP139" s="183"/>
      <c r="AQ139" s="182"/>
      <c r="AR139" s="182"/>
      <c r="AS139" s="182"/>
      <c r="AT139" s="182"/>
      <c r="AU139" s="183"/>
      <c r="AV139" s="183"/>
      <c r="AW139" s="183"/>
      <c r="AX139" s="183"/>
      <c r="AY139" s="182"/>
      <c r="AZ139" s="182"/>
      <c r="BA139" s="182"/>
      <c r="BB139" s="182"/>
    </row>
    <row r="140" spans="1:54" x14ac:dyDescent="0.25">
      <c r="A140" s="37">
        <v>288</v>
      </c>
      <c r="B140" s="41" t="s">
        <v>655</v>
      </c>
      <c r="C140" s="41" t="s">
        <v>655</v>
      </c>
      <c r="D140" s="180">
        <v>45593</v>
      </c>
      <c r="E140" s="179">
        <v>31758</v>
      </c>
      <c r="F140" s="43" t="s">
        <v>233</v>
      </c>
      <c r="G140" s="179" t="s">
        <v>660</v>
      </c>
      <c r="H140" s="179"/>
      <c r="I140" s="153">
        <f>_xlfn.XLOOKUP(B140,Clients!B:B,Clients!W:W,FALSE)</f>
        <v>0</v>
      </c>
      <c r="J140" s="181" t="str">
        <f>_xlfn.XLOOKUP(B140,Clients!$B$1:$B$1001,Clients!$M$1:$M$1001,FALSE)</f>
        <v>Net 30 jours</v>
      </c>
      <c r="K140" s="153" t="str">
        <f>_xlfn.XLOOKUP(B140,Clients!B:B,Clients!R:R,FALSE)</f>
        <v>Livraison incluse</v>
      </c>
      <c r="L140" s="184">
        <v>45680</v>
      </c>
      <c r="M140" s="36" t="str">
        <f>_xlfn.XLOOKUP(B140,Clients!B:B,Clients!X:X,FALSE)</f>
        <v>CAD</v>
      </c>
      <c r="N140" s="36" t="str">
        <f>_xlfn.XLOOKUP(B140,Clients!B:B,Clients!Y:Y,FALSE)</f>
        <v>CAD</v>
      </c>
      <c r="O140" s="183">
        <v>40214</v>
      </c>
      <c r="P140" s="183" t="str">
        <f>_xlfn.XLOOKUP(O140,'Prix vente'!A:A,'Prix vente'!H:H)&amp;"/"&amp;_xlfn.XLOOKUP(O140,'Prix vente'!A:A,'Prix vente'!P:P)&amp;"/"&amp;_xlfn.XLOOKUP(O140,'Prix vente'!A:A,'Prix vente'!Q:Q)/1000</f>
        <v>T11/8.75/10</v>
      </c>
      <c r="Q140" s="183">
        <v>2</v>
      </c>
      <c r="R140" s="183">
        <f>Q140*_xlfn.XLOOKUP(O140,'Prix vente'!A:A,'Prix vente'!R:R)</f>
        <v>2100</v>
      </c>
      <c r="S140" s="182">
        <v>40215</v>
      </c>
      <c r="T140" s="182" t="str">
        <f>_xlfn.XLOOKUP(S140,'Prix vente'!$A:$A,'Prix vente'!$H:$H)&amp;"/"&amp;_xlfn.XLOOKUP(S140,'Prix vente'!A:A,'Prix vente'!P:P)&amp;"/"&amp;_xlfn.XLOOKUP(S140,'Prix vente'!A:A,'Prix vente'!Q:Q)/1000</f>
        <v>T11/8.625/10</v>
      </c>
      <c r="U140" s="182">
        <v>4</v>
      </c>
      <c r="V140" s="182">
        <f>IFERROR(U140*_xlfn.XLOOKUP(S140,'Prix vente'!$A:$A,'Prix vente'!$R:$R),"")</f>
        <v>4140</v>
      </c>
      <c r="W140" s="183">
        <v>40216</v>
      </c>
      <c r="X140" s="183" t="str">
        <f>_xlfn.XLOOKUP(W140,'Prix vente'!$A:$A,'Prix vente'!$H:$H)&amp;"/"&amp;_xlfn.XLOOKUP(W140,'Prix vente'!A:A,'Prix vente'!P:P)&amp;"/"&amp;_xlfn.XLOOKUP(W140,'Prix vente'!A:A,'Prix vente'!Q:Q)/1000</f>
        <v>T11/7.875/10</v>
      </c>
      <c r="Y140" s="183">
        <v>1</v>
      </c>
      <c r="Z140" s="183">
        <f>IFERROR(Y140*_xlfn.XLOOKUP(W140,'Prix vente'!$A:$A,'Prix vente'!$R:$R),"")</f>
        <v>945</v>
      </c>
      <c r="AA140" s="182"/>
      <c r="AB140" s="182"/>
      <c r="AC140" s="182"/>
      <c r="AD140" s="182"/>
      <c r="AE140" s="183"/>
      <c r="AF140" s="183"/>
      <c r="AG140" s="183"/>
      <c r="AH140" s="183"/>
      <c r="AI140" s="182"/>
      <c r="AJ140" s="182"/>
      <c r="AK140" s="182"/>
      <c r="AL140" s="182"/>
      <c r="AM140" s="183"/>
      <c r="AN140" s="183"/>
      <c r="AO140" s="183"/>
      <c r="AP140" s="183"/>
      <c r="AQ140" s="182"/>
      <c r="AR140" s="182"/>
      <c r="AS140" s="182"/>
      <c r="AT140" s="182"/>
      <c r="AU140" s="183"/>
      <c r="AV140" s="183"/>
      <c r="AW140" s="183"/>
      <c r="AX140" s="183"/>
      <c r="AY140" s="182"/>
      <c r="AZ140" s="182"/>
      <c r="BA140" s="182"/>
      <c r="BB140" s="182"/>
    </row>
    <row r="141" spans="1:54" x14ac:dyDescent="0.25">
      <c r="A141" s="37">
        <v>289</v>
      </c>
      <c r="B141" s="41" t="s">
        <v>398</v>
      </c>
      <c r="C141" s="41" t="s">
        <v>398</v>
      </c>
      <c r="D141" s="180">
        <v>45645</v>
      </c>
      <c r="E141" s="179" t="s">
        <v>1560</v>
      </c>
      <c r="F141" s="43" t="s">
        <v>233</v>
      </c>
      <c r="G141" s="179" t="s">
        <v>402</v>
      </c>
      <c r="H141" s="179"/>
      <c r="I141" s="153" t="str">
        <f>_xlfn.XLOOKUP(B141,Clients!B:B,Clients!W:W,FALSE)</f>
        <v>Pickup par Produlith camion</v>
      </c>
      <c r="J141" s="181" t="str">
        <f>_xlfn.XLOOKUP(B141,Clients!$B$1:$B$1001,Clients!$M$1:$M$1001,FALSE)</f>
        <v>Net 30 jours</v>
      </c>
      <c r="K141" s="153" t="str">
        <f>_xlfn.XLOOKUP(B141,Clients!B:B,Clients!R:R,FALSE)</f>
        <v>EXW Boucherville</v>
      </c>
      <c r="L141" s="184">
        <v>45646</v>
      </c>
      <c r="M141" s="36" t="str">
        <f>_xlfn.XLOOKUP(B141,Clients!B:B,Clients!X:X,FALSE)</f>
        <v>USD</v>
      </c>
      <c r="N141" s="36" t="str">
        <f>_xlfn.XLOOKUP(B141,Clients!B:B,Clients!Y:Y,FALSE)</f>
        <v>USD</v>
      </c>
      <c r="O141" s="183">
        <v>40089</v>
      </c>
      <c r="P141" s="183" t="str">
        <f>_xlfn.XLOOKUP(O141,'Prix vente'!A:A,'Prix vente'!H:H)&amp;"/"&amp;_xlfn.XLOOKUP(O141,'Prix vente'!A:A,'Prix vente'!P:P)&amp;"/"&amp;_xlfn.XLOOKUP(O141,'Prix vente'!A:A,'Prix vente'!Q:Q)/1000</f>
        <v>B25/15/5</v>
      </c>
      <c r="Q141" s="183">
        <v>4</v>
      </c>
      <c r="R141" s="183">
        <f>Q141*_xlfn.XLOOKUP(O141,'Prix vente'!A:A,'Prix vente'!R:R)</f>
        <v>3600</v>
      </c>
      <c r="S141" s="182"/>
      <c r="T141" s="182"/>
      <c r="U141" s="182"/>
      <c r="V141" s="182"/>
      <c r="W141" s="183"/>
      <c r="X141" s="183"/>
      <c r="Y141" s="183"/>
      <c r="Z141" s="183"/>
      <c r="AA141" s="182"/>
      <c r="AB141" s="182"/>
      <c r="AC141" s="182"/>
      <c r="AD141" s="182"/>
      <c r="AE141" s="183"/>
      <c r="AF141" s="183"/>
      <c r="AG141" s="183"/>
      <c r="AH141" s="183"/>
      <c r="AI141" s="182"/>
      <c r="AJ141" s="182"/>
      <c r="AK141" s="182"/>
      <c r="AL141" s="182"/>
      <c r="AM141" s="183"/>
      <c r="AN141" s="183"/>
      <c r="AO141" s="183"/>
      <c r="AP141" s="183"/>
      <c r="AQ141" s="182"/>
      <c r="AR141" s="182"/>
      <c r="AS141" s="182"/>
      <c r="AT141" s="182"/>
      <c r="AU141" s="183"/>
      <c r="AV141" s="183"/>
      <c r="AW141" s="183"/>
      <c r="AX141" s="183"/>
      <c r="AY141" s="182"/>
      <c r="AZ141" s="182"/>
      <c r="BA141" s="182"/>
      <c r="BB141" s="182"/>
    </row>
    <row r="142" spans="1:54" x14ac:dyDescent="0.25">
      <c r="A142" s="37">
        <v>290</v>
      </c>
      <c r="B142" s="41" t="s">
        <v>1209</v>
      </c>
      <c r="C142" s="41" t="s">
        <v>1209</v>
      </c>
      <c r="D142" s="180">
        <v>45645</v>
      </c>
      <c r="E142" s="211" t="s">
        <v>1561</v>
      </c>
      <c r="F142" s="43" t="s">
        <v>233</v>
      </c>
      <c r="G142" s="179" t="s">
        <v>1215</v>
      </c>
      <c r="H142" s="179"/>
      <c r="I142" s="153">
        <f>_xlfn.XLOOKUP(B142,Clients!B:B,Clients!W:W,FALSE)</f>
        <v>0</v>
      </c>
      <c r="J142" s="181" t="str">
        <f>_xlfn.XLOOKUP(B142,Clients!$B$1:$B$1001,Clients!$M$1:$M$1001,FALSE)</f>
        <v>Net 30 jours</v>
      </c>
      <c r="K142" s="153" t="str">
        <f>_xlfn.XLOOKUP(B142,Clients!B:B,Clients!R:R,FALSE)</f>
        <v>Livraison incluse</v>
      </c>
      <c r="L142" s="184">
        <v>45300</v>
      </c>
      <c r="M142" s="36" t="str">
        <f>_xlfn.XLOOKUP(B142,Clients!B:B,Clients!X:X,FALSE)</f>
        <v>CAD</v>
      </c>
      <c r="N142" s="36" t="str">
        <f>_xlfn.XLOOKUP(B142,Clients!B:B,Clients!Y:Y,FALSE)</f>
        <v>CAD</v>
      </c>
      <c r="O142" s="183">
        <v>40217</v>
      </c>
      <c r="P142" s="183" t="str">
        <f>_xlfn.XLOOKUP(O142,'Prix vente'!A:A,'Prix vente'!H:H)&amp;"/"&amp;_xlfn.XLOOKUP(O142,'Prix vente'!A:A,'Prix vente'!P:P)&amp;"/"&amp;_xlfn.XLOOKUP(O142,'Prix vente'!A:A,'Prix vente'!Q:Q)/1000</f>
        <v>D11/7.125/10</v>
      </c>
      <c r="Q142" s="183">
        <v>14</v>
      </c>
      <c r="R142" s="183">
        <f>Q142*_xlfn.XLOOKUP(O142,'Prix vente'!A:A,'Prix vente'!R:R)</f>
        <v>11970</v>
      </c>
      <c r="S142" s="182">
        <v>40218</v>
      </c>
      <c r="T142" s="182" t="str">
        <f>_xlfn.XLOOKUP(S142,'Prix vente'!$A:$A,'Prix vente'!$H:$H)&amp;"/"&amp;_xlfn.XLOOKUP(S142,'Prix vente'!A:A,'Prix vente'!P:P)&amp;"/"&amp;_xlfn.XLOOKUP(S142,'Prix vente'!A:A,'Prix vente'!Q:Q)/1000</f>
        <v>D11/6.75/10</v>
      </c>
      <c r="U142" s="182">
        <v>2</v>
      </c>
      <c r="V142" s="182">
        <f>IFERROR(U142*_xlfn.XLOOKUP(S142,'Prix vente'!$A:$A,'Prix vente'!$R:$R),"")</f>
        <v>1620</v>
      </c>
      <c r="W142" s="183">
        <v>40219</v>
      </c>
      <c r="X142" s="183" t="str">
        <f>_xlfn.XLOOKUP(W142,'Prix vente'!$A:$A,'Prix vente'!$H:$H)&amp;"/"&amp;_xlfn.XLOOKUP(W142,'Prix vente'!A:A,'Prix vente'!P:P)&amp;"/"&amp;_xlfn.XLOOKUP(W142,'Prix vente'!A:A,'Prix vente'!Q:Q)/1000</f>
        <v>D11/3.375/10</v>
      </c>
      <c r="Y142" s="183">
        <v>2</v>
      </c>
      <c r="Z142" s="183">
        <f>IFERROR(Y142*_xlfn.XLOOKUP(W142,'Prix vente'!$A:$A,'Prix vente'!$R:$R),"")</f>
        <v>810</v>
      </c>
      <c r="AA142" s="182"/>
      <c r="AB142" s="182"/>
      <c r="AC142" s="182"/>
      <c r="AD142" s="182"/>
      <c r="AE142" s="183"/>
      <c r="AF142" s="183"/>
      <c r="AG142" s="183"/>
      <c r="AH142" s="183"/>
      <c r="AI142" s="182"/>
      <c r="AJ142" s="182"/>
      <c r="AK142" s="182"/>
      <c r="AL142" s="182"/>
      <c r="AM142" s="183"/>
      <c r="AN142" s="183"/>
      <c r="AO142" s="183"/>
      <c r="AP142" s="183"/>
      <c r="AQ142" s="182"/>
      <c r="AR142" s="182"/>
      <c r="AS142" s="182"/>
      <c r="AT142" s="182"/>
      <c r="AU142" s="183"/>
      <c r="AV142" s="183"/>
      <c r="AW142" s="183"/>
      <c r="AX142" s="183"/>
      <c r="AY142" s="182"/>
      <c r="AZ142" s="182"/>
      <c r="BA142" s="182"/>
      <c r="BB142" s="182"/>
    </row>
    <row r="143" spans="1:54" x14ac:dyDescent="0.25">
      <c r="A143" s="37">
        <v>291</v>
      </c>
      <c r="B143" s="41" t="s">
        <v>921</v>
      </c>
      <c r="C143" s="41" t="s">
        <v>921</v>
      </c>
      <c r="D143" s="180">
        <v>45663</v>
      </c>
      <c r="E143" s="179">
        <v>179984</v>
      </c>
      <c r="F143" s="43" t="s">
        <v>233</v>
      </c>
      <c r="G143" s="179" t="s">
        <v>941</v>
      </c>
      <c r="H143" s="179"/>
      <c r="I143" s="153">
        <f>_xlfn.XLOOKUP(B143,Clients!B:B,Clients!W:W,FALSE)</f>
        <v>0</v>
      </c>
      <c r="J143" s="181" t="str">
        <f>_xlfn.XLOOKUP(B143,Clients!$B$1:$B$1001,Clients!$M$1:$M$1001,FALSE)</f>
        <v>Net 30 jours</v>
      </c>
      <c r="K143" s="153" t="str">
        <f>_xlfn.XLOOKUP(B143,Clients!B:B,Clients!R:R,FALSE)</f>
        <v>Livraison incluse</v>
      </c>
      <c r="L143" s="184">
        <v>45304</v>
      </c>
      <c r="M143" s="36" t="str">
        <f>_xlfn.XLOOKUP(B143,Clients!B:B,Clients!X:X,FALSE)</f>
        <v>CAD</v>
      </c>
      <c r="N143" s="36" t="str">
        <f>_xlfn.XLOOKUP(B143,Clients!B:B,Clients!Y:Y,FALSE)</f>
        <v>CAD</v>
      </c>
      <c r="O143" s="183">
        <v>40220</v>
      </c>
      <c r="P143" s="183" t="str">
        <f>_xlfn.XLOOKUP(O143,'Prix vente'!A:A,'Prix vente'!H:H)&amp;"/"&amp;_xlfn.XLOOKUP(O143,'Prix vente'!A:A,'Prix vente'!P:P)&amp;"/"&amp;_xlfn.XLOOKUP(O143,'Prix vente'!A:A,'Prix vente'!Q:Q)/1000</f>
        <v>D11/10/5</v>
      </c>
      <c r="Q143" s="183">
        <v>12</v>
      </c>
      <c r="R143" s="183">
        <f>Q143*_xlfn.XLOOKUP(O143,'Prix vente'!A:A,'Prix vente'!R:R)</f>
        <v>7200</v>
      </c>
      <c r="S143" s="182"/>
      <c r="T143" s="182"/>
      <c r="U143" s="182"/>
      <c r="V143" s="182"/>
      <c r="W143" s="183"/>
      <c r="X143" s="183"/>
      <c r="Y143" s="183"/>
      <c r="Z143" s="183"/>
      <c r="AA143" s="182"/>
      <c r="AB143" s="182"/>
      <c r="AC143" s="182"/>
      <c r="AD143" s="182"/>
      <c r="AE143" s="183"/>
      <c r="AF143" s="183"/>
      <c r="AG143" s="183"/>
      <c r="AH143" s="183"/>
      <c r="AI143" s="182"/>
      <c r="AJ143" s="182"/>
      <c r="AK143" s="182"/>
      <c r="AL143" s="182"/>
      <c r="AM143" s="183"/>
      <c r="AN143" s="183"/>
      <c r="AO143" s="183"/>
      <c r="AP143" s="183"/>
      <c r="AQ143" s="182"/>
      <c r="AR143" s="182"/>
      <c r="AS143" s="182"/>
      <c r="AT143" s="182"/>
      <c r="AU143" s="183"/>
      <c r="AV143" s="183"/>
      <c r="AW143" s="183"/>
      <c r="AX143" s="183"/>
      <c r="AY143" s="182"/>
      <c r="AZ143" s="182"/>
      <c r="BA143" s="182"/>
      <c r="BB143" s="182"/>
    </row>
    <row r="144" spans="1:54" x14ac:dyDescent="0.25">
      <c r="A144" s="37">
        <v>292</v>
      </c>
      <c r="B144" s="41" t="s">
        <v>445</v>
      </c>
      <c r="C144" s="41" t="s">
        <v>445</v>
      </c>
      <c r="D144" s="180">
        <v>45663</v>
      </c>
      <c r="E144" s="179">
        <v>106618</v>
      </c>
      <c r="F144" s="43" t="s">
        <v>233</v>
      </c>
      <c r="G144" s="179" t="s">
        <v>674</v>
      </c>
      <c r="H144" s="179"/>
      <c r="I144" s="153">
        <f>_xlfn.XLOOKUP(B144,Clients!B:B,Clients!W:W,FALSE)</f>
        <v>0</v>
      </c>
      <c r="J144" s="181" t="str">
        <f>_xlfn.XLOOKUP(B144,Clients!$B$1:$B$1001,Clients!$M$1:$M$1001,FALSE)</f>
        <v>Net 30 jours</v>
      </c>
      <c r="K144" s="153" t="str">
        <f>_xlfn.XLOOKUP(B144,Clients!B:B,Clients!R:R,FALSE)</f>
        <v>EXW Boucherville</v>
      </c>
      <c r="L144" s="184">
        <v>45304</v>
      </c>
      <c r="M144" s="36" t="str">
        <f>_xlfn.XLOOKUP(B144,Clients!B:B,Clients!X:X,FALSE)</f>
        <v>USD</v>
      </c>
      <c r="N144" s="36" t="str">
        <f>_xlfn.XLOOKUP(B144,Clients!B:B,Clients!Y:Y,FALSE)</f>
        <v>USD</v>
      </c>
      <c r="O144" s="183">
        <v>40221</v>
      </c>
      <c r="P144" s="183" t="str">
        <f>_xlfn.XLOOKUP(O144,'Prix vente'!A:A,'Prix vente'!H:H)&amp;"/"&amp;_xlfn.XLOOKUP(O144,'Prix vente'!A:A,'Prix vente'!P:P)&amp;"/"&amp;_xlfn.XLOOKUP(O144,'Prix vente'!A:A,'Prix vente'!Q:Q)/1000</f>
        <v>S21/14/5</v>
      </c>
      <c r="Q144" s="183">
        <v>4</v>
      </c>
      <c r="R144" s="183">
        <f>Q144*_xlfn.XLOOKUP(O144,'Prix vente'!A:A,'Prix vente'!R:R)</f>
        <v>3360</v>
      </c>
      <c r="S144" s="182">
        <v>40222</v>
      </c>
      <c r="T144" s="182" t="str">
        <f>_xlfn.XLOOKUP(S144,'Prix vente'!$A:$A,'Prix vente'!$H:$H)&amp;"/"&amp;_xlfn.XLOOKUP(S144,'Prix vente'!A:A,'Prix vente'!P:P)&amp;"/"&amp;_xlfn.XLOOKUP(S144,'Prix vente'!A:A,'Prix vente'!Q:Q)/1000</f>
        <v>S21/4/5</v>
      </c>
      <c r="U144" s="182">
        <v>1</v>
      </c>
      <c r="V144" s="182">
        <f>IFERROR(U144*_xlfn.XLOOKUP(S144,'Prix vente'!$A:$A,'Prix vente'!$R:$R),"")</f>
        <v>240</v>
      </c>
      <c r="W144" s="183">
        <v>40173</v>
      </c>
      <c r="X144" s="183" t="str">
        <f>_xlfn.XLOOKUP(W144,'Prix vente'!$A:$A,'Prix vente'!$H:$H)&amp;"/"&amp;_xlfn.XLOOKUP(W144,'Prix vente'!A:A,'Prix vente'!P:P)&amp;"/"&amp;_xlfn.XLOOKUP(W144,'Prix vente'!A:A,'Prix vente'!Q:Q)/1000</f>
        <v>S21/12/10</v>
      </c>
      <c r="Y144" s="183">
        <v>5</v>
      </c>
      <c r="Z144" s="183">
        <f>IFERROR(Y144*_xlfn.XLOOKUP(W144,'Prix vente'!$A:$A,'Prix vente'!$R:$R),"")</f>
        <v>7200</v>
      </c>
      <c r="AA144" s="182">
        <v>40048</v>
      </c>
      <c r="AB144" s="182" t="str">
        <f>_xlfn.XLOOKUP(AA144,'Prix vente'!$A:$A,'Prix vente'!$H:$H)&amp;"/"&amp;_xlfn.XLOOKUP(AA144,'Prix vente'!A:A,'Prix vente'!P:P)&amp;"/"&amp;_xlfn.XLOOKUP(AA144,'Prix vente'!A:A,'Prix vente'!Q:Q)/1000</f>
        <v>S21/12/5</v>
      </c>
      <c r="AC144" s="182">
        <v>5</v>
      </c>
      <c r="AD144" s="182">
        <f>IFERROR(AC144*_xlfn.XLOOKUP(AA144,'Prix vente'!$A:$A,'Prix vente'!$R:$R),"")</f>
        <v>3600</v>
      </c>
      <c r="AE144" s="183"/>
      <c r="AF144" s="183"/>
      <c r="AG144" s="183"/>
      <c r="AH144" s="183"/>
      <c r="AI144" s="182"/>
      <c r="AJ144" s="182"/>
      <c r="AK144" s="182"/>
      <c r="AL144" s="182"/>
      <c r="AM144" s="183"/>
      <c r="AN144" s="183"/>
      <c r="AO144" s="183"/>
      <c r="AP144" s="183"/>
      <c r="AQ144" s="182"/>
      <c r="AR144" s="182"/>
      <c r="AS144" s="182"/>
      <c r="AT144" s="182"/>
      <c r="AU144" s="183"/>
      <c r="AV144" s="183"/>
      <c r="AW144" s="183"/>
      <c r="AX144" s="183"/>
      <c r="AY144" s="182"/>
      <c r="AZ144" s="182"/>
      <c r="BA144" s="182"/>
      <c r="BB144" s="182"/>
    </row>
    <row r="145" spans="1:54" x14ac:dyDescent="0.25">
      <c r="A145" s="37">
        <v>293</v>
      </c>
      <c r="B145" s="41" t="s">
        <v>445</v>
      </c>
      <c r="C145" s="41" t="s">
        <v>445</v>
      </c>
      <c r="D145" s="180">
        <v>45663</v>
      </c>
      <c r="E145" s="179">
        <v>106246</v>
      </c>
      <c r="F145" s="43" t="s">
        <v>233</v>
      </c>
      <c r="G145" s="179"/>
      <c r="H145" s="179"/>
      <c r="I145" s="153">
        <f>_xlfn.XLOOKUP(B145,Clients!B:B,Clients!W:W,FALSE)</f>
        <v>0</v>
      </c>
      <c r="J145" s="181" t="str">
        <f>_xlfn.XLOOKUP(B145,Clients!$B$1:$B$1001,Clients!$M$1:$M$1001,FALSE)</f>
        <v>Net 30 jours</v>
      </c>
      <c r="K145" s="153" t="str">
        <f>_xlfn.XLOOKUP(B145,Clients!B:B,Clients!R:R,FALSE)</f>
        <v>EXW Boucherville</v>
      </c>
      <c r="L145" s="184">
        <v>45304</v>
      </c>
      <c r="M145" s="36" t="str">
        <f>_xlfn.XLOOKUP(B145,Clients!B:B,Clients!X:X,FALSE)</f>
        <v>USD</v>
      </c>
      <c r="N145" s="36" t="str">
        <f>_xlfn.XLOOKUP(B145,Clients!B:B,Clients!Y:Y,FALSE)</f>
        <v>USD</v>
      </c>
      <c r="O145" s="183">
        <v>40067</v>
      </c>
      <c r="P145" s="183" t="str">
        <f>_xlfn.XLOOKUP(O145,'Prix vente'!A:A,'Prix vente'!H:H)&amp;"/"&amp;_xlfn.XLOOKUP(O145,'Prix vente'!A:A,'Prix vente'!P:P)&amp;"/"&amp;_xlfn.XLOOKUP(O145,'Prix vente'!A:A,'Prix vente'!Q:Q)/1000</f>
        <v>S15/12/5</v>
      </c>
      <c r="Q145" s="183">
        <v>5</v>
      </c>
      <c r="R145" s="183">
        <f>Q145*_xlfn.XLOOKUP(O145,'Prix vente'!A:A,'Prix vente'!R:R)</f>
        <v>3600</v>
      </c>
      <c r="S145" s="182"/>
      <c r="T145" s="182"/>
      <c r="U145" s="182"/>
      <c r="V145" s="182"/>
      <c r="W145" s="183"/>
      <c r="X145" s="183"/>
      <c r="Y145" s="183"/>
      <c r="Z145" s="183"/>
      <c r="AA145" s="182"/>
      <c r="AB145" s="182"/>
      <c r="AC145" s="182"/>
      <c r="AD145" s="182"/>
      <c r="AE145" s="183"/>
      <c r="AF145" s="183"/>
      <c r="AG145" s="183"/>
      <c r="AH145" s="183"/>
      <c r="AI145" s="182"/>
      <c r="AJ145" s="182"/>
      <c r="AK145" s="182"/>
      <c r="AL145" s="182"/>
      <c r="AM145" s="183"/>
      <c r="AN145" s="183"/>
      <c r="AO145" s="183"/>
      <c r="AP145" s="183"/>
      <c r="AQ145" s="182"/>
      <c r="AR145" s="182"/>
      <c r="AS145" s="182"/>
      <c r="AT145" s="182"/>
      <c r="AU145" s="183"/>
      <c r="AV145" s="183"/>
      <c r="AW145" s="183"/>
      <c r="AX145" s="183"/>
      <c r="AY145" s="182"/>
      <c r="AZ145" s="182"/>
      <c r="BA145" s="182"/>
      <c r="BB145" s="182"/>
    </row>
    <row r="146" spans="1:54" x14ac:dyDescent="0.25">
      <c r="A146" s="37">
        <v>294</v>
      </c>
      <c r="B146" s="41" t="s">
        <v>8</v>
      </c>
      <c r="C146" s="41" t="s">
        <v>8</v>
      </c>
      <c r="D146" s="180">
        <v>45665</v>
      </c>
      <c r="E146" s="179">
        <v>50009018</v>
      </c>
      <c r="F146" s="43" t="s">
        <v>233</v>
      </c>
      <c r="G146" s="179" t="s">
        <v>120</v>
      </c>
      <c r="H146" s="179"/>
      <c r="I146" s="153">
        <f>_xlfn.XLOOKUP(B146,Clients!B:B,Clients!W:W,FALSE)</f>
        <v>0</v>
      </c>
      <c r="J146" s="181" t="str">
        <f>_xlfn.XLOOKUP(B146,Clients!$B$1:$B$1001,Clients!$M$1:$M$1001,FALSE)</f>
        <v>Net 30 days</v>
      </c>
      <c r="K146" s="153" t="str">
        <f>_xlfn.XLOOKUP(B146,Clients!B:B,Clients!R:R,FALSE)</f>
        <v>EXW Boucherville</v>
      </c>
      <c r="L146" s="184">
        <v>45679</v>
      </c>
      <c r="M146" s="36" t="str">
        <f>_xlfn.XLOOKUP(B146,Clients!B:B,Clients!X:X,FALSE)</f>
        <v>USD</v>
      </c>
      <c r="N146" s="36" t="str">
        <f>_xlfn.XLOOKUP(B146,Clients!B:B,Clients!Y:Y,FALSE)</f>
        <v>USD</v>
      </c>
      <c r="O146" s="183">
        <v>40103</v>
      </c>
      <c r="P146" s="183" t="str">
        <f>_xlfn.XLOOKUP(O146,'Prix vente'!A:A,'Prix vente'!H:H)&amp;"/"&amp;_xlfn.XLOOKUP(O146,'Prix vente'!A:A,'Prix vente'!P:P)&amp;"/"&amp;_xlfn.XLOOKUP(O146,'Prix vente'!A:A,'Prix vente'!Q:Q)/1000</f>
        <v>D16/10/5</v>
      </c>
      <c r="Q146" s="183">
        <v>72</v>
      </c>
      <c r="R146" s="183">
        <f>Q146*_xlfn.XLOOKUP(O146,'Prix vente'!A:A,'Prix vente'!R:R)</f>
        <v>43200</v>
      </c>
      <c r="S146" s="182"/>
      <c r="T146" s="182"/>
      <c r="U146" s="182"/>
      <c r="V146" s="182"/>
      <c r="W146" s="183"/>
      <c r="X146" s="183"/>
      <c r="Y146" s="183"/>
      <c r="Z146" s="183"/>
      <c r="AA146" s="182"/>
      <c r="AB146" s="182"/>
      <c r="AC146" s="182"/>
      <c r="AD146" s="182"/>
      <c r="AE146" s="183"/>
      <c r="AF146" s="183"/>
      <c r="AG146" s="183"/>
      <c r="AH146" s="183"/>
      <c r="AI146" s="182"/>
      <c r="AJ146" s="182"/>
      <c r="AK146" s="182"/>
      <c r="AL146" s="182"/>
      <c r="AM146" s="183"/>
      <c r="AN146" s="183"/>
      <c r="AO146" s="183"/>
      <c r="AP146" s="183"/>
      <c r="AQ146" s="182"/>
      <c r="AR146" s="182"/>
      <c r="AS146" s="182"/>
      <c r="AT146" s="182"/>
      <c r="AU146" s="183"/>
      <c r="AV146" s="183"/>
      <c r="AW146" s="183"/>
      <c r="AX146" s="183"/>
      <c r="AY146" s="182"/>
      <c r="AZ146" s="182"/>
      <c r="BA146" s="182"/>
      <c r="BB146" s="182"/>
    </row>
    <row r="147" spans="1:54" x14ac:dyDescent="0.25">
      <c r="A147" s="37">
        <v>295</v>
      </c>
      <c r="B147" s="41" t="s">
        <v>1027</v>
      </c>
      <c r="C147" s="41" t="s">
        <v>1027</v>
      </c>
      <c r="D147" s="180">
        <v>45666</v>
      </c>
      <c r="E147" s="179">
        <v>2501687</v>
      </c>
      <c r="F147" s="43" t="s">
        <v>233</v>
      </c>
      <c r="G147" s="179" t="s">
        <v>1575</v>
      </c>
      <c r="H147" s="179"/>
      <c r="I147" s="153">
        <f>_xlfn.XLOOKUP(B147,Clients!B:B,Clients!W:W,FALSE)</f>
        <v>0</v>
      </c>
      <c r="J147" s="181" t="str">
        <f>_xlfn.XLOOKUP(B147,Clients!$B$1:$B$1001,Clients!$M$1:$M$1001,FALSE)</f>
        <v>Net 30 jours</v>
      </c>
      <c r="K147" s="153" t="str">
        <f>_xlfn.XLOOKUP(B147,Clients!B:B,Clients!R:R,FALSE)</f>
        <v>Livraison incluse</v>
      </c>
      <c r="L147" s="184">
        <v>45679</v>
      </c>
      <c r="M147" s="36" t="str">
        <f>_xlfn.XLOOKUP(B147,Clients!B:B,Clients!X:X,FALSE)</f>
        <v>CAD</v>
      </c>
      <c r="N147" s="36" t="str">
        <f>_xlfn.XLOOKUP(B147,Clients!B:B,Clients!Y:Y,FALSE)</f>
        <v>CAD</v>
      </c>
      <c r="O147" s="183">
        <v>40223</v>
      </c>
      <c r="P147" s="183" t="str">
        <f>_xlfn.XLOOKUP(O147,'Prix vente'!A:A,'Prix vente'!H:H)&amp;"/"&amp;_xlfn.XLOOKUP(O147,'Prix vente'!A:A,'Prix vente'!P:P)&amp;"/"&amp;_xlfn.XLOOKUP(O147,'Prix vente'!A:A,'Prix vente'!Q:Q)/1000</f>
        <v>T11/12.75/10</v>
      </c>
      <c r="Q147" s="183">
        <v>4</v>
      </c>
      <c r="R147" s="183">
        <f>Q147*_xlfn.XLOOKUP(O147,'Prix vente'!A:A,'Prix vente'!R:R)</f>
        <v>6120</v>
      </c>
      <c r="S147" s="182">
        <v>40224</v>
      </c>
      <c r="T147" s="182" t="str">
        <f>_xlfn.XLOOKUP(S147,'Prix vente'!$A:$A,'Prix vente'!$H:$H)&amp;"/"&amp;_xlfn.XLOOKUP(S147,'Prix vente'!A:A,'Prix vente'!P:P)&amp;"/"&amp;_xlfn.XLOOKUP(S147,'Prix vente'!A:A,'Prix vente'!Q:Q)/1000</f>
        <v>T11/9/10</v>
      </c>
      <c r="U147" s="182">
        <v>1</v>
      </c>
      <c r="V147" s="182">
        <f>IFERROR(U147*_xlfn.XLOOKUP(S147,'Prix vente'!$A:$A,'Prix vente'!$R:$R),"")</f>
        <v>1080</v>
      </c>
      <c r="W147" s="183"/>
      <c r="X147" s="183"/>
      <c r="Y147" s="183"/>
      <c r="Z147" s="183"/>
      <c r="AA147" s="182"/>
      <c r="AB147" s="182"/>
      <c r="AC147" s="182"/>
      <c r="AD147" s="182"/>
      <c r="AE147" s="183"/>
      <c r="AF147" s="183"/>
      <c r="AG147" s="183"/>
      <c r="AH147" s="183"/>
      <c r="AI147" s="182"/>
      <c r="AJ147" s="182"/>
      <c r="AK147" s="182"/>
      <c r="AL147" s="182"/>
      <c r="AM147" s="183"/>
      <c r="AN147" s="183"/>
      <c r="AO147" s="183"/>
      <c r="AP147" s="183"/>
      <c r="AQ147" s="182"/>
      <c r="AR147" s="182"/>
      <c r="AS147" s="182"/>
      <c r="AT147" s="182"/>
      <c r="AU147" s="183"/>
      <c r="AV147" s="183"/>
      <c r="AW147" s="183"/>
      <c r="AX147" s="183"/>
      <c r="AY147" s="182"/>
      <c r="AZ147" s="182"/>
      <c r="BA147" s="182"/>
      <c r="BB147" s="182"/>
    </row>
    <row r="148" spans="1:54" x14ac:dyDescent="0.25">
      <c r="A148" s="37">
        <v>296</v>
      </c>
      <c r="B148" s="41" t="s">
        <v>1027</v>
      </c>
      <c r="C148" s="41" t="s">
        <v>1027</v>
      </c>
      <c r="D148" s="180">
        <v>45666</v>
      </c>
      <c r="E148" s="179">
        <v>2501688</v>
      </c>
      <c r="F148" s="43" t="s">
        <v>233</v>
      </c>
      <c r="G148" s="179" t="s">
        <v>1575</v>
      </c>
      <c r="H148" s="179"/>
      <c r="I148" s="153">
        <f>_xlfn.XLOOKUP(B148,Clients!B:B,Clients!W:W,FALSE)</f>
        <v>0</v>
      </c>
      <c r="J148" s="181" t="str">
        <f>_xlfn.XLOOKUP(B148,Clients!$B$1:$B$1001,Clients!$M$1:$M$1001,FALSE)</f>
        <v>Net 30 jours</v>
      </c>
      <c r="K148" s="153" t="str">
        <f>_xlfn.XLOOKUP(B148,Clients!B:B,Clients!R:R,FALSE)</f>
        <v>Livraison incluse</v>
      </c>
      <c r="L148" s="184">
        <v>45679</v>
      </c>
      <c r="M148" s="36" t="str">
        <f>_xlfn.XLOOKUP(B148,Clients!B:B,Clients!X:X,FALSE)</f>
        <v>CAD</v>
      </c>
      <c r="N148" s="36" t="str">
        <f>_xlfn.XLOOKUP(B148,Clients!B:B,Clients!Y:Y,FALSE)</f>
        <v>CAD</v>
      </c>
      <c r="O148" s="183">
        <v>40224</v>
      </c>
      <c r="P148" s="183" t="str">
        <f>_xlfn.XLOOKUP(O148,'Prix vente'!A:A,'Prix vente'!H:H)&amp;"/"&amp;_xlfn.XLOOKUP(O148,'Prix vente'!A:A,'Prix vente'!P:P)&amp;"/"&amp;_xlfn.XLOOKUP(O148,'Prix vente'!A:A,'Prix vente'!Q:Q)/1000</f>
        <v>T11/9/10</v>
      </c>
      <c r="Q148" s="183">
        <v>5</v>
      </c>
      <c r="R148" s="183">
        <f>Q148*_xlfn.XLOOKUP(O148,'Prix vente'!A:A,'Prix vente'!R:R)</f>
        <v>5400</v>
      </c>
      <c r="S148" s="182">
        <v>40225</v>
      </c>
      <c r="T148" s="182" t="str">
        <f>_xlfn.XLOOKUP(S148,'Prix vente'!$A:$A,'Prix vente'!$H:$H)&amp;"/"&amp;_xlfn.XLOOKUP(S148,'Prix vente'!A:A,'Prix vente'!P:P)&amp;"/"&amp;_xlfn.XLOOKUP(S148,'Prix vente'!A:A,'Prix vente'!Q:Q)/1000</f>
        <v>T11/4.5/10</v>
      </c>
      <c r="U148" s="182">
        <v>2</v>
      </c>
      <c r="V148" s="182">
        <f>IFERROR(U148*_xlfn.XLOOKUP(S148,'Prix vente'!$A:$A,'Prix vente'!$R:$R),"")</f>
        <v>1080</v>
      </c>
      <c r="W148" s="183">
        <v>40226</v>
      </c>
      <c r="X148" s="183" t="str">
        <f>_xlfn.XLOOKUP(W148,'Prix vente'!$A:$A,'Prix vente'!$H:$H)&amp;"/"&amp;_xlfn.XLOOKUP(W148,'Prix vente'!A:A,'Prix vente'!P:P)&amp;"/"&amp;_xlfn.XLOOKUP(W148,'Prix vente'!A:A,'Prix vente'!Q:Q)/1000</f>
        <v>T11/6/10</v>
      </c>
      <c r="Y148" s="183">
        <v>1</v>
      </c>
      <c r="Z148" s="183">
        <f>IFERROR(Y148*_xlfn.XLOOKUP(W148,'Prix vente'!$A:$A,'Prix vente'!$R:$R),"")</f>
        <v>720</v>
      </c>
      <c r="AA148" s="182"/>
      <c r="AB148" s="182"/>
      <c r="AC148" s="182"/>
      <c r="AD148" s="182"/>
      <c r="AE148" s="183"/>
      <c r="AF148" s="183"/>
      <c r="AG148" s="183"/>
      <c r="AH148" s="183"/>
      <c r="AI148" s="182"/>
      <c r="AJ148" s="182"/>
      <c r="AK148" s="182"/>
      <c r="AL148" s="182"/>
      <c r="AM148" s="183"/>
      <c r="AN148" s="183"/>
      <c r="AO148" s="183"/>
      <c r="AP148" s="183"/>
      <c r="AQ148" s="182"/>
      <c r="AR148" s="182"/>
      <c r="AS148" s="182"/>
      <c r="AT148" s="182"/>
      <c r="AU148" s="183"/>
      <c r="AV148" s="183"/>
      <c r="AW148" s="183"/>
      <c r="AX148" s="183"/>
      <c r="AY148" s="182"/>
      <c r="AZ148" s="182"/>
      <c r="BA148" s="182"/>
      <c r="BB148" s="182"/>
    </row>
    <row r="149" spans="1:54" x14ac:dyDescent="0.25">
      <c r="A149" s="37">
        <v>297</v>
      </c>
      <c r="B149" s="41" t="s">
        <v>445</v>
      </c>
      <c r="C149" s="41" t="s">
        <v>445</v>
      </c>
      <c r="D149" s="180">
        <v>45666</v>
      </c>
      <c r="E149" s="179">
        <v>106713</v>
      </c>
      <c r="F149" s="43" t="s">
        <v>233</v>
      </c>
      <c r="G149" s="179" t="s">
        <v>674</v>
      </c>
      <c r="H149" s="179"/>
      <c r="I149" s="153">
        <f>_xlfn.XLOOKUP(B149,Clients!B:B,Clients!W:W,FALSE)</f>
        <v>0</v>
      </c>
      <c r="J149" s="181" t="str">
        <f>_xlfn.XLOOKUP(B149,Clients!$B$1:$B$1001,Clients!$M$1:$M$1001,FALSE)</f>
        <v>Net 30 jours</v>
      </c>
      <c r="K149" s="153" t="str">
        <f>_xlfn.XLOOKUP(B149,Clients!B:B,Clients!R:R,FALSE)</f>
        <v>EXW Boucherville</v>
      </c>
      <c r="L149" s="184">
        <v>45673</v>
      </c>
      <c r="M149" s="36" t="str">
        <f>_xlfn.XLOOKUP(B149,Clients!B:B,Clients!X:X,FALSE)</f>
        <v>USD</v>
      </c>
      <c r="N149" s="36" t="str">
        <f>_xlfn.XLOOKUP(B149,Clients!B:B,Clients!Y:Y,FALSE)</f>
        <v>USD</v>
      </c>
      <c r="O149" s="183">
        <v>40117</v>
      </c>
      <c r="P149" s="183" t="str">
        <f>_xlfn.XLOOKUP(O149,'Prix vente'!A:A,'Prix vente'!H:H)&amp;"/"&amp;_xlfn.XLOOKUP(O149,'Prix vente'!A:A,'Prix vente'!P:P)&amp;"/"&amp;_xlfn.XLOOKUP(O149,'Prix vente'!A:A,'Prix vente'!Q:Q)/1000</f>
        <v>S15/10/5</v>
      </c>
      <c r="Q149" s="183">
        <v>6</v>
      </c>
      <c r="R149" s="183">
        <f>Q149*_xlfn.XLOOKUP(O149,'Prix vente'!A:A,'Prix vente'!R:R)</f>
        <v>3600</v>
      </c>
      <c r="S149" s="182"/>
      <c r="T149" s="182"/>
      <c r="U149" s="182"/>
      <c r="V149" s="182"/>
      <c r="W149" s="183"/>
      <c r="X149" s="183"/>
      <c r="Y149" s="183"/>
      <c r="Z149" s="183"/>
      <c r="AA149" s="182"/>
      <c r="AB149" s="182"/>
      <c r="AC149" s="182"/>
      <c r="AD149" s="182"/>
      <c r="AE149" s="183"/>
      <c r="AF149" s="183"/>
      <c r="AG149" s="183"/>
      <c r="AH149" s="183"/>
      <c r="AI149" s="182"/>
      <c r="AJ149" s="182"/>
      <c r="AK149" s="182"/>
      <c r="AL149" s="182"/>
      <c r="AM149" s="183"/>
      <c r="AN149" s="183"/>
      <c r="AO149" s="183"/>
      <c r="AP149" s="183"/>
      <c r="AQ149" s="182"/>
      <c r="AR149" s="182"/>
      <c r="AS149" s="182"/>
      <c r="AT149" s="182"/>
      <c r="AU149" s="183"/>
      <c r="AV149" s="183"/>
      <c r="AW149" s="183"/>
      <c r="AX149" s="183"/>
      <c r="AY149" s="182"/>
      <c r="AZ149" s="182"/>
      <c r="BA149" s="182"/>
      <c r="BB149" s="182"/>
    </row>
    <row r="150" spans="1:54" x14ac:dyDescent="0.25">
      <c r="A150" s="37">
        <v>298</v>
      </c>
      <c r="B150" s="41" t="s">
        <v>1135</v>
      </c>
      <c r="C150" s="41" t="s">
        <v>1135</v>
      </c>
      <c r="D150" s="180">
        <v>45666</v>
      </c>
      <c r="E150" s="179">
        <v>2985</v>
      </c>
      <c r="F150" s="43" t="s">
        <v>233</v>
      </c>
      <c r="G150" s="179" t="s">
        <v>1141</v>
      </c>
      <c r="H150" s="179"/>
      <c r="I150" s="153">
        <f>_xlfn.XLOOKUP(B150,Clients!B:B,Clients!W:W,FALSE)</f>
        <v>0</v>
      </c>
      <c r="J150" s="181" t="str">
        <f>_xlfn.XLOOKUP(B150,Clients!$B$1:$B$1001,Clients!$M$1:$M$1001,FALSE)</f>
        <v>Net 30 days</v>
      </c>
      <c r="K150" s="153" t="str">
        <f>_xlfn.XLOOKUP(B150,Clients!B:B,Clients!R:R,FALSE)</f>
        <v>Delivery Included</v>
      </c>
      <c r="L150" s="184">
        <v>45677</v>
      </c>
      <c r="M150" s="36" t="str">
        <f>_xlfn.XLOOKUP(B150,Clients!B:B,Clients!X:X,FALSE)</f>
        <v>CAD</v>
      </c>
      <c r="N150" s="36" t="str">
        <f>_xlfn.XLOOKUP(B150,Clients!B:B,Clients!Y:Y,FALSE)</f>
        <v>CAD</v>
      </c>
      <c r="O150" s="183">
        <v>40227</v>
      </c>
      <c r="P150" s="183" t="str">
        <f>_xlfn.XLOOKUP(O150,'Prix vente'!A:A,'Prix vente'!H:H)&amp;"/"&amp;_xlfn.XLOOKUP(O150,'Prix vente'!A:A,'Prix vente'!P:P)&amp;"/"&amp;_xlfn.XLOOKUP(O150,'Prix vente'!A:A,'Prix vente'!Q:Q)/1000</f>
        <v>S15/12/10</v>
      </c>
      <c r="Q150" s="183">
        <v>5</v>
      </c>
      <c r="R150" s="183">
        <f>Q150*_xlfn.XLOOKUP(O150,'Prix vente'!A:A,'Prix vente'!R:R)</f>
        <v>7200</v>
      </c>
      <c r="S150" s="182"/>
      <c r="T150" s="182"/>
      <c r="U150" s="182"/>
      <c r="V150" s="182"/>
      <c r="W150" s="183"/>
      <c r="X150" s="183"/>
      <c r="Y150" s="183"/>
      <c r="Z150" s="183"/>
      <c r="AA150" s="182"/>
      <c r="AB150" s="182"/>
      <c r="AC150" s="182"/>
      <c r="AD150" s="182"/>
      <c r="AE150" s="183"/>
      <c r="AF150" s="183"/>
      <c r="AG150" s="183"/>
      <c r="AH150" s="183"/>
      <c r="AI150" s="182"/>
      <c r="AJ150" s="182"/>
      <c r="AK150" s="182"/>
      <c r="AL150" s="182"/>
      <c r="AM150" s="183"/>
      <c r="AN150" s="183"/>
      <c r="AO150" s="183"/>
      <c r="AP150" s="183"/>
      <c r="AQ150" s="182"/>
      <c r="AR150" s="182"/>
      <c r="AS150" s="182"/>
      <c r="AT150" s="182"/>
      <c r="AU150" s="183"/>
      <c r="AV150" s="183"/>
      <c r="AW150" s="183"/>
      <c r="AX150" s="183"/>
      <c r="AY150" s="182"/>
      <c r="AZ150" s="182"/>
      <c r="BA150" s="182"/>
      <c r="BB150" s="182"/>
    </row>
    <row r="151" spans="1:54" x14ac:dyDescent="0.25">
      <c r="A151" s="37">
        <v>299</v>
      </c>
      <c r="B151" s="41" t="s">
        <v>1524</v>
      </c>
      <c r="C151" s="41" t="s">
        <v>1524</v>
      </c>
      <c r="D151" s="180">
        <v>45671</v>
      </c>
      <c r="E151" s="179" t="s">
        <v>1071</v>
      </c>
      <c r="F151" s="43" t="s">
        <v>233</v>
      </c>
      <c r="G151" s="179" t="s">
        <v>1527</v>
      </c>
      <c r="H151" s="179"/>
      <c r="I151" s="153">
        <f>_xlfn.XLOOKUP(B151,Clients!B:B,Clients!W:W,FALSE)</f>
        <v>0</v>
      </c>
      <c r="J151" s="181" t="str">
        <f>_xlfn.XLOOKUP(B151,Clients!$B$1:$B$1001,Clients!$M$1:$M$1001,FALSE)</f>
        <v>Net 30 jours</v>
      </c>
      <c r="K151" s="153">
        <f>_xlfn.XLOOKUP(B151,Clients!B:B,Clients!R:R,FALSE)</f>
        <v>0</v>
      </c>
      <c r="L151" s="184">
        <v>45678</v>
      </c>
      <c r="M151" s="36" t="str">
        <f>_xlfn.XLOOKUP(B151,Clients!B:B,Clients!X:X,FALSE)</f>
        <v>CAD</v>
      </c>
      <c r="N151" s="36" t="str">
        <f>_xlfn.XLOOKUP(B151,Clients!B:B,Clients!Y:Y,FALSE)</f>
        <v>CAD</v>
      </c>
      <c r="O151" s="183">
        <v>40230</v>
      </c>
      <c r="P151" s="183" t="str">
        <f>_xlfn.XLOOKUP(O151,'Prix vente'!A:A,'Prix vente'!H:H)&amp;"/"&amp;_xlfn.XLOOKUP(O151,'Prix vente'!A:A,'Prix vente'!P:P)&amp;"/"&amp;_xlfn.XLOOKUP(O151,'Prix vente'!A:A,'Prix vente'!Q:Q)/1000</f>
        <v>D11/14.167/5</v>
      </c>
      <c r="Q151" s="183">
        <v>3</v>
      </c>
      <c r="R151" s="183">
        <f>Q151*_xlfn.XLOOKUP(O151,'Prix vente'!A:A,'Prix vente'!R:R)</f>
        <v>2550.06</v>
      </c>
      <c r="S151" s="182"/>
      <c r="T151" s="182"/>
      <c r="U151" s="182"/>
      <c r="V151" s="182"/>
      <c r="W151" s="183"/>
      <c r="X151" s="183"/>
      <c r="Y151" s="183"/>
      <c r="Z151" s="183"/>
      <c r="AA151" s="182"/>
      <c r="AB151" s="182"/>
      <c r="AC151" s="182"/>
      <c r="AD151" s="182"/>
      <c r="AE151" s="183"/>
      <c r="AF151" s="183"/>
      <c r="AG151" s="183"/>
      <c r="AH151" s="183"/>
      <c r="AI151" s="182"/>
      <c r="AJ151" s="182"/>
      <c r="AK151" s="182"/>
      <c r="AL151" s="182"/>
      <c r="AM151" s="183"/>
      <c r="AN151" s="183"/>
      <c r="AO151" s="183"/>
      <c r="AP151" s="183"/>
      <c r="AQ151" s="182"/>
      <c r="AR151" s="182"/>
      <c r="AS151" s="182"/>
      <c r="AT151" s="182"/>
      <c r="AU151" s="183"/>
      <c r="AV151" s="183"/>
      <c r="AW151" s="183"/>
      <c r="AX151" s="183"/>
      <c r="AY151" s="182"/>
      <c r="AZ151" s="182"/>
      <c r="BA151" s="182"/>
      <c r="BB151" s="182"/>
    </row>
    <row r="152" spans="1:54" x14ac:dyDescent="0.25">
      <c r="A152" s="37">
        <v>300</v>
      </c>
      <c r="B152" s="41" t="s">
        <v>921</v>
      </c>
      <c r="C152" s="41" t="s">
        <v>921</v>
      </c>
      <c r="D152" s="180">
        <v>45671</v>
      </c>
      <c r="E152" s="179">
        <v>179986</v>
      </c>
      <c r="F152" s="43" t="s">
        <v>233</v>
      </c>
      <c r="G152" s="179" t="s">
        <v>941</v>
      </c>
      <c r="H152" s="179"/>
      <c r="I152" s="153">
        <f>_xlfn.XLOOKUP(B152,Clients!B:B,Clients!W:W,FALSE)</f>
        <v>0</v>
      </c>
      <c r="J152" s="181" t="str">
        <f>_xlfn.XLOOKUP(B152,Clients!$B$1:$B$1001,Clients!$M$1:$M$1001,FALSE)</f>
        <v>Net 30 jours</v>
      </c>
      <c r="K152" s="153" t="str">
        <f>_xlfn.XLOOKUP(B152,Clients!B:B,Clients!R:R,FALSE)</f>
        <v>Livraison incluse</v>
      </c>
      <c r="L152" s="184">
        <v>45678</v>
      </c>
      <c r="M152" s="36" t="str">
        <f>_xlfn.XLOOKUP(B152,Clients!B:B,Clients!X:X,FALSE)</f>
        <v>CAD</v>
      </c>
      <c r="N152" s="36" t="str">
        <f>_xlfn.XLOOKUP(B152,Clients!B:B,Clients!Y:Y,FALSE)</f>
        <v>CAD</v>
      </c>
      <c r="O152" s="183">
        <v>40228</v>
      </c>
      <c r="P152" s="183" t="str">
        <f>_xlfn.XLOOKUP(O152,'Prix vente'!A:A,'Prix vente'!H:H)&amp;"/"&amp;_xlfn.XLOOKUP(O152,'Prix vente'!A:A,'Prix vente'!P:P)&amp;"/"&amp;_xlfn.XLOOKUP(O152,'Prix vente'!A:A,'Prix vente'!Q:Q)/1000</f>
        <v>D11/8/10</v>
      </c>
      <c r="Q152" s="183">
        <v>7</v>
      </c>
      <c r="R152" s="183">
        <f>Q152*_xlfn.XLOOKUP(O152,'Prix vente'!A:A,'Prix vente'!R:R)</f>
        <v>6720</v>
      </c>
      <c r="S152" s="182">
        <v>40229</v>
      </c>
      <c r="T152" s="182" t="str">
        <f>_xlfn.XLOOKUP(S152,'Prix vente'!$A:$A,'Prix vente'!$H:$H)&amp;"/"&amp;_xlfn.XLOOKUP(S152,'Prix vente'!A:A,'Prix vente'!P:P)&amp;"/"&amp;_xlfn.XLOOKUP(S152,'Prix vente'!A:A,'Prix vente'!Q:Q)/1000</f>
        <v>D11/4/10</v>
      </c>
      <c r="U152" s="182">
        <v>1</v>
      </c>
      <c r="V152" s="182">
        <f>IFERROR(U152*_xlfn.XLOOKUP(S152,'Prix vente'!$A:$A,'Prix vente'!$R:$R),"")</f>
        <v>480</v>
      </c>
      <c r="W152" s="183"/>
      <c r="X152" s="183"/>
      <c r="Y152" s="183"/>
      <c r="Z152" s="183"/>
      <c r="AA152" s="182"/>
      <c r="AB152" s="182"/>
      <c r="AC152" s="182"/>
      <c r="AD152" s="182"/>
      <c r="AE152" s="183"/>
      <c r="AF152" s="183"/>
      <c r="AG152" s="183"/>
      <c r="AH152" s="183"/>
      <c r="AI152" s="182"/>
      <c r="AJ152" s="182"/>
      <c r="AK152" s="182"/>
      <c r="AL152" s="182"/>
      <c r="AM152" s="183"/>
      <c r="AN152" s="183"/>
      <c r="AO152" s="183"/>
      <c r="AP152" s="183"/>
      <c r="AQ152" s="182"/>
      <c r="AR152" s="182"/>
      <c r="AS152" s="182"/>
      <c r="AT152" s="182"/>
      <c r="AU152" s="183"/>
      <c r="AV152" s="183"/>
      <c r="AW152" s="183"/>
      <c r="AX152" s="183"/>
      <c r="AY152" s="182"/>
      <c r="AZ152" s="182"/>
      <c r="BA152" s="182"/>
      <c r="BB152" s="182"/>
    </row>
    <row r="153" spans="1:54" x14ac:dyDescent="0.25">
      <c r="A153" s="37">
        <v>301</v>
      </c>
      <c r="B153" s="41" t="s">
        <v>688</v>
      </c>
      <c r="C153" s="41" t="s">
        <v>688</v>
      </c>
      <c r="D153" s="180">
        <v>45671</v>
      </c>
      <c r="E153" s="179">
        <v>14339</v>
      </c>
      <c r="F153" s="43" t="s">
        <v>233</v>
      </c>
      <c r="G153" s="179" t="s">
        <v>692</v>
      </c>
      <c r="H153" s="179"/>
      <c r="I153" s="153">
        <f>_xlfn.XLOOKUP(B153,Clients!B:B,Clients!W:W,FALSE)</f>
        <v>0</v>
      </c>
      <c r="J153" s="181" t="str">
        <f>_xlfn.XLOOKUP(B153,Clients!$B$1:$B$1001,Clients!$M$1:$M$1001,FALSE)</f>
        <v>Net 30 jours</v>
      </c>
      <c r="K153" s="153" t="str">
        <f>_xlfn.XLOOKUP(B153,Clients!B:B,Clients!R:R,FALSE)</f>
        <v>Delivery Included</v>
      </c>
      <c r="L153" s="184">
        <v>45680</v>
      </c>
      <c r="M153" s="36" t="str">
        <f>_xlfn.XLOOKUP(B153,Clients!B:B,Clients!X:X,FALSE)</f>
        <v>CAD</v>
      </c>
      <c r="N153" s="36" t="str">
        <f>_xlfn.XLOOKUP(B153,Clients!B:B,Clients!Y:Y,FALSE)</f>
        <v>CAD</v>
      </c>
      <c r="O153" s="183">
        <v>40231</v>
      </c>
      <c r="P153" s="183" t="str">
        <f>_xlfn.XLOOKUP(O153,'Prix vente'!A:A,'Prix vente'!H:H)&amp;"/"&amp;_xlfn.XLOOKUP(O153,'Prix vente'!A:A,'Prix vente'!P:P)&amp;"/"&amp;_xlfn.XLOOKUP(O153,'Prix vente'!A:A,'Prix vente'!Q:Q)/1000</f>
        <v>T11/10/10</v>
      </c>
      <c r="Q153" s="183">
        <v>6</v>
      </c>
      <c r="R153" s="183">
        <f>Q153*_xlfn.XLOOKUP(O153,'Prix vente'!A:A,'Prix vente'!R:R)</f>
        <v>7200</v>
      </c>
      <c r="S153" s="182"/>
      <c r="T153" s="182"/>
      <c r="U153" s="182"/>
      <c r="V153" s="182"/>
      <c r="W153" s="183"/>
      <c r="X153" s="183"/>
      <c r="Y153" s="183"/>
      <c r="Z153" s="183"/>
      <c r="AA153" s="182"/>
      <c r="AB153" s="182"/>
      <c r="AC153" s="182"/>
      <c r="AD153" s="182"/>
      <c r="AE153" s="183"/>
      <c r="AF153" s="183"/>
      <c r="AG153" s="183"/>
      <c r="AH153" s="183"/>
      <c r="AI153" s="182"/>
      <c r="AJ153" s="182"/>
      <c r="AK153" s="182"/>
      <c r="AL153" s="182"/>
      <c r="AM153" s="183"/>
      <c r="AN153" s="183"/>
      <c r="AO153" s="183"/>
      <c r="AP153" s="183"/>
      <c r="AQ153" s="182"/>
      <c r="AR153" s="182"/>
      <c r="AS153" s="182"/>
      <c r="AT153" s="182"/>
      <c r="AU153" s="183"/>
      <c r="AV153" s="183"/>
      <c r="AW153" s="183"/>
      <c r="AX153" s="183"/>
      <c r="AY153" s="182"/>
      <c r="AZ153" s="182"/>
      <c r="BA153" s="182"/>
      <c r="BB153" s="182"/>
    </row>
    <row r="154" spans="1:54" x14ac:dyDescent="0.25">
      <c r="A154" s="37">
        <v>302</v>
      </c>
      <c r="B154" s="41" t="s">
        <v>445</v>
      </c>
      <c r="C154" s="41" t="s">
        <v>445</v>
      </c>
      <c r="D154" s="180">
        <v>45672</v>
      </c>
      <c r="E154" s="179">
        <v>106855</v>
      </c>
      <c r="F154" s="43" t="s">
        <v>233</v>
      </c>
      <c r="G154" s="179" t="s">
        <v>674</v>
      </c>
      <c r="H154" s="179"/>
      <c r="I154" s="153">
        <f>_xlfn.XLOOKUP(B154,Clients!B:B,Clients!W:W,FALSE)</f>
        <v>0</v>
      </c>
      <c r="J154" s="181" t="str">
        <f>_xlfn.XLOOKUP(B154,Clients!$B$1:$B$1001,Clients!$M$1:$M$1001,FALSE)</f>
        <v>Net 30 jours</v>
      </c>
      <c r="K154" s="153" t="str">
        <f>_xlfn.XLOOKUP(B154,Clients!B:B,Clients!R:R,FALSE)</f>
        <v>EXW Boucherville</v>
      </c>
      <c r="L154" s="184">
        <v>45679</v>
      </c>
      <c r="M154" s="36" t="str">
        <f>_xlfn.XLOOKUP(B154,Clients!B:B,Clients!X:X,FALSE)</f>
        <v>USD</v>
      </c>
      <c r="N154" s="36" t="str">
        <f>_xlfn.XLOOKUP(B154,Clients!B:B,Clients!Y:Y,FALSE)</f>
        <v>USD</v>
      </c>
      <c r="O154" s="183">
        <v>40081</v>
      </c>
      <c r="P154" s="183" t="str">
        <f>_xlfn.XLOOKUP(O154,'Prix vente'!A:A,'Prix vente'!H:H)&amp;"/"&amp;_xlfn.XLOOKUP(O154,'Prix vente'!A:A,'Prix vente'!P:P)&amp;"/"&amp;_xlfn.XLOOKUP(O154,'Prix vente'!A:A,'Prix vente'!Q:Q)/1000</f>
        <v>S21/10/5</v>
      </c>
      <c r="Q154" s="183">
        <v>6</v>
      </c>
      <c r="R154" s="183">
        <f>Q154*_xlfn.XLOOKUP(O154,'Prix vente'!A:A,'Prix vente'!R:R)</f>
        <v>3600</v>
      </c>
      <c r="S154" s="182">
        <v>40048</v>
      </c>
      <c r="T154" s="182" t="str">
        <f>_xlfn.XLOOKUP(S154,'Prix vente'!$A:$A,'Prix vente'!$H:$H)&amp;"/"&amp;_xlfn.XLOOKUP(S154,'Prix vente'!A:A,'Prix vente'!P:P)&amp;"/"&amp;_xlfn.XLOOKUP(S154,'Prix vente'!A:A,'Prix vente'!Q:Q)/1000</f>
        <v>S21/12/5</v>
      </c>
      <c r="U154" s="182">
        <v>5</v>
      </c>
      <c r="V154" s="182">
        <f>IFERROR(U154*_xlfn.XLOOKUP(S154,'Prix vente'!$A:$A,'Prix vente'!$R:$R),"")</f>
        <v>3600</v>
      </c>
      <c r="W154" s="183"/>
      <c r="X154" s="183"/>
      <c r="Y154" s="183"/>
      <c r="Z154" s="183"/>
      <c r="AA154" s="182"/>
      <c r="AB154" s="182"/>
      <c r="AC154" s="182"/>
      <c r="AD154" s="182"/>
      <c r="AE154" s="183"/>
      <c r="AF154" s="183"/>
      <c r="AG154" s="183"/>
      <c r="AH154" s="183"/>
      <c r="AI154" s="182"/>
      <c r="AJ154" s="182"/>
      <c r="AK154" s="182"/>
      <c r="AL154" s="182"/>
      <c r="AM154" s="183"/>
      <c r="AN154" s="183"/>
      <c r="AO154" s="183"/>
      <c r="AP154" s="183"/>
      <c r="AQ154" s="182"/>
      <c r="AR154" s="182"/>
      <c r="AS154" s="182"/>
      <c r="AT154" s="182"/>
      <c r="AU154" s="183"/>
      <c r="AV154" s="183"/>
      <c r="AW154" s="183"/>
      <c r="AX154" s="183"/>
      <c r="AY154" s="182"/>
      <c r="AZ154" s="182"/>
      <c r="BA154" s="182"/>
      <c r="BB154" s="182"/>
    </row>
    <row r="155" spans="1:54" x14ac:dyDescent="0.25">
      <c r="A155" s="37">
        <v>303</v>
      </c>
      <c r="B155" s="41" t="s">
        <v>688</v>
      </c>
      <c r="C155" s="41" t="s">
        <v>688</v>
      </c>
      <c r="D155" s="180">
        <v>45673</v>
      </c>
      <c r="E155" s="179">
        <v>14342</v>
      </c>
      <c r="F155" s="43" t="s">
        <v>233</v>
      </c>
      <c r="G155" s="179" t="s">
        <v>692</v>
      </c>
      <c r="H155" s="179"/>
      <c r="I155" s="153">
        <f>_xlfn.XLOOKUP(B155,Clients!B:B,Clients!W:W,FALSE)</f>
        <v>0</v>
      </c>
      <c r="J155" s="181" t="str">
        <f>_xlfn.XLOOKUP(B155,Clients!$B$1:$B$1001,Clients!$M$1:$M$1001,FALSE)</f>
        <v>Net 30 jours</v>
      </c>
      <c r="K155" s="153" t="str">
        <f>_xlfn.XLOOKUP(B155,Clients!B:B,Clients!R:R,FALSE)</f>
        <v>Delivery Included</v>
      </c>
      <c r="L155" s="184">
        <v>45679</v>
      </c>
      <c r="M155" s="36" t="str">
        <f>_xlfn.XLOOKUP(B155,Clients!B:B,Clients!X:X,FALSE)</f>
        <v>CAD</v>
      </c>
      <c r="N155" s="36" t="str">
        <f>_xlfn.XLOOKUP(B155,Clients!B:B,Clients!Y:Y,FALSE)</f>
        <v>CAD</v>
      </c>
      <c r="O155" s="183">
        <v>40126</v>
      </c>
      <c r="P155" s="183" t="str">
        <f>_xlfn.XLOOKUP(O155,'Prix vente'!A:A,'Prix vente'!H:H)&amp;"/"&amp;_xlfn.XLOOKUP(O155,'Prix vente'!A:A,'Prix vente'!P:P)&amp;"/"&amp;_xlfn.XLOOKUP(O155,'Prix vente'!A:A,'Prix vente'!Q:Q)/1000</f>
        <v>S15/12/10</v>
      </c>
      <c r="Q155" s="183">
        <v>10</v>
      </c>
      <c r="R155" s="183">
        <f>Q155*_xlfn.XLOOKUP(O155,'Prix vente'!A:A,'Prix vente'!R:R)</f>
        <v>14400</v>
      </c>
      <c r="S155" s="182"/>
      <c r="T155" s="182"/>
      <c r="U155" s="182"/>
      <c r="V155" s="182"/>
      <c r="W155" s="183"/>
      <c r="X155" s="183"/>
      <c r="Y155" s="183"/>
      <c r="Z155" s="183"/>
      <c r="AA155" s="182"/>
      <c r="AB155" s="182"/>
      <c r="AC155" s="182"/>
      <c r="AD155" s="182"/>
      <c r="AE155" s="183"/>
      <c r="AF155" s="183"/>
      <c r="AG155" s="183"/>
      <c r="AH155" s="183"/>
      <c r="AI155" s="182"/>
      <c r="AJ155" s="182"/>
      <c r="AK155" s="182"/>
      <c r="AL155" s="182"/>
      <c r="AM155" s="183"/>
      <c r="AN155" s="183"/>
      <c r="AO155" s="183"/>
      <c r="AP155" s="183"/>
      <c r="AQ155" s="182"/>
      <c r="AR155" s="182"/>
      <c r="AS155" s="182"/>
      <c r="AT155" s="182"/>
      <c r="AU155" s="183"/>
      <c r="AV155" s="183"/>
      <c r="AW155" s="183"/>
      <c r="AX155" s="183"/>
      <c r="AY155" s="182"/>
      <c r="AZ155" s="182"/>
      <c r="BA155" s="182"/>
      <c r="BB155" s="182"/>
    </row>
    <row r="156" spans="1:54" x14ac:dyDescent="0.25">
      <c r="A156" s="37">
        <v>304</v>
      </c>
      <c r="B156" s="41" t="s">
        <v>921</v>
      </c>
      <c r="C156" s="41" t="s">
        <v>921</v>
      </c>
      <c r="D156" s="180">
        <v>45673</v>
      </c>
      <c r="E156" s="179">
        <v>179989</v>
      </c>
      <c r="F156" s="43" t="s">
        <v>233</v>
      </c>
      <c r="G156" s="179" t="s">
        <v>941</v>
      </c>
      <c r="H156" s="179"/>
      <c r="I156" s="153">
        <f>_xlfn.XLOOKUP(B156,Clients!B:B,Clients!W:W,FALSE)</f>
        <v>0</v>
      </c>
      <c r="J156" s="181" t="str">
        <f>_xlfn.XLOOKUP(B156,Clients!$B$1:$B$1001,Clients!$M$1:$M$1001,FALSE)</f>
        <v>Net 30 jours</v>
      </c>
      <c r="K156" s="153" t="str">
        <f>_xlfn.XLOOKUP(B156,Clients!B:B,Clients!R:R,FALSE)</f>
        <v>Livraison incluse</v>
      </c>
      <c r="L156" s="184">
        <v>45680</v>
      </c>
      <c r="M156" s="36" t="str">
        <f>_xlfn.XLOOKUP(B156,Clients!B:B,Clients!X:X,FALSE)</f>
        <v>CAD</v>
      </c>
      <c r="N156" s="36" t="str">
        <f>_xlfn.XLOOKUP(B156,Clients!B:B,Clients!Y:Y,FALSE)</f>
        <v>CAD</v>
      </c>
      <c r="O156" s="183">
        <v>40145</v>
      </c>
      <c r="P156" s="183" t="str">
        <f>_xlfn.XLOOKUP(O156,'Prix vente'!A:A,'Prix vente'!H:H)&amp;"/"&amp;_xlfn.XLOOKUP(O156,'Prix vente'!A:A,'Prix vente'!P:P)&amp;"/"&amp;_xlfn.XLOOKUP(O156,'Prix vente'!A:A,'Prix vente'!Q:Q)/1000</f>
        <v>D11/9.5/5</v>
      </c>
      <c r="Q156" s="183">
        <v>10</v>
      </c>
      <c r="R156" s="183">
        <f>Q156*_xlfn.XLOOKUP(O156,'Prix vente'!A:A,'Prix vente'!R:R)</f>
        <v>5700</v>
      </c>
      <c r="S156" s="182">
        <v>40232</v>
      </c>
      <c r="T156" s="182" t="str">
        <f>_xlfn.XLOOKUP(S156,'Prix vente'!$A:$A,'Prix vente'!$H:$H)&amp;"/"&amp;_xlfn.XLOOKUP(S156,'Prix vente'!A:A,'Prix vente'!P:P)&amp;"/"&amp;_xlfn.XLOOKUP(S156,'Prix vente'!A:A,'Prix vente'!Q:Q)/1000</f>
        <v>D11/12/5</v>
      </c>
      <c r="U156" s="182">
        <v>2</v>
      </c>
      <c r="V156" s="182">
        <f>IFERROR(U156*_xlfn.XLOOKUP(S156,'Prix vente'!$A:$A,'Prix vente'!$R:$R),"")</f>
        <v>1440</v>
      </c>
      <c r="W156" s="183">
        <v>40233</v>
      </c>
      <c r="X156" s="183" t="str">
        <f>_xlfn.XLOOKUP(W156,'Prix vente'!$A:$A,'Prix vente'!$H:$H)&amp;"/"&amp;_xlfn.XLOOKUP(W156,'Prix vente'!A:A,'Prix vente'!P:P)&amp;"/"&amp;_xlfn.XLOOKUP(W156,'Prix vente'!A:A,'Prix vente'!Q:Q)/1000</f>
        <v>D11/0.5/5</v>
      </c>
      <c r="Y156" s="183">
        <v>2</v>
      </c>
      <c r="Z156" s="183">
        <f>IFERROR(Y156*_xlfn.XLOOKUP(W156,'Prix vente'!$A:$A,'Prix vente'!$R:$R),"")</f>
        <v>60</v>
      </c>
      <c r="AA156" s="182"/>
      <c r="AB156" s="182"/>
      <c r="AC156" s="182"/>
      <c r="AD156" s="182"/>
      <c r="AE156" s="183"/>
      <c r="AF156" s="183"/>
      <c r="AG156" s="183"/>
      <c r="AH156" s="183"/>
      <c r="AI156" s="182"/>
      <c r="AJ156" s="182"/>
      <c r="AK156" s="182"/>
      <c r="AL156" s="182"/>
      <c r="AM156" s="183"/>
      <c r="AN156" s="183"/>
      <c r="AO156" s="183"/>
      <c r="AP156" s="183"/>
      <c r="AQ156" s="182"/>
      <c r="AR156" s="182"/>
      <c r="AS156" s="182"/>
      <c r="AT156" s="182"/>
      <c r="AU156" s="183"/>
      <c r="AV156" s="183"/>
      <c r="AW156" s="183"/>
      <c r="AX156" s="183"/>
      <c r="AY156" s="182"/>
      <c r="AZ156" s="182"/>
      <c r="BA156" s="182"/>
      <c r="BB156" s="182"/>
    </row>
    <row r="157" spans="1:54" x14ac:dyDescent="0.25">
      <c r="A157" s="37">
        <v>305</v>
      </c>
      <c r="B157" s="41" t="s">
        <v>655</v>
      </c>
      <c r="C157" s="41" t="s">
        <v>655</v>
      </c>
      <c r="D157" s="180">
        <v>45673</v>
      </c>
      <c r="E157" s="179">
        <v>31970</v>
      </c>
      <c r="F157" s="43" t="s">
        <v>233</v>
      </c>
      <c r="G157" s="179" t="s">
        <v>660</v>
      </c>
      <c r="H157" s="179"/>
      <c r="I157" s="153">
        <f>_xlfn.XLOOKUP(B157,Clients!B:B,Clients!W:W,FALSE)</f>
        <v>0</v>
      </c>
      <c r="J157" s="181" t="str">
        <f>_xlfn.XLOOKUP(B157,Clients!$B$1:$B$1001,Clients!$M$1:$M$1001,FALSE)</f>
        <v>Net 30 jours</v>
      </c>
      <c r="K157" s="153" t="str">
        <f>_xlfn.XLOOKUP(B157,Clients!B:B,Clients!R:R,FALSE)</f>
        <v>Livraison incluse</v>
      </c>
      <c r="L157" s="184">
        <v>45680</v>
      </c>
      <c r="M157" s="36" t="str">
        <f>_xlfn.XLOOKUP(B157,Clients!B:B,Clients!X:X,FALSE)</f>
        <v>CAD</v>
      </c>
      <c r="N157" s="36" t="str">
        <f>_xlfn.XLOOKUP(B157,Clients!B:B,Clients!Y:Y,FALSE)</f>
        <v>CAD</v>
      </c>
      <c r="O157" s="183">
        <v>40234</v>
      </c>
      <c r="P157" s="183" t="str">
        <f>_xlfn.XLOOKUP(O157,'Prix vente'!A:A,'Prix vente'!H:H)&amp;"/"&amp;_xlfn.XLOOKUP(O157,'Prix vente'!A:A,'Prix vente'!P:P)&amp;"/"&amp;_xlfn.XLOOKUP(O157,'Prix vente'!A:A,'Prix vente'!Q:Q)/1000</f>
        <v>T11/8.875/10</v>
      </c>
      <c r="Q157" s="183">
        <v>3</v>
      </c>
      <c r="R157" s="183">
        <f>Q157*_xlfn.XLOOKUP(O157,'Prix vente'!A:A,'Prix vente'!R:R)</f>
        <v>3195</v>
      </c>
      <c r="S157" s="182">
        <v>40235</v>
      </c>
      <c r="T157" s="182" t="str">
        <f>_xlfn.XLOOKUP(S157,'Prix vente'!$A:$A,'Prix vente'!$H:$H)&amp;"/"&amp;_xlfn.XLOOKUP(S157,'Prix vente'!A:A,'Prix vente'!P:P)&amp;"/"&amp;_xlfn.XLOOKUP(S157,'Prix vente'!A:A,'Prix vente'!Q:Q)/1000</f>
        <v>T11/7.375/10</v>
      </c>
      <c r="U157" s="182">
        <v>1</v>
      </c>
      <c r="V157" s="182">
        <f>IFERROR(U157*_xlfn.XLOOKUP(S157,'Prix vente'!$A:$A,'Prix vente'!$R:$R),"")</f>
        <v>885</v>
      </c>
      <c r="W157" s="183">
        <v>40236</v>
      </c>
      <c r="X157" s="183" t="str">
        <f>_xlfn.XLOOKUP(W157,'Prix vente'!$A:$A,'Prix vente'!$H:$H)&amp;"/"&amp;_xlfn.XLOOKUP(W157,'Prix vente'!A:A,'Prix vente'!P:P)&amp;"/"&amp;_xlfn.XLOOKUP(W157,'Prix vente'!A:A,'Prix vente'!Q:Q)/1000</f>
        <v>T11/6.625/10</v>
      </c>
      <c r="Y157" s="183">
        <v>1</v>
      </c>
      <c r="Z157" s="183">
        <f>IFERROR(Y157*_xlfn.XLOOKUP(W157,'Prix vente'!$A:$A,'Prix vente'!$R:$R),"")</f>
        <v>795</v>
      </c>
      <c r="AA157" s="182">
        <v>40237</v>
      </c>
      <c r="AB157" s="182" t="str">
        <f>_xlfn.XLOOKUP(AA157,'Prix vente'!$A:$A,'Prix vente'!$H:$H)&amp;"/"&amp;_xlfn.XLOOKUP(AA157,'Prix vente'!A:A,'Prix vente'!P:P)&amp;"/"&amp;_xlfn.XLOOKUP(AA157,'Prix vente'!A:A,'Prix vente'!Q:Q)/1000</f>
        <v>T11/4.875/10</v>
      </c>
      <c r="AC157" s="182">
        <v>3</v>
      </c>
      <c r="AD157" s="182">
        <f>IFERROR(AC157*_xlfn.XLOOKUP(AA157,'Prix vente'!$A:$A,'Prix vente'!$R:$R),"")</f>
        <v>1755</v>
      </c>
      <c r="AE157" s="183">
        <v>40238</v>
      </c>
      <c r="AF157" s="183" t="str">
        <f>_xlfn.XLOOKUP(AE157,'Prix vente'!$A:$A,'Prix vente'!$H:$H)&amp;"/"&amp;_xlfn.XLOOKUP(AE157,'Prix vente'!$A:$A,'Prix vente'!$P:$P)&amp;"/"&amp;_xlfn.XLOOKUP(AE157,'Prix vente'!A:A,'Prix vente'!Q:Q)/1000</f>
        <v>T11/4.75/10</v>
      </c>
      <c r="AG157" s="183">
        <v>1</v>
      </c>
      <c r="AH157" s="183">
        <f>IFERROR(AG157*_xlfn.XLOOKUP(AE157,'Prix vente'!$A:$A,'Prix vente'!$R:$R),"")</f>
        <v>570</v>
      </c>
      <c r="AI157" s="182"/>
      <c r="AJ157" s="182"/>
      <c r="AK157" s="182"/>
      <c r="AL157" s="182"/>
      <c r="AM157" s="183"/>
      <c r="AN157" s="183"/>
      <c r="AO157" s="183"/>
      <c r="AP157" s="183"/>
      <c r="AQ157" s="182"/>
      <c r="AR157" s="182"/>
      <c r="AS157" s="182"/>
      <c r="AT157" s="182"/>
      <c r="AU157" s="183"/>
      <c r="AV157" s="183"/>
      <c r="AW157" s="183"/>
      <c r="AX157" s="183"/>
      <c r="AY157" s="182"/>
      <c r="AZ157" s="182"/>
      <c r="BA157" s="182"/>
      <c r="BB157" s="182"/>
    </row>
    <row r="158" spans="1:54" x14ac:dyDescent="0.25">
      <c r="A158" s="37">
        <v>306</v>
      </c>
      <c r="B158" s="41" t="s">
        <v>445</v>
      </c>
      <c r="C158" s="41" t="s">
        <v>445</v>
      </c>
      <c r="D158" s="180">
        <v>45674</v>
      </c>
      <c r="E158" s="179">
        <v>106925</v>
      </c>
      <c r="F158" s="43" t="s">
        <v>233</v>
      </c>
      <c r="G158" s="179" t="s">
        <v>674</v>
      </c>
      <c r="H158" s="179"/>
      <c r="I158" s="153">
        <f>_xlfn.XLOOKUP(B158,Clients!B:B,Clients!W:W,FALSE)</f>
        <v>0</v>
      </c>
      <c r="J158" s="181" t="str">
        <f>_xlfn.XLOOKUP(B158,Clients!$B$1:$B$1001,Clients!$M$1:$M$1001,FALSE)</f>
        <v>Net 30 jours</v>
      </c>
      <c r="K158" s="153" t="str">
        <f>_xlfn.XLOOKUP(B158,Clients!B:B,Clients!R:R,FALSE)</f>
        <v>EXW Boucherville</v>
      </c>
      <c r="L158" s="184">
        <v>45681</v>
      </c>
      <c r="M158" s="36" t="str">
        <f>_xlfn.XLOOKUP(B158,Clients!B:B,Clients!X:X,FALSE)</f>
        <v>USD</v>
      </c>
      <c r="N158" s="36" t="str">
        <f>_xlfn.XLOOKUP(B158,Clients!B:B,Clients!Y:Y,FALSE)</f>
        <v>USD</v>
      </c>
      <c r="O158" s="183">
        <v>40052</v>
      </c>
      <c r="P158" s="183" t="str">
        <f>_xlfn.XLOOKUP(O158,'Prix vente'!A:A,'Prix vente'!H:H)&amp;"/"&amp;_xlfn.XLOOKUP(O158,'Prix vente'!A:A,'Prix vente'!P:P)&amp;"/"&amp;_xlfn.XLOOKUP(O158,'Prix vente'!A:A,'Prix vente'!Q:Q)/1000</f>
        <v>S15/13/5</v>
      </c>
      <c r="Q158" s="183">
        <v>2</v>
      </c>
      <c r="R158" s="183">
        <f>Q158*_xlfn.XLOOKUP(O158,'Prix vente'!A:A,'Prix vente'!R:R)</f>
        <v>1560</v>
      </c>
      <c r="S158" s="182">
        <v>40067</v>
      </c>
      <c r="T158" s="182" t="str">
        <f>_xlfn.XLOOKUP(S158,'Prix vente'!$A:$A,'Prix vente'!$H:$H)&amp;"/"&amp;_xlfn.XLOOKUP(S158,'Prix vente'!A:A,'Prix vente'!P:P)&amp;"/"&amp;_xlfn.XLOOKUP(S158,'Prix vente'!A:A,'Prix vente'!Q:Q)/1000</f>
        <v>S15/12/5</v>
      </c>
      <c r="U158" s="182">
        <v>2</v>
      </c>
      <c r="V158" s="182">
        <f>IFERROR(U158*_xlfn.XLOOKUP(S158,'Prix vente'!$A:$A,'Prix vente'!$R:$R),"")</f>
        <v>1440</v>
      </c>
      <c r="W158" s="183">
        <v>40117</v>
      </c>
      <c r="X158" s="183" t="str">
        <f>_xlfn.XLOOKUP(W158,'Prix vente'!$A:$A,'Prix vente'!$H:$H)&amp;"/"&amp;_xlfn.XLOOKUP(W158,'Prix vente'!A:A,'Prix vente'!P:P)&amp;"/"&amp;_xlfn.XLOOKUP(W158,'Prix vente'!A:A,'Prix vente'!Q:Q)/1000</f>
        <v>S15/10/5</v>
      </c>
      <c r="Y158" s="183">
        <v>1</v>
      </c>
      <c r="Z158" s="183">
        <f>IFERROR(Y158*_xlfn.XLOOKUP(W158,'Prix vente'!$A:$A,'Prix vente'!$R:$R),"")</f>
        <v>600</v>
      </c>
      <c r="AA158" s="182"/>
      <c r="AB158" s="182"/>
      <c r="AC158" s="182"/>
      <c r="AD158" s="182"/>
      <c r="AE158" s="183"/>
      <c r="AF158" s="183"/>
      <c r="AG158" s="183"/>
      <c r="AH158" s="183"/>
      <c r="AI158" s="182"/>
      <c r="AJ158" s="182"/>
      <c r="AK158" s="182"/>
      <c r="AL158" s="182"/>
      <c r="AM158" s="183"/>
      <c r="AN158" s="183"/>
      <c r="AO158" s="183"/>
      <c r="AP158" s="183"/>
      <c r="AQ158" s="182"/>
      <c r="AR158" s="182"/>
      <c r="AS158" s="182"/>
      <c r="AT158" s="182"/>
      <c r="AU158" s="183"/>
      <c r="AV158" s="183"/>
      <c r="AW158" s="183"/>
      <c r="AX158" s="183"/>
      <c r="AY158" s="182"/>
      <c r="AZ158" s="182"/>
      <c r="BA158" s="182"/>
      <c r="BB158" s="182"/>
    </row>
    <row r="159" spans="1:54" x14ac:dyDescent="0.25">
      <c r="A159" s="37">
        <v>307</v>
      </c>
      <c r="B159" s="41" t="s">
        <v>445</v>
      </c>
      <c r="C159" s="41" t="s">
        <v>445</v>
      </c>
      <c r="D159" s="180">
        <v>45677</v>
      </c>
      <c r="E159" s="179" t="s">
        <v>1598</v>
      </c>
      <c r="F159" s="43" t="s">
        <v>233</v>
      </c>
      <c r="G159" s="179"/>
      <c r="H159" s="179"/>
      <c r="I159" s="153">
        <f>_xlfn.XLOOKUP(B159,Clients!B:B,Clients!W:W,FALSE)</f>
        <v>0</v>
      </c>
      <c r="J159" s="181" t="str">
        <f>_xlfn.XLOOKUP(B159,Clients!$B$1:$B$1001,Clients!$M$1:$M$1001,FALSE)</f>
        <v>Net 30 jours</v>
      </c>
      <c r="K159" s="153" t="str">
        <f>_xlfn.XLOOKUP(B159,Clients!B:B,Clients!R:R,FALSE)</f>
        <v>EXW Boucherville</v>
      </c>
      <c r="L159" s="184"/>
      <c r="M159" s="36" t="str">
        <f>_xlfn.XLOOKUP(B159,Clients!B:B,Clients!X:X,FALSE)</f>
        <v>USD</v>
      </c>
      <c r="N159" s="36" t="str">
        <f>_xlfn.XLOOKUP(B159,Clients!B:B,Clients!Y:Y,FALSE)</f>
        <v>USD</v>
      </c>
      <c r="O159" s="183">
        <v>40239</v>
      </c>
      <c r="P159" s="183" t="str">
        <f>_xlfn.XLOOKUP(O159,'Prix vente'!A:A,'Prix vente'!H:H)&amp;"/"&amp;_xlfn.XLOOKUP(O159,'Prix vente'!A:A,'Prix vente'!P:P)&amp;"/"&amp;_xlfn.XLOOKUP(O159,'Prix vente'!A:A,'Prix vente'!Q:Q)/1000</f>
        <v>CRÉDIT//0</v>
      </c>
      <c r="Q159" s="183"/>
      <c r="R159" s="183">
        <f>Q159*_xlfn.XLOOKUP(O159,'Prix vente'!A:A,'Prix vente'!R:R)</f>
        <v>0</v>
      </c>
      <c r="S159" s="182"/>
      <c r="T159" s="182"/>
      <c r="U159" s="182"/>
      <c r="V159" s="182"/>
      <c r="W159" s="183"/>
      <c r="X159" s="183"/>
      <c r="Y159" s="183"/>
      <c r="Z159" s="183"/>
      <c r="AA159" s="182"/>
      <c r="AB159" s="182"/>
      <c r="AC159" s="182"/>
      <c r="AD159" s="182"/>
      <c r="AE159" s="183"/>
      <c r="AF159" s="183"/>
      <c r="AG159" s="183"/>
      <c r="AH159" s="183"/>
      <c r="AI159" s="182"/>
      <c r="AJ159" s="182"/>
      <c r="AK159" s="182"/>
      <c r="AL159" s="182"/>
      <c r="AM159" s="183"/>
      <c r="AN159" s="183"/>
      <c r="AO159" s="183"/>
      <c r="AP159" s="183"/>
      <c r="AQ159" s="182"/>
      <c r="AR159" s="182"/>
      <c r="AS159" s="182"/>
      <c r="AT159" s="182"/>
      <c r="AU159" s="183"/>
      <c r="AV159" s="183"/>
      <c r="AW159" s="183"/>
      <c r="AX159" s="183"/>
      <c r="AY159" s="182"/>
      <c r="AZ159" s="182"/>
      <c r="BA159" s="182"/>
      <c r="BB159" s="182"/>
    </row>
    <row r="160" spans="1:54" x14ac:dyDescent="0.25">
      <c r="A160" s="37">
        <v>308</v>
      </c>
      <c r="B160" s="41" t="s">
        <v>688</v>
      </c>
      <c r="C160" s="41" t="s">
        <v>688</v>
      </c>
      <c r="D160" s="180">
        <v>45677</v>
      </c>
      <c r="E160" s="179">
        <v>14344</v>
      </c>
      <c r="F160" s="43" t="s">
        <v>233</v>
      </c>
      <c r="G160" s="179" t="s">
        <v>692</v>
      </c>
      <c r="H160" s="179"/>
      <c r="I160" s="153">
        <f>_xlfn.XLOOKUP(B160,Clients!B:B,Clients!W:W,FALSE)</f>
        <v>0</v>
      </c>
      <c r="J160" s="181" t="str">
        <f>_xlfn.XLOOKUP(B160,Clients!$B$1:$B$1001,Clients!$M$1:$M$1001,FALSE)</f>
        <v>Net 30 jours</v>
      </c>
      <c r="K160" s="153" t="str">
        <f>_xlfn.XLOOKUP(B160,Clients!B:B,Clients!R:R,FALSE)</f>
        <v>Delivery Included</v>
      </c>
      <c r="L160" s="184">
        <v>45684</v>
      </c>
      <c r="M160" s="36" t="str">
        <f>_xlfn.XLOOKUP(B160,Clients!B:B,Clients!X:X,FALSE)</f>
        <v>CAD</v>
      </c>
      <c r="N160" s="36" t="str">
        <f>_xlfn.XLOOKUP(B160,Clients!B:B,Clients!Y:Y,FALSE)</f>
        <v>CAD</v>
      </c>
      <c r="O160" s="183">
        <v>40240</v>
      </c>
      <c r="P160" s="183" t="str">
        <f>_xlfn.XLOOKUP(O160,'Prix vente'!A:A,'Prix vente'!H:H)&amp;"/"&amp;_xlfn.XLOOKUP(O160,'Prix vente'!A:A,'Prix vente'!P:P)&amp;"/"&amp;_xlfn.XLOOKUP(O160,'Prix vente'!A:A,'Prix vente'!Q:Q)/1000</f>
        <v>S21/8/10</v>
      </c>
      <c r="Q160" s="183">
        <v>4</v>
      </c>
      <c r="R160" s="183">
        <f>Q160*_xlfn.XLOOKUP(O160,'Prix vente'!A:A,'Prix vente'!R:R)</f>
        <v>3840</v>
      </c>
      <c r="S160" s="182">
        <v>40241</v>
      </c>
      <c r="T160" s="182" t="str">
        <f>_xlfn.XLOOKUP(S160,'Prix vente'!$A:$A,'Prix vente'!$H:$H)&amp;"/"&amp;_xlfn.XLOOKUP(S160,'Prix vente'!A:A,'Prix vente'!P:P)&amp;"/"&amp;_xlfn.XLOOKUP(S160,'Prix vente'!A:A,'Prix vente'!Q:Q)/1000</f>
        <v>S21/11/10</v>
      </c>
      <c r="U160" s="182">
        <v>8</v>
      </c>
      <c r="V160" s="182">
        <f>IFERROR(U160*_xlfn.XLOOKUP(S160,'Prix vente'!$A:$A,'Prix vente'!$R:$R),"")</f>
        <v>10560</v>
      </c>
      <c r="W160" s="183"/>
      <c r="X160" s="183"/>
      <c r="Y160" s="183"/>
      <c r="Z160" s="183"/>
      <c r="AA160" s="182"/>
      <c r="AB160" s="182"/>
      <c r="AC160" s="182"/>
      <c r="AD160" s="182"/>
      <c r="AE160" s="183"/>
      <c r="AF160" s="183"/>
      <c r="AG160" s="183"/>
      <c r="AH160" s="183"/>
      <c r="AI160" s="182"/>
      <c r="AJ160" s="182"/>
      <c r="AK160" s="182"/>
      <c r="AL160" s="182"/>
      <c r="AM160" s="183"/>
      <c r="AN160" s="183"/>
      <c r="AO160" s="183"/>
      <c r="AP160" s="183"/>
      <c r="AQ160" s="182"/>
      <c r="AR160" s="182"/>
      <c r="AS160" s="182"/>
      <c r="AT160" s="182"/>
      <c r="AU160" s="183"/>
      <c r="AV160" s="183"/>
      <c r="AW160" s="183"/>
      <c r="AX160" s="183"/>
      <c r="AY160" s="182"/>
      <c r="AZ160" s="182"/>
      <c r="BA160" s="182"/>
      <c r="BB160" s="182"/>
    </row>
    <row r="161" spans="1:54" x14ac:dyDescent="0.25">
      <c r="A161" s="37">
        <v>309</v>
      </c>
      <c r="B161" s="41" t="s">
        <v>398</v>
      </c>
      <c r="C161" s="41" t="s">
        <v>398</v>
      </c>
      <c r="D161" s="180">
        <v>45677</v>
      </c>
      <c r="E161" s="179">
        <v>32556</v>
      </c>
      <c r="F161" s="43" t="s">
        <v>233</v>
      </c>
      <c r="G161" s="179" t="s">
        <v>402</v>
      </c>
      <c r="H161" s="179"/>
      <c r="I161" s="153" t="str">
        <f>_xlfn.XLOOKUP(B161,Clients!B:B,Clients!W:W,FALSE)</f>
        <v>Pickup par Produlith camion</v>
      </c>
      <c r="J161" s="181" t="str">
        <f>_xlfn.XLOOKUP(B161,Clients!$B$1:$B$1001,Clients!$M$1:$M$1001,FALSE)</f>
        <v>Net 30 jours</v>
      </c>
      <c r="K161" s="153" t="str">
        <f>_xlfn.XLOOKUP(B161,Clients!B:B,Clients!R:R,FALSE)</f>
        <v>EXW Boucherville</v>
      </c>
      <c r="L161" s="184">
        <v>45684</v>
      </c>
      <c r="M161" s="36" t="str">
        <f>_xlfn.XLOOKUP(B161,Clients!B:B,Clients!X:X,FALSE)</f>
        <v>USD</v>
      </c>
      <c r="N161" s="36" t="str">
        <f>_xlfn.XLOOKUP(B161,Clients!B:B,Clients!Y:Y,FALSE)</f>
        <v>USD</v>
      </c>
      <c r="O161" s="183">
        <v>40089</v>
      </c>
      <c r="P161" s="183" t="str">
        <f>_xlfn.XLOOKUP(O161,'Prix vente'!A:A,'Prix vente'!H:H)&amp;"/"&amp;_xlfn.XLOOKUP(O161,'Prix vente'!A:A,'Prix vente'!P:P)&amp;"/"&amp;_xlfn.XLOOKUP(O161,'Prix vente'!A:A,'Prix vente'!Q:Q)/1000</f>
        <v>B25/15/5</v>
      </c>
      <c r="Q161" s="183">
        <v>4</v>
      </c>
      <c r="R161" s="183">
        <f>Q161*_xlfn.XLOOKUP(O161,'Prix vente'!A:A,'Prix vente'!R:R)</f>
        <v>3600</v>
      </c>
      <c r="S161" s="182"/>
      <c r="T161" s="182"/>
      <c r="U161" s="182"/>
      <c r="V161" s="182"/>
      <c r="W161" s="183"/>
      <c r="X161" s="183"/>
      <c r="Y161" s="183"/>
      <c r="Z161" s="183"/>
      <c r="AA161" s="182"/>
      <c r="AB161" s="182"/>
      <c r="AC161" s="182"/>
      <c r="AD161" s="182"/>
      <c r="AE161" s="183"/>
      <c r="AF161" s="183"/>
      <c r="AG161" s="183"/>
      <c r="AH161" s="183"/>
      <c r="AI161" s="182"/>
      <c r="AJ161" s="182"/>
      <c r="AK161" s="182"/>
      <c r="AL161" s="182"/>
      <c r="AM161" s="183"/>
      <c r="AN161" s="183"/>
      <c r="AO161" s="183"/>
      <c r="AP161" s="183"/>
      <c r="AQ161" s="182"/>
      <c r="AR161" s="182"/>
      <c r="AS161" s="182"/>
      <c r="AT161" s="182"/>
      <c r="AU161" s="183"/>
      <c r="AV161" s="183"/>
      <c r="AW161" s="183"/>
      <c r="AX161" s="183"/>
      <c r="AY161" s="182"/>
      <c r="AZ161" s="182"/>
      <c r="BA161" s="182"/>
      <c r="BB161" s="182"/>
    </row>
    <row r="162" spans="1:54" x14ac:dyDescent="0.25">
      <c r="A162" s="37">
        <v>310</v>
      </c>
      <c r="B162" s="41" t="s">
        <v>568</v>
      </c>
      <c r="C162" s="41" t="s">
        <v>568</v>
      </c>
      <c r="D162" s="180">
        <v>45678</v>
      </c>
      <c r="E162" s="179">
        <v>10025</v>
      </c>
      <c r="F162" s="43" t="s">
        <v>233</v>
      </c>
      <c r="G162" s="179" t="s">
        <v>1427</v>
      </c>
      <c r="H162" s="179"/>
      <c r="I162" s="153">
        <f>_xlfn.XLOOKUP(B162,Clients!B:B,Clients!W:W,FALSE)</f>
        <v>0</v>
      </c>
      <c r="J162" s="181" t="str">
        <f>_xlfn.XLOOKUP(B162,Clients!$B$1:$B$1001,Clients!$M$1:$M$1001,FALSE)</f>
        <v>Net 30 jours</v>
      </c>
      <c r="K162" s="153" t="str">
        <f>_xlfn.XLOOKUP(B162,Clients!B:B,Clients!R:R,FALSE)</f>
        <v>Livraison incluse</v>
      </c>
      <c r="L162" s="184">
        <v>45685</v>
      </c>
      <c r="M162" s="36" t="str">
        <f>_xlfn.XLOOKUP(B162,Clients!B:B,Clients!X:X,FALSE)</f>
        <v>CAD</v>
      </c>
      <c r="N162" s="36" t="str">
        <f>_xlfn.XLOOKUP(B162,Clients!B:B,Clients!Y:Y,FALSE)</f>
        <v>CAD</v>
      </c>
      <c r="O162" s="183">
        <v>40096</v>
      </c>
      <c r="P162" s="183" t="str">
        <f>_xlfn.XLOOKUP(O162,'Prix vente'!A:A,'Prix vente'!H:H)&amp;"/"&amp;_xlfn.XLOOKUP(O162,'Prix vente'!A:A,'Prix vente'!P:P)&amp;"/"&amp;_xlfn.XLOOKUP(O162,'Prix vente'!A:A,'Prix vente'!Q:Q)/1000</f>
        <v>B25/13/5</v>
      </c>
      <c r="Q162" s="183">
        <v>16</v>
      </c>
      <c r="R162" s="183">
        <f>Q162*_xlfn.XLOOKUP(O162,'Prix vente'!A:A,'Prix vente'!R:R)</f>
        <v>12480</v>
      </c>
      <c r="S162" s="182">
        <v>40097</v>
      </c>
      <c r="T162" s="182" t="str">
        <f>_xlfn.XLOOKUP(S162,'Prix vente'!$A:$A,'Prix vente'!$H:$H)&amp;"/"&amp;_xlfn.XLOOKUP(S162,'Prix vente'!A:A,'Prix vente'!P:P)&amp;"/"&amp;_xlfn.XLOOKUP(S162,'Prix vente'!A:A,'Prix vente'!Q:Q)/1000</f>
        <v>B25/8/5</v>
      </c>
      <c r="U162" s="182">
        <v>4</v>
      </c>
      <c r="V162" s="182">
        <f>IFERROR(U162*_xlfn.XLOOKUP(S162,'Prix vente'!$A:$A,'Prix vente'!$R:$R),"")</f>
        <v>1920</v>
      </c>
      <c r="W162" s="183"/>
      <c r="X162" s="183"/>
      <c r="Y162" s="183"/>
      <c r="Z162" s="183"/>
      <c r="AA162" s="182"/>
      <c r="AB162" s="182"/>
      <c r="AC162" s="182"/>
      <c r="AD162" s="182"/>
      <c r="AE162" s="183"/>
      <c r="AF162" s="183"/>
      <c r="AG162" s="183"/>
      <c r="AH162" s="183"/>
      <c r="AI162" s="182"/>
      <c r="AJ162" s="182"/>
      <c r="AK162" s="182"/>
      <c r="AL162" s="182"/>
      <c r="AM162" s="183"/>
      <c r="AN162" s="183"/>
      <c r="AO162" s="183"/>
      <c r="AP162" s="183"/>
      <c r="AQ162" s="182"/>
      <c r="AR162" s="182"/>
      <c r="AS162" s="182"/>
      <c r="AT162" s="182"/>
      <c r="AU162" s="183"/>
      <c r="AV162" s="183"/>
      <c r="AW162" s="183"/>
      <c r="AX162" s="183"/>
      <c r="AY162" s="182"/>
      <c r="AZ162" s="182"/>
      <c r="BA162" s="182"/>
      <c r="BB162" s="182"/>
    </row>
    <row r="163" spans="1:54" x14ac:dyDescent="0.25">
      <c r="A163" s="37">
        <v>311</v>
      </c>
      <c r="B163" s="41" t="s">
        <v>445</v>
      </c>
      <c r="C163" s="41" t="s">
        <v>445</v>
      </c>
      <c r="D163" s="180">
        <v>45678</v>
      </c>
      <c r="E163" s="179">
        <v>107001</v>
      </c>
      <c r="F163" s="43" t="s">
        <v>233</v>
      </c>
      <c r="G163" s="179" t="s">
        <v>674</v>
      </c>
      <c r="H163" s="179"/>
      <c r="I163" s="153">
        <f>_xlfn.XLOOKUP(B163,Clients!B:B,Clients!W:W,FALSE)</f>
        <v>0</v>
      </c>
      <c r="J163" s="181" t="str">
        <f>_xlfn.XLOOKUP(B163,Clients!$B$1:$B$1001,Clients!$M$1:$M$1001,FALSE)</f>
        <v>Net 30 jours</v>
      </c>
      <c r="K163" s="153" t="str">
        <f>_xlfn.XLOOKUP(B163,Clients!B:B,Clients!R:R,FALSE)</f>
        <v>EXW Boucherville</v>
      </c>
      <c r="L163" s="184">
        <v>45685</v>
      </c>
      <c r="M163" s="36" t="str">
        <f>_xlfn.XLOOKUP(B163,Clients!B:B,Clients!X:X,FALSE)</f>
        <v>USD</v>
      </c>
      <c r="N163" s="36" t="str">
        <f>_xlfn.XLOOKUP(B163,Clients!B:B,Clients!Y:Y,FALSE)</f>
        <v>USD</v>
      </c>
      <c r="O163" s="183">
        <v>40242</v>
      </c>
      <c r="P163" s="183" t="str">
        <f>_xlfn.XLOOKUP(O163,'Prix vente'!A:A,'Prix vente'!H:H)&amp;"/"&amp;_xlfn.XLOOKUP(O163,'Prix vente'!A:A,'Prix vente'!P:P)&amp;"/"&amp;_xlfn.XLOOKUP(O163,'Prix vente'!A:A,'Prix vente'!Q:Q)/1000</f>
        <v>S21/13/10</v>
      </c>
      <c r="Q163" s="183">
        <v>8</v>
      </c>
      <c r="R163" s="183">
        <f>Q163*_xlfn.XLOOKUP(O163,'Prix vente'!A:A,'Prix vente'!R:R)</f>
        <v>12480</v>
      </c>
      <c r="S163" s="182">
        <v>40243</v>
      </c>
      <c r="T163" s="182" t="str">
        <f>_xlfn.XLOOKUP(S163,'Prix vente'!$A:$A,'Prix vente'!$H:$H)&amp;"/"&amp;_xlfn.XLOOKUP(S163,'Prix vente'!A:A,'Prix vente'!P:P)&amp;"/"&amp;_xlfn.XLOOKUP(S163,'Prix vente'!A:A,'Prix vente'!Q:Q)/1000</f>
        <v>S21/8/10</v>
      </c>
      <c r="U163" s="182">
        <v>2</v>
      </c>
      <c r="V163" s="182">
        <f>IFERROR(U163*_xlfn.XLOOKUP(S163,'Prix vente'!$A:$A,'Prix vente'!$R:$R),"")</f>
        <v>1920</v>
      </c>
      <c r="W163" s="183"/>
      <c r="X163" s="183"/>
      <c r="Y163" s="183"/>
      <c r="Z163" s="183"/>
      <c r="AA163" s="182"/>
      <c r="AB163" s="182"/>
      <c r="AC163" s="182"/>
      <c r="AD163" s="182"/>
      <c r="AE163" s="183"/>
      <c r="AF163" s="183"/>
      <c r="AG163" s="183"/>
      <c r="AH163" s="183"/>
      <c r="AI163" s="182"/>
      <c r="AJ163" s="182"/>
      <c r="AK163" s="182"/>
      <c r="AL163" s="182"/>
      <c r="AM163" s="183"/>
      <c r="AN163" s="183"/>
      <c r="AO163" s="183"/>
      <c r="AP163" s="183"/>
      <c r="AQ163" s="182"/>
      <c r="AR163" s="182"/>
      <c r="AS163" s="182"/>
      <c r="AT163" s="182"/>
      <c r="AU163" s="183"/>
      <c r="AV163" s="183"/>
      <c r="AW163" s="183"/>
      <c r="AX163" s="183"/>
      <c r="AY163" s="182"/>
      <c r="AZ163" s="182"/>
      <c r="BA163" s="182"/>
      <c r="BB163" s="182"/>
    </row>
    <row r="164" spans="1:54" x14ac:dyDescent="0.25">
      <c r="A164" s="37">
        <v>312</v>
      </c>
      <c r="B164" s="435" t="s">
        <v>1610</v>
      </c>
      <c r="C164" s="435" t="s">
        <v>1610</v>
      </c>
      <c r="D164" s="436">
        <v>45679</v>
      </c>
      <c r="E164" s="437" t="s">
        <v>1617</v>
      </c>
      <c r="F164" s="43" t="s">
        <v>233</v>
      </c>
      <c r="G164" s="179" t="s">
        <v>1607</v>
      </c>
      <c r="H164" s="179"/>
      <c r="I164" s="153">
        <f>_xlfn.XLOOKUP(B164,Clients!B:B,Clients!W:W,FALSE)</f>
        <v>0</v>
      </c>
      <c r="J164" s="181" t="str">
        <f>_xlfn.XLOOKUP(B164,Clients!$B$1:$B$1001,Clients!$M$1:$M$1001,FALSE)</f>
        <v>Net 30 jours</v>
      </c>
      <c r="K164" s="153" t="str">
        <f>_xlfn.XLOOKUP(B164,Clients!B:B,Clients!R:R,FALSE)</f>
        <v>Livraison incluse</v>
      </c>
      <c r="L164" s="184">
        <v>45686</v>
      </c>
      <c r="M164" s="36" t="str">
        <f>_xlfn.XLOOKUP(B164,Clients!B:B,Clients!X:X,FALSE)</f>
        <v>CAD</v>
      </c>
      <c r="N164" s="36" t="str">
        <f>_xlfn.XLOOKUP(B164,Clients!B:B,Clients!Y:Y,FALSE)</f>
        <v>CAD</v>
      </c>
      <c r="O164" s="183">
        <v>40244</v>
      </c>
      <c r="P164" s="183" t="str">
        <f>_xlfn.XLOOKUP(O164,'Prix vente'!A:A,'Prix vente'!H:H)&amp;"/"&amp;_xlfn.XLOOKUP(O164,'Prix vente'!A:A,'Prix vente'!P:P)&amp;"/"&amp;_xlfn.XLOOKUP(O164,'Prix vente'!A:A,'Prix vente'!Q:Q)/1000</f>
        <v>S15/6/5</v>
      </c>
      <c r="Q164" s="183">
        <v>10</v>
      </c>
      <c r="R164" s="183">
        <f>Q164*_xlfn.XLOOKUP(O164,'Prix vente'!A:A,'Prix vente'!R:R)</f>
        <v>3600</v>
      </c>
      <c r="S164" s="182">
        <v>40245</v>
      </c>
      <c r="T164" s="182" t="str">
        <f>_xlfn.XLOOKUP(S164,'Prix vente'!$A:$A,'Prix vente'!$H:$H)&amp;"/"&amp;_xlfn.XLOOKUP(S164,'Prix vente'!A:A,'Prix vente'!P:P)&amp;"/"&amp;_xlfn.XLOOKUP(S164,'Prix vente'!A:A,'Prix vente'!Q:Q)/1000</f>
        <v>B25/6.625/2</v>
      </c>
      <c r="U164" s="182">
        <v>1</v>
      </c>
      <c r="V164" s="182">
        <f>IFERROR(U164*_xlfn.XLOOKUP(S164,'Prix vente'!$A:$A,'Prix vente'!$R:$R),"")</f>
        <v>159</v>
      </c>
      <c r="W164" s="183"/>
      <c r="X164" s="183"/>
      <c r="Y164" s="183"/>
      <c r="Z164" s="183"/>
      <c r="AA164" s="182"/>
      <c r="AB164" s="182"/>
      <c r="AC164" s="182"/>
      <c r="AD164" s="182"/>
      <c r="AE164" s="183"/>
      <c r="AF164" s="183"/>
      <c r="AG164" s="183"/>
      <c r="AH164" s="183"/>
      <c r="AI164" s="182"/>
      <c r="AJ164" s="182"/>
      <c r="AK164" s="182"/>
      <c r="AL164" s="182"/>
      <c r="AM164" s="183"/>
      <c r="AN164" s="183"/>
      <c r="AO164" s="183"/>
      <c r="AP164" s="183"/>
      <c r="AQ164" s="182"/>
      <c r="AR164" s="182"/>
      <c r="AS164" s="182"/>
      <c r="AT164" s="182"/>
      <c r="AU164" s="183"/>
      <c r="AV164" s="183"/>
      <c r="AW164" s="183"/>
      <c r="AX164" s="183"/>
      <c r="AY164" s="182"/>
      <c r="AZ164" s="182"/>
      <c r="BA164" s="182"/>
      <c r="BB164" s="182"/>
    </row>
    <row r="165" spans="1:54" x14ac:dyDescent="0.25">
      <c r="A165" s="37">
        <v>313</v>
      </c>
      <c r="B165" s="41" t="s">
        <v>853</v>
      </c>
      <c r="C165" s="41" t="s">
        <v>853</v>
      </c>
      <c r="D165" s="180">
        <v>45679</v>
      </c>
      <c r="E165" s="179" t="s">
        <v>1614</v>
      </c>
      <c r="F165" s="43" t="s">
        <v>233</v>
      </c>
      <c r="G165" s="179" t="s">
        <v>1615</v>
      </c>
      <c r="H165" s="179"/>
      <c r="I165" s="153">
        <f>_xlfn.XLOOKUP(B165,Clients!B:B,Clients!W:W,FALSE)</f>
        <v>0</v>
      </c>
      <c r="J165" s="181" t="str">
        <f>_xlfn.XLOOKUP(B165,Clients!$B$1:$B$1001,Clients!$M$1:$M$1001,FALSE)</f>
        <v>Net 30 jours</v>
      </c>
      <c r="K165" s="153" t="str">
        <f>_xlfn.XLOOKUP(B165,Clients!B:B,Clients!R:R,FALSE)</f>
        <v>Livraison incluse</v>
      </c>
      <c r="L165" s="184">
        <v>45681</v>
      </c>
      <c r="M165" s="36" t="str">
        <f>_xlfn.XLOOKUP(B165,Clients!B:B,Clients!X:X,FALSE)</f>
        <v>CAD</v>
      </c>
      <c r="N165" s="36" t="str">
        <f>_xlfn.XLOOKUP(B165,Clients!B:B,Clients!Y:Y,FALSE)</f>
        <v>CAD</v>
      </c>
      <c r="O165" s="183">
        <v>40246</v>
      </c>
      <c r="P165" s="183" t="str">
        <f>_xlfn.XLOOKUP(O165,'Prix vente'!A:A,'Prix vente'!H:H)&amp;"/"&amp;_xlfn.XLOOKUP(O165,'Prix vente'!A:A,'Prix vente'!P:P)&amp;"/"&amp;_xlfn.XLOOKUP(O165,'Prix vente'!A:A,'Prix vente'!Q:Q)/1000</f>
        <v>S21/4/10</v>
      </c>
      <c r="Q165" s="183">
        <v>1</v>
      </c>
      <c r="R165" s="183">
        <f>Q165*_xlfn.XLOOKUP(O165,'Prix vente'!A:A,'Prix vente'!R:R)</f>
        <v>480</v>
      </c>
      <c r="S165" s="182">
        <v>40247</v>
      </c>
      <c r="T165" s="182" t="str">
        <f>_xlfn.XLOOKUP(S165,'Prix vente'!$A:$A,'Prix vente'!$H:$H)&amp;"/"&amp;_xlfn.XLOOKUP(S165,'Prix vente'!A:A,'Prix vente'!P:P)&amp;"/"&amp;_xlfn.XLOOKUP(S165,'Prix vente'!A:A,'Prix vente'!Q:Q)/1000</f>
        <v>S21/8.125/10</v>
      </c>
      <c r="U165" s="182">
        <v>2</v>
      </c>
      <c r="V165" s="182">
        <f>IFERROR(U165*_xlfn.XLOOKUP(S165,'Prix vente'!$A:$A,'Prix vente'!$R:$R),"")</f>
        <v>1950</v>
      </c>
      <c r="W165" s="183">
        <v>40247</v>
      </c>
      <c r="X165" s="183" t="str">
        <f>_xlfn.XLOOKUP(W165,'Prix vente'!$A:$A,'Prix vente'!$H:$H)&amp;"/"&amp;_xlfn.XLOOKUP(W165,'Prix vente'!A:A,'Prix vente'!P:P)&amp;"/"&amp;_xlfn.XLOOKUP(W165,'Prix vente'!A:A,'Prix vente'!Q:Q)/1000</f>
        <v>S21/8.125/10</v>
      </c>
      <c r="Y165" s="183">
        <v>2</v>
      </c>
      <c r="Z165" s="183">
        <f>IFERROR(Y165*_xlfn.XLOOKUP(W165,'Prix vente'!$A:$A,'Prix vente'!$R:$R),"")</f>
        <v>1950</v>
      </c>
      <c r="AA165" s="182">
        <v>40248</v>
      </c>
      <c r="AB165" s="182" t="str">
        <f>_xlfn.XLOOKUP(AA165,'Prix vente'!$A:$A,'Prix vente'!$H:$H)&amp;"/"&amp;_xlfn.XLOOKUP(AA165,'Prix vente'!A:A,'Prix vente'!P:P)&amp;"/"&amp;_xlfn.XLOOKUP(AA165,'Prix vente'!A:A,'Prix vente'!Q:Q)/1000</f>
        <v>S21/6.75/10</v>
      </c>
      <c r="AC165" s="182">
        <v>3</v>
      </c>
      <c r="AD165" s="182">
        <f>IFERROR(AC165*_xlfn.XLOOKUP(AA165,'Prix vente'!$A:$A,'Prix vente'!$R:$R),"")</f>
        <v>2430</v>
      </c>
      <c r="AE165" s="183">
        <v>40249</v>
      </c>
      <c r="AF165" s="183" t="str">
        <f>_xlfn.XLOOKUP(AE165,'Prix vente'!$A:$A,'Prix vente'!$H:$H)&amp;"/"&amp;_xlfn.XLOOKUP(AE165,'Prix vente'!$A:$A,'Prix vente'!$P:$P)&amp;"/"&amp;_xlfn.XLOOKUP(AE165,'Prix vente'!A:A,'Prix vente'!Q:Q)/1000</f>
        <v>S21/3.25/10</v>
      </c>
      <c r="AG165" s="183">
        <v>1</v>
      </c>
      <c r="AH165" s="183">
        <f>IFERROR(AG165*_xlfn.XLOOKUP(AE165,'Prix vente'!$A:$A,'Prix vente'!$R:$R),"")</f>
        <v>390</v>
      </c>
      <c r="AI165" s="182"/>
      <c r="AJ165" s="182"/>
      <c r="AK165" s="182"/>
      <c r="AL165" s="182"/>
      <c r="AM165" s="183"/>
      <c r="AN165" s="183"/>
      <c r="AO165" s="183"/>
      <c r="AP165" s="183"/>
      <c r="AQ165" s="182"/>
      <c r="AR165" s="182"/>
      <c r="AS165" s="182"/>
      <c r="AT165" s="182"/>
      <c r="AU165" s="183"/>
      <c r="AV165" s="183"/>
      <c r="AW165" s="183"/>
      <c r="AX165" s="183"/>
      <c r="AY165" s="182"/>
      <c r="AZ165" s="182"/>
      <c r="BA165" s="182"/>
      <c r="BB165" s="182"/>
    </row>
    <row r="166" spans="1:54" x14ac:dyDescent="0.25">
      <c r="A166" s="37">
        <v>314</v>
      </c>
      <c r="B166" s="299" t="s">
        <v>1610</v>
      </c>
      <c r="C166" s="299" t="s">
        <v>1610</v>
      </c>
      <c r="D166" s="300">
        <v>45679</v>
      </c>
      <c r="E166" s="301" t="s">
        <v>1618</v>
      </c>
      <c r="F166" s="43" t="s">
        <v>233</v>
      </c>
      <c r="G166" s="179"/>
      <c r="H166" s="179"/>
      <c r="I166" s="153">
        <f>_xlfn.XLOOKUP(B166,Clients!B:B,Clients!W:W,FALSE)</f>
        <v>0</v>
      </c>
      <c r="J166" s="181" t="str">
        <f>_xlfn.XLOOKUP(B166,Clients!$B$1:$B$1001,Clients!$M$1:$M$1001,FALSE)</f>
        <v>Net 30 jours</v>
      </c>
      <c r="K166" s="153" t="str">
        <f>_xlfn.XLOOKUP(B166,Clients!B:B,Clients!R:R,FALSE)</f>
        <v>Livraison incluse</v>
      </c>
      <c r="L166" s="184">
        <v>45687</v>
      </c>
      <c r="M166" s="36" t="str">
        <f>_xlfn.XLOOKUP(B166,Clients!B:B,Clients!X:X,FALSE)</f>
        <v>CAD</v>
      </c>
      <c r="N166" s="36" t="str">
        <f>_xlfn.XLOOKUP(B166,Clients!B:B,Clients!Y:Y,FALSE)</f>
        <v>CAD</v>
      </c>
      <c r="O166" s="183">
        <v>40250</v>
      </c>
      <c r="P166" s="183" t="str">
        <f>_xlfn.XLOOKUP(O166,'Prix vente'!A:A,'Prix vente'!H:H)&amp;"/"&amp;_xlfn.XLOOKUP(O166,'Prix vente'!A:A,'Prix vente'!P:P)&amp;"/"&amp;_xlfn.XLOOKUP(O166,'Prix vente'!A:A,'Prix vente'!Q:Q)/1000</f>
        <v>D11/6.625/10</v>
      </c>
      <c r="Q166" s="183">
        <v>3</v>
      </c>
      <c r="R166" s="183">
        <f>Q166*_xlfn.XLOOKUP(O166,'Prix vente'!A:A,'Prix vente'!R:R)</f>
        <v>2385</v>
      </c>
      <c r="S166" s="182">
        <v>40251</v>
      </c>
      <c r="T166" s="182" t="str">
        <f>_xlfn.XLOOKUP(S166,'Prix vente'!$A:$A,'Prix vente'!$H:$H)&amp;"/"&amp;_xlfn.XLOOKUP(S166,'Prix vente'!A:A,'Prix vente'!P:P)&amp;"/"&amp;_xlfn.XLOOKUP(S166,'Prix vente'!A:A,'Prix vente'!Q:Q)/1000</f>
        <v>D11/9.5/10</v>
      </c>
      <c r="U166" s="182">
        <v>4</v>
      </c>
      <c r="V166" s="182">
        <f>IFERROR(U166*_xlfn.XLOOKUP(S166,'Prix vente'!$A:$A,'Prix vente'!$R:$R),"")</f>
        <v>4560</v>
      </c>
      <c r="W166" s="183">
        <v>40252</v>
      </c>
      <c r="X166" s="183" t="str">
        <f>_xlfn.XLOOKUP(W166,'Prix vente'!$A:$A,'Prix vente'!$H:$H)&amp;"/"&amp;_xlfn.XLOOKUP(W166,'Prix vente'!A:A,'Prix vente'!P:P)&amp;"/"&amp;_xlfn.XLOOKUP(W166,'Prix vente'!A:A,'Prix vente'!Q:Q)/1000</f>
        <v>D11/2.125/10</v>
      </c>
      <c r="Y166" s="183">
        <v>1</v>
      </c>
      <c r="Z166" s="183">
        <f>IFERROR(Y166*_xlfn.XLOOKUP(W166,'Prix vente'!$A:$A,'Prix vente'!$R:$R),"")</f>
        <v>255</v>
      </c>
      <c r="AA166" s="182">
        <v>40260</v>
      </c>
      <c r="AB166" s="182" t="str">
        <f>_xlfn.XLOOKUP(AA166,'Prix vente'!$A:$A,'Prix vente'!$H:$H)&amp;"/"&amp;_xlfn.XLOOKUP(AA166,'Prix vente'!A:A,'Prix vente'!P:P)&amp;"/"&amp;_xlfn.XLOOKUP(AA166,'Prix vente'!A:A,'Prix vente'!Q:Q)/1000</f>
        <v>D11/9.5/5</v>
      </c>
      <c r="AC166" s="182">
        <v>4</v>
      </c>
      <c r="AD166" s="182">
        <f>IFERROR(AC166*_xlfn.XLOOKUP(AA166,'Prix vente'!$A:$A,'Prix vente'!$R:$R),"")</f>
        <v>2280</v>
      </c>
      <c r="AE166" s="183">
        <v>40253</v>
      </c>
      <c r="AF166" s="183" t="str">
        <f>_xlfn.XLOOKUP(AE166,'Prix vente'!$A:$A,'Prix vente'!$H:$H)&amp;"/"&amp;_xlfn.XLOOKUP(AE166,'Prix vente'!$A:$A,'Prix vente'!$P:$P)&amp;"/"&amp;_xlfn.XLOOKUP(AE166,'Prix vente'!A:A,'Prix vente'!Q:Q)/1000</f>
        <v>D11/9/5</v>
      </c>
      <c r="AG166" s="183">
        <v>1</v>
      </c>
      <c r="AH166" s="183">
        <f>IFERROR(AG166*_xlfn.XLOOKUP(AE166,'Prix vente'!$A:$A,'Prix vente'!$R:$R),"")</f>
        <v>540</v>
      </c>
      <c r="AI166" s="182">
        <v>40254</v>
      </c>
      <c r="AJ166" s="182" t="str">
        <f>_xlfn.XLOOKUP(AI166,'Prix vente'!$A:$A,'Prix vente'!$H:$H)&amp;"/"&amp;_xlfn.XLOOKUP(AI166,'Prix vente'!$A:$A,'Prix vente'!$P:$P)&amp;"/"&amp;_xlfn.XLOOKUP(AI166,'Prix vente'!A:A,'Prix vente'!Q:Q)/1000</f>
        <v>D11/5.25/5</v>
      </c>
      <c r="AK166" s="182">
        <v>2</v>
      </c>
      <c r="AL166" s="182">
        <f>IFERROR(AK166*_xlfn.XLOOKUP(AI166,'Prix vente'!$A:$A,'Prix vente'!$R:$R),"")</f>
        <v>630</v>
      </c>
      <c r="AM166" s="183">
        <v>40255</v>
      </c>
      <c r="AN166" s="183" t="str">
        <f>_xlfn.XLOOKUP(AM166,'Prix vente'!$A:$A,'Prix vente'!$H:$H)&amp;"/"&amp;_xlfn.XLOOKUP(AM166,'Prix vente'!$A:$A,'Prix vente'!$P:$P)&amp;"/"&amp;_xlfn.XLOOKUP(AM166,'Prix vente'!A:A,'Prix vente'!Q:Q)/1000</f>
        <v>D11/2.5/5</v>
      </c>
      <c r="AO166" s="183">
        <v>1</v>
      </c>
      <c r="AP166" s="183">
        <f>IFERROR(AO166*_xlfn.XLOOKUP(AM166,'Prix vente'!$A:$A,'Prix vente'!$R:$R),"")</f>
        <v>150</v>
      </c>
      <c r="AQ166" s="182">
        <v>40256</v>
      </c>
      <c r="AR166" s="182" t="str">
        <f>_xlfn.XLOOKUP(AQ166,'Prix vente'!$A:$A,'Prix vente'!$H:$H)&amp;"/"&amp;_xlfn.XLOOKUP(AQ166,'Prix vente'!$A:$A,'Prix vente'!$P:$P)&amp;"/"&amp;_xlfn.XLOOKUP(AQ166,'Prix vente'!A:A,'Prix vente'!Q:Q)/1000</f>
        <v>S21/6/2.5</v>
      </c>
      <c r="AS166" s="182">
        <v>1</v>
      </c>
      <c r="AT166" s="182">
        <f>IFERROR(AS166*_xlfn.XLOOKUP(AQ166,'Prix vente'!$A:$A,'Prix vente'!$R:$R),"")</f>
        <v>180</v>
      </c>
      <c r="AU166" s="183"/>
      <c r="AV166" s="183"/>
      <c r="AW166" s="183"/>
      <c r="AX166" s="183"/>
      <c r="AY166" s="182"/>
      <c r="AZ166" s="182"/>
      <c r="BA166" s="182"/>
      <c r="BB166" s="182"/>
    </row>
    <row r="167" spans="1:54" x14ac:dyDescent="0.25">
      <c r="A167" s="37">
        <v>315</v>
      </c>
      <c r="B167" s="299" t="s">
        <v>8</v>
      </c>
      <c r="C167" s="299" t="s">
        <v>8</v>
      </c>
      <c r="D167" s="300">
        <v>45680</v>
      </c>
      <c r="E167" s="301">
        <v>50009083</v>
      </c>
      <c r="F167" s="43" t="s">
        <v>233</v>
      </c>
      <c r="G167" s="179" t="s">
        <v>120</v>
      </c>
      <c r="H167" s="179"/>
      <c r="I167" s="153">
        <f>_xlfn.XLOOKUP(B167,Clients!B:B,Clients!W:W,FALSE)</f>
        <v>0</v>
      </c>
      <c r="J167" s="181" t="str">
        <f>_xlfn.XLOOKUP(B167,Clients!$B$1:$B$1001,Clients!$M$1:$M$1001,FALSE)</f>
        <v>Net 30 days</v>
      </c>
      <c r="K167" s="153" t="str">
        <f>_xlfn.XLOOKUP(B167,Clients!B:B,Clients!R:R,FALSE)</f>
        <v>EXW Boucherville</v>
      </c>
      <c r="L167" s="184">
        <v>45687</v>
      </c>
      <c r="M167" s="36" t="str">
        <f>_xlfn.XLOOKUP(B167,Clients!B:B,Clients!X:X,FALSE)</f>
        <v>USD</v>
      </c>
      <c r="N167" s="36" t="str">
        <f>_xlfn.XLOOKUP(B167,Clients!B:B,Clients!Y:Y,FALSE)</f>
        <v>USD</v>
      </c>
      <c r="O167" s="183">
        <v>40033</v>
      </c>
      <c r="P167" s="183" t="s">
        <v>1638</v>
      </c>
      <c r="Q167" s="183">
        <v>72</v>
      </c>
      <c r="R167" s="183">
        <f>Q167*_xlfn.XLOOKUP(O167,'Prix vente'!A:A,'Prix vente'!R:R)</f>
        <v>43200</v>
      </c>
      <c r="S167" s="182">
        <v>40257</v>
      </c>
      <c r="T167" s="182" t="s">
        <v>1639</v>
      </c>
      <c r="U167" s="182">
        <v>24</v>
      </c>
      <c r="V167" s="182">
        <f>IFERROR(U167*_xlfn.XLOOKUP(S167,'Prix vente'!$A:$A,'Prix vente'!$R:$R),"")</f>
        <v>13680</v>
      </c>
      <c r="W167" s="183"/>
      <c r="X167" s="183"/>
      <c r="Y167" s="183"/>
      <c r="Z167" s="183"/>
      <c r="AA167" s="182"/>
      <c r="AB167" s="182"/>
      <c r="AC167" s="182"/>
      <c r="AD167" s="182"/>
      <c r="AE167" s="183"/>
      <c r="AF167" s="183"/>
      <c r="AG167" s="183"/>
      <c r="AH167" s="183"/>
      <c r="AI167" s="182"/>
      <c r="AJ167" s="182"/>
      <c r="AK167" s="182"/>
      <c r="AL167" s="182"/>
      <c r="AM167" s="183"/>
      <c r="AN167" s="183"/>
      <c r="AO167" s="183"/>
      <c r="AP167" s="183"/>
      <c r="AQ167" s="182"/>
      <c r="AR167" s="182"/>
      <c r="AS167" s="182"/>
      <c r="AT167" s="182"/>
      <c r="AU167" s="183"/>
      <c r="AV167" s="183"/>
      <c r="AW167" s="183"/>
      <c r="AX167" s="183"/>
      <c r="AY167" s="182"/>
      <c r="AZ167" s="182"/>
      <c r="BA167" s="182"/>
      <c r="BB167" s="182"/>
    </row>
    <row r="168" spans="1:54" x14ac:dyDescent="0.25">
      <c r="A168" s="37">
        <v>316</v>
      </c>
      <c r="B168" s="299" t="s">
        <v>8</v>
      </c>
      <c r="C168" s="299" t="s">
        <v>8</v>
      </c>
      <c r="D168" s="300">
        <v>45680</v>
      </c>
      <c r="E168" s="301">
        <v>50009084</v>
      </c>
      <c r="F168" s="43" t="s">
        <v>233</v>
      </c>
      <c r="G168" s="179" t="s">
        <v>120</v>
      </c>
      <c r="H168" s="179"/>
      <c r="I168" s="153">
        <f>_xlfn.XLOOKUP(B168,Clients!B:B,Clients!W:W,FALSE)</f>
        <v>0</v>
      </c>
      <c r="J168" s="181" t="str">
        <f>_xlfn.XLOOKUP(B168,Clients!$B$1:$B$1001,Clients!$M$1:$M$1001,FALSE)</f>
        <v>Net 30 days</v>
      </c>
      <c r="K168" s="153" t="str">
        <f>_xlfn.XLOOKUP(B168,Clients!B:B,Clients!R:R,FALSE)</f>
        <v>EXW Boucherville</v>
      </c>
      <c r="L168" s="184">
        <v>45691</v>
      </c>
      <c r="M168" s="36" t="str">
        <f>_xlfn.XLOOKUP(B168,Clients!B:B,Clients!X:X,FALSE)</f>
        <v>USD</v>
      </c>
      <c r="N168" s="36" t="str">
        <f>_xlfn.XLOOKUP(B168,Clients!B:B,Clients!Y:Y,FALSE)</f>
        <v>USD</v>
      </c>
      <c r="O168" s="183">
        <v>40033</v>
      </c>
      <c r="P168" s="183" t="s">
        <v>1638</v>
      </c>
      <c r="Q168" s="183">
        <v>72</v>
      </c>
      <c r="R168" s="183">
        <f>Q168*_xlfn.XLOOKUP(O168,'Prix vente'!A:A,'Prix vente'!R:R)</f>
        <v>43200</v>
      </c>
      <c r="S168" s="182">
        <v>40257</v>
      </c>
      <c r="T168" s="182" t="s">
        <v>1639</v>
      </c>
      <c r="U168" s="182">
        <v>12</v>
      </c>
      <c r="V168" s="182">
        <f>IFERROR(U168*_xlfn.XLOOKUP(S168,'Prix vente'!$A:$A,'Prix vente'!$R:$R),"")</f>
        <v>6840</v>
      </c>
      <c r="W168" s="183">
        <v>40170</v>
      </c>
      <c r="X168" s="183" t="s">
        <v>1640</v>
      </c>
      <c r="Y168" s="183">
        <v>12</v>
      </c>
      <c r="Z168" s="183">
        <f>IFERROR(Y168*_xlfn.XLOOKUP(W168,'Prix vente'!$A:$A,'Prix vente'!$R:$R),"")</f>
        <v>4230</v>
      </c>
      <c r="AA168" s="182"/>
      <c r="AB168" s="182"/>
      <c r="AC168" s="182"/>
      <c r="AD168" s="182"/>
      <c r="AE168" s="183"/>
      <c r="AF168" s="183"/>
      <c r="AG168" s="183"/>
      <c r="AH168" s="183"/>
      <c r="AI168" s="182"/>
      <c r="AJ168" s="182"/>
      <c r="AK168" s="182"/>
      <c r="AL168" s="182"/>
      <c r="AM168" s="183"/>
      <c r="AN168" s="183"/>
      <c r="AO168" s="183"/>
      <c r="AP168" s="183"/>
      <c r="AQ168" s="182"/>
      <c r="AR168" s="182"/>
      <c r="AS168" s="182"/>
      <c r="AT168" s="182"/>
      <c r="AU168" s="183"/>
      <c r="AV168" s="183"/>
      <c r="AW168" s="183"/>
      <c r="AX168" s="183"/>
      <c r="AY168" s="182"/>
      <c r="AZ168" s="182"/>
      <c r="BA168" s="182"/>
      <c r="BB168" s="182"/>
    </row>
    <row r="169" spans="1:54" x14ac:dyDescent="0.25">
      <c r="A169" s="37">
        <v>317</v>
      </c>
      <c r="B169" s="41" t="s">
        <v>445</v>
      </c>
      <c r="C169" s="41" t="s">
        <v>445</v>
      </c>
      <c r="D169" s="180">
        <v>45680</v>
      </c>
      <c r="E169" s="179">
        <v>107081</v>
      </c>
      <c r="F169" s="43" t="s">
        <v>233</v>
      </c>
      <c r="G169" s="179" t="s">
        <v>674</v>
      </c>
      <c r="H169" s="179"/>
      <c r="I169" s="153">
        <f>_xlfn.XLOOKUP(B169,Clients!B:B,Clients!W:W,FALSE)</f>
        <v>0</v>
      </c>
      <c r="J169" s="181" t="str">
        <f>_xlfn.XLOOKUP(B169,Clients!$B$1:$B$1001,Clients!$M$1:$M$1001,FALSE)</f>
        <v>Net 30 jours</v>
      </c>
      <c r="K169" s="153" t="str">
        <f>_xlfn.XLOOKUP(B169,Clients!B:B,Clients!R:R,FALSE)</f>
        <v>EXW Boucherville</v>
      </c>
      <c r="L169" s="184">
        <v>45687</v>
      </c>
      <c r="M169" s="36" t="str">
        <f>_xlfn.XLOOKUP(B169,Clients!B:B,Clients!X:X,FALSE)</f>
        <v>USD</v>
      </c>
      <c r="N169" s="36" t="str">
        <f>_xlfn.XLOOKUP(B169,Clients!B:B,Clients!Y:Y,FALSE)</f>
        <v>USD</v>
      </c>
      <c r="O169" s="183">
        <v>40117</v>
      </c>
      <c r="P169" s="183" t="str">
        <f>_xlfn.XLOOKUP(O169,'Prix vente'!A:A,'Prix vente'!H:H)&amp;"/"&amp;_xlfn.XLOOKUP(O169,'Prix vente'!A:A,'Prix vente'!P:P)&amp;"/"&amp;_xlfn.XLOOKUP(O169,'Prix vente'!A:A,'Prix vente'!Q:Q)/1000</f>
        <v>S15/10/5</v>
      </c>
      <c r="Q169" s="183">
        <v>6</v>
      </c>
      <c r="R169" s="183">
        <f>Q169*_xlfn.XLOOKUP(O169,'Prix vente'!A:A,'Prix vente'!R:R)</f>
        <v>3600</v>
      </c>
      <c r="S169" s="182">
        <v>40177</v>
      </c>
      <c r="T169" s="182" t="str">
        <f>_xlfn.XLOOKUP(S169,'Prix vente'!$A:$A,'Prix vente'!$H:$H)&amp;"/"&amp;_xlfn.XLOOKUP(S169,'Prix vente'!A:A,'Prix vente'!P:P)&amp;"/"&amp;_xlfn.XLOOKUP(S169,'Prix vente'!A:A,'Prix vente'!Q:Q)/1000</f>
        <v>S15/13/10</v>
      </c>
      <c r="U169" s="182">
        <v>8</v>
      </c>
      <c r="V169" s="182">
        <f>IFERROR(U169*_xlfn.XLOOKUP(S169,'Prix vente'!$A:$A,'Prix vente'!$R:$R),"")</f>
        <v>12480</v>
      </c>
      <c r="W169" s="183">
        <v>40178</v>
      </c>
      <c r="X169" s="183" t="str">
        <f>_xlfn.XLOOKUP(W169,'Prix vente'!$A:$A,'Prix vente'!$H:$H)&amp;"/"&amp;_xlfn.XLOOKUP(W169,'Prix vente'!A:A,'Prix vente'!P:P)&amp;"/"&amp;_xlfn.XLOOKUP(W169,'Prix vente'!A:A,'Prix vente'!Q:Q)/1000</f>
        <v>S15/8/10</v>
      </c>
      <c r="Y169" s="183">
        <v>2</v>
      </c>
      <c r="Z169" s="183">
        <f>IFERROR(Y169*_xlfn.XLOOKUP(W169,'Prix vente'!$A:$A,'Prix vente'!$R:$R),"")</f>
        <v>1920</v>
      </c>
      <c r="AA169" s="182"/>
      <c r="AB169" s="182"/>
      <c r="AC169" s="182"/>
      <c r="AD169" s="182"/>
      <c r="AE169" s="183"/>
      <c r="AF169" s="183"/>
      <c r="AG169" s="183"/>
      <c r="AH169" s="183"/>
      <c r="AI169" s="182"/>
      <c r="AJ169" s="182"/>
      <c r="AK169" s="182"/>
      <c r="AL169" s="182"/>
      <c r="AM169" s="183"/>
      <c r="AN169" s="183"/>
      <c r="AO169" s="183"/>
      <c r="AP169" s="183"/>
      <c r="AQ169" s="182"/>
      <c r="AR169" s="182"/>
      <c r="AS169" s="182"/>
      <c r="AT169" s="182"/>
      <c r="AU169" s="183"/>
      <c r="AV169" s="183"/>
      <c r="AW169" s="183"/>
      <c r="AX169" s="183"/>
      <c r="AY169" s="182"/>
      <c r="AZ169" s="182"/>
      <c r="BA169" s="182"/>
      <c r="BB169" s="182"/>
    </row>
    <row r="170" spans="1:54" x14ac:dyDescent="0.25">
      <c r="A170" s="37">
        <v>318</v>
      </c>
      <c r="B170" s="41" t="s">
        <v>445</v>
      </c>
      <c r="C170" s="41" t="s">
        <v>445</v>
      </c>
      <c r="D170" s="180">
        <v>45680</v>
      </c>
      <c r="E170" s="179">
        <v>107085</v>
      </c>
      <c r="F170" s="43" t="s">
        <v>233</v>
      </c>
      <c r="G170" s="179" t="s">
        <v>674</v>
      </c>
      <c r="H170" s="179"/>
      <c r="I170" s="153">
        <f>_xlfn.XLOOKUP(B170,Clients!B:B,Clients!W:W,FALSE)</f>
        <v>0</v>
      </c>
      <c r="J170" s="181" t="str">
        <f>_xlfn.XLOOKUP(B170,Clients!$B$1:$B$1001,Clients!$M$1:$M$1001,FALSE)</f>
        <v>Net 30 jours</v>
      </c>
      <c r="K170" s="153" t="str">
        <f>_xlfn.XLOOKUP(B170,Clients!B:B,Clients!R:R,FALSE)</f>
        <v>EXW Boucherville</v>
      </c>
      <c r="L170" s="184">
        <v>45687</v>
      </c>
      <c r="M170" s="36" t="str">
        <f>_xlfn.XLOOKUP(B170,Clients!B:B,Clients!X:X,FALSE)</f>
        <v>USD</v>
      </c>
      <c r="N170" s="36" t="str">
        <f>_xlfn.XLOOKUP(B170,Clients!B:B,Clients!Y:Y,FALSE)</f>
        <v>USD</v>
      </c>
      <c r="O170" s="183">
        <v>40258</v>
      </c>
      <c r="P170" s="183" t="str">
        <f>_xlfn.XLOOKUP(O170,'Prix vente'!A:A,'Prix vente'!H:H)&amp;"/"&amp;_xlfn.XLOOKUP(O170,'Prix vente'!A:A,'Prix vente'!P:P)&amp;"/"&amp;_xlfn.XLOOKUP(O170,'Prix vente'!A:A,'Prix vente'!Q:Q)/1000</f>
        <v>S21/16/5</v>
      </c>
      <c r="Q170" s="183">
        <v>1</v>
      </c>
      <c r="R170" s="183">
        <f>Q170*_xlfn.XLOOKUP(O170,'Prix vente'!A:A,'Prix vente'!R:R)</f>
        <v>960</v>
      </c>
      <c r="S170" s="182">
        <v>40082</v>
      </c>
      <c r="T170" s="182" t="str">
        <f>_xlfn.XLOOKUP(S170,'Prix vente'!$A:$A,'Prix vente'!$H:$H)&amp;"/"&amp;_xlfn.XLOOKUP(S170,'Prix vente'!A:A,'Prix vente'!P:P)&amp;"/"&amp;_xlfn.XLOOKUP(S170,'Prix vente'!A:A,'Prix vente'!Q:Q)/1000</f>
        <v>S21/13/5</v>
      </c>
      <c r="U170" s="182">
        <v>3</v>
      </c>
      <c r="V170" s="182">
        <f>IFERROR(U170*_xlfn.XLOOKUP(S170,'Prix vente'!$A:$A,'Prix vente'!$R:$R),"")</f>
        <v>2340</v>
      </c>
      <c r="W170" s="183">
        <v>40259</v>
      </c>
      <c r="X170" s="183" t="str">
        <f>_xlfn.XLOOKUP(W170,'Prix vente'!$A:$A,'Prix vente'!$H:$H)&amp;"/"&amp;_xlfn.XLOOKUP(W170,'Prix vente'!A:A,'Prix vente'!P:P)&amp;"/"&amp;_xlfn.XLOOKUP(W170,'Prix vente'!A:A,'Prix vente'!Q:Q)/1000</f>
        <v>S21/5/5</v>
      </c>
      <c r="Y170" s="183">
        <v>1</v>
      </c>
      <c r="Z170" s="183">
        <f>IFERROR(Y170*_xlfn.XLOOKUP(W170,'Prix vente'!$A:$A,'Prix vente'!$R:$R),"")</f>
        <v>300</v>
      </c>
      <c r="AA170" s="182"/>
      <c r="AB170" s="182"/>
      <c r="AC170" s="182"/>
      <c r="AD170" s="182"/>
      <c r="AE170" s="183"/>
      <c r="AF170" s="183"/>
      <c r="AG170" s="183"/>
      <c r="AH170" s="183"/>
      <c r="AI170" s="182"/>
      <c r="AJ170" s="182"/>
      <c r="AK170" s="182"/>
      <c r="AL170" s="182"/>
      <c r="AM170" s="183"/>
      <c r="AN170" s="183"/>
      <c r="AO170" s="183"/>
      <c r="AP170" s="183"/>
      <c r="AQ170" s="182"/>
      <c r="AR170" s="182"/>
      <c r="AS170" s="182"/>
      <c r="AT170" s="182"/>
      <c r="AU170" s="183"/>
      <c r="AV170" s="183"/>
      <c r="AW170" s="183"/>
      <c r="AX170" s="183"/>
      <c r="AY170" s="182"/>
      <c r="AZ170" s="182"/>
      <c r="BA170" s="182"/>
      <c r="BB170" s="182"/>
    </row>
    <row r="171" spans="1:54" x14ac:dyDescent="0.25">
      <c r="A171" s="37">
        <v>319</v>
      </c>
      <c r="B171" s="41"/>
      <c r="C171" s="41"/>
      <c r="D171" s="180"/>
      <c r="E171" s="179"/>
      <c r="F171" s="43"/>
      <c r="G171" s="179"/>
      <c r="H171" s="179"/>
      <c r="I171" s="153">
        <f>_xlfn.XLOOKUP(B171,Clients!B:B,Clients!W:W,FALSE)</f>
        <v>0</v>
      </c>
      <c r="J171" s="181">
        <f>_xlfn.XLOOKUP(B171,Clients!$B$1:$B$1001,Clients!$M$1:$M$1001,FALSE)</f>
        <v>0</v>
      </c>
      <c r="K171" s="153">
        <f>_xlfn.XLOOKUP(B171,Clients!B:B,Clients!R:R,FALSE)</f>
        <v>0</v>
      </c>
      <c r="L171" s="184"/>
      <c r="M171" s="36">
        <f>_xlfn.XLOOKUP(B171,Clients!B:B,Clients!X:X,FALSE)</f>
        <v>0</v>
      </c>
      <c r="N171" s="36">
        <f>_xlfn.XLOOKUP(B171,Clients!B:B,Clients!Y:Y,FALSE)</f>
        <v>0</v>
      </c>
      <c r="O171" s="183"/>
      <c r="P171" s="183" t="str">
        <f>_xlfn.XLOOKUP(O171,'Prix vente'!A:A,'Prix vente'!H:H)&amp;"/"&amp;_xlfn.XLOOKUP(O171,'Prix vente'!A:A,'Prix vente'!P:P)&amp;"/"&amp;_xlfn.XLOOKUP(O171,'Prix vente'!A:A,'Prix vente'!Q:Q)/1000</f>
        <v>//0</v>
      </c>
      <c r="Q171" s="183"/>
      <c r="R171" s="183">
        <f>Q171*_xlfn.XLOOKUP(O171,'Prix vente'!A:A,'Prix vente'!R:R)</f>
        <v>0</v>
      </c>
      <c r="S171" s="182"/>
      <c r="T171" s="182" t="str">
        <f>_xlfn.XLOOKUP(S171,'Prix vente'!$A:$A,'Prix vente'!$H:$H)&amp;"/"&amp;_xlfn.XLOOKUP(S171,'Prix vente'!A:A,'Prix vente'!P:P)&amp;"/"&amp;_xlfn.XLOOKUP(S171,'Prix vente'!A:A,'Prix vente'!Q:Q)/1000</f>
        <v>//0</v>
      </c>
      <c r="U171" s="182"/>
      <c r="V171" s="182"/>
      <c r="W171" s="183"/>
      <c r="X171" s="183" t="str">
        <f>_xlfn.XLOOKUP(W171,'Prix vente'!$A:$A,'Prix vente'!$H:$H)&amp;"/"&amp;_xlfn.XLOOKUP(W171,'Prix vente'!A:A,'Prix vente'!P:P)&amp;"/"&amp;_xlfn.XLOOKUP(W171,'Prix vente'!A:A,'Prix vente'!Q:Q)/1000</f>
        <v>//0</v>
      </c>
      <c r="Y171" s="183"/>
      <c r="Z171" s="183"/>
      <c r="AA171" s="182"/>
      <c r="AB171" s="182" t="str">
        <f>_xlfn.XLOOKUP(AA171,'Prix vente'!$A:$A,'Prix vente'!$H:$H)&amp;"/"&amp;_xlfn.XLOOKUP(AA171,'Prix vente'!A:A,'Prix vente'!P:P)&amp;"/"&amp;_xlfn.XLOOKUP(AA171,'Prix vente'!A:A,'Prix vente'!Q:Q)/1000</f>
        <v>//0</v>
      </c>
      <c r="AC171" s="182"/>
      <c r="AD171" s="182">
        <f>IFERROR(AC171*_xlfn.XLOOKUP(AA171,'Prix vente'!$A:$A,'Prix vente'!$R:$R),"")</f>
        <v>0</v>
      </c>
      <c r="AE171" s="183"/>
      <c r="AF171" s="183" t="str">
        <f>_xlfn.XLOOKUP(AE171,'Prix vente'!$A:$A,'Prix vente'!$H:$H)&amp;"/"&amp;_xlfn.XLOOKUP(AE171,'Prix vente'!$A:$A,'Prix vente'!$P:$P)&amp;"/"&amp;_xlfn.XLOOKUP(AE171,'Prix vente'!A:A,'Prix vente'!Q:Q)/1000</f>
        <v>//0</v>
      </c>
      <c r="AG171" s="183"/>
      <c r="AH171" s="183">
        <f>IFERROR(AG171*_xlfn.XLOOKUP(AE171,'Prix vente'!$A:$A,'Prix vente'!$R:$R),"")</f>
        <v>0</v>
      </c>
      <c r="AI171" s="182"/>
      <c r="AJ171" s="182" t="str">
        <f>_xlfn.XLOOKUP(AI171,'Prix vente'!$A:$A,'Prix vente'!$H:$H)&amp;"/"&amp;_xlfn.XLOOKUP(AI171,'Prix vente'!$A:$A,'Prix vente'!$P:$P)&amp;"/"&amp;_xlfn.XLOOKUP(AI171,'Prix vente'!A:A,'Prix vente'!Q:Q)/1000</f>
        <v>//0</v>
      </c>
      <c r="AK171" s="182"/>
      <c r="AL171" s="182">
        <f>IFERROR(AK171*_xlfn.XLOOKUP(AI171,'Prix vente'!$A:$A,'Prix vente'!$R:$R),"")</f>
        <v>0</v>
      </c>
      <c r="AM171" s="183"/>
      <c r="AN171" s="183" t="str">
        <f>_xlfn.XLOOKUP(AM171,'Prix vente'!$A:$A,'Prix vente'!$H:$H)&amp;"/"&amp;_xlfn.XLOOKUP(AM171,'Prix vente'!$A:$A,'Prix vente'!$P:$P)&amp;"/"&amp;_xlfn.XLOOKUP(AM171,'Prix vente'!A:A,'Prix vente'!Q:Q)/1000</f>
        <v>//0</v>
      </c>
      <c r="AO171" s="183"/>
      <c r="AP171" s="183">
        <f>IFERROR(AO171*_xlfn.XLOOKUP(AM171,'Prix vente'!$A:$A,'Prix vente'!$R:$R),"")</f>
        <v>0</v>
      </c>
      <c r="AQ171" s="182"/>
      <c r="AR171" s="182" t="str">
        <f>_xlfn.XLOOKUP(AQ171,'Prix vente'!$A:$A,'Prix vente'!$H:$H)&amp;"/"&amp;_xlfn.XLOOKUP(AQ171,'Prix vente'!$A:$A,'Prix vente'!$P:$P)&amp;"/"&amp;_xlfn.XLOOKUP(AQ171,'Prix vente'!A:A,'Prix vente'!Q:Q)/1000</f>
        <v>//0</v>
      </c>
      <c r="AS171" s="182"/>
      <c r="AT171" s="182">
        <f>IFERROR(AS171*_xlfn.XLOOKUP(AQ171,'Prix vente'!$A:$A,'Prix vente'!$R:$R),"")</f>
        <v>0</v>
      </c>
      <c r="AU171" s="183"/>
      <c r="AV171" s="183"/>
      <c r="AW171" s="183"/>
      <c r="AX171" s="183"/>
      <c r="AY171" s="182"/>
      <c r="AZ171" s="182"/>
      <c r="BA171" s="182"/>
      <c r="BB171" s="182"/>
    </row>
    <row r="172" spans="1:54" x14ac:dyDescent="0.25">
      <c r="A172" s="37">
        <v>320</v>
      </c>
      <c r="B172" s="41"/>
      <c r="C172" s="41"/>
      <c r="D172" s="180"/>
      <c r="E172" s="179"/>
      <c r="F172" s="43"/>
      <c r="G172" s="179"/>
      <c r="H172" s="179"/>
      <c r="I172" s="153">
        <f>_xlfn.XLOOKUP(B172,Clients!B:B,Clients!W:W,FALSE)</f>
        <v>0</v>
      </c>
      <c r="J172" s="181">
        <f>_xlfn.XLOOKUP(B172,Clients!$B$1:$B$1001,Clients!$M$1:$M$1001,FALSE)</f>
        <v>0</v>
      </c>
      <c r="K172" s="153">
        <f>_xlfn.XLOOKUP(B172,Clients!B:B,Clients!R:R,FALSE)</f>
        <v>0</v>
      </c>
      <c r="L172" s="184"/>
      <c r="M172" s="36">
        <f>_xlfn.XLOOKUP(B172,Clients!B:B,Clients!X:X,FALSE)</f>
        <v>0</v>
      </c>
      <c r="N172" s="36">
        <f>_xlfn.XLOOKUP(B172,Clients!B:B,Clients!Y:Y,FALSE)</f>
        <v>0</v>
      </c>
      <c r="O172" s="183"/>
      <c r="P172" s="183" t="str">
        <f>_xlfn.XLOOKUP(O172,'Prix vente'!A:A,'Prix vente'!H:H)&amp;"/"&amp;_xlfn.XLOOKUP(O172,'Prix vente'!A:A,'Prix vente'!P:P)&amp;"/"&amp;_xlfn.XLOOKUP(O172,'Prix vente'!A:A,'Prix vente'!Q:Q)/1000</f>
        <v>//0</v>
      </c>
      <c r="Q172" s="183"/>
      <c r="R172" s="183">
        <f>Q172*_xlfn.XLOOKUP(O172,'Prix vente'!A:A,'Prix vente'!R:R)</f>
        <v>0</v>
      </c>
      <c r="S172" s="182"/>
      <c r="T172" s="182" t="str">
        <f>_xlfn.XLOOKUP(S172,'Prix vente'!$A:$A,'Prix vente'!$H:$H)&amp;"/"&amp;_xlfn.XLOOKUP(S172,'Prix vente'!A:A,'Prix vente'!P:P)&amp;"/"&amp;_xlfn.XLOOKUP(S172,'Prix vente'!A:A,'Prix vente'!Q:Q)/1000</f>
        <v>//0</v>
      </c>
      <c r="U172" s="182"/>
      <c r="V172" s="182"/>
      <c r="W172" s="183"/>
      <c r="X172" s="183" t="str">
        <f>_xlfn.XLOOKUP(W172,'Prix vente'!$A:$A,'Prix vente'!$H:$H)&amp;"/"&amp;_xlfn.XLOOKUP(W172,'Prix vente'!A:A,'Prix vente'!P:P)&amp;"/"&amp;_xlfn.XLOOKUP(W172,'Prix vente'!A:A,'Prix vente'!Q:Q)/1000</f>
        <v>//0</v>
      </c>
      <c r="Y172" s="183"/>
      <c r="Z172" s="183"/>
      <c r="AA172" s="182"/>
      <c r="AB172" s="182" t="str">
        <f>_xlfn.XLOOKUP(AA172,'Prix vente'!$A:$A,'Prix vente'!$H:$H)&amp;"/"&amp;_xlfn.XLOOKUP(AA172,'Prix vente'!A:A,'Prix vente'!P:P)&amp;"/"&amp;_xlfn.XLOOKUP(AA172,'Prix vente'!A:A,'Prix vente'!Q:Q)/1000</f>
        <v>//0</v>
      </c>
      <c r="AC172" s="182"/>
      <c r="AD172" s="182">
        <f>IFERROR(AC172*_xlfn.XLOOKUP(AA172,'Prix vente'!$A:$A,'Prix vente'!$R:$R),"")</f>
        <v>0</v>
      </c>
      <c r="AE172" s="183"/>
      <c r="AF172" s="183" t="str">
        <f>_xlfn.XLOOKUP(AE172,'Prix vente'!$A:$A,'Prix vente'!$H:$H)&amp;"/"&amp;_xlfn.XLOOKUP(AE172,'Prix vente'!$A:$A,'Prix vente'!$P:$P)&amp;"/"&amp;_xlfn.XLOOKUP(AE172,'Prix vente'!A:A,'Prix vente'!Q:Q)/1000</f>
        <v>//0</v>
      </c>
      <c r="AG172" s="183"/>
      <c r="AH172" s="183">
        <f>IFERROR(AG172*_xlfn.XLOOKUP(AE172,'Prix vente'!$A:$A,'Prix vente'!$R:$R),"")</f>
        <v>0</v>
      </c>
      <c r="AI172" s="182"/>
      <c r="AJ172" s="182" t="str">
        <f>_xlfn.XLOOKUP(AI172,'Prix vente'!$A:$A,'Prix vente'!$H:$H)&amp;"/"&amp;_xlfn.XLOOKUP(AI172,'Prix vente'!$A:$A,'Prix vente'!$P:$P)&amp;"/"&amp;_xlfn.XLOOKUP(AI172,'Prix vente'!A:A,'Prix vente'!Q:Q)/1000</f>
        <v>//0</v>
      </c>
      <c r="AK172" s="182"/>
      <c r="AL172" s="182">
        <f>IFERROR(AK172*_xlfn.XLOOKUP(AI172,'Prix vente'!$A:$A,'Prix vente'!$R:$R),"")</f>
        <v>0</v>
      </c>
      <c r="AM172" s="183"/>
      <c r="AN172" s="183" t="str">
        <f>_xlfn.XLOOKUP(AM172,'Prix vente'!$A:$A,'Prix vente'!$H:$H)&amp;"/"&amp;_xlfn.XLOOKUP(AM172,'Prix vente'!$A:$A,'Prix vente'!$P:$P)&amp;"/"&amp;_xlfn.XLOOKUP(AM172,'Prix vente'!A:A,'Prix vente'!Q:Q)/1000</f>
        <v>//0</v>
      </c>
      <c r="AO172" s="183"/>
      <c r="AP172" s="183">
        <f>IFERROR(AO172*_xlfn.XLOOKUP(AM172,'Prix vente'!$A:$A,'Prix vente'!$R:$R),"")</f>
        <v>0</v>
      </c>
      <c r="AQ172" s="182"/>
      <c r="AR172" s="182" t="str">
        <f>_xlfn.XLOOKUP(AQ172,'Prix vente'!$A:$A,'Prix vente'!$H:$H)&amp;"/"&amp;_xlfn.XLOOKUP(AQ172,'Prix vente'!$A:$A,'Prix vente'!$P:$P)&amp;"/"&amp;_xlfn.XLOOKUP(AQ172,'Prix vente'!A:A,'Prix vente'!Q:Q)/1000</f>
        <v>//0</v>
      </c>
      <c r="AS172" s="182"/>
      <c r="AT172" s="182">
        <f>IFERROR(AS172*_xlfn.XLOOKUP(AQ172,'Prix vente'!$A:$A,'Prix vente'!$R:$R),"")</f>
        <v>0</v>
      </c>
      <c r="AU172" s="183"/>
      <c r="AV172" s="183"/>
      <c r="AW172" s="183"/>
      <c r="AX172" s="183"/>
      <c r="AY172" s="182"/>
      <c r="AZ172" s="182"/>
      <c r="BA172" s="182"/>
      <c r="BB172" s="182"/>
    </row>
    <row r="173" spans="1:54" x14ac:dyDescent="0.25">
      <c r="A173" s="37">
        <v>321</v>
      </c>
      <c r="B173" s="41"/>
      <c r="C173" s="41"/>
      <c r="D173" s="180"/>
      <c r="E173" s="179"/>
      <c r="F173" s="43"/>
      <c r="G173" s="179"/>
      <c r="H173" s="179"/>
      <c r="I173" s="153">
        <f>_xlfn.XLOOKUP(B173,Clients!B:B,Clients!W:W,FALSE)</f>
        <v>0</v>
      </c>
      <c r="J173" s="181">
        <f>_xlfn.XLOOKUP(B173,Clients!$B$1:$B$1001,Clients!$M$1:$M$1001,FALSE)</f>
        <v>0</v>
      </c>
      <c r="K173" s="153">
        <f>_xlfn.XLOOKUP(B173,Clients!B:B,Clients!R:R,FALSE)</f>
        <v>0</v>
      </c>
      <c r="L173" s="184"/>
      <c r="M173" s="36">
        <f>_xlfn.XLOOKUP(B173,Clients!B:B,Clients!X:X,FALSE)</f>
        <v>0</v>
      </c>
      <c r="N173" s="36">
        <f>_xlfn.XLOOKUP(B173,Clients!B:B,Clients!Y:Y,FALSE)</f>
        <v>0</v>
      </c>
      <c r="O173" s="183"/>
      <c r="P173" s="183" t="str">
        <f>_xlfn.XLOOKUP(O173,'Prix vente'!A:A,'Prix vente'!H:H)&amp;"/"&amp;_xlfn.XLOOKUP(O173,'Prix vente'!A:A,'Prix vente'!P:P)&amp;"/"&amp;_xlfn.XLOOKUP(O173,'Prix vente'!A:A,'Prix vente'!Q:Q)/1000</f>
        <v>//0</v>
      </c>
      <c r="Q173" s="183"/>
      <c r="R173" s="183">
        <f>Q173*_xlfn.XLOOKUP(O173,'Prix vente'!A:A,'Prix vente'!R:R)</f>
        <v>0</v>
      </c>
      <c r="S173" s="182"/>
      <c r="T173" s="182" t="str">
        <f>_xlfn.XLOOKUP(S173,'Prix vente'!$A:$A,'Prix vente'!$H:$H)&amp;"/"&amp;_xlfn.XLOOKUP(S173,'Prix vente'!A:A,'Prix vente'!P:P)&amp;"/"&amp;_xlfn.XLOOKUP(S173,'Prix vente'!A:A,'Prix vente'!Q:Q)/1000</f>
        <v>//0</v>
      </c>
      <c r="U173" s="182"/>
      <c r="V173" s="182"/>
      <c r="W173" s="183"/>
      <c r="X173" s="183" t="str">
        <f>_xlfn.XLOOKUP(W173,'Prix vente'!$A:$A,'Prix vente'!$H:$H)&amp;"/"&amp;_xlfn.XLOOKUP(W173,'Prix vente'!A:A,'Prix vente'!P:P)&amp;"/"&amp;_xlfn.XLOOKUP(W173,'Prix vente'!A:A,'Prix vente'!Q:Q)/1000</f>
        <v>//0</v>
      </c>
      <c r="Y173" s="183"/>
      <c r="Z173" s="183"/>
      <c r="AA173" s="182"/>
      <c r="AB173" s="182" t="str">
        <f>_xlfn.XLOOKUP(AA173,'Prix vente'!$A:$A,'Prix vente'!$H:$H)&amp;"/"&amp;_xlfn.XLOOKUP(AA173,'Prix vente'!A:A,'Prix vente'!P:P)&amp;"/"&amp;_xlfn.XLOOKUP(AA173,'Prix vente'!A:A,'Prix vente'!Q:Q)/1000</f>
        <v>//0</v>
      </c>
      <c r="AC173" s="182"/>
      <c r="AD173" s="182">
        <f>IFERROR(AC173*_xlfn.XLOOKUP(AA173,'Prix vente'!$A:$A,'Prix vente'!$R:$R),"")</f>
        <v>0</v>
      </c>
      <c r="AE173" s="183"/>
      <c r="AF173" s="183" t="str">
        <f>_xlfn.XLOOKUP(AE173,'Prix vente'!$A:$A,'Prix vente'!$H:$H)&amp;"/"&amp;_xlfn.XLOOKUP(AE173,'Prix vente'!$A:$A,'Prix vente'!$P:$P)&amp;"/"&amp;_xlfn.XLOOKUP(AE173,'Prix vente'!A:A,'Prix vente'!Q:Q)/1000</f>
        <v>//0</v>
      </c>
      <c r="AG173" s="183"/>
      <c r="AH173" s="183">
        <f>IFERROR(AG173*_xlfn.XLOOKUP(AE173,'Prix vente'!$A:$A,'Prix vente'!$R:$R),"")</f>
        <v>0</v>
      </c>
      <c r="AI173" s="182"/>
      <c r="AJ173" s="182" t="str">
        <f>_xlfn.XLOOKUP(AI173,'Prix vente'!$A:$A,'Prix vente'!$H:$H)&amp;"/"&amp;_xlfn.XLOOKUP(AI173,'Prix vente'!$A:$A,'Prix vente'!$P:$P)&amp;"/"&amp;_xlfn.XLOOKUP(AI173,'Prix vente'!A:A,'Prix vente'!Q:Q)/1000</f>
        <v>//0</v>
      </c>
      <c r="AK173" s="182"/>
      <c r="AL173" s="182">
        <f>IFERROR(AK173*_xlfn.XLOOKUP(AI173,'Prix vente'!$A:$A,'Prix vente'!$R:$R),"")</f>
        <v>0</v>
      </c>
      <c r="AM173" s="183"/>
      <c r="AN173" s="183" t="str">
        <f>_xlfn.XLOOKUP(AM173,'Prix vente'!$A:$A,'Prix vente'!$H:$H)&amp;"/"&amp;_xlfn.XLOOKUP(AM173,'Prix vente'!$A:$A,'Prix vente'!$P:$P)&amp;"/"&amp;_xlfn.XLOOKUP(AM173,'Prix vente'!A:A,'Prix vente'!Q:Q)/1000</f>
        <v>//0</v>
      </c>
      <c r="AO173" s="183"/>
      <c r="AP173" s="183">
        <f>IFERROR(AO173*_xlfn.XLOOKUP(AM173,'Prix vente'!$A:$A,'Prix vente'!$R:$R),"")</f>
        <v>0</v>
      </c>
      <c r="AQ173" s="182"/>
      <c r="AR173" s="182" t="str">
        <f>_xlfn.XLOOKUP(AQ173,'Prix vente'!$A:$A,'Prix vente'!$H:$H)&amp;"/"&amp;_xlfn.XLOOKUP(AQ173,'Prix vente'!$A:$A,'Prix vente'!$P:$P)&amp;"/"&amp;_xlfn.XLOOKUP(AQ173,'Prix vente'!A:A,'Prix vente'!Q:Q)/1000</f>
        <v>//0</v>
      </c>
      <c r="AS173" s="182"/>
      <c r="AT173" s="182">
        <f>IFERROR(AS173*_xlfn.XLOOKUP(AQ173,'Prix vente'!$A:$A,'Prix vente'!$R:$R),"")</f>
        <v>0</v>
      </c>
      <c r="AU173" s="183"/>
      <c r="AV173" s="183"/>
      <c r="AW173" s="183"/>
      <c r="AX173" s="183"/>
      <c r="AY173" s="182"/>
      <c r="AZ173" s="182"/>
      <c r="BA173" s="182"/>
      <c r="BB173" s="182"/>
    </row>
    <row r="174" spans="1:54" x14ac:dyDescent="0.25">
      <c r="A174" s="37">
        <v>322</v>
      </c>
      <c r="B174" s="41"/>
      <c r="C174" s="41"/>
      <c r="D174" s="180"/>
      <c r="E174" s="179"/>
      <c r="F174" s="43"/>
      <c r="G174" s="179"/>
      <c r="H174" s="179"/>
      <c r="I174" s="153">
        <f>_xlfn.XLOOKUP(B174,Clients!B:B,Clients!W:W,FALSE)</f>
        <v>0</v>
      </c>
      <c r="J174" s="181">
        <f>_xlfn.XLOOKUP(B174,Clients!$B$1:$B$1001,Clients!$M$1:$M$1001,FALSE)</f>
        <v>0</v>
      </c>
      <c r="K174" s="153">
        <f>_xlfn.XLOOKUP(B174,Clients!B:B,Clients!R:R,FALSE)</f>
        <v>0</v>
      </c>
      <c r="L174" s="184"/>
      <c r="M174" s="36">
        <f>_xlfn.XLOOKUP(B174,Clients!B:B,Clients!X:X,FALSE)</f>
        <v>0</v>
      </c>
      <c r="N174" s="36">
        <f>_xlfn.XLOOKUP(B174,Clients!B:B,Clients!Y:Y,FALSE)</f>
        <v>0</v>
      </c>
      <c r="O174" s="183"/>
      <c r="P174" s="183" t="str">
        <f>_xlfn.XLOOKUP(O174,'Prix vente'!A:A,'Prix vente'!H:H)&amp;"/"&amp;_xlfn.XLOOKUP(O174,'Prix vente'!A:A,'Prix vente'!P:P)&amp;"/"&amp;_xlfn.XLOOKUP(O174,'Prix vente'!A:A,'Prix vente'!Q:Q)/1000</f>
        <v>//0</v>
      </c>
      <c r="Q174" s="183"/>
      <c r="R174" s="183">
        <f>Q174*_xlfn.XLOOKUP(O174,'Prix vente'!A:A,'Prix vente'!R:R)</f>
        <v>0</v>
      </c>
      <c r="S174" s="182"/>
      <c r="T174" s="182" t="str">
        <f>_xlfn.XLOOKUP(S174,'Prix vente'!$A:$A,'Prix vente'!$H:$H)&amp;"/"&amp;_xlfn.XLOOKUP(S174,'Prix vente'!A:A,'Prix vente'!P:P)&amp;"/"&amp;_xlfn.XLOOKUP(S174,'Prix vente'!A:A,'Prix vente'!Q:Q)/1000</f>
        <v>//0</v>
      </c>
      <c r="U174" s="182"/>
      <c r="V174" s="182"/>
      <c r="W174" s="183"/>
      <c r="X174" s="183" t="str">
        <f>_xlfn.XLOOKUP(W174,'Prix vente'!$A:$A,'Prix vente'!$H:$H)&amp;"/"&amp;_xlfn.XLOOKUP(W174,'Prix vente'!A:A,'Prix vente'!P:P)&amp;"/"&amp;_xlfn.XLOOKUP(W174,'Prix vente'!A:A,'Prix vente'!Q:Q)/1000</f>
        <v>//0</v>
      </c>
      <c r="Y174" s="183"/>
      <c r="Z174" s="183"/>
      <c r="AA174" s="182"/>
      <c r="AB174" s="182" t="str">
        <f>_xlfn.XLOOKUP(AA174,'Prix vente'!$A:$A,'Prix vente'!$H:$H)&amp;"/"&amp;_xlfn.XLOOKUP(AA174,'Prix vente'!A:A,'Prix vente'!P:P)&amp;"/"&amp;_xlfn.XLOOKUP(AA174,'Prix vente'!A:A,'Prix vente'!Q:Q)/1000</f>
        <v>//0</v>
      </c>
      <c r="AC174" s="182"/>
      <c r="AD174" s="182">
        <f>IFERROR(AC174*_xlfn.XLOOKUP(AA174,'Prix vente'!$A:$A,'Prix vente'!$R:$R),"")</f>
        <v>0</v>
      </c>
      <c r="AE174" s="183"/>
      <c r="AF174" s="183" t="str">
        <f>_xlfn.XLOOKUP(AE174,'Prix vente'!$A:$A,'Prix vente'!$H:$H)&amp;"/"&amp;_xlfn.XLOOKUP(AE174,'Prix vente'!$A:$A,'Prix vente'!$P:$P)&amp;"/"&amp;_xlfn.XLOOKUP(AE174,'Prix vente'!A:A,'Prix vente'!Q:Q)/1000</f>
        <v>//0</v>
      </c>
      <c r="AG174" s="183"/>
      <c r="AH174" s="183">
        <f>IFERROR(AG174*_xlfn.XLOOKUP(AE174,'Prix vente'!$A:$A,'Prix vente'!$R:$R),"")</f>
        <v>0</v>
      </c>
      <c r="AI174" s="182"/>
      <c r="AJ174" s="182" t="str">
        <f>_xlfn.XLOOKUP(AI174,'Prix vente'!$A:$A,'Prix vente'!$H:$H)&amp;"/"&amp;_xlfn.XLOOKUP(AI174,'Prix vente'!$A:$A,'Prix vente'!$P:$P)&amp;"/"&amp;_xlfn.XLOOKUP(AI174,'Prix vente'!A:A,'Prix vente'!Q:Q)/1000</f>
        <v>//0</v>
      </c>
      <c r="AK174" s="182"/>
      <c r="AL174" s="182">
        <f>IFERROR(AK174*_xlfn.XLOOKUP(AI174,'Prix vente'!$A:$A,'Prix vente'!$R:$R),"")</f>
        <v>0</v>
      </c>
      <c r="AM174" s="183"/>
      <c r="AN174" s="183" t="str">
        <f>_xlfn.XLOOKUP(AM174,'Prix vente'!$A:$A,'Prix vente'!$H:$H)&amp;"/"&amp;_xlfn.XLOOKUP(AM174,'Prix vente'!$A:$A,'Prix vente'!$P:$P)&amp;"/"&amp;_xlfn.XLOOKUP(AM174,'Prix vente'!A:A,'Prix vente'!Q:Q)/1000</f>
        <v>//0</v>
      </c>
      <c r="AO174" s="183"/>
      <c r="AP174" s="183">
        <f>IFERROR(AO174*_xlfn.XLOOKUP(AM174,'Prix vente'!$A:$A,'Prix vente'!$R:$R),"")</f>
        <v>0</v>
      </c>
      <c r="AQ174" s="182"/>
      <c r="AR174" s="182" t="str">
        <f>_xlfn.XLOOKUP(AQ174,'Prix vente'!$A:$A,'Prix vente'!$H:$H)&amp;"/"&amp;_xlfn.XLOOKUP(AQ174,'Prix vente'!$A:$A,'Prix vente'!$P:$P)&amp;"/"&amp;_xlfn.XLOOKUP(AQ174,'Prix vente'!A:A,'Prix vente'!Q:Q)/1000</f>
        <v>//0</v>
      </c>
      <c r="AS174" s="182"/>
      <c r="AT174" s="182">
        <f>IFERROR(AS174*_xlfn.XLOOKUP(AQ174,'Prix vente'!$A:$A,'Prix vente'!$R:$R),"")</f>
        <v>0</v>
      </c>
      <c r="AU174" s="183"/>
      <c r="AV174" s="183"/>
      <c r="AW174" s="183"/>
      <c r="AX174" s="183"/>
      <c r="AY174" s="182"/>
      <c r="AZ174" s="182"/>
      <c r="BA174" s="182"/>
      <c r="BB174" s="182"/>
    </row>
    <row r="175" spans="1:54" x14ac:dyDescent="0.25">
      <c r="A175" s="37">
        <v>323</v>
      </c>
      <c r="B175" s="41"/>
      <c r="C175" s="41"/>
      <c r="D175" s="180"/>
      <c r="E175" s="179"/>
      <c r="F175" s="43"/>
      <c r="G175" s="179"/>
      <c r="H175" s="179"/>
      <c r="I175" s="153">
        <f>_xlfn.XLOOKUP(B175,Clients!B:B,Clients!W:W,FALSE)</f>
        <v>0</v>
      </c>
      <c r="J175" s="181">
        <f>_xlfn.XLOOKUP(B175,Clients!$B$1:$B$1001,Clients!$M$1:$M$1001,FALSE)</f>
        <v>0</v>
      </c>
      <c r="K175" s="153">
        <f>_xlfn.XLOOKUP(B175,Clients!B:B,Clients!R:R,FALSE)</f>
        <v>0</v>
      </c>
      <c r="L175" s="184"/>
      <c r="M175" s="36">
        <f>_xlfn.XLOOKUP(B175,Clients!B:B,Clients!X:X,FALSE)</f>
        <v>0</v>
      </c>
      <c r="N175" s="36">
        <f>_xlfn.XLOOKUP(B175,Clients!B:B,Clients!Y:Y,FALSE)</f>
        <v>0</v>
      </c>
      <c r="O175" s="183"/>
      <c r="P175" s="183" t="str">
        <f>_xlfn.XLOOKUP(O175,'Prix vente'!A:A,'Prix vente'!H:H)&amp;"/"&amp;_xlfn.XLOOKUP(O175,'Prix vente'!A:A,'Prix vente'!P:P)&amp;"/"&amp;_xlfn.XLOOKUP(O175,'Prix vente'!A:A,'Prix vente'!Q:Q)/1000</f>
        <v>//0</v>
      </c>
      <c r="Q175" s="183"/>
      <c r="R175" s="183">
        <f>Q175*_xlfn.XLOOKUP(O175,'Prix vente'!A:A,'Prix vente'!R:R)</f>
        <v>0</v>
      </c>
      <c r="S175" s="182"/>
      <c r="T175" s="182" t="str">
        <f>_xlfn.XLOOKUP(S175,'Prix vente'!$A:$A,'Prix vente'!$H:$H)&amp;"/"&amp;_xlfn.XLOOKUP(S175,'Prix vente'!A:A,'Prix vente'!P:P)&amp;"/"&amp;_xlfn.XLOOKUP(S175,'Prix vente'!A:A,'Prix vente'!Q:Q)/1000</f>
        <v>//0</v>
      </c>
      <c r="U175" s="182"/>
      <c r="V175" s="182"/>
      <c r="W175" s="183"/>
      <c r="X175" s="183" t="str">
        <f>_xlfn.XLOOKUP(W175,'Prix vente'!$A:$A,'Prix vente'!$H:$H)&amp;"/"&amp;_xlfn.XLOOKUP(W175,'Prix vente'!A:A,'Prix vente'!P:P)&amp;"/"&amp;_xlfn.XLOOKUP(W175,'Prix vente'!A:A,'Prix vente'!Q:Q)/1000</f>
        <v>//0</v>
      </c>
      <c r="Y175" s="183"/>
      <c r="Z175" s="183"/>
      <c r="AA175" s="182"/>
      <c r="AB175" s="182" t="str">
        <f>_xlfn.XLOOKUP(AA175,'Prix vente'!$A:$A,'Prix vente'!$H:$H)&amp;"/"&amp;_xlfn.XLOOKUP(AA175,'Prix vente'!A:A,'Prix vente'!P:P)&amp;"/"&amp;_xlfn.XLOOKUP(AA175,'Prix vente'!A:A,'Prix vente'!Q:Q)/1000</f>
        <v>//0</v>
      </c>
      <c r="AC175" s="182"/>
      <c r="AD175" s="182">
        <f>IFERROR(AC175*_xlfn.XLOOKUP(AA175,'Prix vente'!$A:$A,'Prix vente'!$R:$R),"")</f>
        <v>0</v>
      </c>
      <c r="AE175" s="183"/>
      <c r="AF175" s="183" t="str">
        <f>_xlfn.XLOOKUP(AE175,'Prix vente'!$A:$A,'Prix vente'!$H:$H)&amp;"/"&amp;_xlfn.XLOOKUP(AE175,'Prix vente'!$A:$A,'Prix vente'!$P:$P)&amp;"/"&amp;_xlfn.XLOOKUP(AE175,'Prix vente'!A:A,'Prix vente'!Q:Q)/1000</f>
        <v>//0</v>
      </c>
      <c r="AG175" s="183"/>
      <c r="AH175" s="183">
        <f>IFERROR(AG175*_xlfn.XLOOKUP(AE175,'Prix vente'!$A:$A,'Prix vente'!$R:$R),"")</f>
        <v>0</v>
      </c>
      <c r="AI175" s="182"/>
      <c r="AJ175" s="182" t="str">
        <f>_xlfn.XLOOKUP(AI175,'Prix vente'!$A:$A,'Prix vente'!$H:$H)&amp;"/"&amp;_xlfn.XLOOKUP(AI175,'Prix vente'!$A:$A,'Prix vente'!$P:$P)&amp;"/"&amp;_xlfn.XLOOKUP(AI175,'Prix vente'!A:A,'Prix vente'!Q:Q)/1000</f>
        <v>//0</v>
      </c>
      <c r="AK175" s="182"/>
      <c r="AL175" s="182">
        <f>IFERROR(AK175*_xlfn.XLOOKUP(AI175,'Prix vente'!$A:$A,'Prix vente'!$R:$R),"")</f>
        <v>0</v>
      </c>
      <c r="AM175" s="183"/>
      <c r="AN175" s="183" t="str">
        <f>_xlfn.XLOOKUP(AM175,'Prix vente'!$A:$A,'Prix vente'!$H:$H)&amp;"/"&amp;_xlfn.XLOOKUP(AM175,'Prix vente'!$A:$A,'Prix vente'!$P:$P)&amp;"/"&amp;_xlfn.XLOOKUP(AM175,'Prix vente'!A:A,'Prix vente'!Q:Q)/1000</f>
        <v>//0</v>
      </c>
      <c r="AO175" s="183"/>
      <c r="AP175" s="183">
        <f>IFERROR(AO175*_xlfn.XLOOKUP(AM175,'Prix vente'!$A:$A,'Prix vente'!$R:$R),"")</f>
        <v>0</v>
      </c>
      <c r="AQ175" s="182"/>
      <c r="AR175" s="182" t="str">
        <f>_xlfn.XLOOKUP(AQ175,'Prix vente'!$A:$A,'Prix vente'!$H:$H)&amp;"/"&amp;_xlfn.XLOOKUP(AQ175,'Prix vente'!$A:$A,'Prix vente'!$P:$P)&amp;"/"&amp;_xlfn.XLOOKUP(AQ175,'Prix vente'!A:A,'Prix vente'!Q:Q)/1000</f>
        <v>//0</v>
      </c>
      <c r="AS175" s="182"/>
      <c r="AT175" s="182">
        <f>IFERROR(AS175*_xlfn.XLOOKUP(AQ175,'Prix vente'!$A:$A,'Prix vente'!$R:$R),"")</f>
        <v>0</v>
      </c>
      <c r="AU175" s="183"/>
      <c r="AV175" s="183"/>
      <c r="AW175" s="183"/>
      <c r="AX175" s="183"/>
      <c r="AY175" s="182"/>
      <c r="AZ175" s="182"/>
      <c r="BA175" s="182"/>
      <c r="BB175" s="182"/>
    </row>
    <row r="176" spans="1:54" x14ac:dyDescent="0.25">
      <c r="A176" s="37">
        <v>324</v>
      </c>
      <c r="B176" s="41"/>
      <c r="C176" s="41"/>
      <c r="D176" s="180"/>
      <c r="E176" s="179"/>
      <c r="F176" s="43"/>
      <c r="G176" s="179"/>
      <c r="H176" s="179"/>
      <c r="I176" s="153">
        <f>_xlfn.XLOOKUP(B176,Clients!B:B,Clients!W:W,FALSE)</f>
        <v>0</v>
      </c>
      <c r="J176" s="181">
        <f>_xlfn.XLOOKUP(B176,Clients!$B$1:$B$1001,Clients!$M$1:$M$1001,FALSE)</f>
        <v>0</v>
      </c>
      <c r="K176" s="153">
        <f>_xlfn.XLOOKUP(B176,Clients!B:B,Clients!R:R,FALSE)</f>
        <v>0</v>
      </c>
      <c r="L176" s="184"/>
      <c r="M176" s="36">
        <f>_xlfn.XLOOKUP(B176,Clients!B:B,Clients!X:X,FALSE)</f>
        <v>0</v>
      </c>
      <c r="N176" s="36">
        <f>_xlfn.XLOOKUP(B176,Clients!B:B,Clients!Y:Y,FALSE)</f>
        <v>0</v>
      </c>
      <c r="O176" s="183"/>
      <c r="P176" s="183" t="str">
        <f>_xlfn.XLOOKUP(O176,'Prix vente'!A:A,'Prix vente'!H:H)&amp;"/"&amp;_xlfn.XLOOKUP(O176,'Prix vente'!A:A,'Prix vente'!P:P)&amp;"/"&amp;_xlfn.XLOOKUP(O176,'Prix vente'!A:A,'Prix vente'!Q:Q)/1000</f>
        <v>//0</v>
      </c>
      <c r="Q176" s="183"/>
      <c r="R176" s="183">
        <f>Q176*_xlfn.XLOOKUP(O176,'Prix vente'!A:A,'Prix vente'!R:R)</f>
        <v>0</v>
      </c>
      <c r="S176" s="182"/>
      <c r="T176" s="182" t="str">
        <f>_xlfn.XLOOKUP(S176,'Prix vente'!$A:$A,'Prix vente'!$H:$H)&amp;"/"&amp;_xlfn.XLOOKUP(S176,'Prix vente'!A:A,'Prix vente'!P:P)&amp;"/"&amp;_xlfn.XLOOKUP(S176,'Prix vente'!A:A,'Prix vente'!Q:Q)/1000</f>
        <v>//0</v>
      </c>
      <c r="U176" s="182"/>
      <c r="V176" s="182"/>
      <c r="W176" s="183"/>
      <c r="X176" s="183" t="str">
        <f>_xlfn.XLOOKUP(W176,'Prix vente'!$A:$A,'Prix vente'!$H:$H)&amp;"/"&amp;_xlfn.XLOOKUP(W176,'Prix vente'!A:A,'Prix vente'!P:P)&amp;"/"&amp;_xlfn.XLOOKUP(W176,'Prix vente'!A:A,'Prix vente'!Q:Q)/1000</f>
        <v>//0</v>
      </c>
      <c r="Y176" s="183"/>
      <c r="Z176" s="183"/>
      <c r="AA176" s="182"/>
      <c r="AB176" s="182" t="str">
        <f>_xlfn.XLOOKUP(AA176,'Prix vente'!$A:$A,'Prix vente'!$H:$H)&amp;"/"&amp;_xlfn.XLOOKUP(AA176,'Prix vente'!A:A,'Prix vente'!P:P)&amp;"/"&amp;_xlfn.XLOOKUP(AA176,'Prix vente'!A:A,'Prix vente'!Q:Q)/1000</f>
        <v>//0</v>
      </c>
      <c r="AC176" s="182"/>
      <c r="AD176" s="182">
        <f>IFERROR(AC176*_xlfn.XLOOKUP(AA176,'Prix vente'!$A:$A,'Prix vente'!$R:$R),"")</f>
        <v>0</v>
      </c>
      <c r="AE176" s="183"/>
      <c r="AF176" s="183" t="str">
        <f>_xlfn.XLOOKUP(AE176,'Prix vente'!$A:$A,'Prix vente'!$H:$H)&amp;"/"&amp;_xlfn.XLOOKUP(AE176,'Prix vente'!$A:$A,'Prix vente'!$P:$P)&amp;"/"&amp;_xlfn.XLOOKUP(AE176,'Prix vente'!A:A,'Prix vente'!Q:Q)/1000</f>
        <v>//0</v>
      </c>
      <c r="AG176" s="183"/>
      <c r="AH176" s="183">
        <f>IFERROR(AG176*_xlfn.XLOOKUP(AE176,'Prix vente'!$A:$A,'Prix vente'!$R:$R),"")</f>
        <v>0</v>
      </c>
      <c r="AI176" s="182"/>
      <c r="AJ176" s="182" t="str">
        <f>_xlfn.XLOOKUP(AI176,'Prix vente'!$A:$A,'Prix vente'!$H:$H)&amp;"/"&amp;_xlfn.XLOOKUP(AI176,'Prix vente'!$A:$A,'Prix vente'!$P:$P)&amp;"/"&amp;_xlfn.XLOOKUP(AI176,'Prix vente'!A:A,'Prix vente'!Q:Q)/1000</f>
        <v>//0</v>
      </c>
      <c r="AK176" s="182"/>
      <c r="AL176" s="182">
        <f>IFERROR(AK176*_xlfn.XLOOKUP(AI176,'Prix vente'!$A:$A,'Prix vente'!$R:$R),"")</f>
        <v>0</v>
      </c>
      <c r="AM176" s="183"/>
      <c r="AN176" s="183" t="str">
        <f>_xlfn.XLOOKUP(AM176,'Prix vente'!$A:$A,'Prix vente'!$H:$H)&amp;"/"&amp;_xlfn.XLOOKUP(AM176,'Prix vente'!$A:$A,'Prix vente'!$P:$P)&amp;"/"&amp;_xlfn.XLOOKUP(AM176,'Prix vente'!A:A,'Prix vente'!Q:Q)/1000</f>
        <v>//0</v>
      </c>
      <c r="AO176" s="183"/>
      <c r="AP176" s="183">
        <f>IFERROR(AO176*_xlfn.XLOOKUP(AM176,'Prix vente'!$A:$A,'Prix vente'!$R:$R),"")</f>
        <v>0</v>
      </c>
      <c r="AQ176" s="182"/>
      <c r="AR176" s="182" t="str">
        <f>_xlfn.XLOOKUP(AQ176,'Prix vente'!$A:$A,'Prix vente'!$H:$H)&amp;"/"&amp;_xlfn.XLOOKUP(AQ176,'Prix vente'!$A:$A,'Prix vente'!$P:$P)&amp;"/"&amp;_xlfn.XLOOKUP(AQ176,'Prix vente'!A:A,'Prix vente'!Q:Q)/1000</f>
        <v>//0</v>
      </c>
      <c r="AS176" s="182"/>
      <c r="AT176" s="182">
        <f>IFERROR(AS176*_xlfn.XLOOKUP(AQ176,'Prix vente'!$A:$A,'Prix vente'!$R:$R),"")</f>
        <v>0</v>
      </c>
      <c r="AU176" s="183"/>
      <c r="AV176" s="183"/>
      <c r="AW176" s="183"/>
      <c r="AX176" s="183"/>
      <c r="AY176" s="182"/>
      <c r="AZ176" s="182"/>
      <c r="BA176" s="182"/>
      <c r="BB176" s="182"/>
    </row>
    <row r="177" spans="1:54" x14ac:dyDescent="0.25">
      <c r="A177" s="37">
        <v>325</v>
      </c>
      <c r="B177" s="41"/>
      <c r="C177" s="41"/>
      <c r="D177" s="180"/>
      <c r="E177" s="179"/>
      <c r="F177" s="43"/>
      <c r="G177" s="179"/>
      <c r="H177" s="179"/>
      <c r="I177" s="153">
        <f>_xlfn.XLOOKUP(B177,Clients!B:B,Clients!W:W,FALSE)</f>
        <v>0</v>
      </c>
      <c r="J177" s="181">
        <f>_xlfn.XLOOKUP(B177,Clients!$B$1:$B$1001,Clients!$M$1:$M$1001,FALSE)</f>
        <v>0</v>
      </c>
      <c r="K177" s="153">
        <f>_xlfn.XLOOKUP(B177,Clients!B:B,Clients!R:R,FALSE)</f>
        <v>0</v>
      </c>
      <c r="L177" s="184"/>
      <c r="M177" s="36">
        <f>_xlfn.XLOOKUP(B177,Clients!B:B,Clients!X:X,FALSE)</f>
        <v>0</v>
      </c>
      <c r="N177" s="36">
        <f>_xlfn.XLOOKUP(B177,Clients!B:B,Clients!Y:Y,FALSE)</f>
        <v>0</v>
      </c>
      <c r="O177" s="183"/>
      <c r="P177" s="183" t="str">
        <f>_xlfn.XLOOKUP(O177,'Prix vente'!A:A,'Prix vente'!H:H)&amp;"/"&amp;_xlfn.XLOOKUP(O177,'Prix vente'!A:A,'Prix vente'!P:P)&amp;"/"&amp;_xlfn.XLOOKUP(O177,'Prix vente'!A:A,'Prix vente'!Q:Q)/1000</f>
        <v>//0</v>
      </c>
      <c r="Q177" s="183"/>
      <c r="R177" s="183">
        <f>Q177*_xlfn.XLOOKUP(O177,'Prix vente'!A:A,'Prix vente'!R:R)</f>
        <v>0</v>
      </c>
      <c r="S177" s="182"/>
      <c r="T177" s="182" t="str">
        <f>_xlfn.XLOOKUP(S177,'Prix vente'!$A:$A,'Prix vente'!$H:$H)&amp;"/"&amp;_xlfn.XLOOKUP(S177,'Prix vente'!A:A,'Prix vente'!P:P)&amp;"/"&amp;_xlfn.XLOOKUP(S177,'Prix vente'!A:A,'Prix vente'!Q:Q)/1000</f>
        <v>//0</v>
      </c>
      <c r="U177" s="182"/>
      <c r="V177" s="182"/>
      <c r="W177" s="183"/>
      <c r="X177" s="183" t="str">
        <f>_xlfn.XLOOKUP(W177,'Prix vente'!$A:$A,'Prix vente'!$H:$H)&amp;"/"&amp;_xlfn.XLOOKUP(W177,'Prix vente'!A:A,'Prix vente'!P:P)&amp;"/"&amp;_xlfn.XLOOKUP(W177,'Prix vente'!A:A,'Prix vente'!Q:Q)/1000</f>
        <v>//0</v>
      </c>
      <c r="Y177" s="183"/>
      <c r="Z177" s="183"/>
      <c r="AA177" s="182"/>
      <c r="AB177" s="182" t="str">
        <f>_xlfn.XLOOKUP(AA177,'Prix vente'!$A:$A,'Prix vente'!$H:$H)&amp;"/"&amp;_xlfn.XLOOKUP(AA177,'Prix vente'!A:A,'Prix vente'!P:P)&amp;"/"&amp;_xlfn.XLOOKUP(AA177,'Prix vente'!A:A,'Prix vente'!Q:Q)/1000</f>
        <v>//0</v>
      </c>
      <c r="AC177" s="182"/>
      <c r="AD177" s="182">
        <f>IFERROR(AC177*_xlfn.XLOOKUP(AA177,'Prix vente'!$A:$A,'Prix vente'!$R:$R),"")</f>
        <v>0</v>
      </c>
      <c r="AE177" s="183"/>
      <c r="AF177" s="183" t="str">
        <f>_xlfn.XLOOKUP(AE177,'Prix vente'!$A:$A,'Prix vente'!$H:$H)&amp;"/"&amp;_xlfn.XLOOKUP(AE177,'Prix vente'!$A:$A,'Prix vente'!$P:$P)&amp;"/"&amp;_xlfn.XLOOKUP(AE177,'Prix vente'!A:A,'Prix vente'!Q:Q)/1000</f>
        <v>//0</v>
      </c>
      <c r="AG177" s="183"/>
      <c r="AH177" s="183">
        <f>IFERROR(AG177*_xlfn.XLOOKUP(AE177,'Prix vente'!$A:$A,'Prix vente'!$R:$R),"")</f>
        <v>0</v>
      </c>
      <c r="AI177" s="182"/>
      <c r="AJ177" s="182" t="str">
        <f>_xlfn.XLOOKUP(AI177,'Prix vente'!$A:$A,'Prix vente'!$H:$H)&amp;"/"&amp;_xlfn.XLOOKUP(AI177,'Prix vente'!$A:$A,'Prix vente'!$P:$P)&amp;"/"&amp;_xlfn.XLOOKUP(AI177,'Prix vente'!A:A,'Prix vente'!Q:Q)/1000</f>
        <v>//0</v>
      </c>
      <c r="AK177" s="182"/>
      <c r="AL177" s="182">
        <f>IFERROR(AK177*_xlfn.XLOOKUP(AI177,'Prix vente'!$A:$A,'Prix vente'!$R:$R),"")</f>
        <v>0</v>
      </c>
      <c r="AM177" s="183"/>
      <c r="AN177" s="183" t="str">
        <f>_xlfn.XLOOKUP(AM177,'Prix vente'!$A:$A,'Prix vente'!$H:$H)&amp;"/"&amp;_xlfn.XLOOKUP(AM177,'Prix vente'!$A:$A,'Prix vente'!$P:$P)&amp;"/"&amp;_xlfn.XLOOKUP(AM177,'Prix vente'!A:A,'Prix vente'!Q:Q)/1000</f>
        <v>//0</v>
      </c>
      <c r="AO177" s="183"/>
      <c r="AP177" s="183">
        <f>IFERROR(AO177*_xlfn.XLOOKUP(AM177,'Prix vente'!$A:$A,'Prix vente'!$R:$R),"")</f>
        <v>0</v>
      </c>
      <c r="AQ177" s="182"/>
      <c r="AR177" s="182" t="str">
        <f>_xlfn.XLOOKUP(AQ177,'Prix vente'!$A:$A,'Prix vente'!$H:$H)&amp;"/"&amp;_xlfn.XLOOKUP(AQ177,'Prix vente'!$A:$A,'Prix vente'!$P:$P)&amp;"/"&amp;_xlfn.XLOOKUP(AQ177,'Prix vente'!A:A,'Prix vente'!Q:Q)/1000</f>
        <v>//0</v>
      </c>
      <c r="AS177" s="182"/>
      <c r="AT177" s="182">
        <f>IFERROR(AS177*_xlfn.XLOOKUP(AQ177,'Prix vente'!$A:$A,'Prix vente'!$R:$R),"")</f>
        <v>0</v>
      </c>
      <c r="AU177" s="183"/>
      <c r="AV177" s="183"/>
      <c r="AW177" s="183"/>
      <c r="AX177" s="183"/>
      <c r="AY177" s="182"/>
      <c r="AZ177" s="182"/>
      <c r="BA177" s="182"/>
      <c r="BB177" s="182"/>
    </row>
    <row r="178" spans="1:54" x14ac:dyDescent="0.25">
      <c r="A178" s="37">
        <v>326</v>
      </c>
      <c r="B178" s="41"/>
      <c r="C178" s="41"/>
      <c r="D178" s="180"/>
      <c r="E178" s="179"/>
      <c r="F178" s="43"/>
      <c r="G178" s="179"/>
      <c r="H178" s="179"/>
      <c r="I178" s="153">
        <f>_xlfn.XLOOKUP(B178,Clients!B:B,Clients!W:W,FALSE)</f>
        <v>0</v>
      </c>
      <c r="J178" s="181">
        <f>_xlfn.XLOOKUP(B178,Clients!$B$1:$B$1001,Clients!$M$1:$M$1001,FALSE)</f>
        <v>0</v>
      </c>
      <c r="K178" s="153">
        <f>_xlfn.XLOOKUP(B178,Clients!B:B,Clients!R:R,FALSE)</f>
        <v>0</v>
      </c>
      <c r="L178" s="184"/>
      <c r="M178" s="36">
        <f>_xlfn.XLOOKUP(B178,Clients!B:B,Clients!X:X,FALSE)</f>
        <v>0</v>
      </c>
      <c r="N178" s="36">
        <f>_xlfn.XLOOKUP(B178,Clients!B:B,Clients!Y:Y,FALSE)</f>
        <v>0</v>
      </c>
      <c r="O178" s="183"/>
      <c r="P178" s="183" t="str">
        <f>_xlfn.XLOOKUP(O178,'Prix vente'!A:A,'Prix vente'!H:H)&amp;"/"&amp;_xlfn.XLOOKUP(O178,'Prix vente'!A:A,'Prix vente'!P:P)&amp;"/"&amp;_xlfn.XLOOKUP(O178,'Prix vente'!A:A,'Prix vente'!Q:Q)/1000</f>
        <v>//0</v>
      </c>
      <c r="Q178" s="183"/>
      <c r="R178" s="183">
        <f>Q178*_xlfn.XLOOKUP(O178,'Prix vente'!A:A,'Prix vente'!R:R)</f>
        <v>0</v>
      </c>
      <c r="S178" s="182"/>
      <c r="T178" s="182" t="str">
        <f>_xlfn.XLOOKUP(S178,'Prix vente'!$A:$A,'Prix vente'!$H:$H)&amp;"/"&amp;_xlfn.XLOOKUP(S178,'Prix vente'!A:A,'Prix vente'!P:P)&amp;"/"&amp;_xlfn.XLOOKUP(S178,'Prix vente'!A:A,'Prix vente'!Q:Q)/1000</f>
        <v>//0</v>
      </c>
      <c r="U178" s="182"/>
      <c r="V178" s="182"/>
      <c r="W178" s="183"/>
      <c r="X178" s="183" t="str">
        <f>_xlfn.XLOOKUP(W178,'Prix vente'!$A:$A,'Prix vente'!$H:$H)&amp;"/"&amp;_xlfn.XLOOKUP(W178,'Prix vente'!A:A,'Prix vente'!P:P)&amp;"/"&amp;_xlfn.XLOOKUP(W178,'Prix vente'!A:A,'Prix vente'!Q:Q)/1000</f>
        <v>//0</v>
      </c>
      <c r="Y178" s="183"/>
      <c r="Z178" s="183"/>
      <c r="AA178" s="182"/>
      <c r="AB178" s="182" t="str">
        <f>_xlfn.XLOOKUP(AA178,'Prix vente'!$A:$A,'Prix vente'!$H:$H)&amp;"/"&amp;_xlfn.XLOOKUP(AA178,'Prix vente'!A:A,'Prix vente'!P:P)&amp;"/"&amp;_xlfn.XLOOKUP(AA178,'Prix vente'!A:A,'Prix vente'!Q:Q)/1000</f>
        <v>//0</v>
      </c>
      <c r="AC178" s="182"/>
      <c r="AD178" s="182">
        <f>IFERROR(AC178*_xlfn.XLOOKUP(AA178,'Prix vente'!$A:$A,'Prix vente'!$R:$R),"")</f>
        <v>0</v>
      </c>
      <c r="AE178" s="183"/>
      <c r="AF178" s="183" t="str">
        <f>_xlfn.XLOOKUP(AE178,'Prix vente'!$A:$A,'Prix vente'!$H:$H)&amp;"/"&amp;_xlfn.XLOOKUP(AE178,'Prix vente'!$A:$A,'Prix vente'!$P:$P)&amp;"/"&amp;_xlfn.XLOOKUP(AE178,'Prix vente'!A:A,'Prix vente'!Q:Q)/1000</f>
        <v>//0</v>
      </c>
      <c r="AG178" s="183"/>
      <c r="AH178" s="183">
        <f>IFERROR(AG178*_xlfn.XLOOKUP(AE178,'Prix vente'!$A:$A,'Prix vente'!$R:$R),"")</f>
        <v>0</v>
      </c>
      <c r="AI178" s="182"/>
      <c r="AJ178" s="182" t="str">
        <f>_xlfn.XLOOKUP(AI178,'Prix vente'!$A:$A,'Prix vente'!$H:$H)&amp;"/"&amp;_xlfn.XLOOKUP(AI178,'Prix vente'!$A:$A,'Prix vente'!$P:$P)&amp;"/"&amp;_xlfn.XLOOKUP(AI178,'Prix vente'!A:A,'Prix vente'!Q:Q)/1000</f>
        <v>//0</v>
      </c>
      <c r="AK178" s="182"/>
      <c r="AL178" s="182">
        <f>IFERROR(AK178*_xlfn.XLOOKUP(AI178,'Prix vente'!$A:$A,'Prix vente'!$R:$R),"")</f>
        <v>0</v>
      </c>
      <c r="AM178" s="183"/>
      <c r="AN178" s="183" t="str">
        <f>_xlfn.XLOOKUP(AM178,'Prix vente'!$A:$A,'Prix vente'!$H:$H)&amp;"/"&amp;_xlfn.XLOOKUP(AM178,'Prix vente'!$A:$A,'Prix vente'!$P:$P)&amp;"/"&amp;_xlfn.XLOOKUP(AM178,'Prix vente'!A:A,'Prix vente'!Q:Q)/1000</f>
        <v>//0</v>
      </c>
      <c r="AO178" s="183"/>
      <c r="AP178" s="183">
        <f>IFERROR(AO178*_xlfn.XLOOKUP(AM178,'Prix vente'!$A:$A,'Prix vente'!$R:$R),"")</f>
        <v>0</v>
      </c>
      <c r="AQ178" s="182"/>
      <c r="AR178" s="182" t="str">
        <f>_xlfn.XLOOKUP(AQ178,'Prix vente'!$A:$A,'Prix vente'!$H:$H)&amp;"/"&amp;_xlfn.XLOOKUP(AQ178,'Prix vente'!$A:$A,'Prix vente'!$P:$P)&amp;"/"&amp;_xlfn.XLOOKUP(AQ178,'Prix vente'!A:A,'Prix vente'!Q:Q)/1000</f>
        <v>//0</v>
      </c>
      <c r="AS178" s="182"/>
      <c r="AT178" s="182">
        <f>IFERROR(AS178*_xlfn.XLOOKUP(AQ178,'Prix vente'!$A:$A,'Prix vente'!$R:$R),"")</f>
        <v>0</v>
      </c>
      <c r="AU178" s="183"/>
      <c r="AV178" s="183"/>
      <c r="AW178" s="183"/>
      <c r="AX178" s="183"/>
      <c r="AY178" s="182"/>
      <c r="AZ178" s="182"/>
      <c r="BA178" s="182"/>
      <c r="BB178" s="182"/>
    </row>
    <row r="179" spans="1:54" x14ac:dyDescent="0.25">
      <c r="A179" s="37">
        <v>327</v>
      </c>
      <c r="B179" s="41"/>
      <c r="C179" s="41"/>
      <c r="D179" s="180"/>
      <c r="E179" s="179"/>
      <c r="F179" s="43"/>
      <c r="G179" s="179"/>
      <c r="H179" s="179"/>
      <c r="I179" s="153">
        <f>_xlfn.XLOOKUP(B179,Clients!B:B,Clients!W:W,FALSE)</f>
        <v>0</v>
      </c>
      <c r="J179" s="181">
        <f>_xlfn.XLOOKUP(B179,Clients!$B$1:$B$1001,Clients!$M$1:$M$1001,FALSE)</f>
        <v>0</v>
      </c>
      <c r="K179" s="153">
        <f>_xlfn.XLOOKUP(B179,Clients!B:B,Clients!R:R,FALSE)</f>
        <v>0</v>
      </c>
      <c r="L179" s="184"/>
      <c r="M179" s="36">
        <f>_xlfn.XLOOKUP(B179,Clients!B:B,Clients!X:X,FALSE)</f>
        <v>0</v>
      </c>
      <c r="N179" s="36">
        <f>_xlfn.XLOOKUP(B179,Clients!B:B,Clients!Y:Y,FALSE)</f>
        <v>0</v>
      </c>
      <c r="O179" s="183"/>
      <c r="P179" s="183" t="str">
        <f>_xlfn.XLOOKUP(O179,'Prix vente'!A:A,'Prix vente'!H:H)&amp;"/"&amp;_xlfn.XLOOKUP(O179,'Prix vente'!A:A,'Prix vente'!P:P)&amp;"/"&amp;_xlfn.XLOOKUP(O179,'Prix vente'!A:A,'Prix vente'!Q:Q)/1000</f>
        <v>//0</v>
      </c>
      <c r="Q179" s="183"/>
      <c r="R179" s="183">
        <f>Q179*_xlfn.XLOOKUP(O179,'Prix vente'!A:A,'Prix vente'!R:R)</f>
        <v>0</v>
      </c>
      <c r="S179" s="182"/>
      <c r="T179" s="182" t="str">
        <f>_xlfn.XLOOKUP(S179,'Prix vente'!$A:$A,'Prix vente'!$H:$H)&amp;"/"&amp;_xlfn.XLOOKUP(S179,'Prix vente'!A:A,'Prix vente'!P:P)&amp;"/"&amp;_xlfn.XLOOKUP(S179,'Prix vente'!A:A,'Prix vente'!Q:Q)/1000</f>
        <v>//0</v>
      </c>
      <c r="U179" s="182"/>
      <c r="V179" s="182"/>
      <c r="W179" s="183"/>
      <c r="X179" s="183" t="str">
        <f>_xlfn.XLOOKUP(W179,'Prix vente'!$A:$A,'Prix vente'!$H:$H)&amp;"/"&amp;_xlfn.XLOOKUP(W179,'Prix vente'!A:A,'Prix vente'!P:P)&amp;"/"&amp;_xlfn.XLOOKUP(W179,'Prix vente'!A:A,'Prix vente'!Q:Q)/1000</f>
        <v>//0</v>
      </c>
      <c r="Y179" s="183"/>
      <c r="Z179" s="183"/>
      <c r="AA179" s="182"/>
      <c r="AB179" s="182" t="str">
        <f>_xlfn.XLOOKUP(AA179,'Prix vente'!$A:$A,'Prix vente'!$H:$H)&amp;"/"&amp;_xlfn.XLOOKUP(AA179,'Prix vente'!A:A,'Prix vente'!P:P)&amp;"/"&amp;_xlfn.XLOOKUP(AA179,'Prix vente'!A:A,'Prix vente'!Q:Q)/1000</f>
        <v>//0</v>
      </c>
      <c r="AC179" s="182"/>
      <c r="AD179" s="182">
        <f>IFERROR(AC179*_xlfn.XLOOKUP(AA179,'Prix vente'!$A:$A,'Prix vente'!$R:$R),"")</f>
        <v>0</v>
      </c>
      <c r="AE179" s="183"/>
      <c r="AF179" s="183" t="str">
        <f>_xlfn.XLOOKUP(AE179,'Prix vente'!$A:$A,'Prix vente'!$H:$H)&amp;"/"&amp;_xlfn.XLOOKUP(AE179,'Prix vente'!$A:$A,'Prix vente'!$P:$P)&amp;"/"&amp;_xlfn.XLOOKUP(AE179,'Prix vente'!A:A,'Prix vente'!Q:Q)/1000</f>
        <v>//0</v>
      </c>
      <c r="AG179" s="183"/>
      <c r="AH179" s="183">
        <f>IFERROR(AG179*_xlfn.XLOOKUP(AE179,'Prix vente'!$A:$A,'Prix vente'!$R:$R),"")</f>
        <v>0</v>
      </c>
      <c r="AI179" s="182"/>
      <c r="AJ179" s="182" t="str">
        <f>_xlfn.XLOOKUP(AI179,'Prix vente'!$A:$A,'Prix vente'!$H:$H)&amp;"/"&amp;_xlfn.XLOOKUP(AI179,'Prix vente'!$A:$A,'Prix vente'!$P:$P)&amp;"/"&amp;_xlfn.XLOOKUP(AI179,'Prix vente'!A:A,'Prix vente'!Q:Q)/1000</f>
        <v>//0</v>
      </c>
      <c r="AK179" s="182"/>
      <c r="AL179" s="182">
        <f>IFERROR(AK179*_xlfn.XLOOKUP(AI179,'Prix vente'!$A:$A,'Prix vente'!$R:$R),"")</f>
        <v>0</v>
      </c>
      <c r="AM179" s="183"/>
      <c r="AN179" s="183" t="str">
        <f>_xlfn.XLOOKUP(AM179,'Prix vente'!$A:$A,'Prix vente'!$H:$H)&amp;"/"&amp;_xlfn.XLOOKUP(AM179,'Prix vente'!$A:$A,'Prix vente'!$P:$P)&amp;"/"&amp;_xlfn.XLOOKUP(AM179,'Prix vente'!A:A,'Prix vente'!Q:Q)/1000</f>
        <v>//0</v>
      </c>
      <c r="AO179" s="183"/>
      <c r="AP179" s="183">
        <f>IFERROR(AO179*_xlfn.XLOOKUP(AM179,'Prix vente'!$A:$A,'Prix vente'!$R:$R),"")</f>
        <v>0</v>
      </c>
      <c r="AQ179" s="182"/>
      <c r="AR179" s="182" t="str">
        <f>_xlfn.XLOOKUP(AQ179,'Prix vente'!$A:$A,'Prix vente'!$H:$H)&amp;"/"&amp;_xlfn.XLOOKUP(AQ179,'Prix vente'!$A:$A,'Prix vente'!$P:$P)&amp;"/"&amp;_xlfn.XLOOKUP(AQ179,'Prix vente'!A:A,'Prix vente'!Q:Q)/1000</f>
        <v>//0</v>
      </c>
      <c r="AS179" s="182"/>
      <c r="AT179" s="182">
        <f>IFERROR(AS179*_xlfn.XLOOKUP(AQ179,'Prix vente'!$A:$A,'Prix vente'!$R:$R),"")</f>
        <v>0</v>
      </c>
      <c r="AU179" s="183"/>
      <c r="AV179" s="183"/>
      <c r="AW179" s="183"/>
      <c r="AX179" s="183"/>
      <c r="AY179" s="182"/>
      <c r="AZ179" s="182"/>
      <c r="BA179" s="182"/>
      <c r="BB179" s="182"/>
    </row>
    <row r="180" spans="1:54" x14ac:dyDescent="0.25">
      <c r="A180" s="37">
        <v>328</v>
      </c>
      <c r="B180" s="41"/>
      <c r="C180" s="41"/>
      <c r="D180" s="180"/>
      <c r="E180" s="179"/>
      <c r="F180" s="43"/>
      <c r="G180" s="179"/>
      <c r="H180" s="179"/>
      <c r="I180" s="153">
        <f>_xlfn.XLOOKUP(B180,Clients!B:B,Clients!W:W,FALSE)</f>
        <v>0</v>
      </c>
      <c r="J180" s="181">
        <f>_xlfn.XLOOKUP(B180,Clients!$B$1:$B$1001,Clients!$M$1:$M$1001,FALSE)</f>
        <v>0</v>
      </c>
      <c r="K180" s="153">
        <f>_xlfn.XLOOKUP(B180,Clients!B:B,Clients!R:R,FALSE)</f>
        <v>0</v>
      </c>
      <c r="L180" s="184"/>
      <c r="M180" s="36">
        <f>_xlfn.XLOOKUP(B180,Clients!B:B,Clients!X:X,FALSE)</f>
        <v>0</v>
      </c>
      <c r="N180" s="36">
        <f>_xlfn.XLOOKUP(B180,Clients!B:B,Clients!Y:Y,FALSE)</f>
        <v>0</v>
      </c>
      <c r="O180" s="183"/>
      <c r="P180" s="183" t="str">
        <f>_xlfn.XLOOKUP(O180,'Prix vente'!A:A,'Prix vente'!H:H)&amp;"/"&amp;_xlfn.XLOOKUP(O180,'Prix vente'!A:A,'Prix vente'!P:P)&amp;"/"&amp;_xlfn.XLOOKUP(O180,'Prix vente'!A:A,'Prix vente'!Q:Q)/1000</f>
        <v>//0</v>
      </c>
      <c r="Q180" s="183"/>
      <c r="R180" s="183">
        <f>Q180*_xlfn.XLOOKUP(O180,'Prix vente'!A:A,'Prix vente'!R:R)</f>
        <v>0</v>
      </c>
      <c r="S180" s="182"/>
      <c r="T180" s="182" t="str">
        <f>_xlfn.XLOOKUP(S180,'Prix vente'!$A:$A,'Prix vente'!$H:$H)&amp;"/"&amp;_xlfn.XLOOKUP(S180,'Prix vente'!A:A,'Prix vente'!P:P)&amp;"/"&amp;_xlfn.XLOOKUP(S180,'Prix vente'!A:A,'Prix vente'!Q:Q)/1000</f>
        <v>//0</v>
      </c>
      <c r="U180" s="182"/>
      <c r="V180" s="182"/>
      <c r="W180" s="183"/>
      <c r="X180" s="183" t="str">
        <f>_xlfn.XLOOKUP(W180,'Prix vente'!$A:$A,'Prix vente'!$H:$H)&amp;"/"&amp;_xlfn.XLOOKUP(W180,'Prix vente'!A:A,'Prix vente'!P:P)&amp;"/"&amp;_xlfn.XLOOKUP(W180,'Prix vente'!A:A,'Prix vente'!Q:Q)/1000</f>
        <v>//0</v>
      </c>
      <c r="Y180" s="183"/>
      <c r="Z180" s="183"/>
      <c r="AA180" s="182"/>
      <c r="AB180" s="182" t="str">
        <f>_xlfn.XLOOKUP(AA180,'Prix vente'!$A:$A,'Prix vente'!$H:$H)&amp;"/"&amp;_xlfn.XLOOKUP(AA180,'Prix vente'!A:A,'Prix vente'!P:P)&amp;"/"&amp;_xlfn.XLOOKUP(AA180,'Prix vente'!A:A,'Prix vente'!Q:Q)/1000</f>
        <v>//0</v>
      </c>
      <c r="AC180" s="182"/>
      <c r="AD180" s="182">
        <f>IFERROR(AC180*_xlfn.XLOOKUP(AA180,'Prix vente'!$A:$A,'Prix vente'!$R:$R),"")</f>
        <v>0</v>
      </c>
      <c r="AE180" s="183"/>
      <c r="AF180" s="183" t="str">
        <f>_xlfn.XLOOKUP(AE180,'Prix vente'!$A:$A,'Prix vente'!$H:$H)&amp;"/"&amp;_xlfn.XLOOKUP(AE180,'Prix vente'!$A:$A,'Prix vente'!$P:$P)&amp;"/"&amp;_xlfn.XLOOKUP(AE180,'Prix vente'!A:A,'Prix vente'!Q:Q)/1000</f>
        <v>//0</v>
      </c>
      <c r="AG180" s="183"/>
      <c r="AH180" s="183">
        <f>IFERROR(AG180*_xlfn.XLOOKUP(AE180,'Prix vente'!$A:$A,'Prix vente'!$R:$R),"")</f>
        <v>0</v>
      </c>
      <c r="AI180" s="182"/>
      <c r="AJ180" s="182" t="str">
        <f>_xlfn.XLOOKUP(AI180,'Prix vente'!$A:$A,'Prix vente'!$H:$H)&amp;"/"&amp;_xlfn.XLOOKUP(AI180,'Prix vente'!$A:$A,'Prix vente'!$P:$P)&amp;"/"&amp;_xlfn.XLOOKUP(AI180,'Prix vente'!A:A,'Prix vente'!Q:Q)/1000</f>
        <v>//0</v>
      </c>
      <c r="AK180" s="182"/>
      <c r="AL180" s="182">
        <f>IFERROR(AK180*_xlfn.XLOOKUP(AI180,'Prix vente'!$A:$A,'Prix vente'!$R:$R),"")</f>
        <v>0</v>
      </c>
      <c r="AM180" s="183"/>
      <c r="AN180" s="183" t="str">
        <f>_xlfn.XLOOKUP(AM180,'Prix vente'!$A:$A,'Prix vente'!$H:$H)&amp;"/"&amp;_xlfn.XLOOKUP(AM180,'Prix vente'!$A:$A,'Prix vente'!$P:$P)&amp;"/"&amp;_xlfn.XLOOKUP(AM180,'Prix vente'!A:A,'Prix vente'!Q:Q)/1000</f>
        <v>//0</v>
      </c>
      <c r="AO180" s="183"/>
      <c r="AP180" s="183">
        <f>IFERROR(AO180*_xlfn.XLOOKUP(AM180,'Prix vente'!$A:$A,'Prix vente'!$R:$R),"")</f>
        <v>0</v>
      </c>
      <c r="AQ180" s="182"/>
      <c r="AR180" s="182" t="str">
        <f>_xlfn.XLOOKUP(AQ180,'Prix vente'!$A:$A,'Prix vente'!$H:$H)&amp;"/"&amp;_xlfn.XLOOKUP(AQ180,'Prix vente'!$A:$A,'Prix vente'!$P:$P)&amp;"/"&amp;_xlfn.XLOOKUP(AQ180,'Prix vente'!A:A,'Prix vente'!Q:Q)/1000</f>
        <v>//0</v>
      </c>
      <c r="AS180" s="182"/>
      <c r="AT180" s="182">
        <f>IFERROR(AS180*_xlfn.XLOOKUP(AQ180,'Prix vente'!$A:$A,'Prix vente'!$R:$R),"")</f>
        <v>0</v>
      </c>
      <c r="AU180" s="183"/>
      <c r="AV180" s="183"/>
      <c r="AW180" s="183"/>
      <c r="AX180" s="183"/>
      <c r="AY180" s="182"/>
      <c r="AZ180" s="182"/>
      <c r="BA180" s="182"/>
      <c r="BB180" s="182"/>
    </row>
    <row r="181" spans="1:54" x14ac:dyDescent="0.25">
      <c r="A181" s="37">
        <v>329</v>
      </c>
      <c r="B181" s="41"/>
      <c r="C181" s="41"/>
      <c r="D181" s="180"/>
      <c r="E181" s="179"/>
      <c r="F181" s="43"/>
      <c r="G181" s="179"/>
      <c r="H181" s="179"/>
      <c r="I181" s="153">
        <f>_xlfn.XLOOKUP(B181,Clients!B:B,Clients!W:W,FALSE)</f>
        <v>0</v>
      </c>
      <c r="J181" s="181">
        <f>_xlfn.XLOOKUP(B181,Clients!$B$1:$B$1001,Clients!$M$1:$M$1001,FALSE)</f>
        <v>0</v>
      </c>
      <c r="K181" s="153">
        <f>_xlfn.XLOOKUP(B181,Clients!B:B,Clients!R:R,FALSE)</f>
        <v>0</v>
      </c>
      <c r="L181" s="184"/>
      <c r="M181" s="36">
        <f>_xlfn.XLOOKUP(B181,Clients!B:B,Clients!X:X,FALSE)</f>
        <v>0</v>
      </c>
      <c r="N181" s="36">
        <f>_xlfn.XLOOKUP(B181,Clients!B:B,Clients!Y:Y,FALSE)</f>
        <v>0</v>
      </c>
      <c r="O181" s="183"/>
      <c r="P181" s="183" t="str">
        <f>_xlfn.XLOOKUP(O181,'Prix vente'!A:A,'Prix vente'!H:H)&amp;"/"&amp;_xlfn.XLOOKUP(O181,'Prix vente'!A:A,'Prix vente'!P:P)&amp;"/"&amp;_xlfn.XLOOKUP(O181,'Prix vente'!A:A,'Prix vente'!Q:Q)/1000</f>
        <v>//0</v>
      </c>
      <c r="Q181" s="183"/>
      <c r="R181" s="183">
        <f>Q181*_xlfn.XLOOKUP(O181,'Prix vente'!A:A,'Prix vente'!R:R)</f>
        <v>0</v>
      </c>
      <c r="S181" s="182"/>
      <c r="T181" s="182" t="str">
        <f>_xlfn.XLOOKUP(S181,'Prix vente'!$A:$A,'Prix vente'!$H:$H)&amp;"/"&amp;_xlfn.XLOOKUP(S181,'Prix vente'!A:A,'Prix vente'!P:P)&amp;"/"&amp;_xlfn.XLOOKUP(S181,'Prix vente'!A:A,'Prix vente'!Q:Q)/1000</f>
        <v>//0</v>
      </c>
      <c r="U181" s="182"/>
      <c r="V181" s="182"/>
      <c r="W181" s="183"/>
      <c r="X181" s="183" t="str">
        <f>_xlfn.XLOOKUP(W181,'Prix vente'!$A:$A,'Prix vente'!$H:$H)&amp;"/"&amp;_xlfn.XLOOKUP(W181,'Prix vente'!A:A,'Prix vente'!P:P)&amp;"/"&amp;_xlfn.XLOOKUP(W181,'Prix vente'!A:A,'Prix vente'!Q:Q)/1000</f>
        <v>//0</v>
      </c>
      <c r="Y181" s="183"/>
      <c r="Z181" s="183"/>
      <c r="AA181" s="182"/>
      <c r="AB181" s="182" t="str">
        <f>_xlfn.XLOOKUP(AA181,'Prix vente'!$A:$A,'Prix vente'!$H:$H)&amp;"/"&amp;_xlfn.XLOOKUP(AA181,'Prix vente'!A:A,'Prix vente'!P:P)&amp;"/"&amp;_xlfn.XLOOKUP(AA181,'Prix vente'!A:A,'Prix vente'!Q:Q)/1000</f>
        <v>//0</v>
      </c>
      <c r="AC181" s="182"/>
      <c r="AD181" s="182">
        <f>IFERROR(AC181*_xlfn.XLOOKUP(AA181,'Prix vente'!$A:$A,'Prix vente'!$R:$R),"")</f>
        <v>0</v>
      </c>
      <c r="AE181" s="183"/>
      <c r="AF181" s="183" t="str">
        <f>_xlfn.XLOOKUP(AE181,'Prix vente'!$A:$A,'Prix vente'!$H:$H)&amp;"/"&amp;_xlfn.XLOOKUP(AE181,'Prix vente'!$A:$A,'Prix vente'!$P:$P)&amp;"/"&amp;_xlfn.XLOOKUP(AE181,'Prix vente'!A:A,'Prix vente'!Q:Q)/1000</f>
        <v>//0</v>
      </c>
      <c r="AG181" s="183"/>
      <c r="AH181" s="183">
        <f>IFERROR(AG181*_xlfn.XLOOKUP(AE181,'Prix vente'!$A:$A,'Prix vente'!$R:$R),"")</f>
        <v>0</v>
      </c>
      <c r="AI181" s="182"/>
      <c r="AJ181" s="182" t="str">
        <f>_xlfn.XLOOKUP(AI181,'Prix vente'!$A:$A,'Prix vente'!$H:$H)&amp;"/"&amp;_xlfn.XLOOKUP(AI181,'Prix vente'!$A:$A,'Prix vente'!$P:$P)&amp;"/"&amp;_xlfn.XLOOKUP(AI181,'Prix vente'!A:A,'Prix vente'!Q:Q)/1000</f>
        <v>//0</v>
      </c>
      <c r="AK181" s="182"/>
      <c r="AL181" s="182">
        <f>IFERROR(AK181*_xlfn.XLOOKUP(AI181,'Prix vente'!$A:$A,'Prix vente'!$R:$R),"")</f>
        <v>0</v>
      </c>
      <c r="AM181" s="183"/>
      <c r="AN181" s="183" t="str">
        <f>_xlfn.XLOOKUP(AM181,'Prix vente'!$A:$A,'Prix vente'!$H:$H)&amp;"/"&amp;_xlfn.XLOOKUP(AM181,'Prix vente'!$A:$A,'Prix vente'!$P:$P)&amp;"/"&amp;_xlfn.XLOOKUP(AM181,'Prix vente'!A:A,'Prix vente'!Q:Q)/1000</f>
        <v>//0</v>
      </c>
      <c r="AO181" s="183"/>
      <c r="AP181" s="183">
        <f>IFERROR(AO181*_xlfn.XLOOKUP(AM181,'Prix vente'!$A:$A,'Prix vente'!$R:$R),"")</f>
        <v>0</v>
      </c>
      <c r="AQ181" s="182"/>
      <c r="AR181" s="182" t="str">
        <f>_xlfn.XLOOKUP(AQ181,'Prix vente'!$A:$A,'Prix vente'!$H:$H)&amp;"/"&amp;_xlfn.XLOOKUP(AQ181,'Prix vente'!$A:$A,'Prix vente'!$P:$P)&amp;"/"&amp;_xlfn.XLOOKUP(AQ181,'Prix vente'!A:A,'Prix vente'!Q:Q)/1000</f>
        <v>//0</v>
      </c>
      <c r="AS181" s="182"/>
      <c r="AT181" s="182">
        <f>IFERROR(AS181*_xlfn.XLOOKUP(AQ181,'Prix vente'!$A:$A,'Prix vente'!$R:$R),"")</f>
        <v>0</v>
      </c>
      <c r="AU181" s="183"/>
      <c r="AV181" s="183"/>
      <c r="AW181" s="183"/>
      <c r="AX181" s="183"/>
      <c r="AY181" s="182"/>
      <c r="AZ181" s="182"/>
      <c r="BA181" s="182"/>
      <c r="BB181" s="182"/>
    </row>
    <row r="182" spans="1:54" x14ac:dyDescent="0.25">
      <c r="A182" s="37">
        <v>330</v>
      </c>
      <c r="B182" s="41"/>
      <c r="C182" s="41"/>
      <c r="D182" s="180"/>
      <c r="E182" s="179"/>
      <c r="F182" s="43"/>
      <c r="G182" s="179"/>
      <c r="H182" s="179"/>
      <c r="I182" s="153">
        <f>_xlfn.XLOOKUP(B182,Clients!B:B,Clients!W:W,FALSE)</f>
        <v>0</v>
      </c>
      <c r="J182" s="181">
        <f>_xlfn.XLOOKUP(B182,Clients!$B$1:$B$1001,Clients!$M$1:$M$1001,FALSE)</f>
        <v>0</v>
      </c>
      <c r="K182" s="153">
        <f>_xlfn.XLOOKUP(B182,Clients!B:B,Clients!R:R,FALSE)</f>
        <v>0</v>
      </c>
      <c r="L182" s="184"/>
      <c r="M182" s="36">
        <f>_xlfn.XLOOKUP(B182,Clients!B:B,Clients!X:X,FALSE)</f>
        <v>0</v>
      </c>
      <c r="N182" s="36">
        <f>_xlfn.XLOOKUP(B182,Clients!B:B,Clients!Y:Y,FALSE)</f>
        <v>0</v>
      </c>
      <c r="O182" s="183"/>
      <c r="P182" s="183" t="str">
        <f>_xlfn.XLOOKUP(O182,'Prix vente'!A:A,'Prix vente'!H:H)&amp;"/"&amp;_xlfn.XLOOKUP(O182,'Prix vente'!A:A,'Prix vente'!P:P)&amp;"/"&amp;_xlfn.XLOOKUP(O182,'Prix vente'!A:A,'Prix vente'!Q:Q)/1000</f>
        <v>//0</v>
      </c>
      <c r="Q182" s="183"/>
      <c r="R182" s="183">
        <f>Q182*_xlfn.XLOOKUP(O182,'Prix vente'!A:A,'Prix vente'!R:R)</f>
        <v>0</v>
      </c>
      <c r="S182" s="182"/>
      <c r="T182" s="182" t="str">
        <f>_xlfn.XLOOKUP(S182,'Prix vente'!$A:$A,'Prix vente'!$H:$H)&amp;"/"&amp;_xlfn.XLOOKUP(S182,'Prix vente'!A:A,'Prix vente'!P:P)&amp;"/"&amp;_xlfn.XLOOKUP(S182,'Prix vente'!A:A,'Prix vente'!Q:Q)/1000</f>
        <v>//0</v>
      </c>
      <c r="U182" s="182"/>
      <c r="V182" s="182"/>
      <c r="W182" s="183"/>
      <c r="X182" s="183" t="str">
        <f>_xlfn.XLOOKUP(W182,'Prix vente'!$A:$A,'Prix vente'!$H:$H)&amp;"/"&amp;_xlfn.XLOOKUP(W182,'Prix vente'!A:A,'Prix vente'!P:P)&amp;"/"&amp;_xlfn.XLOOKUP(W182,'Prix vente'!A:A,'Prix vente'!Q:Q)/1000</f>
        <v>//0</v>
      </c>
      <c r="Y182" s="183"/>
      <c r="Z182" s="183"/>
      <c r="AA182" s="182"/>
      <c r="AB182" s="182" t="str">
        <f>_xlfn.XLOOKUP(AA182,'Prix vente'!$A:$A,'Prix vente'!$H:$H)&amp;"/"&amp;_xlfn.XLOOKUP(AA182,'Prix vente'!A:A,'Prix vente'!P:P)&amp;"/"&amp;_xlfn.XLOOKUP(AA182,'Prix vente'!A:A,'Prix vente'!Q:Q)/1000</f>
        <v>//0</v>
      </c>
      <c r="AC182" s="182"/>
      <c r="AD182" s="182">
        <f>IFERROR(AC182*_xlfn.XLOOKUP(AA182,'Prix vente'!$A:$A,'Prix vente'!$R:$R),"")</f>
        <v>0</v>
      </c>
      <c r="AE182" s="183"/>
      <c r="AF182" s="183" t="str">
        <f>_xlfn.XLOOKUP(AE182,'Prix vente'!$A:$A,'Prix vente'!$H:$H)&amp;"/"&amp;_xlfn.XLOOKUP(AE182,'Prix vente'!$A:$A,'Prix vente'!$P:$P)&amp;"/"&amp;_xlfn.XLOOKUP(AE182,'Prix vente'!A:A,'Prix vente'!Q:Q)/1000</f>
        <v>//0</v>
      </c>
      <c r="AG182" s="183"/>
      <c r="AH182" s="183">
        <f>IFERROR(AG182*_xlfn.XLOOKUP(AE182,'Prix vente'!$A:$A,'Prix vente'!$R:$R),"")</f>
        <v>0</v>
      </c>
      <c r="AI182" s="182"/>
      <c r="AJ182" s="182" t="str">
        <f>_xlfn.XLOOKUP(AI182,'Prix vente'!$A:$A,'Prix vente'!$H:$H)&amp;"/"&amp;_xlfn.XLOOKUP(AI182,'Prix vente'!$A:$A,'Prix vente'!$P:$P)&amp;"/"&amp;_xlfn.XLOOKUP(AI182,'Prix vente'!A:A,'Prix vente'!Q:Q)/1000</f>
        <v>//0</v>
      </c>
      <c r="AK182" s="182"/>
      <c r="AL182" s="182">
        <f>IFERROR(AK182*_xlfn.XLOOKUP(AI182,'Prix vente'!$A:$A,'Prix vente'!$R:$R),"")</f>
        <v>0</v>
      </c>
      <c r="AM182" s="183"/>
      <c r="AN182" s="183" t="str">
        <f>_xlfn.XLOOKUP(AM182,'Prix vente'!$A:$A,'Prix vente'!$H:$H)&amp;"/"&amp;_xlfn.XLOOKUP(AM182,'Prix vente'!$A:$A,'Prix vente'!$P:$P)&amp;"/"&amp;_xlfn.XLOOKUP(AM182,'Prix vente'!A:A,'Prix vente'!Q:Q)/1000</f>
        <v>//0</v>
      </c>
      <c r="AO182" s="183"/>
      <c r="AP182" s="183">
        <f>IFERROR(AO182*_xlfn.XLOOKUP(AM182,'Prix vente'!$A:$A,'Prix vente'!$R:$R),"")</f>
        <v>0</v>
      </c>
      <c r="AQ182" s="182"/>
      <c r="AR182" s="182" t="str">
        <f>_xlfn.XLOOKUP(AQ182,'Prix vente'!$A:$A,'Prix vente'!$H:$H)&amp;"/"&amp;_xlfn.XLOOKUP(AQ182,'Prix vente'!$A:$A,'Prix vente'!$P:$P)&amp;"/"&amp;_xlfn.XLOOKUP(AQ182,'Prix vente'!A:A,'Prix vente'!Q:Q)/1000</f>
        <v>//0</v>
      </c>
      <c r="AS182" s="182"/>
      <c r="AT182" s="182">
        <f>IFERROR(AS182*_xlfn.XLOOKUP(AQ182,'Prix vente'!$A:$A,'Prix vente'!$R:$R),"")</f>
        <v>0</v>
      </c>
      <c r="AU182" s="183"/>
      <c r="AV182" s="183"/>
      <c r="AW182" s="183"/>
      <c r="AX182" s="183"/>
      <c r="AY182" s="182"/>
      <c r="AZ182" s="182"/>
      <c r="BA182" s="182"/>
      <c r="BB182" s="182"/>
    </row>
    <row r="183" spans="1:54" x14ac:dyDescent="0.25">
      <c r="A183" s="37">
        <v>331</v>
      </c>
      <c r="B183" s="41"/>
      <c r="C183" s="41"/>
      <c r="D183" s="180"/>
      <c r="E183" s="179"/>
      <c r="F183" s="43"/>
      <c r="G183" s="179"/>
      <c r="H183" s="179"/>
      <c r="I183" s="153">
        <f>_xlfn.XLOOKUP(B183,Clients!B:B,Clients!W:W,FALSE)</f>
        <v>0</v>
      </c>
      <c r="J183" s="181">
        <f>_xlfn.XLOOKUP(B183,Clients!$B$1:$B$1001,Clients!$M$1:$M$1001,FALSE)</f>
        <v>0</v>
      </c>
      <c r="K183" s="153">
        <f>_xlfn.XLOOKUP(B183,Clients!B:B,Clients!R:R,FALSE)</f>
        <v>0</v>
      </c>
      <c r="L183" s="184"/>
      <c r="M183" s="36">
        <f>_xlfn.XLOOKUP(B183,Clients!B:B,Clients!X:X,FALSE)</f>
        <v>0</v>
      </c>
      <c r="N183" s="36">
        <f>_xlfn.XLOOKUP(B183,Clients!B:B,Clients!Y:Y,FALSE)</f>
        <v>0</v>
      </c>
      <c r="O183" s="183"/>
      <c r="P183" s="183" t="str">
        <f>_xlfn.XLOOKUP(O183,'Prix vente'!A:A,'Prix vente'!H:H)&amp;"/"&amp;_xlfn.XLOOKUP(O183,'Prix vente'!A:A,'Prix vente'!P:P)&amp;"/"&amp;_xlfn.XLOOKUP(O183,'Prix vente'!A:A,'Prix vente'!Q:Q)/1000</f>
        <v>//0</v>
      </c>
      <c r="Q183" s="183"/>
      <c r="R183" s="183">
        <f>Q183*_xlfn.XLOOKUP(O183,'Prix vente'!A:A,'Prix vente'!R:R)</f>
        <v>0</v>
      </c>
      <c r="S183" s="182"/>
      <c r="T183" s="182" t="str">
        <f>_xlfn.XLOOKUP(S183,'Prix vente'!$A:$A,'Prix vente'!$H:$H)&amp;"/"&amp;_xlfn.XLOOKUP(S183,'Prix vente'!A:A,'Prix vente'!P:P)&amp;"/"&amp;_xlfn.XLOOKUP(S183,'Prix vente'!A:A,'Prix vente'!Q:Q)/1000</f>
        <v>//0</v>
      </c>
      <c r="U183" s="182"/>
      <c r="V183" s="182"/>
      <c r="W183" s="183"/>
      <c r="X183" s="183" t="str">
        <f>_xlfn.XLOOKUP(W183,'Prix vente'!$A:$A,'Prix vente'!$H:$H)&amp;"/"&amp;_xlfn.XLOOKUP(W183,'Prix vente'!A:A,'Prix vente'!P:P)&amp;"/"&amp;_xlfn.XLOOKUP(W183,'Prix vente'!A:A,'Prix vente'!Q:Q)/1000</f>
        <v>//0</v>
      </c>
      <c r="Y183" s="183"/>
      <c r="Z183" s="183"/>
      <c r="AA183" s="182"/>
      <c r="AB183" s="182" t="str">
        <f>_xlfn.XLOOKUP(AA183,'Prix vente'!$A:$A,'Prix vente'!$H:$H)&amp;"/"&amp;_xlfn.XLOOKUP(AA183,'Prix vente'!A:A,'Prix vente'!P:P)&amp;"/"&amp;_xlfn.XLOOKUP(AA183,'Prix vente'!A:A,'Prix vente'!Q:Q)/1000</f>
        <v>//0</v>
      </c>
      <c r="AC183" s="182"/>
      <c r="AD183" s="182">
        <f>IFERROR(AC183*_xlfn.XLOOKUP(AA183,'Prix vente'!$A:$A,'Prix vente'!$R:$R),"")</f>
        <v>0</v>
      </c>
      <c r="AE183" s="183"/>
      <c r="AF183" s="183" t="str">
        <f>_xlfn.XLOOKUP(AE183,'Prix vente'!$A:$A,'Prix vente'!$H:$H)&amp;"/"&amp;_xlfn.XLOOKUP(AE183,'Prix vente'!$A:$A,'Prix vente'!$P:$P)&amp;"/"&amp;_xlfn.XLOOKUP(AE183,'Prix vente'!A:A,'Prix vente'!Q:Q)/1000</f>
        <v>//0</v>
      </c>
      <c r="AG183" s="183"/>
      <c r="AH183" s="183">
        <f>IFERROR(AG183*_xlfn.XLOOKUP(AE183,'Prix vente'!$A:$A,'Prix vente'!$R:$R),"")</f>
        <v>0</v>
      </c>
      <c r="AI183" s="182"/>
      <c r="AJ183" s="182" t="str">
        <f>_xlfn.XLOOKUP(AI183,'Prix vente'!$A:$A,'Prix vente'!$H:$H)&amp;"/"&amp;_xlfn.XLOOKUP(AI183,'Prix vente'!$A:$A,'Prix vente'!$P:$P)&amp;"/"&amp;_xlfn.XLOOKUP(AI183,'Prix vente'!A:A,'Prix vente'!Q:Q)/1000</f>
        <v>//0</v>
      </c>
      <c r="AK183" s="182"/>
      <c r="AL183" s="182">
        <f>IFERROR(AK183*_xlfn.XLOOKUP(AI183,'Prix vente'!$A:$A,'Prix vente'!$R:$R),"")</f>
        <v>0</v>
      </c>
      <c r="AM183" s="183"/>
      <c r="AN183" s="183" t="str">
        <f>_xlfn.XLOOKUP(AM183,'Prix vente'!$A:$A,'Prix vente'!$H:$H)&amp;"/"&amp;_xlfn.XLOOKUP(AM183,'Prix vente'!$A:$A,'Prix vente'!$P:$P)&amp;"/"&amp;_xlfn.XLOOKUP(AM183,'Prix vente'!A:A,'Prix vente'!Q:Q)/1000</f>
        <v>//0</v>
      </c>
      <c r="AO183" s="183"/>
      <c r="AP183" s="183">
        <f>IFERROR(AO183*_xlfn.XLOOKUP(AM183,'Prix vente'!$A:$A,'Prix vente'!$R:$R),"")</f>
        <v>0</v>
      </c>
      <c r="AQ183" s="182"/>
      <c r="AR183" s="182" t="str">
        <f>_xlfn.XLOOKUP(AQ183,'Prix vente'!$A:$A,'Prix vente'!$H:$H)&amp;"/"&amp;_xlfn.XLOOKUP(AQ183,'Prix vente'!$A:$A,'Prix vente'!$P:$P)&amp;"/"&amp;_xlfn.XLOOKUP(AQ183,'Prix vente'!A:A,'Prix vente'!Q:Q)/1000</f>
        <v>//0</v>
      </c>
      <c r="AS183" s="182"/>
      <c r="AT183" s="182">
        <f>IFERROR(AS183*_xlfn.XLOOKUP(AQ183,'Prix vente'!$A:$A,'Prix vente'!$R:$R),"")</f>
        <v>0</v>
      </c>
      <c r="AU183" s="183"/>
      <c r="AV183" s="183"/>
      <c r="AW183" s="183"/>
      <c r="AX183" s="183"/>
      <c r="AY183" s="182"/>
      <c r="AZ183" s="182"/>
      <c r="BA183" s="182"/>
      <c r="BB183" s="182"/>
    </row>
    <row r="184" spans="1:54" x14ac:dyDescent="0.25">
      <c r="A184" s="37">
        <v>332</v>
      </c>
      <c r="B184" s="41"/>
      <c r="C184" s="41"/>
      <c r="D184" s="180"/>
      <c r="E184" s="179"/>
      <c r="F184" s="43"/>
      <c r="G184" s="179"/>
      <c r="H184" s="179"/>
      <c r="I184" s="153">
        <f>_xlfn.XLOOKUP(B184,Clients!B:B,Clients!W:W,FALSE)</f>
        <v>0</v>
      </c>
      <c r="J184" s="181">
        <f>_xlfn.XLOOKUP(B184,Clients!$B$1:$B$1001,Clients!$M$1:$M$1001,FALSE)</f>
        <v>0</v>
      </c>
      <c r="K184" s="153">
        <f>_xlfn.XLOOKUP(B184,Clients!B:B,Clients!R:R,FALSE)</f>
        <v>0</v>
      </c>
      <c r="L184" s="184"/>
      <c r="M184" s="36">
        <f>_xlfn.XLOOKUP(B184,Clients!B:B,Clients!X:X,FALSE)</f>
        <v>0</v>
      </c>
      <c r="N184" s="36">
        <f>_xlfn.XLOOKUP(B184,Clients!B:B,Clients!Y:Y,FALSE)</f>
        <v>0</v>
      </c>
      <c r="O184" s="183"/>
      <c r="P184" s="183" t="str">
        <f>_xlfn.XLOOKUP(O184,'Prix vente'!A:A,'Prix vente'!H:H)&amp;"/"&amp;_xlfn.XLOOKUP(O184,'Prix vente'!A:A,'Prix vente'!P:P)&amp;"/"&amp;_xlfn.XLOOKUP(O184,'Prix vente'!A:A,'Prix vente'!Q:Q)/1000</f>
        <v>//0</v>
      </c>
      <c r="Q184" s="183"/>
      <c r="R184" s="183">
        <f>Q184*_xlfn.XLOOKUP(O184,'Prix vente'!A:A,'Prix vente'!R:R)</f>
        <v>0</v>
      </c>
      <c r="S184" s="182"/>
      <c r="T184" s="182" t="str">
        <f>_xlfn.XLOOKUP(S184,'Prix vente'!$A:$A,'Prix vente'!$H:$H)&amp;"/"&amp;_xlfn.XLOOKUP(S184,'Prix vente'!A:A,'Prix vente'!P:P)&amp;"/"&amp;_xlfn.XLOOKUP(S184,'Prix vente'!A:A,'Prix vente'!Q:Q)/1000</f>
        <v>//0</v>
      </c>
      <c r="U184" s="182"/>
      <c r="V184" s="182"/>
      <c r="W184" s="183"/>
      <c r="X184" s="183" t="str">
        <f>_xlfn.XLOOKUP(W184,'Prix vente'!$A:$A,'Prix vente'!$H:$H)&amp;"/"&amp;_xlfn.XLOOKUP(W184,'Prix vente'!A:A,'Prix vente'!P:P)&amp;"/"&amp;_xlfn.XLOOKUP(W184,'Prix vente'!A:A,'Prix vente'!Q:Q)/1000</f>
        <v>//0</v>
      </c>
      <c r="Y184" s="183"/>
      <c r="Z184" s="183"/>
      <c r="AA184" s="182"/>
      <c r="AB184" s="182" t="str">
        <f>_xlfn.XLOOKUP(AA184,'Prix vente'!$A:$A,'Prix vente'!$H:$H)&amp;"/"&amp;_xlfn.XLOOKUP(AA184,'Prix vente'!A:A,'Prix vente'!P:P)&amp;"/"&amp;_xlfn.XLOOKUP(AA184,'Prix vente'!A:A,'Prix vente'!Q:Q)/1000</f>
        <v>//0</v>
      </c>
      <c r="AC184" s="182"/>
      <c r="AD184" s="182">
        <f>IFERROR(AC184*_xlfn.XLOOKUP(AA184,'Prix vente'!$A:$A,'Prix vente'!$R:$R),"")</f>
        <v>0</v>
      </c>
      <c r="AE184" s="183"/>
      <c r="AF184" s="183" t="str">
        <f>_xlfn.XLOOKUP(AE184,'Prix vente'!$A:$A,'Prix vente'!$H:$H)&amp;"/"&amp;_xlfn.XLOOKUP(AE184,'Prix vente'!$A:$A,'Prix vente'!$P:$P)&amp;"/"&amp;_xlfn.XLOOKUP(AE184,'Prix vente'!A:A,'Prix vente'!Q:Q)/1000</f>
        <v>//0</v>
      </c>
      <c r="AG184" s="183"/>
      <c r="AH184" s="183">
        <f>IFERROR(AG184*_xlfn.XLOOKUP(AE184,'Prix vente'!$A:$A,'Prix vente'!$R:$R),"")</f>
        <v>0</v>
      </c>
      <c r="AI184" s="182"/>
      <c r="AJ184" s="182" t="str">
        <f>_xlfn.XLOOKUP(AI184,'Prix vente'!$A:$A,'Prix vente'!$H:$H)&amp;"/"&amp;_xlfn.XLOOKUP(AI184,'Prix vente'!$A:$A,'Prix vente'!$P:$P)&amp;"/"&amp;_xlfn.XLOOKUP(AI184,'Prix vente'!A:A,'Prix vente'!Q:Q)/1000</f>
        <v>//0</v>
      </c>
      <c r="AK184" s="182"/>
      <c r="AL184" s="182">
        <f>IFERROR(AK184*_xlfn.XLOOKUP(AI184,'Prix vente'!$A:$A,'Prix vente'!$R:$R),"")</f>
        <v>0</v>
      </c>
      <c r="AM184" s="183"/>
      <c r="AN184" s="183" t="str">
        <f>_xlfn.XLOOKUP(AM184,'Prix vente'!$A:$A,'Prix vente'!$H:$H)&amp;"/"&amp;_xlfn.XLOOKUP(AM184,'Prix vente'!$A:$A,'Prix vente'!$P:$P)&amp;"/"&amp;_xlfn.XLOOKUP(AM184,'Prix vente'!A:A,'Prix vente'!Q:Q)/1000</f>
        <v>//0</v>
      </c>
      <c r="AO184" s="183"/>
      <c r="AP184" s="183">
        <f>IFERROR(AO184*_xlfn.XLOOKUP(AM184,'Prix vente'!$A:$A,'Prix vente'!$R:$R),"")</f>
        <v>0</v>
      </c>
      <c r="AQ184" s="182"/>
      <c r="AR184" s="182" t="str">
        <f>_xlfn.XLOOKUP(AQ184,'Prix vente'!$A:$A,'Prix vente'!$H:$H)&amp;"/"&amp;_xlfn.XLOOKUP(AQ184,'Prix vente'!$A:$A,'Prix vente'!$P:$P)&amp;"/"&amp;_xlfn.XLOOKUP(AQ184,'Prix vente'!A:A,'Prix vente'!Q:Q)/1000</f>
        <v>//0</v>
      </c>
      <c r="AS184" s="182"/>
      <c r="AT184" s="182">
        <f>IFERROR(AS184*_xlfn.XLOOKUP(AQ184,'Prix vente'!$A:$A,'Prix vente'!$R:$R),"")</f>
        <v>0</v>
      </c>
      <c r="AU184" s="183"/>
      <c r="AV184" s="183"/>
      <c r="AW184" s="183"/>
      <c r="AX184" s="183"/>
      <c r="AY184" s="182"/>
      <c r="AZ184" s="182"/>
      <c r="BA184" s="182"/>
      <c r="BB184" s="182"/>
    </row>
    <row r="185" spans="1:54" x14ac:dyDescent="0.25">
      <c r="A185" s="37">
        <v>333</v>
      </c>
      <c r="B185" s="41"/>
      <c r="C185" s="41"/>
      <c r="D185" s="180"/>
      <c r="E185" s="179"/>
      <c r="F185" s="43"/>
      <c r="G185" s="179"/>
      <c r="H185" s="179"/>
      <c r="I185" s="153">
        <f>_xlfn.XLOOKUP(B185,Clients!B:B,Clients!W:W,FALSE)</f>
        <v>0</v>
      </c>
      <c r="J185" s="181">
        <f>_xlfn.XLOOKUP(B185,Clients!$B$1:$B$1001,Clients!$M$1:$M$1001,FALSE)</f>
        <v>0</v>
      </c>
      <c r="K185" s="153">
        <f>_xlfn.XLOOKUP(B185,Clients!B:B,Clients!R:R,FALSE)</f>
        <v>0</v>
      </c>
      <c r="L185" s="184"/>
      <c r="M185" s="36">
        <f>_xlfn.XLOOKUP(B185,Clients!B:B,Clients!X:X,FALSE)</f>
        <v>0</v>
      </c>
      <c r="N185" s="36">
        <f>_xlfn.XLOOKUP(B185,Clients!B:B,Clients!Y:Y,FALSE)</f>
        <v>0</v>
      </c>
      <c r="O185" s="183"/>
      <c r="P185" s="183" t="str">
        <f>_xlfn.XLOOKUP(O185,'Prix vente'!A:A,'Prix vente'!H:H)&amp;"/"&amp;_xlfn.XLOOKUP(O185,'Prix vente'!A:A,'Prix vente'!P:P)&amp;"/"&amp;_xlfn.XLOOKUP(O185,'Prix vente'!A:A,'Prix vente'!Q:Q)/1000</f>
        <v>//0</v>
      </c>
      <c r="Q185" s="183"/>
      <c r="R185" s="183">
        <f>Q185*_xlfn.XLOOKUP(O185,'Prix vente'!A:A,'Prix vente'!R:R)</f>
        <v>0</v>
      </c>
      <c r="S185" s="182"/>
      <c r="T185" s="182" t="str">
        <f>_xlfn.XLOOKUP(S185,'Prix vente'!$A:$A,'Prix vente'!$H:$H)&amp;"/"&amp;_xlfn.XLOOKUP(S185,'Prix vente'!A:A,'Prix vente'!P:P)&amp;"/"&amp;_xlfn.XLOOKUP(S185,'Prix vente'!A:A,'Prix vente'!Q:Q)/1000</f>
        <v>//0</v>
      </c>
      <c r="U185" s="182"/>
      <c r="V185" s="182"/>
      <c r="W185" s="183"/>
      <c r="X185" s="183" t="str">
        <f>_xlfn.XLOOKUP(W185,'Prix vente'!$A:$A,'Prix vente'!$H:$H)&amp;"/"&amp;_xlfn.XLOOKUP(W185,'Prix vente'!A:A,'Prix vente'!P:P)&amp;"/"&amp;_xlfn.XLOOKUP(W185,'Prix vente'!A:A,'Prix vente'!Q:Q)/1000</f>
        <v>//0</v>
      </c>
      <c r="Y185" s="183"/>
      <c r="Z185" s="183"/>
      <c r="AA185" s="182"/>
      <c r="AB185" s="182" t="str">
        <f>_xlfn.XLOOKUP(AA185,'Prix vente'!$A:$A,'Prix vente'!$H:$H)&amp;"/"&amp;_xlfn.XLOOKUP(AA185,'Prix vente'!A:A,'Prix vente'!P:P)&amp;"/"&amp;_xlfn.XLOOKUP(AA185,'Prix vente'!A:A,'Prix vente'!Q:Q)/1000</f>
        <v>//0</v>
      </c>
      <c r="AC185" s="182"/>
      <c r="AD185" s="182">
        <f>IFERROR(AC185*_xlfn.XLOOKUP(AA185,'Prix vente'!$A:$A,'Prix vente'!$R:$R),"")</f>
        <v>0</v>
      </c>
      <c r="AE185" s="183"/>
      <c r="AF185" s="183" t="str">
        <f>_xlfn.XLOOKUP(AE185,'Prix vente'!$A:$A,'Prix vente'!$H:$H)&amp;"/"&amp;_xlfn.XLOOKUP(AE185,'Prix vente'!$A:$A,'Prix vente'!$P:$P)&amp;"/"&amp;_xlfn.XLOOKUP(AE185,'Prix vente'!A:A,'Prix vente'!Q:Q)/1000</f>
        <v>//0</v>
      </c>
      <c r="AG185" s="183"/>
      <c r="AH185" s="183">
        <f>IFERROR(AG185*_xlfn.XLOOKUP(AE185,'Prix vente'!$A:$A,'Prix vente'!$R:$R),"")</f>
        <v>0</v>
      </c>
      <c r="AI185" s="182"/>
      <c r="AJ185" s="182" t="str">
        <f>_xlfn.XLOOKUP(AI185,'Prix vente'!$A:$A,'Prix vente'!$H:$H)&amp;"/"&amp;_xlfn.XLOOKUP(AI185,'Prix vente'!$A:$A,'Prix vente'!$P:$P)&amp;"/"&amp;_xlfn.XLOOKUP(AI185,'Prix vente'!A:A,'Prix vente'!Q:Q)/1000</f>
        <v>//0</v>
      </c>
      <c r="AK185" s="182"/>
      <c r="AL185" s="182">
        <f>IFERROR(AK185*_xlfn.XLOOKUP(AI185,'Prix vente'!$A:$A,'Prix vente'!$R:$R),"")</f>
        <v>0</v>
      </c>
      <c r="AM185" s="183"/>
      <c r="AN185" s="183" t="str">
        <f>_xlfn.XLOOKUP(AM185,'Prix vente'!$A:$A,'Prix vente'!$H:$H)&amp;"/"&amp;_xlfn.XLOOKUP(AM185,'Prix vente'!$A:$A,'Prix vente'!$P:$P)&amp;"/"&amp;_xlfn.XLOOKUP(AM185,'Prix vente'!A:A,'Prix vente'!Q:Q)/1000</f>
        <v>//0</v>
      </c>
      <c r="AO185" s="183"/>
      <c r="AP185" s="183">
        <f>IFERROR(AO185*_xlfn.XLOOKUP(AM185,'Prix vente'!$A:$A,'Prix vente'!$R:$R),"")</f>
        <v>0</v>
      </c>
      <c r="AQ185" s="182"/>
      <c r="AR185" s="182" t="str">
        <f>_xlfn.XLOOKUP(AQ185,'Prix vente'!$A:$A,'Prix vente'!$H:$H)&amp;"/"&amp;_xlfn.XLOOKUP(AQ185,'Prix vente'!$A:$A,'Prix vente'!$P:$P)&amp;"/"&amp;_xlfn.XLOOKUP(AQ185,'Prix vente'!A:A,'Prix vente'!Q:Q)/1000</f>
        <v>//0</v>
      </c>
      <c r="AS185" s="182"/>
      <c r="AT185" s="182">
        <f>IFERROR(AS185*_xlfn.XLOOKUP(AQ185,'Prix vente'!$A:$A,'Prix vente'!$R:$R),"")</f>
        <v>0</v>
      </c>
      <c r="AU185" s="183"/>
      <c r="AV185" s="183"/>
      <c r="AW185" s="183"/>
      <c r="AX185" s="183"/>
      <c r="AY185" s="182"/>
      <c r="AZ185" s="182"/>
      <c r="BA185" s="182"/>
      <c r="BB185" s="182"/>
    </row>
    <row r="186" spans="1:54" x14ac:dyDescent="0.25">
      <c r="A186" s="37">
        <v>334</v>
      </c>
      <c r="B186" s="41"/>
      <c r="C186" s="41"/>
      <c r="D186" s="180"/>
      <c r="E186" s="179"/>
      <c r="F186" s="43"/>
      <c r="G186" s="179"/>
      <c r="H186" s="179"/>
      <c r="I186" s="153">
        <f>_xlfn.XLOOKUP(B186,Clients!B:B,Clients!W:W,FALSE)</f>
        <v>0</v>
      </c>
      <c r="J186" s="181">
        <f>_xlfn.XLOOKUP(B186,Clients!$B$1:$B$1001,Clients!$M$1:$M$1001,FALSE)</f>
        <v>0</v>
      </c>
      <c r="K186" s="153">
        <f>_xlfn.XLOOKUP(B186,Clients!B:B,Clients!R:R,FALSE)</f>
        <v>0</v>
      </c>
      <c r="L186" s="184"/>
      <c r="M186" s="36">
        <f>_xlfn.XLOOKUP(B186,Clients!B:B,Clients!X:X,FALSE)</f>
        <v>0</v>
      </c>
      <c r="N186" s="36">
        <f>_xlfn.XLOOKUP(B186,Clients!B:B,Clients!Y:Y,FALSE)</f>
        <v>0</v>
      </c>
      <c r="O186" s="183"/>
      <c r="P186" s="183" t="str">
        <f>_xlfn.XLOOKUP(O186,'Prix vente'!A:A,'Prix vente'!H:H)&amp;"/"&amp;_xlfn.XLOOKUP(O186,'Prix vente'!A:A,'Prix vente'!P:P)&amp;"/"&amp;_xlfn.XLOOKUP(O186,'Prix vente'!A:A,'Prix vente'!Q:Q)/1000</f>
        <v>//0</v>
      </c>
      <c r="Q186" s="183"/>
      <c r="R186" s="183">
        <f>Q186*_xlfn.XLOOKUP(O186,'Prix vente'!A:A,'Prix vente'!R:R)</f>
        <v>0</v>
      </c>
      <c r="S186" s="182"/>
      <c r="T186" s="182" t="str">
        <f>_xlfn.XLOOKUP(S186,'Prix vente'!$A:$A,'Prix vente'!$H:$H)&amp;"/"&amp;_xlfn.XLOOKUP(S186,'Prix vente'!A:A,'Prix vente'!P:P)&amp;"/"&amp;_xlfn.XLOOKUP(S186,'Prix vente'!A:A,'Prix vente'!Q:Q)/1000</f>
        <v>//0</v>
      </c>
      <c r="U186" s="182"/>
      <c r="V186" s="182"/>
      <c r="W186" s="183"/>
      <c r="X186" s="183" t="str">
        <f>_xlfn.XLOOKUP(W186,'Prix vente'!$A:$A,'Prix vente'!$H:$H)&amp;"/"&amp;_xlfn.XLOOKUP(W186,'Prix vente'!A:A,'Prix vente'!P:P)&amp;"/"&amp;_xlfn.XLOOKUP(W186,'Prix vente'!A:A,'Prix vente'!Q:Q)/1000</f>
        <v>//0</v>
      </c>
      <c r="Y186" s="183"/>
      <c r="Z186" s="183"/>
      <c r="AA186" s="182"/>
      <c r="AB186" s="182" t="str">
        <f>_xlfn.XLOOKUP(AA186,'Prix vente'!$A:$A,'Prix vente'!$H:$H)&amp;"/"&amp;_xlfn.XLOOKUP(AA186,'Prix vente'!A:A,'Prix vente'!P:P)&amp;"/"&amp;_xlfn.XLOOKUP(AA186,'Prix vente'!A:A,'Prix vente'!Q:Q)/1000</f>
        <v>//0</v>
      </c>
      <c r="AC186" s="182"/>
      <c r="AD186" s="182">
        <f>IFERROR(AC186*_xlfn.XLOOKUP(AA186,'Prix vente'!$A:$A,'Prix vente'!$R:$R),"")</f>
        <v>0</v>
      </c>
      <c r="AE186" s="183"/>
      <c r="AF186" s="183" t="str">
        <f>_xlfn.XLOOKUP(AE186,'Prix vente'!$A:$A,'Prix vente'!$H:$H)&amp;"/"&amp;_xlfn.XLOOKUP(AE186,'Prix vente'!$A:$A,'Prix vente'!$P:$P)&amp;"/"&amp;_xlfn.XLOOKUP(AE186,'Prix vente'!A:A,'Prix vente'!Q:Q)/1000</f>
        <v>//0</v>
      </c>
      <c r="AG186" s="183"/>
      <c r="AH186" s="183">
        <f>IFERROR(AG186*_xlfn.XLOOKUP(AE186,'Prix vente'!$A:$A,'Prix vente'!$R:$R),"")</f>
        <v>0</v>
      </c>
      <c r="AI186" s="182"/>
      <c r="AJ186" s="182" t="str">
        <f>_xlfn.XLOOKUP(AI186,'Prix vente'!$A:$A,'Prix vente'!$H:$H)&amp;"/"&amp;_xlfn.XLOOKUP(AI186,'Prix vente'!$A:$A,'Prix vente'!$P:$P)&amp;"/"&amp;_xlfn.XLOOKUP(AI186,'Prix vente'!A:A,'Prix vente'!Q:Q)/1000</f>
        <v>//0</v>
      </c>
      <c r="AK186" s="182"/>
      <c r="AL186" s="182">
        <f>IFERROR(AK186*_xlfn.XLOOKUP(AI186,'Prix vente'!$A:$A,'Prix vente'!$R:$R),"")</f>
        <v>0</v>
      </c>
      <c r="AM186" s="183"/>
      <c r="AN186" s="183" t="str">
        <f>_xlfn.XLOOKUP(AM186,'Prix vente'!$A:$A,'Prix vente'!$H:$H)&amp;"/"&amp;_xlfn.XLOOKUP(AM186,'Prix vente'!$A:$A,'Prix vente'!$P:$P)&amp;"/"&amp;_xlfn.XLOOKUP(AM186,'Prix vente'!A:A,'Prix vente'!Q:Q)/1000</f>
        <v>//0</v>
      </c>
      <c r="AO186" s="183"/>
      <c r="AP186" s="183">
        <f>IFERROR(AO186*_xlfn.XLOOKUP(AM186,'Prix vente'!$A:$A,'Prix vente'!$R:$R),"")</f>
        <v>0</v>
      </c>
      <c r="AQ186" s="182"/>
      <c r="AR186" s="182" t="str">
        <f>_xlfn.XLOOKUP(AQ186,'Prix vente'!$A:$A,'Prix vente'!$H:$H)&amp;"/"&amp;_xlfn.XLOOKUP(AQ186,'Prix vente'!$A:$A,'Prix vente'!$P:$P)&amp;"/"&amp;_xlfn.XLOOKUP(AQ186,'Prix vente'!A:A,'Prix vente'!Q:Q)/1000</f>
        <v>//0</v>
      </c>
      <c r="AS186" s="182"/>
      <c r="AT186" s="182">
        <f>IFERROR(AS186*_xlfn.XLOOKUP(AQ186,'Prix vente'!$A:$A,'Prix vente'!$R:$R),"")</f>
        <v>0</v>
      </c>
      <c r="AU186" s="183"/>
      <c r="AV186" s="183"/>
      <c r="AW186" s="183"/>
      <c r="AX186" s="183"/>
      <c r="AY186" s="182"/>
      <c r="AZ186" s="182"/>
      <c r="BA186" s="182"/>
      <c r="BB186" s="182"/>
    </row>
    <row r="187" spans="1:54" x14ac:dyDescent="0.25">
      <c r="A187" s="37">
        <v>335</v>
      </c>
      <c r="B187" s="41"/>
      <c r="C187" s="41"/>
      <c r="D187" s="180"/>
      <c r="E187" s="179"/>
      <c r="F187" s="43"/>
      <c r="G187" s="179"/>
      <c r="H187" s="179"/>
      <c r="I187" s="153">
        <f>_xlfn.XLOOKUP(B187,Clients!B:B,Clients!W:W,FALSE)</f>
        <v>0</v>
      </c>
      <c r="J187" s="181">
        <f>_xlfn.XLOOKUP(B187,Clients!$B$1:$B$1001,Clients!$M$1:$M$1001,FALSE)</f>
        <v>0</v>
      </c>
      <c r="K187" s="153">
        <f>_xlfn.XLOOKUP(B187,Clients!B:B,Clients!R:R,FALSE)</f>
        <v>0</v>
      </c>
      <c r="L187" s="184"/>
      <c r="M187" s="36">
        <f>_xlfn.XLOOKUP(B187,Clients!B:B,Clients!X:X,FALSE)</f>
        <v>0</v>
      </c>
      <c r="N187" s="36">
        <f>_xlfn.XLOOKUP(B187,Clients!B:B,Clients!Y:Y,FALSE)</f>
        <v>0</v>
      </c>
      <c r="O187" s="183"/>
      <c r="P187" s="183" t="str">
        <f>_xlfn.XLOOKUP(O187,'Prix vente'!A:A,'Prix vente'!H:H)&amp;"/"&amp;_xlfn.XLOOKUP(O187,'Prix vente'!A:A,'Prix vente'!P:P)&amp;"/"&amp;_xlfn.XLOOKUP(O187,'Prix vente'!A:A,'Prix vente'!Q:Q)/1000</f>
        <v>//0</v>
      </c>
      <c r="Q187" s="183"/>
      <c r="R187" s="183">
        <f>Q187*_xlfn.XLOOKUP(O187,'Prix vente'!A:A,'Prix vente'!R:R)</f>
        <v>0</v>
      </c>
      <c r="S187" s="182"/>
      <c r="T187" s="182" t="str">
        <f>_xlfn.XLOOKUP(S187,'Prix vente'!$A:$A,'Prix vente'!$H:$H)&amp;"/"&amp;_xlfn.XLOOKUP(S187,'Prix vente'!A:A,'Prix vente'!P:P)&amp;"/"&amp;_xlfn.XLOOKUP(S187,'Prix vente'!A:A,'Prix vente'!Q:Q)/1000</f>
        <v>//0</v>
      </c>
      <c r="U187" s="182"/>
      <c r="V187" s="182"/>
      <c r="W187" s="183"/>
      <c r="X187" s="183" t="str">
        <f>_xlfn.XLOOKUP(W187,'Prix vente'!$A:$A,'Prix vente'!$H:$H)&amp;"/"&amp;_xlfn.XLOOKUP(W187,'Prix vente'!A:A,'Prix vente'!P:P)&amp;"/"&amp;_xlfn.XLOOKUP(W187,'Prix vente'!A:A,'Prix vente'!Q:Q)/1000</f>
        <v>//0</v>
      </c>
      <c r="Y187" s="183"/>
      <c r="Z187" s="183"/>
      <c r="AA187" s="182"/>
      <c r="AB187" s="182" t="str">
        <f>_xlfn.XLOOKUP(AA187,'Prix vente'!$A:$A,'Prix vente'!$H:$H)&amp;"/"&amp;_xlfn.XLOOKUP(AA187,'Prix vente'!A:A,'Prix vente'!P:P)&amp;"/"&amp;_xlfn.XLOOKUP(AA187,'Prix vente'!A:A,'Prix vente'!Q:Q)/1000</f>
        <v>//0</v>
      </c>
      <c r="AC187" s="182"/>
      <c r="AD187" s="182">
        <f>IFERROR(AC187*_xlfn.XLOOKUP(AA187,'Prix vente'!$A:$A,'Prix vente'!$R:$R),"")</f>
        <v>0</v>
      </c>
      <c r="AE187" s="183"/>
      <c r="AF187" s="183" t="str">
        <f>_xlfn.XLOOKUP(AE187,'Prix vente'!$A:$A,'Prix vente'!$H:$H)&amp;"/"&amp;_xlfn.XLOOKUP(AE187,'Prix vente'!$A:$A,'Prix vente'!$P:$P)&amp;"/"&amp;_xlfn.XLOOKUP(AE187,'Prix vente'!A:A,'Prix vente'!Q:Q)/1000</f>
        <v>//0</v>
      </c>
      <c r="AG187" s="183"/>
      <c r="AH187" s="183">
        <f>IFERROR(AG187*_xlfn.XLOOKUP(AE187,'Prix vente'!$A:$A,'Prix vente'!$R:$R),"")</f>
        <v>0</v>
      </c>
      <c r="AI187" s="182"/>
      <c r="AJ187" s="182" t="str">
        <f>_xlfn.XLOOKUP(AI187,'Prix vente'!$A:$A,'Prix vente'!$H:$H)&amp;"/"&amp;_xlfn.XLOOKUP(AI187,'Prix vente'!$A:$A,'Prix vente'!$P:$P)&amp;"/"&amp;_xlfn.XLOOKUP(AI187,'Prix vente'!A:A,'Prix vente'!Q:Q)/1000</f>
        <v>//0</v>
      </c>
      <c r="AK187" s="182"/>
      <c r="AL187" s="182">
        <f>IFERROR(AK187*_xlfn.XLOOKUP(AI187,'Prix vente'!$A:$A,'Prix vente'!$R:$R),"")</f>
        <v>0</v>
      </c>
      <c r="AM187" s="183"/>
      <c r="AN187" s="183" t="str">
        <f>_xlfn.XLOOKUP(AM187,'Prix vente'!$A:$A,'Prix vente'!$H:$H)&amp;"/"&amp;_xlfn.XLOOKUP(AM187,'Prix vente'!$A:$A,'Prix vente'!$P:$P)&amp;"/"&amp;_xlfn.XLOOKUP(AM187,'Prix vente'!A:A,'Prix vente'!Q:Q)/1000</f>
        <v>//0</v>
      </c>
      <c r="AO187" s="183"/>
      <c r="AP187" s="183">
        <f>IFERROR(AO187*_xlfn.XLOOKUP(AM187,'Prix vente'!$A:$A,'Prix vente'!$R:$R),"")</f>
        <v>0</v>
      </c>
      <c r="AQ187" s="182"/>
      <c r="AR187" s="182" t="str">
        <f>_xlfn.XLOOKUP(AQ187,'Prix vente'!$A:$A,'Prix vente'!$H:$H)&amp;"/"&amp;_xlfn.XLOOKUP(AQ187,'Prix vente'!$A:$A,'Prix vente'!$P:$P)&amp;"/"&amp;_xlfn.XLOOKUP(AQ187,'Prix vente'!A:A,'Prix vente'!Q:Q)/1000</f>
        <v>//0</v>
      </c>
      <c r="AS187" s="182"/>
      <c r="AT187" s="182">
        <f>IFERROR(AS187*_xlfn.XLOOKUP(AQ187,'Prix vente'!$A:$A,'Prix vente'!$R:$R),"")</f>
        <v>0</v>
      </c>
      <c r="AU187" s="183"/>
      <c r="AV187" s="183"/>
      <c r="AW187" s="183"/>
      <c r="AX187" s="183"/>
      <c r="AY187" s="182"/>
      <c r="AZ187" s="182"/>
      <c r="BA187" s="182"/>
      <c r="BB187" s="182"/>
    </row>
    <row r="188" spans="1:54" x14ac:dyDescent="0.25">
      <c r="A188" s="37">
        <v>336</v>
      </c>
      <c r="B188" s="41"/>
      <c r="C188" s="41"/>
      <c r="D188" s="180"/>
      <c r="E188" s="179"/>
      <c r="F188" s="43"/>
      <c r="G188" s="179"/>
      <c r="H188" s="179"/>
      <c r="I188" s="153">
        <f>_xlfn.XLOOKUP(B188,Clients!B:B,Clients!W:W,FALSE)</f>
        <v>0</v>
      </c>
      <c r="J188" s="181">
        <f>_xlfn.XLOOKUP(B188,Clients!$B$1:$B$1001,Clients!$M$1:$M$1001,FALSE)</f>
        <v>0</v>
      </c>
      <c r="K188" s="153">
        <f>_xlfn.XLOOKUP(B188,Clients!B:B,Clients!R:R,FALSE)</f>
        <v>0</v>
      </c>
      <c r="L188" s="184"/>
      <c r="M188" s="36">
        <f>_xlfn.XLOOKUP(B188,Clients!B:B,Clients!X:X,FALSE)</f>
        <v>0</v>
      </c>
      <c r="N188" s="36">
        <f>_xlfn.XLOOKUP(B188,Clients!B:B,Clients!Y:Y,FALSE)</f>
        <v>0</v>
      </c>
      <c r="O188" s="183"/>
      <c r="P188" s="183" t="str">
        <f>_xlfn.XLOOKUP(O188,'Prix vente'!A:A,'Prix vente'!H:H)&amp;"/"&amp;_xlfn.XLOOKUP(O188,'Prix vente'!A:A,'Prix vente'!P:P)&amp;"/"&amp;_xlfn.XLOOKUP(O188,'Prix vente'!A:A,'Prix vente'!Q:Q)/1000</f>
        <v>//0</v>
      </c>
      <c r="Q188" s="183"/>
      <c r="R188" s="183">
        <f>Q188*_xlfn.XLOOKUP(O188,'Prix vente'!A:A,'Prix vente'!R:R)</f>
        <v>0</v>
      </c>
      <c r="S188" s="182"/>
      <c r="T188" s="182" t="str">
        <f>_xlfn.XLOOKUP(S188,'Prix vente'!$A:$A,'Prix vente'!$H:$H)&amp;"/"&amp;_xlfn.XLOOKUP(S188,'Prix vente'!A:A,'Prix vente'!P:P)&amp;"/"&amp;_xlfn.XLOOKUP(S188,'Prix vente'!A:A,'Prix vente'!Q:Q)/1000</f>
        <v>//0</v>
      </c>
      <c r="U188" s="182"/>
      <c r="V188" s="182"/>
      <c r="W188" s="183"/>
      <c r="X188" s="183" t="str">
        <f>_xlfn.XLOOKUP(W188,'Prix vente'!$A:$A,'Prix vente'!$H:$H)&amp;"/"&amp;_xlfn.XLOOKUP(W188,'Prix vente'!A:A,'Prix vente'!P:P)&amp;"/"&amp;_xlfn.XLOOKUP(W188,'Prix vente'!A:A,'Prix vente'!Q:Q)/1000</f>
        <v>//0</v>
      </c>
      <c r="Y188" s="183"/>
      <c r="Z188" s="183"/>
      <c r="AA188" s="182"/>
      <c r="AB188" s="182" t="str">
        <f>_xlfn.XLOOKUP(AA188,'Prix vente'!$A:$A,'Prix vente'!$H:$H)&amp;"/"&amp;_xlfn.XLOOKUP(AA188,'Prix vente'!A:A,'Prix vente'!P:P)&amp;"/"&amp;_xlfn.XLOOKUP(AA188,'Prix vente'!A:A,'Prix vente'!Q:Q)/1000</f>
        <v>//0</v>
      </c>
      <c r="AC188" s="182"/>
      <c r="AD188" s="182">
        <f>IFERROR(AC188*_xlfn.XLOOKUP(AA188,'Prix vente'!$A:$A,'Prix vente'!$R:$R),"")</f>
        <v>0</v>
      </c>
      <c r="AE188" s="183"/>
      <c r="AF188" s="183" t="str">
        <f>_xlfn.XLOOKUP(AE188,'Prix vente'!$A:$A,'Prix vente'!$H:$H)&amp;"/"&amp;_xlfn.XLOOKUP(AE188,'Prix vente'!$A:$A,'Prix vente'!$P:$P)&amp;"/"&amp;_xlfn.XLOOKUP(AE188,'Prix vente'!A:A,'Prix vente'!Q:Q)/1000</f>
        <v>//0</v>
      </c>
      <c r="AG188" s="183"/>
      <c r="AH188" s="183">
        <f>IFERROR(AG188*_xlfn.XLOOKUP(AE188,'Prix vente'!$A:$A,'Prix vente'!$R:$R),"")</f>
        <v>0</v>
      </c>
      <c r="AI188" s="182"/>
      <c r="AJ188" s="182" t="str">
        <f>_xlfn.XLOOKUP(AI188,'Prix vente'!$A:$A,'Prix vente'!$H:$H)&amp;"/"&amp;_xlfn.XLOOKUP(AI188,'Prix vente'!$A:$A,'Prix vente'!$P:$P)&amp;"/"&amp;_xlfn.XLOOKUP(AI188,'Prix vente'!A:A,'Prix vente'!Q:Q)/1000</f>
        <v>//0</v>
      </c>
      <c r="AK188" s="182"/>
      <c r="AL188" s="182">
        <f>IFERROR(AK188*_xlfn.XLOOKUP(AI188,'Prix vente'!$A:$A,'Prix vente'!$R:$R),"")</f>
        <v>0</v>
      </c>
      <c r="AM188" s="183"/>
      <c r="AN188" s="183" t="str">
        <f>_xlfn.XLOOKUP(AM188,'Prix vente'!$A:$A,'Prix vente'!$H:$H)&amp;"/"&amp;_xlfn.XLOOKUP(AM188,'Prix vente'!$A:$A,'Prix vente'!$P:$P)&amp;"/"&amp;_xlfn.XLOOKUP(AM188,'Prix vente'!A:A,'Prix vente'!Q:Q)/1000</f>
        <v>//0</v>
      </c>
      <c r="AO188" s="183"/>
      <c r="AP188" s="183">
        <f>IFERROR(AO188*_xlfn.XLOOKUP(AM188,'Prix vente'!$A:$A,'Prix vente'!$R:$R),"")</f>
        <v>0</v>
      </c>
      <c r="AQ188" s="182"/>
      <c r="AR188" s="182" t="str">
        <f>_xlfn.XLOOKUP(AQ188,'Prix vente'!$A:$A,'Prix vente'!$H:$H)&amp;"/"&amp;_xlfn.XLOOKUP(AQ188,'Prix vente'!$A:$A,'Prix vente'!$P:$P)&amp;"/"&amp;_xlfn.XLOOKUP(AQ188,'Prix vente'!A:A,'Prix vente'!Q:Q)/1000</f>
        <v>//0</v>
      </c>
      <c r="AS188" s="182"/>
      <c r="AT188" s="182">
        <f>IFERROR(AS188*_xlfn.XLOOKUP(AQ188,'Prix vente'!$A:$A,'Prix vente'!$R:$R),"")</f>
        <v>0</v>
      </c>
      <c r="AU188" s="183"/>
      <c r="AV188" s="183"/>
      <c r="AW188" s="183"/>
      <c r="AX188" s="183"/>
      <c r="AY188" s="182"/>
      <c r="AZ188" s="182"/>
      <c r="BA188" s="182"/>
      <c r="BB188" s="182"/>
    </row>
    <row r="189" spans="1:54" x14ac:dyDescent="0.25">
      <c r="A189" s="37">
        <v>337</v>
      </c>
      <c r="B189" s="41"/>
      <c r="C189" s="41"/>
      <c r="D189" s="180"/>
      <c r="E189" s="179"/>
      <c r="F189" s="43"/>
      <c r="G189" s="179"/>
      <c r="H189" s="179"/>
      <c r="I189" s="153">
        <f>_xlfn.XLOOKUP(B189,Clients!B:B,Clients!W:W,FALSE)</f>
        <v>0</v>
      </c>
      <c r="J189" s="181">
        <f>_xlfn.XLOOKUP(B189,Clients!$B$1:$B$1001,Clients!$M$1:$M$1001,FALSE)</f>
        <v>0</v>
      </c>
      <c r="K189" s="153">
        <f>_xlfn.XLOOKUP(B189,Clients!B:B,Clients!R:R,FALSE)</f>
        <v>0</v>
      </c>
      <c r="L189" s="184"/>
      <c r="M189" s="36">
        <f>_xlfn.XLOOKUP(B189,Clients!B:B,Clients!X:X,FALSE)</f>
        <v>0</v>
      </c>
      <c r="N189" s="36">
        <f>_xlfn.XLOOKUP(B189,Clients!B:B,Clients!Y:Y,FALSE)</f>
        <v>0</v>
      </c>
      <c r="O189" s="183"/>
      <c r="P189" s="183" t="str">
        <f>_xlfn.XLOOKUP(O189,'Prix vente'!A:A,'Prix vente'!H:H)&amp;"/"&amp;_xlfn.XLOOKUP(O189,'Prix vente'!A:A,'Prix vente'!P:P)&amp;"/"&amp;_xlfn.XLOOKUP(O189,'Prix vente'!A:A,'Prix vente'!Q:Q)/1000</f>
        <v>//0</v>
      </c>
      <c r="Q189" s="183"/>
      <c r="R189" s="183">
        <f>Q189*_xlfn.XLOOKUP(O189,'Prix vente'!A:A,'Prix vente'!R:R)</f>
        <v>0</v>
      </c>
      <c r="S189" s="182"/>
      <c r="T189" s="182" t="str">
        <f>_xlfn.XLOOKUP(S189,'Prix vente'!$A:$A,'Prix vente'!$H:$H)&amp;"/"&amp;_xlfn.XLOOKUP(S189,'Prix vente'!A:A,'Prix vente'!P:P)&amp;"/"&amp;_xlfn.XLOOKUP(S189,'Prix vente'!A:A,'Prix vente'!Q:Q)/1000</f>
        <v>//0</v>
      </c>
      <c r="U189" s="182"/>
      <c r="V189" s="182"/>
      <c r="W189" s="183"/>
      <c r="X189" s="183" t="str">
        <f>_xlfn.XLOOKUP(W189,'Prix vente'!$A:$A,'Prix vente'!$H:$H)&amp;"/"&amp;_xlfn.XLOOKUP(W189,'Prix vente'!A:A,'Prix vente'!P:P)&amp;"/"&amp;_xlfn.XLOOKUP(W189,'Prix vente'!A:A,'Prix vente'!Q:Q)/1000</f>
        <v>//0</v>
      </c>
      <c r="Y189" s="183"/>
      <c r="Z189" s="183"/>
      <c r="AA189" s="182"/>
      <c r="AB189" s="182" t="str">
        <f>_xlfn.XLOOKUP(AA189,'Prix vente'!$A:$A,'Prix vente'!$H:$H)&amp;"/"&amp;_xlfn.XLOOKUP(AA189,'Prix vente'!A:A,'Prix vente'!P:P)&amp;"/"&amp;_xlfn.XLOOKUP(AA189,'Prix vente'!A:A,'Prix vente'!Q:Q)/1000</f>
        <v>//0</v>
      </c>
      <c r="AC189" s="182"/>
      <c r="AD189" s="182">
        <f>IFERROR(AC189*_xlfn.XLOOKUP(AA189,'Prix vente'!$A:$A,'Prix vente'!$R:$R),"")</f>
        <v>0</v>
      </c>
      <c r="AE189" s="183"/>
      <c r="AF189" s="183" t="str">
        <f>_xlfn.XLOOKUP(AE189,'Prix vente'!$A:$A,'Prix vente'!$H:$H)&amp;"/"&amp;_xlfn.XLOOKUP(AE189,'Prix vente'!$A:$A,'Prix vente'!$P:$P)&amp;"/"&amp;_xlfn.XLOOKUP(AE189,'Prix vente'!A:A,'Prix vente'!Q:Q)/1000</f>
        <v>//0</v>
      </c>
      <c r="AG189" s="183"/>
      <c r="AH189" s="183">
        <f>IFERROR(AG189*_xlfn.XLOOKUP(AE189,'Prix vente'!$A:$A,'Prix vente'!$R:$R),"")</f>
        <v>0</v>
      </c>
      <c r="AI189" s="182"/>
      <c r="AJ189" s="182" t="str">
        <f>_xlfn.XLOOKUP(AI189,'Prix vente'!$A:$A,'Prix vente'!$H:$H)&amp;"/"&amp;_xlfn.XLOOKUP(AI189,'Prix vente'!$A:$A,'Prix vente'!$P:$P)&amp;"/"&amp;_xlfn.XLOOKUP(AI189,'Prix vente'!A:A,'Prix vente'!Q:Q)/1000</f>
        <v>//0</v>
      </c>
      <c r="AK189" s="182"/>
      <c r="AL189" s="182">
        <f>IFERROR(AK189*_xlfn.XLOOKUP(AI189,'Prix vente'!$A:$A,'Prix vente'!$R:$R),"")</f>
        <v>0</v>
      </c>
      <c r="AM189" s="183"/>
      <c r="AN189" s="183" t="str">
        <f>_xlfn.XLOOKUP(AM189,'Prix vente'!$A:$A,'Prix vente'!$H:$H)&amp;"/"&amp;_xlfn.XLOOKUP(AM189,'Prix vente'!$A:$A,'Prix vente'!$P:$P)&amp;"/"&amp;_xlfn.XLOOKUP(AM189,'Prix vente'!A:A,'Prix vente'!Q:Q)/1000</f>
        <v>//0</v>
      </c>
      <c r="AO189" s="183"/>
      <c r="AP189" s="183">
        <f>IFERROR(AO189*_xlfn.XLOOKUP(AM189,'Prix vente'!$A:$A,'Prix vente'!$R:$R),"")</f>
        <v>0</v>
      </c>
      <c r="AQ189" s="182"/>
      <c r="AR189" s="182" t="str">
        <f>_xlfn.XLOOKUP(AQ189,'Prix vente'!$A:$A,'Prix vente'!$H:$H)&amp;"/"&amp;_xlfn.XLOOKUP(AQ189,'Prix vente'!$A:$A,'Prix vente'!$P:$P)&amp;"/"&amp;_xlfn.XLOOKUP(AQ189,'Prix vente'!A:A,'Prix vente'!Q:Q)/1000</f>
        <v>//0</v>
      </c>
      <c r="AS189" s="182"/>
      <c r="AT189" s="182">
        <f>IFERROR(AS189*_xlfn.XLOOKUP(AQ189,'Prix vente'!$A:$A,'Prix vente'!$R:$R),"")</f>
        <v>0</v>
      </c>
      <c r="AU189" s="183"/>
      <c r="AV189" s="183"/>
      <c r="AW189" s="183"/>
      <c r="AX189" s="183"/>
      <c r="AY189" s="182"/>
      <c r="AZ189" s="182"/>
      <c r="BA189" s="182"/>
      <c r="BB189" s="182"/>
    </row>
    <row r="190" spans="1:54" x14ac:dyDescent="0.25">
      <c r="A190" s="37">
        <v>338</v>
      </c>
      <c r="B190" s="41"/>
      <c r="C190" s="41"/>
      <c r="D190" s="180"/>
      <c r="E190" s="179"/>
      <c r="F190" s="43"/>
      <c r="G190" s="179"/>
      <c r="H190" s="179"/>
      <c r="I190" s="153">
        <f>_xlfn.XLOOKUP(B190,Clients!B:B,Clients!W:W,FALSE)</f>
        <v>0</v>
      </c>
      <c r="J190" s="181">
        <f>_xlfn.XLOOKUP(B190,Clients!$B$1:$B$1001,Clients!$M$1:$M$1001,FALSE)</f>
        <v>0</v>
      </c>
      <c r="K190" s="153">
        <f>_xlfn.XLOOKUP(B190,Clients!B:B,Clients!R:R,FALSE)</f>
        <v>0</v>
      </c>
      <c r="L190" s="184"/>
      <c r="M190" s="36">
        <f>_xlfn.XLOOKUP(B190,Clients!B:B,Clients!X:X,FALSE)</f>
        <v>0</v>
      </c>
      <c r="N190" s="36">
        <f>_xlfn.XLOOKUP(B190,Clients!B:B,Clients!Y:Y,FALSE)</f>
        <v>0</v>
      </c>
      <c r="O190" s="183"/>
      <c r="P190" s="183" t="str">
        <f>_xlfn.XLOOKUP(O190,'Prix vente'!A:A,'Prix vente'!H:H)&amp;"/"&amp;_xlfn.XLOOKUP(O190,'Prix vente'!A:A,'Prix vente'!P:P)&amp;"/"&amp;_xlfn.XLOOKUP(O190,'Prix vente'!A:A,'Prix vente'!Q:Q)/1000</f>
        <v>//0</v>
      </c>
      <c r="Q190" s="183"/>
      <c r="R190" s="183">
        <f>Q190*_xlfn.XLOOKUP(O190,'Prix vente'!A:A,'Prix vente'!R:R)</f>
        <v>0</v>
      </c>
      <c r="S190" s="182"/>
      <c r="T190" s="182" t="str">
        <f>_xlfn.XLOOKUP(S190,'Prix vente'!$A:$A,'Prix vente'!$H:$H)&amp;"/"&amp;_xlfn.XLOOKUP(S190,'Prix vente'!A:A,'Prix vente'!P:P)&amp;"/"&amp;_xlfn.XLOOKUP(S190,'Prix vente'!A:A,'Prix vente'!Q:Q)/1000</f>
        <v>//0</v>
      </c>
      <c r="U190" s="182"/>
      <c r="V190" s="182"/>
      <c r="W190" s="183"/>
      <c r="X190" s="183" t="str">
        <f>_xlfn.XLOOKUP(W190,'Prix vente'!$A:$A,'Prix vente'!$H:$H)&amp;"/"&amp;_xlfn.XLOOKUP(W190,'Prix vente'!A:A,'Prix vente'!P:P)&amp;"/"&amp;_xlfn.XLOOKUP(W190,'Prix vente'!A:A,'Prix vente'!Q:Q)/1000</f>
        <v>//0</v>
      </c>
      <c r="Y190" s="183"/>
      <c r="Z190" s="183"/>
      <c r="AA190" s="182"/>
      <c r="AB190" s="182" t="str">
        <f>_xlfn.XLOOKUP(AA190,'Prix vente'!$A:$A,'Prix vente'!$H:$H)&amp;"/"&amp;_xlfn.XLOOKUP(AA190,'Prix vente'!A:A,'Prix vente'!P:P)&amp;"/"&amp;_xlfn.XLOOKUP(AA190,'Prix vente'!A:A,'Prix vente'!Q:Q)/1000</f>
        <v>//0</v>
      </c>
      <c r="AC190" s="182"/>
      <c r="AD190" s="182">
        <f>IFERROR(AC190*_xlfn.XLOOKUP(AA190,'Prix vente'!$A:$A,'Prix vente'!$R:$R),"")</f>
        <v>0</v>
      </c>
      <c r="AE190" s="183"/>
      <c r="AF190" s="183" t="str">
        <f>_xlfn.XLOOKUP(AE190,'Prix vente'!$A:$A,'Prix vente'!$H:$H)&amp;"/"&amp;_xlfn.XLOOKUP(AE190,'Prix vente'!$A:$A,'Prix vente'!$P:$P)&amp;"/"&amp;_xlfn.XLOOKUP(AE190,'Prix vente'!A:A,'Prix vente'!Q:Q)/1000</f>
        <v>//0</v>
      </c>
      <c r="AG190" s="183"/>
      <c r="AH190" s="183">
        <f>IFERROR(AG190*_xlfn.XLOOKUP(AE190,'Prix vente'!$A:$A,'Prix vente'!$R:$R),"")</f>
        <v>0</v>
      </c>
      <c r="AI190" s="182"/>
      <c r="AJ190" s="182" t="str">
        <f>_xlfn.XLOOKUP(AI190,'Prix vente'!$A:$A,'Prix vente'!$H:$H)&amp;"/"&amp;_xlfn.XLOOKUP(AI190,'Prix vente'!$A:$A,'Prix vente'!$P:$P)&amp;"/"&amp;_xlfn.XLOOKUP(AI190,'Prix vente'!A:A,'Prix vente'!Q:Q)/1000</f>
        <v>//0</v>
      </c>
      <c r="AK190" s="182"/>
      <c r="AL190" s="182">
        <f>IFERROR(AK190*_xlfn.XLOOKUP(AI190,'Prix vente'!$A:$A,'Prix vente'!$R:$R),"")</f>
        <v>0</v>
      </c>
      <c r="AM190" s="183"/>
      <c r="AN190" s="183" t="str">
        <f>_xlfn.XLOOKUP(AM190,'Prix vente'!$A:$A,'Prix vente'!$H:$H)&amp;"/"&amp;_xlfn.XLOOKUP(AM190,'Prix vente'!$A:$A,'Prix vente'!$P:$P)&amp;"/"&amp;_xlfn.XLOOKUP(AM190,'Prix vente'!A:A,'Prix vente'!Q:Q)/1000</f>
        <v>//0</v>
      </c>
      <c r="AO190" s="183"/>
      <c r="AP190" s="183">
        <f>IFERROR(AO190*_xlfn.XLOOKUP(AM190,'Prix vente'!$A:$A,'Prix vente'!$R:$R),"")</f>
        <v>0</v>
      </c>
      <c r="AQ190" s="182"/>
      <c r="AR190" s="182" t="str">
        <f>_xlfn.XLOOKUP(AQ190,'Prix vente'!$A:$A,'Prix vente'!$H:$H)&amp;"/"&amp;_xlfn.XLOOKUP(AQ190,'Prix vente'!$A:$A,'Prix vente'!$P:$P)&amp;"/"&amp;_xlfn.XLOOKUP(AQ190,'Prix vente'!A:A,'Prix vente'!Q:Q)/1000</f>
        <v>//0</v>
      </c>
      <c r="AS190" s="182"/>
      <c r="AT190" s="182">
        <f>IFERROR(AS190*_xlfn.XLOOKUP(AQ190,'Prix vente'!$A:$A,'Prix vente'!$R:$R),"")</f>
        <v>0</v>
      </c>
      <c r="AU190" s="183"/>
      <c r="AV190" s="183"/>
      <c r="AW190" s="183"/>
      <c r="AX190" s="183"/>
      <c r="AY190" s="182"/>
      <c r="AZ190" s="182"/>
      <c r="BA190" s="182"/>
      <c r="BB190" s="182"/>
    </row>
    <row r="191" spans="1:54" x14ac:dyDescent="0.25">
      <c r="A191" s="37">
        <v>339</v>
      </c>
      <c r="B191" s="41"/>
      <c r="C191" s="41"/>
      <c r="D191" s="180"/>
      <c r="E191" s="179"/>
      <c r="F191" s="43"/>
      <c r="G191" s="179"/>
      <c r="H191" s="179"/>
      <c r="I191" s="153">
        <f>_xlfn.XLOOKUP(B191,Clients!B:B,Clients!W:W,FALSE)</f>
        <v>0</v>
      </c>
      <c r="J191" s="181">
        <f>_xlfn.XLOOKUP(B191,Clients!$B$1:$B$1001,Clients!$M$1:$M$1001,FALSE)</f>
        <v>0</v>
      </c>
      <c r="K191" s="153">
        <f>_xlfn.XLOOKUP(B191,Clients!B:B,Clients!R:R,FALSE)</f>
        <v>0</v>
      </c>
      <c r="L191" s="184"/>
      <c r="M191" s="36">
        <f>_xlfn.XLOOKUP(B191,Clients!B:B,Clients!X:X,FALSE)</f>
        <v>0</v>
      </c>
      <c r="N191" s="36">
        <f>_xlfn.XLOOKUP(B191,Clients!B:B,Clients!Y:Y,FALSE)</f>
        <v>0</v>
      </c>
      <c r="O191" s="183"/>
      <c r="P191" s="183" t="str">
        <f>_xlfn.XLOOKUP(O191,'Prix vente'!A:A,'Prix vente'!H:H)&amp;"/"&amp;_xlfn.XLOOKUP(O191,'Prix vente'!A:A,'Prix vente'!P:P)&amp;"/"&amp;_xlfn.XLOOKUP(O191,'Prix vente'!A:A,'Prix vente'!Q:Q)/1000</f>
        <v>//0</v>
      </c>
      <c r="Q191" s="183"/>
      <c r="R191" s="183">
        <f>Q191*_xlfn.XLOOKUP(O191,'Prix vente'!A:A,'Prix vente'!R:R)</f>
        <v>0</v>
      </c>
      <c r="S191" s="182"/>
      <c r="T191" s="182" t="str">
        <f>_xlfn.XLOOKUP(S191,'Prix vente'!$A:$A,'Prix vente'!$H:$H)&amp;"/"&amp;_xlfn.XLOOKUP(S191,'Prix vente'!A:A,'Prix vente'!P:P)&amp;"/"&amp;_xlfn.XLOOKUP(S191,'Prix vente'!A:A,'Prix vente'!Q:Q)/1000</f>
        <v>//0</v>
      </c>
      <c r="U191" s="182"/>
      <c r="V191" s="182"/>
      <c r="W191" s="183"/>
      <c r="X191" s="183" t="str">
        <f>_xlfn.XLOOKUP(W191,'Prix vente'!$A:$A,'Prix vente'!$H:$H)&amp;"/"&amp;_xlfn.XLOOKUP(W191,'Prix vente'!A:A,'Prix vente'!P:P)&amp;"/"&amp;_xlfn.XLOOKUP(W191,'Prix vente'!A:A,'Prix vente'!Q:Q)/1000</f>
        <v>//0</v>
      </c>
      <c r="Y191" s="183"/>
      <c r="Z191" s="183"/>
      <c r="AA191" s="182"/>
      <c r="AB191" s="182" t="str">
        <f>_xlfn.XLOOKUP(AA191,'Prix vente'!$A:$A,'Prix vente'!$H:$H)&amp;"/"&amp;_xlfn.XLOOKUP(AA191,'Prix vente'!A:A,'Prix vente'!P:P)&amp;"/"&amp;_xlfn.XLOOKUP(AA191,'Prix vente'!A:A,'Prix vente'!Q:Q)/1000</f>
        <v>//0</v>
      </c>
      <c r="AC191" s="182"/>
      <c r="AD191" s="182">
        <f>IFERROR(AC191*_xlfn.XLOOKUP(AA191,'Prix vente'!$A:$A,'Prix vente'!$R:$R),"")</f>
        <v>0</v>
      </c>
      <c r="AE191" s="183"/>
      <c r="AF191" s="183" t="str">
        <f>_xlfn.XLOOKUP(AE191,'Prix vente'!$A:$A,'Prix vente'!$H:$H)&amp;"/"&amp;_xlfn.XLOOKUP(AE191,'Prix vente'!$A:$A,'Prix vente'!$P:$P)&amp;"/"&amp;_xlfn.XLOOKUP(AE191,'Prix vente'!A:A,'Prix vente'!Q:Q)/1000</f>
        <v>//0</v>
      </c>
      <c r="AG191" s="183"/>
      <c r="AH191" s="183">
        <f>IFERROR(AG191*_xlfn.XLOOKUP(AE191,'Prix vente'!$A:$A,'Prix vente'!$R:$R),"")</f>
        <v>0</v>
      </c>
      <c r="AI191" s="182"/>
      <c r="AJ191" s="182" t="str">
        <f>_xlfn.XLOOKUP(AI191,'Prix vente'!$A:$A,'Prix vente'!$H:$H)&amp;"/"&amp;_xlfn.XLOOKUP(AI191,'Prix vente'!$A:$A,'Prix vente'!$P:$P)&amp;"/"&amp;_xlfn.XLOOKUP(AI191,'Prix vente'!A:A,'Prix vente'!Q:Q)/1000</f>
        <v>//0</v>
      </c>
      <c r="AK191" s="182"/>
      <c r="AL191" s="182">
        <f>IFERROR(AK191*_xlfn.XLOOKUP(AI191,'Prix vente'!$A:$A,'Prix vente'!$R:$R),"")</f>
        <v>0</v>
      </c>
      <c r="AM191" s="183"/>
      <c r="AN191" s="183" t="str">
        <f>_xlfn.XLOOKUP(AM191,'Prix vente'!$A:$A,'Prix vente'!$H:$H)&amp;"/"&amp;_xlfn.XLOOKUP(AM191,'Prix vente'!$A:$A,'Prix vente'!$P:$P)&amp;"/"&amp;_xlfn.XLOOKUP(AM191,'Prix vente'!A:A,'Prix vente'!Q:Q)/1000</f>
        <v>//0</v>
      </c>
      <c r="AO191" s="183"/>
      <c r="AP191" s="183">
        <f>IFERROR(AO191*_xlfn.XLOOKUP(AM191,'Prix vente'!$A:$A,'Prix vente'!$R:$R),"")</f>
        <v>0</v>
      </c>
      <c r="AQ191" s="182"/>
      <c r="AR191" s="182" t="str">
        <f>_xlfn.XLOOKUP(AQ191,'Prix vente'!$A:$A,'Prix vente'!$H:$H)&amp;"/"&amp;_xlfn.XLOOKUP(AQ191,'Prix vente'!$A:$A,'Prix vente'!$P:$P)&amp;"/"&amp;_xlfn.XLOOKUP(AQ191,'Prix vente'!A:A,'Prix vente'!Q:Q)/1000</f>
        <v>//0</v>
      </c>
      <c r="AS191" s="182"/>
      <c r="AT191" s="182">
        <f>IFERROR(AS191*_xlfn.XLOOKUP(AQ191,'Prix vente'!$A:$A,'Prix vente'!$R:$R),"")</f>
        <v>0</v>
      </c>
      <c r="AU191" s="183"/>
      <c r="AV191" s="183"/>
      <c r="AW191" s="183"/>
      <c r="AX191" s="183"/>
      <c r="AY191" s="182"/>
      <c r="AZ191" s="182"/>
      <c r="BA191" s="182"/>
      <c r="BB191" s="182"/>
    </row>
    <row r="192" spans="1:54" x14ac:dyDescent="0.25">
      <c r="A192" s="37">
        <v>340</v>
      </c>
      <c r="B192" s="41"/>
      <c r="C192" s="41"/>
      <c r="D192" s="180"/>
      <c r="E192" s="179"/>
      <c r="F192" s="43"/>
      <c r="G192" s="179"/>
      <c r="H192" s="179"/>
      <c r="I192" s="153">
        <f>_xlfn.XLOOKUP(B192,Clients!B:B,Clients!W:W,FALSE)</f>
        <v>0</v>
      </c>
      <c r="J192" s="181">
        <f>_xlfn.XLOOKUP(B192,Clients!$B$1:$B$1001,Clients!$M$1:$M$1001,FALSE)</f>
        <v>0</v>
      </c>
      <c r="K192" s="153">
        <f>_xlfn.XLOOKUP(B192,Clients!B:B,Clients!R:R,FALSE)</f>
        <v>0</v>
      </c>
      <c r="L192" s="184"/>
      <c r="M192" s="36">
        <f>_xlfn.XLOOKUP(B192,Clients!B:B,Clients!X:X,FALSE)</f>
        <v>0</v>
      </c>
      <c r="N192" s="36">
        <f>_xlfn.XLOOKUP(B192,Clients!B:B,Clients!Y:Y,FALSE)</f>
        <v>0</v>
      </c>
      <c r="O192" s="183"/>
      <c r="P192" s="183" t="str">
        <f>_xlfn.XLOOKUP(O192,'Prix vente'!A:A,'Prix vente'!H:H)&amp;"/"&amp;_xlfn.XLOOKUP(O192,'Prix vente'!A:A,'Prix vente'!P:P)&amp;"/"&amp;_xlfn.XLOOKUP(O192,'Prix vente'!A:A,'Prix vente'!Q:Q)/1000</f>
        <v>//0</v>
      </c>
      <c r="Q192" s="183"/>
      <c r="R192" s="183">
        <f>Q192*_xlfn.XLOOKUP(O192,'Prix vente'!A:A,'Prix vente'!R:R)</f>
        <v>0</v>
      </c>
      <c r="S192" s="182"/>
      <c r="T192" s="182" t="str">
        <f>_xlfn.XLOOKUP(S192,'Prix vente'!$A:$A,'Prix vente'!$H:$H)&amp;"/"&amp;_xlfn.XLOOKUP(S192,'Prix vente'!A:A,'Prix vente'!P:P)&amp;"/"&amp;_xlfn.XLOOKUP(S192,'Prix vente'!A:A,'Prix vente'!Q:Q)/1000</f>
        <v>//0</v>
      </c>
      <c r="U192" s="182"/>
      <c r="V192" s="182"/>
      <c r="W192" s="183"/>
      <c r="X192" s="183" t="str">
        <f>_xlfn.XLOOKUP(W192,'Prix vente'!$A:$A,'Prix vente'!$H:$H)&amp;"/"&amp;_xlfn.XLOOKUP(W192,'Prix vente'!A:A,'Prix vente'!P:P)&amp;"/"&amp;_xlfn.XLOOKUP(W192,'Prix vente'!A:A,'Prix vente'!Q:Q)/1000</f>
        <v>//0</v>
      </c>
      <c r="Y192" s="183"/>
      <c r="Z192" s="183"/>
      <c r="AA192" s="182"/>
      <c r="AB192" s="182" t="str">
        <f>_xlfn.XLOOKUP(AA192,'Prix vente'!$A:$A,'Prix vente'!$H:$H)&amp;"/"&amp;_xlfn.XLOOKUP(AA192,'Prix vente'!A:A,'Prix vente'!P:P)&amp;"/"&amp;_xlfn.XLOOKUP(AA192,'Prix vente'!A:A,'Prix vente'!Q:Q)/1000</f>
        <v>//0</v>
      </c>
      <c r="AC192" s="182"/>
      <c r="AD192" s="182">
        <f>IFERROR(AC192*_xlfn.XLOOKUP(AA192,'Prix vente'!$A:$A,'Prix vente'!$R:$R),"")</f>
        <v>0</v>
      </c>
      <c r="AE192" s="183"/>
      <c r="AF192" s="183" t="str">
        <f>_xlfn.XLOOKUP(AE192,'Prix vente'!$A:$A,'Prix vente'!$H:$H)&amp;"/"&amp;_xlfn.XLOOKUP(AE192,'Prix vente'!$A:$A,'Prix vente'!$P:$P)&amp;"/"&amp;_xlfn.XLOOKUP(AE192,'Prix vente'!A:A,'Prix vente'!Q:Q)/1000</f>
        <v>//0</v>
      </c>
      <c r="AG192" s="183"/>
      <c r="AH192" s="183">
        <f>IFERROR(AG192*_xlfn.XLOOKUP(AE192,'Prix vente'!$A:$A,'Prix vente'!$R:$R),"")</f>
        <v>0</v>
      </c>
      <c r="AI192" s="182"/>
      <c r="AJ192" s="182" t="str">
        <f>_xlfn.XLOOKUP(AI192,'Prix vente'!$A:$A,'Prix vente'!$H:$H)&amp;"/"&amp;_xlfn.XLOOKUP(AI192,'Prix vente'!$A:$A,'Prix vente'!$P:$P)&amp;"/"&amp;_xlfn.XLOOKUP(AI192,'Prix vente'!A:A,'Prix vente'!Q:Q)/1000</f>
        <v>//0</v>
      </c>
      <c r="AK192" s="182"/>
      <c r="AL192" s="182">
        <f>IFERROR(AK192*_xlfn.XLOOKUP(AI192,'Prix vente'!$A:$A,'Prix vente'!$R:$R),"")</f>
        <v>0</v>
      </c>
      <c r="AM192" s="183"/>
      <c r="AN192" s="183" t="str">
        <f>_xlfn.XLOOKUP(AM192,'Prix vente'!$A:$A,'Prix vente'!$H:$H)&amp;"/"&amp;_xlfn.XLOOKUP(AM192,'Prix vente'!$A:$A,'Prix vente'!$P:$P)&amp;"/"&amp;_xlfn.XLOOKUP(AM192,'Prix vente'!A:A,'Prix vente'!Q:Q)/1000</f>
        <v>//0</v>
      </c>
      <c r="AO192" s="183"/>
      <c r="AP192" s="183">
        <f>IFERROR(AO192*_xlfn.XLOOKUP(AM192,'Prix vente'!$A:$A,'Prix vente'!$R:$R),"")</f>
        <v>0</v>
      </c>
      <c r="AQ192" s="182"/>
      <c r="AR192" s="182" t="str">
        <f>_xlfn.XLOOKUP(AQ192,'Prix vente'!$A:$A,'Prix vente'!$H:$H)&amp;"/"&amp;_xlfn.XLOOKUP(AQ192,'Prix vente'!$A:$A,'Prix vente'!$P:$P)&amp;"/"&amp;_xlfn.XLOOKUP(AQ192,'Prix vente'!A:A,'Prix vente'!Q:Q)/1000</f>
        <v>//0</v>
      </c>
      <c r="AS192" s="182"/>
      <c r="AT192" s="182">
        <f>IFERROR(AS192*_xlfn.XLOOKUP(AQ192,'Prix vente'!$A:$A,'Prix vente'!$R:$R),"")</f>
        <v>0</v>
      </c>
      <c r="AU192" s="183"/>
      <c r="AV192" s="183"/>
      <c r="AW192" s="183"/>
      <c r="AX192" s="183"/>
      <c r="AY192" s="182"/>
      <c r="AZ192" s="182"/>
      <c r="BA192" s="182"/>
      <c r="BB192" s="182"/>
    </row>
    <row r="193" spans="1:54" x14ac:dyDescent="0.25">
      <c r="A193" s="37">
        <v>341</v>
      </c>
      <c r="B193" s="41"/>
      <c r="C193" s="41"/>
      <c r="D193" s="180"/>
      <c r="E193" s="179"/>
      <c r="F193" s="43"/>
      <c r="G193" s="179"/>
      <c r="H193" s="179"/>
      <c r="I193" s="153">
        <f>_xlfn.XLOOKUP(B193,Clients!B:B,Clients!W:W,FALSE)</f>
        <v>0</v>
      </c>
      <c r="J193" s="181">
        <f>_xlfn.XLOOKUP(B193,Clients!$B$1:$B$1001,Clients!$M$1:$M$1001,FALSE)</f>
        <v>0</v>
      </c>
      <c r="K193" s="153">
        <f>_xlfn.XLOOKUP(B193,Clients!B:B,Clients!R:R,FALSE)</f>
        <v>0</v>
      </c>
      <c r="L193" s="184"/>
      <c r="M193" s="36">
        <f>_xlfn.XLOOKUP(B193,Clients!B:B,Clients!X:X,FALSE)</f>
        <v>0</v>
      </c>
      <c r="N193" s="36">
        <f>_xlfn.XLOOKUP(B193,Clients!B:B,Clients!Y:Y,FALSE)</f>
        <v>0</v>
      </c>
      <c r="O193" s="183"/>
      <c r="P193" s="183" t="str">
        <f>_xlfn.XLOOKUP(O193,'Prix vente'!A:A,'Prix vente'!H:H)&amp;"/"&amp;_xlfn.XLOOKUP(O193,'Prix vente'!A:A,'Prix vente'!P:P)&amp;"/"&amp;_xlfn.XLOOKUP(O193,'Prix vente'!A:A,'Prix vente'!Q:Q)/1000</f>
        <v>//0</v>
      </c>
      <c r="Q193" s="183"/>
      <c r="R193" s="183">
        <f>Q193*_xlfn.XLOOKUP(O193,'Prix vente'!A:A,'Prix vente'!R:R)</f>
        <v>0</v>
      </c>
      <c r="S193" s="182"/>
      <c r="T193" s="182" t="str">
        <f>_xlfn.XLOOKUP(S193,'Prix vente'!$A:$A,'Prix vente'!$H:$H)&amp;"/"&amp;_xlfn.XLOOKUP(S193,'Prix vente'!A:A,'Prix vente'!P:P)&amp;"/"&amp;_xlfn.XLOOKUP(S193,'Prix vente'!A:A,'Prix vente'!Q:Q)/1000</f>
        <v>//0</v>
      </c>
      <c r="U193" s="182"/>
      <c r="V193" s="182"/>
      <c r="W193" s="183"/>
      <c r="X193" s="183" t="str">
        <f>_xlfn.XLOOKUP(W193,'Prix vente'!$A:$A,'Prix vente'!$H:$H)&amp;"/"&amp;_xlfn.XLOOKUP(W193,'Prix vente'!A:A,'Prix vente'!P:P)&amp;"/"&amp;_xlfn.XLOOKUP(W193,'Prix vente'!A:A,'Prix vente'!Q:Q)/1000</f>
        <v>//0</v>
      </c>
      <c r="Y193" s="183"/>
      <c r="Z193" s="183"/>
      <c r="AA193" s="182"/>
      <c r="AB193" s="182" t="str">
        <f>_xlfn.XLOOKUP(AA193,'Prix vente'!$A:$A,'Prix vente'!$H:$H)&amp;"/"&amp;_xlfn.XLOOKUP(AA193,'Prix vente'!A:A,'Prix vente'!P:P)&amp;"/"&amp;_xlfn.XLOOKUP(AA193,'Prix vente'!A:A,'Prix vente'!Q:Q)/1000</f>
        <v>//0</v>
      </c>
      <c r="AC193" s="182"/>
      <c r="AD193" s="182">
        <f>IFERROR(AC193*_xlfn.XLOOKUP(AA193,'Prix vente'!$A:$A,'Prix vente'!$R:$R),"")</f>
        <v>0</v>
      </c>
      <c r="AE193" s="183"/>
      <c r="AF193" s="183" t="str">
        <f>_xlfn.XLOOKUP(AE193,'Prix vente'!$A:$A,'Prix vente'!$H:$H)&amp;"/"&amp;_xlfn.XLOOKUP(AE193,'Prix vente'!$A:$A,'Prix vente'!$P:$P)&amp;"/"&amp;_xlfn.XLOOKUP(AE193,'Prix vente'!A:A,'Prix vente'!Q:Q)/1000</f>
        <v>//0</v>
      </c>
      <c r="AG193" s="183"/>
      <c r="AH193" s="183">
        <f>IFERROR(AG193*_xlfn.XLOOKUP(AE193,'Prix vente'!$A:$A,'Prix vente'!$R:$R),"")</f>
        <v>0</v>
      </c>
      <c r="AI193" s="182"/>
      <c r="AJ193" s="182" t="str">
        <f>_xlfn.XLOOKUP(AI193,'Prix vente'!$A:$A,'Prix vente'!$H:$H)&amp;"/"&amp;_xlfn.XLOOKUP(AI193,'Prix vente'!$A:$A,'Prix vente'!$P:$P)&amp;"/"&amp;_xlfn.XLOOKUP(AI193,'Prix vente'!A:A,'Prix vente'!Q:Q)/1000</f>
        <v>//0</v>
      </c>
      <c r="AK193" s="182"/>
      <c r="AL193" s="182">
        <f>IFERROR(AK193*_xlfn.XLOOKUP(AI193,'Prix vente'!$A:$A,'Prix vente'!$R:$R),"")</f>
        <v>0</v>
      </c>
      <c r="AM193" s="183"/>
      <c r="AN193" s="183" t="str">
        <f>_xlfn.XLOOKUP(AM193,'Prix vente'!$A:$A,'Prix vente'!$H:$H)&amp;"/"&amp;_xlfn.XLOOKUP(AM193,'Prix vente'!$A:$A,'Prix vente'!$P:$P)&amp;"/"&amp;_xlfn.XLOOKUP(AM193,'Prix vente'!A:A,'Prix vente'!Q:Q)/1000</f>
        <v>//0</v>
      </c>
      <c r="AO193" s="183"/>
      <c r="AP193" s="183">
        <f>IFERROR(AO193*_xlfn.XLOOKUP(AM193,'Prix vente'!$A:$A,'Prix vente'!$R:$R),"")</f>
        <v>0</v>
      </c>
      <c r="AQ193" s="182"/>
      <c r="AR193" s="182" t="str">
        <f>_xlfn.XLOOKUP(AQ193,'Prix vente'!$A:$A,'Prix vente'!$H:$H)&amp;"/"&amp;_xlfn.XLOOKUP(AQ193,'Prix vente'!$A:$A,'Prix vente'!$P:$P)&amp;"/"&amp;_xlfn.XLOOKUP(AQ193,'Prix vente'!A:A,'Prix vente'!Q:Q)/1000</f>
        <v>//0</v>
      </c>
      <c r="AS193" s="182"/>
      <c r="AT193" s="182">
        <f>IFERROR(AS193*_xlfn.XLOOKUP(AQ193,'Prix vente'!$A:$A,'Prix vente'!$R:$R),"")</f>
        <v>0</v>
      </c>
      <c r="AU193" s="183"/>
      <c r="AV193" s="183"/>
      <c r="AW193" s="183"/>
      <c r="AX193" s="183"/>
      <c r="AY193" s="182"/>
      <c r="AZ193" s="182"/>
      <c r="BA193" s="182"/>
      <c r="BB193" s="182"/>
    </row>
    <row r="194" spans="1:54" x14ac:dyDescent="0.25">
      <c r="A194" s="37">
        <v>342</v>
      </c>
      <c r="B194" s="41"/>
      <c r="C194" s="41"/>
      <c r="D194" s="180"/>
      <c r="E194" s="179"/>
      <c r="F194" s="43"/>
      <c r="G194" s="179"/>
      <c r="H194" s="179"/>
      <c r="I194" s="153">
        <f>_xlfn.XLOOKUP(B194,Clients!B:B,Clients!W:W,FALSE)</f>
        <v>0</v>
      </c>
      <c r="J194" s="181">
        <f>_xlfn.XLOOKUP(B194,Clients!$B$1:$B$1001,Clients!$M$1:$M$1001,FALSE)</f>
        <v>0</v>
      </c>
      <c r="K194" s="153">
        <f>_xlfn.XLOOKUP(B194,Clients!B:B,Clients!R:R,FALSE)</f>
        <v>0</v>
      </c>
      <c r="L194" s="184"/>
      <c r="M194" s="36">
        <f>_xlfn.XLOOKUP(B194,Clients!B:B,Clients!X:X,FALSE)</f>
        <v>0</v>
      </c>
      <c r="N194" s="36">
        <f>_xlfn.XLOOKUP(B194,Clients!B:B,Clients!Y:Y,FALSE)</f>
        <v>0</v>
      </c>
      <c r="O194" s="183"/>
      <c r="P194" s="183" t="str">
        <f>_xlfn.XLOOKUP(O194,'Prix vente'!A:A,'Prix vente'!H:H)&amp;"/"&amp;_xlfn.XLOOKUP(O194,'Prix vente'!A:A,'Prix vente'!P:P)&amp;"/"&amp;_xlfn.XLOOKUP(O194,'Prix vente'!A:A,'Prix vente'!Q:Q)/1000</f>
        <v>//0</v>
      </c>
      <c r="Q194" s="183"/>
      <c r="R194" s="183">
        <f>Q194*_xlfn.XLOOKUP(O194,'Prix vente'!A:A,'Prix vente'!R:R)</f>
        <v>0</v>
      </c>
      <c r="S194" s="182"/>
      <c r="T194" s="182" t="str">
        <f>_xlfn.XLOOKUP(S194,'Prix vente'!$A:$A,'Prix vente'!$H:$H)&amp;"/"&amp;_xlfn.XLOOKUP(S194,'Prix vente'!A:A,'Prix vente'!P:P)&amp;"/"&amp;_xlfn.XLOOKUP(S194,'Prix vente'!A:A,'Prix vente'!Q:Q)/1000</f>
        <v>//0</v>
      </c>
      <c r="U194" s="182"/>
      <c r="V194" s="182"/>
      <c r="W194" s="183"/>
      <c r="X194" s="183" t="str">
        <f>_xlfn.XLOOKUP(W194,'Prix vente'!$A:$A,'Prix vente'!$H:$H)&amp;"/"&amp;_xlfn.XLOOKUP(W194,'Prix vente'!A:A,'Prix vente'!P:P)&amp;"/"&amp;_xlfn.XLOOKUP(W194,'Prix vente'!A:A,'Prix vente'!Q:Q)/1000</f>
        <v>//0</v>
      </c>
      <c r="Y194" s="183"/>
      <c r="Z194" s="183"/>
      <c r="AA194" s="182"/>
      <c r="AB194" s="182" t="str">
        <f>_xlfn.XLOOKUP(AA194,'Prix vente'!$A:$A,'Prix vente'!$H:$H)&amp;"/"&amp;_xlfn.XLOOKUP(AA194,'Prix vente'!A:A,'Prix vente'!P:P)&amp;"/"&amp;_xlfn.XLOOKUP(AA194,'Prix vente'!A:A,'Prix vente'!Q:Q)/1000</f>
        <v>//0</v>
      </c>
      <c r="AC194" s="182"/>
      <c r="AD194" s="182">
        <f>IFERROR(AC194*_xlfn.XLOOKUP(AA194,'Prix vente'!$A:$A,'Prix vente'!$R:$R),"")</f>
        <v>0</v>
      </c>
      <c r="AE194" s="183"/>
      <c r="AF194" s="183" t="str">
        <f>_xlfn.XLOOKUP(AE194,'Prix vente'!$A:$A,'Prix vente'!$H:$H)&amp;"/"&amp;_xlfn.XLOOKUP(AE194,'Prix vente'!$A:$A,'Prix vente'!$P:$P)&amp;"/"&amp;_xlfn.XLOOKUP(AE194,'Prix vente'!A:A,'Prix vente'!Q:Q)/1000</f>
        <v>//0</v>
      </c>
      <c r="AG194" s="183"/>
      <c r="AH194" s="183">
        <f>IFERROR(AG194*_xlfn.XLOOKUP(AE194,'Prix vente'!$A:$A,'Prix vente'!$R:$R),"")</f>
        <v>0</v>
      </c>
      <c r="AI194" s="182"/>
      <c r="AJ194" s="182" t="str">
        <f>_xlfn.XLOOKUP(AI194,'Prix vente'!$A:$A,'Prix vente'!$H:$H)&amp;"/"&amp;_xlfn.XLOOKUP(AI194,'Prix vente'!$A:$A,'Prix vente'!$P:$P)&amp;"/"&amp;_xlfn.XLOOKUP(AI194,'Prix vente'!A:A,'Prix vente'!Q:Q)/1000</f>
        <v>//0</v>
      </c>
      <c r="AK194" s="182"/>
      <c r="AL194" s="182">
        <f>IFERROR(AK194*_xlfn.XLOOKUP(AI194,'Prix vente'!$A:$A,'Prix vente'!$R:$R),"")</f>
        <v>0</v>
      </c>
      <c r="AM194" s="183"/>
      <c r="AN194" s="183" t="str">
        <f>_xlfn.XLOOKUP(AM194,'Prix vente'!$A:$A,'Prix vente'!$H:$H)&amp;"/"&amp;_xlfn.XLOOKUP(AM194,'Prix vente'!$A:$A,'Prix vente'!$P:$P)&amp;"/"&amp;_xlfn.XLOOKUP(AM194,'Prix vente'!A:A,'Prix vente'!Q:Q)/1000</f>
        <v>//0</v>
      </c>
      <c r="AO194" s="183"/>
      <c r="AP194" s="183">
        <f>IFERROR(AO194*_xlfn.XLOOKUP(AM194,'Prix vente'!$A:$A,'Prix vente'!$R:$R),"")</f>
        <v>0</v>
      </c>
      <c r="AQ194" s="182"/>
      <c r="AR194" s="182" t="str">
        <f>_xlfn.XLOOKUP(AQ194,'Prix vente'!$A:$A,'Prix vente'!$H:$H)&amp;"/"&amp;_xlfn.XLOOKUP(AQ194,'Prix vente'!$A:$A,'Prix vente'!$P:$P)&amp;"/"&amp;_xlfn.XLOOKUP(AQ194,'Prix vente'!A:A,'Prix vente'!Q:Q)/1000</f>
        <v>//0</v>
      </c>
      <c r="AS194" s="182"/>
      <c r="AT194" s="182">
        <f>IFERROR(AS194*_xlfn.XLOOKUP(AQ194,'Prix vente'!$A:$A,'Prix vente'!$R:$R),"")</f>
        <v>0</v>
      </c>
      <c r="AU194" s="183"/>
      <c r="AV194" s="183"/>
      <c r="AW194" s="183"/>
      <c r="AX194" s="183"/>
      <c r="AY194" s="182"/>
      <c r="AZ194" s="182"/>
      <c r="BA194" s="182"/>
      <c r="BB194" s="182"/>
    </row>
    <row r="195" spans="1:54" x14ac:dyDescent="0.25">
      <c r="A195" s="37">
        <v>343</v>
      </c>
      <c r="B195" s="41"/>
      <c r="C195" s="41"/>
      <c r="D195" s="180"/>
      <c r="E195" s="179"/>
      <c r="F195" s="43"/>
      <c r="G195" s="179"/>
      <c r="H195" s="179"/>
      <c r="I195" s="153">
        <f>_xlfn.XLOOKUP(B195,Clients!B:B,Clients!W:W,FALSE)</f>
        <v>0</v>
      </c>
      <c r="J195" s="181">
        <f>_xlfn.XLOOKUP(B195,Clients!$B$1:$B$1001,Clients!$M$1:$M$1001,FALSE)</f>
        <v>0</v>
      </c>
      <c r="K195" s="153">
        <f>_xlfn.XLOOKUP(B195,Clients!B:B,Clients!R:R,FALSE)</f>
        <v>0</v>
      </c>
      <c r="L195" s="184"/>
      <c r="M195" s="36">
        <f>_xlfn.XLOOKUP(B195,Clients!B:B,Clients!X:X,FALSE)</f>
        <v>0</v>
      </c>
      <c r="N195" s="36">
        <f>_xlfn.XLOOKUP(B195,Clients!B:B,Clients!Y:Y,FALSE)</f>
        <v>0</v>
      </c>
      <c r="O195" s="183"/>
      <c r="P195" s="183" t="str">
        <f>_xlfn.XLOOKUP(O195,'Prix vente'!A:A,'Prix vente'!H:H)&amp;"/"&amp;_xlfn.XLOOKUP(O195,'Prix vente'!A:A,'Prix vente'!P:P)&amp;"/"&amp;_xlfn.XLOOKUP(O195,'Prix vente'!A:A,'Prix vente'!Q:Q)/1000</f>
        <v>//0</v>
      </c>
      <c r="Q195" s="183"/>
      <c r="R195" s="183">
        <f>Q195*_xlfn.XLOOKUP(O195,'Prix vente'!A:A,'Prix vente'!R:R)</f>
        <v>0</v>
      </c>
      <c r="S195" s="182"/>
      <c r="T195" s="182" t="str">
        <f>_xlfn.XLOOKUP(S195,'Prix vente'!$A:$A,'Prix vente'!$H:$H)&amp;"/"&amp;_xlfn.XLOOKUP(S195,'Prix vente'!A:A,'Prix vente'!P:P)&amp;"/"&amp;_xlfn.XLOOKUP(S195,'Prix vente'!A:A,'Prix vente'!Q:Q)/1000</f>
        <v>//0</v>
      </c>
      <c r="U195" s="182"/>
      <c r="V195" s="182"/>
      <c r="W195" s="183"/>
      <c r="X195" s="183" t="str">
        <f>_xlfn.XLOOKUP(W195,'Prix vente'!$A:$A,'Prix vente'!$H:$H)&amp;"/"&amp;_xlfn.XLOOKUP(W195,'Prix vente'!A:A,'Prix vente'!P:P)&amp;"/"&amp;_xlfn.XLOOKUP(W195,'Prix vente'!A:A,'Prix vente'!Q:Q)/1000</f>
        <v>//0</v>
      </c>
      <c r="Y195" s="183"/>
      <c r="Z195" s="183"/>
      <c r="AA195" s="182"/>
      <c r="AB195" s="182" t="str">
        <f>_xlfn.XLOOKUP(AA195,'Prix vente'!$A:$A,'Prix vente'!$H:$H)&amp;"/"&amp;_xlfn.XLOOKUP(AA195,'Prix vente'!A:A,'Prix vente'!P:P)&amp;"/"&amp;_xlfn.XLOOKUP(AA195,'Prix vente'!A:A,'Prix vente'!Q:Q)/1000</f>
        <v>//0</v>
      </c>
      <c r="AC195" s="182"/>
      <c r="AD195" s="182">
        <f>IFERROR(AC195*_xlfn.XLOOKUP(AA195,'Prix vente'!$A:$A,'Prix vente'!$R:$R),"")</f>
        <v>0</v>
      </c>
      <c r="AE195" s="183"/>
      <c r="AF195" s="183" t="str">
        <f>_xlfn.XLOOKUP(AE195,'Prix vente'!$A:$A,'Prix vente'!$H:$H)&amp;"/"&amp;_xlfn.XLOOKUP(AE195,'Prix vente'!$A:$A,'Prix vente'!$P:$P)&amp;"/"&amp;_xlfn.XLOOKUP(AE195,'Prix vente'!A:A,'Prix vente'!Q:Q)/1000</f>
        <v>//0</v>
      </c>
      <c r="AG195" s="183"/>
      <c r="AH195" s="183">
        <f>IFERROR(AG195*_xlfn.XLOOKUP(AE195,'Prix vente'!$A:$A,'Prix vente'!$R:$R),"")</f>
        <v>0</v>
      </c>
      <c r="AI195" s="182"/>
      <c r="AJ195" s="182" t="str">
        <f>_xlfn.XLOOKUP(AI195,'Prix vente'!$A:$A,'Prix vente'!$H:$H)&amp;"/"&amp;_xlfn.XLOOKUP(AI195,'Prix vente'!$A:$A,'Prix vente'!$P:$P)&amp;"/"&amp;_xlfn.XLOOKUP(AI195,'Prix vente'!A:A,'Prix vente'!Q:Q)/1000</f>
        <v>//0</v>
      </c>
      <c r="AK195" s="182"/>
      <c r="AL195" s="182">
        <f>IFERROR(AK195*_xlfn.XLOOKUP(AI195,'Prix vente'!$A:$A,'Prix vente'!$R:$R),"")</f>
        <v>0</v>
      </c>
      <c r="AM195" s="183"/>
      <c r="AN195" s="183" t="str">
        <f>_xlfn.XLOOKUP(AM195,'Prix vente'!$A:$A,'Prix vente'!$H:$H)&amp;"/"&amp;_xlfn.XLOOKUP(AM195,'Prix vente'!$A:$A,'Prix vente'!$P:$P)&amp;"/"&amp;_xlfn.XLOOKUP(AM195,'Prix vente'!A:A,'Prix vente'!Q:Q)/1000</f>
        <v>//0</v>
      </c>
      <c r="AO195" s="183"/>
      <c r="AP195" s="183">
        <f>IFERROR(AO195*_xlfn.XLOOKUP(AM195,'Prix vente'!$A:$A,'Prix vente'!$R:$R),"")</f>
        <v>0</v>
      </c>
      <c r="AQ195" s="182"/>
      <c r="AR195" s="182" t="str">
        <f>_xlfn.XLOOKUP(AQ195,'Prix vente'!$A:$A,'Prix vente'!$H:$H)&amp;"/"&amp;_xlfn.XLOOKUP(AQ195,'Prix vente'!$A:$A,'Prix vente'!$P:$P)&amp;"/"&amp;_xlfn.XLOOKUP(AQ195,'Prix vente'!A:A,'Prix vente'!Q:Q)/1000</f>
        <v>//0</v>
      </c>
      <c r="AS195" s="182"/>
      <c r="AT195" s="182">
        <f>IFERROR(AS195*_xlfn.XLOOKUP(AQ195,'Prix vente'!$A:$A,'Prix vente'!$R:$R),"")</f>
        <v>0</v>
      </c>
      <c r="AU195" s="183"/>
      <c r="AV195" s="183"/>
      <c r="AW195" s="183"/>
      <c r="AX195" s="183"/>
      <c r="AY195" s="182"/>
      <c r="AZ195" s="182"/>
      <c r="BA195" s="182"/>
      <c r="BB195" s="182"/>
    </row>
    <row r="196" spans="1:54" x14ac:dyDescent="0.25">
      <c r="A196" s="37">
        <v>344</v>
      </c>
      <c r="B196" s="41"/>
      <c r="C196" s="41"/>
      <c r="D196" s="180"/>
      <c r="E196" s="179"/>
      <c r="F196" s="43"/>
      <c r="G196" s="179"/>
      <c r="H196" s="179"/>
      <c r="I196" s="153">
        <f>_xlfn.XLOOKUP(B196,Clients!B:B,Clients!W:W,FALSE)</f>
        <v>0</v>
      </c>
      <c r="J196" s="181">
        <f>_xlfn.XLOOKUP(B196,Clients!$B$1:$B$1001,Clients!$M$1:$M$1001,FALSE)</f>
        <v>0</v>
      </c>
      <c r="K196" s="153">
        <f>_xlfn.XLOOKUP(B196,Clients!B:B,Clients!R:R,FALSE)</f>
        <v>0</v>
      </c>
      <c r="L196" s="184"/>
      <c r="M196" s="36">
        <f>_xlfn.XLOOKUP(B196,Clients!B:B,Clients!X:X,FALSE)</f>
        <v>0</v>
      </c>
      <c r="N196" s="36">
        <f>_xlfn.XLOOKUP(B196,Clients!B:B,Clients!Y:Y,FALSE)</f>
        <v>0</v>
      </c>
      <c r="O196" s="183"/>
      <c r="P196" s="183" t="str">
        <f>_xlfn.XLOOKUP(O196,'Prix vente'!A:A,'Prix vente'!H:H)&amp;"/"&amp;_xlfn.XLOOKUP(O196,'Prix vente'!A:A,'Prix vente'!P:P)&amp;"/"&amp;_xlfn.XLOOKUP(O196,'Prix vente'!A:A,'Prix vente'!Q:Q)/1000</f>
        <v>//0</v>
      </c>
      <c r="Q196" s="183"/>
      <c r="R196" s="183">
        <f>Q196*_xlfn.XLOOKUP(O196,'Prix vente'!A:A,'Prix vente'!R:R)</f>
        <v>0</v>
      </c>
      <c r="S196" s="182"/>
      <c r="T196" s="182" t="str">
        <f>_xlfn.XLOOKUP(S196,'Prix vente'!$A:$A,'Prix vente'!$H:$H)&amp;"/"&amp;_xlfn.XLOOKUP(S196,'Prix vente'!A:A,'Prix vente'!P:P)&amp;"/"&amp;_xlfn.XLOOKUP(S196,'Prix vente'!A:A,'Prix vente'!Q:Q)/1000</f>
        <v>//0</v>
      </c>
      <c r="U196" s="182"/>
      <c r="V196" s="182"/>
      <c r="W196" s="183"/>
      <c r="X196" s="183" t="str">
        <f>_xlfn.XLOOKUP(W196,'Prix vente'!$A:$A,'Prix vente'!$H:$H)&amp;"/"&amp;_xlfn.XLOOKUP(W196,'Prix vente'!A:A,'Prix vente'!P:P)&amp;"/"&amp;_xlfn.XLOOKUP(W196,'Prix vente'!A:A,'Prix vente'!Q:Q)/1000</f>
        <v>//0</v>
      </c>
      <c r="Y196" s="183"/>
      <c r="Z196" s="183"/>
      <c r="AA196" s="182"/>
      <c r="AB196" s="182" t="str">
        <f>_xlfn.XLOOKUP(AA196,'Prix vente'!$A:$A,'Prix vente'!$H:$H)&amp;"/"&amp;_xlfn.XLOOKUP(AA196,'Prix vente'!A:A,'Prix vente'!P:P)&amp;"/"&amp;_xlfn.XLOOKUP(AA196,'Prix vente'!A:A,'Prix vente'!Q:Q)/1000</f>
        <v>//0</v>
      </c>
      <c r="AC196" s="182"/>
      <c r="AD196" s="182">
        <f>IFERROR(AC196*_xlfn.XLOOKUP(AA196,'Prix vente'!$A:$A,'Prix vente'!$R:$R),"")</f>
        <v>0</v>
      </c>
      <c r="AE196" s="183"/>
      <c r="AF196" s="183" t="str">
        <f>_xlfn.XLOOKUP(AE196,'Prix vente'!$A:$A,'Prix vente'!$H:$H)&amp;"/"&amp;_xlfn.XLOOKUP(AE196,'Prix vente'!$A:$A,'Prix vente'!$P:$P)&amp;"/"&amp;_xlfn.XLOOKUP(AE196,'Prix vente'!A:A,'Prix vente'!Q:Q)/1000</f>
        <v>//0</v>
      </c>
      <c r="AG196" s="183"/>
      <c r="AH196" s="183">
        <f>IFERROR(AG196*_xlfn.XLOOKUP(AE196,'Prix vente'!$A:$A,'Prix vente'!$R:$R),"")</f>
        <v>0</v>
      </c>
      <c r="AI196" s="182"/>
      <c r="AJ196" s="182" t="str">
        <f>_xlfn.XLOOKUP(AI196,'Prix vente'!$A:$A,'Prix vente'!$H:$H)&amp;"/"&amp;_xlfn.XLOOKUP(AI196,'Prix vente'!$A:$A,'Prix vente'!$P:$P)&amp;"/"&amp;_xlfn.XLOOKUP(AI196,'Prix vente'!A:A,'Prix vente'!Q:Q)/1000</f>
        <v>//0</v>
      </c>
      <c r="AK196" s="182"/>
      <c r="AL196" s="182">
        <f>IFERROR(AK196*_xlfn.XLOOKUP(AI196,'Prix vente'!$A:$A,'Prix vente'!$R:$R),"")</f>
        <v>0</v>
      </c>
      <c r="AM196" s="183"/>
      <c r="AN196" s="183" t="str">
        <f>_xlfn.XLOOKUP(AM196,'Prix vente'!$A:$A,'Prix vente'!$H:$H)&amp;"/"&amp;_xlfn.XLOOKUP(AM196,'Prix vente'!$A:$A,'Prix vente'!$P:$P)&amp;"/"&amp;_xlfn.XLOOKUP(AM196,'Prix vente'!A:A,'Prix vente'!Q:Q)/1000</f>
        <v>//0</v>
      </c>
      <c r="AO196" s="183"/>
      <c r="AP196" s="183">
        <f>IFERROR(AO196*_xlfn.XLOOKUP(AM196,'Prix vente'!$A:$A,'Prix vente'!$R:$R),"")</f>
        <v>0</v>
      </c>
      <c r="AQ196" s="182"/>
      <c r="AR196" s="182" t="str">
        <f>_xlfn.XLOOKUP(AQ196,'Prix vente'!$A:$A,'Prix vente'!$H:$H)&amp;"/"&amp;_xlfn.XLOOKUP(AQ196,'Prix vente'!$A:$A,'Prix vente'!$P:$P)&amp;"/"&amp;_xlfn.XLOOKUP(AQ196,'Prix vente'!A:A,'Prix vente'!Q:Q)/1000</f>
        <v>//0</v>
      </c>
      <c r="AS196" s="182"/>
      <c r="AT196" s="182">
        <f>IFERROR(AS196*_xlfn.XLOOKUP(AQ196,'Prix vente'!$A:$A,'Prix vente'!$R:$R),"")</f>
        <v>0</v>
      </c>
      <c r="AU196" s="183"/>
      <c r="AV196" s="183"/>
      <c r="AW196" s="183"/>
      <c r="AX196" s="183"/>
      <c r="AY196" s="182"/>
      <c r="AZ196" s="182"/>
      <c r="BA196" s="182"/>
      <c r="BB196" s="182"/>
    </row>
    <row r="197" spans="1:54" x14ac:dyDescent="0.25">
      <c r="A197" s="37">
        <v>345</v>
      </c>
      <c r="B197" s="41"/>
      <c r="C197" s="41"/>
      <c r="D197" s="180"/>
      <c r="E197" s="179"/>
      <c r="F197" s="43"/>
      <c r="G197" s="179"/>
      <c r="H197" s="179"/>
      <c r="I197" s="153">
        <f>_xlfn.XLOOKUP(B197,Clients!B:B,Clients!W:W,FALSE)</f>
        <v>0</v>
      </c>
      <c r="J197" s="181">
        <f>_xlfn.XLOOKUP(B197,Clients!$B$1:$B$1001,Clients!$M$1:$M$1001,FALSE)</f>
        <v>0</v>
      </c>
      <c r="K197" s="153">
        <f>_xlfn.XLOOKUP(B197,Clients!B:B,Clients!R:R,FALSE)</f>
        <v>0</v>
      </c>
      <c r="L197" s="184"/>
      <c r="M197" s="36">
        <f>_xlfn.XLOOKUP(B197,Clients!B:B,Clients!X:X,FALSE)</f>
        <v>0</v>
      </c>
      <c r="N197" s="36">
        <f>_xlfn.XLOOKUP(B197,Clients!B:B,Clients!Y:Y,FALSE)</f>
        <v>0</v>
      </c>
      <c r="O197" s="183"/>
      <c r="P197" s="183" t="str">
        <f>_xlfn.XLOOKUP(O197,'Prix vente'!A:A,'Prix vente'!H:H)&amp;"/"&amp;_xlfn.XLOOKUP(O197,'Prix vente'!A:A,'Prix vente'!P:P)&amp;"/"&amp;_xlfn.XLOOKUP(O197,'Prix vente'!A:A,'Prix vente'!Q:Q)/1000</f>
        <v>//0</v>
      </c>
      <c r="Q197" s="183"/>
      <c r="R197" s="183">
        <f>Q197*_xlfn.XLOOKUP(O197,'Prix vente'!A:A,'Prix vente'!R:R)</f>
        <v>0</v>
      </c>
      <c r="S197" s="182"/>
      <c r="T197" s="182" t="str">
        <f>_xlfn.XLOOKUP(S197,'Prix vente'!$A:$A,'Prix vente'!$H:$H)&amp;"/"&amp;_xlfn.XLOOKUP(S197,'Prix vente'!A:A,'Prix vente'!P:P)&amp;"/"&amp;_xlfn.XLOOKUP(S197,'Prix vente'!A:A,'Prix vente'!Q:Q)/1000</f>
        <v>//0</v>
      </c>
      <c r="U197" s="182"/>
      <c r="V197" s="182"/>
      <c r="W197" s="183"/>
      <c r="X197" s="183" t="str">
        <f>_xlfn.XLOOKUP(W197,'Prix vente'!$A:$A,'Prix vente'!$H:$H)&amp;"/"&amp;_xlfn.XLOOKUP(W197,'Prix vente'!A:A,'Prix vente'!P:P)&amp;"/"&amp;_xlfn.XLOOKUP(W197,'Prix vente'!A:A,'Prix vente'!Q:Q)/1000</f>
        <v>//0</v>
      </c>
      <c r="Y197" s="183"/>
      <c r="Z197" s="183"/>
      <c r="AA197" s="182"/>
      <c r="AB197" s="182" t="str">
        <f>_xlfn.XLOOKUP(AA197,'Prix vente'!$A:$A,'Prix vente'!$H:$H)&amp;"/"&amp;_xlfn.XLOOKUP(AA197,'Prix vente'!A:A,'Prix vente'!P:P)&amp;"/"&amp;_xlfn.XLOOKUP(AA197,'Prix vente'!A:A,'Prix vente'!Q:Q)/1000</f>
        <v>//0</v>
      </c>
      <c r="AC197" s="182"/>
      <c r="AD197" s="182">
        <f>IFERROR(AC197*_xlfn.XLOOKUP(AA197,'Prix vente'!$A:$A,'Prix vente'!$R:$R),"")</f>
        <v>0</v>
      </c>
      <c r="AE197" s="183"/>
      <c r="AF197" s="183" t="str">
        <f>_xlfn.XLOOKUP(AE197,'Prix vente'!$A:$A,'Prix vente'!$H:$H)&amp;"/"&amp;_xlfn.XLOOKUP(AE197,'Prix vente'!$A:$A,'Prix vente'!$P:$P)&amp;"/"&amp;_xlfn.XLOOKUP(AE197,'Prix vente'!A:A,'Prix vente'!Q:Q)/1000</f>
        <v>//0</v>
      </c>
      <c r="AG197" s="183"/>
      <c r="AH197" s="183">
        <f>IFERROR(AG197*_xlfn.XLOOKUP(AE197,'Prix vente'!$A:$A,'Prix vente'!$R:$R),"")</f>
        <v>0</v>
      </c>
      <c r="AI197" s="182"/>
      <c r="AJ197" s="182" t="str">
        <f>_xlfn.XLOOKUP(AI197,'Prix vente'!$A:$A,'Prix vente'!$H:$H)&amp;"/"&amp;_xlfn.XLOOKUP(AI197,'Prix vente'!$A:$A,'Prix vente'!$P:$P)&amp;"/"&amp;_xlfn.XLOOKUP(AI197,'Prix vente'!A:A,'Prix vente'!Q:Q)/1000</f>
        <v>//0</v>
      </c>
      <c r="AK197" s="182"/>
      <c r="AL197" s="182">
        <f>IFERROR(AK197*_xlfn.XLOOKUP(AI197,'Prix vente'!$A:$A,'Prix vente'!$R:$R),"")</f>
        <v>0</v>
      </c>
      <c r="AM197" s="183"/>
      <c r="AN197" s="183" t="str">
        <f>_xlfn.XLOOKUP(AM197,'Prix vente'!$A:$A,'Prix vente'!$H:$H)&amp;"/"&amp;_xlfn.XLOOKUP(AM197,'Prix vente'!$A:$A,'Prix vente'!$P:$P)&amp;"/"&amp;_xlfn.XLOOKUP(AM197,'Prix vente'!A:A,'Prix vente'!Q:Q)/1000</f>
        <v>//0</v>
      </c>
      <c r="AO197" s="183"/>
      <c r="AP197" s="183">
        <f>IFERROR(AO197*_xlfn.XLOOKUP(AM197,'Prix vente'!$A:$A,'Prix vente'!$R:$R),"")</f>
        <v>0</v>
      </c>
      <c r="AQ197" s="182"/>
      <c r="AR197" s="182" t="str">
        <f>_xlfn.XLOOKUP(AQ197,'Prix vente'!$A:$A,'Prix vente'!$H:$H)&amp;"/"&amp;_xlfn.XLOOKUP(AQ197,'Prix vente'!$A:$A,'Prix vente'!$P:$P)&amp;"/"&amp;_xlfn.XLOOKUP(AQ197,'Prix vente'!A:A,'Prix vente'!Q:Q)/1000</f>
        <v>//0</v>
      </c>
      <c r="AS197" s="182"/>
      <c r="AT197" s="182">
        <f>IFERROR(AS197*_xlfn.XLOOKUP(AQ197,'Prix vente'!$A:$A,'Prix vente'!$R:$R),"")</f>
        <v>0</v>
      </c>
      <c r="AU197" s="183"/>
      <c r="AV197" s="183"/>
      <c r="AW197" s="183"/>
      <c r="AX197" s="183"/>
      <c r="AY197" s="182"/>
      <c r="AZ197" s="182"/>
      <c r="BA197" s="182"/>
      <c r="BB197" s="182"/>
    </row>
    <row r="198" spans="1:54" x14ac:dyDescent="0.25">
      <c r="A198" s="37">
        <v>346</v>
      </c>
      <c r="B198" s="41"/>
      <c r="C198" s="41"/>
      <c r="D198" s="180"/>
      <c r="E198" s="179"/>
      <c r="F198" s="43"/>
      <c r="G198" s="179"/>
      <c r="H198" s="179"/>
      <c r="I198" s="153">
        <f>_xlfn.XLOOKUP(B198,Clients!B:B,Clients!W:W,FALSE)</f>
        <v>0</v>
      </c>
      <c r="J198" s="181">
        <f>_xlfn.XLOOKUP(B198,Clients!$B$1:$B$1001,Clients!$M$1:$M$1001,FALSE)</f>
        <v>0</v>
      </c>
      <c r="K198" s="153">
        <f>_xlfn.XLOOKUP(B198,Clients!B:B,Clients!R:R,FALSE)</f>
        <v>0</v>
      </c>
      <c r="L198" s="184"/>
      <c r="M198" s="36">
        <f>_xlfn.XLOOKUP(B198,Clients!B:B,Clients!X:X,FALSE)</f>
        <v>0</v>
      </c>
      <c r="N198" s="36">
        <f>_xlfn.XLOOKUP(B198,Clients!B:B,Clients!Y:Y,FALSE)</f>
        <v>0</v>
      </c>
      <c r="O198" s="183"/>
      <c r="P198" s="183" t="str">
        <f>_xlfn.XLOOKUP(O198,'Prix vente'!A:A,'Prix vente'!H:H)&amp;"/"&amp;_xlfn.XLOOKUP(O198,'Prix vente'!A:A,'Prix vente'!P:P)&amp;"/"&amp;_xlfn.XLOOKUP(O198,'Prix vente'!A:A,'Prix vente'!Q:Q)/1000</f>
        <v>//0</v>
      </c>
      <c r="Q198" s="183"/>
      <c r="R198" s="183">
        <f>Q198*_xlfn.XLOOKUP(O198,'Prix vente'!A:A,'Prix vente'!R:R)</f>
        <v>0</v>
      </c>
      <c r="S198" s="182"/>
      <c r="T198" s="182" t="str">
        <f>_xlfn.XLOOKUP(S198,'Prix vente'!$A:$A,'Prix vente'!$H:$H)&amp;"/"&amp;_xlfn.XLOOKUP(S198,'Prix vente'!A:A,'Prix vente'!P:P)&amp;"/"&amp;_xlfn.XLOOKUP(S198,'Prix vente'!A:A,'Prix vente'!Q:Q)/1000</f>
        <v>//0</v>
      </c>
      <c r="U198" s="182"/>
      <c r="V198" s="182"/>
      <c r="W198" s="183"/>
      <c r="X198" s="183" t="str">
        <f>_xlfn.XLOOKUP(W198,'Prix vente'!$A:$A,'Prix vente'!$H:$H)&amp;"/"&amp;_xlfn.XLOOKUP(W198,'Prix vente'!A:A,'Prix vente'!P:P)&amp;"/"&amp;_xlfn.XLOOKUP(W198,'Prix vente'!A:A,'Prix vente'!Q:Q)/1000</f>
        <v>//0</v>
      </c>
      <c r="Y198" s="183"/>
      <c r="Z198" s="183"/>
      <c r="AA198" s="182"/>
      <c r="AB198" s="182" t="str">
        <f>_xlfn.XLOOKUP(AA198,'Prix vente'!$A:$A,'Prix vente'!$H:$H)&amp;"/"&amp;_xlfn.XLOOKUP(AA198,'Prix vente'!A:A,'Prix vente'!P:P)&amp;"/"&amp;_xlfn.XLOOKUP(AA198,'Prix vente'!A:A,'Prix vente'!Q:Q)/1000</f>
        <v>//0</v>
      </c>
      <c r="AC198" s="182"/>
      <c r="AD198" s="182">
        <f>IFERROR(AC198*_xlfn.XLOOKUP(AA198,'Prix vente'!$A:$A,'Prix vente'!$R:$R),"")</f>
        <v>0</v>
      </c>
      <c r="AE198" s="183"/>
      <c r="AF198" s="183" t="str">
        <f>_xlfn.XLOOKUP(AE198,'Prix vente'!$A:$A,'Prix vente'!$H:$H)&amp;"/"&amp;_xlfn.XLOOKUP(AE198,'Prix vente'!$A:$A,'Prix vente'!$P:$P)&amp;"/"&amp;_xlfn.XLOOKUP(AE198,'Prix vente'!A:A,'Prix vente'!Q:Q)/1000</f>
        <v>//0</v>
      </c>
      <c r="AG198" s="183"/>
      <c r="AH198" s="183">
        <f>IFERROR(AG198*_xlfn.XLOOKUP(AE198,'Prix vente'!$A:$A,'Prix vente'!$R:$R),"")</f>
        <v>0</v>
      </c>
      <c r="AI198" s="182"/>
      <c r="AJ198" s="182" t="str">
        <f>_xlfn.XLOOKUP(AI198,'Prix vente'!$A:$A,'Prix vente'!$H:$H)&amp;"/"&amp;_xlfn.XLOOKUP(AI198,'Prix vente'!$A:$A,'Prix vente'!$P:$P)&amp;"/"&amp;_xlfn.XLOOKUP(AI198,'Prix vente'!A:A,'Prix vente'!Q:Q)/1000</f>
        <v>//0</v>
      </c>
      <c r="AK198" s="182"/>
      <c r="AL198" s="182">
        <f>IFERROR(AK198*_xlfn.XLOOKUP(AI198,'Prix vente'!$A:$A,'Prix vente'!$R:$R),"")</f>
        <v>0</v>
      </c>
      <c r="AM198" s="183"/>
      <c r="AN198" s="183" t="str">
        <f>_xlfn.XLOOKUP(AM198,'Prix vente'!$A:$A,'Prix vente'!$H:$H)&amp;"/"&amp;_xlfn.XLOOKUP(AM198,'Prix vente'!$A:$A,'Prix vente'!$P:$P)&amp;"/"&amp;_xlfn.XLOOKUP(AM198,'Prix vente'!A:A,'Prix vente'!Q:Q)/1000</f>
        <v>//0</v>
      </c>
      <c r="AO198" s="183"/>
      <c r="AP198" s="183">
        <f>IFERROR(AO198*_xlfn.XLOOKUP(AM198,'Prix vente'!$A:$A,'Prix vente'!$R:$R),"")</f>
        <v>0</v>
      </c>
      <c r="AQ198" s="182"/>
      <c r="AR198" s="182" t="str">
        <f>_xlfn.XLOOKUP(AQ198,'Prix vente'!$A:$A,'Prix vente'!$H:$H)&amp;"/"&amp;_xlfn.XLOOKUP(AQ198,'Prix vente'!$A:$A,'Prix vente'!$P:$P)&amp;"/"&amp;_xlfn.XLOOKUP(AQ198,'Prix vente'!A:A,'Prix vente'!Q:Q)/1000</f>
        <v>//0</v>
      </c>
      <c r="AS198" s="182"/>
      <c r="AT198" s="182">
        <f>IFERROR(AS198*_xlfn.XLOOKUP(AQ198,'Prix vente'!$A:$A,'Prix vente'!$R:$R),"")</f>
        <v>0</v>
      </c>
      <c r="AU198" s="183"/>
      <c r="AV198" s="183"/>
      <c r="AW198" s="183"/>
      <c r="AX198" s="183"/>
      <c r="AY198" s="182"/>
      <c r="AZ198" s="182"/>
      <c r="BA198" s="182"/>
      <c r="BB198" s="182"/>
    </row>
    <row r="199" spans="1:54" x14ac:dyDescent="0.25">
      <c r="A199" s="37">
        <v>347</v>
      </c>
      <c r="B199" s="41"/>
      <c r="C199" s="41"/>
      <c r="D199" s="180"/>
      <c r="E199" s="179"/>
      <c r="F199" s="43"/>
      <c r="G199" s="179"/>
      <c r="H199" s="179"/>
      <c r="I199" s="153">
        <f>_xlfn.XLOOKUP(B199,Clients!B:B,Clients!W:W,FALSE)</f>
        <v>0</v>
      </c>
      <c r="J199" s="181">
        <f>_xlfn.XLOOKUP(B199,Clients!$B$1:$B$1001,Clients!$M$1:$M$1001,FALSE)</f>
        <v>0</v>
      </c>
      <c r="K199" s="153">
        <f>_xlfn.XLOOKUP(B199,Clients!B:B,Clients!R:R,FALSE)</f>
        <v>0</v>
      </c>
      <c r="L199" s="184"/>
      <c r="M199" s="36">
        <f>_xlfn.XLOOKUP(B199,Clients!B:B,Clients!X:X,FALSE)</f>
        <v>0</v>
      </c>
      <c r="N199" s="36">
        <f>_xlfn.XLOOKUP(B199,Clients!B:B,Clients!Y:Y,FALSE)</f>
        <v>0</v>
      </c>
      <c r="O199" s="183"/>
      <c r="P199" s="183" t="str">
        <f>_xlfn.XLOOKUP(O199,'Prix vente'!A:A,'Prix vente'!H:H)&amp;"/"&amp;_xlfn.XLOOKUP(O199,'Prix vente'!A:A,'Prix vente'!P:P)&amp;"/"&amp;_xlfn.XLOOKUP(O199,'Prix vente'!A:A,'Prix vente'!Q:Q)/1000</f>
        <v>//0</v>
      </c>
      <c r="Q199" s="183"/>
      <c r="R199" s="183">
        <f>Q199*_xlfn.XLOOKUP(O199,'Prix vente'!A:A,'Prix vente'!R:R)</f>
        <v>0</v>
      </c>
      <c r="S199" s="182"/>
      <c r="T199" s="182" t="str">
        <f>_xlfn.XLOOKUP(S199,'Prix vente'!$A:$A,'Prix vente'!$H:$H)&amp;"/"&amp;_xlfn.XLOOKUP(S199,'Prix vente'!A:A,'Prix vente'!P:P)&amp;"/"&amp;_xlfn.XLOOKUP(S199,'Prix vente'!A:A,'Prix vente'!Q:Q)/1000</f>
        <v>//0</v>
      </c>
      <c r="U199" s="182"/>
      <c r="V199" s="182"/>
      <c r="W199" s="183"/>
      <c r="X199" s="183" t="str">
        <f>_xlfn.XLOOKUP(W199,'Prix vente'!$A:$A,'Prix vente'!$H:$H)&amp;"/"&amp;_xlfn.XLOOKUP(W199,'Prix vente'!A:A,'Prix vente'!P:P)&amp;"/"&amp;_xlfn.XLOOKUP(W199,'Prix vente'!A:A,'Prix vente'!Q:Q)/1000</f>
        <v>//0</v>
      </c>
      <c r="Y199" s="183"/>
      <c r="Z199" s="183"/>
      <c r="AA199" s="182"/>
      <c r="AB199" s="182" t="str">
        <f>_xlfn.XLOOKUP(AA199,'Prix vente'!$A:$A,'Prix vente'!$H:$H)&amp;"/"&amp;_xlfn.XLOOKUP(AA199,'Prix vente'!A:A,'Prix vente'!P:P)&amp;"/"&amp;_xlfn.XLOOKUP(AA199,'Prix vente'!A:A,'Prix vente'!Q:Q)/1000</f>
        <v>//0</v>
      </c>
      <c r="AC199" s="182"/>
      <c r="AD199" s="182">
        <f>IFERROR(AC199*_xlfn.XLOOKUP(AA199,'Prix vente'!$A:$A,'Prix vente'!$R:$R),"")</f>
        <v>0</v>
      </c>
      <c r="AE199" s="183"/>
      <c r="AF199" s="183" t="str">
        <f>_xlfn.XLOOKUP(AE199,'Prix vente'!$A:$A,'Prix vente'!$H:$H)&amp;"/"&amp;_xlfn.XLOOKUP(AE199,'Prix vente'!$A:$A,'Prix vente'!$P:$P)&amp;"/"&amp;_xlfn.XLOOKUP(AE199,'Prix vente'!A:A,'Prix vente'!Q:Q)/1000</f>
        <v>//0</v>
      </c>
      <c r="AG199" s="183"/>
      <c r="AH199" s="183">
        <f>IFERROR(AG199*_xlfn.XLOOKUP(AE199,'Prix vente'!$A:$A,'Prix vente'!$R:$R),"")</f>
        <v>0</v>
      </c>
      <c r="AI199" s="182"/>
      <c r="AJ199" s="182" t="str">
        <f>_xlfn.XLOOKUP(AI199,'Prix vente'!$A:$A,'Prix vente'!$H:$H)&amp;"/"&amp;_xlfn.XLOOKUP(AI199,'Prix vente'!$A:$A,'Prix vente'!$P:$P)&amp;"/"&amp;_xlfn.XLOOKUP(AI199,'Prix vente'!A:A,'Prix vente'!Q:Q)/1000</f>
        <v>//0</v>
      </c>
      <c r="AK199" s="182"/>
      <c r="AL199" s="182">
        <f>IFERROR(AK199*_xlfn.XLOOKUP(AI199,'Prix vente'!$A:$A,'Prix vente'!$R:$R),"")</f>
        <v>0</v>
      </c>
      <c r="AM199" s="183"/>
      <c r="AN199" s="183" t="str">
        <f>_xlfn.XLOOKUP(AM199,'Prix vente'!$A:$A,'Prix vente'!$H:$H)&amp;"/"&amp;_xlfn.XLOOKUP(AM199,'Prix vente'!$A:$A,'Prix vente'!$P:$P)&amp;"/"&amp;_xlfn.XLOOKUP(AM199,'Prix vente'!A:A,'Prix vente'!Q:Q)/1000</f>
        <v>//0</v>
      </c>
      <c r="AO199" s="183"/>
      <c r="AP199" s="183">
        <f>IFERROR(AO199*_xlfn.XLOOKUP(AM199,'Prix vente'!$A:$A,'Prix vente'!$R:$R),"")</f>
        <v>0</v>
      </c>
      <c r="AQ199" s="182"/>
      <c r="AR199" s="182" t="str">
        <f>_xlfn.XLOOKUP(AQ199,'Prix vente'!$A:$A,'Prix vente'!$H:$H)&amp;"/"&amp;_xlfn.XLOOKUP(AQ199,'Prix vente'!$A:$A,'Prix vente'!$P:$P)&amp;"/"&amp;_xlfn.XLOOKUP(AQ199,'Prix vente'!A:A,'Prix vente'!Q:Q)/1000</f>
        <v>//0</v>
      </c>
      <c r="AS199" s="182"/>
      <c r="AT199" s="182">
        <f>IFERROR(AS199*_xlfn.XLOOKUP(AQ199,'Prix vente'!$A:$A,'Prix vente'!$R:$R),"")</f>
        <v>0</v>
      </c>
      <c r="AU199" s="183"/>
      <c r="AV199" s="183"/>
      <c r="AW199" s="183"/>
      <c r="AX199" s="183"/>
      <c r="AY199" s="182"/>
      <c r="AZ199" s="182"/>
      <c r="BA199" s="182"/>
      <c r="BB199" s="182"/>
    </row>
    <row r="200" spans="1:54" x14ac:dyDescent="0.25">
      <c r="A200" s="37">
        <v>348</v>
      </c>
      <c r="B200" s="41"/>
      <c r="C200" s="41"/>
      <c r="D200" s="180"/>
      <c r="E200" s="179"/>
      <c r="F200" s="43"/>
      <c r="G200" s="179"/>
      <c r="H200" s="179"/>
      <c r="I200" s="153">
        <f>_xlfn.XLOOKUP(B200,Clients!B:B,Clients!W:W,FALSE)</f>
        <v>0</v>
      </c>
      <c r="J200" s="181">
        <f>_xlfn.XLOOKUP(B200,Clients!$B$1:$B$1001,Clients!$M$1:$M$1001,FALSE)</f>
        <v>0</v>
      </c>
      <c r="K200" s="153">
        <f>_xlfn.XLOOKUP(B200,Clients!B:B,Clients!R:R,FALSE)</f>
        <v>0</v>
      </c>
      <c r="L200" s="184"/>
      <c r="M200" s="36">
        <f>_xlfn.XLOOKUP(B200,Clients!B:B,Clients!X:X,FALSE)</f>
        <v>0</v>
      </c>
      <c r="N200" s="36">
        <f>_xlfn.XLOOKUP(B200,Clients!B:B,Clients!Y:Y,FALSE)</f>
        <v>0</v>
      </c>
      <c r="O200" s="183"/>
      <c r="P200" s="183" t="str">
        <f>_xlfn.XLOOKUP(O200,'Prix vente'!A:A,'Prix vente'!H:H)&amp;"/"&amp;_xlfn.XLOOKUP(O200,'Prix vente'!A:A,'Prix vente'!P:P)&amp;"/"&amp;_xlfn.XLOOKUP(O200,'Prix vente'!A:A,'Prix vente'!Q:Q)/1000</f>
        <v>//0</v>
      </c>
      <c r="Q200" s="183"/>
      <c r="R200" s="183">
        <f>Q200*_xlfn.XLOOKUP(O200,'Prix vente'!A:A,'Prix vente'!R:R)</f>
        <v>0</v>
      </c>
      <c r="S200" s="182"/>
      <c r="T200" s="182" t="str">
        <f>_xlfn.XLOOKUP(S200,'Prix vente'!$A:$A,'Prix vente'!$H:$H)&amp;"/"&amp;_xlfn.XLOOKUP(S200,'Prix vente'!A:A,'Prix vente'!P:P)&amp;"/"&amp;_xlfn.XLOOKUP(S200,'Prix vente'!A:A,'Prix vente'!Q:Q)/1000</f>
        <v>//0</v>
      </c>
      <c r="U200" s="182"/>
      <c r="V200" s="182"/>
      <c r="W200" s="183"/>
      <c r="X200" s="183" t="str">
        <f>_xlfn.XLOOKUP(W200,'Prix vente'!$A:$A,'Prix vente'!$H:$H)&amp;"/"&amp;_xlfn.XLOOKUP(W200,'Prix vente'!A:A,'Prix vente'!P:P)&amp;"/"&amp;_xlfn.XLOOKUP(W200,'Prix vente'!A:A,'Prix vente'!Q:Q)/1000</f>
        <v>//0</v>
      </c>
      <c r="Y200" s="183"/>
      <c r="Z200" s="183"/>
      <c r="AA200" s="182"/>
      <c r="AB200" s="182" t="str">
        <f>_xlfn.XLOOKUP(AA200,'Prix vente'!$A:$A,'Prix vente'!$H:$H)&amp;"/"&amp;_xlfn.XLOOKUP(AA200,'Prix vente'!A:A,'Prix vente'!P:P)&amp;"/"&amp;_xlfn.XLOOKUP(AA200,'Prix vente'!A:A,'Prix vente'!Q:Q)/1000</f>
        <v>//0</v>
      </c>
      <c r="AC200" s="182"/>
      <c r="AD200" s="182">
        <f>IFERROR(AC200*_xlfn.XLOOKUP(AA200,'Prix vente'!$A:$A,'Prix vente'!$R:$R),"")</f>
        <v>0</v>
      </c>
      <c r="AE200" s="183"/>
      <c r="AF200" s="183" t="str">
        <f>_xlfn.XLOOKUP(AE200,'Prix vente'!$A:$A,'Prix vente'!$H:$H)&amp;"/"&amp;_xlfn.XLOOKUP(AE200,'Prix vente'!$A:$A,'Prix vente'!$P:$P)&amp;"/"&amp;_xlfn.XLOOKUP(AE200,'Prix vente'!A:A,'Prix vente'!Q:Q)/1000</f>
        <v>//0</v>
      </c>
      <c r="AG200" s="183"/>
      <c r="AH200" s="183">
        <f>IFERROR(AG200*_xlfn.XLOOKUP(AE200,'Prix vente'!$A:$A,'Prix vente'!$R:$R),"")</f>
        <v>0</v>
      </c>
      <c r="AI200" s="182"/>
      <c r="AJ200" s="182" t="str">
        <f>_xlfn.XLOOKUP(AI200,'Prix vente'!$A:$A,'Prix vente'!$H:$H)&amp;"/"&amp;_xlfn.XLOOKUP(AI200,'Prix vente'!$A:$A,'Prix vente'!$P:$P)&amp;"/"&amp;_xlfn.XLOOKUP(AI200,'Prix vente'!A:A,'Prix vente'!Q:Q)/1000</f>
        <v>//0</v>
      </c>
      <c r="AK200" s="182"/>
      <c r="AL200" s="182">
        <f>IFERROR(AK200*_xlfn.XLOOKUP(AI200,'Prix vente'!$A:$A,'Prix vente'!$R:$R),"")</f>
        <v>0</v>
      </c>
      <c r="AM200" s="183"/>
      <c r="AN200" s="183" t="str">
        <f>_xlfn.XLOOKUP(AM200,'Prix vente'!$A:$A,'Prix vente'!$H:$H)&amp;"/"&amp;_xlfn.XLOOKUP(AM200,'Prix vente'!$A:$A,'Prix vente'!$P:$P)&amp;"/"&amp;_xlfn.XLOOKUP(AM200,'Prix vente'!A:A,'Prix vente'!Q:Q)/1000</f>
        <v>//0</v>
      </c>
      <c r="AO200" s="183"/>
      <c r="AP200" s="183">
        <f>IFERROR(AO200*_xlfn.XLOOKUP(AM200,'Prix vente'!$A:$A,'Prix vente'!$R:$R),"")</f>
        <v>0</v>
      </c>
      <c r="AQ200" s="182"/>
      <c r="AR200" s="182" t="str">
        <f>_xlfn.XLOOKUP(AQ200,'Prix vente'!$A:$A,'Prix vente'!$H:$H)&amp;"/"&amp;_xlfn.XLOOKUP(AQ200,'Prix vente'!$A:$A,'Prix vente'!$P:$P)&amp;"/"&amp;_xlfn.XLOOKUP(AQ200,'Prix vente'!A:A,'Prix vente'!Q:Q)/1000</f>
        <v>//0</v>
      </c>
      <c r="AS200" s="182"/>
      <c r="AT200" s="182">
        <f>IFERROR(AS200*_xlfn.XLOOKUP(AQ200,'Prix vente'!$A:$A,'Prix vente'!$R:$R),"")</f>
        <v>0</v>
      </c>
      <c r="AU200" s="183"/>
      <c r="AV200" s="183"/>
      <c r="AW200" s="183"/>
      <c r="AX200" s="183"/>
      <c r="AY200" s="182"/>
      <c r="AZ200" s="182"/>
      <c r="BA200" s="182"/>
      <c r="BB200" s="182"/>
    </row>
    <row r="201" spans="1:54" x14ac:dyDescent="0.25">
      <c r="A201" s="37">
        <v>349</v>
      </c>
      <c r="B201" s="41"/>
      <c r="C201" s="41"/>
      <c r="D201" s="180"/>
      <c r="E201" s="179"/>
      <c r="F201" s="43"/>
      <c r="G201" s="179"/>
      <c r="H201" s="179"/>
      <c r="I201" s="153">
        <f>_xlfn.XLOOKUP(B201,Clients!B:B,Clients!W:W,FALSE)</f>
        <v>0</v>
      </c>
      <c r="J201" s="181">
        <f>_xlfn.XLOOKUP(B201,Clients!$B$1:$B$1001,Clients!$M$1:$M$1001,FALSE)</f>
        <v>0</v>
      </c>
      <c r="K201" s="153">
        <f>_xlfn.XLOOKUP(B201,Clients!B:B,Clients!R:R,FALSE)</f>
        <v>0</v>
      </c>
      <c r="L201" s="184"/>
      <c r="M201" s="36">
        <f>_xlfn.XLOOKUP(B201,Clients!B:B,Clients!X:X,FALSE)</f>
        <v>0</v>
      </c>
      <c r="N201" s="36">
        <f>_xlfn.XLOOKUP(B201,Clients!B:B,Clients!Y:Y,FALSE)</f>
        <v>0</v>
      </c>
      <c r="O201" s="183"/>
      <c r="P201" s="183" t="str">
        <f>_xlfn.XLOOKUP(O201,'Prix vente'!A:A,'Prix vente'!H:H)&amp;"/"&amp;_xlfn.XLOOKUP(O201,'Prix vente'!A:A,'Prix vente'!P:P)&amp;"/"&amp;_xlfn.XLOOKUP(O201,'Prix vente'!A:A,'Prix vente'!Q:Q)/1000</f>
        <v>//0</v>
      </c>
      <c r="Q201" s="183"/>
      <c r="R201" s="183">
        <f>Q201*_xlfn.XLOOKUP(O201,'Prix vente'!A:A,'Prix vente'!R:R)</f>
        <v>0</v>
      </c>
      <c r="S201" s="182"/>
      <c r="T201" s="182" t="str">
        <f>_xlfn.XLOOKUP(S201,'Prix vente'!$A:$A,'Prix vente'!$H:$H)&amp;"/"&amp;_xlfn.XLOOKUP(S201,'Prix vente'!A:A,'Prix vente'!P:P)&amp;"/"&amp;_xlfn.XLOOKUP(S201,'Prix vente'!A:A,'Prix vente'!Q:Q)/1000</f>
        <v>//0</v>
      </c>
      <c r="U201" s="182"/>
      <c r="V201" s="182"/>
      <c r="W201" s="183"/>
      <c r="X201" s="183" t="str">
        <f>_xlfn.XLOOKUP(W201,'Prix vente'!$A:$A,'Prix vente'!$H:$H)&amp;"/"&amp;_xlfn.XLOOKUP(W201,'Prix vente'!A:A,'Prix vente'!P:P)&amp;"/"&amp;_xlfn.XLOOKUP(W201,'Prix vente'!A:A,'Prix vente'!Q:Q)/1000</f>
        <v>//0</v>
      </c>
      <c r="Y201" s="183"/>
      <c r="Z201" s="183"/>
      <c r="AA201" s="182"/>
      <c r="AB201" s="182" t="str">
        <f>_xlfn.XLOOKUP(AA201,'Prix vente'!$A:$A,'Prix vente'!$H:$H)&amp;"/"&amp;_xlfn.XLOOKUP(AA201,'Prix vente'!A:A,'Prix vente'!P:P)&amp;"/"&amp;_xlfn.XLOOKUP(AA201,'Prix vente'!A:A,'Prix vente'!Q:Q)/1000</f>
        <v>//0</v>
      </c>
      <c r="AC201" s="182"/>
      <c r="AD201" s="182">
        <f>IFERROR(AC201*_xlfn.XLOOKUP(AA201,'Prix vente'!$A:$A,'Prix vente'!$R:$R),"")</f>
        <v>0</v>
      </c>
      <c r="AE201" s="183"/>
      <c r="AF201" s="183" t="str">
        <f>_xlfn.XLOOKUP(AE201,'Prix vente'!$A:$A,'Prix vente'!$H:$H)&amp;"/"&amp;_xlfn.XLOOKUP(AE201,'Prix vente'!$A:$A,'Prix vente'!$P:$P)&amp;"/"&amp;_xlfn.XLOOKUP(AE201,'Prix vente'!A:A,'Prix vente'!Q:Q)/1000</f>
        <v>//0</v>
      </c>
      <c r="AG201" s="183"/>
      <c r="AH201" s="183">
        <f>IFERROR(AG201*_xlfn.XLOOKUP(AE201,'Prix vente'!$A:$A,'Prix vente'!$R:$R),"")</f>
        <v>0</v>
      </c>
      <c r="AI201" s="182"/>
      <c r="AJ201" s="182" t="str">
        <f>_xlfn.XLOOKUP(AI201,'Prix vente'!$A:$A,'Prix vente'!$H:$H)&amp;"/"&amp;_xlfn.XLOOKUP(AI201,'Prix vente'!$A:$A,'Prix vente'!$P:$P)&amp;"/"&amp;_xlfn.XLOOKUP(AI201,'Prix vente'!A:A,'Prix vente'!Q:Q)/1000</f>
        <v>//0</v>
      </c>
      <c r="AK201" s="182"/>
      <c r="AL201" s="182">
        <f>IFERROR(AK201*_xlfn.XLOOKUP(AI201,'Prix vente'!$A:$A,'Prix vente'!$R:$R),"")</f>
        <v>0</v>
      </c>
      <c r="AM201" s="183"/>
      <c r="AN201" s="183" t="str">
        <f>_xlfn.XLOOKUP(AM201,'Prix vente'!$A:$A,'Prix vente'!$H:$H)&amp;"/"&amp;_xlfn.XLOOKUP(AM201,'Prix vente'!$A:$A,'Prix vente'!$P:$P)&amp;"/"&amp;_xlfn.XLOOKUP(AM201,'Prix vente'!A:A,'Prix vente'!Q:Q)/1000</f>
        <v>//0</v>
      </c>
      <c r="AO201" s="183"/>
      <c r="AP201" s="183">
        <f>IFERROR(AO201*_xlfn.XLOOKUP(AM201,'Prix vente'!$A:$A,'Prix vente'!$R:$R),"")</f>
        <v>0</v>
      </c>
      <c r="AQ201" s="182"/>
      <c r="AR201" s="182" t="str">
        <f>_xlfn.XLOOKUP(AQ201,'Prix vente'!$A:$A,'Prix vente'!$H:$H)&amp;"/"&amp;_xlfn.XLOOKUP(AQ201,'Prix vente'!$A:$A,'Prix vente'!$P:$P)&amp;"/"&amp;_xlfn.XLOOKUP(AQ201,'Prix vente'!A:A,'Prix vente'!Q:Q)/1000</f>
        <v>//0</v>
      </c>
      <c r="AS201" s="182"/>
      <c r="AT201" s="182">
        <f>IFERROR(AS201*_xlfn.XLOOKUP(AQ201,'Prix vente'!$A:$A,'Prix vente'!$R:$R),"")</f>
        <v>0</v>
      </c>
      <c r="AU201" s="183"/>
      <c r="AV201" s="183"/>
      <c r="AW201" s="183"/>
      <c r="AX201" s="183"/>
      <c r="AY201" s="182"/>
      <c r="AZ201" s="182"/>
      <c r="BA201" s="182"/>
      <c r="BB201" s="182"/>
    </row>
    <row r="202" spans="1:54" x14ac:dyDescent="0.25">
      <c r="A202" s="37">
        <v>350</v>
      </c>
      <c r="B202" s="41"/>
      <c r="C202" s="41"/>
      <c r="D202" s="180"/>
      <c r="E202" s="179"/>
      <c r="F202" s="43"/>
      <c r="G202" s="179"/>
      <c r="H202" s="179"/>
      <c r="I202" s="153">
        <f>_xlfn.XLOOKUP(B202,Clients!B:B,Clients!W:W,FALSE)</f>
        <v>0</v>
      </c>
      <c r="J202" s="181">
        <f>_xlfn.XLOOKUP(B202,Clients!$B$1:$B$1001,Clients!$M$1:$M$1001,FALSE)</f>
        <v>0</v>
      </c>
      <c r="K202" s="153">
        <f>_xlfn.XLOOKUP(B202,Clients!B:B,Clients!R:R,FALSE)</f>
        <v>0</v>
      </c>
      <c r="L202" s="184"/>
      <c r="M202" s="36">
        <f>_xlfn.XLOOKUP(B202,Clients!B:B,Clients!X:X,FALSE)</f>
        <v>0</v>
      </c>
      <c r="N202" s="36">
        <f>_xlfn.XLOOKUP(B202,Clients!B:B,Clients!Y:Y,FALSE)</f>
        <v>0</v>
      </c>
      <c r="O202" s="183"/>
      <c r="P202" s="183" t="str">
        <f>_xlfn.XLOOKUP(O202,'Prix vente'!A:A,'Prix vente'!H:H)&amp;"/"&amp;_xlfn.XLOOKUP(O202,'Prix vente'!A:A,'Prix vente'!P:P)&amp;"/"&amp;_xlfn.XLOOKUP(O202,'Prix vente'!A:A,'Prix vente'!Q:Q)/1000</f>
        <v>//0</v>
      </c>
      <c r="Q202" s="183"/>
      <c r="R202" s="183">
        <f>Q202*_xlfn.XLOOKUP(O202,'Prix vente'!A:A,'Prix vente'!R:R)</f>
        <v>0</v>
      </c>
      <c r="S202" s="182"/>
      <c r="T202" s="182" t="str">
        <f>_xlfn.XLOOKUP(S202,'Prix vente'!$A:$A,'Prix vente'!$H:$H)&amp;"/"&amp;_xlfn.XLOOKUP(S202,'Prix vente'!A:A,'Prix vente'!P:P)&amp;"/"&amp;_xlfn.XLOOKUP(S202,'Prix vente'!A:A,'Prix vente'!Q:Q)/1000</f>
        <v>//0</v>
      </c>
      <c r="U202" s="182"/>
      <c r="V202" s="182"/>
      <c r="W202" s="183"/>
      <c r="X202" s="183" t="str">
        <f>_xlfn.XLOOKUP(W202,'Prix vente'!$A:$A,'Prix vente'!$H:$H)&amp;"/"&amp;_xlfn.XLOOKUP(W202,'Prix vente'!A:A,'Prix vente'!P:P)&amp;"/"&amp;_xlfn.XLOOKUP(W202,'Prix vente'!A:A,'Prix vente'!Q:Q)/1000</f>
        <v>//0</v>
      </c>
      <c r="Y202" s="183"/>
      <c r="Z202" s="183"/>
      <c r="AA202" s="182"/>
      <c r="AB202" s="182" t="str">
        <f>_xlfn.XLOOKUP(AA202,'Prix vente'!$A:$A,'Prix vente'!$H:$H)&amp;"/"&amp;_xlfn.XLOOKUP(AA202,'Prix vente'!A:A,'Prix vente'!P:P)&amp;"/"&amp;_xlfn.XLOOKUP(AA202,'Prix vente'!A:A,'Prix vente'!Q:Q)/1000</f>
        <v>//0</v>
      </c>
      <c r="AC202" s="182"/>
      <c r="AD202" s="182">
        <f>IFERROR(AC202*_xlfn.XLOOKUP(AA202,'Prix vente'!$A:$A,'Prix vente'!$R:$R),"")</f>
        <v>0</v>
      </c>
      <c r="AE202" s="183"/>
      <c r="AF202" s="183" t="str">
        <f>_xlfn.XLOOKUP(AE202,'Prix vente'!$A:$A,'Prix vente'!$H:$H)&amp;"/"&amp;_xlfn.XLOOKUP(AE202,'Prix vente'!$A:$A,'Prix vente'!$P:$P)&amp;"/"&amp;_xlfn.XLOOKUP(AE202,'Prix vente'!A:A,'Prix vente'!Q:Q)/1000</f>
        <v>//0</v>
      </c>
      <c r="AG202" s="183"/>
      <c r="AH202" s="183">
        <f>IFERROR(AG202*_xlfn.XLOOKUP(AE202,'Prix vente'!$A:$A,'Prix vente'!$R:$R),"")</f>
        <v>0</v>
      </c>
      <c r="AI202" s="182"/>
      <c r="AJ202" s="182" t="str">
        <f>_xlfn.XLOOKUP(AI202,'Prix vente'!$A:$A,'Prix vente'!$H:$H)&amp;"/"&amp;_xlfn.XLOOKUP(AI202,'Prix vente'!$A:$A,'Prix vente'!$P:$P)&amp;"/"&amp;_xlfn.XLOOKUP(AI202,'Prix vente'!A:A,'Prix vente'!Q:Q)/1000</f>
        <v>//0</v>
      </c>
      <c r="AK202" s="182"/>
      <c r="AL202" s="182">
        <f>IFERROR(AK202*_xlfn.XLOOKUP(AI202,'Prix vente'!$A:$A,'Prix vente'!$R:$R),"")</f>
        <v>0</v>
      </c>
      <c r="AM202" s="183"/>
      <c r="AN202" s="183" t="str">
        <f>_xlfn.XLOOKUP(AM202,'Prix vente'!$A:$A,'Prix vente'!$H:$H)&amp;"/"&amp;_xlfn.XLOOKUP(AM202,'Prix vente'!$A:$A,'Prix vente'!$P:$P)&amp;"/"&amp;_xlfn.XLOOKUP(AM202,'Prix vente'!A:A,'Prix vente'!Q:Q)/1000</f>
        <v>//0</v>
      </c>
      <c r="AO202" s="183"/>
      <c r="AP202" s="183">
        <f>IFERROR(AO202*_xlfn.XLOOKUP(AM202,'Prix vente'!$A:$A,'Prix vente'!$R:$R),"")</f>
        <v>0</v>
      </c>
      <c r="AQ202" s="182"/>
      <c r="AR202" s="182" t="str">
        <f>_xlfn.XLOOKUP(AQ202,'Prix vente'!$A:$A,'Prix vente'!$H:$H)&amp;"/"&amp;_xlfn.XLOOKUP(AQ202,'Prix vente'!$A:$A,'Prix vente'!$P:$P)&amp;"/"&amp;_xlfn.XLOOKUP(AQ202,'Prix vente'!A:A,'Prix vente'!Q:Q)/1000</f>
        <v>//0</v>
      </c>
      <c r="AS202" s="182"/>
      <c r="AT202" s="182">
        <f>IFERROR(AS202*_xlfn.XLOOKUP(AQ202,'Prix vente'!$A:$A,'Prix vente'!$R:$R),"")</f>
        <v>0</v>
      </c>
      <c r="AU202" s="183"/>
      <c r="AV202" s="183"/>
      <c r="AW202" s="183"/>
      <c r="AX202" s="183"/>
      <c r="AY202" s="182"/>
      <c r="AZ202" s="182"/>
      <c r="BA202" s="182"/>
      <c r="BB202" s="182"/>
    </row>
    <row r="203" spans="1:54" x14ac:dyDescent="0.25">
      <c r="A203" s="37">
        <v>351</v>
      </c>
      <c r="B203" s="41"/>
      <c r="C203" s="41"/>
      <c r="D203" s="180"/>
      <c r="E203" s="179"/>
      <c r="F203" s="43"/>
      <c r="G203" s="179"/>
      <c r="H203" s="179"/>
      <c r="I203" s="153">
        <f>_xlfn.XLOOKUP(B203,Clients!B:B,Clients!W:W,FALSE)</f>
        <v>0</v>
      </c>
      <c r="J203" s="181">
        <f>_xlfn.XLOOKUP(B203,Clients!$B$1:$B$1001,Clients!$M$1:$M$1001,FALSE)</f>
        <v>0</v>
      </c>
      <c r="K203" s="153">
        <f>_xlfn.XLOOKUP(B203,Clients!B:B,Clients!R:R,FALSE)</f>
        <v>0</v>
      </c>
      <c r="L203" s="184"/>
      <c r="M203" s="36">
        <f>_xlfn.XLOOKUP(B203,Clients!B:B,Clients!X:X,FALSE)</f>
        <v>0</v>
      </c>
      <c r="N203" s="36">
        <f>_xlfn.XLOOKUP(B203,Clients!B:B,Clients!Y:Y,FALSE)</f>
        <v>0</v>
      </c>
      <c r="O203" s="183"/>
      <c r="P203" s="183" t="str">
        <f>_xlfn.XLOOKUP(O203,'Prix vente'!A:A,'Prix vente'!H:H)&amp;"/"&amp;_xlfn.XLOOKUP(O203,'Prix vente'!A:A,'Prix vente'!P:P)&amp;"/"&amp;_xlfn.XLOOKUP(O203,'Prix vente'!A:A,'Prix vente'!Q:Q)/1000</f>
        <v>//0</v>
      </c>
      <c r="Q203" s="183"/>
      <c r="R203" s="183">
        <f>Q203*_xlfn.XLOOKUP(O203,'Prix vente'!A:A,'Prix vente'!R:R)</f>
        <v>0</v>
      </c>
      <c r="S203" s="182"/>
      <c r="T203" s="182" t="str">
        <f>_xlfn.XLOOKUP(S203,'Prix vente'!$A:$A,'Prix vente'!$H:$H)&amp;"/"&amp;_xlfn.XLOOKUP(S203,'Prix vente'!A:A,'Prix vente'!P:P)&amp;"/"&amp;_xlfn.XLOOKUP(S203,'Prix vente'!A:A,'Prix vente'!Q:Q)/1000</f>
        <v>//0</v>
      </c>
      <c r="U203" s="182"/>
      <c r="V203" s="182"/>
      <c r="W203" s="183"/>
      <c r="X203" s="183" t="str">
        <f>_xlfn.XLOOKUP(W203,'Prix vente'!$A:$A,'Prix vente'!$H:$H)&amp;"/"&amp;_xlfn.XLOOKUP(W203,'Prix vente'!A:A,'Prix vente'!P:P)&amp;"/"&amp;_xlfn.XLOOKUP(W203,'Prix vente'!A:A,'Prix vente'!Q:Q)/1000</f>
        <v>//0</v>
      </c>
      <c r="Y203" s="183"/>
      <c r="Z203" s="183"/>
      <c r="AA203" s="182"/>
      <c r="AB203" s="182" t="str">
        <f>_xlfn.XLOOKUP(AA203,'Prix vente'!$A:$A,'Prix vente'!$H:$H)&amp;"/"&amp;_xlfn.XLOOKUP(AA203,'Prix vente'!A:A,'Prix vente'!P:P)&amp;"/"&amp;_xlfn.XLOOKUP(AA203,'Prix vente'!A:A,'Prix vente'!Q:Q)/1000</f>
        <v>//0</v>
      </c>
      <c r="AC203" s="182"/>
      <c r="AD203" s="182">
        <f>IFERROR(AC203*_xlfn.XLOOKUP(AA203,'Prix vente'!$A:$A,'Prix vente'!$R:$R),"")</f>
        <v>0</v>
      </c>
      <c r="AE203" s="183"/>
      <c r="AF203" s="183" t="str">
        <f>_xlfn.XLOOKUP(AE203,'Prix vente'!$A:$A,'Prix vente'!$H:$H)&amp;"/"&amp;_xlfn.XLOOKUP(AE203,'Prix vente'!$A:$A,'Prix vente'!$P:$P)&amp;"/"&amp;_xlfn.XLOOKUP(AE203,'Prix vente'!A:A,'Prix vente'!Q:Q)/1000</f>
        <v>//0</v>
      </c>
      <c r="AG203" s="183"/>
      <c r="AH203" s="183">
        <f>IFERROR(AG203*_xlfn.XLOOKUP(AE203,'Prix vente'!$A:$A,'Prix vente'!$R:$R),"")</f>
        <v>0</v>
      </c>
      <c r="AI203" s="182"/>
      <c r="AJ203" s="182" t="str">
        <f>_xlfn.XLOOKUP(AI203,'Prix vente'!$A:$A,'Prix vente'!$H:$H)&amp;"/"&amp;_xlfn.XLOOKUP(AI203,'Prix vente'!$A:$A,'Prix vente'!$P:$P)&amp;"/"&amp;_xlfn.XLOOKUP(AI203,'Prix vente'!A:A,'Prix vente'!Q:Q)/1000</f>
        <v>//0</v>
      </c>
      <c r="AK203" s="182"/>
      <c r="AL203" s="182">
        <f>IFERROR(AK203*_xlfn.XLOOKUP(AI203,'Prix vente'!$A:$A,'Prix vente'!$R:$R),"")</f>
        <v>0</v>
      </c>
      <c r="AM203" s="183"/>
      <c r="AN203" s="183" t="str">
        <f>_xlfn.XLOOKUP(AM203,'Prix vente'!$A:$A,'Prix vente'!$H:$H)&amp;"/"&amp;_xlfn.XLOOKUP(AM203,'Prix vente'!$A:$A,'Prix vente'!$P:$P)&amp;"/"&amp;_xlfn.XLOOKUP(AM203,'Prix vente'!A:A,'Prix vente'!Q:Q)/1000</f>
        <v>//0</v>
      </c>
      <c r="AO203" s="183"/>
      <c r="AP203" s="183">
        <f>IFERROR(AO203*_xlfn.XLOOKUP(AM203,'Prix vente'!$A:$A,'Prix vente'!$R:$R),"")</f>
        <v>0</v>
      </c>
      <c r="AQ203" s="182"/>
      <c r="AR203" s="182" t="str">
        <f>_xlfn.XLOOKUP(AQ203,'Prix vente'!$A:$A,'Prix vente'!$H:$H)&amp;"/"&amp;_xlfn.XLOOKUP(AQ203,'Prix vente'!$A:$A,'Prix vente'!$P:$P)&amp;"/"&amp;_xlfn.XLOOKUP(AQ203,'Prix vente'!A:A,'Prix vente'!Q:Q)/1000</f>
        <v>//0</v>
      </c>
      <c r="AS203" s="182"/>
      <c r="AT203" s="182">
        <f>IFERROR(AS203*_xlfn.XLOOKUP(AQ203,'Prix vente'!$A:$A,'Prix vente'!$R:$R),"")</f>
        <v>0</v>
      </c>
      <c r="AU203" s="183"/>
      <c r="AV203" s="183"/>
      <c r="AW203" s="183"/>
      <c r="AX203" s="183"/>
      <c r="AY203" s="182"/>
      <c r="AZ203" s="182"/>
      <c r="BA203" s="182"/>
      <c r="BB203" s="182"/>
    </row>
  </sheetData>
  <phoneticPr fontId="12" type="noConversion"/>
  <pageMargins left="0.7" right="0.7" top="0.75" bottom="0.75" header="0.3" footer="0.3"/>
  <pageSetup paperSize="256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61070D9A-1C7E-4F59-8E9F-DC000E16B47F}">
          <x14:formula1>
            <xm:f>Clients!$B$2:$B$6</xm:f>
          </x14:formula1>
          <xm:sqref>B2:C10 B12:C13 B17:C17</xm:sqref>
        </x14:dataValidation>
        <x14:dataValidation type="list" allowBlank="1" showInputMessage="1" showErrorMessage="1" xr:uid="{359A5F91-20B9-4838-B7EE-CEF937A507B3}">
          <x14:formula1>
            <xm:f>Clients!$B$2:$B$19</xm:f>
          </x14:formula1>
          <xm:sqref>B11 B70:C70 B64:C64 B34:C34 B14:B16 B18 B22 B24:C24 B30 B31:C31</xm:sqref>
        </x14:dataValidation>
        <x14:dataValidation type="list" allowBlank="1" showInputMessage="1" showErrorMessage="1" xr:uid="{ED3BD6B8-5841-480F-AF73-B544F4E62A83}">
          <x14:formula1>
            <xm:f>Clients!$B$2:$B$27</xm:f>
          </x14:formula1>
          <xm:sqref>C11 C41 C14:C16 C18:C19 C22 C30</xm:sqref>
        </x14:dataValidation>
        <x14:dataValidation type="list" allowBlank="1" showInputMessage="1" showErrorMessage="1" xr:uid="{64919968-FB5B-4634-884E-78E8FEA6A824}">
          <x14:formula1>
            <xm:f>Clients!$B$2:$B$1001</xm:f>
          </x14:formula1>
          <xm:sqref>C20:C21 B45:C63 B65:C65 B67:C67 B41:B44 C42:C44 B35:C40 B32:C33 B23:C23 B25:C29 B19:B21</xm:sqref>
        </x14:dataValidation>
        <x14:dataValidation type="list" allowBlank="1" showInputMessage="1" showErrorMessage="1" xr:uid="{980B2C27-5055-4331-9D01-044FC27AFBA9}">
          <x14:formula1>
            <xm:f>Clients!$B$2:$B$10002</xm:f>
          </x14:formula1>
          <xm:sqref>B66:C66 B68:C69 B71:C85 B87:C203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471D0-0FFD-458C-9B78-D89715ED0799}">
  <sheetPr codeName="Sheet5">
    <pageSetUpPr fitToPage="1"/>
  </sheetPr>
  <dimension ref="C4:BN73"/>
  <sheetViews>
    <sheetView showGridLines="0" showZeros="0" workbookViewId="0">
      <selection activeCell="Z8" sqref="Z8:AJ8"/>
    </sheetView>
  </sheetViews>
  <sheetFormatPr defaultRowHeight="15" x14ac:dyDescent="0.25"/>
  <cols>
    <col min="1" max="36" width="2.7109375" customWidth="1"/>
    <col min="37" max="37" width="4.42578125" customWidth="1"/>
    <col min="38" max="38" width="9.140625" style="3" customWidth="1"/>
    <col min="39" max="39" width="5.7109375" customWidth="1"/>
    <col min="40" max="40" width="11.140625" bestFit="1" customWidth="1"/>
  </cols>
  <sheetData>
    <row r="4" spans="3:41" ht="10.35" customHeight="1" x14ac:dyDescent="0.25"/>
    <row r="5" spans="3:41" ht="21.6" customHeight="1" x14ac:dyDescent="0.3">
      <c r="V5" s="338" t="str">
        <f>IF($AM$5="F","CONFIRMATION DE COMMANDE","ORDER CONFIRMATION")</f>
        <v>CONFIRMATION DE COMMANDE</v>
      </c>
      <c r="W5" s="338"/>
      <c r="X5" s="338"/>
      <c r="Y5" s="338"/>
      <c r="Z5" s="338"/>
      <c r="AA5" s="338"/>
      <c r="AB5" s="338"/>
      <c r="AC5" s="338"/>
      <c r="AD5" s="338"/>
      <c r="AE5" s="338"/>
      <c r="AF5" s="338"/>
      <c r="AG5" s="338"/>
      <c r="AH5" s="338"/>
      <c r="AI5" s="338"/>
      <c r="AJ5" s="338"/>
      <c r="AL5" s="13" t="s">
        <v>27</v>
      </c>
      <c r="AM5" t="str">
        <f>_xlfn.XLOOKUP($C$12,Clients!B:B,Clients!D:D,FALSE)</f>
        <v>F</v>
      </c>
    </row>
    <row r="6" spans="3:41" s="16" customFormat="1" ht="25.5" customHeight="1" x14ac:dyDescent="0.3">
      <c r="C6" s="19" t="s">
        <v>26</v>
      </c>
      <c r="D6" s="280"/>
      <c r="E6" s="280"/>
      <c r="AL6" s="18"/>
    </row>
    <row r="7" spans="3:41" s="16" customFormat="1" ht="15.75" x14ac:dyDescent="0.25">
      <c r="C7" s="16" t="s">
        <v>25</v>
      </c>
      <c r="V7" s="280" t="s">
        <v>19</v>
      </c>
      <c r="Z7" s="339">
        <v>312</v>
      </c>
      <c r="AA7" s="340"/>
      <c r="AB7" s="340"/>
      <c r="AC7" s="340"/>
      <c r="AD7" s="340"/>
      <c r="AE7" s="340"/>
      <c r="AF7" s="340"/>
      <c r="AG7" s="340"/>
      <c r="AH7" s="340"/>
      <c r="AI7" s="340"/>
      <c r="AJ7" s="340"/>
      <c r="AL7" s="302"/>
      <c r="AM7" s="302"/>
    </row>
    <row r="8" spans="3:41" s="16" customFormat="1" ht="15.75" x14ac:dyDescent="0.25">
      <c r="C8" s="16" t="s">
        <v>24</v>
      </c>
      <c r="V8" s="280" t="str">
        <f>IF(AM5="F","Date","")</f>
        <v>Date</v>
      </c>
      <c r="Z8" s="303">
        <f>IF(AM5="f",_xlfn.XLOOKUP($Z$7,'PO Client'!A:A,'PO Client'!D:D,FALSE),"")</f>
        <v>45679</v>
      </c>
      <c r="AA8" s="303"/>
      <c r="AB8" s="303"/>
      <c r="AC8" s="303"/>
      <c r="AD8" s="303"/>
      <c r="AE8" s="303"/>
      <c r="AF8" s="303"/>
      <c r="AG8" s="303"/>
      <c r="AH8" s="303"/>
      <c r="AI8" s="303"/>
      <c r="AJ8" s="303"/>
      <c r="AL8" s="17"/>
      <c r="AM8" s="17"/>
      <c r="AN8" s="17"/>
      <c r="AO8" s="17"/>
    </row>
    <row r="9" spans="3:41" s="16" customFormat="1" ht="15.75" x14ac:dyDescent="0.25">
      <c r="C9" s="352" t="s">
        <v>23</v>
      </c>
      <c r="D9" s="352"/>
      <c r="E9" s="352"/>
      <c r="F9" s="352"/>
      <c r="G9" s="352"/>
      <c r="H9" s="352"/>
      <c r="I9" s="352"/>
      <c r="J9" s="352"/>
      <c r="K9" s="352"/>
      <c r="L9" s="16" t="s">
        <v>22</v>
      </c>
      <c r="V9" s="280" t="str">
        <f>IF(AM5="A","Date","")</f>
        <v/>
      </c>
      <c r="Z9" s="304" t="str">
        <f>IF(AM5="A",_xlfn.XLOOKUP($Z$7,'PO Client'!A:A,'PO Client'!D:D,FALSE),"")</f>
        <v/>
      </c>
      <c r="AA9" s="304"/>
      <c r="AB9" s="304"/>
      <c r="AC9" s="304"/>
      <c r="AD9" s="304"/>
      <c r="AE9" s="304"/>
      <c r="AF9" s="304"/>
      <c r="AG9" s="304"/>
      <c r="AH9" s="304"/>
      <c r="AI9" s="304"/>
      <c r="AJ9" s="304"/>
      <c r="AL9" s="17"/>
      <c r="AM9" s="17"/>
      <c r="AN9" s="17"/>
      <c r="AO9" s="17"/>
    </row>
    <row r="10" spans="3:41" ht="9.6" customHeight="1" x14ac:dyDescent="0.25">
      <c r="AM10" s="3"/>
      <c r="AN10" s="3"/>
      <c r="AO10" s="3"/>
    </row>
    <row r="11" spans="3:41" x14ac:dyDescent="0.25">
      <c r="C11" s="305" t="str">
        <f>IF($AM$5="F","Client","Customer")</f>
        <v>Client</v>
      </c>
      <c r="D11" s="305"/>
      <c r="E11" s="305"/>
      <c r="F11" s="305"/>
      <c r="G11" s="305"/>
      <c r="H11" s="305"/>
      <c r="I11" s="305"/>
      <c r="J11" s="305"/>
      <c r="K11" s="305"/>
      <c r="L11" s="305"/>
      <c r="M11" s="305"/>
      <c r="N11" s="305"/>
      <c r="O11" s="305"/>
      <c r="P11" s="305"/>
      <c r="Q11" s="305"/>
      <c r="V11" s="305" t="str">
        <f>IF($AM$5="F","Adresse Livraison","Ship to")</f>
        <v>Adresse Livraison</v>
      </c>
      <c r="W11" s="305"/>
      <c r="X11" s="305"/>
      <c r="Y11" s="305"/>
      <c r="Z11" s="305"/>
      <c r="AA11" s="305"/>
      <c r="AB11" s="305"/>
      <c r="AC11" s="305"/>
      <c r="AD11" s="305"/>
      <c r="AE11" s="305"/>
      <c r="AF11" s="305"/>
      <c r="AG11" s="305"/>
      <c r="AH11" s="305"/>
      <c r="AI11" s="305"/>
      <c r="AJ11" s="305"/>
      <c r="AL11" s="6"/>
      <c r="AM11" s="6"/>
      <c r="AN11" s="6"/>
      <c r="AO11" s="6"/>
    </row>
    <row r="12" spans="3:41" s="14" customFormat="1" ht="15" customHeight="1" x14ac:dyDescent="0.25">
      <c r="C12" s="316" t="str">
        <f>_xlfn.XLOOKUP($Z$7,'PO Client'!A:A,'PO Client'!B:B,FALSE)</f>
        <v>Imprimerie Sélect</v>
      </c>
      <c r="D12" s="316"/>
      <c r="E12" s="316"/>
      <c r="F12" s="316"/>
      <c r="G12" s="316"/>
      <c r="H12" s="316"/>
      <c r="I12" s="316"/>
      <c r="J12" s="316"/>
      <c r="K12" s="316"/>
      <c r="L12" s="316"/>
      <c r="M12" s="316"/>
      <c r="N12" s="316"/>
      <c r="O12" s="316"/>
      <c r="P12" s="316"/>
      <c r="Q12" s="316"/>
      <c r="R12" s="281"/>
      <c r="S12" s="281"/>
      <c r="T12" s="281"/>
      <c r="U12" s="281"/>
      <c r="V12" s="316" t="str">
        <f>_xlfn.XLOOKUP($Z$7,'PO Client'!A:A,'PO Client'!C:C,FALSE)</f>
        <v>Imprimerie Sélect</v>
      </c>
      <c r="W12" s="316"/>
      <c r="X12" s="316"/>
      <c r="Y12" s="316"/>
      <c r="Z12" s="316"/>
      <c r="AA12" s="316"/>
      <c r="AB12" s="316"/>
      <c r="AC12" s="316"/>
      <c r="AD12" s="316"/>
      <c r="AE12" s="316"/>
      <c r="AF12" s="316"/>
      <c r="AG12" s="316"/>
      <c r="AH12" s="316"/>
      <c r="AI12" s="316"/>
      <c r="AJ12" s="316"/>
      <c r="AL12" s="15"/>
      <c r="AM12" s="15"/>
      <c r="AN12" s="15"/>
      <c r="AO12" s="15"/>
    </row>
    <row r="13" spans="3:41" ht="12.95" customHeight="1" x14ac:dyDescent="0.25">
      <c r="C13" s="312" t="str">
        <f>_xlfn.XLOOKUP($C$12,Clients!B:B,Clients!E:E,FALSE)</f>
        <v>605 rue du Parc Industriel</v>
      </c>
      <c r="D13" s="312"/>
      <c r="E13" s="312"/>
      <c r="F13" s="312"/>
      <c r="G13" s="312"/>
      <c r="H13" s="312"/>
      <c r="I13" s="312"/>
      <c r="J13" s="312"/>
      <c r="K13" s="312"/>
      <c r="L13" s="312"/>
      <c r="M13" s="312"/>
      <c r="N13" s="312"/>
      <c r="O13" s="312"/>
      <c r="P13" s="312"/>
      <c r="Q13" s="312"/>
      <c r="R13" s="283"/>
      <c r="S13" s="283"/>
      <c r="T13" s="283"/>
      <c r="U13" s="283"/>
      <c r="V13" s="312" t="str">
        <f>_xlfn.XLOOKUP($V$12,Clients!B:B,Clients!E:E,FALSE)</f>
        <v>605 rue du Parc Industriel</v>
      </c>
      <c r="W13" s="312"/>
      <c r="X13" s="312"/>
      <c r="Y13" s="312"/>
      <c r="Z13" s="312"/>
      <c r="AA13" s="312"/>
      <c r="AB13" s="312"/>
      <c r="AC13" s="312"/>
      <c r="AD13" s="312"/>
      <c r="AE13" s="312"/>
      <c r="AF13" s="312"/>
      <c r="AG13" s="312"/>
      <c r="AH13" s="312"/>
      <c r="AI13" s="312"/>
      <c r="AJ13" s="312"/>
      <c r="AM13" s="3"/>
      <c r="AN13" s="3"/>
      <c r="AO13" s="3"/>
    </row>
    <row r="14" spans="3:41" ht="12.95" customHeight="1" x14ac:dyDescent="0.25">
      <c r="C14" s="312" t="str">
        <f>(_xlfn.XLOOKUP($C$12,Clients!B:B,Clients!F:F,FALSE))&amp;", "&amp;(_xlfn.XLOOKUP($C$12,Clients!B:B,Clients!G:G,FALSE))</f>
        <v>Shawinigan, Québec</v>
      </c>
      <c r="D14" s="312"/>
      <c r="E14" s="312"/>
      <c r="F14" s="312"/>
      <c r="G14" s="312"/>
      <c r="H14" s="312"/>
      <c r="I14" s="312"/>
      <c r="J14" s="312"/>
      <c r="K14" s="312"/>
      <c r="L14" s="312"/>
      <c r="M14" s="312"/>
      <c r="N14" s="312"/>
      <c r="O14" s="312"/>
      <c r="P14" s="312"/>
      <c r="Q14" s="312"/>
      <c r="R14" s="283"/>
      <c r="S14" s="283"/>
      <c r="T14" s="283"/>
      <c r="U14" s="283"/>
      <c r="V14" s="312" t="str">
        <f>(_xlfn.XLOOKUP($V$12,Clients!B:B,Clients!F:F,FALSE))&amp;", "&amp;(_xlfn.XLOOKUP($V$12,Clients!B:B,Clients!G:G,FALSE))</f>
        <v>Shawinigan, Québec</v>
      </c>
      <c r="W14" s="312"/>
      <c r="X14" s="312"/>
      <c r="Y14" s="312"/>
      <c r="Z14" s="312"/>
      <c r="AA14" s="312"/>
      <c r="AB14" s="312"/>
      <c r="AC14" s="312"/>
      <c r="AD14" s="312"/>
      <c r="AE14" s="312"/>
      <c r="AF14" s="312"/>
      <c r="AG14" s="312"/>
      <c r="AH14" s="312"/>
      <c r="AI14" s="312"/>
      <c r="AJ14" s="312"/>
      <c r="AM14" s="3"/>
      <c r="AN14" s="3"/>
      <c r="AO14" s="3"/>
    </row>
    <row r="15" spans="3:41" ht="12.95" customHeight="1" x14ac:dyDescent="0.25">
      <c r="C15" s="312" t="str">
        <f>(_xlfn.XLOOKUP($C$12,Clients!B:B,Clients!H:H,FALSE))&amp;"   "&amp;(_xlfn.XLOOKUP($C$12,Clients!B:B,Clients!I:I,FALSE))</f>
        <v>G9N 6T5   Canada</v>
      </c>
      <c r="D15" s="312"/>
      <c r="E15" s="312"/>
      <c r="F15" s="312"/>
      <c r="G15" s="312"/>
      <c r="H15" s="312"/>
      <c r="I15" s="312"/>
      <c r="J15" s="312"/>
      <c r="K15" s="312"/>
      <c r="L15" s="312"/>
      <c r="M15" s="312"/>
      <c r="N15" s="312"/>
      <c r="O15" s="312"/>
      <c r="P15" s="312"/>
      <c r="Q15" s="312"/>
      <c r="R15" s="283"/>
      <c r="S15" s="283"/>
      <c r="T15" s="283"/>
      <c r="U15" s="283"/>
      <c r="V15" s="312" t="str">
        <f>(_xlfn.XLOOKUP($V$12,Clients!B:B,Clients!H:H,FALSE))&amp;"   "&amp;(_xlfn.XLOOKUP($V$12,Clients!B:B,Clients!I:I,FALSE))</f>
        <v>G9N 6T5   Canada</v>
      </c>
      <c r="W15" s="312"/>
      <c r="X15" s="312"/>
      <c r="Y15" s="312"/>
      <c r="Z15" s="312"/>
      <c r="AA15" s="312"/>
      <c r="AB15" s="312"/>
      <c r="AC15" s="312"/>
      <c r="AD15" s="312"/>
      <c r="AE15" s="312"/>
      <c r="AF15" s="312"/>
      <c r="AG15" s="312"/>
      <c r="AH15" s="312"/>
      <c r="AI15" s="312"/>
      <c r="AJ15" s="312"/>
      <c r="AM15" s="3"/>
      <c r="AN15" s="3"/>
      <c r="AO15" s="3"/>
    </row>
    <row r="16" spans="3:41" ht="12.95" customHeight="1" x14ac:dyDescent="0.25">
      <c r="C16" s="312"/>
      <c r="D16" s="312"/>
      <c r="E16" s="312"/>
      <c r="F16" s="312"/>
      <c r="G16" s="312"/>
      <c r="H16" s="312"/>
      <c r="I16" s="312"/>
      <c r="J16" s="312"/>
      <c r="K16" s="312"/>
      <c r="L16" s="312"/>
      <c r="M16" s="312"/>
      <c r="N16" s="312"/>
      <c r="O16" s="312"/>
      <c r="P16" s="312"/>
      <c r="Q16" s="312"/>
      <c r="R16" s="283"/>
      <c r="S16" s="283"/>
      <c r="T16" s="283"/>
      <c r="U16" s="283"/>
      <c r="V16" s="312" t="str">
        <f>_xlfn.XLOOKUP($V$12,Clients!B:B,Clients!J:J,FALSE)</f>
        <v>819-537-7633 / info@imprimerieselect.com</v>
      </c>
      <c r="W16" s="312"/>
      <c r="X16" s="312"/>
      <c r="Y16" s="312"/>
      <c r="Z16" s="312"/>
      <c r="AA16" s="312"/>
      <c r="AB16" s="312"/>
      <c r="AC16" s="312"/>
      <c r="AD16" s="312"/>
      <c r="AE16" s="312"/>
      <c r="AF16" s="312"/>
      <c r="AG16" s="312"/>
      <c r="AH16" s="312"/>
      <c r="AI16" s="312"/>
      <c r="AJ16" s="312"/>
      <c r="AM16" s="3"/>
      <c r="AN16" s="3"/>
      <c r="AO16" s="3"/>
    </row>
    <row r="17" spans="3:66" ht="12.95" customHeight="1" x14ac:dyDescent="0.25">
      <c r="C17" s="312"/>
      <c r="D17" s="312"/>
      <c r="E17" s="312"/>
      <c r="F17" s="312"/>
      <c r="G17" s="312"/>
      <c r="H17" s="312"/>
      <c r="I17" s="312"/>
      <c r="J17" s="312"/>
      <c r="K17" s="312"/>
      <c r="L17" s="312"/>
      <c r="M17" s="312"/>
      <c r="N17" s="312"/>
      <c r="O17" s="312"/>
      <c r="P17" s="312"/>
      <c r="Q17" s="312"/>
      <c r="R17" s="283"/>
      <c r="S17" s="283"/>
      <c r="T17" s="283"/>
      <c r="U17" s="283"/>
      <c r="V17" s="312"/>
      <c r="W17" s="312"/>
      <c r="X17" s="312"/>
      <c r="Y17" s="312"/>
      <c r="Z17" s="312"/>
      <c r="AA17" s="312"/>
      <c r="AB17" s="312"/>
      <c r="AC17" s="312"/>
      <c r="AD17" s="312"/>
      <c r="AE17" s="312"/>
      <c r="AF17" s="312"/>
      <c r="AG17" s="312"/>
      <c r="AH17" s="312"/>
      <c r="AI17" s="312"/>
      <c r="AJ17" s="312"/>
      <c r="AM17" s="3"/>
      <c r="AN17" s="3"/>
      <c r="AO17" s="3"/>
    </row>
    <row r="18" spans="3:66" ht="6" customHeight="1" x14ac:dyDescent="0.25">
      <c r="AL18" s="6"/>
      <c r="AM18" s="6"/>
      <c r="AN18" s="6"/>
      <c r="AO18" s="6"/>
    </row>
    <row r="19" spans="3:66" x14ac:dyDescent="0.25">
      <c r="C19" s="341" t="str">
        <f>IF($AM$5="F","No. Commande","Order No.")</f>
        <v>No. Commande</v>
      </c>
      <c r="D19" s="341"/>
      <c r="E19" s="341"/>
      <c r="F19" s="341"/>
      <c r="G19" s="341"/>
      <c r="H19" s="341"/>
      <c r="I19" s="341"/>
      <c r="J19" s="341" t="str">
        <f>IF($AM$5="F","Acheteur","Buyer")</f>
        <v>Acheteur</v>
      </c>
      <c r="K19" s="341"/>
      <c r="L19" s="341"/>
      <c r="M19" s="341"/>
      <c r="N19" s="341"/>
      <c r="O19" s="341"/>
      <c r="P19" s="341"/>
      <c r="Q19" s="341"/>
      <c r="R19" s="360" t="str">
        <f>IF($AM$5="F","Date requise (A-M-J)","Requested Date (Y-M-D)")</f>
        <v>Date requise (A-M-J)</v>
      </c>
      <c r="S19" s="360"/>
      <c r="T19" s="360"/>
      <c r="U19" s="360"/>
      <c r="V19" s="360"/>
      <c r="W19" s="360"/>
      <c r="X19" s="360"/>
      <c r="Y19" s="360"/>
      <c r="Z19" s="360"/>
      <c r="AA19" s="341" t="str">
        <f>IF($AM$5="F","Termes de Paiement","Payment Terms")</f>
        <v>Termes de Paiement</v>
      </c>
      <c r="AB19" s="341"/>
      <c r="AC19" s="341"/>
      <c r="AD19" s="341"/>
      <c r="AE19" s="341"/>
      <c r="AF19" s="341"/>
      <c r="AG19" s="341"/>
      <c r="AH19" s="341"/>
      <c r="AI19" s="341"/>
      <c r="AJ19" s="341"/>
      <c r="AL19" s="6"/>
      <c r="AM19" s="6"/>
      <c r="AN19" s="6"/>
      <c r="AO19" s="6"/>
    </row>
    <row r="20" spans="3:66" x14ac:dyDescent="0.25">
      <c r="C20" s="342" t="str">
        <f>VLOOKUP($Z$7,'PO Client'!A:L,5,FALSE)</f>
        <v>email 2024-01-21 22h46</v>
      </c>
      <c r="D20" s="342"/>
      <c r="E20" s="342"/>
      <c r="F20" s="342"/>
      <c r="G20" s="342"/>
      <c r="H20" s="342"/>
      <c r="I20" s="342"/>
      <c r="J20" s="342" t="str">
        <f>VLOOKUP($Z$7,'PO Client'!A:L,6,FALSE)</f>
        <v>A</v>
      </c>
      <c r="K20" s="342"/>
      <c r="L20" s="342"/>
      <c r="M20" s="342"/>
      <c r="N20" s="342"/>
      <c r="O20" s="342"/>
      <c r="P20" s="342"/>
      <c r="Q20" s="342"/>
      <c r="R20" s="361">
        <f>_xlfn.XLOOKUP(Z7,'PO Client'!$A:$A,'PO Client'!$L:$L,FALSE)</f>
        <v>45686</v>
      </c>
      <c r="S20" s="361"/>
      <c r="T20" s="361"/>
      <c r="U20" s="361"/>
      <c r="V20" s="361"/>
      <c r="W20" s="361"/>
      <c r="X20" s="361"/>
      <c r="Y20" s="361"/>
      <c r="Z20" s="361"/>
      <c r="AA20" s="342" t="str">
        <f>_xlfn.XLOOKUP(Z7,'PO Client'!$A:$A,'PO Client'!$J:$J,FALSE)</f>
        <v>Net 30 jours</v>
      </c>
      <c r="AB20" s="342"/>
      <c r="AC20" s="342"/>
      <c r="AD20" s="342"/>
      <c r="AE20" s="342"/>
      <c r="AF20" s="342"/>
      <c r="AG20" s="342"/>
      <c r="AH20" s="342"/>
      <c r="AI20" s="342"/>
      <c r="AJ20" s="342"/>
      <c r="AM20" s="3"/>
      <c r="AN20" s="3"/>
      <c r="AO20" s="3"/>
    </row>
    <row r="21" spans="3:66" ht="13.7" customHeight="1" x14ac:dyDescent="0.25">
      <c r="AL21" s="6"/>
      <c r="AM21" s="6"/>
      <c r="AN21" s="6"/>
      <c r="AO21" s="6"/>
    </row>
    <row r="22" spans="3:66" x14ac:dyDescent="0.25">
      <c r="C22" s="309" t="str">
        <f>IF($AM$5="F","Notre # prod","Our Prod #")</f>
        <v>Notre # prod</v>
      </c>
      <c r="D22" s="310"/>
      <c r="E22" s="310"/>
      <c r="F22" s="311"/>
      <c r="G22" s="343" t="s">
        <v>21</v>
      </c>
      <c r="H22" s="344"/>
      <c r="I22" s="344"/>
      <c r="J22" s="344"/>
      <c r="K22" s="344"/>
      <c r="L22" s="344"/>
      <c r="M22" s="344"/>
      <c r="N22" s="344"/>
      <c r="O22" s="344"/>
      <c r="P22" s="344"/>
      <c r="Q22" s="344"/>
      <c r="R22" s="344"/>
      <c r="S22" s="344"/>
      <c r="T22" s="344"/>
      <c r="U22" s="345"/>
      <c r="V22" s="343" t="str">
        <f>IF($AM$5="F","Qté","Qty")</f>
        <v>Qté</v>
      </c>
      <c r="W22" s="344"/>
      <c r="X22" s="344"/>
      <c r="Y22" s="345"/>
      <c r="Z22" s="343" t="str">
        <f>IF($AM$5="F","Unité","Unit")</f>
        <v>Unité</v>
      </c>
      <c r="AA22" s="344"/>
      <c r="AB22" s="345"/>
      <c r="AC22" s="343" t="str">
        <f>IF($AM$5="F","Prix Unit.","Unit Price")</f>
        <v>Prix Unit.</v>
      </c>
      <c r="AD22" s="344"/>
      <c r="AE22" s="344"/>
      <c r="AF22" s="345"/>
      <c r="AG22" s="343" t="str">
        <f>IF($AM$5="F","Total","Total")</f>
        <v>Total</v>
      </c>
      <c r="AH22" s="344"/>
      <c r="AI22" s="344"/>
      <c r="AJ22" s="345"/>
      <c r="AL22" s="6"/>
      <c r="AM22" s="6"/>
      <c r="AN22" s="6"/>
      <c r="AO22" s="6"/>
    </row>
    <row r="23" spans="3:66" x14ac:dyDescent="0.25">
      <c r="C23" s="309" t="str">
        <f>IF($AM$5="F","Votre # prod","Your Prod #")</f>
        <v>Votre # prod</v>
      </c>
      <c r="D23" s="310"/>
      <c r="E23" s="310"/>
      <c r="F23" s="311"/>
      <c r="G23" s="346"/>
      <c r="H23" s="347"/>
      <c r="I23" s="347"/>
      <c r="J23" s="347"/>
      <c r="K23" s="347"/>
      <c r="L23" s="347"/>
      <c r="M23" s="347"/>
      <c r="N23" s="347"/>
      <c r="O23" s="347"/>
      <c r="P23" s="347"/>
      <c r="Q23" s="347"/>
      <c r="R23" s="347"/>
      <c r="S23" s="347"/>
      <c r="T23" s="347"/>
      <c r="U23" s="348"/>
      <c r="V23" s="346"/>
      <c r="W23" s="347"/>
      <c r="X23" s="347"/>
      <c r="Y23" s="348"/>
      <c r="Z23" s="346"/>
      <c r="AA23" s="347"/>
      <c r="AB23" s="348"/>
      <c r="AC23" s="346"/>
      <c r="AD23" s="347"/>
      <c r="AE23" s="347"/>
      <c r="AF23" s="348"/>
      <c r="AG23" s="346"/>
      <c r="AH23" s="347"/>
      <c r="AI23" s="347"/>
      <c r="AJ23" s="348"/>
      <c r="AL23" s="6"/>
      <c r="AM23" s="6"/>
      <c r="AN23" s="6"/>
      <c r="AO23" s="6"/>
    </row>
    <row r="24" spans="3:66" ht="14.45" customHeight="1" x14ac:dyDescent="0.25">
      <c r="C24" s="320" t="str">
        <f>_xlfn.XLOOKUP($AL24,'Prix vente'!$A:$A,'Prix vente'!$H:$H,"")</f>
        <v>S15</v>
      </c>
      <c r="D24" s="321"/>
      <c r="E24" s="321"/>
      <c r="F24" s="322"/>
      <c r="G24" s="349" t="str" cm="1">
        <f t="array" ref="G24">_xlfn.XLOOKUP($AL24,'Prix vente'!$A:$A,'Prix vente'!$K:$K&amp;" / "&amp;_xlfn.XLOOKUP($AL24,'Prix vente'!$A:$A,'Prix vente'!$J:$J,""))</f>
        <v>Self Adhesive Paper / SG - Acrylic Adhesive</v>
      </c>
      <c r="H24" s="350"/>
      <c r="I24" s="350"/>
      <c r="J24" s="350"/>
      <c r="K24" s="350"/>
      <c r="L24" s="350"/>
      <c r="M24" s="350"/>
      <c r="N24" s="350"/>
      <c r="O24" s="350"/>
      <c r="P24" s="350"/>
      <c r="Q24" s="350"/>
      <c r="R24" s="350"/>
      <c r="S24" s="350"/>
      <c r="T24" s="350"/>
      <c r="U24" s="351"/>
      <c r="V24" s="326">
        <f>_xlfn.XLOOKUP($Z$7,'PO Client'!A:A,'PO Client'!R:R,"")</f>
        <v>3600</v>
      </c>
      <c r="W24" s="327"/>
      <c r="X24" s="327"/>
      <c r="Y24" s="328"/>
      <c r="Z24" s="320" t="str">
        <f>_xlfn.XLOOKUP($AL24,'Prix vente'!$A:$A,'Prix vente'!$O:$O,"")</f>
        <v>msi</v>
      </c>
      <c r="AA24" s="321"/>
      <c r="AB24" s="322"/>
      <c r="AC24" s="329">
        <f>_xlfn.XLOOKUP($AL24,'Prix vente'!$A:$A,'Prix vente'!$N:$N,"")</f>
        <v>0.36299999999999999</v>
      </c>
      <c r="AD24" s="330"/>
      <c r="AE24" s="330"/>
      <c r="AF24" s="331"/>
      <c r="AG24" s="332">
        <f>IFERROR(V24*AC24,"")</f>
        <v>1306.8</v>
      </c>
      <c r="AH24" s="333"/>
      <c r="AI24" s="333"/>
      <c r="AJ24" s="334"/>
      <c r="AL24" s="3">
        <f>_xlfn.XLOOKUP(Z7,'PO Client'!A:A,'PO Client'!O:O,FALSE)</f>
        <v>40244</v>
      </c>
      <c r="AM24" s="3"/>
      <c r="AN24" s="134"/>
      <c r="AO24" s="3"/>
    </row>
    <row r="25" spans="3:66" s="13" customFormat="1" ht="15" customHeight="1" x14ac:dyDescent="0.25">
      <c r="C25" s="306">
        <f>_xlfn.XLOOKUP($AL24,'Prix vente'!$A:$A,'Prix vente'!$G:$G,"")</f>
        <v>0</v>
      </c>
      <c r="D25" s="307"/>
      <c r="E25" s="307"/>
      <c r="F25" s="308"/>
      <c r="G25" s="323" t="str">
        <f>_xlfn.XLOOKUP($AL24,'Prix vente'!$A:$A,'Prix vente'!$L:$L,"")&amp;" "&amp;_xlfn.XLOOKUP($AL24,'Prix vente'!$A:$A,'Prix vente'!$M:$M,"")</f>
        <v xml:space="preserve">Larg: 6po   Long: 5000pi </v>
      </c>
      <c r="H25" s="324"/>
      <c r="I25" s="324"/>
      <c r="J25" s="324"/>
      <c r="K25" s="324"/>
      <c r="L25" s="324"/>
      <c r="M25" s="324"/>
      <c r="N25" s="324"/>
      <c r="O25" s="324"/>
      <c r="P25" s="324"/>
      <c r="Q25" s="324"/>
      <c r="R25" s="324"/>
      <c r="S25" s="324"/>
      <c r="T25" s="324"/>
      <c r="U25" s="325"/>
      <c r="V25" s="317">
        <f>_xlfn.XLOOKUP($Z$7,'PO Client'!A:A,'PO Client'!Q:Q,"")</f>
        <v>10</v>
      </c>
      <c r="W25" s="318"/>
      <c r="X25" s="318"/>
      <c r="Y25" s="319"/>
      <c r="Z25" s="320" t="str">
        <f>_xlfn.XLOOKUP($AL24,'Prix vente'!$A:$A,'Prix vente'!$U:$U,"")</f>
        <v>roul.</v>
      </c>
      <c r="AA25" s="321"/>
      <c r="AB25" s="322"/>
      <c r="AC25" s="313">
        <f>IF(_xlfn.XLOOKUP($AL24,'Prix vente'!$A:$A,'Prix vente'!$T:$T,"")=0,"",_xlfn.XLOOKUP($AL24,'Prix vente'!$A:$A,'Prix vente'!$T:$T,""))</f>
        <v>130.68</v>
      </c>
      <c r="AD25" s="314"/>
      <c r="AE25" s="314"/>
      <c r="AF25" s="315"/>
      <c r="AG25" s="335"/>
      <c r="AH25" s="336"/>
      <c r="AI25" s="336"/>
      <c r="AJ25" s="337"/>
      <c r="AL25" s="3"/>
      <c r="AN25" s="134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 spans="3:66" s="13" customFormat="1" ht="6" customHeight="1" x14ac:dyDescent="0.25">
      <c r="C26" s="118"/>
      <c r="D26" s="119"/>
      <c r="E26" s="119"/>
      <c r="F26" s="119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20"/>
      <c r="W26" s="120"/>
      <c r="X26" s="120"/>
      <c r="Y26" s="120"/>
      <c r="Z26" s="121"/>
      <c r="AA26" s="121"/>
      <c r="AB26" s="121"/>
      <c r="AC26" s="122"/>
      <c r="AD26" s="122"/>
      <c r="AE26" s="122"/>
      <c r="AF26" s="122"/>
      <c r="AG26" s="123"/>
      <c r="AH26" s="123"/>
      <c r="AI26" s="123"/>
      <c r="AJ26" s="124"/>
      <c r="AL26" s="3"/>
      <c r="AM26" s="3"/>
      <c r="AN26" s="134"/>
      <c r="AO26" s="3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 spans="3:66" ht="14.45" customHeight="1" x14ac:dyDescent="0.25">
      <c r="C27" s="320" t="str">
        <f>_xlfn.XLOOKUP($AL27,'Prix vente'!$A:$A,'Prix vente'!$H:$H,"")</f>
        <v>B25</v>
      </c>
      <c r="D27" s="321"/>
      <c r="E27" s="321"/>
      <c r="F27" s="322"/>
      <c r="G27" s="349" t="str" cm="1">
        <f t="array" ref="G27">_xlfn.XLOOKUP($AL27,'Prix vente'!$A:$A,'Prix vente'!$K:$K&amp;" / ","")&amp;_xlfn.XLOOKUP($AL27,'Prix vente'!$A:$A,'Prix vente'!$J:$J,"")</f>
        <v>Self Adhesive Film / White BOPP - Acrylic Adhesive</v>
      </c>
      <c r="H27" s="350"/>
      <c r="I27" s="350"/>
      <c r="J27" s="350"/>
      <c r="K27" s="350"/>
      <c r="L27" s="350"/>
      <c r="M27" s="350"/>
      <c r="N27" s="350"/>
      <c r="O27" s="350"/>
      <c r="P27" s="350"/>
      <c r="Q27" s="350"/>
      <c r="R27" s="350"/>
      <c r="S27" s="350"/>
      <c r="T27" s="350"/>
      <c r="U27" s="351"/>
      <c r="V27" s="326">
        <f>_xlfn.XLOOKUP($Z$7,'PO Client'!A:A,'PO Client'!V:V,"")</f>
        <v>159</v>
      </c>
      <c r="W27" s="327"/>
      <c r="X27" s="327"/>
      <c r="Y27" s="328"/>
      <c r="Z27" s="320" t="str">
        <f>_xlfn.XLOOKUP($AL27,'Prix vente'!$A:$A,'Prix vente'!$O:$O,"")</f>
        <v>msi</v>
      </c>
      <c r="AA27" s="321"/>
      <c r="AB27" s="322"/>
      <c r="AC27" s="329">
        <f>_xlfn.XLOOKUP($AL27,'Prix vente'!$A:$A,'Prix vente'!$N:$N,"")</f>
        <v>0</v>
      </c>
      <c r="AD27" s="330"/>
      <c r="AE27" s="330"/>
      <c r="AF27" s="331"/>
      <c r="AG27" s="332">
        <f>IFERROR(V27*AC27,"")</f>
        <v>0</v>
      </c>
      <c r="AH27" s="333"/>
      <c r="AI27" s="333"/>
      <c r="AJ27" s="334"/>
      <c r="AL27" s="3">
        <f>_xlfn.XLOOKUP(Z7,'PO Client'!A:A,'PO Client'!S:S,FALSE)</f>
        <v>40245</v>
      </c>
      <c r="AM27" s="3"/>
      <c r="AN27" s="134"/>
      <c r="AO27" s="3"/>
    </row>
    <row r="28" spans="3:66" ht="14.45" customHeight="1" x14ac:dyDescent="0.25">
      <c r="C28" s="306">
        <f>_xlfn.XLOOKUP($AL27,'Prix vente'!$A:$A,'Prix vente'!$G:$G,"")</f>
        <v>0</v>
      </c>
      <c r="D28" s="307"/>
      <c r="E28" s="307"/>
      <c r="F28" s="308"/>
      <c r="G28" s="323" t="str">
        <f>_xlfn.XLOOKUP($AL27,'Prix vente'!$A:$A,'Prix vente'!$L:$L,"")&amp;_xlfn.XLOOKUP($AL27,'Prix vente'!$A:$A,'Prix vente'!$M:$M,"")</f>
        <v>Larg: 6.625po   Long: 2000pi</v>
      </c>
      <c r="H28" s="324"/>
      <c r="I28" s="324"/>
      <c r="J28" s="324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5"/>
      <c r="V28" s="317">
        <f>_xlfn.XLOOKUP($Z$7,'PO Client'!A:A,'PO Client'!U:U,"")</f>
        <v>1</v>
      </c>
      <c r="W28" s="318"/>
      <c r="X28" s="318"/>
      <c r="Y28" s="319"/>
      <c r="Z28" s="320" t="str">
        <f>_xlfn.XLOOKUP($AL27,'Prix vente'!$A:$A,'Prix vente'!$U:$U,"")</f>
        <v>roul.</v>
      </c>
      <c r="AA28" s="321"/>
      <c r="AB28" s="322"/>
      <c r="AC28" s="313" t="str">
        <f>IF(_xlfn.XLOOKUP($AL27,'Prix vente'!$A:$A,'Prix vente'!$T:$T,"")=0,"",_xlfn.XLOOKUP($AL27,'Prix vente'!$A:$A,'Prix vente'!$T:$T,""))</f>
        <v/>
      </c>
      <c r="AD28" s="314"/>
      <c r="AE28" s="314"/>
      <c r="AF28" s="315"/>
      <c r="AG28" s="335"/>
      <c r="AH28" s="336"/>
      <c r="AI28" s="336"/>
      <c r="AJ28" s="337"/>
      <c r="AN28" s="134"/>
    </row>
    <row r="29" spans="3:66" s="13" customFormat="1" ht="6" customHeight="1" x14ac:dyDescent="0.25">
      <c r="C29" s="118"/>
      <c r="D29" s="119"/>
      <c r="E29" s="119"/>
      <c r="F29" s="119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20"/>
      <c r="W29" s="120"/>
      <c r="X29" s="120"/>
      <c r="Y29" s="120"/>
      <c r="Z29" s="121"/>
      <c r="AA29" s="121"/>
      <c r="AB29" s="121"/>
      <c r="AC29" s="122"/>
      <c r="AD29" s="122"/>
      <c r="AE29" s="122"/>
      <c r="AF29" s="122"/>
      <c r="AG29" s="123"/>
      <c r="AH29" s="123"/>
      <c r="AI29" s="123"/>
      <c r="AJ29" s="124"/>
      <c r="AL29" s="3"/>
      <c r="AM29" s="3"/>
      <c r="AN29" s="134"/>
      <c r="AO29" s="3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</row>
    <row r="30" spans="3:66" ht="14.45" customHeight="1" x14ac:dyDescent="0.25">
      <c r="C30" s="320" t="str">
        <f>_xlfn.XLOOKUP($AL30,'Prix vente'!$A:$A,'Prix vente'!$H:$H,"")</f>
        <v/>
      </c>
      <c r="D30" s="321"/>
      <c r="E30" s="321"/>
      <c r="F30" s="322"/>
      <c r="G30" s="349" t="str" cm="1">
        <f t="array" ref="G30">_xlfn.XLOOKUP($AL30,'Prix vente'!$A:$A,'Prix vente'!$K:$K&amp;" / ","")&amp;_xlfn.XLOOKUP($AL30,'Prix vente'!$A:$A,'Prix vente'!$J:$J,"")</f>
        <v/>
      </c>
      <c r="H30" s="350"/>
      <c r="I30" s="350"/>
      <c r="J30" s="350"/>
      <c r="K30" s="350"/>
      <c r="L30" s="350"/>
      <c r="M30" s="350"/>
      <c r="N30" s="350"/>
      <c r="O30" s="350"/>
      <c r="P30" s="350"/>
      <c r="Q30" s="350"/>
      <c r="R30" s="350"/>
      <c r="S30" s="350"/>
      <c r="T30" s="350"/>
      <c r="U30" s="351"/>
      <c r="V30" s="353">
        <f>_xlfn.XLOOKUP($Z$7,'PO Client'!A:A,'PO Client'!Z:Z,"")</f>
        <v>0</v>
      </c>
      <c r="W30" s="354"/>
      <c r="X30" s="354"/>
      <c r="Y30" s="355"/>
      <c r="Z30" s="320" t="str">
        <f>_xlfn.XLOOKUP($AL30,'Prix vente'!$A:$A,'Prix vente'!$O:$O,"")</f>
        <v/>
      </c>
      <c r="AA30" s="321"/>
      <c r="AB30" s="322"/>
      <c r="AC30" s="329" t="str">
        <f>_xlfn.XLOOKUP($AL30,'Prix vente'!$A:$A,'Prix vente'!$N:$N,"")</f>
        <v/>
      </c>
      <c r="AD30" s="330"/>
      <c r="AE30" s="330"/>
      <c r="AF30" s="331"/>
      <c r="AG30" s="332" t="str">
        <f>IFERROR(V30*AC30,"")</f>
        <v/>
      </c>
      <c r="AH30" s="333"/>
      <c r="AI30" s="333"/>
      <c r="AJ30" s="334"/>
      <c r="AL30" s="3">
        <f>_xlfn.XLOOKUP($Z$7,'PO Client'!A:A,'PO Client'!W:W,FALSE)</f>
        <v>0</v>
      </c>
      <c r="AM30" s="3"/>
      <c r="AN30" s="134"/>
      <c r="AO30" s="3"/>
    </row>
    <row r="31" spans="3:66" s="13" customFormat="1" x14ac:dyDescent="0.25">
      <c r="C31" s="306" t="str">
        <f>_xlfn.XLOOKUP($AL30,'Prix vente'!$A:$A,'Prix vente'!$G:$G,"")</f>
        <v/>
      </c>
      <c r="D31" s="307"/>
      <c r="E31" s="307"/>
      <c r="F31" s="308"/>
      <c r="G31" s="323" t="str">
        <f>_xlfn.XLOOKUP($AL30,'Prix vente'!$A:$A,'Prix vente'!$L:$L,"")&amp;_xlfn.XLOOKUP($AL30,'Prix vente'!$A:$A,'Prix vente'!$M:$M,"")</f>
        <v/>
      </c>
      <c r="H31" s="324"/>
      <c r="I31" s="324"/>
      <c r="J31" s="324"/>
      <c r="K31" s="324"/>
      <c r="L31" s="324"/>
      <c r="M31" s="324"/>
      <c r="N31" s="324"/>
      <c r="O31" s="324"/>
      <c r="P31" s="324"/>
      <c r="Q31" s="324"/>
      <c r="R31" s="324"/>
      <c r="S31" s="324"/>
      <c r="T31" s="324"/>
      <c r="U31" s="325"/>
      <c r="V31" s="356">
        <f>_xlfn.XLOOKUP($Z$7,'PO Client'!A:A,'PO Client'!Y:Y,"")</f>
        <v>0</v>
      </c>
      <c r="W31" s="357"/>
      <c r="X31" s="357"/>
      <c r="Y31" s="358"/>
      <c r="Z31" s="320" t="str">
        <f>_xlfn.XLOOKUP($AL30,'Prix vente'!$A:$A,'Prix vente'!$U:$U,"")</f>
        <v/>
      </c>
      <c r="AA31" s="321"/>
      <c r="AB31" s="322"/>
      <c r="AC31" s="313" t="str">
        <f>IF(_xlfn.XLOOKUP($AL30,'Prix vente'!$A:$A,'Prix vente'!$T:$T,"")=0,"",_xlfn.XLOOKUP($AL30,'Prix vente'!$A:$A,'Prix vente'!$T:$T,""))</f>
        <v/>
      </c>
      <c r="AD31" s="314"/>
      <c r="AE31" s="314"/>
      <c r="AF31" s="315"/>
      <c r="AG31" s="335"/>
      <c r="AH31" s="336"/>
      <c r="AI31" s="336"/>
      <c r="AJ31" s="337"/>
      <c r="AN31" s="134"/>
      <c r="AP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</row>
    <row r="32" spans="3:66" s="13" customFormat="1" ht="6" customHeight="1" x14ac:dyDescent="0.25">
      <c r="C32" s="118"/>
      <c r="D32" s="119"/>
      <c r="E32" s="119"/>
      <c r="F32" s="119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20"/>
      <c r="W32" s="120"/>
      <c r="X32" s="120"/>
      <c r="Y32" s="120"/>
      <c r="Z32" s="121"/>
      <c r="AA32" s="121"/>
      <c r="AB32" s="121"/>
      <c r="AC32" s="122"/>
      <c r="AD32" s="122"/>
      <c r="AE32" s="122"/>
      <c r="AF32" s="122"/>
      <c r="AG32" s="123"/>
      <c r="AH32" s="123"/>
      <c r="AI32" s="123"/>
      <c r="AJ32" s="124"/>
      <c r="AL32" s="3"/>
      <c r="AM32" s="3"/>
      <c r="AN32" s="134"/>
      <c r="AO32" s="3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</row>
    <row r="33" spans="3:66" ht="14.45" customHeight="1" x14ac:dyDescent="0.25">
      <c r="C33" s="320" t="str">
        <f>_xlfn.XLOOKUP($AL33,'Prix vente'!$A:$A,'Prix vente'!$H:$H,"")</f>
        <v/>
      </c>
      <c r="D33" s="321"/>
      <c r="E33" s="321"/>
      <c r="F33" s="322"/>
      <c r="G33" s="349" t="str" cm="1">
        <f t="array" ref="G33">_xlfn.XLOOKUP($AL33,'Prix vente'!$A:$A,'Prix vente'!$K:$K&amp;" (","")&amp;_xlfn.XLOOKUP($AL33,'Prix vente'!$A:$A,'Prix vente'!$J:$J&amp;")","")</f>
        <v/>
      </c>
      <c r="H33" s="350"/>
      <c r="I33" s="350"/>
      <c r="J33" s="350"/>
      <c r="K33" s="350"/>
      <c r="L33" s="350"/>
      <c r="M33" s="350"/>
      <c r="N33" s="350"/>
      <c r="O33" s="350"/>
      <c r="P33" s="350"/>
      <c r="Q33" s="350"/>
      <c r="R33" s="350"/>
      <c r="S33" s="350"/>
      <c r="T33" s="350"/>
      <c r="U33" s="351"/>
      <c r="V33" s="326">
        <f>_xlfn.XLOOKUP($Z$7,'PO Client'!$A:$A,'PO Client'!AD:AD,"")</f>
        <v>0</v>
      </c>
      <c r="W33" s="327"/>
      <c r="X33" s="327"/>
      <c r="Y33" s="328"/>
      <c r="Z33" s="320" t="str">
        <f>_xlfn.XLOOKUP($AL33,'Prix vente'!$A:$A,'Prix vente'!$O:$O,"")</f>
        <v/>
      </c>
      <c r="AA33" s="321"/>
      <c r="AB33" s="322"/>
      <c r="AC33" s="329" t="str">
        <f>_xlfn.XLOOKUP($AL33,'Prix vente'!$A:$A,'Prix vente'!$N:$N,"")</f>
        <v/>
      </c>
      <c r="AD33" s="330"/>
      <c r="AE33" s="330"/>
      <c r="AF33" s="331"/>
      <c r="AG33" s="332" t="str">
        <f>IFERROR(V34*AC34,"")</f>
        <v/>
      </c>
      <c r="AH33" s="333"/>
      <c r="AI33" s="333"/>
      <c r="AJ33" s="334"/>
      <c r="AL33" s="3">
        <f>_xlfn.XLOOKUP($Z$7,'PO Client'!A:A,'PO Client'!AA:AA,FALSE)</f>
        <v>0</v>
      </c>
      <c r="AM33" s="3"/>
      <c r="AN33" s="134"/>
      <c r="AO33" s="3"/>
    </row>
    <row r="34" spans="3:66" ht="14.45" customHeight="1" x14ac:dyDescent="0.25">
      <c r="C34" s="306" t="str">
        <f>_xlfn.XLOOKUP($AL33,'Prix vente'!$A:$A,'Prix vente'!$G:$G,"")</f>
        <v/>
      </c>
      <c r="D34" s="307"/>
      <c r="E34" s="307"/>
      <c r="F34" s="308"/>
      <c r="G34" s="323" t="str">
        <f>_xlfn.XLOOKUP($AL33,'Prix vente'!$A:$A,'Prix vente'!$L:$L,"")&amp;_xlfn.XLOOKUP($AL33,'Prix vente'!$A:$A,'Prix vente'!$M:$M,"")</f>
        <v/>
      </c>
      <c r="H34" s="324"/>
      <c r="I34" s="324"/>
      <c r="J34" s="324"/>
      <c r="K34" s="324"/>
      <c r="L34" s="324"/>
      <c r="M34" s="324"/>
      <c r="N34" s="324"/>
      <c r="O34" s="324"/>
      <c r="P34" s="324"/>
      <c r="Q34" s="324"/>
      <c r="R34" s="324"/>
      <c r="S34" s="324"/>
      <c r="T34" s="324"/>
      <c r="U34" s="325"/>
      <c r="V34" s="317">
        <f>_xlfn.XLOOKUP($Z$7,'PO Client'!$A:$A,'PO Client'!AC:AC,"")</f>
        <v>0</v>
      </c>
      <c r="W34" s="318"/>
      <c r="X34" s="318"/>
      <c r="Y34" s="319"/>
      <c r="Z34" s="320" t="str">
        <f>_xlfn.XLOOKUP($AL33,'Prix vente'!$A:$A,'Prix vente'!$U:$U,"")</f>
        <v/>
      </c>
      <c r="AA34" s="321"/>
      <c r="AB34" s="322"/>
      <c r="AC34" s="313" t="str">
        <f>IF(_xlfn.XLOOKUP($AL33,'Prix vente'!$A:$A,'Prix vente'!$T:$T,"")=0,"",_xlfn.XLOOKUP($AL33,'Prix vente'!$A:$A,'Prix vente'!$T:$T,""))</f>
        <v/>
      </c>
      <c r="AD34" s="314"/>
      <c r="AE34" s="314"/>
      <c r="AF34" s="315"/>
      <c r="AG34" s="335"/>
      <c r="AH34" s="336"/>
      <c r="AI34" s="336"/>
      <c r="AJ34" s="337"/>
      <c r="AN34" s="134"/>
    </row>
    <row r="35" spans="3:66" s="13" customFormat="1" ht="6" customHeight="1" x14ac:dyDescent="0.25">
      <c r="C35" s="118"/>
      <c r="D35" s="119"/>
      <c r="E35" s="119"/>
      <c r="F35" s="119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20"/>
      <c r="W35" s="120"/>
      <c r="X35" s="120"/>
      <c r="Y35" s="120"/>
      <c r="Z35" s="121"/>
      <c r="AA35" s="121"/>
      <c r="AB35" s="121"/>
      <c r="AC35" s="122"/>
      <c r="AD35" s="122"/>
      <c r="AE35" s="122"/>
      <c r="AF35" s="122"/>
      <c r="AG35" s="123"/>
      <c r="AH35" s="123"/>
      <c r="AI35" s="123"/>
      <c r="AJ35" s="124"/>
      <c r="AL35" s="3"/>
      <c r="AM35" s="3"/>
      <c r="AN35"/>
      <c r="AO35" s="3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</row>
    <row r="36" spans="3:66" ht="14.45" customHeight="1" x14ac:dyDescent="0.25">
      <c r="C36" s="320" t="str">
        <f>_xlfn.XLOOKUP($AL36,'Prix vente'!$A:$A,'Prix vente'!$H:$H,"")</f>
        <v/>
      </c>
      <c r="D36" s="321"/>
      <c r="E36" s="321"/>
      <c r="F36" s="322"/>
      <c r="G36" s="349" t="str" cm="1">
        <f t="array" ref="G36">_xlfn.XLOOKUP($AL36,'Prix vente'!$A:$A,'Prix vente'!$K:$K&amp;" (","")&amp;_xlfn.XLOOKUP($AL36,'Prix vente'!$A:$A,'Prix vente'!$J:$J&amp;")","")</f>
        <v/>
      </c>
      <c r="H36" s="350"/>
      <c r="I36" s="350"/>
      <c r="J36" s="350"/>
      <c r="K36" s="350"/>
      <c r="L36" s="350"/>
      <c r="M36" s="350"/>
      <c r="N36" s="350"/>
      <c r="O36" s="350"/>
      <c r="P36" s="350"/>
      <c r="Q36" s="350"/>
      <c r="R36" s="350"/>
      <c r="S36" s="350"/>
      <c r="T36" s="350"/>
      <c r="U36" s="351"/>
      <c r="V36" s="353">
        <f>_xlfn.XLOOKUP($Z$7,'PO Client'!$A:$A,'PO Client'!AH:AH,"")</f>
        <v>0</v>
      </c>
      <c r="W36" s="354"/>
      <c r="X36" s="354"/>
      <c r="Y36" s="355"/>
      <c r="Z36" s="320" t="str">
        <f>_xlfn.XLOOKUP($AL36,'Prix vente'!$A:$A,'Prix vente'!$O:$O,"")</f>
        <v/>
      </c>
      <c r="AA36" s="321"/>
      <c r="AB36" s="322"/>
      <c r="AC36" s="329" t="str">
        <f>_xlfn.XLOOKUP($AL36,'Prix vente'!$A:$A,'Prix vente'!$N:$N,"")</f>
        <v/>
      </c>
      <c r="AD36" s="330"/>
      <c r="AE36" s="330"/>
      <c r="AF36" s="331"/>
      <c r="AG36" s="332" t="str">
        <f>IFERROR(V37*AC37,"")</f>
        <v/>
      </c>
      <c r="AH36" s="333"/>
      <c r="AI36" s="333"/>
      <c r="AJ36" s="334"/>
      <c r="AL36" s="3">
        <f>_xlfn.XLOOKUP($Z$7,'PO Client'!A:A,'PO Client'!AE:AE,FALSE)</f>
        <v>0</v>
      </c>
      <c r="AM36" s="3"/>
      <c r="AO36" s="3"/>
    </row>
    <row r="37" spans="3:66" s="13" customFormat="1" ht="15" customHeight="1" x14ac:dyDescent="0.25">
      <c r="C37" s="306" t="str">
        <f>_xlfn.XLOOKUP($AL36,'Prix vente'!$A:$A,'Prix vente'!$G:$G,"")</f>
        <v/>
      </c>
      <c r="D37" s="307"/>
      <c r="E37" s="307"/>
      <c r="F37" s="308"/>
      <c r="G37" s="323" t="str">
        <f>_xlfn.XLOOKUP($AL36,'Prix vente'!$A:$A,'Prix vente'!$L:$L,"")&amp;_xlfn.XLOOKUP($AL36,'Prix vente'!$A:$A,'Prix vente'!$M:$M,"")</f>
        <v/>
      </c>
      <c r="H37" s="324"/>
      <c r="I37" s="324"/>
      <c r="J37" s="324"/>
      <c r="K37" s="324"/>
      <c r="L37" s="324"/>
      <c r="M37" s="324"/>
      <c r="N37" s="324"/>
      <c r="O37" s="324"/>
      <c r="P37" s="324"/>
      <c r="Q37" s="324"/>
      <c r="R37" s="324"/>
      <c r="S37" s="324"/>
      <c r="T37" s="324"/>
      <c r="U37" s="325"/>
      <c r="V37" s="356">
        <f>_xlfn.XLOOKUP($Z$7,'PO Client'!$A:$A,'PO Client'!AG:AG,"")</f>
        <v>0</v>
      </c>
      <c r="W37" s="357"/>
      <c r="X37" s="357"/>
      <c r="Y37" s="358"/>
      <c r="Z37" s="320" t="str">
        <f>_xlfn.XLOOKUP($AL36,'Prix vente'!$A:$A,'Prix vente'!$U:$U,"")</f>
        <v/>
      </c>
      <c r="AA37" s="321"/>
      <c r="AB37" s="322"/>
      <c r="AC37" s="313" t="str">
        <f>IF(_xlfn.XLOOKUP($AL36,'Prix vente'!$A:$A,'Prix vente'!$T:$T,"")=0,"",_xlfn.XLOOKUP($AL36,'Prix vente'!$A:$A,'Prix vente'!$T:$T,""))</f>
        <v/>
      </c>
      <c r="AD37" s="314"/>
      <c r="AE37" s="314"/>
      <c r="AF37" s="315"/>
      <c r="AG37" s="335"/>
      <c r="AH37" s="336"/>
      <c r="AI37" s="336"/>
      <c r="AJ37" s="337"/>
      <c r="AL37" s="3"/>
      <c r="AM37" s="3"/>
      <c r="AN37"/>
      <c r="AO37" s="3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</row>
    <row r="38" spans="3:66" s="13" customFormat="1" ht="6" customHeight="1" x14ac:dyDescent="0.25">
      <c r="C38" s="118"/>
      <c r="D38" s="119"/>
      <c r="E38" s="119"/>
      <c r="F38" s="119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20"/>
      <c r="W38" s="120"/>
      <c r="X38" s="120"/>
      <c r="Y38" s="120"/>
      <c r="Z38" s="121"/>
      <c r="AA38" s="121"/>
      <c r="AB38" s="121"/>
      <c r="AC38" s="122"/>
      <c r="AD38" s="122"/>
      <c r="AE38" s="122"/>
      <c r="AF38" s="122"/>
      <c r="AG38" s="123"/>
      <c r="AH38" s="123"/>
      <c r="AI38" s="123"/>
      <c r="AJ38" s="124"/>
      <c r="AL38" s="3"/>
      <c r="AM38" s="3"/>
      <c r="AN38"/>
      <c r="AO38" s="3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</row>
    <row r="39" spans="3:66" ht="14.45" customHeight="1" x14ac:dyDescent="0.25">
      <c r="C39" s="320" t="str">
        <f>_xlfn.XLOOKUP($AL39,'Prix vente'!$A:$A,'Prix vente'!$H:$H,"")</f>
        <v/>
      </c>
      <c r="D39" s="321"/>
      <c r="E39" s="321"/>
      <c r="F39" s="322"/>
      <c r="G39" s="349" t="str" cm="1">
        <f t="array" ref="G39">_xlfn.XLOOKUP($AL39,'Prix vente'!$A:$A,'Prix vente'!$K:$K&amp;" (","")&amp;_xlfn.XLOOKUP($AL39,'Prix vente'!$A:$A,'Prix vente'!$J:$J&amp;")","")</f>
        <v/>
      </c>
      <c r="H39" s="350"/>
      <c r="I39" s="350"/>
      <c r="J39" s="350"/>
      <c r="K39" s="350"/>
      <c r="L39" s="350"/>
      <c r="M39" s="350"/>
      <c r="N39" s="350"/>
      <c r="O39" s="350"/>
      <c r="P39" s="350"/>
      <c r="Q39" s="350"/>
      <c r="R39" s="350"/>
      <c r="S39" s="350"/>
      <c r="T39" s="350"/>
      <c r="U39" s="351"/>
      <c r="V39" s="326">
        <f>_xlfn.XLOOKUP($Z$7,'PO Client'!$A:$A,'PO Client'!AL:AL,"")</f>
        <v>0</v>
      </c>
      <c r="W39" s="327"/>
      <c r="X39" s="327"/>
      <c r="Y39" s="328"/>
      <c r="Z39" s="320" t="str">
        <f>_xlfn.XLOOKUP($AL39,'Prix vente'!$A:$A,'Prix vente'!$O:$O,"")</f>
        <v/>
      </c>
      <c r="AA39" s="321"/>
      <c r="AB39" s="322"/>
      <c r="AC39" s="329" t="str">
        <f>_xlfn.XLOOKUP($AL39,'Prix vente'!$A:$A,'Prix vente'!$N:$N,"")</f>
        <v/>
      </c>
      <c r="AD39" s="330"/>
      <c r="AE39" s="330"/>
      <c r="AF39" s="331"/>
      <c r="AG39" s="332" t="str">
        <f>IFERROR(V40*AC40,"")</f>
        <v/>
      </c>
      <c r="AH39" s="333"/>
      <c r="AI39" s="333"/>
      <c r="AJ39" s="334"/>
      <c r="AL39" s="3">
        <f>_xlfn.XLOOKUP($Z$7,'PO Client'!A:A,'PO Client'!AI:AI,FALSE)</f>
        <v>0</v>
      </c>
      <c r="AM39" s="3"/>
      <c r="AN39" s="3"/>
      <c r="AO39" s="3"/>
    </row>
    <row r="40" spans="3:66" ht="14.45" customHeight="1" x14ac:dyDescent="0.25">
      <c r="C40" s="306" t="str">
        <f>_xlfn.XLOOKUP($AL39,'Prix vente'!$A:$A,'Prix vente'!$G:$G,"")</f>
        <v/>
      </c>
      <c r="D40" s="307"/>
      <c r="E40" s="307"/>
      <c r="F40" s="308"/>
      <c r="G40" s="323" t="str">
        <f>_xlfn.XLOOKUP($AL39,'Prix vente'!$A:$A,'Prix vente'!$L:$L,"")&amp;_xlfn.XLOOKUP($AL39,'Prix vente'!$A:$A,'Prix vente'!$M:$M,"")</f>
        <v/>
      </c>
      <c r="H40" s="324"/>
      <c r="I40" s="324"/>
      <c r="J40" s="324"/>
      <c r="K40" s="324"/>
      <c r="L40" s="324"/>
      <c r="M40" s="324"/>
      <c r="N40" s="324"/>
      <c r="O40" s="324"/>
      <c r="P40" s="324"/>
      <c r="Q40" s="324"/>
      <c r="R40" s="324"/>
      <c r="S40" s="324"/>
      <c r="T40" s="324"/>
      <c r="U40" s="325"/>
      <c r="V40" s="317">
        <f>_xlfn.XLOOKUP($Z$7,'PO Client'!$A:$A,'PO Client'!AK:AK,"")</f>
        <v>0</v>
      </c>
      <c r="W40" s="318"/>
      <c r="X40" s="318"/>
      <c r="Y40" s="319"/>
      <c r="Z40" s="320" t="str">
        <f>_xlfn.XLOOKUP($AL39,'Prix vente'!$A:$A,'Prix vente'!$U:$U,"")</f>
        <v/>
      </c>
      <c r="AA40" s="321"/>
      <c r="AB40" s="322"/>
      <c r="AC40" s="313" t="str">
        <f>IF(_xlfn.XLOOKUP($AL39,'Prix vente'!$A:$A,'Prix vente'!$T:$T,"")=0,"",_xlfn.XLOOKUP($AL39,'Prix vente'!$A:$A,'Prix vente'!$T:$T,""))</f>
        <v/>
      </c>
      <c r="AD40" s="314"/>
      <c r="AE40" s="314"/>
      <c r="AF40" s="315"/>
      <c r="AG40" s="335"/>
      <c r="AH40" s="336"/>
      <c r="AI40" s="336"/>
      <c r="AJ40" s="337"/>
      <c r="AM40" s="3"/>
      <c r="AN40" s="3"/>
      <c r="AO40" s="3"/>
    </row>
    <row r="41" spans="3:66" s="13" customFormat="1" ht="6" customHeight="1" x14ac:dyDescent="0.25">
      <c r="C41" s="118"/>
      <c r="D41" s="119"/>
      <c r="E41" s="119"/>
      <c r="F41" s="119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20"/>
      <c r="W41" s="120"/>
      <c r="X41" s="120"/>
      <c r="Y41" s="120"/>
      <c r="Z41" s="121"/>
      <c r="AA41" s="121"/>
      <c r="AB41" s="121"/>
      <c r="AC41" s="122"/>
      <c r="AD41" s="122"/>
      <c r="AE41" s="122"/>
      <c r="AF41" s="122"/>
      <c r="AG41" s="123"/>
      <c r="AH41" s="123"/>
      <c r="AI41" s="123"/>
      <c r="AJ41" s="124"/>
      <c r="AL41" s="3"/>
      <c r="AM41" s="3"/>
      <c r="AN41"/>
      <c r="AO41" s="3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</row>
    <row r="42" spans="3:66" ht="14.45" customHeight="1" x14ac:dyDescent="0.25">
      <c r="C42" s="320" t="str">
        <f>_xlfn.XLOOKUP($AL42,'Prix vente'!$A:$A,'Prix vente'!$H:$H,"")</f>
        <v/>
      </c>
      <c r="D42" s="321"/>
      <c r="E42" s="321"/>
      <c r="F42" s="322"/>
      <c r="G42" s="349" t="str" cm="1">
        <f t="array" ref="G42">_xlfn.XLOOKUP($AL42,'Prix vente'!$A:$A,'Prix vente'!$K:$K&amp;" (","")&amp;_xlfn.XLOOKUP($AL42,'Prix vente'!$A:$A,'Prix vente'!$J:$J&amp;")","")</f>
        <v/>
      </c>
      <c r="H42" s="350"/>
      <c r="I42" s="350"/>
      <c r="J42" s="350"/>
      <c r="K42" s="350"/>
      <c r="L42" s="350"/>
      <c r="M42" s="350"/>
      <c r="N42" s="350"/>
      <c r="O42" s="350"/>
      <c r="P42" s="350"/>
      <c r="Q42" s="350"/>
      <c r="R42" s="350"/>
      <c r="S42" s="350"/>
      <c r="T42" s="350"/>
      <c r="U42" s="351"/>
      <c r="V42" s="353">
        <f>_xlfn.XLOOKUP($Z$7,'PO Client'!$A:$A,'PO Client'!AP:AP,"")</f>
        <v>0</v>
      </c>
      <c r="W42" s="354"/>
      <c r="X42" s="354"/>
      <c r="Y42" s="355"/>
      <c r="Z42" s="320" t="str">
        <f>_xlfn.XLOOKUP($AL42,'Prix vente'!$A:$A,'Prix vente'!$O:$O,"")</f>
        <v/>
      </c>
      <c r="AA42" s="321"/>
      <c r="AB42" s="322"/>
      <c r="AC42" s="329" t="str">
        <f>_xlfn.XLOOKUP($AL42,'Prix vente'!$A:$A,'Prix vente'!$N:$N,"")</f>
        <v/>
      </c>
      <c r="AD42" s="330"/>
      <c r="AE42" s="330"/>
      <c r="AF42" s="331"/>
      <c r="AG42" s="332" t="str">
        <f>IFERROR(V43*AC43,"")</f>
        <v/>
      </c>
      <c r="AH42" s="333"/>
      <c r="AI42" s="333"/>
      <c r="AJ42" s="334"/>
      <c r="AL42" s="3">
        <f>_xlfn.XLOOKUP($Z$7,'PO Client'!A:A,'PO Client'!AM:AM,FALSE)</f>
        <v>0</v>
      </c>
      <c r="AM42" s="3"/>
      <c r="AO42" s="3"/>
    </row>
    <row r="43" spans="3:66" s="13" customFormat="1" ht="15" customHeight="1" x14ac:dyDescent="0.25">
      <c r="C43" s="306" t="str">
        <f>_xlfn.XLOOKUP($AL42,'Prix vente'!$A:$A,'Prix vente'!$G:$G,"")</f>
        <v/>
      </c>
      <c r="D43" s="307"/>
      <c r="E43" s="307"/>
      <c r="F43" s="308"/>
      <c r="G43" s="323" t="str">
        <f>_xlfn.XLOOKUP($AL42,'Prix vente'!$A:$A,'Prix vente'!$L:$L,"")&amp;_xlfn.XLOOKUP($AL42,'Prix vente'!$A:$A,'Prix vente'!$M:$M,"")</f>
        <v/>
      </c>
      <c r="H43" s="324"/>
      <c r="I43" s="324"/>
      <c r="J43" s="324"/>
      <c r="K43" s="324"/>
      <c r="L43" s="324"/>
      <c r="M43" s="324"/>
      <c r="N43" s="324"/>
      <c r="O43" s="324"/>
      <c r="P43" s="324"/>
      <c r="Q43" s="324"/>
      <c r="R43" s="324"/>
      <c r="S43" s="324"/>
      <c r="T43" s="324"/>
      <c r="U43" s="325"/>
      <c r="V43" s="356">
        <f>_xlfn.XLOOKUP($Z$7,'PO Client'!$A:$A,'PO Client'!AO:AO,"")</f>
        <v>0</v>
      </c>
      <c r="W43" s="357"/>
      <c r="X43" s="357"/>
      <c r="Y43" s="358"/>
      <c r="Z43" s="320" t="str">
        <f>_xlfn.XLOOKUP($AL42,'Prix vente'!$A:$A,'Prix vente'!$U:$U,"")</f>
        <v/>
      </c>
      <c r="AA43" s="321"/>
      <c r="AB43" s="322"/>
      <c r="AC43" s="313" t="str">
        <f>IF(_xlfn.XLOOKUP($AL42,'Prix vente'!$A:$A,'Prix vente'!$T:$T,"")=0,"",_xlfn.XLOOKUP($AL42,'Prix vente'!$A:$A,'Prix vente'!$T:$T,""))</f>
        <v/>
      </c>
      <c r="AD43" s="314"/>
      <c r="AE43" s="314"/>
      <c r="AF43" s="315"/>
      <c r="AG43" s="335"/>
      <c r="AH43" s="336"/>
      <c r="AI43" s="336"/>
      <c r="AJ43" s="337"/>
      <c r="AL43" s="3"/>
      <c r="AM43" s="3"/>
      <c r="AN43"/>
      <c r="AO43" s="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</row>
    <row r="44" spans="3:66" s="13" customFormat="1" ht="6" customHeight="1" x14ac:dyDescent="0.25">
      <c r="C44" s="118"/>
      <c r="D44" s="119"/>
      <c r="E44" s="119"/>
      <c r="F44" s="119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20"/>
      <c r="W44" s="120"/>
      <c r="X44" s="120"/>
      <c r="Y44" s="120"/>
      <c r="Z44" s="121"/>
      <c r="AA44" s="121"/>
      <c r="AB44" s="121"/>
      <c r="AC44" s="122"/>
      <c r="AD44" s="122"/>
      <c r="AE44" s="122"/>
      <c r="AF44" s="122"/>
      <c r="AG44" s="123"/>
      <c r="AH44" s="123"/>
      <c r="AI44" s="123"/>
      <c r="AJ44" s="124"/>
      <c r="AL44" s="3"/>
      <c r="AM44" s="3"/>
      <c r="AN44"/>
      <c r="AO44" s="3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</row>
    <row r="45" spans="3:66" ht="14.45" customHeight="1" x14ac:dyDescent="0.25">
      <c r="C45" s="320" t="str">
        <f>_xlfn.XLOOKUP($AL45,'Prix vente'!$A:$A,'Prix vente'!$H:$H,"")</f>
        <v/>
      </c>
      <c r="D45" s="321"/>
      <c r="E45" s="321"/>
      <c r="F45" s="322"/>
      <c r="G45" s="349" t="str" cm="1">
        <f t="array" ref="G45">_xlfn.XLOOKUP($AL45,'Prix vente'!$A:$A,'Prix vente'!$K:$K&amp;" (","")&amp;_xlfn.XLOOKUP($AL45,'Prix vente'!$A:$A,'Prix vente'!$J:$J&amp;")","")</f>
        <v/>
      </c>
      <c r="H45" s="350"/>
      <c r="I45" s="350"/>
      <c r="J45" s="350"/>
      <c r="K45" s="350"/>
      <c r="L45" s="350"/>
      <c r="M45" s="350"/>
      <c r="N45" s="350"/>
      <c r="O45" s="350"/>
      <c r="P45" s="350"/>
      <c r="Q45" s="350"/>
      <c r="R45" s="350"/>
      <c r="S45" s="350"/>
      <c r="T45" s="350"/>
      <c r="U45" s="351"/>
      <c r="V45" s="326">
        <f>_xlfn.XLOOKUP($Z$7,'PO Client'!$A:$A,'PO Client'!AT:AT,"")</f>
        <v>0</v>
      </c>
      <c r="W45" s="327"/>
      <c r="X45" s="327"/>
      <c r="Y45" s="328"/>
      <c r="Z45" s="320" t="str">
        <f>_xlfn.XLOOKUP($AL45,'Prix vente'!$A:$A,'Prix vente'!$O:$O,"")</f>
        <v/>
      </c>
      <c r="AA45" s="321"/>
      <c r="AB45" s="322"/>
      <c r="AC45" s="329" t="str">
        <f>_xlfn.XLOOKUP($AL45,'Prix vente'!$A:$A,'Prix vente'!$N:$N,"")</f>
        <v/>
      </c>
      <c r="AD45" s="330"/>
      <c r="AE45" s="330"/>
      <c r="AF45" s="331"/>
      <c r="AG45" s="332" t="str">
        <f>IFERROR(V46*AC46,"")</f>
        <v/>
      </c>
      <c r="AH45" s="333"/>
      <c r="AI45" s="333"/>
      <c r="AJ45" s="334"/>
      <c r="AL45" s="3">
        <f>_xlfn.XLOOKUP($Z$7,'PO Client'!A:A,'PO Client'!AQ:AQ,FALSE)</f>
        <v>0</v>
      </c>
      <c r="AM45" s="3"/>
      <c r="AN45" s="3"/>
      <c r="AO45" s="3"/>
    </row>
    <row r="46" spans="3:66" ht="14.45" customHeight="1" x14ac:dyDescent="0.25">
      <c r="C46" s="306" t="str">
        <f>_xlfn.XLOOKUP($AL45,'Prix vente'!$A:$A,'Prix vente'!$G:$G,"")</f>
        <v/>
      </c>
      <c r="D46" s="307"/>
      <c r="E46" s="307"/>
      <c r="F46" s="308"/>
      <c r="G46" s="323" t="str">
        <f>_xlfn.XLOOKUP($AL45,'Prix vente'!$A:$A,'Prix vente'!$L:$L,"")&amp;_xlfn.XLOOKUP($AL45,'Prix vente'!$A:$A,'Prix vente'!$M:$M,"")</f>
        <v/>
      </c>
      <c r="H46" s="324"/>
      <c r="I46" s="324"/>
      <c r="J46" s="324"/>
      <c r="K46" s="324"/>
      <c r="L46" s="324"/>
      <c r="M46" s="324"/>
      <c r="N46" s="324"/>
      <c r="O46" s="324"/>
      <c r="P46" s="324"/>
      <c r="Q46" s="324"/>
      <c r="R46" s="324"/>
      <c r="S46" s="324"/>
      <c r="T46" s="324"/>
      <c r="U46" s="325"/>
      <c r="V46" s="317">
        <f>_xlfn.XLOOKUP($Z$7,'PO Client'!$A:$A,'PO Client'!AS:AS,"")</f>
        <v>0</v>
      </c>
      <c r="W46" s="318"/>
      <c r="X46" s="318"/>
      <c r="Y46" s="319"/>
      <c r="Z46" s="320" t="str">
        <f>_xlfn.XLOOKUP($AL45,'Prix vente'!$A:$A,'Prix vente'!$U:$U,"")</f>
        <v/>
      </c>
      <c r="AA46" s="321"/>
      <c r="AB46" s="322"/>
      <c r="AC46" s="313" t="str">
        <f>IF(_xlfn.XLOOKUP($AL45,'Prix vente'!$A:$A,'Prix vente'!$T:$T,"")=0,"",_xlfn.XLOOKUP($AL45,'Prix vente'!$A:$A,'Prix vente'!$T:$T,""))</f>
        <v/>
      </c>
      <c r="AD46" s="314"/>
      <c r="AE46" s="314"/>
      <c r="AF46" s="315"/>
      <c r="AG46" s="335"/>
      <c r="AH46" s="336"/>
      <c r="AI46" s="336"/>
      <c r="AJ46" s="337"/>
      <c r="AM46" s="3"/>
      <c r="AN46" s="3"/>
      <c r="AO46" s="3"/>
    </row>
    <row r="47" spans="3:66" s="13" customFormat="1" ht="6" customHeight="1" x14ac:dyDescent="0.25">
      <c r="C47" s="118"/>
      <c r="D47" s="119"/>
      <c r="E47" s="119"/>
      <c r="F47" s="119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20"/>
      <c r="W47" s="120"/>
      <c r="X47" s="120"/>
      <c r="Y47" s="120"/>
      <c r="Z47" s="121"/>
      <c r="AA47" s="121"/>
      <c r="AB47" s="121"/>
      <c r="AC47" s="122"/>
      <c r="AD47" s="122"/>
      <c r="AE47" s="122"/>
      <c r="AF47" s="122"/>
      <c r="AG47" s="123"/>
      <c r="AH47" s="123"/>
      <c r="AI47" s="123"/>
      <c r="AJ47" s="124"/>
      <c r="AL47" s="3"/>
      <c r="AM47" s="3"/>
      <c r="AN47"/>
      <c r="AO47" s="3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</row>
    <row r="48" spans="3:66" ht="14.45" customHeight="1" x14ac:dyDescent="0.25">
      <c r="C48" s="320" t="str">
        <f>_xlfn.XLOOKUP($AL48,'Prix vente'!$A:$A,'Prix vente'!$H:$H,"")</f>
        <v/>
      </c>
      <c r="D48" s="321"/>
      <c r="E48" s="321"/>
      <c r="F48" s="322"/>
      <c r="G48" s="349" t="str" cm="1">
        <f t="array" ref="G48">_xlfn.XLOOKUP($AL48,'Prix vente'!$A:$A,'Prix vente'!$K:$K&amp;" (","")&amp;_xlfn.XLOOKUP($AL48,'Prix vente'!$A:$A,'Prix vente'!$J:$J&amp;")","")</f>
        <v/>
      </c>
      <c r="H48" s="350"/>
      <c r="I48" s="350"/>
      <c r="J48" s="350"/>
      <c r="K48" s="350"/>
      <c r="L48" s="350"/>
      <c r="M48" s="350"/>
      <c r="N48" s="350"/>
      <c r="O48" s="350"/>
      <c r="P48" s="350"/>
      <c r="Q48" s="350"/>
      <c r="R48" s="350"/>
      <c r="S48" s="350"/>
      <c r="T48" s="350"/>
      <c r="U48" s="351"/>
      <c r="V48" s="353">
        <f>_xlfn.XLOOKUP($Z$7,'PO Client'!$A:$A,'PO Client'!AX:AX,"")</f>
        <v>0</v>
      </c>
      <c r="W48" s="354"/>
      <c r="X48" s="354"/>
      <c r="Y48" s="355"/>
      <c r="Z48" s="320" t="str">
        <f>_xlfn.XLOOKUP($AL48,'Prix vente'!$A:$A,'Prix vente'!$O:$O,"")</f>
        <v/>
      </c>
      <c r="AA48" s="321"/>
      <c r="AB48" s="322"/>
      <c r="AC48" s="329" t="str">
        <f>_xlfn.XLOOKUP($AL48,'Prix vente'!$A:$A,'Prix vente'!$N:$N,"")</f>
        <v/>
      </c>
      <c r="AD48" s="330"/>
      <c r="AE48" s="330"/>
      <c r="AF48" s="331"/>
      <c r="AG48" s="332" t="str">
        <f>IFERROR(V49*AC49,"")</f>
        <v/>
      </c>
      <c r="AH48" s="333"/>
      <c r="AI48" s="333"/>
      <c r="AJ48" s="334"/>
      <c r="AL48" s="3">
        <f>_xlfn.XLOOKUP($Z$7,'PO Client'!A:A,'PO Client'!AU:AU,FALSE)</f>
        <v>0</v>
      </c>
      <c r="AM48" s="3"/>
      <c r="AN48" s="3"/>
      <c r="AO48" s="3"/>
    </row>
    <row r="49" spans="3:66" ht="14.45" customHeight="1" x14ac:dyDescent="0.25">
      <c r="C49" s="306" t="str">
        <f>_xlfn.XLOOKUP($AL48,'Prix vente'!$A:$A,'Prix vente'!$G:$G,"")</f>
        <v/>
      </c>
      <c r="D49" s="307"/>
      <c r="E49" s="307"/>
      <c r="F49" s="308"/>
      <c r="G49" s="323" t="str">
        <f>_xlfn.XLOOKUP($AL48,'Prix vente'!$A:$A,'Prix vente'!$L:$L,"")&amp;_xlfn.XLOOKUP($AL48,'Prix vente'!$A:$A,'Prix vente'!$M:$M,"")</f>
        <v/>
      </c>
      <c r="H49" s="324"/>
      <c r="I49" s="324"/>
      <c r="J49" s="324"/>
      <c r="K49" s="324"/>
      <c r="L49" s="324"/>
      <c r="M49" s="324"/>
      <c r="N49" s="324"/>
      <c r="O49" s="324"/>
      <c r="P49" s="324"/>
      <c r="Q49" s="324"/>
      <c r="R49" s="324"/>
      <c r="S49" s="324"/>
      <c r="T49" s="324"/>
      <c r="U49" s="325"/>
      <c r="V49" s="356">
        <f>_xlfn.XLOOKUP($Z$7,'PO Client'!$A:$A,'PO Client'!AW:AW,"")</f>
        <v>0</v>
      </c>
      <c r="W49" s="357"/>
      <c r="X49" s="357"/>
      <c r="Y49" s="358"/>
      <c r="Z49" s="320" t="str">
        <f>_xlfn.XLOOKUP($AL48,'Prix vente'!$A:$A,'Prix vente'!$U:$U,"")</f>
        <v/>
      </c>
      <c r="AA49" s="321"/>
      <c r="AB49" s="322"/>
      <c r="AC49" s="313" t="str">
        <f>IF(_xlfn.XLOOKUP($AL48,'Prix vente'!$A:$A,'Prix vente'!$T:$T,"")=0,"",_xlfn.XLOOKUP($AL48,'Prix vente'!$A:$A,'Prix vente'!$T:$T,""))</f>
        <v/>
      </c>
      <c r="AD49" s="314"/>
      <c r="AE49" s="314"/>
      <c r="AF49" s="315"/>
      <c r="AG49" s="335"/>
      <c r="AH49" s="336"/>
      <c r="AI49" s="336"/>
      <c r="AJ49" s="337"/>
      <c r="AM49" s="3"/>
      <c r="AN49" s="3"/>
      <c r="AO49" s="3"/>
    </row>
    <row r="50" spans="3:66" s="13" customFormat="1" ht="6" customHeight="1" x14ac:dyDescent="0.25">
      <c r="C50" s="118"/>
      <c r="D50" s="119"/>
      <c r="E50" s="119"/>
      <c r="F50" s="119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20"/>
      <c r="W50" s="120"/>
      <c r="X50" s="120"/>
      <c r="Y50" s="120"/>
      <c r="Z50" s="121"/>
      <c r="AA50" s="121"/>
      <c r="AB50" s="121"/>
      <c r="AC50" s="122"/>
      <c r="AD50" s="122"/>
      <c r="AE50" s="122"/>
      <c r="AF50" s="122"/>
      <c r="AG50" s="123"/>
      <c r="AH50" s="123"/>
      <c r="AI50" s="123"/>
      <c r="AJ50" s="124"/>
      <c r="AL50" s="3"/>
      <c r="AM50" s="3"/>
      <c r="AN50"/>
      <c r="AO50" s="3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</row>
    <row r="51" spans="3:66" ht="14.45" customHeight="1" x14ac:dyDescent="0.25">
      <c r="C51" s="320" t="str">
        <f>_xlfn.XLOOKUP($AL51,'Prix vente'!$A:$A,'Prix vente'!$H:$H,"")</f>
        <v/>
      </c>
      <c r="D51" s="321"/>
      <c r="E51" s="321"/>
      <c r="F51" s="322"/>
      <c r="G51" s="349" t="str" cm="1">
        <f t="array" ref="G51">_xlfn.XLOOKUP($AL51,'Prix vente'!$A:$A,'Prix vente'!$K:$K&amp;" (","")&amp;_xlfn.XLOOKUP($AL51,'Prix vente'!$A:$A,'Prix vente'!$J:$J&amp;")","")</f>
        <v/>
      </c>
      <c r="H51" s="350"/>
      <c r="I51" s="350"/>
      <c r="J51" s="350"/>
      <c r="K51" s="350"/>
      <c r="L51" s="350"/>
      <c r="M51" s="350"/>
      <c r="N51" s="350"/>
      <c r="O51" s="350"/>
      <c r="P51" s="350"/>
      <c r="Q51" s="350"/>
      <c r="R51" s="350"/>
      <c r="S51" s="350"/>
      <c r="T51" s="350"/>
      <c r="U51" s="351"/>
      <c r="V51" s="353">
        <f>_xlfn.XLOOKUP($Z$7,'PO Client'!$A:$A,'PO Client'!BB:BB,"")</f>
        <v>0</v>
      </c>
      <c r="W51" s="354"/>
      <c r="X51" s="354"/>
      <c r="Y51" s="355"/>
      <c r="Z51" s="320" t="str">
        <f>_xlfn.XLOOKUP($AL51,'Prix vente'!$A:$A,'Prix vente'!$O:$O,"")</f>
        <v/>
      </c>
      <c r="AA51" s="321"/>
      <c r="AB51" s="322"/>
      <c r="AC51" s="329" t="str">
        <f>_xlfn.XLOOKUP($AL51,'Prix vente'!$A:$A,'Prix vente'!$N:$N,"")</f>
        <v/>
      </c>
      <c r="AD51" s="330"/>
      <c r="AE51" s="330"/>
      <c r="AF51" s="331"/>
      <c r="AG51" s="332" t="str">
        <f>IFERROR(V52*AC52,"")</f>
        <v/>
      </c>
      <c r="AH51" s="333"/>
      <c r="AI51" s="333"/>
      <c r="AJ51" s="334"/>
      <c r="AL51" s="3">
        <f>_xlfn.XLOOKUP($Z$7,'PO Client'!A:A,'PO Client'!AY:AY,FALSE)</f>
        <v>0</v>
      </c>
      <c r="AM51" s="3"/>
      <c r="AN51" s="3"/>
      <c r="AO51" s="3"/>
    </row>
    <row r="52" spans="3:66" ht="14.45" customHeight="1" x14ac:dyDescent="0.25">
      <c r="C52" s="306" t="str">
        <f>_xlfn.XLOOKUP($AL51,'Prix vente'!$A:$A,'Prix vente'!$G:$G,"")</f>
        <v/>
      </c>
      <c r="D52" s="307"/>
      <c r="E52" s="307"/>
      <c r="F52" s="308"/>
      <c r="G52" s="323" t="str">
        <f>_xlfn.XLOOKUP($AL51,'Prix vente'!$A:$A,'Prix vente'!$L:$L,"")&amp;_xlfn.XLOOKUP($AL51,'Prix vente'!$A:$A,'Prix vente'!$M:$M,"")</f>
        <v/>
      </c>
      <c r="H52" s="324"/>
      <c r="I52" s="324"/>
      <c r="J52" s="324"/>
      <c r="K52" s="324"/>
      <c r="L52" s="324"/>
      <c r="M52" s="324"/>
      <c r="N52" s="324"/>
      <c r="O52" s="324"/>
      <c r="P52" s="324"/>
      <c r="Q52" s="324"/>
      <c r="R52" s="324"/>
      <c r="S52" s="324"/>
      <c r="T52" s="324"/>
      <c r="U52" s="325"/>
      <c r="V52" s="356">
        <f>_xlfn.XLOOKUP($Z$7,'PO Client'!$A:$A,'PO Client'!BA:BA,"")</f>
        <v>0</v>
      </c>
      <c r="W52" s="357"/>
      <c r="X52" s="357"/>
      <c r="Y52" s="358"/>
      <c r="Z52" s="379" t="str">
        <f>_xlfn.XLOOKUP($AL51,'Prix vente'!$A:$A,'Prix vente'!$U:$U,"")</f>
        <v/>
      </c>
      <c r="AA52" s="380"/>
      <c r="AB52" s="381"/>
      <c r="AC52" s="382" t="str">
        <f>IF(_xlfn.XLOOKUP($AL51,'Prix vente'!$A:$A,'Prix vente'!$T:$T,"")=0,"",_xlfn.XLOOKUP($AL51,'Prix vente'!$A:$A,'Prix vente'!$T:$T,""))</f>
        <v/>
      </c>
      <c r="AD52" s="383"/>
      <c r="AE52" s="383"/>
      <c r="AF52" s="384"/>
      <c r="AG52" s="335"/>
      <c r="AH52" s="336"/>
      <c r="AI52" s="336"/>
      <c r="AJ52" s="337"/>
      <c r="AM52" s="3"/>
      <c r="AN52" s="3"/>
      <c r="AO52" s="3"/>
    </row>
    <row r="53" spans="3:66" ht="6.75" customHeight="1" x14ac:dyDescent="0.25">
      <c r="C53" s="378"/>
      <c r="D53" s="378"/>
      <c r="E53" s="378"/>
      <c r="F53" s="378"/>
      <c r="G53" s="378"/>
      <c r="H53" s="378"/>
      <c r="I53" s="378"/>
      <c r="J53" s="378"/>
      <c r="K53" s="378"/>
      <c r="L53" s="378"/>
      <c r="M53" s="378"/>
      <c r="N53" s="378"/>
      <c r="O53" s="378"/>
      <c r="P53" s="378"/>
      <c r="Q53" s="378"/>
      <c r="R53" s="378"/>
      <c r="S53" s="378"/>
      <c r="T53" s="378"/>
      <c r="U53" s="284"/>
      <c r="V53" s="362"/>
      <c r="W53" s="362"/>
      <c r="X53" s="362"/>
      <c r="Y53" s="284"/>
      <c r="Z53" s="312"/>
      <c r="AA53" s="312"/>
      <c r="AB53" s="282"/>
      <c r="AC53" s="359"/>
      <c r="AD53" s="359"/>
      <c r="AE53" s="359"/>
      <c r="AF53" s="359"/>
      <c r="AG53" s="377"/>
      <c r="AH53" s="377"/>
      <c r="AI53" s="377"/>
      <c r="AJ53" s="377"/>
      <c r="AL53" s="6"/>
      <c r="AM53" s="6"/>
      <c r="AN53" s="6"/>
      <c r="AO53" s="6"/>
    </row>
    <row r="54" spans="3:66" x14ac:dyDescent="0.25">
      <c r="C54" s="305" t="str">
        <f>IF(AM5="F","Notes et directives","Notes and instructions")</f>
        <v>Notes et directives</v>
      </c>
      <c r="D54" s="305"/>
      <c r="E54" s="305"/>
      <c r="F54" s="305"/>
      <c r="G54" s="305"/>
      <c r="H54" s="305"/>
      <c r="I54" s="305"/>
      <c r="J54" s="305"/>
      <c r="K54" s="305"/>
      <c r="L54" s="305"/>
      <c r="M54" s="305"/>
      <c r="N54" s="305"/>
      <c r="O54" s="305"/>
      <c r="P54" s="305"/>
      <c r="Q54" s="305"/>
      <c r="R54" s="305"/>
      <c r="S54" s="305"/>
      <c r="V54" s="12" t="str">
        <f>IF($AM$5="F","SOUS-TOTAL","SUBTOTAL")</f>
        <v>SOUS-TOTAL</v>
      </c>
      <c r="W54" s="11"/>
      <c r="X54" s="11"/>
      <c r="Y54" s="10"/>
      <c r="Z54" s="10"/>
      <c r="AA54" s="10"/>
      <c r="AB54" s="10"/>
      <c r="AC54" s="366" t="str">
        <f>_xlfn.XLOOKUP($Z$7,'PO Client'!A:A,'PO Client'!M:M,FALSE)</f>
        <v>CAD</v>
      </c>
      <c r="AD54" s="366"/>
      <c r="AE54" s="366"/>
      <c r="AF54" s="367">
        <f>SUM(AG24:AJ53)</f>
        <v>1306.8</v>
      </c>
      <c r="AG54" s="367"/>
      <c r="AH54" s="367"/>
      <c r="AI54" s="367"/>
      <c r="AJ54" s="368"/>
      <c r="AL54" s="289"/>
      <c r="AM54" s="6"/>
      <c r="AN54" s="6"/>
      <c r="AO54" s="6"/>
    </row>
    <row r="55" spans="3:66" x14ac:dyDescent="0.25">
      <c r="C55" t="str">
        <f>IF(AM5="F","La quantité livrée peut varier de +/-5%","Delivered quantity can vary +/-5%")</f>
        <v>La quantité livrée peut varier de +/-5%</v>
      </c>
      <c r="V55" s="59"/>
      <c r="W55" s="60"/>
      <c r="X55" s="60"/>
      <c r="Y55" s="60"/>
      <c r="Z55" s="60"/>
      <c r="AA55" s="60"/>
      <c r="AB55" s="60"/>
      <c r="AC55" s="60"/>
      <c r="AD55" s="60"/>
      <c r="AE55" s="60"/>
      <c r="AF55" s="117"/>
      <c r="AG55" s="369"/>
      <c r="AH55" s="369"/>
      <c r="AI55" s="369"/>
      <c r="AJ55" s="370"/>
      <c r="AL55" s="6"/>
      <c r="AM55" s="6"/>
      <c r="AN55" s="6"/>
      <c r="AO55" s="6"/>
    </row>
    <row r="56" spans="3:66" x14ac:dyDescent="0.25">
      <c r="C56" s="312" t="str">
        <f>IF(AM5="F","Livraison: ","Delivery: ")&amp;_xlfn.XLOOKUP($Z$7,'PO Client'!A:A,'PO Client'!K:K,FALSE)</f>
        <v>Livraison: Livraison incluse</v>
      </c>
      <c r="D56" s="312"/>
      <c r="E56" s="312"/>
      <c r="F56" s="312"/>
      <c r="G56" s="312"/>
      <c r="H56" s="312"/>
      <c r="I56" s="312"/>
      <c r="J56" s="312"/>
      <c r="K56" s="312"/>
      <c r="L56" s="312"/>
      <c r="M56" s="312"/>
      <c r="N56" s="312"/>
      <c r="O56" s="312"/>
      <c r="P56" s="312"/>
      <c r="Q56" s="312"/>
      <c r="R56" s="312"/>
      <c r="S56" s="312"/>
      <c r="V56" s="61" t="str">
        <f>IF($AM$5="F","TAXES","TAX")</f>
        <v>TAXES</v>
      </c>
      <c r="AA56" s="58" t="str">
        <f>_xlfn.XLOOKUP($C$12,Clients!B:B,Clients!Z:Z,FALSE)</f>
        <v>TPS</v>
      </c>
      <c r="AC56" s="371">
        <f>_xlfn.XLOOKUP($C$12,Clients!B:B,Clients!AA:AA,FALSE)</f>
        <v>0.05</v>
      </c>
      <c r="AD56" s="371"/>
      <c r="AE56" s="371"/>
      <c r="AF56" s="375">
        <f>AF54*AC56</f>
        <v>65.34</v>
      </c>
      <c r="AG56" s="375"/>
      <c r="AH56" s="375"/>
      <c r="AI56" s="375"/>
      <c r="AJ56" s="376"/>
      <c r="AL56" s="6"/>
      <c r="AM56" s="6"/>
      <c r="AN56" s="6"/>
      <c r="AO56" s="6"/>
    </row>
    <row r="57" spans="3:66" x14ac:dyDescent="0.25">
      <c r="C57" s="312">
        <f>_xlfn.XLOOKUP($Z$7,'PO Client'!A:A,'PO Client'!H:H,FALSE)</f>
        <v>0</v>
      </c>
      <c r="D57" s="312"/>
      <c r="E57" s="312"/>
      <c r="F57" s="312"/>
      <c r="G57" s="312"/>
      <c r="H57" s="312"/>
      <c r="I57" s="312"/>
      <c r="J57" s="312"/>
      <c r="K57" s="312"/>
      <c r="L57" s="312"/>
      <c r="M57" s="312"/>
      <c r="N57" s="312"/>
      <c r="O57" s="312"/>
      <c r="P57" s="312"/>
      <c r="Q57" s="312"/>
      <c r="R57" s="312"/>
      <c r="S57" s="312"/>
      <c r="V57" s="62"/>
      <c r="W57" s="63"/>
      <c r="X57" s="63"/>
      <c r="Y57" s="63"/>
      <c r="Z57" s="63"/>
      <c r="AA57" s="64" t="str">
        <f>_xlfn.XLOOKUP($C$12,Clients!B:B,Clients!AB:AB,FALSE)</f>
        <v>TVQ</v>
      </c>
      <c r="AB57" s="63"/>
      <c r="AC57" s="372">
        <f>_xlfn.XLOOKUP($C$12,Clients!B:B,Clients!AC:AC,FALSE)</f>
        <v>9.9750000000000005E-2</v>
      </c>
      <c r="AD57" s="372"/>
      <c r="AE57" s="372"/>
      <c r="AF57" s="373">
        <f>AF54*AC57</f>
        <v>130.35329999999999</v>
      </c>
      <c r="AG57" s="373"/>
      <c r="AH57" s="373"/>
      <c r="AI57" s="373"/>
      <c r="AJ57" s="374"/>
      <c r="AL57" s="6"/>
      <c r="AM57" s="6"/>
      <c r="AN57" s="6"/>
      <c r="AO57" s="6"/>
    </row>
    <row r="58" spans="3:66" x14ac:dyDescent="0.25">
      <c r="C58" s="312">
        <f>_xlfn.XLOOKUP($Z$7,'PO Client'!A:A,'PO Client'!I:I,FALSE)</f>
        <v>0</v>
      </c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2"/>
      <c r="V58" s="9" t="s">
        <v>20</v>
      </c>
      <c r="W58" s="8"/>
      <c r="X58" s="8"/>
      <c r="Y58" s="8"/>
      <c r="Z58" s="8"/>
      <c r="AA58" s="8"/>
      <c r="AB58" s="8"/>
      <c r="AC58" s="363" t="str">
        <f>AC54</f>
        <v>CAD</v>
      </c>
      <c r="AD58" s="363"/>
      <c r="AE58" s="363"/>
      <c r="AF58" s="364">
        <f>SUM(AF54:AJ57)</f>
        <v>1502.4932999999999</v>
      </c>
      <c r="AG58" s="364"/>
      <c r="AH58" s="364"/>
      <c r="AI58" s="364"/>
      <c r="AJ58" s="365"/>
      <c r="AL58" s="6"/>
      <c r="AM58" s="6"/>
      <c r="AN58" s="6"/>
      <c r="AO58" s="6"/>
    </row>
    <row r="59" spans="3:66" ht="14.85" customHeight="1" x14ac:dyDescent="0.25">
      <c r="C59" s="312" t="str">
        <f>_xlfn.XLOOKUP($C$12,Clients!B:B,Clients!V:V,FALSE)</f>
        <v>* Livrer les bobines debout</v>
      </c>
      <c r="D59" s="312"/>
      <c r="E59" s="312"/>
      <c r="F59" s="312"/>
      <c r="G59" s="312"/>
      <c r="H59" s="312"/>
      <c r="I59" s="312"/>
      <c r="J59" s="312"/>
      <c r="K59" s="312"/>
      <c r="L59" s="312"/>
      <c r="M59" s="312"/>
      <c r="N59" s="312"/>
      <c r="O59" s="312"/>
      <c r="P59" s="312"/>
      <c r="Q59" s="312"/>
      <c r="R59" s="312"/>
      <c r="S59" s="312"/>
      <c r="AL59" s="6"/>
      <c r="AM59" s="6"/>
      <c r="AN59" s="6"/>
      <c r="AO59" s="6"/>
    </row>
    <row r="60" spans="3:66" x14ac:dyDescent="0.25">
      <c r="AL60" s="6"/>
      <c r="AM60" s="6"/>
      <c r="AN60" s="6"/>
      <c r="AO60" s="6"/>
    </row>
    <row r="61" spans="3:66" x14ac:dyDescent="0.25">
      <c r="C61" t="str">
        <f>IF(AM5="F","Livraison: ","Delivery: ")&amp;_xlfn.XLOOKUP($Z$7,'PO Client'!A:A,'PO Client'!K:K,FALSE)</f>
        <v>Livraison: Livraison incluse</v>
      </c>
      <c r="AL61" s="6"/>
      <c r="AM61" s="6"/>
      <c r="AN61" s="6"/>
      <c r="AO61" s="6"/>
    </row>
    <row r="62" spans="3:66" x14ac:dyDescent="0.25">
      <c r="C62" t="str">
        <f>IF(AM5="F","Conf.Commande","Order_Conf.")</f>
        <v>Conf.Commande</v>
      </c>
      <c r="AL62" s="6"/>
      <c r="AM62" s="6"/>
      <c r="AN62" s="6"/>
      <c r="AO62" s="6"/>
    </row>
    <row r="63" spans="3:66" x14ac:dyDescent="0.25">
      <c r="C63" t="str">
        <f>C62&amp;" "&amp;C12&amp;" "&amp;C20</f>
        <v>Conf.Commande Imprimerie Sélect email 2024-01-21 22h46</v>
      </c>
      <c r="AL63" s="6"/>
      <c r="AM63" s="6"/>
      <c r="AN63" s="6"/>
      <c r="AO63" s="6"/>
    </row>
    <row r="64" spans="3:66" x14ac:dyDescent="0.25">
      <c r="C64" t="str">
        <f>SUBSTITUTE(C63, " ", "_")</f>
        <v>Conf.Commande_Imprimerie_Sélect_email_2024-01-21_22h46</v>
      </c>
      <c r="AL64" s="6"/>
      <c r="AM64" s="6"/>
      <c r="AN64" s="6"/>
      <c r="AO64" s="6"/>
    </row>
    <row r="65" spans="3:41" x14ac:dyDescent="0.25">
      <c r="C65" t="str">
        <f>_xlfn.XLOOKUP($C$12,Clients!B:B,Clients!N:N,FALSE)</f>
        <v>Info@imprimerieselect.com</v>
      </c>
      <c r="N65" s="7"/>
      <c r="O65" s="7"/>
      <c r="AL65" s="6"/>
      <c r="AM65" s="6"/>
      <c r="AN65" s="6"/>
      <c r="AO65" s="6"/>
    </row>
    <row r="66" spans="3:41" x14ac:dyDescent="0.25">
      <c r="C66" t="str">
        <f>_xlfn.XLOOKUP($C$12,Clients!B:B,Clients!O:O,FALSE)</f>
        <v>laurent.desjardins@labeledge.com; Info@imprimerieselect.com</v>
      </c>
      <c r="AL66" s="6"/>
      <c r="AM66" s="6"/>
      <c r="AN66" s="6"/>
      <c r="AO66" s="6"/>
    </row>
    <row r="67" spans="3:41" x14ac:dyDescent="0.25">
      <c r="C67" s="13" t="str">
        <f>IF(AM5="F","&lt;br&gt;Bonjour,&lt;br&gt;Merci pour cette commande.&lt;br&gt;Veuillez trouver ci-joint notre confirmation de commande.&lt;br&gt;Cordialement,","&lt;br&gt;Hello,&lt;br&gt;Thank you for this order.&lt;br&gt;Please find attached our order confirmation.&lt;br&gt;Best regards,")</f>
        <v>&lt;br&gt;Bonjour,&lt;br&gt;Merci pour cette commande.&lt;br&gt;Veuillez trouver ci-joint notre confirmation de commande.&lt;br&gt;Cordialement,</v>
      </c>
      <c r="AL67" s="6"/>
      <c r="AM67" s="6"/>
      <c r="AN67" s="6"/>
      <c r="AO67" s="6"/>
    </row>
    <row r="68" spans="3:41" x14ac:dyDescent="0.25">
      <c r="C68" s="13"/>
      <c r="AL68" s="6"/>
      <c r="AM68" s="6"/>
      <c r="AN68" s="6"/>
      <c r="AO68" s="6"/>
    </row>
    <row r="70" spans="3:41" x14ac:dyDescent="0.25">
      <c r="V70" s="5"/>
      <c r="W70" s="5"/>
    </row>
    <row r="71" spans="3:41" x14ac:dyDescent="0.25">
      <c r="T71" s="5"/>
      <c r="U71" s="5"/>
      <c r="V71" s="5"/>
      <c r="W71" s="5"/>
    </row>
    <row r="72" spans="3:41" x14ac:dyDescent="0.25"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</row>
    <row r="73" spans="3:41" x14ac:dyDescent="0.25"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</row>
  </sheetData>
  <mergeCells count="164">
    <mergeCell ref="AG51:AJ52"/>
    <mergeCell ref="C52:F52"/>
    <mergeCell ref="G52:U52"/>
    <mergeCell ref="V52:Y52"/>
    <mergeCell ref="Z52:AB52"/>
    <mergeCell ref="AC52:AF52"/>
    <mergeCell ref="AC40:AF40"/>
    <mergeCell ref="AC45:AF45"/>
    <mergeCell ref="G46:U46"/>
    <mergeCell ref="AC46:AF46"/>
    <mergeCell ref="V45:Y45"/>
    <mergeCell ref="V42:Y42"/>
    <mergeCell ref="Z42:AB42"/>
    <mergeCell ref="AC42:AF42"/>
    <mergeCell ref="G45:U45"/>
    <mergeCell ref="Z45:AB45"/>
    <mergeCell ref="C59:S59"/>
    <mergeCell ref="G37:U37"/>
    <mergeCell ref="Z53:AA53"/>
    <mergeCell ref="Z39:AB39"/>
    <mergeCell ref="V53:X53"/>
    <mergeCell ref="AC58:AE58"/>
    <mergeCell ref="AF58:AJ58"/>
    <mergeCell ref="C54:S54"/>
    <mergeCell ref="AC54:AE54"/>
    <mergeCell ref="AF54:AJ54"/>
    <mergeCell ref="C56:S56"/>
    <mergeCell ref="AG55:AJ55"/>
    <mergeCell ref="C58:S58"/>
    <mergeCell ref="AC56:AE56"/>
    <mergeCell ref="C57:S57"/>
    <mergeCell ref="AC57:AE57"/>
    <mergeCell ref="AF57:AJ57"/>
    <mergeCell ref="AF56:AJ56"/>
    <mergeCell ref="AG53:AJ53"/>
    <mergeCell ref="C53:T53"/>
    <mergeCell ref="G43:U43"/>
    <mergeCell ref="V43:Y43"/>
    <mergeCell ref="Z43:AB43"/>
    <mergeCell ref="AC43:AF43"/>
    <mergeCell ref="AG30:AJ31"/>
    <mergeCell ref="AG33:AJ34"/>
    <mergeCell ref="AG36:AJ37"/>
    <mergeCell ref="AG39:AJ40"/>
    <mergeCell ref="AG42:AJ43"/>
    <mergeCell ref="AG45:AJ46"/>
    <mergeCell ref="AG48:AJ49"/>
    <mergeCell ref="C46:F46"/>
    <mergeCell ref="C48:F48"/>
    <mergeCell ref="C49:F49"/>
    <mergeCell ref="C45:F45"/>
    <mergeCell ref="C33:F33"/>
    <mergeCell ref="C34:F34"/>
    <mergeCell ref="C36:F36"/>
    <mergeCell ref="C37:F37"/>
    <mergeCell ref="C39:F39"/>
    <mergeCell ref="C40:F40"/>
    <mergeCell ref="C42:F42"/>
    <mergeCell ref="C43:F43"/>
    <mergeCell ref="G48:U48"/>
    <mergeCell ref="V48:Y48"/>
    <mergeCell ref="Z48:AB48"/>
    <mergeCell ref="AC48:AF48"/>
    <mergeCell ref="G42:U42"/>
    <mergeCell ref="C31:F31"/>
    <mergeCell ref="C11:Q11"/>
    <mergeCell ref="C19:I19"/>
    <mergeCell ref="C20:I20"/>
    <mergeCell ref="J19:Q19"/>
    <mergeCell ref="J20:Q20"/>
    <mergeCell ref="G24:U24"/>
    <mergeCell ref="R19:Z19"/>
    <mergeCell ref="R20:Z20"/>
    <mergeCell ref="C24:F24"/>
    <mergeCell ref="C27:F27"/>
    <mergeCell ref="C30:F30"/>
    <mergeCell ref="Z24:AB24"/>
    <mergeCell ref="AC53:AF53"/>
    <mergeCell ref="Z49:AB49"/>
    <mergeCell ref="AC49:AF49"/>
    <mergeCell ref="G49:U49"/>
    <mergeCell ref="V49:Y49"/>
    <mergeCell ref="V46:Y46"/>
    <mergeCell ref="Z46:AB46"/>
    <mergeCell ref="C51:F51"/>
    <mergeCell ref="G51:U51"/>
    <mergeCell ref="V51:Y51"/>
    <mergeCell ref="Z51:AB51"/>
    <mergeCell ref="AC51:AF51"/>
    <mergeCell ref="V37:Y37"/>
    <mergeCell ref="Z37:AB37"/>
    <mergeCell ref="AC37:AF37"/>
    <mergeCell ref="G39:U39"/>
    <mergeCell ref="V39:Y39"/>
    <mergeCell ref="AC39:AF39"/>
    <mergeCell ref="G40:U40"/>
    <mergeCell ref="V40:Y40"/>
    <mergeCell ref="Z40:AB40"/>
    <mergeCell ref="G36:U36"/>
    <mergeCell ref="V36:Y36"/>
    <mergeCell ref="Z36:AB36"/>
    <mergeCell ref="AC36:AF36"/>
    <mergeCell ref="G28:U28"/>
    <mergeCell ref="V27:Y27"/>
    <mergeCell ref="Z27:AB27"/>
    <mergeCell ref="AC27:AF27"/>
    <mergeCell ref="G30:U30"/>
    <mergeCell ref="V31:Y31"/>
    <mergeCell ref="Z31:AB31"/>
    <mergeCell ref="AC31:AF31"/>
    <mergeCell ref="Z30:AB30"/>
    <mergeCell ref="V33:Y33"/>
    <mergeCell ref="Z33:AB33"/>
    <mergeCell ref="AC30:AF30"/>
    <mergeCell ref="G33:U33"/>
    <mergeCell ref="V34:Y34"/>
    <mergeCell ref="Z34:AB34"/>
    <mergeCell ref="AC34:AF34"/>
    <mergeCell ref="G34:U34"/>
    <mergeCell ref="G31:U31"/>
    <mergeCell ref="V30:Y30"/>
    <mergeCell ref="AC33:AF33"/>
    <mergeCell ref="AC24:AF24"/>
    <mergeCell ref="AG24:AJ25"/>
    <mergeCell ref="AG27:AJ28"/>
    <mergeCell ref="V5:AJ5"/>
    <mergeCell ref="Z7:AJ7"/>
    <mergeCell ref="AA19:AJ19"/>
    <mergeCell ref="AA20:AJ20"/>
    <mergeCell ref="G22:U23"/>
    <mergeCell ref="V22:Y23"/>
    <mergeCell ref="Z22:AB23"/>
    <mergeCell ref="AC22:AF23"/>
    <mergeCell ref="AG22:AJ23"/>
    <mergeCell ref="G27:U27"/>
    <mergeCell ref="V28:Y28"/>
    <mergeCell ref="Z28:AB28"/>
    <mergeCell ref="AC28:AF28"/>
    <mergeCell ref="C9:K9"/>
    <mergeCell ref="C28:F28"/>
    <mergeCell ref="AL7:AM7"/>
    <mergeCell ref="Z8:AJ8"/>
    <mergeCell ref="Z9:AJ9"/>
    <mergeCell ref="V11:AJ11"/>
    <mergeCell ref="C25:F25"/>
    <mergeCell ref="C23:F23"/>
    <mergeCell ref="C15:Q15"/>
    <mergeCell ref="V15:AJ15"/>
    <mergeCell ref="C16:Q16"/>
    <mergeCell ref="V16:AJ16"/>
    <mergeCell ref="C17:Q17"/>
    <mergeCell ref="V17:AJ17"/>
    <mergeCell ref="AC25:AF25"/>
    <mergeCell ref="C22:F22"/>
    <mergeCell ref="C12:Q12"/>
    <mergeCell ref="V12:AJ12"/>
    <mergeCell ref="C13:Q13"/>
    <mergeCell ref="V13:AJ13"/>
    <mergeCell ref="C14:Q14"/>
    <mergeCell ref="V14:AJ14"/>
    <mergeCell ref="V25:Y25"/>
    <mergeCell ref="Z25:AB25"/>
    <mergeCell ref="G25:U25"/>
    <mergeCell ref="V24:Y24"/>
  </mergeCells>
  <hyperlinks>
    <hyperlink ref="C9" r:id="rId1" xr:uid="{B91DECC3-3501-47CE-A911-F511858579C6}"/>
  </hyperlinks>
  <pageMargins left="0.70866141732283472" right="0.70866141732283472" top="0.6692913385826772" bottom="0.6692913385826772" header="0.31496062992125984" footer="0.31496062992125984"/>
  <pageSetup scale="93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1B050-9750-4DD4-94BD-685689B31B65}">
  <sheetPr codeName="Sheet6"/>
  <dimension ref="A1:AU218"/>
  <sheetViews>
    <sheetView zoomScale="85" zoomScaleNormal="85" workbookViewId="0">
      <pane xSplit="7" ySplit="1" topLeftCell="AA148" activePane="bottomRight" state="frozen"/>
      <selection pane="topRight" activeCell="G1" sqref="G1"/>
      <selection pane="bottomLeft" activeCell="A2" sqref="A2"/>
      <selection pane="bottomRight" activeCell="E190" sqref="E190"/>
    </sheetView>
  </sheetViews>
  <sheetFormatPr defaultRowHeight="15" x14ac:dyDescent="0.25"/>
  <cols>
    <col min="1" max="1" width="15.5703125" customWidth="1"/>
    <col min="2" max="2" width="6.7109375" customWidth="1"/>
    <col min="3" max="3" width="13.85546875" style="191" customWidth="1"/>
    <col min="4" max="4" width="7.28515625" style="3" customWidth="1"/>
    <col min="5" max="5" width="21" customWidth="1"/>
    <col min="6" max="6" width="16.140625" hidden="1" customWidth="1"/>
    <col min="7" max="7" width="15.42578125" customWidth="1"/>
    <col min="8" max="8" width="12.7109375" style="20" customWidth="1"/>
    <col min="9" max="9" width="8.85546875" style="3" customWidth="1"/>
    <col min="10" max="13" width="9.7109375" style="3" customWidth="1"/>
    <col min="14" max="14" width="17.42578125" customWidth="1"/>
    <col min="15" max="19" width="4" customWidth="1"/>
    <col min="20" max="20" width="5.5703125" customWidth="1"/>
    <col min="21" max="24" width="4" customWidth="1"/>
    <col min="25" max="25" width="8" customWidth="1"/>
    <col min="26" max="26" width="9.5703125" bestFit="1" customWidth="1"/>
    <col min="27" max="32" width="8" customWidth="1"/>
    <col min="33" max="34" width="7.42578125" customWidth="1"/>
    <col min="35" max="35" width="4.140625" customWidth="1"/>
    <col min="36" max="36" width="9.5703125" bestFit="1" customWidth="1"/>
    <col min="37" max="37" width="4" customWidth="1"/>
    <col min="38" max="38" width="6.28515625" customWidth="1"/>
    <col min="39" max="39" width="8.42578125" customWidth="1"/>
    <col min="40" max="40" width="7.85546875" hidden="1" customWidth="1"/>
    <col min="41" max="42" width="9.42578125" customWidth="1"/>
    <col min="43" max="43" width="33.5703125" customWidth="1"/>
    <col min="44" max="44" width="11.42578125" customWidth="1"/>
    <col min="45" max="45" width="9.5703125" style="3" customWidth="1"/>
    <col min="46" max="47" width="11.140625" bestFit="1" customWidth="1"/>
  </cols>
  <sheetData>
    <row r="1" spans="1:46" ht="57" customHeight="1" x14ac:dyDescent="0.25">
      <c r="A1" s="167" t="s">
        <v>28</v>
      </c>
      <c r="B1" s="70" t="s">
        <v>29</v>
      </c>
      <c r="C1" s="190" t="s">
        <v>89</v>
      </c>
      <c r="D1" s="70" t="s">
        <v>571</v>
      </c>
      <c r="E1" s="167" t="s">
        <v>30</v>
      </c>
      <c r="F1" s="167" t="s">
        <v>1593</v>
      </c>
      <c r="G1" s="167" t="s">
        <v>428</v>
      </c>
      <c r="H1" s="167" t="s">
        <v>12</v>
      </c>
      <c r="I1" s="70" t="s">
        <v>293</v>
      </c>
      <c r="J1" s="70" t="s">
        <v>97</v>
      </c>
      <c r="K1" s="167" t="s">
        <v>289</v>
      </c>
      <c r="L1" s="167" t="s">
        <v>992</v>
      </c>
      <c r="M1" s="167" t="s">
        <v>993</v>
      </c>
      <c r="N1" s="167" t="s">
        <v>1533</v>
      </c>
      <c r="O1" s="70" t="s">
        <v>1059</v>
      </c>
      <c r="P1" s="70" t="s">
        <v>1063</v>
      </c>
      <c r="Q1" s="70" t="s">
        <v>1058</v>
      </c>
      <c r="R1" s="70"/>
      <c r="S1" s="70" t="s">
        <v>1060</v>
      </c>
      <c r="T1" s="70"/>
      <c r="U1" s="70" t="s">
        <v>1061</v>
      </c>
      <c r="V1" s="70"/>
      <c r="W1" s="70" t="s">
        <v>1062</v>
      </c>
      <c r="X1" s="70"/>
      <c r="Y1" s="70" t="s">
        <v>1048</v>
      </c>
      <c r="Z1" s="70" t="s">
        <v>1049</v>
      </c>
      <c r="AA1" s="70" t="s">
        <v>1050</v>
      </c>
      <c r="AB1" s="70" t="s">
        <v>1051</v>
      </c>
      <c r="AC1" s="70" t="s">
        <v>1052</v>
      </c>
      <c r="AD1" s="70" t="s">
        <v>1055</v>
      </c>
      <c r="AE1" s="70" t="s">
        <v>1056</v>
      </c>
      <c r="AF1" s="70" t="s">
        <v>1057</v>
      </c>
      <c r="AG1" s="70" t="s">
        <v>1351</v>
      </c>
      <c r="AH1" s="70" t="s">
        <v>1352</v>
      </c>
      <c r="AI1" s="70" t="s">
        <v>586</v>
      </c>
      <c r="AJ1" s="70" t="s">
        <v>101</v>
      </c>
      <c r="AK1" s="70" t="s">
        <v>573</v>
      </c>
      <c r="AL1" s="70" t="s">
        <v>1069</v>
      </c>
      <c r="AM1" s="70" t="s">
        <v>1205</v>
      </c>
      <c r="AN1" s="70" t="s">
        <v>96</v>
      </c>
      <c r="AO1" s="70" t="s">
        <v>1206</v>
      </c>
      <c r="AP1" s="70" t="s">
        <v>1041</v>
      </c>
      <c r="AQ1" s="252" t="s">
        <v>572</v>
      </c>
      <c r="AR1" s="167" t="s">
        <v>597</v>
      </c>
      <c r="AS1" s="70" t="s">
        <v>419</v>
      </c>
    </row>
    <row r="2" spans="1:46" x14ac:dyDescent="0.25">
      <c r="A2" s="154" t="s">
        <v>33</v>
      </c>
      <c r="B2" t="s">
        <v>298</v>
      </c>
      <c r="C2" s="191">
        <v>45392</v>
      </c>
      <c r="D2">
        <v>155</v>
      </c>
      <c r="E2" s="154" t="str">
        <f>_xlfn.XLOOKUP(D2,'PO Client'!$A:$A,'PO Client'!$B:$B,FALSE)&amp;""</f>
        <v>Bizerba Labels Solution</v>
      </c>
      <c r="F2" s="154"/>
      <c r="G2" s="154" t="str">
        <f>_xlfn.XLOOKUP(D2,'PO Client'!$A:$A,'PO Client'!$E:$E,FALSE)&amp;""</f>
        <v>113350</v>
      </c>
      <c r="H2" s="188">
        <f>_xlfn.XLOOKUP(D2,'PO Client'!A:A,'PO Client'!L:L,"")</f>
        <v>45380</v>
      </c>
      <c r="I2" s="3">
        <v>40024</v>
      </c>
      <c r="J2" s="3">
        <v>30011</v>
      </c>
      <c r="K2" s="169" t="str">
        <f>_xlfn.XLOOKUP(I2,'Prix vente'!$A:$A,'Prix vente'!$H:$H,"")</f>
        <v>S21-1</v>
      </c>
      <c r="L2" s="155" t="str">
        <f>_xlfn.XLOOKUP(J2,'Prix MP'!A:A,'Prix MP'!F:F,FALSE)</f>
        <v>S21-1</v>
      </c>
      <c r="M2" s="155" t="str">
        <f>_xlfn.XLOOKUP(J2,'Prix MP'!A:A,'Prix MP'!D:D,FALSE)</f>
        <v>AKO</v>
      </c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>
        <v>16.75</v>
      </c>
      <c r="Z2" s="154"/>
      <c r="AA2" s="154"/>
      <c r="AB2" s="154"/>
      <c r="AC2" s="154"/>
      <c r="AD2" s="154"/>
      <c r="AE2" s="154"/>
      <c r="AF2" s="154"/>
      <c r="AG2" s="154"/>
      <c r="AH2" s="154"/>
      <c r="AI2" s="154" t="s">
        <v>94</v>
      </c>
      <c r="AJ2" s="154">
        <v>10000</v>
      </c>
      <c r="AK2" s="154" t="s">
        <v>95</v>
      </c>
      <c r="AL2" s="154"/>
      <c r="AM2">
        <v>105</v>
      </c>
      <c r="AN2" t="s">
        <v>208</v>
      </c>
      <c r="AR2" s="154"/>
    </row>
    <row r="3" spans="1:46" x14ac:dyDescent="0.25">
      <c r="A3" s="154" t="s">
        <v>34</v>
      </c>
      <c r="B3" t="s">
        <v>298</v>
      </c>
      <c r="C3" s="191">
        <v>45392</v>
      </c>
      <c r="D3">
        <v>155</v>
      </c>
      <c r="E3" s="154" t="str">
        <f>_xlfn.XLOOKUP(D3,'PO Client'!$A:$A,'PO Client'!$B:$B,FALSE)&amp;""</f>
        <v>Bizerba Labels Solution</v>
      </c>
      <c r="F3" s="154"/>
      <c r="G3" s="154" t="str">
        <f>_xlfn.XLOOKUP(D3,'PO Client'!$A:$A,'PO Client'!$E:$E,FALSE)&amp;""</f>
        <v>113350</v>
      </c>
      <c r="H3" s="188">
        <f>_xlfn.XLOOKUP(D3,'PO Client'!A:A,'PO Client'!L:L,"")</f>
        <v>45380</v>
      </c>
      <c r="I3" s="3">
        <v>40025</v>
      </c>
      <c r="J3" s="3">
        <v>30011</v>
      </c>
      <c r="K3" s="169" t="str">
        <f>_xlfn.XLOOKUP(I3,'Prix vente'!$A:$A,'Prix vente'!$H:$H,"")</f>
        <v>S21-1</v>
      </c>
      <c r="L3" s="155" t="str">
        <f>_xlfn.XLOOKUP(J3,'Prix MP'!A:A,'Prix MP'!F:F,FALSE)</f>
        <v>S21-1</v>
      </c>
      <c r="M3" s="155" t="str">
        <f>_xlfn.XLOOKUP(J3,'Prix MP'!A:A,'Prix MP'!D:D,FALSE)</f>
        <v>AKO</v>
      </c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>
        <v>9.75</v>
      </c>
      <c r="Z3" s="154"/>
      <c r="AA3" s="154"/>
      <c r="AB3" s="154"/>
      <c r="AC3" s="154"/>
      <c r="AD3" s="154"/>
      <c r="AE3" s="154"/>
      <c r="AF3" s="154"/>
      <c r="AG3" s="154"/>
      <c r="AH3" s="154"/>
      <c r="AI3" s="154" t="s">
        <v>94</v>
      </c>
      <c r="AJ3" s="154">
        <v>10000</v>
      </c>
      <c r="AK3" s="154" t="s">
        <v>95</v>
      </c>
      <c r="AL3" s="154"/>
      <c r="AM3">
        <v>35</v>
      </c>
      <c r="AN3" t="s">
        <v>208</v>
      </c>
      <c r="AR3" s="154"/>
    </row>
    <row r="4" spans="1:46" x14ac:dyDescent="0.25">
      <c r="A4" s="154" t="s">
        <v>35</v>
      </c>
      <c r="B4" t="s">
        <v>298</v>
      </c>
      <c r="C4" s="191">
        <v>45406</v>
      </c>
      <c r="D4">
        <v>158</v>
      </c>
      <c r="E4" s="154" t="str">
        <f>_xlfn.XLOOKUP(D4,'PO Client'!$A:$A,'PO Client'!$B:$B,FALSE)&amp;""</f>
        <v>LABELINK</v>
      </c>
      <c r="F4" s="154"/>
      <c r="G4" s="154" t="str">
        <f>_xlfn.XLOOKUP(D4,'PO Client'!$A:$A,'PO Client'!$E:$E,FALSE)&amp;""</f>
        <v>Échantillon 1</v>
      </c>
      <c r="H4" s="188">
        <v>45406</v>
      </c>
      <c r="I4" s="3">
        <v>40031</v>
      </c>
      <c r="J4" s="3">
        <v>30011</v>
      </c>
      <c r="K4" s="169" t="str">
        <f>_xlfn.XLOOKUP(I4,'Prix vente'!$A:$A,'Prix vente'!$H:$H,"")</f>
        <v>S21-1</v>
      </c>
      <c r="L4" s="155" t="str">
        <f>_xlfn.XLOOKUP(J4,'Prix MP'!A:A,'Prix MP'!F:F,FALSE)</f>
        <v>S21-1</v>
      </c>
      <c r="M4" s="155" t="str">
        <f>_xlfn.XLOOKUP(J4,'Prix MP'!A:A,'Prix MP'!D:D,FALSE)</f>
        <v>AKO</v>
      </c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>
        <v>13</v>
      </c>
      <c r="Z4" s="154"/>
      <c r="AA4" s="154"/>
      <c r="AB4" s="154"/>
      <c r="AC4" s="154"/>
      <c r="AD4" s="154"/>
      <c r="AE4" s="154"/>
      <c r="AF4" s="154"/>
      <c r="AG4" s="154"/>
      <c r="AH4" s="154"/>
      <c r="AI4" s="154" t="s">
        <v>94</v>
      </c>
      <c r="AJ4" s="154">
        <v>10000</v>
      </c>
      <c r="AK4" s="154" t="s">
        <v>95</v>
      </c>
      <c r="AL4" s="154"/>
      <c r="AM4">
        <v>1</v>
      </c>
      <c r="AN4" t="s">
        <v>208</v>
      </c>
      <c r="AR4" s="154"/>
    </row>
    <row r="5" spans="1:46" x14ac:dyDescent="0.25">
      <c r="A5" s="154" t="s">
        <v>36</v>
      </c>
      <c r="B5" t="s">
        <v>298</v>
      </c>
      <c r="C5" s="191">
        <v>45406</v>
      </c>
      <c r="D5">
        <v>157</v>
      </c>
      <c r="E5" s="154" t="str">
        <f>_xlfn.XLOOKUP(D5,'PO Client'!$A:$A,'PO Client'!$B:$B,FALSE)&amp;""</f>
        <v>Digi America Inc.</v>
      </c>
      <c r="F5" s="154"/>
      <c r="G5" s="154" t="str">
        <f>_xlfn.XLOOKUP(D5,'PO Client'!$A:$A,'PO Client'!$E:$E,FALSE)&amp;""</f>
        <v>50007975</v>
      </c>
      <c r="H5" s="188">
        <f>_xlfn.XLOOKUP(D5,'PO Client'!A:A,'PO Client'!L:L,"")</f>
        <v>45412</v>
      </c>
      <c r="I5" s="3">
        <v>40032</v>
      </c>
      <c r="J5" s="3">
        <v>30013</v>
      </c>
      <c r="K5" s="169" t="str">
        <f>_xlfn.XLOOKUP(I5,'Prix vente'!$A:$A,'Prix vente'!$H:$H,"")</f>
        <v>D16-2</v>
      </c>
      <c r="L5" s="155" t="str">
        <f>_xlfn.XLOOKUP(J5,'Prix MP'!A:A,'Prix MP'!F:F,FALSE)</f>
        <v>D11-1</v>
      </c>
      <c r="M5" s="155" t="str">
        <f>_xlfn.XLOOKUP(J5,'Prix MP'!A:A,'Prix MP'!D:D,FALSE)</f>
        <v>AKO</v>
      </c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>
        <v>10</v>
      </c>
      <c r="Z5" s="154"/>
      <c r="AA5" s="154"/>
      <c r="AB5" s="154"/>
      <c r="AC5" s="154"/>
      <c r="AD5" s="154"/>
      <c r="AE5" s="154"/>
      <c r="AF5" s="154"/>
      <c r="AG5" s="154"/>
      <c r="AH5" s="154"/>
      <c r="AI5" s="154" t="s">
        <v>94</v>
      </c>
      <c r="AJ5" s="154">
        <v>5000</v>
      </c>
      <c r="AK5" s="154" t="s">
        <v>95</v>
      </c>
      <c r="AL5" s="154"/>
      <c r="AM5">
        <v>72</v>
      </c>
      <c r="AN5" t="s">
        <v>208</v>
      </c>
      <c r="AR5" s="154"/>
      <c r="AS5" s="3">
        <v>8</v>
      </c>
    </row>
    <row r="6" spans="1:46" x14ac:dyDescent="0.25">
      <c r="A6" s="154" t="s">
        <v>37</v>
      </c>
      <c r="B6" t="s">
        <v>298</v>
      </c>
      <c r="C6" s="191">
        <v>45425</v>
      </c>
      <c r="D6">
        <v>160</v>
      </c>
      <c r="E6" s="154" t="str">
        <f>_xlfn.XLOOKUP(D6,'PO Client'!$A:$A,'PO Client'!$B:$B,FALSE)&amp;""</f>
        <v>Bizerba Labels Solution</v>
      </c>
      <c r="F6" s="154"/>
      <c r="G6" s="154" t="str">
        <f>_xlfn.XLOOKUP(D6,'PO Client'!$A:$A,'PO Client'!$E:$E,FALSE)&amp;""</f>
        <v>BLS SAMPLE (2)</v>
      </c>
      <c r="H6" s="188">
        <v>45426</v>
      </c>
      <c r="I6" s="3">
        <v>40036</v>
      </c>
      <c r="J6" s="3">
        <v>30014</v>
      </c>
      <c r="K6" s="169" t="str">
        <f>_xlfn.XLOOKUP(I6,'Prix vente'!$A:$A,'Prix vente'!$H:$H,"")</f>
        <v>S11</v>
      </c>
      <c r="L6" s="155" t="str">
        <f>_xlfn.XLOOKUP(J6,'Prix MP'!A:A,'Prix MP'!F:F,FALSE)</f>
        <v>S11-3</v>
      </c>
      <c r="M6" s="155" t="str">
        <f>_xlfn.XLOOKUP(J6,'Prix MP'!A:A,'Prix MP'!D:D,FALSE)</f>
        <v>Jinda</v>
      </c>
      <c r="N6" s="154"/>
      <c r="O6" s="154"/>
      <c r="P6" s="154"/>
      <c r="Q6" s="154"/>
      <c r="R6" s="154"/>
      <c r="S6" s="154"/>
      <c r="T6" s="154"/>
      <c r="U6" s="154"/>
      <c r="V6" s="154"/>
      <c r="W6" s="154"/>
      <c r="X6" s="154"/>
      <c r="Y6" s="154">
        <v>16.75</v>
      </c>
      <c r="Z6" s="154"/>
      <c r="AA6" s="154"/>
      <c r="AB6" s="154"/>
      <c r="AC6" s="154"/>
      <c r="AD6" s="154"/>
      <c r="AE6" s="154"/>
      <c r="AF6" s="154"/>
      <c r="AG6" s="154"/>
      <c r="AH6" s="154"/>
      <c r="AI6" s="154" t="s">
        <v>94</v>
      </c>
      <c r="AJ6" s="154">
        <v>10000</v>
      </c>
      <c r="AK6" s="154" t="s">
        <v>95</v>
      </c>
      <c r="AL6" s="154"/>
      <c r="AM6">
        <v>1</v>
      </c>
      <c r="AN6" t="s">
        <v>208</v>
      </c>
      <c r="AR6" s="154"/>
      <c r="AS6" s="3">
        <v>1</v>
      </c>
    </row>
    <row r="7" spans="1:46" x14ac:dyDescent="0.25">
      <c r="A7" s="154" t="s">
        <v>38</v>
      </c>
      <c r="B7" t="s">
        <v>298</v>
      </c>
      <c r="C7" s="191">
        <v>45425</v>
      </c>
      <c r="D7">
        <v>160</v>
      </c>
      <c r="E7" s="154" t="str">
        <f>_xlfn.XLOOKUP(D7,'PO Client'!$A:$A,'PO Client'!$B:$B,FALSE)&amp;""</f>
        <v>Bizerba Labels Solution</v>
      </c>
      <c r="F7" s="154"/>
      <c r="G7" s="154" t="str">
        <f>_xlfn.XLOOKUP(D7,'PO Client'!$A:$A,'PO Client'!$E:$E,FALSE)&amp;""</f>
        <v>BLS SAMPLE (2)</v>
      </c>
      <c r="H7" s="188">
        <v>45426</v>
      </c>
      <c r="I7" s="3">
        <v>40037</v>
      </c>
      <c r="J7" s="3">
        <v>30015</v>
      </c>
      <c r="K7" s="169" t="str">
        <f>_xlfn.XLOOKUP(I7,'Prix vente'!$A:$A,'Prix vente'!$H:$H,"")</f>
        <v>S15</v>
      </c>
      <c r="L7" s="155" t="str">
        <f>_xlfn.XLOOKUP(J7,'Prix MP'!A:A,'Prix MP'!F:F,FALSE)</f>
        <v>S15-3</v>
      </c>
      <c r="M7" s="155" t="str">
        <f>_xlfn.XLOOKUP(J7,'Prix MP'!A:A,'Prix MP'!D:D,FALSE)</f>
        <v>Jinda</v>
      </c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>
        <v>16.75</v>
      </c>
      <c r="Z7" s="154"/>
      <c r="AA7" s="154"/>
      <c r="AB7" s="154"/>
      <c r="AC7" s="154"/>
      <c r="AD7" s="154"/>
      <c r="AE7" s="154"/>
      <c r="AF7" s="154"/>
      <c r="AG7" s="154"/>
      <c r="AH7" s="154"/>
      <c r="AI7" s="154" t="s">
        <v>94</v>
      </c>
      <c r="AJ7" s="154">
        <v>10000</v>
      </c>
      <c r="AK7" s="154" t="s">
        <v>95</v>
      </c>
      <c r="AL7" s="154"/>
      <c r="AM7">
        <v>1</v>
      </c>
      <c r="AN7" t="s">
        <v>208</v>
      </c>
      <c r="AR7" s="154"/>
      <c r="AS7" s="3">
        <v>1</v>
      </c>
    </row>
    <row r="8" spans="1:46" x14ac:dyDescent="0.25">
      <c r="A8" s="154" t="s">
        <v>39</v>
      </c>
      <c r="B8" t="s">
        <v>298</v>
      </c>
      <c r="C8" s="191">
        <v>45428</v>
      </c>
      <c r="D8"/>
      <c r="E8" s="154" t="s">
        <v>281</v>
      </c>
      <c r="F8" s="154"/>
      <c r="G8" s="154" t="s">
        <v>300</v>
      </c>
      <c r="H8" s="188">
        <v>45428</v>
      </c>
      <c r="I8" s="3">
        <v>40033</v>
      </c>
      <c r="J8" s="3">
        <v>30013</v>
      </c>
      <c r="K8" s="169" t="str">
        <f>_xlfn.XLOOKUP(I8,'Prix vente'!$A:$A,'Prix vente'!$H:$H,"")</f>
        <v>D16</v>
      </c>
      <c r="L8" s="155" t="str">
        <f>_xlfn.XLOOKUP(J8,'Prix MP'!A:A,'Prix MP'!F:F,FALSE)</f>
        <v>D11-1</v>
      </c>
      <c r="M8" s="155" t="str">
        <f>_xlfn.XLOOKUP(J8,'Prix MP'!A:A,'Prix MP'!D:D,FALSE)</f>
        <v>AKO</v>
      </c>
      <c r="N8" s="154"/>
      <c r="O8" s="154"/>
      <c r="P8" s="154"/>
      <c r="Q8" s="154"/>
      <c r="R8" s="154"/>
      <c r="S8" s="154"/>
      <c r="T8" s="154"/>
      <c r="U8" s="154"/>
      <c r="V8" s="154"/>
      <c r="W8" s="154"/>
      <c r="X8" s="154"/>
      <c r="Y8" s="154">
        <v>10</v>
      </c>
      <c r="Z8" s="154"/>
      <c r="AA8" s="154"/>
      <c r="AB8" s="154"/>
      <c r="AC8" s="154"/>
      <c r="AD8" s="154"/>
      <c r="AE8" s="154"/>
      <c r="AF8" s="154"/>
      <c r="AG8" s="154"/>
      <c r="AH8" s="154"/>
      <c r="AI8" s="154" t="s">
        <v>94</v>
      </c>
      <c r="AJ8" s="154">
        <v>5000</v>
      </c>
      <c r="AK8" s="154" t="s">
        <v>95</v>
      </c>
      <c r="AL8" s="154"/>
      <c r="AM8">
        <v>5</v>
      </c>
      <c r="AN8" t="s">
        <v>208</v>
      </c>
      <c r="AR8" s="154"/>
      <c r="AS8" s="3">
        <v>1</v>
      </c>
    </row>
    <row r="9" spans="1:46" s="110" customFormat="1" x14ac:dyDescent="0.25">
      <c r="A9" s="168" t="s">
        <v>40</v>
      </c>
      <c r="B9" s="110" t="s">
        <v>299</v>
      </c>
      <c r="C9" s="192">
        <v>45428</v>
      </c>
      <c r="E9" s="168" t="s">
        <v>281</v>
      </c>
      <c r="F9" s="168"/>
      <c r="G9" s="168" t="s">
        <v>300</v>
      </c>
      <c r="H9" s="189">
        <v>45428</v>
      </c>
      <c r="I9" s="111">
        <v>40033</v>
      </c>
      <c r="J9" s="111">
        <v>30013</v>
      </c>
      <c r="K9" s="169" t="str">
        <f>_xlfn.XLOOKUP(I9,'Prix vente'!$A:$A,'Prix vente'!$H:$H,"")</f>
        <v>D16</v>
      </c>
      <c r="L9" s="155" t="str">
        <f>_xlfn.XLOOKUP(J9,'Prix MP'!A:A,'Prix MP'!F:F,FALSE)</f>
        <v>D11-1</v>
      </c>
      <c r="M9" s="155" t="str">
        <f>_xlfn.XLOOKUP(J9,'Prix MP'!A:A,'Prix MP'!D:D,FALSE)</f>
        <v>AKO</v>
      </c>
      <c r="N9" s="168"/>
      <c r="O9" s="168"/>
      <c r="P9" s="168"/>
      <c r="Q9" s="168"/>
      <c r="R9" s="168"/>
      <c r="S9" s="168"/>
      <c r="T9" s="168"/>
      <c r="U9" s="168"/>
      <c r="V9" s="168"/>
      <c r="W9" s="168"/>
      <c r="X9" s="168"/>
      <c r="Y9" s="168">
        <v>9.6999999999999993</v>
      </c>
      <c r="Z9" s="168"/>
      <c r="AA9" s="168"/>
      <c r="AB9" s="168"/>
      <c r="AC9" s="168"/>
      <c r="AD9" s="168"/>
      <c r="AE9" s="168"/>
      <c r="AF9" s="168"/>
      <c r="AG9" s="168"/>
      <c r="AH9" s="168"/>
      <c r="AI9" s="168" t="s">
        <v>94</v>
      </c>
      <c r="AJ9" s="168">
        <v>5000</v>
      </c>
      <c r="AK9" s="168" t="s">
        <v>95</v>
      </c>
      <c r="AL9" s="168"/>
      <c r="AM9" s="110">
        <v>1</v>
      </c>
      <c r="AN9" s="110" t="s">
        <v>208</v>
      </c>
      <c r="AQ9"/>
      <c r="AR9" s="168"/>
      <c r="AS9" s="111">
        <v>0</v>
      </c>
    </row>
    <row r="10" spans="1:46" x14ac:dyDescent="0.25">
      <c r="A10" s="154" t="s">
        <v>41</v>
      </c>
      <c r="B10" t="s">
        <v>298</v>
      </c>
      <c r="C10" s="191">
        <v>45428</v>
      </c>
      <c r="D10">
        <v>161</v>
      </c>
      <c r="E10" s="154" t="str">
        <f>_xlfn.XLOOKUP(D10,'PO Client'!$A:$A,'PO Client'!$B:$B,FALSE)&amp;""</f>
        <v>LABELINK</v>
      </c>
      <c r="F10" s="154"/>
      <c r="G10" s="154" t="str">
        <f>_xlfn.XLOOKUP(D10,'PO Client'!$A:$A,'PO Client'!$E:$E,FALSE)&amp;""</f>
        <v>Échantillon 2</v>
      </c>
      <c r="H10" s="188">
        <v>45429</v>
      </c>
      <c r="I10" s="3">
        <v>40038</v>
      </c>
      <c r="J10" s="3">
        <v>30015</v>
      </c>
      <c r="K10" s="169" t="str">
        <f>_xlfn.XLOOKUP(I10,'Prix vente'!$A:$A,'Prix vente'!$H:$H,"")</f>
        <v>S15</v>
      </c>
      <c r="L10" s="155" t="str">
        <f>_xlfn.XLOOKUP(J10,'Prix MP'!A:A,'Prix MP'!F:F,FALSE)</f>
        <v>S15-3</v>
      </c>
      <c r="M10" s="155" t="str">
        <f>_xlfn.XLOOKUP(J10,'Prix MP'!A:A,'Prix MP'!D:D,FALSE)</f>
        <v>Jinda</v>
      </c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>
        <v>13</v>
      </c>
      <c r="Z10" s="154"/>
      <c r="AA10" s="154"/>
      <c r="AB10" s="154"/>
      <c r="AC10" s="154"/>
      <c r="AD10" s="154"/>
      <c r="AE10" s="154"/>
      <c r="AF10" s="154"/>
      <c r="AG10" s="154"/>
      <c r="AH10" s="154"/>
      <c r="AI10" s="154" t="s">
        <v>94</v>
      </c>
      <c r="AJ10" s="154">
        <v>5000</v>
      </c>
      <c r="AK10" s="154" t="s">
        <v>95</v>
      </c>
      <c r="AL10" s="154"/>
      <c r="AM10">
        <v>1</v>
      </c>
      <c r="AN10" t="s">
        <v>208</v>
      </c>
      <c r="AR10" s="154"/>
      <c r="AS10" s="3">
        <v>1</v>
      </c>
    </row>
    <row r="11" spans="1:46" x14ac:dyDescent="0.25">
      <c r="A11" s="154" t="s">
        <v>42</v>
      </c>
      <c r="B11" t="s">
        <v>298</v>
      </c>
      <c r="C11" s="191">
        <v>45439</v>
      </c>
      <c r="D11">
        <v>162</v>
      </c>
      <c r="E11" s="154" t="str">
        <f>_xlfn.XLOOKUP(D11,'PO Client'!$A:$A,'PO Client'!$B:$B,FALSE)&amp;""</f>
        <v>Étiquettes Rive-Sud</v>
      </c>
      <c r="F11" s="154"/>
      <c r="G11" s="154" t="str">
        <f>_xlfn.XLOOKUP(D11,'PO Client'!$A:$A,'PO Client'!$E:$E,FALSE)&amp;""</f>
        <v>240524</v>
      </c>
      <c r="H11" s="188">
        <f>_xlfn.XLOOKUP(D11,'PO Client'!A:A,'PO Client'!L:L,"")</f>
        <v>45440</v>
      </c>
      <c r="I11" s="3">
        <v>40039</v>
      </c>
      <c r="J11" s="3">
        <v>30012</v>
      </c>
      <c r="K11" s="169" t="str">
        <f>_xlfn.XLOOKUP(I11,'Prix vente'!$A:$A,'Prix vente'!$H:$H,"")</f>
        <v>D21</v>
      </c>
      <c r="L11" s="155" t="str">
        <f>_xlfn.XLOOKUP(J11,'Prix MP'!A:A,'Prix MP'!F:F,FALSE)</f>
        <v>D21-1</v>
      </c>
      <c r="M11" s="155" t="str">
        <f>_xlfn.XLOOKUP(J11,'Prix MP'!A:A,'Prix MP'!D:D,FALSE)</f>
        <v>AKO</v>
      </c>
      <c r="N11" s="154" t="s">
        <v>429</v>
      </c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>
        <v>8.66</v>
      </c>
      <c r="Z11" s="154"/>
      <c r="AA11" s="154"/>
      <c r="AB11" s="154"/>
      <c r="AC11" s="154"/>
      <c r="AD11" s="154"/>
      <c r="AE11" s="154"/>
      <c r="AF11" s="154"/>
      <c r="AG11" s="154"/>
      <c r="AH11" s="154"/>
      <c r="AI11" s="154" t="s">
        <v>94</v>
      </c>
      <c r="AJ11" s="154">
        <v>5000</v>
      </c>
      <c r="AK11" s="154" t="s">
        <v>95</v>
      </c>
      <c r="AL11" s="154"/>
      <c r="AM11">
        <v>7</v>
      </c>
      <c r="AN11" t="s">
        <v>208</v>
      </c>
      <c r="AR11" s="154"/>
      <c r="AS11" s="3">
        <v>1</v>
      </c>
    </row>
    <row r="12" spans="1:46" x14ac:dyDescent="0.25">
      <c r="A12" s="154" t="s">
        <v>43</v>
      </c>
      <c r="B12" t="s">
        <v>298</v>
      </c>
      <c r="C12" s="191">
        <v>45441</v>
      </c>
      <c r="D12">
        <v>164</v>
      </c>
      <c r="E12" s="154" t="str">
        <f>_xlfn.XLOOKUP(D12,'PO Client'!$A:$A,'PO Client'!$B:$B,FALSE)&amp;""</f>
        <v>Groupe Produlith Inc.</v>
      </c>
      <c r="F12" s="154"/>
      <c r="G12" s="154" t="str">
        <f>_xlfn.XLOOKUP(D12,'PO Client'!$A:$A,'PO Client'!$E:$E,FALSE)&amp;""</f>
        <v>30552</v>
      </c>
      <c r="H12" s="188">
        <f>_xlfn.XLOOKUP(D12,'PO Client'!A:A,'PO Client'!L:L,"")</f>
        <v>45442</v>
      </c>
      <c r="I12" s="3">
        <v>40045</v>
      </c>
      <c r="J12" s="3">
        <v>30017</v>
      </c>
      <c r="K12" s="169" t="str">
        <f>_xlfn.XLOOKUP(I12,'Prix vente'!$A:$A,'Prix vente'!$H:$H,"")</f>
        <v>B25</v>
      </c>
      <c r="L12" s="155" t="str">
        <f>_xlfn.XLOOKUP(J12,'Prix MP'!A:A,'Prix MP'!F:F,FALSE)</f>
        <v>B25-3</v>
      </c>
      <c r="M12" s="155" t="str">
        <f>_xlfn.XLOOKUP(J12,'Prix MP'!A:A,'Prix MP'!D:D,FALSE)</f>
        <v>Jinda</v>
      </c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>
        <v>15</v>
      </c>
      <c r="Z12" s="154"/>
      <c r="AA12" s="154"/>
      <c r="AB12" s="154"/>
      <c r="AC12" s="154"/>
      <c r="AD12" s="154"/>
      <c r="AE12" s="154"/>
      <c r="AF12" s="154"/>
      <c r="AG12" s="154"/>
      <c r="AH12" s="154"/>
      <c r="AI12" s="154" t="s">
        <v>94</v>
      </c>
      <c r="AJ12" s="154">
        <v>5000</v>
      </c>
      <c r="AK12" s="154" t="s">
        <v>95</v>
      </c>
      <c r="AL12" s="154"/>
      <c r="AM12">
        <v>4</v>
      </c>
      <c r="AN12" t="s">
        <v>208</v>
      </c>
      <c r="AR12" s="154"/>
      <c r="AS12" s="3">
        <v>1</v>
      </c>
      <c r="AT12" s="106"/>
    </row>
    <row r="13" spans="1:46" x14ac:dyDescent="0.25">
      <c r="A13" s="154" t="s">
        <v>44</v>
      </c>
      <c r="B13" t="s">
        <v>298</v>
      </c>
      <c r="C13" s="191">
        <v>45441</v>
      </c>
      <c r="D13">
        <v>163</v>
      </c>
      <c r="E13" s="154" t="str">
        <f>_xlfn.XLOOKUP(D13,'PO Client'!$A:$A,'PO Client'!$B:$B,FALSE)&amp;""</f>
        <v>Étiquettes Rive-Sud</v>
      </c>
      <c r="F13" s="154"/>
      <c r="G13" s="154" t="str">
        <f>_xlfn.XLOOKUP(D13,'PO Client'!$A:$A,'PO Client'!$E:$E,FALSE)&amp;""</f>
        <v>270524</v>
      </c>
      <c r="H13" s="188">
        <f>_xlfn.XLOOKUP(D13,'PO Client'!A:A,'PO Client'!L:L,"")</f>
        <v>45443</v>
      </c>
      <c r="I13" s="3">
        <v>40044</v>
      </c>
      <c r="J13" s="3">
        <v>30017</v>
      </c>
      <c r="K13" s="169" t="str">
        <f>_xlfn.XLOOKUP(I13,'Prix vente'!$A:$A,'Prix vente'!$H:$H,"")</f>
        <v>B25</v>
      </c>
      <c r="L13" s="155" t="str">
        <f>_xlfn.XLOOKUP(J13,'Prix MP'!A:A,'Prix MP'!F:F,FALSE)</f>
        <v>B25-3</v>
      </c>
      <c r="M13" s="155" t="str">
        <f>_xlfn.XLOOKUP(J13,'Prix MP'!A:A,'Prix MP'!D:D,FALSE)</f>
        <v>Jinda</v>
      </c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>
        <v>8.66</v>
      </c>
      <c r="Z13" s="154"/>
      <c r="AA13" s="154"/>
      <c r="AB13" s="154"/>
      <c r="AC13" s="154"/>
      <c r="AD13" s="154"/>
      <c r="AE13" s="154"/>
      <c r="AF13" s="154"/>
      <c r="AG13" s="154"/>
      <c r="AH13" s="154"/>
      <c r="AI13" s="154" t="s">
        <v>94</v>
      </c>
      <c r="AJ13" s="154">
        <v>5000</v>
      </c>
      <c r="AK13" s="154" t="s">
        <v>95</v>
      </c>
      <c r="AL13" s="154"/>
      <c r="AM13">
        <v>7</v>
      </c>
      <c r="AN13" t="s">
        <v>208</v>
      </c>
      <c r="AR13" s="154"/>
      <c r="AS13" s="3">
        <v>1</v>
      </c>
    </row>
    <row r="14" spans="1:46" x14ac:dyDescent="0.25">
      <c r="A14" s="154" t="s">
        <v>45</v>
      </c>
      <c r="B14" t="s">
        <v>298</v>
      </c>
      <c r="C14" s="191">
        <v>45446</v>
      </c>
      <c r="D14">
        <v>165</v>
      </c>
      <c r="E14" s="154" t="str">
        <f>_xlfn.XLOOKUP(D14,'PO Client'!$A:$A,'PO Client'!$B:$B,FALSE)&amp;""</f>
        <v>Digi America Inc.</v>
      </c>
      <c r="F14" s="154"/>
      <c r="G14" s="154" t="str">
        <f>_xlfn.XLOOKUP(D14,'PO Client'!$A:$A,'PO Client'!$E:$E,FALSE)&amp;""</f>
        <v>50008126</v>
      </c>
      <c r="H14" s="188">
        <f>_xlfn.XLOOKUP(D14,'PO Client'!A:A,'PO Client'!L:L,"")</f>
        <v>45449</v>
      </c>
      <c r="I14" s="3">
        <v>40032</v>
      </c>
      <c r="J14" s="3">
        <v>30013</v>
      </c>
      <c r="K14" s="169" t="str">
        <f>_xlfn.XLOOKUP(I14,'Prix vente'!$A:$A,'Prix vente'!$H:$H,"")</f>
        <v>D16-2</v>
      </c>
      <c r="L14" s="155" t="str">
        <f>_xlfn.XLOOKUP(J14,'Prix MP'!A:A,'Prix MP'!F:F,FALSE)</f>
        <v>D11-1</v>
      </c>
      <c r="M14" s="155" t="str">
        <f>_xlfn.XLOOKUP(J14,'Prix MP'!A:A,'Prix MP'!D:D,FALSE)</f>
        <v>AKO</v>
      </c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>
        <v>10</v>
      </c>
      <c r="Z14" s="154"/>
      <c r="AA14" s="154"/>
      <c r="AB14" s="154"/>
      <c r="AC14" s="154"/>
      <c r="AD14" s="154"/>
      <c r="AE14" s="154"/>
      <c r="AF14" s="154"/>
      <c r="AG14" s="154"/>
      <c r="AH14" s="154"/>
      <c r="AI14" s="154" t="s">
        <v>94</v>
      </c>
      <c r="AJ14" s="154">
        <v>5000</v>
      </c>
      <c r="AK14" s="154" t="s">
        <v>95</v>
      </c>
      <c r="AL14" s="154"/>
      <c r="AM14">
        <v>72</v>
      </c>
      <c r="AN14" t="s">
        <v>208</v>
      </c>
      <c r="AO14">
        <v>18</v>
      </c>
      <c r="AQ14" t="s">
        <v>409</v>
      </c>
      <c r="AR14" s="154"/>
      <c r="AS14" s="3">
        <v>8</v>
      </c>
    </row>
    <row r="15" spans="1:46" x14ac:dyDescent="0.25">
      <c r="A15" s="154" t="s">
        <v>46</v>
      </c>
      <c r="B15" t="s">
        <v>298</v>
      </c>
      <c r="C15" s="191">
        <v>45447</v>
      </c>
      <c r="D15">
        <v>166</v>
      </c>
      <c r="E15" s="154" t="str">
        <f>_xlfn.XLOOKUP(D15,'PO Client'!$A:$A,'PO Client'!$B:$B,FALSE)&amp;""</f>
        <v>Étiquettes Rive-Sud</v>
      </c>
      <c r="F15" s="154"/>
      <c r="G15" s="154" t="str">
        <f>_xlfn.XLOOKUP(D15,'PO Client'!$A:$A,'PO Client'!$E:$E,FALSE)&amp;""</f>
        <v>310524</v>
      </c>
      <c r="H15" s="188">
        <f>_xlfn.XLOOKUP(D15,'PO Client'!A:A,'PO Client'!L:L,"")</f>
        <v>45448</v>
      </c>
      <c r="I15" s="3">
        <v>40039</v>
      </c>
      <c r="J15" s="3">
        <v>30012</v>
      </c>
      <c r="K15" s="169" t="str">
        <f>_xlfn.XLOOKUP(I15,'Prix vente'!$A:$A,'Prix vente'!$H:$H,"")</f>
        <v>D21</v>
      </c>
      <c r="L15" s="155" t="str">
        <f>_xlfn.XLOOKUP(J15,'Prix MP'!A:A,'Prix MP'!F:F,FALSE)</f>
        <v>D21-1</v>
      </c>
      <c r="M15" s="155" t="str">
        <f>_xlfn.XLOOKUP(J15,'Prix MP'!A:A,'Prix MP'!D:D,FALSE)</f>
        <v>AKO</v>
      </c>
      <c r="N15" s="154" t="str">
        <f>_xlfn.XLOOKUP(I15,'Prix vente'!$A:$A,'Prix vente'!$J:$J,"")</f>
        <v>TC DT / Hotmelt</v>
      </c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>
        <v>8.66</v>
      </c>
      <c r="Z15" s="154"/>
      <c r="AA15" s="154"/>
      <c r="AB15" s="154"/>
      <c r="AC15" s="154"/>
      <c r="AD15" s="154"/>
      <c r="AE15" s="154"/>
      <c r="AF15" s="154"/>
      <c r="AG15" s="154"/>
      <c r="AH15" s="154"/>
      <c r="AI15" s="154" t="s">
        <v>94</v>
      </c>
      <c r="AJ15" s="154">
        <v>5000</v>
      </c>
      <c r="AK15" s="154" t="s">
        <v>95</v>
      </c>
      <c r="AL15" s="154"/>
      <c r="AM15">
        <v>14</v>
      </c>
      <c r="AN15" t="s">
        <v>208</v>
      </c>
      <c r="AO15">
        <v>0</v>
      </c>
      <c r="AR15" s="154"/>
      <c r="AS15" s="3">
        <v>2</v>
      </c>
    </row>
    <row r="16" spans="1:46" x14ac:dyDescent="0.25">
      <c r="A16" s="154" t="s">
        <v>47</v>
      </c>
      <c r="B16" t="s">
        <v>298</v>
      </c>
      <c r="C16" s="191">
        <v>45453</v>
      </c>
      <c r="D16">
        <v>167</v>
      </c>
      <c r="E16" s="154" t="str">
        <f>_xlfn.XLOOKUP(D16,'PO Client'!$A:$A,'PO Client'!$B:$B,FALSE)&amp;""</f>
        <v>Profecta</v>
      </c>
      <c r="F16" s="154"/>
      <c r="G16" s="154" t="str">
        <f>_xlfn.XLOOKUP(D16,'PO Client'!$A:$A,'PO Client'!$E:$E,FALSE)&amp;""</f>
        <v>Échantillon</v>
      </c>
      <c r="H16" s="188">
        <f>_xlfn.XLOOKUP(D16,'PO Client'!A:A,'PO Client'!L:L,"")</f>
        <v>45453</v>
      </c>
      <c r="I16" s="3">
        <v>40047</v>
      </c>
      <c r="J16" s="3">
        <v>30011</v>
      </c>
      <c r="K16" s="169" t="str">
        <f>_xlfn.XLOOKUP(I16,'Prix vente'!$A:$A,'Prix vente'!$H:$H,"")</f>
        <v xml:space="preserve">S21 </v>
      </c>
      <c r="L16" s="155" t="str">
        <f>_xlfn.XLOOKUP(J16,'Prix MP'!A:A,'Prix MP'!F:F,FALSE)</f>
        <v>S21-1</v>
      </c>
      <c r="M16" s="155" t="str">
        <f>_xlfn.XLOOKUP(J16,'Prix MP'!A:A,'Prix MP'!D:D,FALSE)</f>
        <v>AKO</v>
      </c>
      <c r="N16" s="154" t="str">
        <f>_xlfn.XLOOKUP(I16,'Prix vente'!$A:$A,'Prix vente'!$J:$J,"")</f>
        <v>SG - Hotmelt Adhesive</v>
      </c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>
        <v>13</v>
      </c>
      <c r="Z16" s="154"/>
      <c r="AA16" s="154"/>
      <c r="AB16" s="154"/>
      <c r="AC16" s="154"/>
      <c r="AD16" s="154"/>
      <c r="AE16" s="154"/>
      <c r="AF16" s="154"/>
      <c r="AG16" s="154"/>
      <c r="AH16" s="154"/>
      <c r="AI16" s="154" t="s">
        <v>94</v>
      </c>
      <c r="AJ16" s="154">
        <v>5000</v>
      </c>
      <c r="AK16" s="154" t="s">
        <v>95</v>
      </c>
      <c r="AL16" s="154"/>
      <c r="AM16">
        <v>1</v>
      </c>
      <c r="AN16" t="s">
        <v>208</v>
      </c>
      <c r="AO16">
        <v>0</v>
      </c>
      <c r="AQ16" t="s">
        <v>440</v>
      </c>
      <c r="AR16" s="154"/>
      <c r="AS16" s="3">
        <v>1</v>
      </c>
    </row>
    <row r="17" spans="1:47" x14ac:dyDescent="0.25">
      <c r="A17" s="154" t="s">
        <v>48</v>
      </c>
      <c r="B17" t="s">
        <v>298</v>
      </c>
      <c r="C17" s="191">
        <v>45457</v>
      </c>
      <c r="D17">
        <v>168</v>
      </c>
      <c r="E17" s="154" t="str">
        <f>_xlfn.XLOOKUP(D17,'PO Client'!$A:$A,'PO Client'!$B:$B,FALSE)&amp;""</f>
        <v>Imprimerie Ste-Julie</v>
      </c>
      <c r="F17" s="154"/>
      <c r="G17" s="154" t="str">
        <f>_xlfn.XLOOKUP(D17,'PO Client'!$A:$A,'PO Client'!$E:$E,FALSE)&amp;""</f>
        <v>Échantillon</v>
      </c>
      <c r="H17" s="188">
        <f>_xlfn.XLOOKUP(D17,'PO Client'!A:A,'PO Client'!L:L,"")</f>
        <v>45461</v>
      </c>
      <c r="I17" s="3">
        <v>40048</v>
      </c>
      <c r="J17" s="3">
        <v>30011</v>
      </c>
      <c r="K17" s="169" t="str">
        <f>_xlfn.XLOOKUP(I17,'Prix vente'!$A:$A,'Prix vente'!$H:$H,"")</f>
        <v>S21</v>
      </c>
      <c r="L17" s="155" t="str">
        <f>_xlfn.XLOOKUP(J17,'Prix MP'!A:A,'Prix MP'!F:F,FALSE)</f>
        <v>S21-1</v>
      </c>
      <c r="M17" s="155" t="str">
        <f>_xlfn.XLOOKUP(J17,'Prix MP'!A:A,'Prix MP'!D:D,FALSE)</f>
        <v>AKO</v>
      </c>
      <c r="N17" s="154" t="str">
        <f>_xlfn.XLOOKUP(I17,'Prix vente'!$A:$A,'Prix vente'!$J:$J,"")</f>
        <v>SG - Hotmelt Adhesive</v>
      </c>
      <c r="O17" s="154"/>
      <c r="P17" s="154"/>
      <c r="Q17" s="154"/>
      <c r="R17" s="154"/>
      <c r="S17" s="154"/>
      <c r="T17" s="154"/>
      <c r="U17" s="154"/>
      <c r="V17" s="154"/>
      <c r="W17" s="154"/>
      <c r="X17" s="154"/>
      <c r="Y17" s="154">
        <v>12</v>
      </c>
      <c r="Z17" s="154"/>
      <c r="AA17" s="154"/>
      <c r="AB17" s="154"/>
      <c r="AC17" s="154"/>
      <c r="AD17" s="154"/>
      <c r="AE17" s="154"/>
      <c r="AF17" s="154"/>
      <c r="AG17" s="154"/>
      <c r="AH17" s="154"/>
      <c r="AI17" s="154" t="s">
        <v>94</v>
      </c>
      <c r="AJ17" s="154">
        <v>5000</v>
      </c>
      <c r="AK17" s="154" t="s">
        <v>95</v>
      </c>
      <c r="AL17" s="154"/>
      <c r="AM17">
        <v>1</v>
      </c>
      <c r="AN17" t="s">
        <v>208</v>
      </c>
      <c r="AO17">
        <v>0</v>
      </c>
      <c r="AQ17" t="s">
        <v>453</v>
      </c>
      <c r="AR17" s="154"/>
      <c r="AS17" s="3">
        <v>1</v>
      </c>
    </row>
    <row r="18" spans="1:47" x14ac:dyDescent="0.25">
      <c r="A18" s="154" t="s">
        <v>49</v>
      </c>
      <c r="B18" t="s">
        <v>298</v>
      </c>
      <c r="C18" s="191">
        <v>45462</v>
      </c>
      <c r="D18">
        <v>169</v>
      </c>
      <c r="E18" s="154" t="str">
        <f>_xlfn.XLOOKUP(D18,'PO Client'!$A:$A,'PO Client'!$B:$B,FALSE)&amp;""</f>
        <v>Étiquettes Luso-Flex</v>
      </c>
      <c r="F18" s="154"/>
      <c r="G18" s="154" t="str">
        <f>_xlfn.XLOOKUP(D18,'PO Client'!$A:$A,'PO Client'!$E:$E,FALSE)&amp;""</f>
        <v>Échantillon</v>
      </c>
      <c r="H18" s="188">
        <f>_xlfn.XLOOKUP(D18,'PO Client'!A:A,'PO Client'!L:L,"")</f>
        <v>45463</v>
      </c>
      <c r="I18" s="3">
        <v>40049</v>
      </c>
      <c r="J18" s="3">
        <v>30012</v>
      </c>
      <c r="K18" s="169" t="str">
        <f>_xlfn.XLOOKUP(I18,'Prix vente'!$A:$A,'Prix vente'!$H:$H,"")</f>
        <v>D21</v>
      </c>
      <c r="L18" s="155" t="str">
        <f>_xlfn.XLOOKUP(J18,'Prix MP'!A:A,'Prix MP'!F:F,FALSE)</f>
        <v>D21-1</v>
      </c>
      <c r="M18" s="155" t="str">
        <f>_xlfn.XLOOKUP(J18,'Prix MP'!A:A,'Prix MP'!D:D,FALSE)</f>
        <v>AKO</v>
      </c>
      <c r="N18" s="154" t="str">
        <f>_xlfn.XLOOKUP(I18,'Prix vente'!$A:$A,'Prix vente'!$J:$J,"")</f>
        <v>TC DT - Hotmelt Adhesive</v>
      </c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>
        <v>12.875</v>
      </c>
      <c r="Z18" s="154"/>
      <c r="AA18" s="154"/>
      <c r="AB18" s="154"/>
      <c r="AC18" s="154"/>
      <c r="AD18" s="154"/>
      <c r="AE18" s="154"/>
      <c r="AF18" s="154"/>
      <c r="AG18" s="154"/>
      <c r="AH18" s="154"/>
      <c r="AI18" s="154" t="s">
        <v>94</v>
      </c>
      <c r="AJ18" s="154">
        <v>5000</v>
      </c>
      <c r="AK18" s="154" t="s">
        <v>95</v>
      </c>
      <c r="AL18" s="154"/>
      <c r="AM18">
        <v>1</v>
      </c>
      <c r="AN18" t="s">
        <v>208</v>
      </c>
      <c r="AO18">
        <v>0</v>
      </c>
      <c r="AQ18" t="s">
        <v>480</v>
      </c>
      <c r="AR18" s="154"/>
      <c r="AS18" s="3">
        <v>1</v>
      </c>
    </row>
    <row r="19" spans="1:47" x14ac:dyDescent="0.25">
      <c r="A19" s="154" t="s">
        <v>50</v>
      </c>
      <c r="B19" t="s">
        <v>298</v>
      </c>
      <c r="C19" s="191">
        <v>45468</v>
      </c>
      <c r="D19">
        <v>170</v>
      </c>
      <c r="E19" s="154" t="str">
        <f>_xlfn.XLOOKUP(D19,'PO Client'!$A:$A,'PO Client'!$B:$B,FALSE)&amp;""</f>
        <v>Groupe Produlith Inc.</v>
      </c>
      <c r="F19" s="154"/>
      <c r="G19" s="154" t="str">
        <f>_xlfn.XLOOKUP(D19,'PO Client'!$A:$A,'PO Client'!$E:$E,FALSE)&amp;""</f>
        <v>30878</v>
      </c>
      <c r="H19" s="188">
        <f>_xlfn.XLOOKUP(D19,'PO Client'!A:A,'PO Client'!L:L,"")</f>
        <v>45475</v>
      </c>
      <c r="I19" s="3">
        <v>40050</v>
      </c>
      <c r="J19" s="3">
        <v>30017</v>
      </c>
      <c r="K19" s="169" t="str">
        <f>_xlfn.XLOOKUP(I19,'Prix vente'!$A:$A,'Prix vente'!$H:$H,"")</f>
        <v>B25</v>
      </c>
      <c r="L19" s="155" t="str">
        <f>_xlfn.XLOOKUP(J19,'Prix MP'!A:A,'Prix MP'!F:F,FALSE)</f>
        <v>B25-3</v>
      </c>
      <c r="M19" s="155" t="str">
        <f>_xlfn.XLOOKUP(J19,'Prix MP'!A:A,'Prix MP'!D:D,FALSE)</f>
        <v>Jinda</v>
      </c>
      <c r="N19" s="154" t="str">
        <f>_xlfn.XLOOKUP(I19,'Prix vente'!$A:$A,'Prix vente'!$J:$J,"")</f>
        <v>White BOPP - Acrylic Adhesive</v>
      </c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>
        <v>15</v>
      </c>
      <c r="Z19" s="154"/>
      <c r="AA19" s="154"/>
      <c r="AB19" s="154"/>
      <c r="AC19" s="154"/>
      <c r="AD19" s="154"/>
      <c r="AE19" s="154"/>
      <c r="AF19" s="154"/>
      <c r="AG19" s="154"/>
      <c r="AH19" s="154"/>
      <c r="AI19" s="154" t="s">
        <v>94</v>
      </c>
      <c r="AJ19" s="154">
        <v>2500</v>
      </c>
      <c r="AK19" s="154" t="s">
        <v>95</v>
      </c>
      <c r="AL19" s="154"/>
      <c r="AM19">
        <v>4</v>
      </c>
      <c r="AN19" t="s">
        <v>208</v>
      </c>
      <c r="AO19">
        <v>0</v>
      </c>
      <c r="AQ19" t="s">
        <v>500</v>
      </c>
      <c r="AR19" s="154"/>
      <c r="AS19" s="3">
        <v>1</v>
      </c>
    </row>
    <row r="20" spans="1:47" x14ac:dyDescent="0.25">
      <c r="A20" s="154" t="s">
        <v>51</v>
      </c>
      <c r="B20" t="s">
        <v>298</v>
      </c>
      <c r="C20" s="191">
        <v>45475</v>
      </c>
      <c r="D20">
        <v>171</v>
      </c>
      <c r="E20" s="154" t="str">
        <f>_xlfn.XLOOKUP(D20,'PO Client'!$A:$A,'PO Client'!$B:$B,FALSE)&amp;""</f>
        <v>Digi America Inc.</v>
      </c>
      <c r="F20" s="154"/>
      <c r="G20" s="154">
        <v>50008251</v>
      </c>
      <c r="H20" s="188">
        <f>_xlfn.XLOOKUP(D20,'PO Client'!A:A,'PO Client'!L:L,"")</f>
        <v>45481</v>
      </c>
      <c r="I20" s="3">
        <v>40033</v>
      </c>
      <c r="J20" s="3">
        <v>30013</v>
      </c>
      <c r="K20" s="169" t="str">
        <f>_xlfn.XLOOKUP(I20,'Prix vente'!$A:$A,'Prix vente'!$H:$H,"")</f>
        <v>D16</v>
      </c>
      <c r="L20" s="155" t="str">
        <f>_xlfn.XLOOKUP(J20,'Prix MP'!A:A,'Prix MP'!F:F,FALSE)</f>
        <v>D11-1</v>
      </c>
      <c r="M20" s="155" t="str">
        <f>_xlfn.XLOOKUP(J20,'Prix MP'!A:A,'Prix MP'!D:D,FALSE)</f>
        <v>AKO</v>
      </c>
      <c r="N20" s="154" t="str">
        <f>_xlfn.XLOOKUP(I20,'Prix vente'!$A:$A,'Prix vente'!$J:$J,"")</f>
        <v>DT Paper (Acrylic adhesive)</v>
      </c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>
        <v>10</v>
      </c>
      <c r="Z20" s="154"/>
      <c r="AA20" s="154"/>
      <c r="AB20" s="154"/>
      <c r="AC20" s="154"/>
      <c r="AD20" s="154"/>
      <c r="AE20" s="154"/>
      <c r="AF20" s="154"/>
      <c r="AG20" s="154"/>
      <c r="AH20" s="154"/>
      <c r="AI20" s="154" t="s">
        <v>94</v>
      </c>
      <c r="AJ20" s="154">
        <v>5000</v>
      </c>
      <c r="AK20" s="154" t="s">
        <v>95</v>
      </c>
      <c r="AL20" s="154"/>
      <c r="AM20">
        <v>78</v>
      </c>
      <c r="AN20" t="s">
        <v>208</v>
      </c>
      <c r="AQ20" t="s">
        <v>501</v>
      </c>
      <c r="AR20" s="154"/>
      <c r="AS20" s="3">
        <v>16</v>
      </c>
    </row>
    <row r="21" spans="1:47" x14ac:dyDescent="0.25">
      <c r="A21" s="154" t="s">
        <v>52</v>
      </c>
      <c r="B21" t="s">
        <v>298</v>
      </c>
      <c r="C21" s="191">
        <v>45475</v>
      </c>
      <c r="D21">
        <v>172</v>
      </c>
      <c r="E21" s="154" t="str">
        <f>_xlfn.XLOOKUP(D21,'PO Client'!$A:$A,'PO Client'!$B:$B,FALSE)&amp;""</f>
        <v>Groupe Produlith Inc.</v>
      </c>
      <c r="F21" s="154"/>
      <c r="G21" s="154" t="str">
        <f>_xlfn.XLOOKUP(D21,'PO Client'!$A:$A,'PO Client'!$E:$E,FALSE)&amp;""</f>
        <v>30954</v>
      </c>
      <c r="H21" s="188">
        <f>_xlfn.XLOOKUP(D21,'PO Client'!A:A,'PO Client'!L:L,"")</f>
        <v>45481</v>
      </c>
      <c r="I21" s="3">
        <v>40051</v>
      </c>
      <c r="J21" s="3">
        <v>30016</v>
      </c>
      <c r="K21" s="169" t="str">
        <f>_xlfn.XLOOKUP(I21,'Prix vente'!$A:$A,'Prix vente'!$H:$H,"")</f>
        <v>B15</v>
      </c>
      <c r="L21" s="155" t="str">
        <f>_xlfn.XLOOKUP(J21,'Prix MP'!A:A,'Prix MP'!F:F,FALSE)</f>
        <v>B15-3</v>
      </c>
      <c r="M21" s="155" t="str">
        <f>_xlfn.XLOOKUP(J21,'Prix MP'!A:A,'Prix MP'!D:D,FALSE)</f>
        <v>Jinda</v>
      </c>
      <c r="N21" s="154" t="str">
        <f>_xlfn.XLOOKUP(I21,'Prix vente'!$A:$A,'Prix vente'!$J:$J,"")</f>
        <v>Clear BOPP - Acrylic Adhesive</v>
      </c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>
        <v>15</v>
      </c>
      <c r="Z21" s="154"/>
      <c r="AA21" s="154"/>
      <c r="AB21" s="154"/>
      <c r="AC21" s="154"/>
      <c r="AD21" s="154"/>
      <c r="AE21" s="154"/>
      <c r="AF21" s="154"/>
      <c r="AG21" s="154"/>
      <c r="AH21" s="154"/>
      <c r="AI21" s="154" t="s">
        <v>94</v>
      </c>
      <c r="AJ21" s="154">
        <v>2500</v>
      </c>
      <c r="AK21" s="154" t="s">
        <v>95</v>
      </c>
      <c r="AL21" s="154"/>
      <c r="AM21">
        <v>4</v>
      </c>
      <c r="AN21" t="s">
        <v>208</v>
      </c>
      <c r="AO21">
        <v>0</v>
      </c>
      <c r="AR21" s="154"/>
      <c r="AS21" s="3">
        <v>1</v>
      </c>
    </row>
    <row r="22" spans="1:47" s="110" customFormat="1" x14ac:dyDescent="0.25">
      <c r="A22" s="168" t="s">
        <v>53</v>
      </c>
      <c r="B22" s="110" t="s">
        <v>298</v>
      </c>
      <c r="C22" s="192">
        <v>45481</v>
      </c>
      <c r="D22" s="110">
        <v>173</v>
      </c>
      <c r="E22" s="168" t="str">
        <f>_xlfn.XLOOKUP(D22,'PO Client'!$A:$A,'PO Client'!$B:$B,FALSE)&amp;""</f>
        <v>Imprimerie Ste-Julie</v>
      </c>
      <c r="F22" s="168"/>
      <c r="G22" s="168" t="str">
        <f>_xlfn.XLOOKUP(D22,'PO Client'!$A:$A,'PO Client'!$E:$E,FALSE)&amp;""</f>
        <v>102088</v>
      </c>
      <c r="H22" s="189">
        <f>_xlfn.XLOOKUP(D22,'PO Client'!A:A,'PO Client'!L:L,"")</f>
        <v>45488</v>
      </c>
      <c r="I22" s="111">
        <v>40048</v>
      </c>
      <c r="J22" s="111">
        <v>30011</v>
      </c>
      <c r="K22" s="169" t="str">
        <f>_xlfn.XLOOKUP(I22,'Prix vente'!$A:$A,'Prix vente'!$H:$H,"")</f>
        <v>S21</v>
      </c>
      <c r="L22" s="155" t="str">
        <f>_xlfn.XLOOKUP(J22,'Prix MP'!A:A,'Prix MP'!F:F,FALSE)</f>
        <v>S21-1</v>
      </c>
      <c r="M22" s="155" t="str">
        <f>_xlfn.XLOOKUP(J22,'Prix MP'!A:A,'Prix MP'!D:D,FALSE)</f>
        <v>AKO</v>
      </c>
      <c r="N22" s="168" t="str">
        <f>_xlfn.XLOOKUP(I22,'Prix vente'!$A:$A,'Prix vente'!$J:$J,"")</f>
        <v>SG - Hotmelt Adhesive</v>
      </c>
      <c r="O22" s="168"/>
      <c r="P22" s="168"/>
      <c r="Q22" s="168"/>
      <c r="R22" s="168"/>
      <c r="S22" s="168"/>
      <c r="T22" s="168"/>
      <c r="U22" s="168"/>
      <c r="V22" s="168"/>
      <c r="W22" s="168"/>
      <c r="X22" s="168"/>
      <c r="Y22" s="168">
        <v>12</v>
      </c>
      <c r="Z22" s="168"/>
      <c r="AA22" s="168"/>
      <c r="AB22" s="168"/>
      <c r="AC22" s="168"/>
      <c r="AD22" s="168"/>
      <c r="AE22" s="168"/>
      <c r="AF22" s="168"/>
      <c r="AG22" s="168"/>
      <c r="AH22" s="168"/>
      <c r="AI22" s="168" t="s">
        <v>94</v>
      </c>
      <c r="AJ22" s="168">
        <v>5000</v>
      </c>
      <c r="AK22" s="168" t="s">
        <v>95</v>
      </c>
      <c r="AL22" s="168"/>
      <c r="AM22" s="110">
        <v>5</v>
      </c>
      <c r="AN22" s="110" t="s">
        <v>208</v>
      </c>
      <c r="AO22" s="110">
        <v>0</v>
      </c>
      <c r="AQ22"/>
      <c r="AR22" s="168"/>
      <c r="AS22" s="111">
        <v>1</v>
      </c>
      <c r="AT22" s="112"/>
      <c r="AU22" s="112"/>
    </row>
    <row r="23" spans="1:47" x14ac:dyDescent="0.25">
      <c r="A23" s="154" t="s">
        <v>54</v>
      </c>
      <c r="B23" t="s">
        <v>298</v>
      </c>
      <c r="C23" s="191">
        <v>45481</v>
      </c>
      <c r="D23">
        <v>174</v>
      </c>
      <c r="E23" s="154" t="str">
        <f>_xlfn.XLOOKUP(D23,'PO Client'!$A:$A,'PO Client'!$B:$B,FALSE)&amp;""</f>
        <v>Imprimerie Ste-Julie</v>
      </c>
      <c r="F23" s="154"/>
      <c r="G23" s="154" t="str">
        <f>_xlfn.XLOOKUP(D23,'PO Client'!$A:$A,'PO Client'!$E:$E,FALSE)&amp;""</f>
        <v>Échantillon 1</v>
      </c>
      <c r="H23" s="188">
        <f>_xlfn.XLOOKUP(D23,'PO Client'!A:A,'PO Client'!L:L,"")</f>
        <v>45488</v>
      </c>
      <c r="I23" s="3">
        <v>40052</v>
      </c>
      <c r="J23" s="3">
        <v>30015</v>
      </c>
      <c r="K23" s="169" t="str">
        <f>_xlfn.XLOOKUP(I23,'Prix vente'!$A:$A,'Prix vente'!$H:$H,"")</f>
        <v>S15</v>
      </c>
      <c r="L23" s="155" t="str">
        <f>_xlfn.XLOOKUP(J23,'Prix MP'!A:A,'Prix MP'!F:F,FALSE)</f>
        <v>S15-3</v>
      </c>
      <c r="M23" s="155" t="str">
        <f>_xlfn.XLOOKUP(J23,'Prix MP'!A:A,'Prix MP'!D:D,FALSE)</f>
        <v>Jinda</v>
      </c>
      <c r="N23" s="154" t="str">
        <f>_xlfn.XLOOKUP(I23,'Prix vente'!$A:$A,'Prix vente'!$J:$J,"")</f>
        <v>SG - Acrylic Adhesive</v>
      </c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>
        <v>13</v>
      </c>
      <c r="Z23" s="154"/>
      <c r="AA23" s="154"/>
      <c r="AB23" s="154"/>
      <c r="AC23" s="154"/>
      <c r="AD23" s="154"/>
      <c r="AE23" s="154"/>
      <c r="AF23" s="154"/>
      <c r="AG23" s="154"/>
      <c r="AH23" s="154"/>
      <c r="AI23" s="154" t="s">
        <v>94</v>
      </c>
      <c r="AJ23" s="154">
        <v>5000</v>
      </c>
      <c r="AK23" s="154" t="s">
        <v>95</v>
      </c>
      <c r="AL23" s="154"/>
      <c r="AM23">
        <v>1</v>
      </c>
      <c r="AN23" t="s">
        <v>208</v>
      </c>
      <c r="AO23">
        <v>0</v>
      </c>
      <c r="AQ23" t="s">
        <v>506</v>
      </c>
      <c r="AR23" s="154"/>
      <c r="AS23" s="3">
        <v>0</v>
      </c>
    </row>
    <row r="24" spans="1:47" x14ac:dyDescent="0.25">
      <c r="A24" s="154" t="s">
        <v>55</v>
      </c>
      <c r="B24" t="s">
        <v>298</v>
      </c>
      <c r="C24" s="191">
        <v>45481</v>
      </c>
      <c r="D24">
        <v>175</v>
      </c>
      <c r="E24" s="154" t="str">
        <f>_xlfn.XLOOKUP(D24,'PO Client'!$A:$A,'PO Client'!$B:$B,FALSE)&amp;""</f>
        <v>Imprimerie Ste-Julie</v>
      </c>
      <c r="F24" s="154"/>
      <c r="G24" s="154" t="str">
        <f>_xlfn.XLOOKUP(D24,'PO Client'!$A:$A,'PO Client'!$E:$E,FALSE)&amp;""</f>
        <v>Échantillon 2</v>
      </c>
      <c r="H24" s="188">
        <f>_xlfn.XLOOKUP(D24,'PO Client'!A:A,'PO Client'!L:L,"")</f>
        <v>45488</v>
      </c>
      <c r="I24" s="3">
        <v>40053</v>
      </c>
      <c r="J24" s="3">
        <v>30017</v>
      </c>
      <c r="K24" s="169" t="str">
        <f>_xlfn.XLOOKUP(I24,'Prix vente'!$A:$A,'Prix vente'!$H:$H,"")</f>
        <v>B25</v>
      </c>
      <c r="L24" s="155" t="str">
        <f>_xlfn.XLOOKUP(J24,'Prix MP'!A:A,'Prix MP'!F:F,FALSE)</f>
        <v>B25-3</v>
      </c>
      <c r="M24" s="155" t="str">
        <f>_xlfn.XLOOKUP(J24,'Prix MP'!A:A,'Prix MP'!D:D,FALSE)</f>
        <v>Jinda</v>
      </c>
      <c r="N24" s="154" t="str">
        <f>_xlfn.XLOOKUP(I24,'Prix vente'!$A:$A,'Prix vente'!$J:$J,"")</f>
        <v>White BOPP - Acrylic Adhesive</v>
      </c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>
        <v>13</v>
      </c>
      <c r="Z24" s="154"/>
      <c r="AA24" s="154"/>
      <c r="AB24" s="154"/>
      <c r="AC24" s="154"/>
      <c r="AD24" s="154"/>
      <c r="AE24" s="154"/>
      <c r="AF24" s="154"/>
      <c r="AG24" s="154"/>
      <c r="AH24" s="154"/>
      <c r="AI24" s="154" t="s">
        <v>94</v>
      </c>
      <c r="AJ24" s="154">
        <v>5000</v>
      </c>
      <c r="AK24" s="154" t="s">
        <v>95</v>
      </c>
      <c r="AL24" s="154"/>
      <c r="AM24">
        <v>1</v>
      </c>
      <c r="AN24" t="s">
        <v>208</v>
      </c>
      <c r="AO24">
        <v>0</v>
      </c>
      <c r="AQ24" t="s">
        <v>505</v>
      </c>
      <c r="AR24" s="154"/>
      <c r="AS24" s="3">
        <v>0</v>
      </c>
      <c r="AT24" s="56"/>
    </row>
    <row r="25" spans="1:47" x14ac:dyDescent="0.25">
      <c r="A25" s="154" t="s">
        <v>56</v>
      </c>
      <c r="B25" t="s">
        <v>298</v>
      </c>
      <c r="C25" s="191">
        <v>45482</v>
      </c>
      <c r="D25">
        <v>188</v>
      </c>
      <c r="E25" s="154" t="s">
        <v>663</v>
      </c>
      <c r="F25" s="154"/>
      <c r="G25" s="154" t="s">
        <v>701</v>
      </c>
      <c r="H25" s="188">
        <f>_xlfn.XLOOKUP(D25,'PO Client'!A:A,'PO Client'!L:L,"")</f>
        <v>45527</v>
      </c>
      <c r="I25" s="3">
        <v>40033</v>
      </c>
      <c r="J25" s="3">
        <v>30013</v>
      </c>
      <c r="K25" s="169" t="str">
        <f>_xlfn.XLOOKUP(I25,'Prix vente'!$A:$A,'Prix vente'!$H:$H,"")</f>
        <v>D16</v>
      </c>
      <c r="L25" s="155" t="str">
        <f>_xlfn.XLOOKUP(J25,'Prix MP'!A:A,'Prix MP'!F:F,FALSE)</f>
        <v>D11-1</v>
      </c>
      <c r="M25" s="155" t="str">
        <f>_xlfn.XLOOKUP(J25,'Prix MP'!A:A,'Prix MP'!D:D,FALSE)</f>
        <v>AKO</v>
      </c>
      <c r="N25" s="154" t="str">
        <f>_xlfn.XLOOKUP(I25,'Prix vente'!$A:$A,'Prix vente'!$J:$J,"")</f>
        <v>DT Paper (Acrylic adhesive)</v>
      </c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>
        <v>10</v>
      </c>
      <c r="Z25" s="154"/>
      <c r="AA25" s="154"/>
      <c r="AB25" s="154"/>
      <c r="AC25" s="154"/>
      <c r="AD25" s="154"/>
      <c r="AE25" s="154"/>
      <c r="AF25" s="154"/>
      <c r="AG25" s="154"/>
      <c r="AH25" s="154"/>
      <c r="AI25" s="154" t="s">
        <v>94</v>
      </c>
      <c r="AJ25" s="154">
        <v>5000</v>
      </c>
      <c r="AK25" s="154" t="s">
        <v>95</v>
      </c>
      <c r="AL25" s="154"/>
      <c r="AM25">
        <v>60</v>
      </c>
      <c r="AN25" t="s">
        <v>208</v>
      </c>
      <c r="AO25">
        <v>0</v>
      </c>
      <c r="AR25" s="154"/>
      <c r="AS25" s="3">
        <v>1</v>
      </c>
      <c r="AT25" s="56"/>
    </row>
    <row r="26" spans="1:47" x14ac:dyDescent="0.25">
      <c r="A26" s="154" t="s">
        <v>57</v>
      </c>
      <c r="B26" t="s">
        <v>298</v>
      </c>
      <c r="C26" s="191">
        <v>45488</v>
      </c>
      <c r="D26">
        <v>177</v>
      </c>
      <c r="E26" s="154" t="str">
        <f>_xlfn.XLOOKUP(D26,'PO Client'!$A:$A,'PO Client'!$B:$B,FALSE)&amp;""</f>
        <v>Étiquettes Luso-Flex</v>
      </c>
      <c r="F26" s="154"/>
      <c r="G26" s="172" t="s">
        <v>520</v>
      </c>
      <c r="H26" s="188">
        <f>_xlfn.XLOOKUP(D26,'PO Client'!A:A,'PO Client'!L:L,"")</f>
        <v>45491</v>
      </c>
      <c r="I26" s="3">
        <v>40055</v>
      </c>
      <c r="J26" s="3">
        <v>30012</v>
      </c>
      <c r="K26" s="169" t="str">
        <f>_xlfn.XLOOKUP(I26,'Prix vente'!$A:$A,'Prix vente'!$H:$H,"")</f>
        <v>D21</v>
      </c>
      <c r="L26" s="155" t="str">
        <f>_xlfn.XLOOKUP(J26,'Prix MP'!A:A,'Prix MP'!F:F,FALSE)</f>
        <v>D21-1</v>
      </c>
      <c r="M26" s="155" t="str">
        <f>_xlfn.XLOOKUP(J26,'Prix MP'!A:A,'Prix MP'!D:D,FALSE)</f>
        <v>AKO</v>
      </c>
      <c r="N26" s="154" t="str">
        <f>_xlfn.XLOOKUP(I26,'Prix vente'!$A:$A,'Prix vente'!$J:$J,"")</f>
        <v>TC DT - Hotmelt Adhesive</v>
      </c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>
        <v>12</v>
      </c>
      <c r="Z26" s="154"/>
      <c r="AA26" s="154"/>
      <c r="AB26" s="154"/>
      <c r="AC26" s="154"/>
      <c r="AD26" s="154"/>
      <c r="AE26" s="154"/>
      <c r="AF26" s="154"/>
      <c r="AG26" s="154"/>
      <c r="AH26" s="154"/>
      <c r="AI26" s="154" t="s">
        <v>94</v>
      </c>
      <c r="AJ26" s="154">
        <v>10000</v>
      </c>
      <c r="AK26" s="154" t="s">
        <v>95</v>
      </c>
      <c r="AL26" s="154"/>
      <c r="AM26">
        <v>5</v>
      </c>
      <c r="AN26" t="s">
        <v>208</v>
      </c>
      <c r="AO26">
        <v>0</v>
      </c>
      <c r="AQ26" t="str">
        <f>_xlfn.XLOOKUP(E26,Clients!B:B,Clients!V:V)</f>
        <v>* Livrer les bobines debout</v>
      </c>
      <c r="AR26" s="154"/>
      <c r="AS26" s="3">
        <v>1</v>
      </c>
      <c r="AT26" s="56"/>
    </row>
    <row r="27" spans="1:47" x14ac:dyDescent="0.25">
      <c r="A27" s="154" t="s">
        <v>58</v>
      </c>
      <c r="B27" t="s">
        <v>298</v>
      </c>
      <c r="C27" s="191">
        <v>45483</v>
      </c>
      <c r="D27">
        <v>178</v>
      </c>
      <c r="E27" s="154" t="str">
        <f>_xlfn.XLOOKUP(D27,'PO Client'!$A:$A,'PO Client'!$B:$B,FALSE)&amp;""</f>
        <v>Étiquettes Rive-Sud</v>
      </c>
      <c r="F27" s="154"/>
      <c r="G27" s="154" t="str">
        <f>_xlfn.XLOOKUP(D27,'PO Client'!$A:$A,'PO Client'!$E:$E,FALSE)&amp;""</f>
        <v>PO 070724</v>
      </c>
      <c r="H27" s="188">
        <f>_xlfn.XLOOKUP(D27,'PO Client'!A:A,'PO Client'!L:L,"")</f>
        <v>45484</v>
      </c>
      <c r="I27" s="3">
        <v>40058</v>
      </c>
      <c r="J27" s="3">
        <v>30012</v>
      </c>
      <c r="K27" s="169" t="str">
        <f>_xlfn.XLOOKUP(I27,'Prix vente'!$A:$A,'Prix vente'!$H:$H,"")</f>
        <v>D21</v>
      </c>
      <c r="L27" s="155" t="str">
        <f>_xlfn.XLOOKUP(J27,'Prix MP'!A:A,'Prix MP'!F:F,FALSE)</f>
        <v>D21-1</v>
      </c>
      <c r="M27" s="155" t="str">
        <f>_xlfn.XLOOKUP(J27,'Prix MP'!A:A,'Prix MP'!D:D,FALSE)</f>
        <v>AKO</v>
      </c>
      <c r="N27" s="154" t="str">
        <f>_xlfn.XLOOKUP(I27,'Prix vente'!$A:$A,'Prix vente'!$J:$J,"")</f>
        <v>TC DT - Hotmelt Adhesive</v>
      </c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>
        <v>9.25</v>
      </c>
      <c r="Z27" s="154"/>
      <c r="AA27" s="154"/>
      <c r="AB27" s="154"/>
      <c r="AC27" s="154"/>
      <c r="AD27" s="154"/>
      <c r="AE27" s="154"/>
      <c r="AF27" s="154"/>
      <c r="AG27" s="154"/>
      <c r="AH27" s="154"/>
      <c r="AI27" s="154" t="s">
        <v>94</v>
      </c>
      <c r="AJ27" s="154">
        <v>5000</v>
      </c>
      <c r="AK27" s="154" t="s">
        <v>95</v>
      </c>
      <c r="AL27" s="154"/>
      <c r="AM27">
        <v>10</v>
      </c>
      <c r="AN27" t="s">
        <v>208</v>
      </c>
      <c r="AO27">
        <v>0</v>
      </c>
      <c r="AQ27" t="s">
        <v>508</v>
      </c>
      <c r="AR27" s="154"/>
      <c r="AS27" s="3">
        <v>1</v>
      </c>
      <c r="AT27" s="56"/>
    </row>
    <row r="28" spans="1:47" x14ac:dyDescent="0.25">
      <c r="A28" s="154" t="s">
        <v>59</v>
      </c>
      <c r="B28" t="s">
        <v>298</v>
      </c>
      <c r="C28" s="191">
        <v>45484</v>
      </c>
      <c r="D28">
        <v>173</v>
      </c>
      <c r="E28" s="154" t="str">
        <f>_xlfn.XLOOKUP(D28,'PO Client'!$A:$A,'PO Client'!$B:$B,FALSE)&amp;""</f>
        <v>Imprimerie Ste-Julie</v>
      </c>
      <c r="F28" s="154"/>
      <c r="G28" s="154" t="str">
        <f>_xlfn.XLOOKUP(D28,'PO Client'!$A:$A,'PO Client'!$E:$E,FALSE)&amp;""</f>
        <v>102088</v>
      </c>
      <c r="H28" s="188">
        <f>_xlfn.XLOOKUP(D28,'PO Client'!A:A,'PO Client'!L:L,"")</f>
        <v>45488</v>
      </c>
      <c r="I28" s="3">
        <v>40048</v>
      </c>
      <c r="J28" s="3">
        <v>30011</v>
      </c>
      <c r="K28" s="169" t="str">
        <f>_xlfn.XLOOKUP(I28,'Prix vente'!$A:$A,'Prix vente'!$H:$H,"")</f>
        <v>S21</v>
      </c>
      <c r="L28" s="155" t="str">
        <f>_xlfn.XLOOKUP(J28,'Prix MP'!A:A,'Prix MP'!F:F,FALSE)</f>
        <v>S21-1</v>
      </c>
      <c r="M28" s="155" t="str">
        <f>_xlfn.XLOOKUP(J28,'Prix MP'!A:A,'Prix MP'!D:D,FALSE)</f>
        <v>AKO</v>
      </c>
      <c r="N28" s="154" t="str">
        <f>_xlfn.XLOOKUP(I28,'Prix vente'!$A:$A,'Prix vente'!$J:$J,"")</f>
        <v>SG - Hotmelt Adhesive</v>
      </c>
      <c r="O28" s="154"/>
      <c r="P28" s="154"/>
      <c r="Q28" s="154"/>
      <c r="R28" s="154"/>
      <c r="S28" s="154"/>
      <c r="T28" s="154"/>
      <c r="U28" s="154"/>
      <c r="V28" s="154"/>
      <c r="W28" s="154"/>
      <c r="X28" s="154"/>
      <c r="Y28" s="154">
        <v>12</v>
      </c>
      <c r="Z28" s="154"/>
      <c r="AA28" s="154"/>
      <c r="AB28" s="154"/>
      <c r="AC28" s="154"/>
      <c r="AD28" s="154"/>
      <c r="AE28" s="154"/>
      <c r="AF28" s="154"/>
      <c r="AG28" s="154"/>
      <c r="AH28" s="154"/>
      <c r="AI28" s="154" t="s">
        <v>94</v>
      </c>
      <c r="AJ28" s="154">
        <v>5000</v>
      </c>
      <c r="AK28" s="154" t="s">
        <v>95</v>
      </c>
      <c r="AL28" s="154"/>
      <c r="AM28">
        <v>5</v>
      </c>
      <c r="AN28" t="s">
        <v>208</v>
      </c>
      <c r="AO28">
        <v>0</v>
      </c>
      <c r="AQ28">
        <f>_xlfn.XLOOKUP(E28,Clients!B:B,Clients!V:V)</f>
        <v>0</v>
      </c>
      <c r="AR28" s="154"/>
      <c r="AS28" s="3">
        <v>1</v>
      </c>
      <c r="AT28" s="56"/>
    </row>
    <row r="29" spans="1:47" x14ac:dyDescent="0.25">
      <c r="A29" s="154" t="s">
        <v>60</v>
      </c>
      <c r="B29" t="s">
        <v>298</v>
      </c>
      <c r="C29" s="191">
        <v>45488</v>
      </c>
      <c r="D29">
        <v>177</v>
      </c>
      <c r="E29" s="154" t="str">
        <f>_xlfn.XLOOKUP(D29,'PO Client'!$A:$A,'PO Client'!$B:$B,FALSE)&amp;""</f>
        <v>Étiquettes Luso-Flex</v>
      </c>
      <c r="F29" s="154"/>
      <c r="G29" s="154" t="str">
        <f>_xlfn.XLOOKUP(D29,'PO Client'!$A:$A,'PO Client'!$E:$E,FALSE)&amp;""</f>
        <v>1898</v>
      </c>
      <c r="H29" s="188">
        <f>_xlfn.XLOOKUP(D29,'PO Client'!A:A,'PO Client'!L:L,"")</f>
        <v>45491</v>
      </c>
      <c r="I29" s="3">
        <v>40060</v>
      </c>
      <c r="J29" s="3">
        <v>30012</v>
      </c>
      <c r="K29" s="169" t="str">
        <f>_xlfn.XLOOKUP(I29,'Prix vente'!$A:$A,'Prix vente'!$H:$H,"")</f>
        <v>D21</v>
      </c>
      <c r="L29" s="155" t="str">
        <f>_xlfn.XLOOKUP(J29,'Prix MP'!A:A,'Prix MP'!F:F,FALSE)</f>
        <v>D21-1</v>
      </c>
      <c r="M29" s="155" t="str">
        <f>_xlfn.XLOOKUP(J29,'Prix MP'!A:A,'Prix MP'!D:D,FALSE)</f>
        <v>AKO</v>
      </c>
      <c r="N29" s="154" t="str">
        <f>_xlfn.XLOOKUP(I29,'Prix vente'!$A:$A,'Prix vente'!$J:$J,"")</f>
        <v>TC DT - Hotmelt Adhesive</v>
      </c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>
        <v>8.75</v>
      </c>
      <c r="Z29" s="154"/>
      <c r="AA29" s="154"/>
      <c r="AB29" s="154"/>
      <c r="AC29" s="154"/>
      <c r="AD29" s="154"/>
      <c r="AE29" s="154"/>
      <c r="AF29" s="154"/>
      <c r="AG29" s="154"/>
      <c r="AH29" s="154"/>
      <c r="AI29" s="154" t="s">
        <v>94</v>
      </c>
      <c r="AJ29" s="154">
        <v>10000</v>
      </c>
      <c r="AK29" s="154" t="s">
        <v>95</v>
      </c>
      <c r="AL29" s="154"/>
      <c r="AM29">
        <v>24</v>
      </c>
      <c r="AN29" t="s">
        <v>208</v>
      </c>
      <c r="AO29">
        <v>0</v>
      </c>
      <c r="AQ29" t="s">
        <v>519</v>
      </c>
      <c r="AR29" s="169">
        <f>_xlfn.XLOOKUP(I29,'Prix vente'!A:A,'Prix vente'!B:B,FALSE)</f>
        <v>20012</v>
      </c>
      <c r="AS29" s="3">
        <v>4</v>
      </c>
      <c r="AT29" s="56"/>
    </row>
    <row r="30" spans="1:47" x14ac:dyDescent="0.25">
      <c r="A30" s="154" t="s">
        <v>61</v>
      </c>
      <c r="B30" t="s">
        <v>298</v>
      </c>
      <c r="C30" s="191">
        <v>45481</v>
      </c>
      <c r="D30">
        <v>177</v>
      </c>
      <c r="E30" s="154" t="str">
        <f>_xlfn.XLOOKUP(D30,'PO Client'!$A:$A,'PO Client'!$B:$B,FALSE)&amp;""</f>
        <v>Étiquettes Luso-Flex</v>
      </c>
      <c r="F30" s="154"/>
      <c r="G30" s="154" t="str">
        <f>_xlfn.XLOOKUP(D30,'PO Client'!$A:$A,'PO Client'!$E:$E,FALSE)&amp;""</f>
        <v>1898</v>
      </c>
      <c r="H30" s="188">
        <f>_xlfn.XLOOKUP(D30,'PO Client'!A:A,'PO Client'!L:L,"")</f>
        <v>45491</v>
      </c>
      <c r="I30" s="3">
        <v>40056</v>
      </c>
      <c r="J30" s="3">
        <v>30012</v>
      </c>
      <c r="K30" s="169" t="str">
        <f>_xlfn.XLOOKUP(I30,'Prix vente'!$A:$A,'Prix vente'!$H:$H,"")</f>
        <v>D21</v>
      </c>
      <c r="L30" s="155" t="str">
        <f>_xlfn.XLOOKUP(J30,'Prix MP'!A:A,'Prix MP'!F:F,FALSE)</f>
        <v>D21-1</v>
      </c>
      <c r="M30" s="155" t="str">
        <f>_xlfn.XLOOKUP(J30,'Prix MP'!A:A,'Prix MP'!D:D,FALSE)</f>
        <v>AKO</v>
      </c>
      <c r="N30" s="154" t="str">
        <f>_xlfn.XLOOKUP(I30,'Prix vente'!$A:$A,'Prix vente'!$J:$J,"")</f>
        <v>TC DT - Hotmelt Adhesive</v>
      </c>
      <c r="O30" s="154"/>
      <c r="P30" s="154"/>
      <c r="Q30" s="154"/>
      <c r="R30" s="154"/>
      <c r="S30" s="154"/>
      <c r="T30" s="154"/>
      <c r="U30" s="154"/>
      <c r="V30" s="154"/>
      <c r="W30" s="154"/>
      <c r="X30" s="154"/>
      <c r="Y30" s="154">
        <v>12</v>
      </c>
      <c r="Z30" s="154"/>
      <c r="AA30" s="154"/>
      <c r="AB30" s="154"/>
      <c r="AC30" s="154"/>
      <c r="AD30" s="154"/>
      <c r="AE30" s="154"/>
      <c r="AF30" s="154"/>
      <c r="AG30" s="154"/>
      <c r="AH30" s="154"/>
      <c r="AI30" s="154" t="s">
        <v>94</v>
      </c>
      <c r="AJ30" s="154">
        <v>5000</v>
      </c>
      <c r="AK30" s="154" t="s">
        <v>95</v>
      </c>
      <c r="AL30" s="154"/>
      <c r="AM30">
        <v>5</v>
      </c>
      <c r="AN30" t="s">
        <v>208</v>
      </c>
      <c r="AO30">
        <v>5</v>
      </c>
      <c r="AQ30" t="s">
        <v>521</v>
      </c>
      <c r="AR30" s="169">
        <f>_xlfn.XLOOKUP(I30,'Prix vente'!A:A,'Prix vente'!B:B,FALSE)</f>
        <v>20012</v>
      </c>
      <c r="AS30" s="3">
        <v>0</v>
      </c>
      <c r="AT30" s="56"/>
    </row>
    <row r="31" spans="1:47" x14ac:dyDescent="0.25">
      <c r="A31" s="154" t="s">
        <v>62</v>
      </c>
      <c r="B31" t="s">
        <v>298</v>
      </c>
      <c r="C31" s="191">
        <v>45482</v>
      </c>
      <c r="D31">
        <v>176</v>
      </c>
      <c r="E31" s="154" t="str">
        <f>_xlfn.XLOOKUP(D31,'PO Client'!$A:$A,'PO Client'!$B:$B,FALSE)&amp;""</f>
        <v>Digi America Inc.</v>
      </c>
      <c r="F31" s="154"/>
      <c r="G31" s="154" t="str">
        <f>_xlfn.XLOOKUP(D31,'PO Client'!$A:$A,'PO Client'!$E:$E,FALSE)&amp;""</f>
        <v>50008290</v>
      </c>
      <c r="H31" s="188">
        <f>_xlfn.XLOOKUP(D31,'PO Client'!A:A,'PO Client'!L:L,"")</f>
        <v>45492</v>
      </c>
      <c r="I31" s="3">
        <v>40054</v>
      </c>
      <c r="J31" s="3">
        <v>30013</v>
      </c>
      <c r="K31" s="169" t="str">
        <f>_xlfn.XLOOKUP(I31,'Prix vente'!$A:$A,'Prix vente'!$H:$H,"")</f>
        <v>D16</v>
      </c>
      <c r="L31" s="155" t="str">
        <f>_xlfn.XLOOKUP(J31,'Prix MP'!A:A,'Prix MP'!F:F,FALSE)</f>
        <v>D11-1</v>
      </c>
      <c r="M31" s="155" t="str">
        <f>_xlfn.XLOOKUP(J31,'Prix MP'!A:A,'Prix MP'!D:D,FALSE)</f>
        <v>AKO</v>
      </c>
      <c r="N31" s="154" t="str">
        <f>_xlfn.XLOOKUP(I31,'Prix vente'!$A:$A,'Prix vente'!$J:$J,"")</f>
        <v>DT Paper, Acrylic adhesive</v>
      </c>
      <c r="O31" s="154"/>
      <c r="P31" s="154"/>
      <c r="Q31" s="154"/>
      <c r="R31" s="154"/>
      <c r="S31" s="154"/>
      <c r="T31" s="154"/>
      <c r="U31" s="154"/>
      <c r="V31" s="154"/>
      <c r="W31" s="154"/>
      <c r="X31" s="154"/>
      <c r="Y31" s="154">
        <v>9.5</v>
      </c>
      <c r="Z31" s="154"/>
      <c r="AA31" s="154"/>
      <c r="AB31" s="154"/>
      <c r="AC31" s="154"/>
      <c r="AD31" s="154"/>
      <c r="AE31" s="154"/>
      <c r="AF31" s="154"/>
      <c r="AG31" s="154"/>
      <c r="AH31" s="154"/>
      <c r="AI31" s="154" t="s">
        <v>94</v>
      </c>
      <c r="AJ31" s="154">
        <v>5000</v>
      </c>
      <c r="AK31" s="154" t="s">
        <v>95</v>
      </c>
      <c r="AL31" s="154"/>
      <c r="AM31">
        <v>34</v>
      </c>
      <c r="AN31" t="s">
        <v>208</v>
      </c>
      <c r="AO31">
        <v>34</v>
      </c>
      <c r="AQ31" t="s">
        <v>531</v>
      </c>
      <c r="AR31" s="169">
        <f>_xlfn.XLOOKUP(I31,'Prix vente'!A:A,'Prix vente'!B:B,FALSE)</f>
        <v>20013</v>
      </c>
      <c r="AS31" s="3">
        <v>0</v>
      </c>
      <c r="AT31" s="56"/>
    </row>
    <row r="32" spans="1:47" x14ac:dyDescent="0.25">
      <c r="A32" s="154" t="s">
        <v>63</v>
      </c>
      <c r="B32" t="s">
        <v>298</v>
      </c>
      <c r="C32" s="191">
        <v>45488</v>
      </c>
      <c r="D32">
        <v>179</v>
      </c>
      <c r="E32" s="154" t="str">
        <f>_xlfn.XLOOKUP(D32,'PO Client'!$A:$A,'PO Client'!$B:$B,FALSE)&amp;""</f>
        <v>Groupe Produlith Inc.</v>
      </c>
      <c r="F32" s="154"/>
      <c r="G32" s="154" t="str">
        <f>_xlfn.XLOOKUP(D32,'PO Client'!$A:$A,'PO Client'!$E:$E,FALSE)&amp;""</f>
        <v>31017</v>
      </c>
      <c r="H32" s="188">
        <f>_xlfn.XLOOKUP(D32,'PO Client'!A:A,'PO Client'!L:L,"")</f>
        <v>45491</v>
      </c>
      <c r="I32" s="3">
        <v>40062</v>
      </c>
      <c r="J32" s="3">
        <v>30017</v>
      </c>
      <c r="K32" s="169" t="str">
        <f>_xlfn.XLOOKUP(I32,'Prix vente'!$A:$A,'Prix vente'!$H:$H,"")</f>
        <v>B25</v>
      </c>
      <c r="L32" s="155" t="str">
        <f>_xlfn.XLOOKUP(J32,'Prix MP'!A:A,'Prix MP'!F:F,FALSE)</f>
        <v>B25-3</v>
      </c>
      <c r="M32" s="155" t="str">
        <f>_xlfn.XLOOKUP(J32,'Prix MP'!A:A,'Prix MP'!D:D,FALSE)</f>
        <v>Jinda</v>
      </c>
      <c r="N32" s="154" t="str">
        <f>_xlfn.XLOOKUP(I32,'Prix vente'!$A:$A,'Prix vente'!$J:$J,"")</f>
        <v>White BOPP - Acrylic Adhesive</v>
      </c>
      <c r="O32" s="154"/>
      <c r="P32" s="154"/>
      <c r="Q32" s="154"/>
      <c r="R32" s="154"/>
      <c r="S32" s="154"/>
      <c r="T32" s="154"/>
      <c r="U32" s="154"/>
      <c r="V32" s="154"/>
      <c r="W32" s="154"/>
      <c r="X32" s="154"/>
      <c r="Y32" s="154">
        <v>15</v>
      </c>
      <c r="Z32" s="154"/>
      <c r="AA32" s="154"/>
      <c r="AB32" s="154"/>
      <c r="AC32" s="154"/>
      <c r="AD32" s="154"/>
      <c r="AE32" s="154"/>
      <c r="AF32" s="154"/>
      <c r="AG32" s="154"/>
      <c r="AH32" s="154"/>
      <c r="AI32" s="154" t="s">
        <v>94</v>
      </c>
      <c r="AJ32" s="154">
        <v>4300</v>
      </c>
      <c r="AK32" s="154" t="s">
        <v>95</v>
      </c>
      <c r="AL32" s="154"/>
      <c r="AM32">
        <v>3</v>
      </c>
      <c r="AN32" t="s">
        <v>208</v>
      </c>
      <c r="AO32">
        <v>0</v>
      </c>
      <c r="AQ32" t="s">
        <v>559</v>
      </c>
      <c r="AR32" s="169">
        <f>_xlfn.XLOOKUP(I32,'Prix vente'!A:A,'Prix vente'!B:B,FALSE)</f>
        <v>20017</v>
      </c>
      <c r="AS32" s="3">
        <v>1</v>
      </c>
      <c r="AT32" s="56"/>
    </row>
    <row r="33" spans="1:46" x14ac:dyDescent="0.25">
      <c r="A33" s="154" t="s">
        <v>64</v>
      </c>
      <c r="B33" t="s">
        <v>298</v>
      </c>
      <c r="C33" s="191">
        <v>45491</v>
      </c>
      <c r="D33">
        <v>181</v>
      </c>
      <c r="E33" s="154" t="str">
        <f>_xlfn.XLOOKUP(D33,'PO Client'!$A:$A,'PO Client'!$B:$B,FALSE)&amp;""</f>
        <v>Imprimerie Ste-Julie</v>
      </c>
      <c r="F33" s="154"/>
      <c r="G33" s="154" t="str">
        <f>_xlfn.XLOOKUP(D33,'PO Client'!$A:$A,'PO Client'!$E:$E,FALSE)&amp;""</f>
        <v>102376</v>
      </c>
      <c r="H33" s="188">
        <f>_xlfn.XLOOKUP(D33,'PO Client'!A:A,'PO Client'!L:L,"")</f>
        <v>45491</v>
      </c>
      <c r="I33" s="3">
        <f>_xlfn.XLOOKUP(D33,'PO Client'!A:A,'PO Client'!O:O,"")</f>
        <v>40067</v>
      </c>
      <c r="J33" s="3">
        <v>30015</v>
      </c>
      <c r="K33" s="169" t="str">
        <f>_xlfn.XLOOKUP(I33,'Prix vente'!$A:$A,'Prix vente'!$H:$H,"")</f>
        <v>S15</v>
      </c>
      <c r="L33" s="155" t="str">
        <f>_xlfn.XLOOKUP(J33,'Prix MP'!A:A,'Prix MP'!F:F,FALSE)</f>
        <v>S15-3</v>
      </c>
      <c r="M33" s="155" t="str">
        <f>_xlfn.XLOOKUP(J33,'Prix MP'!A:A,'Prix MP'!D:D,FALSE)</f>
        <v>Jinda</v>
      </c>
      <c r="N33" s="154" t="str">
        <f>_xlfn.XLOOKUP(I33,'Prix vente'!$A:$A,'Prix vente'!$J:$J,"")</f>
        <v>SG - Acrylic Adhesive</v>
      </c>
      <c r="O33" s="154"/>
      <c r="P33" s="154"/>
      <c r="Q33" s="154"/>
      <c r="R33" s="154"/>
      <c r="S33" s="154"/>
      <c r="T33" s="154"/>
      <c r="U33" s="154"/>
      <c r="V33" s="154"/>
      <c r="W33" s="154"/>
      <c r="X33" s="154"/>
      <c r="Y33" s="154">
        <f>_xlfn.XLOOKUP(I33,'Prix vente'!$A:$A,'Prix vente'!$P:$P,"")</f>
        <v>12</v>
      </c>
      <c r="Z33" s="154"/>
      <c r="AA33" s="154"/>
      <c r="AB33" s="154"/>
      <c r="AC33" s="154"/>
      <c r="AD33" s="154"/>
      <c r="AE33" s="154"/>
      <c r="AF33" s="154"/>
      <c r="AG33" s="154"/>
      <c r="AH33" s="154"/>
      <c r="AI33" s="154" t="str">
        <f>IF(_xlfn.XLOOKUP(I33,'Prix vente'!$A:$A,'Prix vente'!$O:$O,"")="msi","po","mm")</f>
        <v>po</v>
      </c>
      <c r="AJ33" s="154">
        <f>_xlfn.XLOOKUP(I33,'Prix vente'!$A:$A,'Prix vente'!$Q:$Q,"")</f>
        <v>5000</v>
      </c>
      <c r="AK33" s="154" t="str">
        <f>IF(_xlfn.XLOOKUP(I33,'Prix vente'!$A:$A,'Prix vente'!$O:$O,"")="msi","pi","m")</f>
        <v>pi</v>
      </c>
      <c r="AL33" s="154"/>
      <c r="AM33">
        <v>5</v>
      </c>
      <c r="AN33" t="s">
        <v>208</v>
      </c>
      <c r="AO33">
        <v>0</v>
      </c>
      <c r="AQ33" t="s">
        <v>570</v>
      </c>
      <c r="AR33" s="169">
        <f>_xlfn.XLOOKUP(I33,'Prix vente'!A:A,'Prix vente'!B:B,FALSE)</f>
        <v>20015</v>
      </c>
      <c r="AS33" s="3">
        <v>0</v>
      </c>
      <c r="AT33" s="56"/>
    </row>
    <row r="34" spans="1:46" x14ac:dyDescent="0.25">
      <c r="A34" s="154" t="s">
        <v>65</v>
      </c>
      <c r="B34" t="s">
        <v>298</v>
      </c>
      <c r="C34" s="191">
        <v>45502</v>
      </c>
      <c r="D34">
        <v>182</v>
      </c>
      <c r="E34" s="154" t="str">
        <f>_xlfn.XLOOKUP(D34,'PO Client'!$A:$A,'PO Client'!$B:$B,FALSE)</f>
        <v>Groupe Produlith Inc.</v>
      </c>
      <c r="F34" s="154"/>
      <c r="G34" s="154">
        <f>_xlfn.XLOOKUP(D34,'PO Client'!$A:$A,'PO Client'!$E:$E,FALSE)</f>
        <v>31105</v>
      </c>
      <c r="H34" s="188">
        <f>_xlfn.XLOOKUP(D34,'PO Client'!A:A,'PO Client'!L:L,"")</f>
        <v>45505</v>
      </c>
      <c r="I34" s="3">
        <f>_xlfn.XLOOKUP(D34,'PO Client'!A:A,'PO Client'!O:O,"")</f>
        <v>40051</v>
      </c>
      <c r="J34" s="3">
        <v>30016</v>
      </c>
      <c r="K34" s="169" t="str">
        <f>_xlfn.XLOOKUP(I34,'Prix vente'!$A:$A,'Prix vente'!$H:$H,"")</f>
        <v>B15</v>
      </c>
      <c r="L34" s="155" t="str">
        <f>_xlfn.XLOOKUP(J34,'Prix MP'!A:A,'Prix MP'!F:F,FALSE)</f>
        <v>B15-3</v>
      </c>
      <c r="M34" s="155" t="str">
        <f>_xlfn.XLOOKUP(J34,'Prix MP'!A:A,'Prix MP'!D:D,FALSE)</f>
        <v>Jinda</v>
      </c>
      <c r="N34" s="154" t="str">
        <f>_xlfn.XLOOKUP(I34,'Prix vente'!$A:$A,'Prix vente'!$J:$J,"")</f>
        <v>Clear BOPP - Acrylic Adhesive</v>
      </c>
      <c r="O34" s="154"/>
      <c r="P34" s="154"/>
      <c r="Q34" s="154"/>
      <c r="R34" s="154"/>
      <c r="S34" s="154"/>
      <c r="T34" s="154"/>
      <c r="U34" s="154"/>
      <c r="V34" s="154"/>
      <c r="W34" s="154"/>
      <c r="X34" s="154"/>
      <c r="Y34" s="154">
        <f>_xlfn.XLOOKUP(I34,'Prix vente'!$A:$A,'Prix vente'!$P:$P,"")</f>
        <v>15</v>
      </c>
      <c r="Z34" s="154"/>
      <c r="AA34" s="154"/>
      <c r="AB34" s="154"/>
      <c r="AC34" s="154"/>
      <c r="AD34" s="154"/>
      <c r="AE34" s="154"/>
      <c r="AF34" s="154"/>
      <c r="AG34" s="154"/>
      <c r="AH34" s="154"/>
      <c r="AI34" s="154" t="str">
        <f>IF(_xlfn.XLOOKUP(I34,'Prix vente'!$A:$A,'Prix vente'!$O:$O,"")="msi","po","mm")</f>
        <v>po</v>
      </c>
      <c r="AJ34" s="154">
        <f>_xlfn.XLOOKUP(I34,'Prix vente'!$A:$A,'Prix vente'!$Q:$Q,"")</f>
        <v>2500</v>
      </c>
      <c r="AK34" s="154" t="str">
        <f>IF(_xlfn.XLOOKUP(I34,'Prix vente'!$A:$A,'Prix vente'!$O:$O,"")="msi","pi","m")</f>
        <v>pi</v>
      </c>
      <c r="AL34" s="154"/>
      <c r="AM34">
        <v>4</v>
      </c>
      <c r="AN34" t="s">
        <v>208</v>
      </c>
      <c r="AO34">
        <v>0</v>
      </c>
      <c r="AQ34" t="s">
        <v>625</v>
      </c>
      <c r="AR34" s="169">
        <f>_xlfn.XLOOKUP(I34,'Prix vente'!A:A,'Prix vente'!B:B,FALSE)</f>
        <v>20016</v>
      </c>
      <c r="AS34" s="3">
        <v>0</v>
      </c>
      <c r="AT34" s="56"/>
    </row>
    <row r="35" spans="1:46" x14ac:dyDescent="0.25">
      <c r="A35" s="154" t="s">
        <v>66</v>
      </c>
      <c r="B35" t="s">
        <v>298</v>
      </c>
      <c r="C35" s="191">
        <v>45510</v>
      </c>
      <c r="D35">
        <v>183</v>
      </c>
      <c r="E35" s="154" t="str">
        <f>_xlfn.XLOOKUP(D35,'PO Client'!$A:$A,'PO Client'!$B:$B,FALSE)</f>
        <v>ÉTIQUETTES MULTI-FLEX</v>
      </c>
      <c r="F35" s="154"/>
      <c r="G35" s="154" t="str">
        <f>_xlfn.XLOOKUP(D35,'PO Client'!$A:$A,'PO Client'!$E:$E,FALSE)</f>
        <v>Échantillons-1</v>
      </c>
      <c r="H35" s="188">
        <f>_xlfn.XLOOKUP(D35,'PO Client'!A:A,'PO Client'!L:L,"")</f>
        <v>45511</v>
      </c>
      <c r="I35" s="3">
        <f>_xlfn.XLOOKUP(D35,'PO Client'!A:A,'PO Client'!O:O,"")</f>
        <v>40063</v>
      </c>
      <c r="J35" s="3">
        <v>30017</v>
      </c>
      <c r="K35" s="169" t="str">
        <f>_xlfn.XLOOKUP(I35,'Prix vente'!$A:$A,'Prix vente'!$H:$H,"")</f>
        <v>B25</v>
      </c>
      <c r="L35" s="155" t="str">
        <f>_xlfn.XLOOKUP(J35,'Prix MP'!A:A,'Prix MP'!F:F,FALSE)</f>
        <v>B25-3</v>
      </c>
      <c r="M35" s="155" t="str">
        <f>_xlfn.XLOOKUP(J35,'Prix MP'!A:A,'Prix MP'!D:D,FALSE)</f>
        <v>Jinda</v>
      </c>
      <c r="N35" s="154" t="str">
        <f>_xlfn.XLOOKUP(I35,'Prix vente'!$A:$A,'Prix vente'!$J:$J,"")</f>
        <v>White BOPP - Acrylic Adhesive</v>
      </c>
      <c r="O35" s="154"/>
      <c r="P35" s="154"/>
      <c r="Q35" s="154"/>
      <c r="R35" s="154"/>
      <c r="S35" s="154"/>
      <c r="T35" s="154"/>
      <c r="U35" s="154"/>
      <c r="V35" s="154"/>
      <c r="W35" s="154"/>
      <c r="X35" s="154"/>
      <c r="Y35" s="154" t="s">
        <v>629</v>
      </c>
      <c r="Z35" s="154"/>
      <c r="AA35" s="154"/>
      <c r="AB35" s="154"/>
      <c r="AC35" s="154"/>
      <c r="AD35" s="154"/>
      <c r="AE35" s="154"/>
      <c r="AF35" s="154"/>
      <c r="AG35" s="154"/>
      <c r="AH35" s="154"/>
      <c r="AI35" s="154" t="str">
        <f>IF(_xlfn.XLOOKUP(I35,'Prix vente'!$A:$A,'Prix vente'!$O:$O,"")="msi","po","mm")</f>
        <v>po</v>
      </c>
      <c r="AJ35" s="154" t="s">
        <v>630</v>
      </c>
      <c r="AK35" s="154" t="str">
        <f>IF(_xlfn.XLOOKUP(I35,'Prix vente'!$A:$A,'Prix vente'!$O:$O,"")="msi","pi","m")</f>
        <v>pi</v>
      </c>
      <c r="AL35" s="154"/>
      <c r="AM35">
        <v>2</v>
      </c>
      <c r="AN35" t="s">
        <v>208</v>
      </c>
      <c r="AO35">
        <v>4</v>
      </c>
      <c r="AQ35" t="s">
        <v>627</v>
      </c>
      <c r="AR35" s="169">
        <f>_xlfn.XLOOKUP(I35,'Prix vente'!A:A,'Prix vente'!B:B,FALSE)</f>
        <v>20017</v>
      </c>
      <c r="AT35" s="56"/>
    </row>
    <row r="36" spans="1:46" x14ac:dyDescent="0.25">
      <c r="A36" s="154" t="s">
        <v>67</v>
      </c>
      <c r="B36" t="s">
        <v>298</v>
      </c>
      <c r="C36" s="191">
        <v>45510</v>
      </c>
      <c r="D36">
        <v>183</v>
      </c>
      <c r="E36" s="154" t="str">
        <f>_xlfn.XLOOKUP(D36,'PO Client'!$A:$A,'PO Client'!$B:$B,FALSE)</f>
        <v>ÉTIQUETTES MULTI-FLEX</v>
      </c>
      <c r="F36" s="154"/>
      <c r="G36" s="154" t="str">
        <f>_xlfn.XLOOKUP(D36,'PO Client'!$A:$A,'PO Client'!$E:$E,FALSE)</f>
        <v>Échantillons-1</v>
      </c>
      <c r="H36" s="188">
        <f>_xlfn.XLOOKUP(D36,'PO Client'!A:A,'PO Client'!L:L,"")</f>
        <v>45511</v>
      </c>
      <c r="I36" s="3">
        <v>40065</v>
      </c>
      <c r="J36" s="3">
        <v>30011</v>
      </c>
      <c r="K36" s="169" t="str">
        <f>_xlfn.XLOOKUP(I36,'Prix vente'!$A:$A,'Prix vente'!$H:$H,"")</f>
        <v>S21</v>
      </c>
      <c r="L36" s="155" t="str">
        <f>_xlfn.XLOOKUP(J36,'Prix MP'!A:A,'Prix MP'!F:F,FALSE)</f>
        <v>S21-1</v>
      </c>
      <c r="M36" s="155" t="str">
        <f>_xlfn.XLOOKUP(J36,'Prix MP'!A:A,'Prix MP'!D:D,FALSE)</f>
        <v>AKO</v>
      </c>
      <c r="N36" s="154" t="str">
        <f>_xlfn.XLOOKUP(I36,'Prix vente'!$A:$A,'Prix vente'!$J:$J,"")</f>
        <v>SG - Hotmelt Adhesive</v>
      </c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 t="s">
        <v>629</v>
      </c>
      <c r="Z36" s="154"/>
      <c r="AA36" s="154"/>
      <c r="AB36" s="154"/>
      <c r="AC36" s="154"/>
      <c r="AD36" s="154"/>
      <c r="AE36" s="154"/>
      <c r="AF36" s="154"/>
      <c r="AG36" s="154"/>
      <c r="AH36" s="154"/>
      <c r="AI36" s="154" t="str">
        <f>IF(_xlfn.XLOOKUP(I36,'Prix vente'!$A:$A,'Prix vente'!$O:$O,"")="msi","po","mm")</f>
        <v>po</v>
      </c>
      <c r="AJ36" s="154" t="s">
        <v>631</v>
      </c>
      <c r="AK36" s="154" t="str">
        <f>IF(_xlfn.XLOOKUP(I36,'Prix vente'!$A:$A,'Prix vente'!$O:$O,"")="msi","pi","m")</f>
        <v>pi</v>
      </c>
      <c r="AL36" s="154"/>
      <c r="AM36">
        <v>2</v>
      </c>
      <c r="AN36" t="s">
        <v>208</v>
      </c>
      <c r="AO36">
        <v>2</v>
      </c>
      <c r="AQ36" t="s">
        <v>628</v>
      </c>
      <c r="AR36" s="169">
        <f>_xlfn.XLOOKUP(I36,'Prix vente'!A:A,'Prix vente'!B:B,FALSE)</f>
        <v>20011</v>
      </c>
      <c r="AT36" s="56"/>
    </row>
    <row r="37" spans="1:46" x14ac:dyDescent="0.25">
      <c r="A37" s="154" t="s">
        <v>68</v>
      </c>
      <c r="B37" t="s">
        <v>298</v>
      </c>
      <c r="C37" s="191">
        <v>45512</v>
      </c>
      <c r="D37">
        <v>184</v>
      </c>
      <c r="E37" s="154" t="str">
        <f>_xlfn.XLOOKUP(D37,'PO Client'!$A:$A,'PO Client'!$B:$B,FALSE)</f>
        <v>Visuascan</v>
      </c>
      <c r="F37" s="154"/>
      <c r="G37" s="154" t="str">
        <f>_xlfn.XLOOKUP(D37,'PO Client'!$A:$A,'PO Client'!$E:$E,FALSE)</f>
        <v>Échantillon-1</v>
      </c>
      <c r="H37" s="188">
        <f>_xlfn.XLOOKUP(D37,'PO Client'!A:A,'PO Client'!L:L,"")</f>
        <v>45513</v>
      </c>
      <c r="I37" s="3">
        <v>40068</v>
      </c>
      <c r="J37" s="3">
        <v>30012</v>
      </c>
      <c r="K37" s="169" t="str">
        <f>_xlfn.XLOOKUP(I37,'Prix vente'!$A:$A,'Prix vente'!$H:$H,"")</f>
        <v>D21</v>
      </c>
      <c r="L37" s="155" t="str">
        <f>_xlfn.XLOOKUP(J37,'Prix MP'!A:A,'Prix MP'!F:F,FALSE)</f>
        <v>D21-1</v>
      </c>
      <c r="M37" s="155" t="str">
        <f>_xlfn.XLOOKUP(J37,'Prix MP'!A:A,'Prix MP'!D:D,FALSE)</f>
        <v>AKO</v>
      </c>
      <c r="N37" s="154" t="str">
        <f>_xlfn.XLOOKUP(I37,'Prix vente'!$A:$A,'Prix vente'!$J:$J,"")</f>
        <v>TC DT - Hotmelt Adhesive</v>
      </c>
      <c r="O37" s="154"/>
      <c r="P37" s="154"/>
      <c r="Q37" s="154"/>
      <c r="R37" s="154"/>
      <c r="S37" s="154"/>
      <c r="T37" s="154"/>
      <c r="U37" s="154"/>
      <c r="V37" s="154"/>
      <c r="W37" s="154"/>
      <c r="X37" s="154"/>
      <c r="Y37" s="154">
        <v>13</v>
      </c>
      <c r="Z37" s="154"/>
      <c r="AA37" s="154"/>
      <c r="AB37" s="154"/>
      <c r="AC37" s="154"/>
      <c r="AD37" s="154"/>
      <c r="AE37" s="154"/>
      <c r="AF37" s="154"/>
      <c r="AG37" s="154"/>
      <c r="AH37" s="154"/>
      <c r="AI37" s="154" t="str">
        <f>IF(_xlfn.XLOOKUP(I37,'Prix vente'!$A:$A,'Prix vente'!$O:$O,"")="msi","po","mm")</f>
        <v>po</v>
      </c>
      <c r="AJ37" s="154">
        <f>_xlfn.XLOOKUP(I37,'Prix vente'!$A:$A,'Prix vente'!$Q:$Q,"")</f>
        <v>4330</v>
      </c>
      <c r="AK37" s="154" t="str">
        <f>IF(_xlfn.XLOOKUP(I37,'Prix vente'!$A:$A,'Prix vente'!$O:$O,"")="msi","pi","m")</f>
        <v>pi</v>
      </c>
      <c r="AL37" s="154"/>
      <c r="AM37">
        <v>1</v>
      </c>
      <c r="AN37" t="s">
        <v>208</v>
      </c>
      <c r="AO37">
        <v>0</v>
      </c>
      <c r="AQ37" t="s">
        <v>636</v>
      </c>
      <c r="AR37" s="169">
        <f>_xlfn.XLOOKUP(I37,'Prix vente'!A:A,'Prix vente'!B:B,FALSE)</f>
        <v>20012</v>
      </c>
      <c r="AT37" s="56"/>
    </row>
    <row r="38" spans="1:46" x14ac:dyDescent="0.25">
      <c r="A38" s="154" t="s">
        <v>69</v>
      </c>
      <c r="B38" t="s">
        <v>298</v>
      </c>
      <c r="C38" s="191">
        <v>45513</v>
      </c>
      <c r="D38">
        <v>185</v>
      </c>
      <c r="E38" s="154" t="str">
        <f>_xlfn.XLOOKUP(D38,'PO Client'!$A:$A,'PO Client'!$B:$B,FALSE)</f>
        <v>Imprimerie Ste-Julie</v>
      </c>
      <c r="F38" s="154"/>
      <c r="G38" s="154">
        <f>_xlfn.XLOOKUP(D38,'PO Client'!$A:$A,'PO Client'!$E:$E,FALSE)</f>
        <v>102985</v>
      </c>
      <c r="H38" s="188">
        <f>_xlfn.XLOOKUP(D38,'PO Client'!A:A,'PO Client'!L:L,"")</f>
        <v>45518</v>
      </c>
      <c r="I38" s="3">
        <v>40069</v>
      </c>
      <c r="J38" s="3">
        <v>30011</v>
      </c>
      <c r="K38" s="169" t="str">
        <f>_xlfn.XLOOKUP(I38,'Prix vente'!$A:$A,'Prix vente'!$H:$H,"")</f>
        <v>S21</v>
      </c>
      <c r="L38" s="155" t="str">
        <f>_xlfn.XLOOKUP(J38,'Prix MP'!A:A,'Prix MP'!F:F,FALSE)</f>
        <v>S21-1</v>
      </c>
      <c r="M38" s="155" t="str">
        <f>_xlfn.XLOOKUP(J38,'Prix MP'!A:A,'Prix MP'!D:D,FALSE)</f>
        <v>AKO</v>
      </c>
      <c r="N38" s="154" t="str">
        <f>_xlfn.XLOOKUP(I38,'Prix vente'!$A:$A,'Prix vente'!$J:$J,"")</f>
        <v>SG - Hotmelt Adhesive</v>
      </c>
      <c r="O38" s="154"/>
      <c r="P38" s="154"/>
      <c r="Q38" s="154"/>
      <c r="R38" s="154"/>
      <c r="S38" s="154"/>
      <c r="T38" s="154"/>
      <c r="U38" s="154"/>
      <c r="V38" s="154"/>
      <c r="W38" s="154"/>
      <c r="X38" s="154"/>
      <c r="Y38" s="154" t="s">
        <v>644</v>
      </c>
      <c r="Z38" s="154"/>
      <c r="AA38" s="154"/>
      <c r="AB38" s="154"/>
      <c r="AC38" s="154"/>
      <c r="AD38" s="154"/>
      <c r="AE38" s="154"/>
      <c r="AF38" s="154"/>
      <c r="AG38" s="154"/>
      <c r="AH38" s="154"/>
      <c r="AI38" s="154" t="str">
        <f>IF(_xlfn.XLOOKUP(I38,'Prix vente'!$A:$A,'Prix vente'!$O:$O,"")="msi","po","mm")</f>
        <v>po</v>
      </c>
      <c r="AJ38" s="154">
        <f>_xlfn.XLOOKUP(I38,'Prix vente'!$A:$A,'Prix vente'!$Q:$Q,"")</f>
        <v>5000</v>
      </c>
      <c r="AK38" s="154" t="str">
        <f>IF(_xlfn.XLOOKUP(I38,'Prix vente'!$A:$A,'Prix vente'!$O:$O,"")="msi","pi","m")</f>
        <v>pi</v>
      </c>
      <c r="AL38" s="154"/>
      <c r="AM38">
        <v>6</v>
      </c>
      <c r="AN38" t="s">
        <v>208</v>
      </c>
      <c r="AO38">
        <v>0</v>
      </c>
      <c r="AQ38" t="s">
        <v>645</v>
      </c>
      <c r="AR38" s="169">
        <f>_xlfn.XLOOKUP(I38,'Prix vente'!A:A,'Prix vente'!B:B,FALSE)</f>
        <v>20011</v>
      </c>
      <c r="AS38" s="3">
        <v>1</v>
      </c>
      <c r="AT38" s="56"/>
    </row>
    <row r="39" spans="1:46" x14ac:dyDescent="0.25">
      <c r="A39" s="154" t="s">
        <v>70</v>
      </c>
      <c r="B39" t="s">
        <v>298</v>
      </c>
      <c r="C39" s="191">
        <v>45516</v>
      </c>
      <c r="D39">
        <v>186</v>
      </c>
      <c r="E39" s="154" t="str">
        <f>_xlfn.XLOOKUP(D39,'PO Client'!$A:$A,'PO Client'!$B:$B,FALSE)</f>
        <v>Imprimerie Ste-Julie</v>
      </c>
      <c r="F39" s="154"/>
      <c r="G39" s="154">
        <f>_xlfn.XLOOKUP(D39,'PO Client'!$A:$A,'PO Client'!$E:$E,FALSE)</f>
        <v>103001</v>
      </c>
      <c r="H39" s="188">
        <f>_xlfn.XLOOKUP(D39,'PO Client'!A:A,'PO Client'!L:L,"")</f>
        <v>45518</v>
      </c>
      <c r="I39" s="3">
        <v>40067</v>
      </c>
      <c r="J39" s="3">
        <v>30015</v>
      </c>
      <c r="K39" s="169" t="str">
        <f>_xlfn.XLOOKUP(I39,'Prix vente'!$A:$A,'Prix vente'!$H:$H,"")</f>
        <v>S15</v>
      </c>
      <c r="L39" s="155" t="str">
        <f>_xlfn.XLOOKUP(J39,'Prix MP'!A:A,'Prix MP'!F:F,FALSE)</f>
        <v>S15-3</v>
      </c>
      <c r="M39" s="155" t="str">
        <f>_xlfn.XLOOKUP(J39,'Prix MP'!A:A,'Prix MP'!D:D,FALSE)</f>
        <v>Jinda</v>
      </c>
      <c r="N39" s="154" t="str">
        <f>_xlfn.XLOOKUP(I39,'Prix vente'!$A:$A,'Prix vente'!$J:$J,"")</f>
        <v>SG - Acrylic Adhesive</v>
      </c>
      <c r="O39" s="154"/>
      <c r="P39" s="154"/>
      <c r="Q39" s="154"/>
      <c r="R39" s="154"/>
      <c r="S39" s="154"/>
      <c r="T39" s="154"/>
      <c r="U39" s="154"/>
      <c r="V39" s="154"/>
      <c r="W39" s="154"/>
      <c r="X39" s="154"/>
      <c r="Y39" s="154">
        <f>_xlfn.XLOOKUP(I39,'Prix vente'!$A:$A,'Prix vente'!$P:$P,"")</f>
        <v>12</v>
      </c>
      <c r="Z39" s="154"/>
      <c r="AA39" s="154"/>
      <c r="AB39" s="154"/>
      <c r="AC39" s="154"/>
      <c r="AD39" s="154"/>
      <c r="AE39" s="154"/>
      <c r="AF39" s="154"/>
      <c r="AG39" s="154"/>
      <c r="AH39" s="154"/>
      <c r="AI39" s="154" t="str">
        <f>IF(_xlfn.XLOOKUP(I39,'Prix vente'!$A:$A,'Prix vente'!$O:$O,"")="msi","po","mm")</f>
        <v>po</v>
      </c>
      <c r="AJ39" s="154">
        <f>_xlfn.XLOOKUP(I39,'Prix vente'!$A:$A,'Prix vente'!$Q:$Q,"")</f>
        <v>5000</v>
      </c>
      <c r="AK39" s="154" t="str">
        <f>IF(_xlfn.XLOOKUP(I39,'Prix vente'!$A:$A,'Prix vente'!$O:$O,"")="msi","pi","m")</f>
        <v>pi</v>
      </c>
      <c r="AL39" s="154"/>
      <c r="AM39">
        <v>5</v>
      </c>
      <c r="AN39" t="s">
        <v>208</v>
      </c>
      <c r="AO39">
        <v>0</v>
      </c>
      <c r="AQ39" t="s">
        <v>646</v>
      </c>
      <c r="AR39" s="169">
        <f>_xlfn.XLOOKUP(I39,'Prix vente'!A:A,'Prix vente'!B:B,FALSE)</f>
        <v>20015</v>
      </c>
      <c r="AS39" s="3">
        <v>1</v>
      </c>
      <c r="AT39" s="56"/>
    </row>
    <row r="40" spans="1:46" x14ac:dyDescent="0.25">
      <c r="A40" s="154" t="s">
        <v>71</v>
      </c>
      <c r="B40" t="s">
        <v>298</v>
      </c>
      <c r="C40" s="191">
        <v>45517</v>
      </c>
      <c r="D40">
        <v>187</v>
      </c>
      <c r="E40" s="154" t="str">
        <f>_xlfn.XLOOKUP(D40,'PO Client'!$A:$A,'PO Client'!$B:$B,FALSE)</f>
        <v>Étiquettes Luso-Flex</v>
      </c>
      <c r="F40" s="154"/>
      <c r="G40" s="154" t="str">
        <f>_xlfn.XLOOKUP(D40,'PO Client'!$A:$A,'PO Client'!$E:$E,FALSE)</f>
        <v>Échantillon D21</v>
      </c>
      <c r="H40" s="188">
        <f>_xlfn.XLOOKUP(D40,'PO Client'!A:A,'PO Client'!L:L,"")</f>
        <v>45517</v>
      </c>
      <c r="I40" s="3">
        <v>40071</v>
      </c>
      <c r="J40" s="3">
        <v>30012</v>
      </c>
      <c r="K40" s="169" t="str">
        <f>_xlfn.XLOOKUP(I40,'Prix vente'!$A:$A,'Prix vente'!$H:$H,"")</f>
        <v>D21</v>
      </c>
      <c r="L40" s="155" t="str">
        <f>_xlfn.XLOOKUP(J40,'Prix MP'!A:A,'Prix MP'!F:F,FALSE)</f>
        <v>D21-1</v>
      </c>
      <c r="M40" s="155" t="str">
        <f>_xlfn.XLOOKUP(J40,'Prix MP'!A:A,'Prix MP'!D:D,FALSE)</f>
        <v>AKO</v>
      </c>
      <c r="N40" s="154" t="str">
        <f>_xlfn.XLOOKUP(I40,'Prix vente'!$A:$A,'Prix vente'!$J:$J,"")</f>
        <v>TC DT - Hotmelt Adhesive</v>
      </c>
      <c r="O40" s="154"/>
      <c r="P40" s="154"/>
      <c r="Q40" s="154"/>
      <c r="R40" s="154"/>
      <c r="S40" s="154"/>
      <c r="T40" s="154"/>
      <c r="U40" s="154"/>
      <c r="V40" s="154"/>
      <c r="W40" s="154"/>
      <c r="X40" s="154"/>
      <c r="Y40" s="154">
        <f>_xlfn.XLOOKUP(I40,'Prix vente'!$A:$A,'Prix vente'!$P:$P,"")</f>
        <v>8.6</v>
      </c>
      <c r="Z40" s="154"/>
      <c r="AA40" s="154"/>
      <c r="AB40" s="154"/>
      <c r="AC40" s="154"/>
      <c r="AD40" s="154"/>
      <c r="AE40" s="154"/>
      <c r="AF40" s="154"/>
      <c r="AG40" s="154"/>
      <c r="AH40" s="154"/>
      <c r="AI40" s="154" t="str">
        <f>IF(_xlfn.XLOOKUP(I40,'Prix vente'!$A:$A,'Prix vente'!$O:$O,"")="msi","po","mm")</f>
        <v>po</v>
      </c>
      <c r="AJ40" s="154">
        <f>_xlfn.XLOOKUP(I40,'Prix vente'!$A:$A,'Prix vente'!$Q:$Q,"")</f>
        <v>4315</v>
      </c>
      <c r="AK40" s="154" t="str">
        <f>IF(_xlfn.XLOOKUP(I40,'Prix vente'!$A:$A,'Prix vente'!$O:$O,"")="msi","pi","m")</f>
        <v>pi</v>
      </c>
      <c r="AL40" s="154"/>
      <c r="AM40">
        <v>1</v>
      </c>
      <c r="AN40" t="s">
        <v>208</v>
      </c>
      <c r="AQ40" t="str">
        <f>"Utiliser la bobine LE-2024067-1 (12po par 4500pi) et la réduire à 8.6po large sur toute la longueur   "&amp;_xlfn.XLOOKUP(E40,Clients!B:B,Clients!V:V)</f>
        <v>Utiliser la bobine LE-2024067-1 (12po par 4500pi) et la réduire à 8.6po large sur toute la longueur   * Livrer les bobines debout</v>
      </c>
      <c r="AR40" s="169">
        <f>_xlfn.XLOOKUP(I40,'Prix vente'!A:A,'Prix vente'!B:B,FALSE)</f>
        <v>20012</v>
      </c>
      <c r="AT40" s="56"/>
    </row>
    <row r="41" spans="1:46" x14ac:dyDescent="0.25">
      <c r="A41" s="154" t="s">
        <v>72</v>
      </c>
      <c r="B41" t="s">
        <v>298</v>
      </c>
      <c r="C41" s="191">
        <v>45520</v>
      </c>
      <c r="D41">
        <v>189</v>
      </c>
      <c r="E41" s="154" t="str">
        <f>_xlfn.XLOOKUP(D41,'PO Client'!$A:$A,'PO Client'!$B:$B,FALSE)</f>
        <v>Profecta</v>
      </c>
      <c r="F41" s="154"/>
      <c r="G41" s="154" t="str">
        <f>_xlfn.XLOOKUP(D41,'PO Client'!$A:$A,'PO Client'!$E:$E,FALSE)</f>
        <v>Échantillon B25</v>
      </c>
      <c r="H41" s="188">
        <f>_xlfn.XLOOKUP(D41,'PO Client'!A:A,'PO Client'!L:L,"")</f>
        <v>45525</v>
      </c>
      <c r="I41" s="3">
        <v>40072</v>
      </c>
      <c r="J41" s="3">
        <v>30017</v>
      </c>
      <c r="K41" s="169" t="str">
        <f>_xlfn.XLOOKUP(I41,'Prix vente'!$A:$A,'Prix vente'!$H:$H,"")</f>
        <v>B25</v>
      </c>
      <c r="L41" s="155" t="str">
        <f>_xlfn.XLOOKUP(J41,'Prix MP'!A:A,'Prix MP'!F:F,FALSE)</f>
        <v>B25-3</v>
      </c>
      <c r="M41" s="155" t="str">
        <f>_xlfn.XLOOKUP(J41,'Prix MP'!A:A,'Prix MP'!D:D,FALSE)</f>
        <v>Jinda</v>
      </c>
      <c r="N41" s="154" t="str">
        <f>_xlfn.XLOOKUP(I41,'Prix vente'!$A:$A,'Prix vente'!$J:$J,"")</f>
        <v>White BOPP - Acrylic Adhesive</v>
      </c>
      <c r="O41" s="154"/>
      <c r="P41" s="154"/>
      <c r="Q41" s="154"/>
      <c r="R41" s="154"/>
      <c r="S41" s="154"/>
      <c r="T41" s="154"/>
      <c r="U41" s="154"/>
      <c r="V41" s="154"/>
      <c r="W41" s="154"/>
      <c r="X41" s="154"/>
      <c r="Y41" s="154">
        <f>_xlfn.XLOOKUP(I41,'Prix vente'!$A:$A,'Prix vente'!$P:$P,"")</f>
        <v>10</v>
      </c>
      <c r="Z41" s="154"/>
      <c r="AA41" s="154"/>
      <c r="AB41" s="154"/>
      <c r="AC41" s="154"/>
      <c r="AD41" s="154"/>
      <c r="AE41" s="154"/>
      <c r="AF41" s="154"/>
      <c r="AG41" s="154"/>
      <c r="AH41" s="154"/>
      <c r="AI41" s="154" t="str">
        <f>IF(_xlfn.XLOOKUP(I41,'Prix vente'!$A:$A,'Prix vente'!$O:$O,"")="msi","po","mm")</f>
        <v>po</v>
      </c>
      <c r="AJ41" s="154">
        <f>_xlfn.XLOOKUP(I41,'Prix vente'!$A:$A,'Prix vente'!$Q:$Q,"")</f>
        <v>5000</v>
      </c>
      <c r="AK41" s="154" t="str">
        <f>IF(_xlfn.XLOOKUP(I41,'Prix vente'!$A:$A,'Prix vente'!$O:$O,"")="msi","pi","m")</f>
        <v>pi</v>
      </c>
      <c r="AL41" s="154"/>
      <c r="AM41">
        <v>1</v>
      </c>
      <c r="AN41" t="s">
        <v>208</v>
      </c>
      <c r="AO41">
        <v>0</v>
      </c>
      <c r="AQ41">
        <f>_xlfn.XLOOKUP(E41,Clients!B:B,Clients!V:V)</f>
        <v>0</v>
      </c>
      <c r="AR41" s="169">
        <f>_xlfn.XLOOKUP(I41,'Prix vente'!A:A,'Prix vente'!B:B,FALSE)</f>
        <v>20017</v>
      </c>
      <c r="AT41" s="56"/>
    </row>
    <row r="42" spans="1:46" x14ac:dyDescent="0.25">
      <c r="A42" s="154" t="s">
        <v>73</v>
      </c>
      <c r="B42" t="s">
        <v>298</v>
      </c>
      <c r="C42" s="191">
        <v>45520</v>
      </c>
      <c r="D42">
        <v>190</v>
      </c>
      <c r="E42" s="154" t="str">
        <f>_xlfn.XLOOKUP(D42,'PO Client'!$A:$A,'PO Client'!$B:$B,FALSE)</f>
        <v>Étiquettes Luso-Flex</v>
      </c>
      <c r="F42" s="154"/>
      <c r="G42" s="154" t="str">
        <f>_xlfn.XLOOKUP(D42,'PO Client'!$A:$A,'PO Client'!$E:$E,FALSE)</f>
        <v>Échantillon B25</v>
      </c>
      <c r="H42" s="188">
        <f>_xlfn.XLOOKUP(D42,'PO Client'!A:A,'PO Client'!L:L,"")</f>
        <v>45525</v>
      </c>
      <c r="I42" s="3">
        <v>40073</v>
      </c>
      <c r="J42" s="3">
        <v>30017</v>
      </c>
      <c r="K42" s="169" t="str">
        <f>_xlfn.XLOOKUP(I42,'Prix vente'!$A:$A,'Prix vente'!$H:$H,"")</f>
        <v>B25</v>
      </c>
      <c r="L42" s="155" t="str">
        <f>_xlfn.XLOOKUP(J42,'Prix MP'!A:A,'Prix MP'!F:F,FALSE)</f>
        <v>B25-3</v>
      </c>
      <c r="M42" s="155" t="str">
        <f>_xlfn.XLOOKUP(J42,'Prix MP'!A:A,'Prix MP'!D:D,FALSE)</f>
        <v>Jinda</v>
      </c>
      <c r="N42" s="154" t="str">
        <f>_xlfn.XLOOKUP(I42,'Prix vente'!$A:$A,'Prix vente'!$J:$J,"")</f>
        <v>White BOPP - Acrylic Adhesive</v>
      </c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>
        <f>_xlfn.XLOOKUP(I42,'Prix vente'!$A:$A,'Prix vente'!$P:$P,"")</f>
        <v>4.75</v>
      </c>
      <c r="Z42" s="154"/>
      <c r="AA42" s="154"/>
      <c r="AB42" s="154"/>
      <c r="AC42" s="154"/>
      <c r="AD42" s="154"/>
      <c r="AE42" s="154"/>
      <c r="AF42" s="154"/>
      <c r="AG42" s="154"/>
      <c r="AH42" s="154"/>
      <c r="AI42" s="154" t="str">
        <f>IF(_xlfn.XLOOKUP(I42,'Prix vente'!$A:$A,'Prix vente'!$O:$O,"")="msi","po","mm")</f>
        <v>po</v>
      </c>
      <c r="AJ42" s="154">
        <f>_xlfn.XLOOKUP(I42,'Prix vente'!$A:$A,'Prix vente'!$Q:$Q,"")</f>
        <v>5000</v>
      </c>
      <c r="AK42" s="154" t="str">
        <f>IF(_xlfn.XLOOKUP(I42,'Prix vente'!$A:$A,'Prix vente'!$O:$O,"")="msi","pi","m")</f>
        <v>pi</v>
      </c>
      <c r="AL42" s="154"/>
      <c r="AM42">
        <v>1</v>
      </c>
      <c r="AN42" t="s">
        <v>208</v>
      </c>
      <c r="AO42">
        <v>0</v>
      </c>
      <c r="AR42" s="169">
        <f>_xlfn.XLOOKUP(I42,'Prix vente'!A:A,'Prix vente'!B:B,FALSE)</f>
        <v>20017</v>
      </c>
      <c r="AT42" s="56"/>
    </row>
    <row r="43" spans="1:46" x14ac:dyDescent="0.25">
      <c r="A43" s="154" t="s">
        <v>74</v>
      </c>
      <c r="B43" t="s">
        <v>298</v>
      </c>
      <c r="C43" s="191">
        <v>45520</v>
      </c>
      <c r="D43">
        <v>191</v>
      </c>
      <c r="E43" s="154" t="str">
        <f>_xlfn.XLOOKUP(D43,'PO Client'!$A:$A,'PO Client'!$B:$B,FALSE)</f>
        <v>Étiquettes Corsair</v>
      </c>
      <c r="F43" s="154"/>
      <c r="G43" s="154" t="str">
        <f>_xlfn.XLOOKUP(D43,'PO Client'!$A:$A,'PO Client'!$E:$E,FALSE)</f>
        <v>Échantillon D21</v>
      </c>
      <c r="H43" s="188">
        <f>_xlfn.XLOOKUP(D43,'PO Client'!A:A,'PO Client'!L:L,"")</f>
        <v>45525</v>
      </c>
      <c r="I43" s="3">
        <v>40074</v>
      </c>
      <c r="J43" s="3">
        <v>30012</v>
      </c>
      <c r="K43" s="169" t="str">
        <f>_xlfn.XLOOKUP(I43,'Prix vente'!$A:$A,'Prix vente'!$H:$H,"")</f>
        <v>D21</v>
      </c>
      <c r="L43" s="155" t="str">
        <f>_xlfn.XLOOKUP(J43,'Prix MP'!A:A,'Prix MP'!F:F,FALSE)</f>
        <v>D21-1</v>
      </c>
      <c r="M43" s="155" t="str">
        <f>_xlfn.XLOOKUP(J43,'Prix MP'!A:A,'Prix MP'!D:D,FALSE)</f>
        <v>AKO</v>
      </c>
      <c r="N43" s="154" t="str">
        <f>_xlfn.XLOOKUP(I43,'Prix vente'!$A:$A,'Prix vente'!$J:$J,"")</f>
        <v>TC DT - Hotmelt Adhesive</v>
      </c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>
        <f>_xlfn.XLOOKUP(I43,'Prix vente'!$A:$A,'Prix vente'!$P:$P,"")</f>
        <v>8.75</v>
      </c>
      <c r="Z43" s="154"/>
      <c r="AA43" s="154"/>
      <c r="AB43" s="154"/>
      <c r="AC43" s="154"/>
      <c r="AD43" s="154"/>
      <c r="AE43" s="154"/>
      <c r="AF43" s="154"/>
      <c r="AG43" s="154"/>
      <c r="AH43" s="154"/>
      <c r="AI43" s="154" t="str">
        <f>IF(_xlfn.XLOOKUP(I43,'Prix vente'!$A:$A,'Prix vente'!$O:$O,"")="msi","po","mm")</f>
        <v>po</v>
      </c>
      <c r="AJ43" s="154">
        <f>_xlfn.XLOOKUP(I43,'Prix vente'!$A:$A,'Prix vente'!$Q:$Q,"")</f>
        <v>4300</v>
      </c>
      <c r="AK43" s="154" t="str">
        <f>IF(_xlfn.XLOOKUP(I43,'Prix vente'!$A:$A,'Prix vente'!$O:$O,"")="msi","pi","m")</f>
        <v>pi</v>
      </c>
      <c r="AL43" s="154"/>
      <c r="AM43">
        <v>1</v>
      </c>
      <c r="AN43" t="s">
        <v>208</v>
      </c>
      <c r="AQ43" t="s">
        <v>661</v>
      </c>
      <c r="AR43" s="169">
        <f>_xlfn.XLOOKUP(I43,'Prix vente'!A:A,'Prix vente'!B:B,FALSE)</f>
        <v>20012</v>
      </c>
      <c r="AT43" s="56"/>
    </row>
    <row r="44" spans="1:46" x14ac:dyDescent="0.25">
      <c r="A44" s="154" t="s">
        <v>75</v>
      </c>
      <c r="B44" t="s">
        <v>298</v>
      </c>
      <c r="C44" s="191">
        <v>45520</v>
      </c>
      <c r="D44">
        <v>192</v>
      </c>
      <c r="E44" s="154" t="str">
        <f>_xlfn.XLOOKUP(D44,'PO Client'!$A:$A,'PO Client'!$B:$B,FALSE)</f>
        <v>ÉTIQUETTES MULTI-FLEX</v>
      </c>
      <c r="F44" s="154"/>
      <c r="G44" s="154" t="str">
        <f>_xlfn.XLOOKUP(D44,'PO Client'!$A:$A,'PO Client'!$E:$E,FALSE)</f>
        <v>Échantillons S15</v>
      </c>
      <c r="H44" s="188">
        <f>_xlfn.XLOOKUP(D44,'PO Client'!A:A,'PO Client'!L:L,"")</f>
        <v>45526</v>
      </c>
      <c r="I44" s="3">
        <v>40075</v>
      </c>
      <c r="J44" s="3">
        <v>30015</v>
      </c>
      <c r="K44" s="169" t="str">
        <f>_xlfn.XLOOKUP(I44,'Prix vente'!$A:$A,'Prix vente'!$H:$H,"")</f>
        <v>S15</v>
      </c>
      <c r="L44" s="155" t="str">
        <f>_xlfn.XLOOKUP(J44,'Prix MP'!A:A,'Prix MP'!F:F,FALSE)</f>
        <v>S15-3</v>
      </c>
      <c r="M44" s="155" t="str">
        <f>_xlfn.XLOOKUP(J44,'Prix MP'!A:A,'Prix MP'!D:D,FALSE)</f>
        <v>Jinda</v>
      </c>
      <c r="N44" s="154" t="str">
        <f>_xlfn.XLOOKUP(I44,'Prix vente'!$A:$A,'Prix vente'!$J:$J,"")</f>
        <v>SG - Acrylic Adhesive</v>
      </c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 t="s">
        <v>629</v>
      </c>
      <c r="Z44" s="154"/>
      <c r="AA44" s="154"/>
      <c r="AB44" s="154"/>
      <c r="AC44" s="154"/>
      <c r="AD44" s="154"/>
      <c r="AE44" s="154"/>
      <c r="AF44" s="154"/>
      <c r="AG44" s="154"/>
      <c r="AH44" s="154"/>
      <c r="AI44" s="154" t="str">
        <f>IF(_xlfn.XLOOKUP(I44,'Prix vente'!$A:$A,'Prix vente'!$O:$O,"")="msi","po","mm")</f>
        <v>po</v>
      </c>
      <c r="AJ44" s="154">
        <f>_xlfn.XLOOKUP(I44,'Prix vente'!$A:$A,'Prix vente'!$Q:$Q,"")</f>
        <v>3700</v>
      </c>
      <c r="AK44" s="154" t="str">
        <f>IF(_xlfn.XLOOKUP(I44,'Prix vente'!$A:$A,'Prix vente'!$O:$O,"")="msi","pi","m")</f>
        <v>pi</v>
      </c>
      <c r="AL44" s="154"/>
      <c r="AM44">
        <v>2</v>
      </c>
      <c r="AN44" t="s">
        <v>208</v>
      </c>
      <c r="AQ44" t="s">
        <v>665</v>
      </c>
      <c r="AR44" s="169">
        <f>_xlfn.XLOOKUP(I44,'Prix vente'!A:A,'Prix vente'!B:B,FALSE)</f>
        <v>20015</v>
      </c>
      <c r="AT44" s="56"/>
    </row>
    <row r="45" spans="1:46" x14ac:dyDescent="0.25">
      <c r="A45" s="154" t="s">
        <v>76</v>
      </c>
      <c r="B45" t="s">
        <v>298</v>
      </c>
      <c r="C45" s="191">
        <v>45524</v>
      </c>
      <c r="D45">
        <v>193</v>
      </c>
      <c r="E45" s="154" t="str">
        <f>_xlfn.XLOOKUP(D45,'PO Client'!$A:$A,'PO Client'!$B:$B,FALSE)</f>
        <v>Digi America Inc.</v>
      </c>
      <c r="F45" s="154"/>
      <c r="G45" s="154">
        <f>_xlfn.XLOOKUP(D45,'PO Client'!$A:$A,'PO Client'!$E:$E,FALSE)</f>
        <v>50008448</v>
      </c>
      <c r="H45" s="188">
        <f>_xlfn.XLOOKUP(D45,'PO Client'!A:A,'PO Client'!L:L,"")</f>
        <v>45527</v>
      </c>
      <c r="I45" s="3">
        <v>40054</v>
      </c>
      <c r="J45" s="3">
        <v>30013</v>
      </c>
      <c r="K45" s="169" t="str">
        <f>_xlfn.XLOOKUP(I45,'Prix vente'!$A:$A,'Prix vente'!$H:$H,"")</f>
        <v>D16</v>
      </c>
      <c r="L45" s="155" t="str">
        <f>_xlfn.XLOOKUP(J45,'Prix MP'!A:A,'Prix MP'!F:F,FALSE)</f>
        <v>D11-1</v>
      </c>
      <c r="M45" s="155" t="str">
        <f>_xlfn.XLOOKUP(J45,'Prix MP'!A:A,'Prix MP'!D:D,FALSE)</f>
        <v>AKO</v>
      </c>
      <c r="N45" s="154" t="str">
        <f>_xlfn.XLOOKUP(I45,'Prix vente'!$A:$A,'Prix vente'!$J:$J,"")</f>
        <v>DT Paper, Acrylic adhesive</v>
      </c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>
        <f>_xlfn.XLOOKUP(I45,'Prix vente'!$A:$A,'Prix vente'!$P:$P,"")</f>
        <v>9</v>
      </c>
      <c r="Z45" s="154"/>
      <c r="AA45" s="154"/>
      <c r="AB45" s="154"/>
      <c r="AC45" s="154"/>
      <c r="AD45" s="154"/>
      <c r="AE45" s="154"/>
      <c r="AF45" s="154"/>
      <c r="AG45" s="154"/>
      <c r="AH45" s="154"/>
      <c r="AI45" s="154" t="str">
        <f>IF(_xlfn.XLOOKUP(I45,'Prix vente'!$A:$A,'Prix vente'!$O:$O,"")="msi","po","mm")</f>
        <v>po</v>
      </c>
      <c r="AJ45" s="154">
        <f>_xlfn.XLOOKUP(I45,'Prix vente'!$A:$A,'Prix vente'!$Q:$Q,"")</f>
        <v>5000</v>
      </c>
      <c r="AK45" s="154" t="str">
        <f>IF(_xlfn.XLOOKUP(I45,'Prix vente'!$A:$A,'Prix vente'!$O:$O,"")="msi","pi","m")</f>
        <v>pi</v>
      </c>
      <c r="AL45" s="154"/>
      <c r="AM45">
        <v>24</v>
      </c>
      <c r="AN45" t="s">
        <v>208</v>
      </c>
      <c r="AO45">
        <v>24</v>
      </c>
      <c r="AQ45" t="s">
        <v>678</v>
      </c>
      <c r="AR45" s="169">
        <f>_xlfn.XLOOKUP(I45,'Prix vente'!A:A,'Prix vente'!B:B,FALSE)</f>
        <v>20013</v>
      </c>
      <c r="AS45" s="3">
        <v>1</v>
      </c>
      <c r="AT45" s="56"/>
    </row>
    <row r="46" spans="1:46" x14ac:dyDescent="0.25">
      <c r="A46" s="154" t="s">
        <v>77</v>
      </c>
      <c r="B46" t="s">
        <v>298</v>
      </c>
      <c r="C46" s="191">
        <v>45525</v>
      </c>
      <c r="D46">
        <v>194</v>
      </c>
      <c r="E46" s="154" t="str">
        <f>_xlfn.XLOOKUP(D46,'PO Client'!$A:$A,'PO Client'!$B:$B,FALSE)</f>
        <v>Étiquettes Luso-Flex</v>
      </c>
      <c r="F46" s="154"/>
      <c r="G46" s="154">
        <f>_xlfn.XLOOKUP(D46,'PO Client'!$A:$A,'PO Client'!$E:$E,FALSE)</f>
        <v>1910</v>
      </c>
      <c r="H46" s="188">
        <f>_xlfn.XLOOKUP(D46,'PO Client'!A:A,'PO Client'!L:L,"")</f>
        <v>45530</v>
      </c>
      <c r="I46" s="3">
        <v>40060</v>
      </c>
      <c r="J46" s="3">
        <v>30012</v>
      </c>
      <c r="K46" s="169" t="str">
        <f>_xlfn.XLOOKUP(I46,'Prix vente'!$A:$A,'Prix vente'!$H:$H,"")</f>
        <v>D21</v>
      </c>
      <c r="L46" s="155" t="str">
        <f>_xlfn.XLOOKUP(J46,'Prix MP'!A:A,'Prix MP'!F:F,FALSE)</f>
        <v>D21-1</v>
      </c>
      <c r="M46" s="155" t="str">
        <f>_xlfn.XLOOKUP(J46,'Prix MP'!A:A,'Prix MP'!D:D,FALSE)</f>
        <v>AKO</v>
      </c>
      <c r="N46" s="154" t="str">
        <f>_xlfn.XLOOKUP(I46,'Prix vente'!$A:$A,'Prix vente'!$J:$J,"")</f>
        <v>TC DT - Hotmelt Adhesive</v>
      </c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>
        <f>_xlfn.XLOOKUP(I46,'Prix vente'!$A:$A,'Prix vente'!$P:$P,"")</f>
        <v>8.75</v>
      </c>
      <c r="Z46" s="154"/>
      <c r="AA46" s="154"/>
      <c r="AB46" s="154"/>
      <c r="AC46" s="154"/>
      <c r="AD46" s="154"/>
      <c r="AE46" s="154"/>
      <c r="AF46" s="154"/>
      <c r="AG46" s="154"/>
      <c r="AH46" s="154"/>
      <c r="AI46" s="154" t="str">
        <f>IF(_xlfn.XLOOKUP(I46,'Prix vente'!$A:$A,'Prix vente'!$O:$O,"")="msi","po","mm")</f>
        <v>po</v>
      </c>
      <c r="AJ46" s="154">
        <f>_xlfn.XLOOKUP(I46,'Prix vente'!$A:$A,'Prix vente'!$Q:$Q,"")</f>
        <v>10000</v>
      </c>
      <c r="AK46" s="154" t="str">
        <f>IF(_xlfn.XLOOKUP(I46,'Prix vente'!$A:$A,'Prix vente'!$O:$O,"")="msi","pi","m")</f>
        <v>pi</v>
      </c>
      <c r="AL46" s="154"/>
      <c r="AM46">
        <v>6</v>
      </c>
      <c r="AN46" t="s">
        <v>208</v>
      </c>
      <c r="AO46">
        <v>0</v>
      </c>
      <c r="AQ46" t="s">
        <v>672</v>
      </c>
      <c r="AR46" s="169">
        <f>_xlfn.XLOOKUP(I46,'Prix vente'!A:A,'Prix vente'!B:B,FALSE)</f>
        <v>20012</v>
      </c>
      <c r="AS46" s="3">
        <v>1</v>
      </c>
      <c r="AT46" s="56"/>
    </row>
    <row r="47" spans="1:46" x14ac:dyDescent="0.25">
      <c r="A47" s="154" t="s">
        <v>78</v>
      </c>
      <c r="B47" t="s">
        <v>298</v>
      </c>
      <c r="C47" s="191">
        <v>45527</v>
      </c>
      <c r="D47">
        <v>195</v>
      </c>
      <c r="E47" s="154" t="str">
        <f>_xlfn.XLOOKUP(D47,'PO Client'!$A:$A,'PO Client'!$B:$B,FALSE)</f>
        <v>Imprimerie Ste-Julie</v>
      </c>
      <c r="F47" s="154"/>
      <c r="G47" s="154">
        <f>_xlfn.XLOOKUP(D47,'PO Client'!$A:$A,'PO Client'!$E:$E,FALSE)</f>
        <v>103322</v>
      </c>
      <c r="H47" s="188">
        <f>_xlfn.XLOOKUP(D47,'PO Client'!A:A,'PO Client'!L:L,"")</f>
        <v>45532</v>
      </c>
      <c r="I47" s="3">
        <v>40048</v>
      </c>
      <c r="J47" s="3">
        <v>30011</v>
      </c>
      <c r="K47" s="169" t="str">
        <f>_xlfn.XLOOKUP(I47,'Prix vente'!$A:$A,'Prix vente'!$H:$H,"")</f>
        <v>S21</v>
      </c>
      <c r="L47" s="155" t="str">
        <f>_xlfn.XLOOKUP(J47,'Prix MP'!A:A,'Prix MP'!F:F,FALSE)</f>
        <v>S21-1</v>
      </c>
      <c r="M47" s="155" t="str">
        <f>_xlfn.XLOOKUP(J47,'Prix MP'!A:A,'Prix MP'!D:D,FALSE)</f>
        <v>AKO</v>
      </c>
      <c r="N47" s="154" t="str">
        <f>_xlfn.XLOOKUP(I47,'Prix vente'!$A:$A,'Prix vente'!$J:$J,"")</f>
        <v>SG - Hotmelt Adhesive</v>
      </c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>
        <f>_xlfn.XLOOKUP(I47,'Prix vente'!$A:$A,'Prix vente'!$P:$P,"")</f>
        <v>12</v>
      </c>
      <c r="Z47" s="154"/>
      <c r="AA47" s="154"/>
      <c r="AB47" s="154"/>
      <c r="AC47" s="154"/>
      <c r="AD47" s="154"/>
      <c r="AE47" s="154"/>
      <c r="AF47" s="154"/>
      <c r="AG47" s="154"/>
      <c r="AH47" s="154"/>
      <c r="AI47" s="154" t="str">
        <f>IF(_xlfn.XLOOKUP(I47,'Prix vente'!$A:$A,'Prix vente'!$O:$O,"")="msi","po","mm")</f>
        <v>po</v>
      </c>
      <c r="AJ47" s="154">
        <f>_xlfn.XLOOKUP(I47,'Prix vente'!$A:$A,'Prix vente'!$Q:$Q,"")</f>
        <v>5000</v>
      </c>
      <c r="AK47" s="154" t="str">
        <f>IF(_xlfn.XLOOKUP(I47,'Prix vente'!$A:$A,'Prix vente'!$O:$O,"")="msi","pi","m")</f>
        <v>pi</v>
      </c>
      <c r="AL47" s="154"/>
      <c r="AM47">
        <v>10</v>
      </c>
      <c r="AN47" t="s">
        <v>208</v>
      </c>
      <c r="AO47">
        <v>0</v>
      </c>
      <c r="AQ47" t="s">
        <v>675</v>
      </c>
      <c r="AR47" s="169">
        <f>_xlfn.XLOOKUP(I47,'Prix vente'!A:A,'Prix vente'!B:B,FALSE)</f>
        <v>20011</v>
      </c>
      <c r="AS47" s="3" t="s">
        <v>676</v>
      </c>
      <c r="AT47" s="56"/>
    </row>
    <row r="48" spans="1:46" x14ac:dyDescent="0.25">
      <c r="A48" s="154" t="s">
        <v>79</v>
      </c>
      <c r="B48" t="s">
        <v>298</v>
      </c>
      <c r="C48" s="191">
        <v>45527</v>
      </c>
      <c r="D48">
        <v>196</v>
      </c>
      <c r="E48" s="154" t="str">
        <f>_xlfn.XLOOKUP(D48,'PO Client'!$A:$A,'PO Client'!$B:$B,FALSE)</f>
        <v>Emballages Mijo</v>
      </c>
      <c r="F48" s="154"/>
      <c r="G48" s="154" t="str">
        <f>_xlfn.XLOOKUP(D48,'PO Client'!$A:$A,'PO Client'!$E:$E,FALSE)</f>
        <v>Échantillons S15 et B25</v>
      </c>
      <c r="H48" s="188">
        <f>_xlfn.XLOOKUP(D48,'PO Client'!A:A,'PO Client'!L:L,"")</f>
        <v>45532</v>
      </c>
      <c r="I48" s="3">
        <v>40077</v>
      </c>
      <c r="J48" s="3">
        <v>30015</v>
      </c>
      <c r="K48" s="169" t="str">
        <f>_xlfn.XLOOKUP(I48,'Prix vente'!$A:$A,'Prix vente'!$H:$H,"")</f>
        <v>S15</v>
      </c>
      <c r="L48" s="155" t="str">
        <f>_xlfn.XLOOKUP(J48,'Prix MP'!A:A,'Prix MP'!F:F,FALSE)</f>
        <v>S15-3</v>
      </c>
      <c r="M48" s="155" t="str">
        <f>_xlfn.XLOOKUP(J48,'Prix MP'!A:A,'Prix MP'!D:D,FALSE)</f>
        <v>Jinda</v>
      </c>
      <c r="N48" s="154" t="str">
        <f>_xlfn.XLOOKUP(I48,'Prix vente'!$A:$A,'Prix vente'!$J:$J,"")</f>
        <v>SG - Acrylic Adhesive</v>
      </c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>
        <f>_xlfn.XLOOKUP(I48,'Prix vente'!$A:$A,'Prix vente'!$P:$P,"")</f>
        <v>10.75</v>
      </c>
      <c r="Z48" s="154"/>
      <c r="AA48" s="154"/>
      <c r="AB48" s="154"/>
      <c r="AC48" s="154"/>
      <c r="AD48" s="154"/>
      <c r="AE48" s="154"/>
      <c r="AF48" s="154"/>
      <c r="AG48" s="154"/>
      <c r="AH48" s="154"/>
      <c r="AI48" s="154" t="str">
        <f>IF(_xlfn.XLOOKUP(I48,'Prix vente'!$A:$A,'Prix vente'!$O:$O,"")="msi","po","mm")</f>
        <v>po</v>
      </c>
      <c r="AJ48" s="154">
        <f>_xlfn.XLOOKUP(I48,'Prix vente'!$A:$A,'Prix vente'!$Q:$Q,"")</f>
        <v>5000</v>
      </c>
      <c r="AK48" s="154" t="str">
        <f>IF(_xlfn.XLOOKUP(I48,'Prix vente'!$A:$A,'Prix vente'!$O:$O,"")="msi","pi","m")</f>
        <v>pi</v>
      </c>
      <c r="AL48" s="154"/>
      <c r="AM48">
        <v>1</v>
      </c>
      <c r="AN48" t="s">
        <v>208</v>
      </c>
      <c r="AQ48" t="s">
        <v>698</v>
      </c>
      <c r="AR48" s="169">
        <f>_xlfn.XLOOKUP(I48,'Prix vente'!A:A,'Prix vente'!B:B,FALSE)</f>
        <v>20015</v>
      </c>
      <c r="AS48" s="3">
        <v>0</v>
      </c>
      <c r="AT48" s="56"/>
    </row>
    <row r="49" spans="1:47" x14ac:dyDescent="0.25">
      <c r="A49" s="154" t="s">
        <v>80</v>
      </c>
      <c r="B49" t="s">
        <v>298</v>
      </c>
      <c r="C49" s="191">
        <v>45527</v>
      </c>
      <c r="D49">
        <v>196</v>
      </c>
      <c r="E49" s="154" t="str">
        <f>_xlfn.XLOOKUP(D49,'PO Client'!$A:$A,'PO Client'!$B:$B,FALSE)</f>
        <v>Emballages Mijo</v>
      </c>
      <c r="F49" s="154"/>
      <c r="G49" s="154" t="str">
        <f>_xlfn.XLOOKUP(D49,'PO Client'!$A:$A,'PO Client'!$E:$E,FALSE)</f>
        <v>Échantillons S15 et B25</v>
      </c>
      <c r="H49" s="188">
        <f>_xlfn.XLOOKUP(D49,'PO Client'!A:A,'PO Client'!L:L,"")</f>
        <v>45532</v>
      </c>
      <c r="I49" s="3">
        <v>40078</v>
      </c>
      <c r="J49" s="3">
        <v>30017</v>
      </c>
      <c r="K49" s="169" t="str">
        <f>_xlfn.XLOOKUP(I49,'Prix vente'!$A:$A,'Prix vente'!$H:$H,"")</f>
        <v>B25</v>
      </c>
      <c r="L49" s="155" t="str">
        <f>_xlfn.XLOOKUP(J49,'Prix MP'!A:A,'Prix MP'!F:F,FALSE)</f>
        <v>B25-3</v>
      </c>
      <c r="M49" s="155" t="str">
        <f>_xlfn.XLOOKUP(J49,'Prix MP'!A:A,'Prix MP'!D:D,FALSE)</f>
        <v>Jinda</v>
      </c>
      <c r="N49" s="154" t="str">
        <f>_xlfn.XLOOKUP(I49,'Prix vente'!$A:$A,'Prix vente'!$J:$J,"")</f>
        <v>White BOPP - Acrylic Adhesive</v>
      </c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>
        <f>_xlfn.XLOOKUP(I49,'Prix vente'!$A:$A,'Prix vente'!$P:$P,"")</f>
        <v>9</v>
      </c>
      <c r="Z49" s="154"/>
      <c r="AA49" s="154"/>
      <c r="AB49" s="154"/>
      <c r="AC49" s="154"/>
      <c r="AD49" s="154"/>
      <c r="AE49" s="154"/>
      <c r="AF49" s="154"/>
      <c r="AG49" s="154"/>
      <c r="AH49" s="154"/>
      <c r="AI49" s="154" t="str">
        <f>IF(_xlfn.XLOOKUP(I49,'Prix vente'!$A:$A,'Prix vente'!$O:$O,"")="msi","po","mm")</f>
        <v>po</v>
      </c>
      <c r="AJ49" s="154">
        <f>_xlfn.XLOOKUP(I49,'Prix vente'!$A:$A,'Prix vente'!$Q:$Q,"")</f>
        <v>5000</v>
      </c>
      <c r="AK49" s="154" t="str">
        <f>IF(_xlfn.XLOOKUP(I49,'Prix vente'!$A:$A,'Prix vente'!$O:$O,"")="msi","pi","m")</f>
        <v>pi</v>
      </c>
      <c r="AL49" s="154"/>
      <c r="AM49">
        <v>1</v>
      </c>
      <c r="AN49" t="s">
        <v>208</v>
      </c>
      <c r="AQ49" t="s">
        <v>697</v>
      </c>
      <c r="AR49" s="169">
        <f>_xlfn.XLOOKUP(I49,'Prix vente'!A:A,'Prix vente'!B:B,FALSE)</f>
        <v>20017</v>
      </c>
      <c r="AS49" s="3">
        <v>0</v>
      </c>
      <c r="AT49" s="56"/>
    </row>
    <row r="50" spans="1:47" x14ac:dyDescent="0.25">
      <c r="A50" s="154" t="s">
        <v>81</v>
      </c>
      <c r="B50" t="s">
        <v>298</v>
      </c>
      <c r="C50" s="191">
        <v>45530</v>
      </c>
      <c r="D50">
        <v>197</v>
      </c>
      <c r="E50" s="154" t="str">
        <f>_xlfn.XLOOKUP(D50,'PO Client'!$A:$A,'PO Client'!$B:$B,FALSE)</f>
        <v>Digi America Inc.</v>
      </c>
      <c r="F50" s="154"/>
      <c r="G50" s="154">
        <f>_xlfn.XLOOKUP(D50,'PO Client'!$A:$A,'PO Client'!$E:$E,FALSE)</f>
        <v>50008482</v>
      </c>
      <c r="H50" s="188">
        <f>_xlfn.XLOOKUP(D50,'PO Client'!A:A,'PO Client'!L:L,"")</f>
        <v>45541</v>
      </c>
      <c r="I50" s="3">
        <v>40033</v>
      </c>
      <c r="J50" s="3">
        <v>30013</v>
      </c>
      <c r="K50" s="169" t="str">
        <f>_xlfn.XLOOKUP(I50,'Prix vente'!$A:$A,'Prix vente'!$H:$H,"")</f>
        <v>D16</v>
      </c>
      <c r="L50" s="155" t="str">
        <f>_xlfn.XLOOKUP(J50,'Prix MP'!A:A,'Prix MP'!F:F,FALSE)</f>
        <v>D11-1</v>
      </c>
      <c r="M50" s="155" t="str">
        <f>_xlfn.XLOOKUP(J50,'Prix MP'!A:A,'Prix MP'!D:D,FALSE)</f>
        <v>AKO</v>
      </c>
      <c r="N50" s="154" t="str">
        <f>_xlfn.XLOOKUP(I50,'Prix vente'!$A:$A,'Prix vente'!$J:$J,"")</f>
        <v>DT Paper (Acrylic adhesive)</v>
      </c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>
        <f>_xlfn.XLOOKUP(I50,'Prix vente'!$A:$A,'Prix vente'!$P:$P,"")</f>
        <v>10</v>
      </c>
      <c r="Z50" s="154"/>
      <c r="AA50" s="154"/>
      <c r="AB50" s="154"/>
      <c r="AC50" s="154"/>
      <c r="AD50" s="154"/>
      <c r="AE50" s="154"/>
      <c r="AF50" s="154"/>
      <c r="AG50" s="154"/>
      <c r="AH50" s="154"/>
      <c r="AI50" s="154" t="str">
        <f>IF(_xlfn.XLOOKUP(I50,'Prix vente'!$A:$A,'Prix vente'!$O:$O,"")="msi","po","mm")</f>
        <v>po</v>
      </c>
      <c r="AJ50" s="154">
        <f>_xlfn.XLOOKUP(I50,'Prix vente'!$A:$A,'Prix vente'!$Q:$Q,"")</f>
        <v>5000</v>
      </c>
      <c r="AK50" s="154" t="str">
        <f>IF(_xlfn.XLOOKUP(I50,'Prix vente'!$A:$A,'Prix vente'!$O:$O,"")="msi","pi","m")</f>
        <v>pi</v>
      </c>
      <c r="AL50" s="154"/>
      <c r="AM50">
        <v>28</v>
      </c>
      <c r="AN50" t="s">
        <v>188</v>
      </c>
      <c r="AO50">
        <v>0</v>
      </c>
      <c r="AQ50" t="s">
        <v>702</v>
      </c>
      <c r="AR50" s="169">
        <f>_xlfn.XLOOKUP(I50,'Prix vente'!A:A,'Prix vente'!B:B,FALSE)</f>
        <v>20013</v>
      </c>
      <c r="AS50" s="3">
        <v>1</v>
      </c>
      <c r="AT50" s="56"/>
      <c r="AU50" s="177"/>
    </row>
    <row r="51" spans="1:47" x14ac:dyDescent="0.25">
      <c r="A51" s="154" t="s">
        <v>82</v>
      </c>
      <c r="B51" t="s">
        <v>298</v>
      </c>
      <c r="C51" s="191">
        <v>45530</v>
      </c>
      <c r="D51">
        <v>198</v>
      </c>
      <c r="E51" s="154" t="str">
        <f>_xlfn.XLOOKUP(D51,'PO Client'!$A:$A,'PO Client'!$B:$B,FALSE)</f>
        <v>Étiquettes Luso-Flex</v>
      </c>
      <c r="F51" s="154"/>
      <c r="G51" s="154">
        <f>_xlfn.XLOOKUP(D51,'PO Client'!$A:$A,'PO Client'!$E:$E,FALSE)</f>
        <v>1911</v>
      </c>
      <c r="H51" s="188">
        <f>_xlfn.XLOOKUP(D51,'PO Client'!A:A,'PO Client'!L:L,"")</f>
        <v>45532</v>
      </c>
      <c r="I51" s="3">
        <v>40060</v>
      </c>
      <c r="J51" s="3">
        <v>30012</v>
      </c>
      <c r="K51" s="169" t="str">
        <f>_xlfn.XLOOKUP(I51,'Prix vente'!$A:$A,'Prix vente'!$H:$H,"")</f>
        <v>D21</v>
      </c>
      <c r="L51" s="155" t="str">
        <f>_xlfn.XLOOKUP(J51,'Prix MP'!A:A,'Prix MP'!F:F,FALSE)</f>
        <v>D21-1</v>
      </c>
      <c r="M51" s="155" t="str">
        <f>_xlfn.XLOOKUP(J51,'Prix MP'!A:A,'Prix MP'!D:D,FALSE)</f>
        <v>AKO</v>
      </c>
      <c r="N51" s="154" t="str">
        <f>_xlfn.XLOOKUP(I51,'Prix vente'!$A:$A,'Prix vente'!$J:$J,"")</f>
        <v>TC DT - Hotmelt Adhesive</v>
      </c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>
        <f>_xlfn.XLOOKUP(I51,'Prix vente'!$A:$A,'Prix vente'!$P:$P,"")</f>
        <v>8.75</v>
      </c>
      <c r="Z51" s="154"/>
      <c r="AA51" s="154"/>
      <c r="AB51" s="154"/>
      <c r="AC51" s="154"/>
      <c r="AD51" s="154"/>
      <c r="AE51" s="154"/>
      <c r="AF51" s="154"/>
      <c r="AG51" s="154"/>
      <c r="AH51" s="154"/>
      <c r="AI51" s="154" t="str">
        <f>IF(_xlfn.XLOOKUP(I51,'Prix vente'!$A:$A,'Prix vente'!$O:$O,"")="msi","po","mm")</f>
        <v>po</v>
      </c>
      <c r="AJ51" s="154">
        <f>_xlfn.XLOOKUP(I51,'Prix vente'!$A:$A,'Prix vente'!$Q:$Q,"")</f>
        <v>10000</v>
      </c>
      <c r="AK51" s="154" t="str">
        <f>IF(_xlfn.XLOOKUP(I51,'Prix vente'!$A:$A,'Prix vente'!$O:$O,"")="msi","pi","m")</f>
        <v>pi</v>
      </c>
      <c r="AL51" s="154"/>
      <c r="AM51">
        <v>12</v>
      </c>
      <c r="AN51" t="s">
        <v>208</v>
      </c>
      <c r="AQ51" t="s">
        <v>672</v>
      </c>
      <c r="AR51" s="169">
        <f>_xlfn.XLOOKUP(I51,'Prix vente'!A:A,'Prix vente'!B:B,FALSE)</f>
        <v>20012</v>
      </c>
      <c r="AS51" s="3">
        <v>2</v>
      </c>
      <c r="AT51" s="56"/>
    </row>
    <row r="52" spans="1:47" x14ac:dyDescent="0.25">
      <c r="A52" s="154" t="s">
        <v>83</v>
      </c>
      <c r="B52" t="s">
        <v>298</v>
      </c>
      <c r="C52" s="191">
        <v>45538</v>
      </c>
      <c r="D52">
        <v>199</v>
      </c>
      <c r="E52" s="154" t="str">
        <f>_xlfn.XLOOKUP(D52,'PO Client'!$A:$A,'PO Client'!$B:$B,FALSE)</f>
        <v>Étiquettes Luso-Flex</v>
      </c>
      <c r="F52" s="154"/>
      <c r="G52" s="154">
        <f>_xlfn.XLOOKUP(D52,'PO Client'!$A:$A,'PO Client'!$E:$E,FALSE)</f>
        <v>1915</v>
      </c>
      <c r="H52" s="188">
        <f>_xlfn.XLOOKUP(D52,'PO Client'!A:A,'PO Client'!L:L,"")</f>
        <v>45541</v>
      </c>
      <c r="I52" s="3">
        <v>40080</v>
      </c>
      <c r="J52" s="3">
        <v>30017</v>
      </c>
      <c r="K52" s="169" t="str">
        <f>_xlfn.XLOOKUP(I52,'Prix vente'!$A:$A,'Prix vente'!$H:$H,"")</f>
        <v>B25</v>
      </c>
      <c r="L52" s="155" t="str">
        <f>_xlfn.XLOOKUP(J52,'Prix MP'!A:A,'Prix MP'!F:F,FALSE)</f>
        <v>B25-3</v>
      </c>
      <c r="M52" s="155" t="str">
        <f>_xlfn.XLOOKUP(J52,'Prix MP'!A:A,'Prix MP'!D:D,FALSE)</f>
        <v>Jinda</v>
      </c>
      <c r="N52" s="154" t="str">
        <f>_xlfn.XLOOKUP(I52,'Prix vente'!$A:$A,'Prix vente'!$J:$J,"")</f>
        <v>White BOPP - Acrylic Adhesive</v>
      </c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>
        <f>_xlfn.XLOOKUP(I52,'Prix vente'!$A:$A,'Prix vente'!$P:$P,"")</f>
        <v>4.61538</v>
      </c>
      <c r="Z52" s="154"/>
      <c r="AA52" s="154"/>
      <c r="AB52" s="154"/>
      <c r="AC52" s="154"/>
      <c r="AD52" s="154"/>
      <c r="AE52" s="154"/>
      <c r="AF52" s="154"/>
      <c r="AG52" s="154"/>
      <c r="AH52" s="154"/>
      <c r="AI52" s="154" t="str">
        <f>IF(_xlfn.XLOOKUP(I52,'Prix vente'!$A:$A,'Prix vente'!$O:$O,"")="msi","po","mm")</f>
        <v>po</v>
      </c>
      <c r="AJ52" s="154">
        <f>_xlfn.XLOOKUP(I52,'Prix vente'!$A:$A,'Prix vente'!$Q:$Q,"")</f>
        <v>10000</v>
      </c>
      <c r="AK52" s="154" t="str">
        <f>IF(_xlfn.XLOOKUP(I52,'Prix vente'!$A:$A,'Prix vente'!$O:$O,"")="msi","pi","m")</f>
        <v>pi</v>
      </c>
      <c r="AL52" s="154"/>
      <c r="AM52">
        <v>13</v>
      </c>
      <c r="AN52" t="s">
        <v>208</v>
      </c>
      <c r="AO52">
        <v>0</v>
      </c>
      <c r="AQ52" t="str">
        <f>_xlfn.XLOOKUP(E52,Clients!B:B,Clients!V:V)</f>
        <v>* Livrer les bobines debout</v>
      </c>
      <c r="AR52" s="169">
        <f>_xlfn.XLOOKUP(I52,'Prix vente'!A:A,'Prix vente'!B:B,FALSE)</f>
        <v>20017</v>
      </c>
      <c r="AS52" s="3">
        <v>1</v>
      </c>
      <c r="AT52" s="56"/>
    </row>
    <row r="53" spans="1:47" x14ac:dyDescent="0.25">
      <c r="A53" s="154" t="s">
        <v>84</v>
      </c>
      <c r="B53" t="s">
        <v>298</v>
      </c>
      <c r="C53" s="191">
        <v>45539</v>
      </c>
      <c r="D53">
        <v>200</v>
      </c>
      <c r="E53" s="154" t="str">
        <f>_xlfn.XLOOKUP(D53,'PO Client'!$A:$A,'PO Client'!$B:$B,FALSE)</f>
        <v>Imprimerie Ste-Julie</v>
      </c>
      <c r="F53" s="154"/>
      <c r="G53" s="154">
        <f>_xlfn.XLOOKUP(D53,'PO Client'!$A:$A,'PO Client'!$E:$E,FALSE)</f>
        <v>103562</v>
      </c>
      <c r="H53" s="188">
        <f>_xlfn.XLOOKUP(D53,'PO Client'!A:A,'PO Client'!L:L,"")</f>
        <v>45541</v>
      </c>
      <c r="I53" s="3">
        <v>40081</v>
      </c>
      <c r="J53" s="3">
        <v>30011</v>
      </c>
      <c r="K53" s="169" t="str">
        <f>_xlfn.XLOOKUP(I53,'Prix vente'!$A:$A,'Prix vente'!$H:$H,"")</f>
        <v>S21</v>
      </c>
      <c r="L53" s="155" t="str">
        <f>_xlfn.XLOOKUP(J53,'Prix MP'!A:A,'Prix MP'!F:F,FALSE)</f>
        <v>S21-1</v>
      </c>
      <c r="M53" s="155" t="str">
        <f>_xlfn.XLOOKUP(J53,'Prix MP'!A:A,'Prix MP'!D:D,FALSE)</f>
        <v>AKO</v>
      </c>
      <c r="N53" s="154" t="str">
        <f>_xlfn.XLOOKUP(I53,'Prix vente'!$A:$A,'Prix vente'!$J:$J,"")</f>
        <v>SG - Hotmelt Adhesive</v>
      </c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>
        <f>_xlfn.XLOOKUP(I53,'Prix vente'!$A:$A,'Prix vente'!$P:$P,"")</f>
        <v>10</v>
      </c>
      <c r="Z53" s="154"/>
      <c r="AA53" s="154"/>
      <c r="AB53" s="154"/>
      <c r="AC53" s="154"/>
      <c r="AD53" s="154"/>
      <c r="AE53" s="154"/>
      <c r="AF53" s="154"/>
      <c r="AG53" s="154"/>
      <c r="AH53" s="154"/>
      <c r="AI53" s="154" t="str">
        <f>IF(_xlfn.XLOOKUP(I53,'Prix vente'!$A:$A,'Prix vente'!$O:$O,"")="msi","po","mm")</f>
        <v>po</v>
      </c>
      <c r="AJ53" s="154">
        <f>_xlfn.XLOOKUP(I53,'Prix vente'!$A:$A,'Prix vente'!$Q:$Q,"")</f>
        <v>5000</v>
      </c>
      <c r="AK53" s="154" t="str">
        <f>IF(_xlfn.XLOOKUP(I53,'Prix vente'!$A:$A,'Prix vente'!$O:$O,"")="msi","pi","m")</f>
        <v>pi</v>
      </c>
      <c r="AL53" s="154"/>
      <c r="AM53">
        <v>6</v>
      </c>
      <c r="AN53" t="s">
        <v>208</v>
      </c>
      <c r="AO53">
        <v>0</v>
      </c>
      <c r="AR53" s="169">
        <f>_xlfn.XLOOKUP(I53,'Prix vente'!A:A,'Prix vente'!B:B,FALSE)</f>
        <v>20011</v>
      </c>
      <c r="AS53" s="3">
        <v>1</v>
      </c>
      <c r="AT53" s="56"/>
    </row>
    <row r="54" spans="1:47" x14ac:dyDescent="0.25">
      <c r="A54" s="154" t="s">
        <v>85</v>
      </c>
      <c r="B54" t="s">
        <v>298</v>
      </c>
      <c r="C54" s="191">
        <v>45539</v>
      </c>
      <c r="D54">
        <v>200</v>
      </c>
      <c r="E54" s="154" t="str">
        <f>_xlfn.XLOOKUP(D54,'PO Client'!$A:$A,'PO Client'!$B:$B,FALSE)</f>
        <v>Imprimerie Ste-Julie</v>
      </c>
      <c r="F54" s="154"/>
      <c r="G54" s="154">
        <f>_xlfn.XLOOKUP(D54,'PO Client'!$A:$A,'PO Client'!$E:$E,FALSE)</f>
        <v>103562</v>
      </c>
      <c r="H54" s="188">
        <f>_xlfn.XLOOKUP(D54,'PO Client'!A:A,'PO Client'!L:L,"")</f>
        <v>45541</v>
      </c>
      <c r="I54" s="3">
        <v>40082</v>
      </c>
      <c r="J54" s="3">
        <v>30011</v>
      </c>
      <c r="K54" s="169" t="str">
        <f>_xlfn.XLOOKUP(I54,'Prix vente'!$A:$A,'Prix vente'!$H:$H,"")</f>
        <v>S21</v>
      </c>
      <c r="L54" s="155" t="str">
        <f>_xlfn.XLOOKUP(J54,'Prix MP'!A:A,'Prix MP'!F:F,FALSE)</f>
        <v>S21-1</v>
      </c>
      <c r="M54" s="155" t="str">
        <f>_xlfn.XLOOKUP(J54,'Prix MP'!A:A,'Prix MP'!D:D,FALSE)</f>
        <v>AKO</v>
      </c>
      <c r="N54" s="154" t="str">
        <f>_xlfn.XLOOKUP(I54,'Prix vente'!$A:$A,'Prix vente'!$J:$J,"")</f>
        <v>SG - Hotmelt Adhesive</v>
      </c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 t="s">
        <v>734</v>
      </c>
      <c r="Z54" s="154"/>
      <c r="AA54" s="154"/>
      <c r="AB54" s="154"/>
      <c r="AC54" s="154"/>
      <c r="AD54" s="154"/>
      <c r="AE54" s="154"/>
      <c r="AF54" s="154"/>
      <c r="AG54" s="154"/>
      <c r="AH54" s="154"/>
      <c r="AI54" s="154" t="str">
        <f>IF(_xlfn.XLOOKUP(I54,'Prix vente'!$A:$A,'Prix vente'!$O:$O,"")="msi","po","mm")</f>
        <v>po</v>
      </c>
      <c r="AJ54" s="154">
        <f>_xlfn.XLOOKUP(I54,'Prix vente'!$A:$A,'Prix vente'!$Q:$Q,"")</f>
        <v>5000</v>
      </c>
      <c r="AK54" s="154" t="str">
        <f>IF(_xlfn.XLOOKUP(I54,'Prix vente'!$A:$A,'Prix vente'!$O:$O,"")="msi","pi","m")</f>
        <v>pi</v>
      </c>
      <c r="AL54" s="154"/>
      <c r="AM54">
        <v>5</v>
      </c>
      <c r="AN54" t="s">
        <v>208</v>
      </c>
      <c r="AO54">
        <v>0</v>
      </c>
      <c r="AQ54" t="s">
        <v>735</v>
      </c>
      <c r="AR54" s="169">
        <f>_xlfn.XLOOKUP(I54,'Prix vente'!A:A,'Prix vente'!B:B,FALSE)</f>
        <v>20011</v>
      </c>
      <c r="AS54" s="3">
        <v>1</v>
      </c>
      <c r="AT54" s="56"/>
    </row>
    <row r="55" spans="1:47" x14ac:dyDescent="0.25">
      <c r="A55" s="154" t="s">
        <v>86</v>
      </c>
      <c r="B55" t="s">
        <v>298</v>
      </c>
      <c r="C55" s="191">
        <v>45539</v>
      </c>
      <c r="D55">
        <v>201</v>
      </c>
      <c r="E55" s="154" t="str">
        <f>_xlfn.XLOOKUP(D55,'PO Client'!$A:$A,'PO Client'!$B:$B,FALSE)</f>
        <v>Imprimerie Ste-Julie</v>
      </c>
      <c r="F55" s="154"/>
      <c r="G55" s="154">
        <f>_xlfn.XLOOKUP(D55,'PO Client'!$A:$A,'PO Client'!$E:$E,FALSE)</f>
        <v>103563</v>
      </c>
      <c r="H55" s="188">
        <f>_xlfn.XLOOKUP(D55,'PO Client'!A:A,'PO Client'!L:L,"")</f>
        <v>45541</v>
      </c>
      <c r="I55" s="3">
        <v>40067</v>
      </c>
      <c r="J55" s="3">
        <v>30015</v>
      </c>
      <c r="K55" s="169" t="str">
        <f>_xlfn.XLOOKUP(I55,'Prix vente'!$A:$A,'Prix vente'!$H:$H,"")</f>
        <v>S15</v>
      </c>
      <c r="L55" s="155" t="str">
        <f>_xlfn.XLOOKUP(J55,'Prix MP'!A:A,'Prix MP'!F:F,FALSE)</f>
        <v>S15-3</v>
      </c>
      <c r="M55" s="155" t="str">
        <f>_xlfn.XLOOKUP(J55,'Prix MP'!A:A,'Prix MP'!D:D,FALSE)</f>
        <v>Jinda</v>
      </c>
      <c r="N55" s="154" t="str">
        <f>_xlfn.XLOOKUP(I55,'Prix vente'!$A:$A,'Prix vente'!$J:$J,"")</f>
        <v>SG - Acrylic Adhesive</v>
      </c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>
        <f>_xlfn.XLOOKUP(I55,'Prix vente'!$A:$A,'Prix vente'!$P:$P,"")</f>
        <v>12</v>
      </c>
      <c r="Z55" s="154"/>
      <c r="AA55" s="154"/>
      <c r="AB55" s="154"/>
      <c r="AC55" s="154"/>
      <c r="AD55" s="154"/>
      <c r="AE55" s="154"/>
      <c r="AF55" s="154"/>
      <c r="AG55" s="154"/>
      <c r="AH55" s="154"/>
      <c r="AI55" s="154" t="str">
        <f>IF(_xlfn.XLOOKUP(I55,'Prix vente'!$A:$A,'Prix vente'!$O:$O,"")="msi","po","mm")</f>
        <v>po</v>
      </c>
      <c r="AJ55" s="154">
        <f>_xlfn.XLOOKUP(I55,'Prix vente'!$A:$A,'Prix vente'!$Q:$Q,"")</f>
        <v>5000</v>
      </c>
      <c r="AK55" s="154" t="str">
        <f>IF(_xlfn.XLOOKUP(I55,'Prix vente'!$A:$A,'Prix vente'!$O:$O,"")="msi","pi","m")</f>
        <v>pi</v>
      </c>
      <c r="AL55" s="154"/>
      <c r="AM55">
        <v>5</v>
      </c>
      <c r="AN55" t="s">
        <v>208</v>
      </c>
      <c r="AO55">
        <v>0</v>
      </c>
      <c r="AQ55">
        <f>_xlfn.XLOOKUP(E55,Clients!B:B,Clients!V:V)</f>
        <v>0</v>
      </c>
      <c r="AR55" s="169">
        <f>_xlfn.XLOOKUP(I55,'Prix vente'!A:A,'Prix vente'!B:B,FALSE)</f>
        <v>20015</v>
      </c>
      <c r="AS55" s="3">
        <v>1</v>
      </c>
      <c r="AT55" s="56"/>
    </row>
    <row r="56" spans="1:47" x14ac:dyDescent="0.25">
      <c r="A56" s="154" t="s">
        <v>711</v>
      </c>
      <c r="B56" t="s">
        <v>298</v>
      </c>
      <c r="C56" s="191">
        <v>45539</v>
      </c>
      <c r="D56">
        <v>202</v>
      </c>
      <c r="E56" s="154" t="str">
        <f>_xlfn.XLOOKUP(D56,'PO Client'!$A:$A,'PO Client'!$B:$B,FALSE)</f>
        <v>Imprimerie Ste-Julie</v>
      </c>
      <c r="F56" s="154"/>
      <c r="G56" s="154">
        <f>_xlfn.XLOOKUP(D56,'PO Client'!$A:$A,'PO Client'!$E:$E,FALSE)</f>
        <v>103564</v>
      </c>
      <c r="H56" s="188">
        <f>_xlfn.XLOOKUP(D56,'PO Client'!A:A,'PO Client'!L:L,"")</f>
        <v>45541</v>
      </c>
      <c r="I56" s="3">
        <v>40084</v>
      </c>
      <c r="J56" s="3">
        <v>30017</v>
      </c>
      <c r="K56" s="169" t="str">
        <f>_xlfn.XLOOKUP(I56,'Prix vente'!$A:$A,'Prix vente'!$H:$H,"")</f>
        <v>B25</v>
      </c>
      <c r="L56" s="155" t="str">
        <f>_xlfn.XLOOKUP(J56,'Prix MP'!A:A,'Prix MP'!F:F,FALSE)</f>
        <v>B25-3</v>
      </c>
      <c r="M56" s="155" t="str">
        <f>_xlfn.XLOOKUP(J56,'Prix MP'!A:A,'Prix MP'!D:D,FALSE)</f>
        <v>Jinda</v>
      </c>
      <c r="N56" s="154" t="str">
        <f>_xlfn.XLOOKUP(I56,'Prix vente'!$A:$A,'Prix vente'!$J:$J,"")</f>
        <v>White BOPP - Acrylic Adhesive</v>
      </c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>
        <f>_xlfn.XLOOKUP(I56,'Prix vente'!$A:$A,'Prix vente'!$P:$P,"")</f>
        <v>12</v>
      </c>
      <c r="Z56" s="154"/>
      <c r="AA56" s="154"/>
      <c r="AB56" s="154"/>
      <c r="AC56" s="154"/>
      <c r="AD56" s="154"/>
      <c r="AE56" s="154"/>
      <c r="AF56" s="154"/>
      <c r="AG56" s="154"/>
      <c r="AH56" s="154"/>
      <c r="AI56" s="154" t="str">
        <f>IF(_xlfn.XLOOKUP(I56,'Prix vente'!$A:$A,'Prix vente'!$O:$O,"")="msi","po","mm")</f>
        <v>po</v>
      </c>
      <c r="AJ56" s="154">
        <f>_xlfn.XLOOKUP(I56,'Prix vente'!$A:$A,'Prix vente'!$Q:$Q,"")</f>
        <v>5000</v>
      </c>
      <c r="AK56" s="154" t="str">
        <f>IF(_xlfn.XLOOKUP(I56,'Prix vente'!$A:$A,'Prix vente'!$O:$O,"")="msi","pi","m")</f>
        <v>pi</v>
      </c>
      <c r="AL56" s="154"/>
      <c r="AM56">
        <v>1</v>
      </c>
      <c r="AN56" t="s">
        <v>208</v>
      </c>
      <c r="AO56">
        <v>0</v>
      </c>
      <c r="AQ56" t="s">
        <v>736</v>
      </c>
      <c r="AR56" s="169">
        <f>_xlfn.XLOOKUP(I56,'Prix vente'!A:A,'Prix vente'!B:B,FALSE)</f>
        <v>20017</v>
      </c>
      <c r="AS56" s="3">
        <v>0</v>
      </c>
      <c r="AT56" s="56"/>
    </row>
    <row r="57" spans="1:47" x14ac:dyDescent="0.25">
      <c r="A57" s="154" t="s">
        <v>712</v>
      </c>
      <c r="B57" t="s">
        <v>298</v>
      </c>
      <c r="C57" s="191">
        <v>45540</v>
      </c>
      <c r="D57">
        <v>203</v>
      </c>
      <c r="E57" s="154" t="str">
        <f>_xlfn.XLOOKUP(D57,'PO Client'!$A:$A,'PO Client'!$B:$B,FALSE)</f>
        <v>Étiquettes Luso-Flex</v>
      </c>
      <c r="F57" s="154"/>
      <c r="G57" s="154">
        <f>_xlfn.XLOOKUP(D57,'PO Client'!$A:$A,'PO Client'!$E:$E,FALSE)</f>
        <v>1916</v>
      </c>
      <c r="H57" s="188">
        <f>_xlfn.XLOOKUP(D57,'PO Client'!A:A,'PO Client'!L:L,"")</f>
        <v>45546</v>
      </c>
      <c r="I57" s="3">
        <v>40060</v>
      </c>
      <c r="J57" s="3">
        <v>30012</v>
      </c>
      <c r="K57" s="169" t="str">
        <f>_xlfn.XLOOKUP(I57,'Prix vente'!$A:$A,'Prix vente'!$H:$H,"")</f>
        <v>D21</v>
      </c>
      <c r="L57" s="155" t="str">
        <f>_xlfn.XLOOKUP(J57,'Prix MP'!A:A,'Prix MP'!F:F,FALSE)</f>
        <v>D21-1</v>
      </c>
      <c r="M57" s="155" t="str">
        <f>_xlfn.XLOOKUP(J57,'Prix MP'!A:A,'Prix MP'!D:D,FALSE)</f>
        <v>AKO</v>
      </c>
      <c r="N57" s="154" t="str">
        <f>_xlfn.XLOOKUP(I57,'Prix vente'!$A:$A,'Prix vente'!$J:$J,"")</f>
        <v>TC DT - Hotmelt Adhesive</v>
      </c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 t="s">
        <v>749</v>
      </c>
      <c r="Z57" s="154"/>
      <c r="AA57" s="154"/>
      <c r="AB57" s="154"/>
      <c r="AC57" s="154"/>
      <c r="AD57" s="154"/>
      <c r="AE57" s="154"/>
      <c r="AF57" s="154"/>
      <c r="AG57" s="154"/>
      <c r="AH57" s="154"/>
      <c r="AI57" s="154" t="str">
        <f>IF(_xlfn.XLOOKUP(I57,'Prix vente'!$A:$A,'Prix vente'!$O:$O,"")="msi","po","mm")</f>
        <v>po</v>
      </c>
      <c r="AJ57" s="154">
        <f>_xlfn.XLOOKUP(I57,'Prix vente'!$A:$A,'Prix vente'!$Q:$Q,"")</f>
        <v>10000</v>
      </c>
      <c r="AK57" s="154" t="str">
        <f>IF(_xlfn.XLOOKUP(I57,'Prix vente'!$A:$A,'Prix vente'!$O:$O,"")="msi","pi","m")</f>
        <v>pi</v>
      </c>
      <c r="AL57" s="154"/>
      <c r="AM57">
        <v>18</v>
      </c>
      <c r="AN57" t="s">
        <v>208</v>
      </c>
      <c r="AO57">
        <v>0</v>
      </c>
      <c r="AQ57" t="s">
        <v>748</v>
      </c>
      <c r="AR57" s="169">
        <f>_xlfn.XLOOKUP(I57,'Prix vente'!A:A,'Prix vente'!B:B,FALSE)</f>
        <v>20012</v>
      </c>
      <c r="AS57" s="3">
        <v>3</v>
      </c>
      <c r="AT57" s="56"/>
    </row>
    <row r="58" spans="1:47" x14ac:dyDescent="0.25">
      <c r="A58" s="154" t="s">
        <v>713</v>
      </c>
      <c r="B58" t="s">
        <v>298</v>
      </c>
      <c r="C58" s="191">
        <v>45541</v>
      </c>
      <c r="D58">
        <v>204</v>
      </c>
      <c r="E58" s="154" t="str">
        <f>_xlfn.XLOOKUP(D58,'PO Client'!$A:$A,'PO Client'!$B:$B,FALSE)</f>
        <v>Étiquettes iFlex Inc.</v>
      </c>
      <c r="F58" s="154"/>
      <c r="G58" s="154" t="str">
        <f>_xlfn.XLOOKUP(D58,'PO Client'!$A:$A,'PO Client'!$E:$E,FALSE)</f>
        <v>Échantillons S21 &amp; B25</v>
      </c>
      <c r="H58" s="188">
        <f>_xlfn.XLOOKUP(D58,'PO Client'!A:A,'PO Client'!L:L,"")</f>
        <v>45546</v>
      </c>
      <c r="I58" s="3">
        <v>40086</v>
      </c>
      <c r="J58" s="3">
        <v>30011</v>
      </c>
      <c r="K58" s="169" t="str">
        <f>_xlfn.XLOOKUP(I58,'Prix vente'!$A:$A,'Prix vente'!$H:$H,"")</f>
        <v>S21</v>
      </c>
      <c r="L58" s="155" t="str">
        <f>_xlfn.XLOOKUP(J58,'Prix MP'!A:A,'Prix MP'!F:F,FALSE)</f>
        <v>S21-1</v>
      </c>
      <c r="M58" s="155" t="str">
        <f>_xlfn.XLOOKUP(J58,'Prix MP'!A:A,'Prix MP'!D:D,FALSE)</f>
        <v>AKO</v>
      </c>
      <c r="N58" s="154" t="str">
        <f>_xlfn.XLOOKUP(I58,'Prix vente'!$A:$A,'Prix vente'!$J:$J,"")</f>
        <v>SG - Hotmelt Adhesive</v>
      </c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>
        <f>_xlfn.XLOOKUP(I58,'Prix vente'!$A:$A,'Prix vente'!$P:$P,"")</f>
        <v>13</v>
      </c>
      <c r="Z58" s="154"/>
      <c r="AA58" s="154"/>
      <c r="AB58" s="154"/>
      <c r="AC58" s="154"/>
      <c r="AD58" s="154"/>
      <c r="AE58" s="154"/>
      <c r="AF58" s="154"/>
      <c r="AG58" s="154"/>
      <c r="AH58" s="154"/>
      <c r="AI58" s="154" t="str">
        <f>IF(_xlfn.XLOOKUP(I58,'Prix vente'!$A:$A,'Prix vente'!$O:$O,"")="msi","po","mm")</f>
        <v>po</v>
      </c>
      <c r="AJ58" s="154">
        <f>_xlfn.XLOOKUP(I58,'Prix vente'!$A:$A,'Prix vente'!$Q:$Q,"")</f>
        <v>5000</v>
      </c>
      <c r="AK58" s="154" t="str">
        <f>IF(_xlfn.XLOOKUP(I58,'Prix vente'!$A:$A,'Prix vente'!$O:$O,"")="msi","pi","m")</f>
        <v>pi</v>
      </c>
      <c r="AL58" s="154"/>
      <c r="AM58">
        <v>1</v>
      </c>
      <c r="AN58" t="s">
        <v>208</v>
      </c>
      <c r="AO58">
        <v>0</v>
      </c>
      <c r="AQ58" t="s">
        <v>755</v>
      </c>
      <c r="AR58" s="169">
        <f>_xlfn.XLOOKUP(I58,'Prix vente'!A:A,'Prix vente'!B:B,FALSE)</f>
        <v>20011</v>
      </c>
      <c r="AS58" s="3">
        <v>1</v>
      </c>
      <c r="AT58" s="56"/>
    </row>
    <row r="59" spans="1:47" x14ac:dyDescent="0.25">
      <c r="A59" s="154" t="s">
        <v>714</v>
      </c>
      <c r="B59" t="s">
        <v>298</v>
      </c>
      <c r="C59" s="191">
        <v>45541</v>
      </c>
      <c r="D59">
        <v>204</v>
      </c>
      <c r="E59" s="154" t="str">
        <f>_xlfn.XLOOKUP(D59,'PO Client'!$A:$A,'PO Client'!$B:$B,FALSE)</f>
        <v>Étiquettes iFlex Inc.</v>
      </c>
      <c r="F59" s="154"/>
      <c r="G59" s="154" t="str">
        <f>_xlfn.XLOOKUP(D59,'PO Client'!$A:$A,'PO Client'!$E:$E,FALSE)</f>
        <v>Échantillons S21 &amp; B25</v>
      </c>
      <c r="H59" s="188">
        <f>_xlfn.XLOOKUP(D59,'PO Client'!A:A,'PO Client'!L:L,"")</f>
        <v>45546</v>
      </c>
      <c r="I59" s="3">
        <v>40087</v>
      </c>
      <c r="J59" s="3">
        <v>30017</v>
      </c>
      <c r="K59" s="169" t="str">
        <f>_xlfn.XLOOKUP(I59,'Prix vente'!$A:$A,'Prix vente'!$H:$H,"")</f>
        <v>B25</v>
      </c>
      <c r="L59" s="155" t="str">
        <f>_xlfn.XLOOKUP(J59,'Prix MP'!A:A,'Prix MP'!F:F,FALSE)</f>
        <v>B25-3</v>
      </c>
      <c r="M59" s="155" t="str">
        <f>_xlfn.XLOOKUP(J59,'Prix MP'!A:A,'Prix MP'!D:D,FALSE)</f>
        <v>Jinda</v>
      </c>
      <c r="N59" s="154" t="str">
        <f>_xlfn.XLOOKUP(I59,'Prix vente'!$A:$A,'Prix vente'!$J:$J,"")</f>
        <v>White BOPP - Acrylic Adhesive</v>
      </c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>
        <f>_xlfn.XLOOKUP(I59,'Prix vente'!$A:$A,'Prix vente'!$P:$P,"")</f>
        <v>13</v>
      </c>
      <c r="Z59" s="154"/>
      <c r="AA59" s="154"/>
      <c r="AB59" s="154"/>
      <c r="AC59" s="154"/>
      <c r="AD59" s="154"/>
      <c r="AE59" s="154"/>
      <c r="AF59" s="154"/>
      <c r="AG59" s="154"/>
      <c r="AH59" s="154"/>
      <c r="AI59" s="154" t="str">
        <f>IF(_xlfn.XLOOKUP(I59,'Prix vente'!$A:$A,'Prix vente'!$O:$O,"")="msi","po","mm")</f>
        <v>po</v>
      </c>
      <c r="AJ59" s="154">
        <f>_xlfn.XLOOKUP(I59,'Prix vente'!$A:$A,'Prix vente'!$Q:$Q,"")</f>
        <v>5000</v>
      </c>
      <c r="AK59" s="154" t="str">
        <f>IF(_xlfn.XLOOKUP(I59,'Prix vente'!$A:$A,'Prix vente'!$O:$O,"")="msi","pi","m")</f>
        <v>pi</v>
      </c>
      <c r="AL59" s="154"/>
      <c r="AM59">
        <v>1</v>
      </c>
      <c r="AN59" t="s">
        <v>208</v>
      </c>
      <c r="AO59">
        <v>0</v>
      </c>
      <c r="AQ59" t="s">
        <v>756</v>
      </c>
      <c r="AR59" s="169">
        <f>_xlfn.XLOOKUP(I59,'Prix vente'!A:A,'Prix vente'!B:B,FALSE)</f>
        <v>20017</v>
      </c>
      <c r="AS59" s="3">
        <v>0</v>
      </c>
      <c r="AT59" s="56"/>
    </row>
    <row r="60" spans="1:47" x14ac:dyDescent="0.25">
      <c r="A60" s="154" t="s">
        <v>715</v>
      </c>
      <c r="B60" t="s">
        <v>298</v>
      </c>
      <c r="C60" s="191">
        <v>45544</v>
      </c>
      <c r="D60">
        <v>205</v>
      </c>
      <c r="E60" s="154" t="str">
        <f>_xlfn.XLOOKUP(D60,'PO Client'!$A:$A,'PO Client'!$B:$B,FALSE)</f>
        <v>Imprimerie Ste-Julie</v>
      </c>
      <c r="F60" s="154"/>
      <c r="G60" s="154">
        <f>_xlfn.XLOOKUP(D60,'PO Client'!$A:$A,'PO Client'!$E:$E,FALSE)</f>
        <v>103653</v>
      </c>
      <c r="H60" s="188">
        <f>_xlfn.XLOOKUP(D60,'PO Client'!A:A,'PO Client'!L:L,"")</f>
        <v>45546</v>
      </c>
      <c r="I60" s="3">
        <v>40088</v>
      </c>
      <c r="J60" s="3">
        <v>30011</v>
      </c>
      <c r="K60" s="169" t="str">
        <f>_xlfn.XLOOKUP(I60,'Prix vente'!$A:$A,'Prix vente'!$H:$H,"")</f>
        <v>S21</v>
      </c>
      <c r="L60" s="155" t="str">
        <f>_xlfn.XLOOKUP(J60,'Prix MP'!A:A,'Prix MP'!F:F,FALSE)</f>
        <v>S21-1</v>
      </c>
      <c r="M60" s="155" t="str">
        <f>_xlfn.XLOOKUP(J60,'Prix MP'!A:A,'Prix MP'!D:D,FALSE)</f>
        <v>AKO</v>
      </c>
      <c r="N60" s="154" t="str">
        <f>_xlfn.XLOOKUP(I60,'Prix vente'!$A:$A,'Prix vente'!$J:$J,"")</f>
        <v>SG - Hotmelt Adhesive</v>
      </c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>
        <f>_xlfn.XLOOKUP(I60,'Prix vente'!$A:$A,'Prix vente'!$P:$P,"")</f>
        <v>20</v>
      </c>
      <c r="Z60" s="154"/>
      <c r="AA60" s="154"/>
      <c r="AB60" s="154"/>
      <c r="AC60" s="154"/>
      <c r="AD60" s="154"/>
      <c r="AE60" s="154"/>
      <c r="AF60" s="154"/>
      <c r="AG60" s="154"/>
      <c r="AH60" s="154"/>
      <c r="AI60" s="154" t="str">
        <f>IF(_xlfn.XLOOKUP(I60,'Prix vente'!$A:$A,'Prix vente'!$O:$O,"")="msi","po","mm")</f>
        <v>po</v>
      </c>
      <c r="AJ60" s="154">
        <f>_xlfn.XLOOKUP(I60,'Prix vente'!$A:$A,'Prix vente'!$Q:$Q,"")</f>
        <v>5000</v>
      </c>
      <c r="AK60" s="154" t="str">
        <f>IF(_xlfn.XLOOKUP(I60,'Prix vente'!$A:$A,'Prix vente'!$O:$O,"")="msi","pi","m")</f>
        <v>pi</v>
      </c>
      <c r="AL60" s="154"/>
      <c r="AM60">
        <v>3</v>
      </c>
      <c r="AN60" t="s">
        <v>208</v>
      </c>
      <c r="AO60">
        <v>0</v>
      </c>
      <c r="AQ60" t="s">
        <v>759</v>
      </c>
      <c r="AR60" s="169">
        <f>_xlfn.XLOOKUP(I60,'Prix vente'!A:A,'Prix vente'!B:B,FALSE)</f>
        <v>20011</v>
      </c>
      <c r="AS60" s="3">
        <v>0</v>
      </c>
      <c r="AT60" s="56"/>
    </row>
    <row r="61" spans="1:47" x14ac:dyDescent="0.25">
      <c r="A61" s="154" t="s">
        <v>716</v>
      </c>
      <c r="B61" t="s">
        <v>298</v>
      </c>
      <c r="C61" s="191">
        <v>45544</v>
      </c>
      <c r="D61">
        <v>206</v>
      </c>
      <c r="E61" s="154" t="str">
        <f>_xlfn.XLOOKUP(D61,'PO Client'!$A:$A,'PO Client'!$B:$B,FALSE)</f>
        <v>Groupe Produlith Inc.</v>
      </c>
      <c r="F61" s="154"/>
      <c r="G61" s="154">
        <f>_xlfn.XLOOKUP(D61,'PO Client'!$A:$A,'PO Client'!$E:$E,FALSE)</f>
        <v>31469</v>
      </c>
      <c r="H61" s="188">
        <f>_xlfn.XLOOKUP(D61,'PO Client'!A:A,'PO Client'!L:L,"")</f>
        <v>45547</v>
      </c>
      <c r="I61" s="3">
        <v>40089</v>
      </c>
      <c r="J61" s="3">
        <v>30017</v>
      </c>
      <c r="K61" s="169" t="str">
        <f>_xlfn.XLOOKUP(I61,'Prix vente'!$A:$A,'Prix vente'!$H:$H,"")</f>
        <v>B25</v>
      </c>
      <c r="L61" s="155" t="str">
        <f>_xlfn.XLOOKUP(J61,'Prix MP'!A:A,'Prix MP'!F:F,FALSE)</f>
        <v>B25-3</v>
      </c>
      <c r="M61" s="155" t="str">
        <f>_xlfn.XLOOKUP(J61,'Prix MP'!A:A,'Prix MP'!D:D,FALSE)</f>
        <v>Jinda</v>
      </c>
      <c r="N61" s="154" t="str">
        <f>_xlfn.XLOOKUP(I61,'Prix vente'!$A:$A,'Prix vente'!$J:$J,"")</f>
        <v>White BOPP - Acrylic Adhesive</v>
      </c>
      <c r="O61" s="154"/>
      <c r="P61" s="154"/>
      <c r="Q61" s="154"/>
      <c r="R61" s="154"/>
      <c r="S61" s="154"/>
      <c r="T61" s="154"/>
      <c r="U61" s="154"/>
      <c r="V61" s="154"/>
      <c r="W61" s="154"/>
      <c r="X61" s="154"/>
      <c r="Y61" s="154">
        <f>_xlfn.XLOOKUP(I61,'Prix vente'!$A:$A,'Prix vente'!$P:$P,"")</f>
        <v>15</v>
      </c>
      <c r="Z61" s="154"/>
      <c r="AA61" s="154"/>
      <c r="AB61" s="154"/>
      <c r="AC61" s="154"/>
      <c r="AD61" s="154"/>
      <c r="AE61" s="154"/>
      <c r="AF61" s="154"/>
      <c r="AG61" s="154"/>
      <c r="AH61" s="154"/>
      <c r="AI61" s="154" t="str">
        <f>IF(_xlfn.XLOOKUP(I61,'Prix vente'!$A:$A,'Prix vente'!$O:$O,"")="msi","po","mm")</f>
        <v>po</v>
      </c>
      <c r="AJ61" s="154">
        <f>_xlfn.XLOOKUP(I61,'Prix vente'!$A:$A,'Prix vente'!$Q:$Q,"")</f>
        <v>5000</v>
      </c>
      <c r="AK61" s="154" t="str">
        <f>IF(_xlfn.XLOOKUP(I61,'Prix vente'!$A:$A,'Prix vente'!$O:$O,"")="msi","pi","m")</f>
        <v>pi</v>
      </c>
      <c r="AL61" s="154"/>
      <c r="AM61">
        <v>4</v>
      </c>
      <c r="AN61" t="s">
        <v>208</v>
      </c>
      <c r="AO61">
        <v>0</v>
      </c>
      <c r="AQ61" t="s">
        <v>765</v>
      </c>
      <c r="AR61" s="169">
        <f>_xlfn.XLOOKUP(I61,'Prix vente'!A:A,'Prix vente'!B:B,FALSE)</f>
        <v>20017</v>
      </c>
      <c r="AS61" s="3">
        <v>0</v>
      </c>
      <c r="AT61" s="56"/>
    </row>
    <row r="62" spans="1:47" x14ac:dyDescent="0.25">
      <c r="A62" s="154" t="s">
        <v>717</v>
      </c>
      <c r="B62" t="s">
        <v>298</v>
      </c>
      <c r="C62" s="191">
        <v>45546</v>
      </c>
      <c r="D62">
        <v>207</v>
      </c>
      <c r="E62" s="154" t="str">
        <f>_xlfn.XLOOKUP(D62,'PO Client'!$A:$A,'PO Client'!$B:$B,FALSE)</f>
        <v>Visuascan</v>
      </c>
      <c r="F62" s="154"/>
      <c r="G62" s="154" t="str">
        <f>_xlfn.XLOOKUP(D62,'PO Client'!$A:$A,'PO Client'!$E:$E,FALSE)</f>
        <v>PO60190312</v>
      </c>
      <c r="H62" s="188">
        <f>_xlfn.XLOOKUP(D62,'PO Client'!A:A,'PO Client'!L:L,"")</f>
        <v>45551</v>
      </c>
      <c r="I62" s="3">
        <v>40090</v>
      </c>
      <c r="J62" s="3">
        <v>30012</v>
      </c>
      <c r="K62" s="169" t="str">
        <f>_xlfn.XLOOKUP(I62,'Prix vente'!$A:$A,'Prix vente'!$H:$H,"")</f>
        <v>D21</v>
      </c>
      <c r="L62" s="155" t="str">
        <f>_xlfn.XLOOKUP(J62,'Prix MP'!A:A,'Prix MP'!F:F,FALSE)</f>
        <v>D21-1</v>
      </c>
      <c r="M62" s="155" t="str">
        <f>_xlfn.XLOOKUP(J62,'Prix MP'!A:A,'Prix MP'!D:D,FALSE)</f>
        <v>AKO</v>
      </c>
      <c r="N62" s="154" t="str">
        <f>_xlfn.XLOOKUP(I62,'Prix vente'!$A:$A,'Prix vente'!$J:$J,"")</f>
        <v>TC DT - Hotmelt Adhesive</v>
      </c>
      <c r="O62" s="154"/>
      <c r="P62" s="154"/>
      <c r="Q62" s="154"/>
      <c r="R62" s="154"/>
      <c r="S62" s="154"/>
      <c r="T62" s="154"/>
      <c r="U62" s="154"/>
      <c r="V62" s="154"/>
      <c r="W62" s="154"/>
      <c r="X62" s="154"/>
      <c r="Y62" s="154" t="s">
        <v>771</v>
      </c>
      <c r="Z62" s="154"/>
      <c r="AA62" s="154"/>
      <c r="AB62" s="154"/>
      <c r="AC62" s="154"/>
      <c r="AD62" s="154"/>
      <c r="AE62" s="154"/>
      <c r="AF62" s="154"/>
      <c r="AG62" s="154"/>
      <c r="AH62" s="154"/>
      <c r="AI62" s="154" t="str">
        <f>IF(_xlfn.XLOOKUP(I62,'Prix vente'!$A:$A,'Prix vente'!$O:$O,"")="msi","po","mm")</f>
        <v>po</v>
      </c>
      <c r="AJ62" s="154">
        <f>_xlfn.XLOOKUP(I62,'Prix vente'!$A:$A,'Prix vente'!$Q:$Q,"")</f>
        <v>5000</v>
      </c>
      <c r="AK62" s="154" t="str">
        <f>IF(_xlfn.XLOOKUP(I62,'Prix vente'!$A:$A,'Prix vente'!$O:$O,"")="msi","pi","m")</f>
        <v>pi</v>
      </c>
      <c r="AL62" s="154"/>
      <c r="AM62">
        <v>9</v>
      </c>
      <c r="AN62" t="s">
        <v>208</v>
      </c>
      <c r="AO62">
        <v>0</v>
      </c>
      <c r="AQ62" t="s">
        <v>772</v>
      </c>
      <c r="AR62" s="169">
        <f>_xlfn.XLOOKUP(I62,'Prix vente'!A:A,'Prix vente'!B:B,FALSE)</f>
        <v>20012</v>
      </c>
      <c r="AS62" s="3">
        <v>1</v>
      </c>
      <c r="AT62" s="56"/>
    </row>
    <row r="63" spans="1:47" x14ac:dyDescent="0.25">
      <c r="A63" s="154" t="s">
        <v>718</v>
      </c>
      <c r="B63" t="s">
        <v>298</v>
      </c>
      <c r="C63" s="191">
        <v>45553</v>
      </c>
      <c r="D63">
        <v>208</v>
      </c>
      <c r="E63" s="154" t="str">
        <f>_xlfn.XLOOKUP(D63,'PO Client'!$A:$A,'PO Client'!$B:$B,FALSE)</f>
        <v>LabelEdge</v>
      </c>
      <c r="F63" s="154"/>
      <c r="G63" s="154" t="str">
        <f>_xlfn.XLOOKUP(D63,'PO Client'!$A:$A,'PO Client'!$E:$E,FALSE)</f>
        <v>DEBUG MC</v>
      </c>
      <c r="H63" s="188">
        <f>_xlfn.XLOOKUP(D63,'PO Client'!A:A,'PO Client'!L:L,"")</f>
        <v>45553</v>
      </c>
      <c r="I63" s="3">
        <v>40093</v>
      </c>
      <c r="J63" s="3">
        <v>30012</v>
      </c>
      <c r="K63" s="169" t="str">
        <f>_xlfn.XLOOKUP(I63,'Prix vente'!$A:$A,'Prix vente'!$H:$H,"")</f>
        <v>D21</v>
      </c>
      <c r="L63" s="155" t="str">
        <f>_xlfn.XLOOKUP(J63,'Prix MP'!A:A,'Prix MP'!F:F,FALSE)</f>
        <v>D21-1</v>
      </c>
      <c r="M63" s="155" t="str">
        <f>_xlfn.XLOOKUP(J63,'Prix MP'!A:A,'Prix MP'!D:D,FALSE)</f>
        <v>AKO</v>
      </c>
      <c r="N63" s="154" t="str">
        <f>_xlfn.XLOOKUP(I63,'Prix vente'!$A:$A,'Prix vente'!$J:$J,"")</f>
        <v>TC DT - Hotmelt Adhesive</v>
      </c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>
        <f>_xlfn.XLOOKUP(I63,'Prix vente'!$A:$A,'Prix vente'!$P:$P,"")</f>
        <v>16.399999999999999</v>
      </c>
      <c r="Z63" s="154"/>
      <c r="AA63" s="154"/>
      <c r="AB63" s="154"/>
      <c r="AC63" s="154"/>
      <c r="AD63" s="154"/>
      <c r="AE63" s="154"/>
      <c r="AF63" s="154"/>
      <c r="AG63" s="154"/>
      <c r="AH63" s="154"/>
      <c r="AI63" s="154" t="str">
        <f>IF(_xlfn.XLOOKUP(I63,'Prix vente'!$A:$A,'Prix vente'!$O:$O,"")="msi","po","mm")</f>
        <v>po</v>
      </c>
      <c r="AJ63" s="154">
        <f>_xlfn.XLOOKUP(I63,'Prix vente'!$A:$A,'Prix vente'!$Q:$Q,"")</f>
        <v>10000</v>
      </c>
      <c r="AK63" s="154" t="str">
        <f>IF(_xlfn.XLOOKUP(I63,'Prix vente'!$A:$A,'Prix vente'!$O:$O,"")="msi","pi","m")</f>
        <v>pi</v>
      </c>
      <c r="AL63" s="154"/>
      <c r="AM63">
        <v>3</v>
      </c>
      <c r="AN63" t="s">
        <v>208</v>
      </c>
      <c r="AO63">
        <v>0</v>
      </c>
      <c r="AQ63" t="s">
        <v>784</v>
      </c>
      <c r="AR63" s="169">
        <f>_xlfn.XLOOKUP(I63,'Prix vente'!A:A,'Prix vente'!B:B,FALSE)</f>
        <v>20012</v>
      </c>
      <c r="AS63" s="3" t="s">
        <v>676</v>
      </c>
      <c r="AT63" s="56"/>
    </row>
    <row r="64" spans="1:47" x14ac:dyDescent="0.25">
      <c r="A64" s="154" t="s">
        <v>719</v>
      </c>
      <c r="B64" t="s">
        <v>298</v>
      </c>
      <c r="C64" s="191">
        <v>45555</v>
      </c>
      <c r="D64">
        <v>209</v>
      </c>
      <c r="E64" s="154" t="str">
        <f>_xlfn.XLOOKUP(D64,'PO Client'!$A:$A,'PO Client'!$B:$B,FALSE)</f>
        <v>Étiquettes Multi-Flex</v>
      </c>
      <c r="F64" s="154"/>
      <c r="G64" s="198" t="s">
        <v>796</v>
      </c>
      <c r="H64" s="188">
        <f>_xlfn.XLOOKUP(D64,'PO Client'!A:A,'PO Client'!L:L,"")</f>
        <v>45554</v>
      </c>
      <c r="I64" s="3">
        <v>40094</v>
      </c>
      <c r="J64" s="3">
        <v>30015</v>
      </c>
      <c r="K64" s="169" t="str">
        <f>_xlfn.XLOOKUP(I64,'Prix vente'!$A:$A,'Prix vente'!$H:$H,"")</f>
        <v>S15</v>
      </c>
      <c r="L64" s="155" t="str">
        <f>_xlfn.XLOOKUP(J64,'Prix MP'!A:A,'Prix MP'!F:F,FALSE)</f>
        <v>S15-3</v>
      </c>
      <c r="M64" s="155" t="str">
        <f>_xlfn.XLOOKUP(J64,'Prix MP'!A:A,'Prix MP'!D:D,FALSE)</f>
        <v>Jinda</v>
      </c>
      <c r="N64" s="154" t="str">
        <f>_xlfn.XLOOKUP(I64,'Prix vente'!$A:$A,'Prix vente'!$J:$J,"")</f>
        <v>SG - Acrylic Adhesive</v>
      </c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 t="s">
        <v>790</v>
      </c>
      <c r="Z64" s="154"/>
      <c r="AA64" s="154"/>
      <c r="AB64" s="154"/>
      <c r="AC64" s="154"/>
      <c r="AD64" s="154"/>
      <c r="AE64" s="154"/>
      <c r="AF64" s="154"/>
      <c r="AG64" s="154"/>
      <c r="AH64" s="154"/>
      <c r="AI64" s="154" t="str">
        <f>IF(_xlfn.XLOOKUP(I64,'Prix vente'!$A:$A,'Prix vente'!$O:$O,"")="msi","po","mm")</f>
        <v>po</v>
      </c>
      <c r="AJ64" s="154">
        <f>_xlfn.XLOOKUP(I64,'Prix vente'!$A:$A,'Prix vente'!$Q:$Q,"")</f>
        <v>5000</v>
      </c>
      <c r="AK64" s="154" t="str">
        <f>IF(_xlfn.XLOOKUP(I64,'Prix vente'!$A:$A,'Prix vente'!$O:$O,"")="msi","pi","m")</f>
        <v>pi</v>
      </c>
      <c r="AL64" s="154"/>
      <c r="AM64">
        <v>5</v>
      </c>
      <c r="AN64" t="s">
        <v>208</v>
      </c>
      <c r="AO64">
        <v>0</v>
      </c>
      <c r="AQ64" t="s">
        <v>793</v>
      </c>
      <c r="AR64" s="169">
        <f>_xlfn.XLOOKUP(I64,'Prix vente'!A:A,'Prix vente'!B:B,FALSE)</f>
        <v>20015</v>
      </c>
      <c r="AS64" s="3">
        <v>0</v>
      </c>
      <c r="AT64" s="56"/>
    </row>
    <row r="65" spans="1:46" x14ac:dyDescent="0.25">
      <c r="A65" s="154" t="s">
        <v>720</v>
      </c>
      <c r="B65" t="s">
        <v>298</v>
      </c>
      <c r="C65" s="191">
        <v>45555</v>
      </c>
      <c r="D65">
        <v>209</v>
      </c>
      <c r="E65" s="154" t="str">
        <f>_xlfn.XLOOKUP(D65,'PO Client'!$A:$A,'PO Client'!$B:$B,FALSE)</f>
        <v>Étiquettes Multi-Flex</v>
      </c>
      <c r="F65" s="154"/>
      <c r="G65" s="198" t="s">
        <v>797</v>
      </c>
      <c r="H65" s="188">
        <f>_xlfn.XLOOKUP(D65,'PO Client'!A:A,'PO Client'!L:L,"")</f>
        <v>45554</v>
      </c>
      <c r="I65" s="3">
        <v>40096</v>
      </c>
      <c r="J65" s="3">
        <v>30017</v>
      </c>
      <c r="K65" s="169" t="str">
        <f>_xlfn.XLOOKUP(I65,'Prix vente'!$A:$A,'Prix vente'!$H:$H,"")</f>
        <v>B25</v>
      </c>
      <c r="L65" s="155" t="str">
        <f>_xlfn.XLOOKUP(J65,'Prix MP'!A:A,'Prix MP'!F:F,FALSE)</f>
        <v>B25-3</v>
      </c>
      <c r="M65" s="155" t="str">
        <f>_xlfn.XLOOKUP(J65,'Prix MP'!A:A,'Prix MP'!D:D,FALSE)</f>
        <v>Jinda</v>
      </c>
      <c r="N65" s="154" t="str">
        <f>_xlfn.XLOOKUP(I65,'Prix vente'!$A:$A,'Prix vente'!$J:$J,"")</f>
        <v>White BOPP - Acrylic Adhesive</v>
      </c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 t="s">
        <v>791</v>
      </c>
      <c r="Z65" s="154"/>
      <c r="AA65" s="154"/>
      <c r="AB65" s="154"/>
      <c r="AC65" s="154"/>
      <c r="AD65" s="154"/>
      <c r="AE65" s="154"/>
      <c r="AF65" s="154"/>
      <c r="AG65" s="154"/>
      <c r="AH65" s="154"/>
      <c r="AI65" s="154" t="str">
        <f>IF(_xlfn.XLOOKUP(I65,'Prix vente'!$A:$A,'Prix vente'!$O:$O,"")="msi","po","mm")</f>
        <v>po</v>
      </c>
      <c r="AJ65" s="154">
        <f>_xlfn.XLOOKUP(I65,'Prix vente'!$A:$A,'Prix vente'!$Q:$Q,"")</f>
        <v>5000</v>
      </c>
      <c r="AK65" s="154" t="str">
        <f>IF(_xlfn.XLOOKUP(I65,'Prix vente'!$A:$A,'Prix vente'!$O:$O,"")="msi","pi","m")</f>
        <v>pi</v>
      </c>
      <c r="AL65" s="154"/>
      <c r="AM65">
        <v>10</v>
      </c>
      <c r="AN65" t="s">
        <v>208</v>
      </c>
      <c r="AO65">
        <v>0</v>
      </c>
      <c r="AQ65" t="s">
        <v>792</v>
      </c>
      <c r="AR65" s="169">
        <f>_xlfn.XLOOKUP(I65,'Prix vente'!A:A,'Prix vente'!B:B,FALSE)</f>
        <v>20017</v>
      </c>
      <c r="AS65" s="3">
        <v>1</v>
      </c>
      <c r="AT65" s="56"/>
    </row>
    <row r="66" spans="1:46" x14ac:dyDescent="0.25">
      <c r="A66" s="154" t="s">
        <v>721</v>
      </c>
      <c r="B66" t="s">
        <v>298</v>
      </c>
      <c r="C66" s="191">
        <v>45559</v>
      </c>
      <c r="D66">
        <v>210</v>
      </c>
      <c r="E66" s="154" t="str">
        <f>_xlfn.XLOOKUP(D66,'PO Client'!$A:$A,'PO Client'!$B:$B,FALSE)</f>
        <v>Étiquettes Luso-Flex</v>
      </c>
      <c r="F66" s="154"/>
      <c r="G66" s="154">
        <f>_xlfn.XLOOKUP(D66,'PO Client'!$A:$A,'PO Client'!$E:$E,FALSE)</f>
        <v>1924</v>
      </c>
      <c r="H66" s="188">
        <f>_xlfn.XLOOKUP(D66,'PO Client'!A:A,'PO Client'!L:L,"")</f>
        <v>45565</v>
      </c>
      <c r="I66" s="3">
        <v>40098</v>
      </c>
      <c r="J66" s="3">
        <v>30017</v>
      </c>
      <c r="K66" s="169" t="str">
        <f>_xlfn.XLOOKUP(I66,'Prix vente'!$A:$A,'Prix vente'!$H:$H,"")</f>
        <v>B25</v>
      </c>
      <c r="L66" s="155" t="str">
        <f>_xlfn.XLOOKUP(J66,'Prix MP'!A:A,'Prix MP'!F:F,FALSE)</f>
        <v>B25-3</v>
      </c>
      <c r="M66" s="155" t="str">
        <f>_xlfn.XLOOKUP(J66,'Prix MP'!A:A,'Prix MP'!D:D,FALSE)</f>
        <v>Jinda</v>
      </c>
      <c r="N66" s="154" t="str">
        <f>_xlfn.XLOOKUP(I66,'Prix vente'!$A:$A,'Prix vente'!$J:$J,"")</f>
        <v>White BOPP - Acrylic Adhesive</v>
      </c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>
        <f>_xlfn.XLOOKUP(I66,'Prix vente'!$A:$A,'Prix vente'!$P:$P,"")</f>
        <v>8.57</v>
      </c>
      <c r="Z66" s="154"/>
      <c r="AA66" s="154"/>
      <c r="AB66" s="154"/>
      <c r="AC66" s="154"/>
      <c r="AD66" s="154"/>
      <c r="AE66" s="154"/>
      <c r="AF66" s="154"/>
      <c r="AG66" s="154"/>
      <c r="AH66" s="154"/>
      <c r="AI66" s="154" t="str">
        <f>IF(_xlfn.XLOOKUP(I66,'Prix vente'!$A:$A,'Prix vente'!$O:$O,"")="msi","po","mm")</f>
        <v>po</v>
      </c>
      <c r="AJ66" s="154" t="s">
        <v>804</v>
      </c>
      <c r="AK66" s="154" t="str">
        <f>IF(_xlfn.XLOOKUP(I66,'Prix vente'!$A:$A,'Prix vente'!$O:$O,"")="msi","pi","m")</f>
        <v>pi</v>
      </c>
      <c r="AL66" s="154"/>
      <c r="AM66">
        <v>21</v>
      </c>
      <c r="AN66" t="s">
        <v>208</v>
      </c>
      <c r="AO66">
        <v>0</v>
      </c>
      <c r="AQ66" t="s">
        <v>807</v>
      </c>
      <c r="AR66" s="169">
        <f>_xlfn.XLOOKUP(I66,'Prix vente'!A:A,'Prix vente'!B:B,FALSE)</f>
        <v>20017</v>
      </c>
      <c r="AS66" s="3">
        <v>1</v>
      </c>
      <c r="AT66" s="56"/>
    </row>
    <row r="67" spans="1:46" x14ac:dyDescent="0.25">
      <c r="A67" s="154" t="s">
        <v>722</v>
      </c>
      <c r="B67" t="s">
        <v>298</v>
      </c>
      <c r="C67" s="191">
        <v>45559</v>
      </c>
      <c r="D67">
        <v>211</v>
      </c>
      <c r="E67" s="154" t="str">
        <f>_xlfn.XLOOKUP(D67,'PO Client'!$A:$A,'PO Client'!$B:$B,FALSE)</f>
        <v>Étiquettes Luso-Flex</v>
      </c>
      <c r="F67" s="154"/>
      <c r="G67" s="154">
        <f>_xlfn.XLOOKUP(D67,'PO Client'!$A:$A,'PO Client'!$E:$E,FALSE)</f>
        <v>1925</v>
      </c>
      <c r="H67" s="188">
        <f>_xlfn.XLOOKUP(D67,'PO Client'!A:A,'PO Client'!L:L,"")</f>
        <v>45565</v>
      </c>
      <c r="I67" s="3">
        <v>40100</v>
      </c>
      <c r="J67" s="3">
        <v>30012</v>
      </c>
      <c r="K67" s="169" t="str">
        <f>_xlfn.XLOOKUP(I67,'Prix vente'!$A:$A,'Prix vente'!$H:$H,"")</f>
        <v>D21</v>
      </c>
      <c r="L67" s="155" t="str">
        <f>_xlfn.XLOOKUP(J67,'Prix MP'!A:A,'Prix MP'!F:F,FALSE)</f>
        <v>D21-1</v>
      </c>
      <c r="M67" s="155" t="str">
        <f>_xlfn.XLOOKUP(J67,'Prix MP'!A:A,'Prix MP'!D:D,FALSE)</f>
        <v>AKO</v>
      </c>
      <c r="N67" s="154" t="str">
        <f>_xlfn.XLOOKUP(I67,'Prix vente'!$A:$A,'Prix vente'!$J:$J,"")</f>
        <v>TC DT - Hotmelt Adhesive</v>
      </c>
      <c r="O67" s="154"/>
      <c r="P67" s="154"/>
      <c r="Q67" s="154"/>
      <c r="R67" s="154"/>
      <c r="S67" s="154"/>
      <c r="T67" s="154"/>
      <c r="U67" s="154"/>
      <c r="V67" s="154"/>
      <c r="W67" s="154"/>
      <c r="X67" s="154"/>
      <c r="Y67" s="154">
        <f>_xlfn.XLOOKUP(I67,'Prix vente'!$A:$A,'Prix vente'!$P:$P,"")</f>
        <v>8.57</v>
      </c>
      <c r="Z67" s="154"/>
      <c r="AA67" s="154"/>
      <c r="AB67" s="154"/>
      <c r="AC67" s="154"/>
      <c r="AD67" s="154"/>
      <c r="AE67" s="154"/>
      <c r="AF67" s="154"/>
      <c r="AG67" s="154"/>
      <c r="AH67" s="154"/>
      <c r="AI67" s="154" t="str">
        <f>IF(_xlfn.XLOOKUP(I67,'Prix vente'!$A:$A,'Prix vente'!$O:$O,"")="msi","po","mm")</f>
        <v>po</v>
      </c>
      <c r="AJ67" s="154">
        <f>_xlfn.XLOOKUP(I67,'Prix vente'!$A:$A,'Prix vente'!$Q:$Q,"")</f>
        <v>10000</v>
      </c>
      <c r="AK67" s="154" t="str">
        <f>IF(_xlfn.XLOOKUP(I67,'Prix vente'!$A:$A,'Prix vente'!$O:$O,"")="msi","pi","m")</f>
        <v>pi</v>
      </c>
      <c r="AL67" s="154"/>
      <c r="AM67">
        <v>14</v>
      </c>
      <c r="AN67" t="s">
        <v>208</v>
      </c>
      <c r="AO67">
        <v>0</v>
      </c>
      <c r="AQ67" t="str">
        <f>_xlfn.XLOOKUP(E67,Clients!B:B,Clients!V:V)</f>
        <v>* Livrer les bobines debout</v>
      </c>
      <c r="AR67" s="169">
        <f>_xlfn.XLOOKUP(I67,'Prix vente'!A:A,'Prix vente'!B:B,FALSE)</f>
        <v>20012</v>
      </c>
      <c r="AS67" s="3">
        <v>1</v>
      </c>
      <c r="AT67" s="56"/>
    </row>
    <row r="68" spans="1:46" x14ac:dyDescent="0.25">
      <c r="A68" s="154" t="s">
        <v>723</v>
      </c>
      <c r="B68" t="s">
        <v>298</v>
      </c>
      <c r="C68" s="191">
        <v>45560</v>
      </c>
      <c r="D68">
        <v>212</v>
      </c>
      <c r="E68" s="154" t="str">
        <f>_xlfn.XLOOKUP(D68,'PO Client'!$A:$A,'PO Client'!$B:$B,FALSE)</f>
        <v>Étiquettes Rive-Sud</v>
      </c>
      <c r="F68" s="154"/>
      <c r="G68" s="154">
        <f>_xlfn.XLOOKUP(D68,'PO Client'!$A:$A,'PO Client'!$E:$E,FALSE)</f>
        <v>240924</v>
      </c>
      <c r="H68" s="188">
        <f>_xlfn.XLOOKUP(D68,'PO Client'!A:A,'PO Client'!L:L,"")</f>
        <v>45565</v>
      </c>
      <c r="I68" s="3">
        <v>40101</v>
      </c>
      <c r="J68" s="3">
        <v>30017</v>
      </c>
      <c r="K68" s="169" t="str">
        <f>_xlfn.XLOOKUP(I68,'Prix vente'!$A:$A,'Prix vente'!$H:$H,"")</f>
        <v>B25</v>
      </c>
      <c r="L68" s="155" t="str">
        <f>_xlfn.XLOOKUP(J68,'Prix MP'!A:A,'Prix MP'!F:F,FALSE)</f>
        <v>B25-3</v>
      </c>
      <c r="M68" s="155" t="str">
        <f>_xlfn.XLOOKUP(J68,'Prix MP'!A:A,'Prix MP'!D:D,FALSE)</f>
        <v>Jinda</v>
      </c>
      <c r="N68" s="154" t="str">
        <f>_xlfn.XLOOKUP(I68,'Prix vente'!$A:$A,'Prix vente'!$J:$J,"")</f>
        <v>White BOPP - Acrylic Adhesive</v>
      </c>
      <c r="O68" s="154"/>
      <c r="P68" s="154"/>
      <c r="Q68" s="154"/>
      <c r="R68" s="154"/>
      <c r="S68" s="154"/>
      <c r="T68" s="154"/>
      <c r="U68" s="154"/>
      <c r="V68" s="154"/>
      <c r="W68" s="154"/>
      <c r="X68" s="154"/>
      <c r="Y68" s="154">
        <f>_xlfn.XLOOKUP(I68,'Prix vente'!$A:$A,'Prix vente'!$P:$P,"")</f>
        <v>8.6</v>
      </c>
      <c r="Z68" s="154"/>
      <c r="AA68" s="154"/>
      <c r="AB68" s="154"/>
      <c r="AC68" s="154"/>
      <c r="AD68" s="154"/>
      <c r="AE68" s="154"/>
      <c r="AF68" s="154"/>
      <c r="AG68" s="154"/>
      <c r="AH68" s="154"/>
      <c r="AI68" s="154" t="str">
        <f>IF(_xlfn.XLOOKUP(I68,'Prix vente'!$A:$A,'Prix vente'!$O:$O,"")="msi","po","mm")</f>
        <v>po</v>
      </c>
      <c r="AJ68" s="154">
        <f>_xlfn.XLOOKUP(I68,'Prix vente'!$A:$A,'Prix vente'!$Q:$Q,"")</f>
        <v>7000</v>
      </c>
      <c r="AK68" s="154" t="str">
        <f>IF(_xlfn.XLOOKUP(I68,'Prix vente'!$A:$A,'Prix vente'!$O:$O,"")="msi","pi","m")</f>
        <v>pi</v>
      </c>
      <c r="AL68" s="154"/>
      <c r="AM68">
        <v>7</v>
      </c>
      <c r="AN68" t="s">
        <v>208</v>
      </c>
      <c r="AO68">
        <v>0</v>
      </c>
      <c r="AQ68" t="s">
        <v>806</v>
      </c>
      <c r="AR68" s="169">
        <f>_xlfn.XLOOKUP(I68,'Prix vente'!A:A,'Prix vente'!B:B,FALSE)</f>
        <v>20017</v>
      </c>
      <c r="AS68" s="3">
        <v>0</v>
      </c>
      <c r="AT68" s="56"/>
    </row>
    <row r="69" spans="1:46" x14ac:dyDescent="0.25">
      <c r="A69" s="154" t="s">
        <v>724</v>
      </c>
      <c r="B69" t="s">
        <v>298</v>
      </c>
      <c r="C69" s="191">
        <v>45565</v>
      </c>
      <c r="D69">
        <v>213</v>
      </c>
      <c r="E69" s="154" t="str">
        <f>_xlfn.XLOOKUP(D69,'PO Client'!$A:$A,'PO Client'!$B:$B,FALSE)</f>
        <v>Digi America Inc.</v>
      </c>
      <c r="F69" s="154"/>
      <c r="G69" s="154">
        <f>_xlfn.XLOOKUP(D69,'PO Client'!$A:$A,'PO Client'!$E:$E,FALSE)</f>
        <v>50008607</v>
      </c>
      <c r="H69" s="188">
        <f>_xlfn.XLOOKUP(D69,'PO Client'!A:A,'PO Client'!L:L,"")</f>
        <v>45573</v>
      </c>
      <c r="I69" s="3">
        <v>40103</v>
      </c>
      <c r="J69" s="3">
        <v>30019</v>
      </c>
      <c r="K69" s="169" t="str">
        <f>_xlfn.XLOOKUP(I69,'Prix vente'!$A:$A,'Prix vente'!$H:$H,"")</f>
        <v>D16</v>
      </c>
      <c r="L69" s="155" t="str">
        <f>_xlfn.XLOOKUP(J69,'Prix MP'!A:A,'Prix MP'!F:F,FALSE)</f>
        <v>D16-1</v>
      </c>
      <c r="M69" s="155" t="str">
        <f>_xlfn.XLOOKUP(J69,'Prix MP'!A:A,'Prix MP'!D:D,FALSE)</f>
        <v>AKO</v>
      </c>
      <c r="N69" s="154" t="str">
        <f>_xlfn.XLOOKUP(I69,'Prix vente'!$A:$A,'Prix vente'!$J:$J,"")</f>
        <v>TC DT - Acrylic Adhesive</v>
      </c>
      <c r="O69" s="154"/>
      <c r="P69" s="154"/>
      <c r="Q69" s="154"/>
      <c r="R69" s="154"/>
      <c r="S69" s="154"/>
      <c r="T69" s="154"/>
      <c r="U69" s="154"/>
      <c r="V69" s="154"/>
      <c r="W69" s="154"/>
      <c r="X69" s="154"/>
      <c r="Y69" s="154">
        <f>_xlfn.XLOOKUP(I69,'Prix vente'!$A:$A,'Prix vente'!$P:$P,"")</f>
        <v>10</v>
      </c>
      <c r="Z69" s="154"/>
      <c r="AA69" s="154"/>
      <c r="AB69" s="154"/>
      <c r="AC69" s="154"/>
      <c r="AD69" s="154"/>
      <c r="AE69" s="154"/>
      <c r="AF69" s="154"/>
      <c r="AG69" s="154"/>
      <c r="AH69" s="154"/>
      <c r="AI69" s="154" t="str">
        <f>IF(_xlfn.XLOOKUP(I69,'Prix vente'!$A:$A,'Prix vente'!$O:$O,"")="msi","po","mm")</f>
        <v>po</v>
      </c>
      <c r="AJ69" s="154">
        <f>_xlfn.XLOOKUP(I69,'Prix vente'!$A:$A,'Prix vente'!$Q:$Q,"")</f>
        <v>5000</v>
      </c>
      <c r="AK69" s="154" t="str">
        <f>IF(_xlfn.XLOOKUP(I69,'Prix vente'!$A:$A,'Prix vente'!$O:$O,"")="msi","pi","m")</f>
        <v>pi</v>
      </c>
      <c r="AL69" s="154"/>
      <c r="AM69">
        <v>60</v>
      </c>
      <c r="AN69" t="s">
        <v>188</v>
      </c>
      <c r="AO69">
        <v>0</v>
      </c>
      <c r="AQ69" t="s">
        <v>840</v>
      </c>
      <c r="AR69" s="169">
        <f>_xlfn.XLOOKUP(I69,'Prix vente'!A:A,'Prix vente'!B:B,FALSE)</f>
        <v>20018</v>
      </c>
      <c r="AS69" s="3">
        <v>5</v>
      </c>
      <c r="AT69" s="56"/>
    </row>
    <row r="70" spans="1:46" x14ac:dyDescent="0.25">
      <c r="A70" s="154" t="s">
        <v>725</v>
      </c>
      <c r="B70" t="s">
        <v>298</v>
      </c>
      <c r="C70" s="191">
        <v>45566</v>
      </c>
      <c r="D70">
        <v>214</v>
      </c>
      <c r="E70" s="154" t="str">
        <f>_xlfn.XLOOKUP(D70,'PO Client'!$A:$A,'PO Client'!$B:$B,FALSE)</f>
        <v>Amstik</v>
      </c>
      <c r="F70" s="154"/>
      <c r="G70" s="154" t="str">
        <f>_xlfn.XLOOKUP(D70,'PO Client'!$A:$A,'PO Client'!$E:$E,FALSE)</f>
        <v>Échantillon D21</v>
      </c>
      <c r="H70" s="188">
        <f>_xlfn.XLOOKUP(D70,'PO Client'!A:A,'PO Client'!L:L,"")</f>
        <v>45573</v>
      </c>
      <c r="I70" s="3">
        <v>40104</v>
      </c>
      <c r="J70" s="3">
        <v>30012</v>
      </c>
      <c r="K70" s="169" t="str">
        <f>_xlfn.XLOOKUP(I70,'Prix vente'!$A:$A,'Prix vente'!$H:$H,"")</f>
        <v>D21</v>
      </c>
      <c r="L70" s="155" t="str">
        <f>_xlfn.XLOOKUP(J70,'Prix MP'!A:A,'Prix MP'!F:F,FALSE)</f>
        <v>D21-1</v>
      </c>
      <c r="M70" s="155" t="str">
        <f>_xlfn.XLOOKUP(J70,'Prix MP'!A:A,'Prix MP'!D:D,FALSE)</f>
        <v>AKO</v>
      </c>
      <c r="N70" s="154" t="str">
        <f>_xlfn.XLOOKUP(I70,'Prix vente'!$A:$A,'Prix vente'!$J:$J,"")</f>
        <v>TC DT - Hotmelt Adhesive</v>
      </c>
      <c r="O70" s="154"/>
      <c r="P70" s="154"/>
      <c r="Q70" s="154"/>
      <c r="R70" s="154"/>
      <c r="S70" s="154"/>
      <c r="T70" s="154"/>
      <c r="U70" s="154"/>
      <c r="V70" s="154"/>
      <c r="W70" s="154"/>
      <c r="X70" s="154"/>
      <c r="Y70" s="154">
        <f>_xlfn.XLOOKUP(I70,'Prix vente'!$A:$A,'Prix vente'!$P:$P,"")</f>
        <v>7.625</v>
      </c>
      <c r="Z70" s="154"/>
      <c r="AA70" s="154"/>
      <c r="AB70" s="154"/>
      <c r="AC70" s="154"/>
      <c r="AD70" s="154"/>
      <c r="AE70" s="154"/>
      <c r="AF70" s="154"/>
      <c r="AG70" s="154"/>
      <c r="AH70" s="154"/>
      <c r="AI70" s="154" t="str">
        <f>IF(_xlfn.XLOOKUP(I70,'Prix vente'!$A:$A,'Prix vente'!$O:$O,"")="msi","po","mm")</f>
        <v>po</v>
      </c>
      <c r="AJ70" s="154">
        <f>_xlfn.XLOOKUP(I70,'Prix vente'!$A:$A,'Prix vente'!$Q:$Q,"")</f>
        <v>4300</v>
      </c>
      <c r="AK70" s="154" t="str">
        <f>IF(_xlfn.XLOOKUP(I70,'Prix vente'!$A:$A,'Prix vente'!$O:$O,"")="msi","pi","m")</f>
        <v>pi</v>
      </c>
      <c r="AL70" s="154"/>
      <c r="AM70">
        <v>1</v>
      </c>
      <c r="AN70" t="s">
        <v>208</v>
      </c>
      <c r="AO70">
        <v>0</v>
      </c>
      <c r="AQ70" t="s">
        <v>834</v>
      </c>
      <c r="AR70" s="169">
        <f>_xlfn.XLOOKUP(I70,'Prix vente'!A:A,'Prix vente'!B:B,FALSE)</f>
        <v>20012</v>
      </c>
      <c r="AS70" s="3">
        <v>0</v>
      </c>
      <c r="AT70" s="56"/>
    </row>
    <row r="71" spans="1:46" x14ac:dyDescent="0.25">
      <c r="A71" s="154" t="s">
        <v>726</v>
      </c>
      <c r="B71" t="s">
        <v>298</v>
      </c>
      <c r="C71" s="191">
        <v>45568</v>
      </c>
      <c r="D71">
        <v>215</v>
      </c>
      <c r="E71" s="154" t="s">
        <v>932</v>
      </c>
      <c r="F71" s="154"/>
      <c r="G71" s="154" t="str">
        <f>_xlfn.XLOOKUP(D71,'PO Client'!$A:$A,'PO Client'!$E:$E,FALSE)</f>
        <v>Échantillon TT</v>
      </c>
      <c r="H71" s="188">
        <f>_xlfn.XLOOKUP(D71,'PO Client'!A:A,'PO Client'!L:L,"")</f>
        <v>45573</v>
      </c>
      <c r="I71" s="3">
        <v>40105</v>
      </c>
      <c r="J71" s="3">
        <v>30023</v>
      </c>
      <c r="K71" s="169" t="str">
        <f>_xlfn.XLOOKUP(I71,'Prix vente'!$A:$A,'Prix vente'!$H:$H,"")</f>
        <v>T11</v>
      </c>
      <c r="L71" s="155" t="str">
        <f>_xlfn.XLOOKUP(J71,'Prix MP'!A:A,'Prix MP'!F:F,FALSE)</f>
        <v>T11-1</v>
      </c>
      <c r="M71" s="155" t="str">
        <f>_xlfn.XLOOKUP(J71,'Prix MP'!A:A,'Prix MP'!D:D,FALSE)</f>
        <v>AKO</v>
      </c>
      <c r="N71" s="154" t="str">
        <f>_xlfn.XLOOKUP(I71,'Prix vente'!$A:$A,'Prix vente'!$J:$J,"")</f>
        <v>TT - HM Adhesive</v>
      </c>
      <c r="O71" s="154"/>
      <c r="P71" s="154"/>
      <c r="Q71" s="154"/>
      <c r="R71" s="154"/>
      <c r="S71" s="154"/>
      <c r="T71" s="154"/>
      <c r="U71" s="154"/>
      <c r="V71" s="154"/>
      <c r="W71" s="154"/>
      <c r="X71" s="154"/>
      <c r="Y71" s="154" t="s">
        <v>937</v>
      </c>
      <c r="Z71" s="154"/>
      <c r="AA71" s="154"/>
      <c r="AB71" s="154"/>
      <c r="AC71" s="154"/>
      <c r="AD71" s="154"/>
      <c r="AE71" s="154"/>
      <c r="AF71" s="154"/>
      <c r="AG71" s="154"/>
      <c r="AH71" s="154"/>
      <c r="AI71" s="154" t="str">
        <f>IF(_xlfn.XLOOKUP(I71,'Prix vente'!$A:$A,'Prix vente'!$O:$O,"")="msi","po","mm")</f>
        <v>po</v>
      </c>
      <c r="AJ71" s="154">
        <f>_xlfn.XLOOKUP(I71,'Prix vente'!$A:$A,'Prix vente'!$Q:$Q,"")</f>
        <v>2400</v>
      </c>
      <c r="AK71" s="154" t="str">
        <f>IF(_xlfn.XLOOKUP(I71,'Prix vente'!$A:$A,'Prix vente'!$O:$O,"")="msi","pi","m")</f>
        <v>pi</v>
      </c>
      <c r="AL71" s="154"/>
      <c r="AM71">
        <v>4</v>
      </c>
      <c r="AN71" t="s">
        <v>208</v>
      </c>
      <c r="AO71">
        <v>0</v>
      </c>
      <c r="AQ71" t="s">
        <v>936</v>
      </c>
      <c r="AR71" s="169">
        <f>_xlfn.XLOOKUP(I71,'Prix vente'!A:A,'Prix vente'!B:B,FALSE)</f>
        <v>20003</v>
      </c>
      <c r="AS71" s="3">
        <v>1</v>
      </c>
    </row>
    <row r="72" spans="1:46" x14ac:dyDescent="0.25">
      <c r="A72" s="154" t="s">
        <v>727</v>
      </c>
      <c r="B72" t="s">
        <v>298</v>
      </c>
      <c r="C72" s="191">
        <v>45568</v>
      </c>
      <c r="D72">
        <v>216</v>
      </c>
      <c r="E72" s="154" t="s">
        <v>926</v>
      </c>
      <c r="F72" s="154"/>
      <c r="G72" s="154" t="str">
        <f>_xlfn.XLOOKUP(D72,'PO Client'!$A:$A,'PO Client'!$E:$E,FALSE)</f>
        <v>Échantillon S31</v>
      </c>
      <c r="H72" s="188">
        <f>_xlfn.XLOOKUP(D72,'PO Client'!A:A,'PO Client'!L:L,"")</f>
        <v>45573</v>
      </c>
      <c r="I72" s="3">
        <v>40106</v>
      </c>
      <c r="J72" s="3">
        <v>30024</v>
      </c>
      <c r="K72" s="169" t="str">
        <f>_xlfn.XLOOKUP(I72,'Prix vente'!$A:$A,'Prix vente'!$H:$H,"")</f>
        <v>S31</v>
      </c>
      <c r="L72" s="155" t="str">
        <f>_xlfn.XLOOKUP(J72,'Prix MP'!A:A,'Prix MP'!F:F,FALSE)</f>
        <v>S31-1</v>
      </c>
      <c r="M72" s="155" t="str">
        <f>_xlfn.XLOOKUP(J72,'Prix MP'!A:A,'Prix MP'!D:D,FALSE)</f>
        <v>AKO</v>
      </c>
      <c r="N72" s="154" t="str">
        <f>_xlfn.XLOOKUP(I72,'Prix vente'!$A:$A,'Prix vente'!$J:$J,"")</f>
        <v>SG - HM Adhesive - PET liner</v>
      </c>
      <c r="O72" s="154"/>
      <c r="P72" s="154"/>
      <c r="Q72" s="154"/>
      <c r="R72" s="154"/>
      <c r="S72" s="154"/>
      <c r="T72" s="154"/>
      <c r="U72" s="154"/>
      <c r="V72" s="154"/>
      <c r="W72" s="154"/>
      <c r="X72" s="154"/>
      <c r="Y72" s="154" t="s">
        <v>927</v>
      </c>
      <c r="Z72" s="154"/>
      <c r="AA72" s="154"/>
      <c r="AB72" s="154"/>
      <c r="AC72" s="154"/>
      <c r="AD72" s="154"/>
      <c r="AE72" s="154"/>
      <c r="AF72" s="154"/>
      <c r="AG72" s="154"/>
      <c r="AH72" s="154"/>
      <c r="AI72" s="154" t="str">
        <f>IF(_xlfn.XLOOKUP(I72,'Prix vente'!$A:$A,'Prix vente'!$O:$O,"")="msi","po","mm")</f>
        <v>po</v>
      </c>
      <c r="AJ72" s="154">
        <v>2300</v>
      </c>
      <c r="AK72" s="154" t="str">
        <f>IF(_xlfn.XLOOKUP(I72,'Prix vente'!$A:$A,'Prix vente'!$O:$O,"")="msi","pi","m")</f>
        <v>pi</v>
      </c>
      <c r="AL72" s="154"/>
      <c r="AM72">
        <v>2</v>
      </c>
      <c r="AN72" t="s">
        <v>208</v>
      </c>
      <c r="AO72">
        <v>0</v>
      </c>
      <c r="AQ72" t="s">
        <v>928</v>
      </c>
      <c r="AR72" s="169">
        <f>_xlfn.XLOOKUP(I72,'Prix vente'!A:A,'Prix vente'!B:B,FALSE)</f>
        <v>20022</v>
      </c>
      <c r="AS72" s="3">
        <v>1</v>
      </c>
    </row>
    <row r="73" spans="1:46" x14ac:dyDescent="0.25">
      <c r="A73" s="154" t="s">
        <v>728</v>
      </c>
      <c r="B73" t="s">
        <v>298</v>
      </c>
      <c r="C73" s="191">
        <v>45568</v>
      </c>
      <c r="D73">
        <v>217</v>
      </c>
      <c r="E73" s="154" t="s">
        <v>929</v>
      </c>
      <c r="F73" s="154"/>
      <c r="G73" s="154" t="s">
        <v>933</v>
      </c>
      <c r="H73" s="188">
        <f>_xlfn.XLOOKUP(D73,'PO Client'!A:A,'PO Client'!L:L,"")</f>
        <v>45573</v>
      </c>
      <c r="I73" s="3">
        <v>40107</v>
      </c>
      <c r="J73" s="3">
        <v>30011</v>
      </c>
      <c r="K73" s="169" t="str">
        <f>_xlfn.XLOOKUP(I73,'Prix vente'!$A:$A,'Prix vente'!$H:$H,"")</f>
        <v>S21</v>
      </c>
      <c r="L73" s="155" t="str">
        <f>_xlfn.XLOOKUP(J73,'Prix MP'!A:A,'Prix MP'!F:F,FALSE)</f>
        <v>S21-1</v>
      </c>
      <c r="M73" s="155" t="str">
        <f>_xlfn.XLOOKUP(J73,'Prix MP'!A:A,'Prix MP'!D:D,FALSE)</f>
        <v>AKO</v>
      </c>
      <c r="N73" s="154" t="str">
        <f>_xlfn.XLOOKUP(I73,'Prix vente'!$A:$A,'Prix vente'!$J:$J,"")</f>
        <v>SG - Hotmelt Adhesive</v>
      </c>
      <c r="O73" s="154"/>
      <c r="P73" s="154"/>
      <c r="Q73" s="154"/>
      <c r="R73" s="154"/>
      <c r="S73" s="154"/>
      <c r="T73" s="154"/>
      <c r="U73" s="154"/>
      <c r="V73" s="154"/>
      <c r="W73" s="154"/>
      <c r="X73" s="154"/>
      <c r="Y73" s="154" t="s">
        <v>930</v>
      </c>
      <c r="Z73" s="154"/>
      <c r="AA73" s="154"/>
      <c r="AB73" s="154"/>
      <c r="AC73" s="154"/>
      <c r="AD73" s="154"/>
      <c r="AE73" s="154"/>
      <c r="AF73" s="154"/>
      <c r="AG73" s="154"/>
      <c r="AH73" s="154"/>
      <c r="AI73" s="154" t="str">
        <f>IF(_xlfn.XLOOKUP(I73,'Prix vente'!$A:$A,'Prix vente'!$O:$O,"")="msi","po","mm")</f>
        <v>po</v>
      </c>
      <c r="AJ73" s="154">
        <f>_xlfn.XLOOKUP(I73,'Prix vente'!$A:$A,'Prix vente'!$Q:$Q,"")</f>
        <v>2400</v>
      </c>
      <c r="AK73" s="154" t="str">
        <f>IF(_xlfn.XLOOKUP(I73,'Prix vente'!$A:$A,'Prix vente'!$O:$O,"")="msi","pi","m")</f>
        <v>pi</v>
      </c>
      <c r="AL73" s="154"/>
      <c r="AM73">
        <v>2</v>
      </c>
      <c r="AN73" t="s">
        <v>208</v>
      </c>
      <c r="AO73">
        <v>0</v>
      </c>
      <c r="AQ73" t="s">
        <v>931</v>
      </c>
      <c r="AR73" s="169">
        <f>_xlfn.XLOOKUP(I73,'Prix vente'!A:A,'Prix vente'!B:B,FALSE)</f>
        <v>20011</v>
      </c>
      <c r="AS73" s="3">
        <v>0</v>
      </c>
    </row>
    <row r="74" spans="1:46" x14ac:dyDescent="0.25">
      <c r="A74" s="154" t="s">
        <v>875</v>
      </c>
      <c r="B74" t="s">
        <v>298</v>
      </c>
      <c r="C74" s="191">
        <v>45568</v>
      </c>
      <c r="D74">
        <v>217</v>
      </c>
      <c r="E74" s="154" t="str">
        <f>_xlfn.XLOOKUP(D74,'PO Client'!$A:$A,'PO Client'!$B:$B,FALSE)</f>
        <v>Amstik</v>
      </c>
      <c r="F74" s="154"/>
      <c r="G74" s="154" t="s">
        <v>934</v>
      </c>
      <c r="H74" s="188">
        <f>_xlfn.XLOOKUP(D74,'PO Client'!A:A,'PO Client'!L:L,"")</f>
        <v>45573</v>
      </c>
      <c r="I74" s="3">
        <v>40108</v>
      </c>
      <c r="J74" s="3">
        <v>30015</v>
      </c>
      <c r="K74" s="169" t="str">
        <f>_xlfn.XLOOKUP(I74,'Prix vente'!$A:$A,'Prix vente'!$H:$H,"")</f>
        <v>S15</v>
      </c>
      <c r="L74" s="155" t="str">
        <f>_xlfn.XLOOKUP(J74,'Prix MP'!A:A,'Prix MP'!F:F,FALSE)</f>
        <v>S15-3</v>
      </c>
      <c r="M74" s="155" t="str">
        <f>_xlfn.XLOOKUP(J74,'Prix MP'!A:A,'Prix MP'!D:D,FALSE)</f>
        <v>Jinda</v>
      </c>
      <c r="N74" s="154" t="str">
        <f>_xlfn.XLOOKUP(I74,'Prix vente'!$A:$A,'Prix vente'!$J:$J,"")</f>
        <v>SG - Acrylic Adhesive</v>
      </c>
      <c r="O74" s="154"/>
      <c r="P74" s="154"/>
      <c r="Q74" s="154"/>
      <c r="R74" s="154"/>
      <c r="S74" s="154"/>
      <c r="T74" s="154"/>
      <c r="U74" s="154"/>
      <c r="V74" s="154"/>
      <c r="W74" s="154"/>
      <c r="X74" s="154"/>
      <c r="Y74" s="154">
        <f>_xlfn.XLOOKUP(I74,'Prix vente'!$A:$A,'Prix vente'!$P:$P,"")</f>
        <v>6.75</v>
      </c>
      <c r="Z74" s="154"/>
      <c r="AA74" s="154"/>
      <c r="AB74" s="154"/>
      <c r="AC74" s="154"/>
      <c r="AD74" s="154"/>
      <c r="AE74" s="154"/>
      <c r="AF74" s="154"/>
      <c r="AG74" s="154"/>
      <c r="AH74" s="154"/>
      <c r="AI74" s="154" t="str">
        <f>IF(_xlfn.XLOOKUP(I74,'Prix vente'!$A:$A,'Prix vente'!$O:$O,"")="msi","po","mm")</f>
        <v>po</v>
      </c>
      <c r="AJ74" s="154">
        <f>_xlfn.XLOOKUP(I74,'Prix vente'!$A:$A,'Prix vente'!$Q:$Q,"")</f>
        <v>2400</v>
      </c>
      <c r="AK74" s="154" t="str">
        <f>IF(_xlfn.XLOOKUP(I74,'Prix vente'!$A:$A,'Prix vente'!$O:$O,"")="msi","pi","m")</f>
        <v>pi</v>
      </c>
      <c r="AL74" s="154"/>
      <c r="AM74">
        <v>1</v>
      </c>
      <c r="AN74" t="s">
        <v>208</v>
      </c>
      <c r="AO74">
        <v>0</v>
      </c>
      <c r="AQ74" t="s">
        <v>919</v>
      </c>
      <c r="AR74" s="169">
        <f>_xlfn.XLOOKUP(I74,'Prix vente'!A:A,'Prix vente'!B:B,FALSE)</f>
        <v>20015</v>
      </c>
      <c r="AS74" s="3">
        <v>0</v>
      </c>
    </row>
    <row r="75" spans="1:46" x14ac:dyDescent="0.25">
      <c r="A75" s="154" t="s">
        <v>876</v>
      </c>
      <c r="B75" t="s">
        <v>298</v>
      </c>
      <c r="C75" s="191">
        <v>45568</v>
      </c>
      <c r="D75">
        <v>217</v>
      </c>
      <c r="E75" s="154" t="str">
        <f>_xlfn.XLOOKUP(D75,'PO Client'!$A:$A,'PO Client'!$B:$B,FALSE)</f>
        <v>Amstik</v>
      </c>
      <c r="F75" s="154"/>
      <c r="G75" s="154" t="s">
        <v>935</v>
      </c>
      <c r="H75" s="188">
        <f>_xlfn.XLOOKUP(D75,'PO Client'!A:A,'PO Client'!L:L,"")</f>
        <v>45573</v>
      </c>
      <c r="I75" s="3">
        <v>40109</v>
      </c>
      <c r="J75" s="3">
        <v>30016</v>
      </c>
      <c r="K75" s="169" t="str">
        <f>_xlfn.XLOOKUP(I75,'Prix vente'!$A:$A,'Prix vente'!$H:$H,"")</f>
        <v>B15</v>
      </c>
      <c r="L75" s="155" t="str">
        <f>_xlfn.XLOOKUP(J75,'Prix MP'!A:A,'Prix MP'!F:F,FALSE)</f>
        <v>B15-3</v>
      </c>
      <c r="M75" s="155" t="str">
        <f>_xlfn.XLOOKUP(J75,'Prix MP'!A:A,'Prix MP'!D:D,FALSE)</f>
        <v>Jinda</v>
      </c>
      <c r="N75" s="154" t="str">
        <f>_xlfn.XLOOKUP(I75,'Prix vente'!$A:$A,'Prix vente'!$J:$J,"")</f>
        <v>Clear BOPP - Acrylic Adhesive</v>
      </c>
      <c r="O75" s="154"/>
      <c r="P75" s="154"/>
      <c r="Q75" s="154"/>
      <c r="R75" s="154"/>
      <c r="S75" s="154"/>
      <c r="T75" s="154"/>
      <c r="U75" s="154"/>
      <c r="V75" s="154"/>
      <c r="W75" s="154"/>
      <c r="X75" s="154"/>
      <c r="Y75" s="154">
        <f>_xlfn.XLOOKUP(I75,'Prix vente'!$A:$A,'Prix vente'!$P:$P,"")</f>
        <v>9.75</v>
      </c>
      <c r="Z75" s="154"/>
      <c r="AA75" s="154"/>
      <c r="AB75" s="154"/>
      <c r="AC75" s="154"/>
      <c r="AD75" s="154"/>
      <c r="AE75" s="154"/>
      <c r="AF75" s="154"/>
      <c r="AG75" s="154"/>
      <c r="AH75" s="154"/>
      <c r="AI75" s="154" t="str">
        <f>IF(_xlfn.XLOOKUP(I75,'Prix vente'!$A:$A,'Prix vente'!$O:$O,"")="msi","po","mm")</f>
        <v>po</v>
      </c>
      <c r="AJ75" s="154">
        <f>_xlfn.XLOOKUP(I75,'Prix vente'!$A:$A,'Prix vente'!$Q:$Q,"")</f>
        <v>2400</v>
      </c>
      <c r="AK75" s="154" t="str">
        <f>IF(_xlfn.XLOOKUP(I75,'Prix vente'!$A:$A,'Prix vente'!$O:$O,"")="msi","pi","m")</f>
        <v>pi</v>
      </c>
      <c r="AL75" s="154"/>
      <c r="AM75">
        <v>1</v>
      </c>
      <c r="AN75" t="s">
        <v>208</v>
      </c>
      <c r="AO75">
        <v>0</v>
      </c>
      <c r="AQ75" t="s">
        <v>913</v>
      </c>
      <c r="AR75" s="169">
        <f>_xlfn.XLOOKUP(I75,'Prix vente'!A:A,'Prix vente'!B:B,FALSE)</f>
        <v>20016</v>
      </c>
      <c r="AS75" s="3">
        <v>0</v>
      </c>
    </row>
    <row r="76" spans="1:46" x14ac:dyDescent="0.25">
      <c r="A76" s="154" t="s">
        <v>877</v>
      </c>
      <c r="B76" t="s">
        <v>298</v>
      </c>
      <c r="C76" s="191">
        <v>45568</v>
      </c>
      <c r="D76">
        <v>217</v>
      </c>
      <c r="E76" s="154" t="str">
        <f>_xlfn.XLOOKUP(D76,'PO Client'!$A:$A,'PO Client'!$B:$B,FALSE)</f>
        <v>Amstik</v>
      </c>
      <c r="F76" s="154"/>
      <c r="G76" s="154" t="s">
        <v>650</v>
      </c>
      <c r="H76" s="188">
        <f>_xlfn.XLOOKUP(D76,'PO Client'!A:A,'PO Client'!L:L,"")</f>
        <v>45573</v>
      </c>
      <c r="I76" s="3">
        <v>40110</v>
      </c>
      <c r="J76" s="3">
        <v>30017</v>
      </c>
      <c r="K76" s="169" t="str">
        <f>_xlfn.XLOOKUP(I76,'Prix vente'!$A:$A,'Prix vente'!$H:$H,"")</f>
        <v>B25</v>
      </c>
      <c r="L76" s="155" t="str">
        <f>_xlfn.XLOOKUP(J76,'Prix MP'!A:A,'Prix MP'!F:F,FALSE)</f>
        <v>B25-3</v>
      </c>
      <c r="M76" s="155" t="str">
        <f>_xlfn.XLOOKUP(J76,'Prix MP'!A:A,'Prix MP'!D:D,FALSE)</f>
        <v>Jinda</v>
      </c>
      <c r="N76" s="154" t="str">
        <f>_xlfn.XLOOKUP(I76,'Prix vente'!$A:$A,'Prix vente'!$J:$J,"")</f>
        <v>White BOPP - Acrylic Adhesive</v>
      </c>
      <c r="O76" s="154"/>
      <c r="P76" s="154"/>
      <c r="Q76" s="154"/>
      <c r="R76" s="154"/>
      <c r="S76" s="154"/>
      <c r="T76" s="154"/>
      <c r="U76" s="154"/>
      <c r="V76" s="154"/>
      <c r="W76" s="154"/>
      <c r="X76" s="154"/>
      <c r="Y76" s="154">
        <f>_xlfn.XLOOKUP(I76,'Prix vente'!$A:$A,'Prix vente'!$P:$P,"")</f>
        <v>8.6750000000000007</v>
      </c>
      <c r="Z76" s="154"/>
      <c r="AA76" s="154"/>
      <c r="AB76" s="154"/>
      <c r="AC76" s="154"/>
      <c r="AD76" s="154"/>
      <c r="AE76" s="154"/>
      <c r="AF76" s="154"/>
      <c r="AG76" s="154"/>
      <c r="AH76" s="154"/>
      <c r="AI76" s="154" t="str">
        <f>IF(_xlfn.XLOOKUP(I76,'Prix vente'!$A:$A,'Prix vente'!$O:$O,"")="msi","po","mm")</f>
        <v>po</v>
      </c>
      <c r="AJ76" s="154">
        <f>_xlfn.XLOOKUP(I76,'Prix vente'!$A:$A,'Prix vente'!$Q:$Q,"")</f>
        <v>2400</v>
      </c>
      <c r="AK76" s="154" t="str">
        <f>IF(_xlfn.XLOOKUP(I76,'Prix vente'!$A:$A,'Prix vente'!$O:$O,"")="msi","pi","m")</f>
        <v>pi</v>
      </c>
      <c r="AL76" s="154"/>
      <c r="AM76">
        <v>1</v>
      </c>
      <c r="AN76" t="s">
        <v>208</v>
      </c>
      <c r="AO76">
        <v>0</v>
      </c>
      <c r="AQ76" t="s">
        <v>920</v>
      </c>
      <c r="AR76" s="169">
        <f>_xlfn.XLOOKUP(I76,'Prix vente'!A:A,'Prix vente'!B:B,FALSE)</f>
        <v>20017</v>
      </c>
      <c r="AS76" s="3">
        <v>0</v>
      </c>
    </row>
    <row r="77" spans="1:46" x14ac:dyDescent="0.25">
      <c r="A77" s="154" t="s">
        <v>878</v>
      </c>
      <c r="B77" t="s">
        <v>298</v>
      </c>
      <c r="C77" s="191">
        <v>45568</v>
      </c>
      <c r="D77">
        <v>220</v>
      </c>
      <c r="E77" s="154" t="str">
        <f>_xlfn.XLOOKUP(D77,'PO Client'!$A:$A,'PO Client'!$B:$B,FALSE)</f>
        <v>Damaflex Imprimerie Multiservices Inc.</v>
      </c>
      <c r="F77" s="154"/>
      <c r="G77" s="154" t="str">
        <f>_xlfn.XLOOKUP(D77,'PO Client'!$A:$A,'PO Client'!$E:$E,FALSE)</f>
        <v>Échantillons</v>
      </c>
      <c r="H77" s="188">
        <f>_xlfn.XLOOKUP(D77,'PO Client'!A:A,'PO Client'!L:L,"")</f>
        <v>45574</v>
      </c>
      <c r="I77" s="3">
        <v>40114</v>
      </c>
      <c r="J77" s="3">
        <v>30013</v>
      </c>
      <c r="K77" s="169" t="str">
        <f>_xlfn.XLOOKUP(I77,'Prix vente'!$A:$A,'Prix vente'!$H:$H,"")</f>
        <v>D11</v>
      </c>
      <c r="L77" s="155" t="str">
        <f>_xlfn.XLOOKUP(J77,'Prix MP'!A:A,'Prix MP'!F:F,FALSE)</f>
        <v>D11-1</v>
      </c>
      <c r="M77" s="155" t="str">
        <f>_xlfn.XLOOKUP(J77,'Prix MP'!A:A,'Prix MP'!D:D,FALSE)</f>
        <v>AKO</v>
      </c>
      <c r="N77" s="154" t="str">
        <f>_xlfn.XLOOKUP(I77,'Prix vente'!$A:$A,'Prix vente'!$J:$J,"")</f>
        <v>TC DT - Hotmelt Adhesive</v>
      </c>
      <c r="O77" s="154"/>
      <c r="P77" s="154"/>
      <c r="Q77" s="154"/>
      <c r="R77" s="154"/>
      <c r="S77" s="154"/>
      <c r="T77" s="154"/>
      <c r="U77" s="154"/>
      <c r="V77" s="154"/>
      <c r="W77" s="154"/>
      <c r="X77" s="154"/>
      <c r="Y77" s="154">
        <f>_xlfn.XLOOKUP(I77,'Prix vente'!$A:$A,'Prix vente'!$P:$P,"")</f>
        <v>9.4</v>
      </c>
      <c r="Z77" s="154"/>
      <c r="AA77" s="154"/>
      <c r="AB77" s="154"/>
      <c r="AC77" s="154"/>
      <c r="AD77" s="154"/>
      <c r="AE77" s="154"/>
      <c r="AF77" s="154"/>
      <c r="AG77" s="154"/>
      <c r="AH77" s="154"/>
      <c r="AI77" s="154" t="str">
        <f>IF(_xlfn.XLOOKUP(I77,'Prix vente'!$A:$A,'Prix vente'!$O:$O,"")="msi","po","mm")</f>
        <v>po</v>
      </c>
      <c r="AJ77" s="154">
        <f>_xlfn.XLOOKUP(I77,'Prix vente'!$A:$A,'Prix vente'!$Q:$Q,"")</f>
        <v>2400</v>
      </c>
      <c r="AK77" s="154" t="str">
        <f>IF(_xlfn.XLOOKUP(I77,'Prix vente'!$A:$A,'Prix vente'!$O:$O,"")="msi","pi","m")</f>
        <v>pi</v>
      </c>
      <c r="AL77" s="154"/>
      <c r="AM77">
        <v>1</v>
      </c>
      <c r="AN77" t="s">
        <v>208</v>
      </c>
      <c r="AO77">
        <v>1</v>
      </c>
      <c r="AQ77" t="s">
        <v>940</v>
      </c>
      <c r="AR77" s="169">
        <f>_xlfn.XLOOKUP(I77,'Prix vente'!A:A,'Prix vente'!B:B,FALSE)</f>
        <v>20013</v>
      </c>
      <c r="AS77" s="3">
        <v>0</v>
      </c>
    </row>
    <row r="78" spans="1:46" x14ac:dyDescent="0.25">
      <c r="A78" s="154" t="s">
        <v>879</v>
      </c>
      <c r="B78" t="s">
        <v>298</v>
      </c>
      <c r="C78" s="191">
        <v>45572</v>
      </c>
      <c r="D78">
        <v>221</v>
      </c>
      <c r="E78" s="154" t="str">
        <f>_xlfn.XLOOKUP(D78,'PO Client'!$A:$A,'PO Client'!$B:$B,FALSE)</f>
        <v>Imprimerie Ste-Julie</v>
      </c>
      <c r="F78" s="154"/>
      <c r="G78" s="154">
        <f>_xlfn.XLOOKUP(D78,'PO Client'!$A:$A,'PO Client'!$E:$E,FALSE)</f>
        <v>104428</v>
      </c>
      <c r="H78" s="188">
        <f>_xlfn.XLOOKUP(D78,'PO Client'!A:A,'PO Client'!L:L,"")</f>
        <v>45574</v>
      </c>
      <c r="I78" s="3">
        <v>40067</v>
      </c>
      <c r="J78" s="3">
        <v>30015</v>
      </c>
      <c r="K78" s="169" t="str">
        <f>_xlfn.XLOOKUP(I78,'Prix vente'!$A:$A,'Prix vente'!$H:$H,"")</f>
        <v>S15</v>
      </c>
      <c r="L78" s="155" t="str">
        <f>_xlfn.XLOOKUP(J78,'Prix MP'!A:A,'Prix MP'!F:F,FALSE)</f>
        <v>S15-3</v>
      </c>
      <c r="M78" s="155" t="str">
        <f>_xlfn.XLOOKUP(J78,'Prix MP'!A:A,'Prix MP'!D:D,FALSE)</f>
        <v>Jinda</v>
      </c>
      <c r="N78" s="154" t="str">
        <f>_xlfn.XLOOKUP(I78,'Prix vente'!$A:$A,'Prix vente'!$J:$J,"")</f>
        <v>SG - Acrylic Adhesive</v>
      </c>
      <c r="O78" s="154"/>
      <c r="P78" s="154"/>
      <c r="Q78" s="154"/>
      <c r="R78" s="154"/>
      <c r="S78" s="154"/>
      <c r="T78" s="154"/>
      <c r="U78" s="154"/>
      <c r="V78" s="154"/>
      <c r="W78" s="154"/>
      <c r="X78" s="154"/>
      <c r="Y78" s="154" t="s">
        <v>943</v>
      </c>
      <c r="Z78" s="154"/>
      <c r="AA78" s="154"/>
      <c r="AB78" s="154"/>
      <c r="AC78" s="154"/>
      <c r="AD78" s="154"/>
      <c r="AE78" s="154"/>
      <c r="AF78" s="154"/>
      <c r="AG78" s="154"/>
      <c r="AH78" s="154"/>
      <c r="AI78" s="154" t="str">
        <f>IF(_xlfn.XLOOKUP(I78,'Prix vente'!$A:$A,'Prix vente'!$O:$O,"")="msi","po","mm")</f>
        <v>po</v>
      </c>
      <c r="AJ78" s="154">
        <f>_xlfn.XLOOKUP(I78,'Prix vente'!$A:$A,'Prix vente'!$Q:$Q,"")</f>
        <v>5000</v>
      </c>
      <c r="AK78" s="154" t="str">
        <f>IF(_xlfn.XLOOKUP(I78,'Prix vente'!$A:$A,'Prix vente'!$O:$O,"")="msi","pi","m")</f>
        <v>pi</v>
      </c>
      <c r="AL78" s="154"/>
      <c r="AM78">
        <v>7</v>
      </c>
      <c r="AN78" t="s">
        <v>208</v>
      </c>
      <c r="AO78">
        <v>0</v>
      </c>
      <c r="AQ78" t="s">
        <v>944</v>
      </c>
      <c r="AR78" s="169">
        <f>_xlfn.XLOOKUP(I78,'Prix vente'!A:A,'Prix vente'!B:B,FALSE)</f>
        <v>20015</v>
      </c>
      <c r="AS78" s="3">
        <v>1</v>
      </c>
    </row>
    <row r="79" spans="1:46" x14ac:dyDescent="0.25">
      <c r="A79" s="154" t="s">
        <v>880</v>
      </c>
      <c r="B79" t="s">
        <v>298</v>
      </c>
      <c r="C79" s="191">
        <v>45575</v>
      </c>
      <c r="D79">
        <v>223</v>
      </c>
      <c r="E79" s="154" t="str">
        <f>_xlfn.XLOOKUP(D79,'PO Client'!$A:$A,'PO Client'!$B:$B,FALSE)</f>
        <v>Étiquettes Rive-Sud</v>
      </c>
      <c r="F79" s="154"/>
      <c r="G79" s="154" t="str">
        <f>_xlfn.XLOOKUP(D79,'PO Client'!$A:$A,'PO Client'!$E:$E,FALSE)</f>
        <v>091024-1</v>
      </c>
      <c r="H79" s="188">
        <f>_xlfn.XLOOKUP(D79,'PO Client'!A:A,'PO Client'!L:L,"")</f>
        <v>45581</v>
      </c>
      <c r="I79" s="3">
        <v>40120</v>
      </c>
      <c r="J79" s="3">
        <v>30012</v>
      </c>
      <c r="K79" s="169" t="str">
        <f>_xlfn.XLOOKUP(I79,'Prix vente'!$A:$A,'Prix vente'!$H:$H,"")</f>
        <v>D21</v>
      </c>
      <c r="L79" s="155" t="str">
        <f>_xlfn.XLOOKUP(J79,'Prix MP'!A:A,'Prix MP'!F:F,FALSE)</f>
        <v>D21-1</v>
      </c>
      <c r="M79" s="155" t="str">
        <f>_xlfn.XLOOKUP(J79,'Prix MP'!A:A,'Prix MP'!D:D,FALSE)</f>
        <v>AKO</v>
      </c>
      <c r="N79" s="154" t="str">
        <f>_xlfn.XLOOKUP(I79,'Prix vente'!$A:$A,'Prix vente'!$J:$J,"")</f>
        <v>TC DT - Hotmelt Adhesive</v>
      </c>
      <c r="O79" s="154"/>
      <c r="P79" s="154"/>
      <c r="Q79" s="154"/>
      <c r="R79" s="154"/>
      <c r="S79" s="154"/>
      <c r="T79" s="154"/>
      <c r="U79" s="154"/>
      <c r="V79" s="154"/>
      <c r="W79" s="154"/>
      <c r="X79" s="154"/>
      <c r="Y79" s="154">
        <f>_xlfn.XLOOKUP(I79,'Prix vente'!$A:$A,'Prix vente'!$P:$P,"")</f>
        <v>8.75</v>
      </c>
      <c r="Z79" s="154"/>
      <c r="AA79" s="154"/>
      <c r="AB79" s="154"/>
      <c r="AC79" s="154"/>
      <c r="AD79" s="154"/>
      <c r="AE79" s="154"/>
      <c r="AF79" s="154"/>
      <c r="AG79" s="154"/>
      <c r="AH79" s="154"/>
      <c r="AI79" s="154" t="str">
        <f>IF(_xlfn.XLOOKUP(I79,'Prix vente'!$A:$A,'Prix vente'!$O:$O,"")="msi","po","mm")</f>
        <v>po</v>
      </c>
      <c r="AJ79" s="154">
        <f>_xlfn.XLOOKUP(I79,'Prix vente'!$A:$A,'Prix vente'!$Q:$Q,"")</f>
        <v>5000</v>
      </c>
      <c r="AK79" s="154" t="str">
        <f>IF(_xlfn.XLOOKUP(I79,'Prix vente'!$A:$A,'Prix vente'!$O:$O,"")="msi","pi","m")</f>
        <v>pi</v>
      </c>
      <c r="AL79" s="154"/>
      <c r="AM79">
        <v>18</v>
      </c>
      <c r="AN79" t="s">
        <v>208</v>
      </c>
      <c r="AO79">
        <v>0</v>
      </c>
      <c r="AQ79" t="s">
        <v>952</v>
      </c>
      <c r="AR79" s="169">
        <f>_xlfn.XLOOKUP(I79,'Prix vente'!A:A,'Prix vente'!B:B,FALSE)</f>
        <v>20012</v>
      </c>
      <c r="AS79" s="3" t="s">
        <v>951</v>
      </c>
    </row>
    <row r="80" spans="1:46" x14ac:dyDescent="0.25">
      <c r="A80" s="154" t="s">
        <v>881</v>
      </c>
      <c r="B80" t="s">
        <v>298</v>
      </c>
      <c r="C80" s="191">
        <v>45575</v>
      </c>
      <c r="D80">
        <v>224</v>
      </c>
      <c r="E80" s="154" t="str">
        <f>_xlfn.XLOOKUP(D80,'PO Client'!$A:$A,'PO Client'!$B:$B,FALSE)</f>
        <v>Étiquettes Rive-Sud</v>
      </c>
      <c r="F80" s="154"/>
      <c r="G80" s="172" t="s">
        <v>950</v>
      </c>
      <c r="H80" s="188">
        <f>_xlfn.XLOOKUP(D80,'PO Client'!A:A,'PO Client'!L:L,"")</f>
        <v>45575</v>
      </c>
      <c r="I80" s="3">
        <v>40121</v>
      </c>
      <c r="J80" s="3">
        <v>30016</v>
      </c>
      <c r="K80" s="169" t="str">
        <f>_xlfn.XLOOKUP(I80,'Prix vente'!$A:$A,'Prix vente'!$H:$H,"")</f>
        <v>B15</v>
      </c>
      <c r="L80" s="155" t="str">
        <f>_xlfn.XLOOKUP(J80,'Prix MP'!A:A,'Prix MP'!F:F,FALSE)</f>
        <v>B15-3</v>
      </c>
      <c r="M80" s="155" t="str">
        <f>_xlfn.XLOOKUP(J80,'Prix MP'!A:A,'Prix MP'!D:D,FALSE)</f>
        <v>Jinda</v>
      </c>
      <c r="N80" s="154" t="str">
        <f>_xlfn.XLOOKUP(I80,'Prix vente'!$A:$A,'Prix vente'!$J:$J,"")</f>
        <v>Clear BOPP - Acrylic Adhesive</v>
      </c>
      <c r="O80" s="154"/>
      <c r="P80" s="154"/>
      <c r="Q80" s="154"/>
      <c r="R80" s="154"/>
      <c r="S80" s="154"/>
      <c r="T80" s="154"/>
      <c r="U80" s="154"/>
      <c r="V80" s="154"/>
      <c r="W80" s="154"/>
      <c r="X80" s="154"/>
      <c r="Y80" s="154">
        <f>_xlfn.XLOOKUP(I80,'Prix vente'!$A:$A,'Prix vente'!$P:$P,"")</f>
        <v>8.75</v>
      </c>
      <c r="Z80" s="154"/>
      <c r="AA80" s="154"/>
      <c r="AB80" s="154"/>
      <c r="AC80" s="154"/>
      <c r="AD80" s="154"/>
      <c r="AE80" s="154"/>
      <c r="AF80" s="154"/>
      <c r="AG80" s="154"/>
      <c r="AH80" s="154"/>
      <c r="AI80" s="154" t="str">
        <f>IF(_xlfn.XLOOKUP(I80,'Prix vente'!$A:$A,'Prix vente'!$O:$O,"")="msi","po","mm")</f>
        <v>po</v>
      </c>
      <c r="AJ80" s="154">
        <f>_xlfn.XLOOKUP(I80,'Prix vente'!$A:$A,'Prix vente'!$Q:$Q,"")</f>
        <v>5000</v>
      </c>
      <c r="AK80" s="154" t="str">
        <f>IF(_xlfn.XLOOKUP(I80,'Prix vente'!$A:$A,'Prix vente'!$O:$O,"")="msi","pi","m")</f>
        <v>pi</v>
      </c>
      <c r="AL80" s="154"/>
      <c r="AM80">
        <v>11</v>
      </c>
      <c r="AN80" t="s">
        <v>208</v>
      </c>
      <c r="AO80">
        <v>0</v>
      </c>
      <c r="AQ80" t="s">
        <v>953</v>
      </c>
      <c r="AR80" s="169">
        <f>_xlfn.XLOOKUP(I80,'Prix vente'!A:A,'Prix vente'!B:B,FALSE)</f>
        <v>20016</v>
      </c>
    </row>
    <row r="81" spans="1:45" x14ac:dyDescent="0.25">
      <c r="A81" s="154" t="s">
        <v>882</v>
      </c>
      <c r="B81" t="s">
        <v>298</v>
      </c>
      <c r="C81" s="191">
        <v>45575</v>
      </c>
      <c r="D81">
        <v>225</v>
      </c>
      <c r="E81" s="154" t="str">
        <f>_xlfn.XLOOKUP(D81,'PO Client'!$A:$A,'PO Client'!$B:$B,FALSE)</f>
        <v>Imprimerie Ste-Julie</v>
      </c>
      <c r="F81" s="154"/>
      <c r="G81" s="154">
        <f>_xlfn.XLOOKUP(D81,'PO Client'!$A:$A,'PO Client'!$E:$E,FALSE)</f>
        <v>104575</v>
      </c>
      <c r="H81" s="188">
        <f>_xlfn.XLOOKUP(D81,'PO Client'!A:A,'PO Client'!L:L,"")</f>
        <v>45580</v>
      </c>
      <c r="I81" s="3">
        <v>40067</v>
      </c>
      <c r="J81" s="3">
        <v>30015</v>
      </c>
      <c r="K81" s="169" t="str">
        <f>_xlfn.XLOOKUP(I81,'Prix vente'!$A:$A,'Prix vente'!$H:$H,"")</f>
        <v>S15</v>
      </c>
      <c r="L81" s="155" t="str">
        <f>_xlfn.XLOOKUP(J81,'Prix MP'!A:A,'Prix MP'!F:F,FALSE)</f>
        <v>S15-3</v>
      </c>
      <c r="M81" s="155" t="str">
        <f>_xlfn.XLOOKUP(J81,'Prix MP'!A:A,'Prix MP'!D:D,FALSE)</f>
        <v>Jinda</v>
      </c>
      <c r="N81" s="154" t="str">
        <f>_xlfn.XLOOKUP(I81,'Prix vente'!$A:$A,'Prix vente'!$J:$J,"")</f>
        <v>SG - Acrylic Adhesive</v>
      </c>
      <c r="O81" s="154"/>
      <c r="P81" s="154"/>
      <c r="Q81" s="154"/>
      <c r="R81" s="154"/>
      <c r="S81" s="154"/>
      <c r="T81" s="154"/>
      <c r="U81" s="154"/>
      <c r="V81" s="154"/>
      <c r="W81" s="154"/>
      <c r="X81" s="154"/>
      <c r="Y81" s="154" t="s">
        <v>956</v>
      </c>
      <c r="Z81" s="154"/>
      <c r="AA81" s="154"/>
      <c r="AB81" s="154"/>
      <c r="AC81" s="154"/>
      <c r="AD81" s="154"/>
      <c r="AE81" s="154"/>
      <c r="AF81" s="154"/>
      <c r="AG81" s="154"/>
      <c r="AH81" s="154"/>
      <c r="AI81" s="154" t="str">
        <f>IF(_xlfn.XLOOKUP(I81,'Prix vente'!$A:$A,'Prix vente'!$O:$O,"")="msi","po","mm")</f>
        <v>po</v>
      </c>
      <c r="AJ81" s="154">
        <f>_xlfn.XLOOKUP(I81,'Prix vente'!$A:$A,'Prix vente'!$Q:$Q,"")</f>
        <v>5000</v>
      </c>
      <c r="AK81" s="154" t="str">
        <f>IF(_xlfn.XLOOKUP(I81,'Prix vente'!$A:$A,'Prix vente'!$O:$O,"")="msi","pi","m")</f>
        <v>pi</v>
      </c>
      <c r="AL81" s="154"/>
      <c r="AM81">
        <v>5</v>
      </c>
      <c r="AN81" t="s">
        <v>208</v>
      </c>
      <c r="AO81">
        <v>0</v>
      </c>
      <c r="AQ81" t="s">
        <v>972</v>
      </c>
      <c r="AR81" s="169">
        <f>_xlfn.XLOOKUP(I81,'Prix vente'!A:A,'Prix vente'!B:B,FALSE)</f>
        <v>20015</v>
      </c>
      <c r="AS81" s="3">
        <v>1</v>
      </c>
    </row>
    <row r="82" spans="1:45" x14ac:dyDescent="0.25">
      <c r="A82" s="154" t="s">
        <v>883</v>
      </c>
      <c r="B82" t="s">
        <v>87</v>
      </c>
      <c r="C82" s="191">
        <v>45575</v>
      </c>
      <c r="D82">
        <v>208</v>
      </c>
      <c r="E82" s="154" t="str">
        <f>_xlfn.XLOOKUP(D82,'PO Client'!$A:$A,'PO Client'!$B:$B,FALSE)</f>
        <v>LabelEdge</v>
      </c>
      <c r="F82" s="154"/>
      <c r="G82" s="154" t="str">
        <f>_xlfn.XLOOKUP(D82,'PO Client'!$A:$A,'PO Client'!$E:$E,FALSE)</f>
        <v>DEBUG MC</v>
      </c>
      <c r="H82" s="188">
        <f>_xlfn.XLOOKUP(D82,'PO Client'!A:A,'PO Client'!L:L,"")</f>
        <v>45553</v>
      </c>
      <c r="I82" s="3">
        <v>40093</v>
      </c>
      <c r="J82" s="3">
        <v>30012</v>
      </c>
      <c r="K82" s="169" t="str">
        <f>_xlfn.XLOOKUP(I82,'Prix vente'!$A:$A,'Prix vente'!$H:$H,"")</f>
        <v>D21</v>
      </c>
      <c r="L82" s="155" t="str">
        <f>_xlfn.XLOOKUP(J82,'Prix MP'!A:A,'Prix MP'!F:F,FALSE)</f>
        <v>D21-1</v>
      </c>
      <c r="M82" s="155" t="str">
        <f>_xlfn.XLOOKUP(J82,'Prix MP'!A:A,'Prix MP'!D:D,FALSE)</f>
        <v>AKO</v>
      </c>
      <c r="N82" s="154" t="str">
        <f>_xlfn.XLOOKUP(I82,'Prix vente'!$A:$A,'Prix vente'!$J:$J,"")</f>
        <v>TC DT - Hotmelt Adhesive</v>
      </c>
      <c r="O82" s="154"/>
      <c r="P82" s="154"/>
      <c r="Q82" s="154"/>
      <c r="R82" s="154"/>
      <c r="S82" s="154"/>
      <c r="T82" s="154"/>
      <c r="U82" s="154"/>
      <c r="V82" s="154"/>
      <c r="W82" s="154"/>
      <c r="X82" s="154"/>
      <c r="Y82" s="154">
        <f>_xlfn.XLOOKUP(I82,'Prix vente'!$A:$A,'Prix vente'!$P:$P,"")</f>
        <v>16.399999999999999</v>
      </c>
      <c r="Z82" s="154"/>
      <c r="AA82" s="154"/>
      <c r="AB82" s="154"/>
      <c r="AC82" s="154"/>
      <c r="AD82" s="154"/>
      <c r="AE82" s="154"/>
      <c r="AF82" s="154"/>
      <c r="AG82" s="154"/>
      <c r="AH82" s="154"/>
      <c r="AI82" s="154" t="str">
        <f>IF(_xlfn.XLOOKUP(I82,'Prix vente'!$A:$A,'Prix vente'!$O:$O,"")="msi","po","mm")</f>
        <v>po</v>
      </c>
      <c r="AJ82" s="154">
        <f>_xlfn.XLOOKUP(I82,'Prix vente'!$A:$A,'Prix vente'!$Q:$Q,"")</f>
        <v>10000</v>
      </c>
      <c r="AK82" s="154" t="str">
        <f>IF(_xlfn.XLOOKUP(I82,'Prix vente'!$A:$A,'Prix vente'!$O:$O,"")="msi","pi","m")</f>
        <v>pi</v>
      </c>
      <c r="AL82" s="154"/>
      <c r="AQ82">
        <f>_xlfn.XLOOKUP(E82,Clients!B:B,Clients!V:V)</f>
        <v>0</v>
      </c>
      <c r="AR82" s="169">
        <f>_xlfn.XLOOKUP(I82,'Prix vente'!A:A,'Prix vente'!B:B,FALSE)</f>
        <v>20012</v>
      </c>
    </row>
    <row r="83" spans="1:45" x14ac:dyDescent="0.25">
      <c r="A83" s="154" t="s">
        <v>884</v>
      </c>
      <c r="B83" t="s">
        <v>298</v>
      </c>
      <c r="C83" s="191">
        <v>45576</v>
      </c>
      <c r="D83">
        <v>226</v>
      </c>
      <c r="E83" s="154" t="str">
        <f>_xlfn.XLOOKUP(D83,'PO Client'!$A:$A,'PO Client'!$B:$B,FALSE)</f>
        <v>Emballages Mijo</v>
      </c>
      <c r="F83" s="154"/>
      <c r="G83" s="154">
        <f>_xlfn.XLOOKUP(D83,'PO Client'!$A:$A,'PO Client'!$E:$E,FALSE)</f>
        <v>14258</v>
      </c>
      <c r="H83" s="188">
        <f>_xlfn.XLOOKUP(D83,'PO Client'!A:A,'PO Client'!L:L,"")</f>
        <v>45582</v>
      </c>
      <c r="I83" s="3">
        <v>40126</v>
      </c>
      <c r="J83" s="3">
        <v>30015</v>
      </c>
      <c r="K83" s="169" t="str">
        <f>_xlfn.XLOOKUP(I83,'Prix vente'!$A:$A,'Prix vente'!$H:$H,"")</f>
        <v>S15</v>
      </c>
      <c r="L83" s="155" t="str">
        <f>_xlfn.XLOOKUP(J83,'Prix MP'!A:A,'Prix MP'!F:F,FALSE)</f>
        <v>S15-3</v>
      </c>
      <c r="M83" s="155" t="str">
        <f>_xlfn.XLOOKUP(J83,'Prix MP'!A:A,'Prix MP'!D:D,FALSE)</f>
        <v>Jinda</v>
      </c>
      <c r="N83" s="154" t="str">
        <f>_xlfn.XLOOKUP(I83,'Prix vente'!$A:$A,'Prix vente'!$J:$J,"")</f>
        <v>SG - Acrylic Adhesive</v>
      </c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>
        <f>_xlfn.XLOOKUP(I83,'Prix vente'!$A:$A,'Prix vente'!$P:$P,"")</f>
        <v>12</v>
      </c>
      <c r="Z83" s="154"/>
      <c r="AA83" s="154"/>
      <c r="AB83" s="154"/>
      <c r="AC83" s="154"/>
      <c r="AD83" s="154"/>
      <c r="AE83" s="154"/>
      <c r="AF83" s="154"/>
      <c r="AG83" s="154"/>
      <c r="AH83" s="154"/>
      <c r="AI83" s="154" t="str">
        <f>IF(_xlfn.XLOOKUP(I83,'Prix vente'!$A:$A,'Prix vente'!$O:$O,"")="msi","po","mm")</f>
        <v>po</v>
      </c>
      <c r="AJ83" s="154">
        <f>_xlfn.XLOOKUP(I83,'Prix vente'!$A:$A,'Prix vente'!$Q:$Q,"")</f>
        <v>10000</v>
      </c>
      <c r="AK83" s="154" t="str">
        <f>IF(_xlfn.XLOOKUP(I83,'Prix vente'!$A:$A,'Prix vente'!$O:$O,"")="msi","pi","m")</f>
        <v>pi</v>
      </c>
      <c r="AL83" s="154"/>
      <c r="AM83">
        <v>15</v>
      </c>
      <c r="AN83" t="s">
        <v>208</v>
      </c>
      <c r="AO83">
        <v>0</v>
      </c>
      <c r="AQ83" t="s">
        <v>973</v>
      </c>
      <c r="AR83" s="169">
        <f>_xlfn.XLOOKUP(I83,'Prix vente'!A:A,'Prix vente'!B:B,FALSE)</f>
        <v>20015</v>
      </c>
    </row>
    <row r="84" spans="1:45" x14ac:dyDescent="0.25">
      <c r="A84" s="154" t="s">
        <v>885</v>
      </c>
      <c r="B84" t="s">
        <v>298</v>
      </c>
      <c r="C84" s="191">
        <v>45576</v>
      </c>
      <c r="D84">
        <v>227</v>
      </c>
      <c r="E84" s="154" t="str">
        <f>_xlfn.XLOOKUP(D84,'PO Client'!$A:$A,'PO Client'!$B:$B,FALSE)</f>
        <v>Imprimerie Ste-Julie</v>
      </c>
      <c r="F84" s="154"/>
      <c r="G84" s="154">
        <f>_xlfn.XLOOKUP(D84,'PO Client'!$A:$A,'PO Client'!$E:$E,FALSE)</f>
        <v>104618</v>
      </c>
      <c r="H84" s="188">
        <f>_xlfn.XLOOKUP(D84,'PO Client'!A:A,'PO Client'!L:L,"")</f>
        <v>45582</v>
      </c>
      <c r="I84" s="3">
        <v>40127</v>
      </c>
      <c r="J84" s="3">
        <v>30011</v>
      </c>
      <c r="K84" s="169" t="str">
        <f>_xlfn.XLOOKUP(I84,'Prix vente'!$A:$A,'Prix vente'!$H:$H,"")</f>
        <v>S21</v>
      </c>
      <c r="L84" s="155" t="str">
        <f>_xlfn.XLOOKUP(J84,'Prix MP'!A:A,'Prix MP'!F:F,FALSE)</f>
        <v>S21-1</v>
      </c>
      <c r="M84" s="155" t="str">
        <f>_xlfn.XLOOKUP(J84,'Prix MP'!A:A,'Prix MP'!D:D,FALSE)</f>
        <v>AKO</v>
      </c>
      <c r="N84" s="154" t="str">
        <f>_xlfn.XLOOKUP(I84,'Prix vente'!$A:$A,'Prix vente'!$J:$J,"")</f>
        <v>SG - Hotmelt Adhesive</v>
      </c>
      <c r="O84" s="154"/>
      <c r="P84" s="154"/>
      <c r="Q84" s="154"/>
      <c r="R84" s="154"/>
      <c r="S84" s="154"/>
      <c r="T84" s="154"/>
      <c r="U84" s="154"/>
      <c r="V84" s="154"/>
      <c r="W84" s="154"/>
      <c r="X84" s="154"/>
      <c r="Y84" s="154" t="s">
        <v>974</v>
      </c>
      <c r="Z84" s="154"/>
      <c r="AA84" s="154"/>
      <c r="AB84" s="154"/>
      <c r="AC84" s="154"/>
      <c r="AD84" s="154"/>
      <c r="AE84" s="154"/>
      <c r="AF84" s="154"/>
      <c r="AG84" s="154"/>
      <c r="AH84" s="154"/>
      <c r="AI84" s="154" t="str">
        <f>IF(_xlfn.XLOOKUP(I84,'Prix vente'!$A:$A,'Prix vente'!$O:$O,"")="msi","po","mm")</f>
        <v>po</v>
      </c>
      <c r="AJ84" s="154">
        <f>_xlfn.XLOOKUP(I84,'Prix vente'!$A:$A,'Prix vente'!$Q:$Q,"")</f>
        <v>5000</v>
      </c>
      <c r="AK84" s="154" t="str">
        <f>IF(_xlfn.XLOOKUP(I84,'Prix vente'!$A:$A,'Prix vente'!$O:$O,"")="msi","pi","m")</f>
        <v>pi</v>
      </c>
      <c r="AL84" s="154"/>
      <c r="AM84">
        <v>6</v>
      </c>
      <c r="AN84" t="s">
        <v>208</v>
      </c>
      <c r="AQ84" t="s">
        <v>975</v>
      </c>
      <c r="AR84" s="169">
        <f>_xlfn.XLOOKUP(I84,'Prix vente'!A:A,'Prix vente'!B:B,FALSE)</f>
        <v>20011</v>
      </c>
    </row>
    <row r="85" spans="1:45" x14ac:dyDescent="0.25">
      <c r="A85" s="154" t="s">
        <v>886</v>
      </c>
      <c r="B85" t="s">
        <v>298</v>
      </c>
      <c r="C85" s="191">
        <v>45581</v>
      </c>
      <c r="D85">
        <v>228</v>
      </c>
      <c r="E85" s="154" t="str">
        <f>_xlfn.XLOOKUP(D85,'PO Client'!$A:$A,'PO Client'!$B:$B,FALSE)</f>
        <v>Lelys</v>
      </c>
      <c r="F85" s="154"/>
      <c r="G85" s="154" t="s">
        <v>980</v>
      </c>
      <c r="H85" s="188">
        <f>_xlfn.XLOOKUP(D85,'PO Client'!A:A,'PO Client'!L:L,"")</f>
        <v>45583</v>
      </c>
      <c r="I85" s="3">
        <v>40128</v>
      </c>
      <c r="J85" s="3">
        <v>30011</v>
      </c>
      <c r="K85" s="169" t="str">
        <f>_xlfn.XLOOKUP(I85,'Prix vente'!$A:$A,'Prix vente'!$H:$H,"")</f>
        <v>S21</v>
      </c>
      <c r="L85" s="155" t="str">
        <f>_xlfn.XLOOKUP(J85,'Prix MP'!A:A,'Prix MP'!F:F,FALSE)</f>
        <v>S21-1</v>
      </c>
      <c r="M85" s="155" t="str">
        <f>_xlfn.XLOOKUP(J85,'Prix MP'!A:A,'Prix MP'!D:D,FALSE)</f>
        <v>AKO</v>
      </c>
      <c r="N85" s="154" t="str">
        <f>_xlfn.XLOOKUP(I85,'Prix vente'!$A:$A,'Prix vente'!$J:$J,"")</f>
        <v>SG - Hotmelt Adhesive</v>
      </c>
      <c r="O85" s="154"/>
      <c r="P85" s="154"/>
      <c r="Q85" s="154"/>
      <c r="R85" s="154"/>
      <c r="S85" s="154"/>
      <c r="T85" s="154"/>
      <c r="U85" s="154"/>
      <c r="V85" s="154"/>
      <c r="W85" s="154"/>
      <c r="X85" s="154"/>
      <c r="Y85" s="154">
        <f>_xlfn.XLOOKUP(I85,'Prix vente'!$A:$A,'Prix vente'!$P:$P,"")</f>
        <v>13</v>
      </c>
      <c r="Z85" s="154"/>
      <c r="AA85" s="154"/>
      <c r="AB85" s="154"/>
      <c r="AC85" s="154"/>
      <c r="AD85" s="154"/>
      <c r="AE85" s="154"/>
      <c r="AF85" s="154"/>
      <c r="AG85" s="154"/>
      <c r="AH85" s="154"/>
      <c r="AI85" s="154" t="str">
        <f>IF(_xlfn.XLOOKUP(I85,'Prix vente'!$A:$A,'Prix vente'!$O:$O,"")="msi","po","mm")</f>
        <v>po</v>
      </c>
      <c r="AJ85" s="154">
        <v>2250</v>
      </c>
      <c r="AK85" s="154" t="str">
        <f>IF(_xlfn.XLOOKUP(I85,'Prix vente'!$A:$A,'Prix vente'!$O:$O,"")="msi","pi","m")</f>
        <v>pi</v>
      </c>
      <c r="AL85" s="154"/>
      <c r="AM85">
        <v>1</v>
      </c>
      <c r="AN85" t="s">
        <v>208</v>
      </c>
      <c r="AQ85" t="s">
        <v>1007</v>
      </c>
      <c r="AR85" s="169">
        <f>_xlfn.XLOOKUP(I85,'Prix vente'!A:A,'Prix vente'!B:B,FALSE)</f>
        <v>20011</v>
      </c>
    </row>
    <row r="86" spans="1:45" x14ac:dyDescent="0.25">
      <c r="A86" s="154" t="s">
        <v>887</v>
      </c>
      <c r="B86" t="s">
        <v>298</v>
      </c>
      <c r="C86" s="191">
        <v>45581</v>
      </c>
      <c r="D86">
        <v>228</v>
      </c>
      <c r="E86" s="154" t="str">
        <f>_xlfn.XLOOKUP(D86,'PO Client'!$A:$A,'PO Client'!$B:$B,FALSE)</f>
        <v>Lelys</v>
      </c>
      <c r="F86" s="154"/>
      <c r="G86" s="154" t="s">
        <v>664</v>
      </c>
      <c r="H86" s="188">
        <f>_xlfn.XLOOKUP(D86,'PO Client'!A:A,'PO Client'!L:L,"")</f>
        <v>45583</v>
      </c>
      <c r="I86" s="3">
        <v>40129</v>
      </c>
      <c r="J86" s="3">
        <v>30015</v>
      </c>
      <c r="K86" s="169" t="str">
        <f>_xlfn.XLOOKUP(I86,'Prix vente'!$A:$A,'Prix vente'!$H:$H,"")</f>
        <v>S15</v>
      </c>
      <c r="L86" s="155" t="str">
        <f>_xlfn.XLOOKUP(J86,'Prix MP'!A:A,'Prix MP'!F:F,FALSE)</f>
        <v>S15-3</v>
      </c>
      <c r="M86" s="155" t="str">
        <f>_xlfn.XLOOKUP(J86,'Prix MP'!A:A,'Prix MP'!D:D,FALSE)</f>
        <v>Jinda</v>
      </c>
      <c r="N86" s="154" t="str">
        <f>_xlfn.XLOOKUP(I86,'Prix vente'!$A:$A,'Prix vente'!$J:$J,"")</f>
        <v>SG - Acrylic Adhesive</v>
      </c>
      <c r="O86" s="154"/>
      <c r="P86" s="154"/>
      <c r="Q86" s="154"/>
      <c r="R86" s="154"/>
      <c r="S86" s="154"/>
      <c r="T86" s="154"/>
      <c r="U86" s="154"/>
      <c r="V86" s="154"/>
      <c r="W86" s="154"/>
      <c r="X86" s="154"/>
      <c r="Y86" s="154">
        <f>_xlfn.XLOOKUP(I86,'Prix vente'!$A:$A,'Prix vente'!$P:$P,"")</f>
        <v>13</v>
      </c>
      <c r="Z86" s="154"/>
      <c r="AA86" s="154"/>
      <c r="AB86" s="154"/>
      <c r="AC86" s="154"/>
      <c r="AD86" s="154"/>
      <c r="AE86" s="154"/>
      <c r="AF86" s="154"/>
      <c r="AG86" s="154"/>
      <c r="AH86" s="154"/>
      <c r="AI86" s="154" t="str">
        <f>IF(_xlfn.XLOOKUP(I86,'Prix vente'!$A:$A,'Prix vente'!$O:$O,"")="msi","po","mm")</f>
        <v>po</v>
      </c>
      <c r="AJ86" s="154">
        <v>2250</v>
      </c>
      <c r="AK86" s="154" t="str">
        <f>IF(_xlfn.XLOOKUP(I86,'Prix vente'!$A:$A,'Prix vente'!$O:$O,"")="msi","pi","m")</f>
        <v>pi</v>
      </c>
      <c r="AL86" s="154"/>
      <c r="AM86">
        <v>1</v>
      </c>
      <c r="AN86" t="s">
        <v>208</v>
      </c>
      <c r="AQ86" t="s">
        <v>1008</v>
      </c>
      <c r="AR86" s="169">
        <f>_xlfn.XLOOKUP(I86,'Prix vente'!A:A,'Prix vente'!B:B,FALSE)</f>
        <v>20015</v>
      </c>
    </row>
    <row r="87" spans="1:45" x14ac:dyDescent="0.25">
      <c r="A87" s="154" t="s">
        <v>888</v>
      </c>
      <c r="B87" t="s">
        <v>298</v>
      </c>
      <c r="C87" s="191">
        <v>45581</v>
      </c>
      <c r="D87">
        <v>228</v>
      </c>
      <c r="E87" s="154" t="str">
        <f>_xlfn.XLOOKUP(D87,'PO Client'!$A:$A,'PO Client'!$B:$B,FALSE)</f>
        <v>Lelys</v>
      </c>
      <c r="F87" s="154"/>
      <c r="G87" s="154" t="s">
        <v>981</v>
      </c>
      <c r="H87" s="188">
        <f>_xlfn.XLOOKUP(D87,'PO Client'!A:A,'PO Client'!L:L,"")</f>
        <v>45583</v>
      </c>
      <c r="I87" s="3">
        <v>40130</v>
      </c>
      <c r="J87" s="3">
        <v>30016</v>
      </c>
      <c r="K87" s="169" t="str">
        <f>_xlfn.XLOOKUP(I87,'Prix vente'!$A:$A,'Prix vente'!$H:$H,"")</f>
        <v>B15</v>
      </c>
      <c r="L87" s="155" t="str">
        <f>_xlfn.XLOOKUP(J87,'Prix MP'!A:A,'Prix MP'!F:F,FALSE)</f>
        <v>B15-3</v>
      </c>
      <c r="M87" s="155" t="str">
        <f>_xlfn.XLOOKUP(J87,'Prix MP'!A:A,'Prix MP'!D:D,FALSE)</f>
        <v>Jinda</v>
      </c>
      <c r="N87" s="154" t="str">
        <f>_xlfn.XLOOKUP(I87,'Prix vente'!$A:$A,'Prix vente'!$J:$J,"")</f>
        <v>Clear BOPP - Acrylic Adhesive</v>
      </c>
      <c r="O87" s="154"/>
      <c r="P87" s="154"/>
      <c r="Q87" s="154"/>
      <c r="R87" s="154"/>
      <c r="S87" s="154"/>
      <c r="T87" s="154"/>
      <c r="U87" s="154"/>
      <c r="V87" s="154"/>
      <c r="W87" s="154"/>
      <c r="X87" s="154"/>
      <c r="Y87" s="154">
        <f>_xlfn.XLOOKUP(I87,'Prix vente'!$A:$A,'Prix vente'!$P:$P,"")</f>
        <v>13</v>
      </c>
      <c r="Z87" s="154"/>
      <c r="AA87" s="154"/>
      <c r="AB87" s="154"/>
      <c r="AC87" s="154"/>
      <c r="AD87" s="154"/>
      <c r="AE87" s="154"/>
      <c r="AF87" s="154"/>
      <c r="AG87" s="154"/>
      <c r="AH87" s="154"/>
      <c r="AI87" s="154" t="str">
        <f>IF(_xlfn.XLOOKUP(I87,'Prix vente'!$A:$A,'Prix vente'!$O:$O,"")="msi","po","mm")</f>
        <v>po</v>
      </c>
      <c r="AJ87" s="154">
        <v>1500</v>
      </c>
      <c r="AK87" s="154" t="str">
        <f>IF(_xlfn.XLOOKUP(I87,'Prix vente'!$A:$A,'Prix vente'!$O:$O,"")="msi","pi","m")</f>
        <v>pi</v>
      </c>
      <c r="AL87" s="154"/>
      <c r="AM87">
        <v>2</v>
      </c>
      <c r="AN87" t="s">
        <v>208</v>
      </c>
      <c r="AQ87" t="s">
        <v>1009</v>
      </c>
      <c r="AR87" s="169">
        <f>_xlfn.XLOOKUP(I87,'Prix vente'!A:A,'Prix vente'!B:B,FALSE)</f>
        <v>20016</v>
      </c>
    </row>
    <row r="88" spans="1:45" x14ac:dyDescent="0.25">
      <c r="A88" s="154" t="s">
        <v>889</v>
      </c>
      <c r="B88" t="s">
        <v>298</v>
      </c>
      <c r="C88" s="191">
        <v>45586</v>
      </c>
      <c r="D88">
        <v>229</v>
      </c>
      <c r="E88" s="154" t="str">
        <f>_xlfn.XLOOKUP(D88,'PO Client'!$A:$A,'PO Client'!$B:$B,FALSE)</f>
        <v>Crucial Solutions LLC</v>
      </c>
      <c r="F88" s="154"/>
      <c r="G88" s="154" t="s">
        <v>983</v>
      </c>
      <c r="H88" s="188">
        <f>_xlfn.XLOOKUP(D88,'PO Client'!A:A,'PO Client'!L:L,"")</f>
        <v>45583</v>
      </c>
      <c r="I88" s="3">
        <v>40132</v>
      </c>
      <c r="J88" s="3">
        <v>30023</v>
      </c>
      <c r="K88" s="169" t="str">
        <f>_xlfn.XLOOKUP(I88,'Prix vente'!$A:$A,'Prix vente'!$H:$H,"")</f>
        <v>T11</v>
      </c>
      <c r="L88" s="155" t="str">
        <f>_xlfn.XLOOKUP(J88,'Prix MP'!A:A,'Prix MP'!F:F,FALSE)</f>
        <v>T11-1</v>
      </c>
      <c r="M88" s="155" t="str">
        <f>_xlfn.XLOOKUP(J88,'Prix MP'!A:A,'Prix MP'!D:D,FALSE)</f>
        <v>AKO</v>
      </c>
      <c r="N88" s="154" t="str">
        <f>_xlfn.XLOOKUP(I88,'Prix vente'!$A:$A,'Prix vente'!$J:$J,"")</f>
        <v>TT - HM Adhesive</v>
      </c>
      <c r="O88" s="154"/>
      <c r="P88" s="154"/>
      <c r="Q88" s="154"/>
      <c r="R88" s="154"/>
      <c r="S88" s="154"/>
      <c r="T88" s="154"/>
      <c r="U88" s="154"/>
      <c r="V88" s="154"/>
      <c r="W88" s="154"/>
      <c r="X88" s="154"/>
      <c r="Y88" s="154" t="s">
        <v>1025</v>
      </c>
      <c r="Z88" s="154"/>
      <c r="AA88" s="154"/>
      <c r="AB88" s="154"/>
      <c r="AC88" s="154"/>
      <c r="AD88" s="154"/>
      <c r="AE88" s="154"/>
      <c r="AF88" s="154"/>
      <c r="AG88" s="154"/>
      <c r="AH88" s="154"/>
      <c r="AI88" s="154" t="str">
        <f>IF(_xlfn.XLOOKUP(I88,'Prix vente'!$A:$A,'Prix vente'!$O:$O,"")="msi","po","mm")</f>
        <v>po</v>
      </c>
      <c r="AJ88" s="154">
        <v>4800</v>
      </c>
      <c r="AK88" s="154" t="str">
        <f>IF(_xlfn.XLOOKUP(I88,'Prix vente'!$A:$A,'Prix vente'!$O:$O,"")="msi","pi","m")</f>
        <v>pi</v>
      </c>
      <c r="AL88" s="154"/>
      <c r="AM88">
        <v>2</v>
      </c>
      <c r="AN88" t="s">
        <v>208</v>
      </c>
      <c r="AP88" t="s">
        <v>1044</v>
      </c>
      <c r="AQ88" t="s">
        <v>1035</v>
      </c>
      <c r="AR88" s="169">
        <f>_xlfn.XLOOKUP(I88,'Prix vente'!A:A,'Prix vente'!B:B,FALSE)</f>
        <v>20003</v>
      </c>
    </row>
    <row r="89" spans="1:45" x14ac:dyDescent="0.25">
      <c r="A89" s="154" t="s">
        <v>890</v>
      </c>
      <c r="B89" t="s">
        <v>298</v>
      </c>
      <c r="C89" s="191">
        <v>45586</v>
      </c>
      <c r="D89">
        <v>229</v>
      </c>
      <c r="E89" s="154" t="str">
        <f>_xlfn.XLOOKUP(D89,'PO Client'!$A:$A,'PO Client'!$B:$B,FALSE)</f>
        <v>Crucial Solutions LLC</v>
      </c>
      <c r="F89" s="154"/>
      <c r="G89" s="154" t="s">
        <v>984</v>
      </c>
      <c r="H89" s="188">
        <f>_xlfn.XLOOKUP(D89,'PO Client'!A:A,'PO Client'!L:L,"")</f>
        <v>45583</v>
      </c>
      <c r="I89" s="3">
        <v>40134</v>
      </c>
      <c r="J89" s="3">
        <v>30025</v>
      </c>
      <c r="K89" s="169" t="str">
        <f>_xlfn.XLOOKUP(I89,'Prix vente'!$A:$A,'Prix vente'!$H:$H,"")</f>
        <v>D11</v>
      </c>
      <c r="L89" s="155" t="str">
        <f>_xlfn.XLOOKUP(J89,'Prix MP'!A:A,'Prix MP'!F:F,FALSE)</f>
        <v>D11-1</v>
      </c>
      <c r="M89" s="155" t="str">
        <f>_xlfn.XLOOKUP(J89,'Prix MP'!A:A,'Prix MP'!D:D,FALSE)</f>
        <v>AKO</v>
      </c>
      <c r="N89" s="154" t="str">
        <f>_xlfn.XLOOKUP(I89,'Prix vente'!$A:$A,'Prix vente'!$J:$J,"")</f>
        <v>TC DT - Hotmelt Adhesive</v>
      </c>
      <c r="O89" s="154"/>
      <c r="P89" s="154"/>
      <c r="Q89" s="154"/>
      <c r="R89" s="154"/>
      <c r="S89" s="154"/>
      <c r="T89" s="154"/>
      <c r="U89" s="154"/>
      <c r="V89" s="154"/>
      <c r="W89" s="154"/>
      <c r="X89" s="154"/>
      <c r="Y89" s="154" t="s">
        <v>1034</v>
      </c>
      <c r="Z89" s="154"/>
      <c r="AA89" s="154"/>
      <c r="AB89" s="154"/>
      <c r="AC89" s="154"/>
      <c r="AD89" s="154"/>
      <c r="AE89" s="154"/>
      <c r="AF89" s="154"/>
      <c r="AG89" s="154"/>
      <c r="AH89" s="154"/>
      <c r="AI89" s="154" t="str">
        <f>IF(_xlfn.XLOOKUP(I89,'Prix vente'!$A:$A,'Prix vente'!$O:$O,"")="msi","po","mm")</f>
        <v>po</v>
      </c>
      <c r="AJ89" s="154">
        <f>_xlfn.XLOOKUP(I89,'Prix vente'!$A:$A,'Prix vente'!$Q:$Q,"")</f>
        <v>5000</v>
      </c>
      <c r="AK89" s="154" t="str">
        <f>IF(_xlfn.XLOOKUP(I89,'Prix vente'!$A:$A,'Prix vente'!$O:$O,"")="msi","pi","m")</f>
        <v>pi</v>
      </c>
      <c r="AL89" s="154"/>
      <c r="AM89">
        <v>2</v>
      </c>
      <c r="AN89" t="s">
        <v>208</v>
      </c>
      <c r="AP89">
        <v>10034</v>
      </c>
      <c r="AQ89" t="s">
        <v>1024</v>
      </c>
      <c r="AR89" s="169">
        <f>_xlfn.XLOOKUP(I89,'Prix vente'!A:A,'Prix vente'!B:B,FALSE)</f>
        <v>20013</v>
      </c>
    </row>
    <row r="90" spans="1:45" x14ac:dyDescent="0.25">
      <c r="A90" s="154" t="s">
        <v>891</v>
      </c>
      <c r="B90" t="s">
        <v>298</v>
      </c>
      <c r="C90" s="191">
        <v>45580</v>
      </c>
      <c r="D90">
        <v>230</v>
      </c>
      <c r="E90" s="154" t="str">
        <f>_xlfn.XLOOKUP(D90,'PO Client'!$A:$A,'PO Client'!$B:$B,FALSE)</f>
        <v>Digi America Inc.</v>
      </c>
      <c r="F90" s="154"/>
      <c r="G90" s="154">
        <f>_xlfn.XLOOKUP(D90,'PO Client'!$A:$A,'PO Client'!$E:$E,FALSE)</f>
        <v>50008700</v>
      </c>
      <c r="H90" s="188">
        <f>_xlfn.XLOOKUP(D90,'PO Client'!A:A,'PO Client'!L:L,"")</f>
        <v>45590</v>
      </c>
      <c r="I90" s="3">
        <v>40103</v>
      </c>
      <c r="J90" s="3">
        <v>30019</v>
      </c>
      <c r="K90" s="169" t="str">
        <f>_xlfn.XLOOKUP(I90,'Prix vente'!$A:$A,'Prix vente'!$H:$H,"")</f>
        <v>D16</v>
      </c>
      <c r="L90" s="155" t="str">
        <f>_xlfn.XLOOKUP(J90,'Prix MP'!A:A,'Prix MP'!F:F,FALSE)</f>
        <v>D16-1</v>
      </c>
      <c r="M90" s="155" t="str">
        <f>_xlfn.XLOOKUP(J90,'Prix MP'!A:A,'Prix MP'!D:D,FALSE)</f>
        <v>AKO</v>
      </c>
      <c r="N90" s="154" t="str">
        <f>_xlfn.XLOOKUP(I90,'Prix vente'!$A:$A,'Prix vente'!$J:$J,"")</f>
        <v>TC DT - Acrylic Adhesive</v>
      </c>
      <c r="O90" s="154"/>
      <c r="P90" s="154"/>
      <c r="Q90" s="154"/>
      <c r="R90" s="154"/>
      <c r="S90" s="154"/>
      <c r="T90" s="154"/>
      <c r="U90" s="154"/>
      <c r="V90" s="154"/>
      <c r="W90" s="154"/>
      <c r="X90" s="154"/>
      <c r="Y90" s="154">
        <f>_xlfn.XLOOKUP(I90,'Prix vente'!$A:$A,'Prix vente'!$P:$P,"")</f>
        <v>10</v>
      </c>
      <c r="Z90" s="154"/>
      <c r="AA90" s="154"/>
      <c r="AB90" s="154"/>
      <c r="AC90" s="154"/>
      <c r="AD90" s="154"/>
      <c r="AE90" s="154"/>
      <c r="AF90" s="154"/>
      <c r="AG90" s="154"/>
      <c r="AH90" s="154"/>
      <c r="AI90" s="154" t="str">
        <f>IF(_xlfn.XLOOKUP(I90,'Prix vente'!$A:$A,'Prix vente'!$O:$O,"")="msi","po","mm")</f>
        <v>po</v>
      </c>
      <c r="AJ90" s="154">
        <f>_xlfn.XLOOKUP(I90,'Prix vente'!$A:$A,'Prix vente'!$Q:$Q,"")</f>
        <v>5000</v>
      </c>
      <c r="AK90" s="154" t="str">
        <f>IF(_xlfn.XLOOKUP(I90,'Prix vente'!$A:$A,'Prix vente'!$O:$O,"")="msi","pi","m")</f>
        <v>pi</v>
      </c>
      <c r="AL90" s="154"/>
      <c r="AM90">
        <v>72</v>
      </c>
      <c r="AN90" t="s">
        <v>208</v>
      </c>
      <c r="AQ90" t="s">
        <v>995</v>
      </c>
      <c r="AR90" s="169">
        <f>_xlfn.XLOOKUP(I90,'Prix vente'!A:A,'Prix vente'!B:B,FALSE)</f>
        <v>20018</v>
      </c>
    </row>
    <row r="91" spans="1:45" x14ac:dyDescent="0.25">
      <c r="A91" s="154" t="s">
        <v>892</v>
      </c>
      <c r="B91" t="s">
        <v>298</v>
      </c>
      <c r="C91" s="191">
        <v>45582</v>
      </c>
      <c r="D91">
        <v>232</v>
      </c>
      <c r="E91" s="154" t="str">
        <f>_xlfn.XLOOKUP(D91,'PO Client'!$A:$A,'PO Client'!$B:$B,FALSE)</f>
        <v>Étiquettes Luso-Flex</v>
      </c>
      <c r="F91" s="154"/>
      <c r="G91" s="154">
        <f>_xlfn.XLOOKUP(D91,'PO Client'!$A:$A,'PO Client'!$E:$E,FALSE)</f>
        <v>1931</v>
      </c>
      <c r="H91" s="188">
        <f>_xlfn.XLOOKUP(D91,'PO Client'!A:A,'PO Client'!L:L,"")</f>
        <v>45586</v>
      </c>
      <c r="I91" s="3">
        <v>40137</v>
      </c>
      <c r="J91" s="3">
        <v>30023</v>
      </c>
      <c r="K91" s="169" t="str">
        <f>_xlfn.XLOOKUP(I91,'Prix vente'!$A:$A,'Prix vente'!$H:$H,"")</f>
        <v>T11</v>
      </c>
      <c r="L91" s="155" t="str">
        <f>_xlfn.XLOOKUP(J91,'Prix MP'!A:A,'Prix MP'!F:F,FALSE)</f>
        <v>T11-1</v>
      </c>
      <c r="M91" s="155" t="str">
        <f>_xlfn.XLOOKUP(J91,'Prix MP'!A:A,'Prix MP'!D:D,FALSE)</f>
        <v>AKO</v>
      </c>
      <c r="N91" s="154" t="str">
        <f>_xlfn.XLOOKUP(I91,'Prix vente'!$A:$A,'Prix vente'!$J:$J,"")</f>
        <v>TT - HM Adhesive</v>
      </c>
      <c r="O91" s="154"/>
      <c r="P91" s="154"/>
      <c r="Q91" s="154"/>
      <c r="R91" s="154"/>
      <c r="S91" s="154"/>
      <c r="T91" s="154"/>
      <c r="U91" s="154"/>
      <c r="V91" s="154"/>
      <c r="W91" s="154"/>
      <c r="X91" s="154"/>
      <c r="Y91" s="154">
        <f>_xlfn.XLOOKUP(I91,'Prix vente'!$A:$A,'Prix vente'!$P:$P,"")</f>
        <v>12.875</v>
      </c>
      <c r="Z91" s="154"/>
      <c r="AA91" s="154"/>
      <c r="AB91" s="154"/>
      <c r="AC91" s="154"/>
      <c r="AD91" s="154"/>
      <c r="AE91" s="154"/>
      <c r="AF91" s="154"/>
      <c r="AG91" s="154"/>
      <c r="AH91" s="154"/>
      <c r="AI91" s="154" t="str">
        <f>IF(_xlfn.XLOOKUP(I91,'Prix vente'!$A:$A,'Prix vente'!$O:$O,"")="msi","po","mm")</f>
        <v>po</v>
      </c>
      <c r="AJ91" s="154">
        <f>_xlfn.XLOOKUP(I91,'Prix vente'!$A:$A,'Prix vente'!$Q:$Q,"")</f>
        <v>10000</v>
      </c>
      <c r="AK91" s="154" t="str">
        <f>IF(_xlfn.XLOOKUP(I91,'Prix vente'!$A:$A,'Prix vente'!$O:$O,"")="msi","pi","m")</f>
        <v>pi</v>
      </c>
      <c r="AL91" s="154"/>
      <c r="AM91">
        <v>16</v>
      </c>
      <c r="AN91" t="s">
        <v>208</v>
      </c>
      <c r="AQ91" t="s">
        <v>1015</v>
      </c>
      <c r="AR91" s="169">
        <f>_xlfn.XLOOKUP(I91,'Prix vente'!A:A,'Prix vente'!B:B,FALSE)</f>
        <v>20003</v>
      </c>
    </row>
    <row r="92" spans="1:45" x14ac:dyDescent="0.25">
      <c r="A92" s="154" t="s">
        <v>893</v>
      </c>
      <c r="B92" t="s">
        <v>298</v>
      </c>
      <c r="C92" s="191">
        <v>45586</v>
      </c>
      <c r="D92">
        <v>229</v>
      </c>
      <c r="E92" s="154" t="str">
        <f>_xlfn.XLOOKUP(D92,'PO Client'!$A:$A,'PO Client'!$B:$B,FALSE)</f>
        <v>Crucial Solutions LLC</v>
      </c>
      <c r="F92" s="154"/>
      <c r="G92" s="154" t="s">
        <v>1026</v>
      </c>
      <c r="H92" s="188">
        <f>_xlfn.XLOOKUP(D92,'PO Client'!A:A,'PO Client'!L:L,"")</f>
        <v>45583</v>
      </c>
      <c r="I92" s="3">
        <v>40139</v>
      </c>
      <c r="J92" s="3">
        <v>30025</v>
      </c>
      <c r="K92" s="169" t="str">
        <f>_xlfn.XLOOKUP(I92,'Prix vente'!$A:$A,'Prix vente'!$H:$H,"")</f>
        <v>D21</v>
      </c>
      <c r="L92" s="155" t="str">
        <f>_xlfn.XLOOKUP(J92,'Prix MP'!A:A,'Prix MP'!F:F,FALSE)</f>
        <v>D11-1</v>
      </c>
      <c r="M92" s="155" t="str">
        <f>_xlfn.XLOOKUP(J92,'Prix MP'!A:A,'Prix MP'!D:D,FALSE)</f>
        <v>AKO</v>
      </c>
      <c r="N92" s="154" t="str">
        <f>_xlfn.XLOOKUP(I92,'Prix vente'!$A:$A,'Prix vente'!$J:$J,"")</f>
        <v>TC DT - Hotmelt Adhesive</v>
      </c>
      <c r="O92" s="154"/>
      <c r="P92" s="154"/>
      <c r="Q92" s="154"/>
      <c r="R92" s="154"/>
      <c r="S92" s="154"/>
      <c r="T92" s="154"/>
      <c r="U92" s="154"/>
      <c r="V92" s="154"/>
      <c r="W92" s="154"/>
      <c r="X92" s="154"/>
      <c r="Y92" s="154" t="s">
        <v>1025</v>
      </c>
      <c r="Z92" s="154"/>
      <c r="AA92" s="154"/>
      <c r="AB92" s="154"/>
      <c r="AC92" s="154"/>
      <c r="AD92" s="154"/>
      <c r="AE92" s="154"/>
      <c r="AF92" s="154"/>
      <c r="AG92" s="154"/>
      <c r="AH92" s="154"/>
      <c r="AI92" s="154" t="str">
        <f>IF(_xlfn.XLOOKUP(I92,'Prix vente'!$A:$A,'Prix vente'!$O:$O,"")="msi","po","mm")</f>
        <v>po</v>
      </c>
      <c r="AJ92" s="154">
        <f>_xlfn.XLOOKUP(I92,'Prix vente'!$A:$A,'Prix vente'!$Q:$Q,"")</f>
        <v>5000</v>
      </c>
      <c r="AK92" s="154" t="str">
        <f>IF(_xlfn.XLOOKUP(I92,'Prix vente'!$A:$A,'Prix vente'!$O:$O,"")="msi","pi","m")</f>
        <v>pi</v>
      </c>
      <c r="AL92" s="154"/>
      <c r="AM92">
        <v>2</v>
      </c>
      <c r="AN92" t="s">
        <v>208</v>
      </c>
      <c r="AP92">
        <v>2024138</v>
      </c>
      <c r="AQ92" t="s">
        <v>1045</v>
      </c>
      <c r="AR92" s="169">
        <f>_xlfn.XLOOKUP(I92,'Prix vente'!A:A,'Prix vente'!B:B,FALSE)</f>
        <v>20012</v>
      </c>
    </row>
    <row r="93" spans="1:45" x14ac:dyDescent="0.25">
      <c r="A93" s="154" t="s">
        <v>894</v>
      </c>
      <c r="B93" t="s">
        <v>298</v>
      </c>
      <c r="C93" s="191">
        <v>45586</v>
      </c>
      <c r="D93">
        <v>233</v>
      </c>
      <c r="E93" s="154" t="str">
        <f>_xlfn.XLOOKUP(D93,'PO Client'!$A:$A,'PO Client'!$B:$B,FALSE)</f>
        <v>Crucial Solutions LLC</v>
      </c>
      <c r="F93" s="154"/>
      <c r="G93" s="154" t="s">
        <v>980</v>
      </c>
      <c r="H93" s="188">
        <f>_xlfn.XLOOKUP(D93,'PO Client'!A:A,'PO Client'!L:L,"")</f>
        <v>45586</v>
      </c>
      <c r="I93" s="3">
        <v>40140</v>
      </c>
      <c r="J93" s="3">
        <v>30011</v>
      </c>
      <c r="K93" s="169" t="str">
        <f>_xlfn.XLOOKUP(I93,'Prix vente'!$A:$A,'Prix vente'!$H:$H,"")</f>
        <v>S21</v>
      </c>
      <c r="L93" s="155" t="str">
        <f>_xlfn.XLOOKUP(J93,'Prix MP'!A:A,'Prix MP'!F:F,FALSE)</f>
        <v>S21-1</v>
      </c>
      <c r="M93" s="155" t="str">
        <f>_xlfn.XLOOKUP(J93,'Prix MP'!A:A,'Prix MP'!D:D,FALSE)</f>
        <v>AKO</v>
      </c>
      <c r="N93" s="154" t="str">
        <f>_xlfn.XLOOKUP(I93,'Prix vente'!$A:$A,'Prix vente'!$J:$J,"")</f>
        <v>SG - Hotmelt Adhesive</v>
      </c>
      <c r="O93" s="154"/>
      <c r="P93" s="154"/>
      <c r="Q93" s="154"/>
      <c r="R93" s="154"/>
      <c r="S93" s="154"/>
      <c r="T93" s="154"/>
      <c r="U93" s="154"/>
      <c r="V93" s="154"/>
      <c r="W93" s="154"/>
      <c r="X93" s="154"/>
      <c r="Y93" s="154">
        <f>_xlfn.XLOOKUP(I93,'Prix vente'!$A:$A,'Prix vente'!$P:$P,"")</f>
        <v>13</v>
      </c>
      <c r="Z93" s="154"/>
      <c r="AA93" s="154"/>
      <c r="AB93" s="154"/>
      <c r="AC93" s="154"/>
      <c r="AD93" s="154"/>
      <c r="AE93" s="154"/>
      <c r="AF93" s="154"/>
      <c r="AG93" s="154"/>
      <c r="AH93" s="154"/>
      <c r="AI93" s="154" t="str">
        <f>IF(_xlfn.XLOOKUP(I93,'Prix vente'!$A:$A,'Prix vente'!$O:$O,"")="msi","po","mm")</f>
        <v>po</v>
      </c>
      <c r="AJ93" s="154">
        <f>_xlfn.XLOOKUP(I93,'Prix vente'!$A:$A,'Prix vente'!$Q:$Q,"")</f>
        <v>5000</v>
      </c>
      <c r="AK93" s="154" t="str">
        <f>IF(_xlfn.XLOOKUP(I93,'Prix vente'!$A:$A,'Prix vente'!$O:$O,"")="msi","pi","m")</f>
        <v>pi</v>
      </c>
      <c r="AL93" s="154"/>
      <c r="AM93">
        <v>1</v>
      </c>
      <c r="AN93" t="s">
        <v>208</v>
      </c>
      <c r="AP93" t="s">
        <v>1043</v>
      </c>
      <c r="AQ93" t="s">
        <v>1033</v>
      </c>
      <c r="AR93" s="169">
        <f>_xlfn.XLOOKUP(I93,'Prix vente'!A:A,'Prix vente'!B:B,FALSE)</f>
        <v>20011</v>
      </c>
    </row>
    <row r="94" spans="1:45" x14ac:dyDescent="0.25">
      <c r="A94" s="154" t="s">
        <v>895</v>
      </c>
      <c r="B94" t="s">
        <v>298</v>
      </c>
      <c r="C94" s="191">
        <v>45586</v>
      </c>
      <c r="D94">
        <v>234</v>
      </c>
      <c r="E94" s="154" t="str">
        <f>_xlfn.XLOOKUP(D94,'PO Client'!$A:$A,'PO Client'!$B:$B,FALSE)</f>
        <v>IMS</v>
      </c>
      <c r="F94" s="154"/>
      <c r="G94" s="154" t="s">
        <v>647</v>
      </c>
      <c r="H94" s="188">
        <f>_xlfn.XLOOKUP(D94,'PO Client'!A:A,'PO Client'!L:L,"")</f>
        <v>45586</v>
      </c>
      <c r="I94" s="3">
        <v>40141</v>
      </c>
      <c r="J94" s="3">
        <v>30025</v>
      </c>
      <c r="K94" s="169" t="str">
        <f>_xlfn.XLOOKUP(I94,'Prix vente'!$A:$A,'Prix vente'!$H:$H,"")</f>
        <v>D21</v>
      </c>
      <c r="L94" s="155" t="str">
        <f>_xlfn.XLOOKUP(J94,'Prix MP'!A:A,'Prix MP'!F:F,FALSE)</f>
        <v>D11-1</v>
      </c>
      <c r="M94" s="155" t="str">
        <f>_xlfn.XLOOKUP(J94,'Prix MP'!A:A,'Prix MP'!D:D,FALSE)</f>
        <v>AKO</v>
      </c>
      <c r="N94" s="154" t="str">
        <f>_xlfn.XLOOKUP(I94,'Prix vente'!$A:$A,'Prix vente'!$J:$J,"")</f>
        <v>TC DT - Hotmelt Adhesive</v>
      </c>
      <c r="O94" s="154"/>
      <c r="P94" s="154"/>
      <c r="Q94" s="154"/>
      <c r="R94" s="154"/>
      <c r="S94" s="154"/>
      <c r="T94" s="154"/>
      <c r="U94" s="154"/>
      <c r="V94" s="154"/>
      <c r="W94" s="154"/>
      <c r="X94" s="154"/>
      <c r="Y94" s="154">
        <f>_xlfn.XLOOKUP(I94,'Prix vente'!$A:$A,'Prix vente'!$P:$P,"")</f>
        <v>12.75</v>
      </c>
      <c r="Z94" s="154"/>
      <c r="AA94" s="154"/>
      <c r="AB94" s="154"/>
      <c r="AC94" s="154"/>
      <c r="AD94" s="154"/>
      <c r="AE94" s="154"/>
      <c r="AF94" s="154"/>
      <c r="AG94" s="154"/>
      <c r="AH94" s="154"/>
      <c r="AI94" s="154" t="str">
        <f>IF(_xlfn.XLOOKUP(I94,'Prix vente'!$A:$A,'Prix vente'!$O:$O,"")="msi","po","mm")</f>
        <v>po</v>
      </c>
      <c r="AJ94" s="154">
        <f>_xlfn.XLOOKUP(I94,'Prix vente'!$A:$A,'Prix vente'!$Q:$Q,"")</f>
        <v>2500</v>
      </c>
      <c r="AK94" s="154" t="str">
        <f>IF(_xlfn.XLOOKUP(I94,'Prix vente'!$A:$A,'Prix vente'!$O:$O,"")="msi","pi","m")</f>
        <v>pi</v>
      </c>
      <c r="AL94" s="154"/>
      <c r="AM94">
        <v>1</v>
      </c>
      <c r="AN94" t="s">
        <v>208</v>
      </c>
      <c r="AP94">
        <v>2024138</v>
      </c>
      <c r="AQ94" t="s">
        <v>1046</v>
      </c>
      <c r="AR94" s="169">
        <f>_xlfn.XLOOKUP(I94,'Prix vente'!A:A,'Prix vente'!B:B,FALSE)</f>
        <v>20012</v>
      </c>
    </row>
    <row r="95" spans="1:45" x14ac:dyDescent="0.25">
      <c r="A95" s="154" t="s">
        <v>896</v>
      </c>
      <c r="B95" t="s">
        <v>298</v>
      </c>
      <c r="C95" s="191">
        <v>45586</v>
      </c>
      <c r="D95">
        <v>234</v>
      </c>
      <c r="E95" s="154" t="s">
        <v>1031</v>
      </c>
      <c r="F95" s="154"/>
      <c r="G95" s="154" t="s">
        <v>983</v>
      </c>
      <c r="H95" s="188">
        <f>_xlfn.XLOOKUP(D95,'PO Client'!A:A,'PO Client'!L:L,"")</f>
        <v>45586</v>
      </c>
      <c r="I95" s="3">
        <v>40142</v>
      </c>
      <c r="J95" s="3">
        <v>30023</v>
      </c>
      <c r="K95" s="169" t="str">
        <f>_xlfn.XLOOKUP(I95,'Prix vente'!$A:$A,'Prix vente'!$H:$H,"")</f>
        <v>T11</v>
      </c>
      <c r="L95" s="155" t="str">
        <f>_xlfn.XLOOKUP(J95,'Prix MP'!A:A,'Prix MP'!F:F,FALSE)</f>
        <v>T11-1</v>
      </c>
      <c r="M95" s="155" t="str">
        <f>_xlfn.XLOOKUP(J95,'Prix MP'!A:A,'Prix MP'!D:D,FALSE)</f>
        <v>AKO</v>
      </c>
      <c r="N95" s="154" t="str">
        <f>_xlfn.XLOOKUP(I95,'Prix vente'!$A:$A,'Prix vente'!$J:$J,"")</f>
        <v>TT - HM Adhesive</v>
      </c>
      <c r="O95">
        <v>12.75</v>
      </c>
      <c r="P95">
        <v>1</v>
      </c>
      <c r="Q95">
        <v>8.625</v>
      </c>
      <c r="R95">
        <v>1</v>
      </c>
      <c r="S95">
        <v>38.865000000000002</v>
      </c>
      <c r="T95">
        <v>1</v>
      </c>
      <c r="Y95">
        <v>12.75</v>
      </c>
      <c r="Z95">
        <v>8.625</v>
      </c>
      <c r="AA95">
        <f>60.24-Z95-Y95</f>
        <v>38.865000000000002</v>
      </c>
      <c r="AI95" t="s">
        <v>94</v>
      </c>
      <c r="AJ95">
        <f>_xlfn.XLOOKUP(I95,'Prix vente'!$A:$A,'Prix vente'!$Q:$Q,"")</f>
        <v>2500</v>
      </c>
      <c r="AK95" t="str">
        <f>IF(_xlfn.XLOOKUP(I95,'Prix vente'!$A:$A,'Prix vente'!$O:$O,"")="msi","pi","m")</f>
        <v>pi</v>
      </c>
      <c r="AL95">
        <v>1</v>
      </c>
      <c r="AM95">
        <v>2</v>
      </c>
      <c r="AN95" t="s">
        <v>208</v>
      </c>
      <c r="AP95" t="s">
        <v>1042</v>
      </c>
      <c r="AQ95" t="s">
        <v>1032</v>
      </c>
      <c r="AR95" s="169">
        <f>_xlfn.XLOOKUP(I95,'Prix vente'!A:A,'Prix vente'!B:B,FALSE)</f>
        <v>20003</v>
      </c>
    </row>
    <row r="96" spans="1:45" x14ac:dyDescent="0.25">
      <c r="A96" s="154" t="s">
        <v>897</v>
      </c>
      <c r="B96" t="s">
        <v>298</v>
      </c>
      <c r="C96" s="191">
        <v>45587</v>
      </c>
      <c r="D96">
        <v>236</v>
      </c>
      <c r="E96" s="154" t="str">
        <f>_xlfn.XLOOKUP(D96,'PO Client'!$A:$A,'PO Client'!$B:$B,FALSE)</f>
        <v>Damaflex Imprimerie Multiservices Inc.</v>
      </c>
      <c r="F96" s="154"/>
      <c r="G96" s="154" t="str">
        <f>_xlfn.XLOOKUP(D96,'PO Client'!$A:$A,'PO Client'!$E:$E,FALSE)</f>
        <v>179960-1</v>
      </c>
      <c r="H96" s="188">
        <f>_xlfn.XLOOKUP(D96,'PO Client'!A:A,'PO Client'!L:L,"")</f>
        <v>45594</v>
      </c>
      <c r="I96" s="3">
        <v>40144</v>
      </c>
      <c r="J96" s="3">
        <v>30025</v>
      </c>
      <c r="K96" s="169" t="str">
        <f>_xlfn.XLOOKUP(I96,'Prix vente'!$A:$A,'Prix vente'!$H:$H,"")</f>
        <v>D11</v>
      </c>
      <c r="L96" s="155" t="str">
        <f>_xlfn.XLOOKUP(J96,'Prix MP'!A:A,'Prix MP'!F:F,FALSE)</f>
        <v>D11-1</v>
      </c>
      <c r="M96" s="155" t="str">
        <f>_xlfn.XLOOKUP(J96,'Prix MP'!A:A,'Prix MP'!D:D,FALSE)</f>
        <v>AKO</v>
      </c>
      <c r="N96" s="154" t="str">
        <f>_xlfn.XLOOKUP(I96,'Prix vente'!$A:$A,'Prix vente'!$J:$J,"")</f>
        <v>TC DT - Hotmelt Adhesive</v>
      </c>
      <c r="O96">
        <v>9.5</v>
      </c>
      <c r="P96">
        <v>3</v>
      </c>
      <c r="Q96">
        <v>9</v>
      </c>
      <c r="R96">
        <v>3</v>
      </c>
      <c r="S96">
        <v>4.5</v>
      </c>
      <c r="T96">
        <v>1</v>
      </c>
      <c r="Y96">
        <v>9.5</v>
      </c>
      <c r="Z96">
        <v>9.5</v>
      </c>
      <c r="AA96">
        <v>9.5</v>
      </c>
      <c r="AB96">
        <v>9</v>
      </c>
      <c r="AC96">
        <v>9</v>
      </c>
      <c r="AD96">
        <v>9</v>
      </c>
      <c r="AE96">
        <v>4.5</v>
      </c>
      <c r="AI96" t="s">
        <v>94</v>
      </c>
      <c r="AJ96">
        <f>_xlfn.XLOOKUP(I96,'Prix vente'!$A:$A,'Prix vente'!$Q:$Q,"")</f>
        <v>5000</v>
      </c>
      <c r="AK96" t="str">
        <f>IF(_xlfn.XLOOKUP(I96,'Prix vente'!$A:$A,'Prix vente'!$O:$O,"")="msi","pi","m")</f>
        <v>pi</v>
      </c>
      <c r="AL96">
        <v>2</v>
      </c>
      <c r="AM96">
        <v>14</v>
      </c>
      <c r="AN96" t="s">
        <v>208</v>
      </c>
      <c r="AP96">
        <v>10034</v>
      </c>
      <c r="AQ96" t="s">
        <v>1040</v>
      </c>
      <c r="AR96" s="169">
        <f>_xlfn.XLOOKUP(I96,'Prix vente'!A:A,'Prix vente'!B:B,FALSE)</f>
        <v>20013</v>
      </c>
    </row>
    <row r="97" spans="1:44" x14ac:dyDescent="0.25">
      <c r="A97" s="154" t="s">
        <v>898</v>
      </c>
      <c r="B97" t="s">
        <v>298</v>
      </c>
      <c r="C97" s="191">
        <v>45587</v>
      </c>
      <c r="D97">
        <v>238</v>
      </c>
      <c r="E97" s="154" t="str">
        <f>_xlfn.XLOOKUP(D97,'PO Client'!$A:$A,'PO Client'!$B:$B,FALSE)</f>
        <v>Digi America Inc.</v>
      </c>
      <c r="F97" s="154"/>
      <c r="G97" s="154">
        <f>_xlfn.XLOOKUP(D97,'PO Client'!$A:$A,'PO Client'!$E:$E,FALSE)</f>
        <v>50008739</v>
      </c>
      <c r="H97" s="188">
        <f>_xlfn.XLOOKUP(D97,'PO Client'!A:A,'PO Client'!L:L,"")</f>
        <v>45600</v>
      </c>
      <c r="I97" s="3">
        <v>40103</v>
      </c>
      <c r="J97" s="3">
        <v>30019</v>
      </c>
      <c r="K97" s="169" t="str">
        <f>_xlfn.XLOOKUP(I97,'Prix vente'!$A:$A,'Prix vente'!$H:$H,"")</f>
        <v>D16</v>
      </c>
      <c r="L97" s="155" t="str">
        <f>_xlfn.XLOOKUP(J97,'Prix MP'!A:A,'Prix MP'!F:F,FALSE)</f>
        <v>D16-1</v>
      </c>
      <c r="M97" s="155" t="str">
        <f>_xlfn.XLOOKUP(J97,'Prix MP'!A:A,'Prix MP'!D:D,FALSE)</f>
        <v>AKO</v>
      </c>
      <c r="N97" s="154" t="str">
        <f>_xlfn.XLOOKUP(I97,'Prix vente'!$A:$A,'Prix vente'!$J:$J,"")</f>
        <v>TC DT - Acrylic Adhesive</v>
      </c>
      <c r="O97">
        <v>10</v>
      </c>
      <c r="P97">
        <v>6</v>
      </c>
      <c r="Y97">
        <f>_xlfn.XLOOKUP(I97,'Prix vente'!$A:$A,'Prix vente'!$P:$P,"")</f>
        <v>10</v>
      </c>
      <c r="Z97">
        <v>10</v>
      </c>
      <c r="AA97">
        <v>10</v>
      </c>
      <c r="AB97">
        <v>10</v>
      </c>
      <c r="AC97">
        <v>10</v>
      </c>
      <c r="AD97">
        <v>10</v>
      </c>
      <c r="AI97" t="s">
        <v>94</v>
      </c>
      <c r="AJ97">
        <f>_xlfn.XLOOKUP(I97,'Prix vente'!$A:$A,'Prix vente'!$Q:$Q,"")</f>
        <v>5000</v>
      </c>
      <c r="AK97" t="str">
        <f>IF(_xlfn.XLOOKUP(I97,'Prix vente'!$A:$A,'Prix vente'!$O:$O,"")="msi","pi","m")</f>
        <v>pi</v>
      </c>
      <c r="AL97">
        <v>12</v>
      </c>
      <c r="AM97">
        <v>72</v>
      </c>
      <c r="AN97" t="s">
        <v>208</v>
      </c>
      <c r="AO97">
        <v>0</v>
      </c>
      <c r="AP97">
        <v>10033</v>
      </c>
      <c r="AQ97" t="s">
        <v>995</v>
      </c>
      <c r="AR97" s="169">
        <f>_xlfn.XLOOKUP(I97,'Prix vente'!A:A,'Prix vente'!B:B,FALSE)</f>
        <v>20018</v>
      </c>
    </row>
    <row r="98" spans="1:44" x14ac:dyDescent="0.25">
      <c r="A98" s="154" t="s">
        <v>899</v>
      </c>
      <c r="B98" t="s">
        <v>298</v>
      </c>
      <c r="C98" s="191">
        <v>45590</v>
      </c>
      <c r="D98">
        <v>239</v>
      </c>
      <c r="E98" s="154" t="str">
        <f>_xlfn.XLOOKUP(D98,'PO Client'!$A:$A,'PO Client'!$B:$B,FALSE)</f>
        <v>Amstik</v>
      </c>
      <c r="F98" s="154"/>
      <c r="G98" s="154" t="str">
        <f>_xlfn.XLOOKUP(D98,'PO Client'!$A:$A,'PO Client'!$E:$E,FALSE)</f>
        <v>Échantillon D11</v>
      </c>
      <c r="H98" s="188">
        <f>_xlfn.XLOOKUP(D98,'PO Client'!A:A,'PO Client'!L:L,"")</f>
        <v>45590</v>
      </c>
      <c r="I98" s="3">
        <v>40149</v>
      </c>
      <c r="J98" s="3">
        <v>30013</v>
      </c>
      <c r="K98" s="169" t="str">
        <f>_xlfn.XLOOKUP(I98,'Prix vente'!$A:$A,'Prix vente'!$H:$H,"")</f>
        <v>D11</v>
      </c>
      <c r="L98" s="155" t="str">
        <f>_xlfn.XLOOKUP(J98,'Prix MP'!A:A,'Prix MP'!F:F,FALSE)</f>
        <v>D11-1</v>
      </c>
      <c r="M98" s="155" t="str">
        <f>_xlfn.XLOOKUP(J98,'Prix MP'!A:A,'Prix MP'!D:D,FALSE)</f>
        <v>AKO</v>
      </c>
      <c r="N98" s="154" t="str">
        <f>_xlfn.XLOOKUP(I98,'Prix vente'!$A:$A,'Prix vente'!$J:$J,"")</f>
        <v>TC DT - Hotmelt Adhesive</v>
      </c>
      <c r="Y98">
        <f>_xlfn.XLOOKUP(I98,'Prix vente'!$A:$A,'Prix vente'!$P:$P,"")</f>
        <v>9.4</v>
      </c>
      <c r="AI98" t="s">
        <v>94</v>
      </c>
      <c r="AJ98">
        <f>_xlfn.XLOOKUP(I98,'Prix vente'!$A:$A,'Prix vente'!$Q:$Q,"")</f>
        <v>2000</v>
      </c>
      <c r="AK98" t="str">
        <f>IF(_xlfn.XLOOKUP(I98,'Prix vente'!$A:$A,'Prix vente'!$O:$O,"")="msi","pi","m")</f>
        <v>pi</v>
      </c>
      <c r="AL98">
        <v>0</v>
      </c>
      <c r="AM98">
        <v>0</v>
      </c>
      <c r="AP98" t="s">
        <v>1072</v>
      </c>
      <c r="AQ98" t="s">
        <v>1073</v>
      </c>
      <c r="AR98" s="169">
        <f>_xlfn.XLOOKUP(I98,'Prix vente'!A:A,'Prix vente'!B:B,FALSE)</f>
        <v>20013</v>
      </c>
    </row>
    <row r="99" spans="1:44" x14ac:dyDescent="0.25">
      <c r="A99" s="154" t="s">
        <v>900</v>
      </c>
      <c r="B99" t="s">
        <v>298</v>
      </c>
      <c r="C99" s="191">
        <v>45593</v>
      </c>
      <c r="D99">
        <v>240</v>
      </c>
      <c r="E99" s="154" t="str">
        <f>_xlfn.XLOOKUP(D99,'PO Client'!$A:$A,'PO Client'!$B:$B,FALSE)</f>
        <v>Imprimerie Ste-Julie</v>
      </c>
      <c r="F99" s="154"/>
      <c r="G99" s="154">
        <f>_xlfn.XLOOKUP(D99,'PO Client'!$A:$A,'PO Client'!$E:$E,FALSE)</f>
        <v>104997</v>
      </c>
      <c r="H99" s="188">
        <f>_xlfn.XLOOKUP(D99,'PO Client'!A:A,'PO Client'!L:L,"")</f>
        <v>45600</v>
      </c>
      <c r="I99" s="3">
        <v>40117</v>
      </c>
      <c r="J99" s="3">
        <v>30015</v>
      </c>
      <c r="K99" s="169" t="str">
        <f>_xlfn.XLOOKUP(I99,'Prix vente'!$A:$A,'Prix vente'!$H:$H,"")</f>
        <v>S15</v>
      </c>
      <c r="L99" s="155" t="str">
        <f>_xlfn.XLOOKUP(J99,'Prix MP'!A:A,'Prix MP'!F:F,FALSE)</f>
        <v>S15-3</v>
      </c>
      <c r="M99" s="155" t="str">
        <f>_xlfn.XLOOKUP(J99,'Prix MP'!A:A,'Prix MP'!D:D,FALSE)</f>
        <v>Jinda</v>
      </c>
      <c r="N99" s="154" t="str">
        <f>_xlfn.XLOOKUP(I99,'Prix vente'!$A:$A,'Prix vente'!$J:$J,"")</f>
        <v>SG - Acrylic Adhesive</v>
      </c>
      <c r="O99">
        <v>12</v>
      </c>
      <c r="P99">
        <v>2</v>
      </c>
      <c r="Q99">
        <v>10</v>
      </c>
      <c r="R99">
        <v>3</v>
      </c>
      <c r="S99">
        <v>6</v>
      </c>
      <c r="T99">
        <v>1</v>
      </c>
      <c r="Y99">
        <v>12</v>
      </c>
      <c r="Z99">
        <v>12</v>
      </c>
      <c r="AA99">
        <v>10</v>
      </c>
      <c r="AB99">
        <v>10</v>
      </c>
      <c r="AC99">
        <v>10</v>
      </c>
      <c r="AD99">
        <v>6</v>
      </c>
      <c r="AI99" t="s">
        <v>94</v>
      </c>
      <c r="AJ99">
        <f>_xlfn.XLOOKUP(I99,'Prix vente'!$A:$A,'Prix vente'!$Q:$Q,"")</f>
        <v>5000</v>
      </c>
      <c r="AK99" t="str">
        <f>IF(_xlfn.XLOOKUP(I99,'Prix vente'!$A:$A,'Prix vente'!$O:$O,"")="msi","pi","m")</f>
        <v>pi</v>
      </c>
      <c r="AL99">
        <v>1</v>
      </c>
      <c r="AP99" t="s">
        <v>1083</v>
      </c>
      <c r="AQ99" t="s">
        <v>1084</v>
      </c>
      <c r="AR99" s="169">
        <f>_xlfn.XLOOKUP(I99,'Prix vente'!A:A,'Prix vente'!B:B,FALSE)</f>
        <v>20015</v>
      </c>
    </row>
    <row r="100" spans="1:44" x14ac:dyDescent="0.25">
      <c r="A100" s="154" t="s">
        <v>901</v>
      </c>
      <c r="B100" t="s">
        <v>298</v>
      </c>
      <c r="C100" s="191">
        <v>45594</v>
      </c>
      <c r="D100">
        <v>222</v>
      </c>
      <c r="E100" s="154" t="str">
        <f>_xlfn.XLOOKUP(D100,'PO Client'!$A:$A,'PO Client'!$B:$B,FALSE)</f>
        <v>Imprimerie Ste-Julie</v>
      </c>
      <c r="F100" s="154"/>
      <c r="G100" s="154">
        <f>_xlfn.XLOOKUP(D100,'PO Client'!$A:$A,'PO Client'!$E:$E,FALSE)</f>
        <v>104106</v>
      </c>
      <c r="H100" s="188">
        <f>_xlfn.XLOOKUP(D100,'PO Client'!A:A,'PO Client'!L:L,"")</f>
        <v>45604</v>
      </c>
      <c r="I100" s="3">
        <v>40150</v>
      </c>
      <c r="J100" s="3">
        <v>30027</v>
      </c>
      <c r="K100" s="169" t="str">
        <f>_xlfn.XLOOKUP(I100,'Prix vente'!$A:$A,'Prix vente'!$H:$H,"")</f>
        <v>B25</v>
      </c>
      <c r="L100" s="155" t="str">
        <f>_xlfn.XLOOKUP(J100,'Prix MP'!A:A,'Prix MP'!F:F,FALSE)</f>
        <v>B25-3</v>
      </c>
      <c r="M100" s="155" t="str">
        <f>_xlfn.XLOOKUP(J100,'Prix MP'!A:A,'Prix MP'!D:D,FALSE)</f>
        <v>Jinda</v>
      </c>
      <c r="N100" s="154" t="str">
        <f>_xlfn.XLOOKUP(I100,'Prix vente'!$A:$A,'Prix vente'!$J:$J,"")</f>
        <v>White BOPP - Acrylic Adhesive</v>
      </c>
      <c r="O100">
        <v>10</v>
      </c>
      <c r="P100">
        <v>12</v>
      </c>
      <c r="Q100">
        <v>12</v>
      </c>
      <c r="R100">
        <v>5</v>
      </c>
      <c r="AI100" t="s">
        <v>94</v>
      </c>
      <c r="AJ100">
        <f>_xlfn.XLOOKUP(I100,'Prix vente'!$A:$A,'Prix vente'!$Q:$Q,"")</f>
        <v>5000</v>
      </c>
      <c r="AK100" t="str">
        <f>IF(_xlfn.XLOOKUP(I100,'Prix vente'!$A:$A,'Prix vente'!$O:$O,"")="msi","pi","m")</f>
        <v>pi</v>
      </c>
      <c r="AL100">
        <v>3</v>
      </c>
      <c r="AP100" t="s">
        <v>1086</v>
      </c>
      <c r="AQ100" t="s">
        <v>1087</v>
      </c>
      <c r="AR100" s="169">
        <f>_xlfn.XLOOKUP(I100,'Prix vente'!A:A,'Prix vente'!B:B,FALSE)</f>
        <v>20017</v>
      </c>
    </row>
    <row r="101" spans="1:44" x14ac:dyDescent="0.25">
      <c r="A101" s="154" t="s">
        <v>902</v>
      </c>
      <c r="B101" t="s">
        <v>298</v>
      </c>
      <c r="C101" s="191">
        <v>45594</v>
      </c>
      <c r="D101">
        <v>241</v>
      </c>
      <c r="E101" s="154" t="str">
        <f>_xlfn.XLOOKUP(D101,'PO Client'!$A:$A,'PO Client'!$B:$B,FALSE)</f>
        <v>Digi America Inc.</v>
      </c>
      <c r="F101" s="154"/>
      <c r="G101" s="154">
        <f>_xlfn.XLOOKUP(D101,'PO Client'!$A:$A,'PO Client'!$E:$E,FALSE)</f>
        <v>50008774</v>
      </c>
      <c r="H101" s="188">
        <f>_xlfn.XLOOKUP(D101,'PO Client'!A:A,'PO Client'!L:L,"")</f>
        <v>45609</v>
      </c>
      <c r="I101" s="3">
        <v>40103</v>
      </c>
      <c r="J101" s="3">
        <v>30019</v>
      </c>
      <c r="K101" s="169" t="str">
        <f>_xlfn.XLOOKUP(I101,'Prix vente'!$A:$A,'Prix vente'!$H:$H,"")</f>
        <v>D16</v>
      </c>
      <c r="L101" s="155" t="str">
        <f>_xlfn.XLOOKUP(J101,'Prix MP'!A:A,'Prix MP'!F:F,FALSE)</f>
        <v>D16-1</v>
      </c>
      <c r="M101" s="155" t="str">
        <f>_xlfn.XLOOKUP(J101,'Prix MP'!A:A,'Prix MP'!D:D,FALSE)</f>
        <v>AKO</v>
      </c>
      <c r="N101" s="154" t="str">
        <f>_xlfn.XLOOKUP(I101,'Prix vente'!$A:$A,'Prix vente'!$J:$J,"")</f>
        <v>TC DT - Acrylic Adhesive</v>
      </c>
      <c r="O101">
        <v>10</v>
      </c>
      <c r="P101">
        <v>72</v>
      </c>
      <c r="Y101">
        <v>10</v>
      </c>
      <c r="Z101">
        <v>10</v>
      </c>
      <c r="AA101">
        <v>10</v>
      </c>
      <c r="AB101">
        <v>10</v>
      </c>
      <c r="AC101">
        <v>10</v>
      </c>
      <c r="AD101">
        <v>10</v>
      </c>
      <c r="AI101" t="s">
        <v>94</v>
      </c>
      <c r="AJ101">
        <f>_xlfn.XLOOKUP(I101,'Prix vente'!$A:$A,'Prix vente'!$Q:$Q,"")</f>
        <v>5000</v>
      </c>
      <c r="AK101" t="str">
        <f>IF(_xlfn.XLOOKUP(I101,'Prix vente'!$A:$A,'Prix vente'!$O:$O,"")="msi","pi","m")</f>
        <v>pi</v>
      </c>
      <c r="AL101">
        <v>12</v>
      </c>
      <c r="AP101">
        <v>10033</v>
      </c>
      <c r="AQ101">
        <f>_xlfn.XLOOKUP(E101,Clients!B:B,Clients!V:V)</f>
        <v>0</v>
      </c>
      <c r="AR101" s="169">
        <f>_xlfn.XLOOKUP(I101,'Prix vente'!A:A,'Prix vente'!B:B,FALSE)</f>
        <v>20018</v>
      </c>
    </row>
    <row r="102" spans="1:44" x14ac:dyDescent="0.25">
      <c r="A102" s="154" t="s">
        <v>903</v>
      </c>
      <c r="B102" t="s">
        <v>298</v>
      </c>
      <c r="C102" s="191">
        <v>45595</v>
      </c>
      <c r="D102">
        <v>242</v>
      </c>
      <c r="E102" s="154" t="str">
        <f>_xlfn.XLOOKUP(D102,'PO Client'!$A:$A,'PO Client'!$B:$B,FALSE)</f>
        <v>Étiquettes Rive-Sud</v>
      </c>
      <c r="F102" s="154"/>
      <c r="G102" s="154">
        <f>_xlfn.XLOOKUP(D102,'PO Client'!$A:$A,'PO Client'!$E:$E,FALSE)</f>
        <v>301024</v>
      </c>
      <c r="H102" s="188" t="str">
        <f>_xlfn.XLOOKUP(D102,'PO Client'!A:A,'PO Client'!L:L,"")</f>
        <v>TBD</v>
      </c>
      <c r="I102" s="3">
        <v>40155</v>
      </c>
      <c r="J102" s="3">
        <v>30027</v>
      </c>
      <c r="K102" s="169" t="str">
        <f>_xlfn.XLOOKUP(I102,'Prix vente'!$A:$A,'Prix vente'!$H:$H,"")</f>
        <v>B25</v>
      </c>
      <c r="L102" s="155" t="str">
        <f>_xlfn.XLOOKUP(J102,'Prix MP'!A:A,'Prix MP'!F:F,FALSE)</f>
        <v>B25-3</v>
      </c>
      <c r="M102" s="155" t="str">
        <f>_xlfn.XLOOKUP(J102,'Prix MP'!A:A,'Prix MP'!D:D,FALSE)</f>
        <v>Jinda</v>
      </c>
      <c r="N102" s="154" t="str">
        <f>_xlfn.XLOOKUP(I102,'Prix vente'!$A:$A,'Prix vente'!$J:$J,"")</f>
        <v>White BOPP - Acrylic Adhesive</v>
      </c>
      <c r="O102">
        <v>8.6</v>
      </c>
      <c r="P102">
        <v>7</v>
      </c>
      <c r="Y102">
        <v>8.6</v>
      </c>
      <c r="Z102">
        <v>8.6</v>
      </c>
      <c r="AA102">
        <v>8.6</v>
      </c>
      <c r="AB102">
        <v>8.6</v>
      </c>
      <c r="AC102">
        <v>8.6</v>
      </c>
      <c r="AD102">
        <v>8.6</v>
      </c>
      <c r="AE102">
        <v>8.6</v>
      </c>
      <c r="AI102" t="s">
        <v>94</v>
      </c>
      <c r="AJ102">
        <f>_xlfn.XLOOKUP(I102,'Prix vente'!$A:$A,'Prix vente'!$Q:$Q,"")</f>
        <v>5000</v>
      </c>
      <c r="AK102" t="str">
        <f>IF(_xlfn.XLOOKUP(I102,'Prix vente'!$A:$A,'Prix vente'!$O:$O,"")="msi","pi","m")</f>
        <v>pi</v>
      </c>
      <c r="AL102">
        <v>1</v>
      </c>
      <c r="AQ102" t="str">
        <f>_xlfn.XLOOKUP(E102,Clients!B:B,Clients!V:V)</f>
        <v>* Livrer les bobines debout</v>
      </c>
      <c r="AR102" s="169">
        <f>_xlfn.XLOOKUP(I102,'Prix vente'!A:A,'Prix vente'!B:B,FALSE)</f>
        <v>20017</v>
      </c>
    </row>
    <row r="103" spans="1:44" x14ac:dyDescent="0.25">
      <c r="A103" s="154" t="s">
        <v>904</v>
      </c>
      <c r="B103" t="s">
        <v>298</v>
      </c>
      <c r="C103" s="191">
        <v>45595</v>
      </c>
      <c r="D103">
        <v>243</v>
      </c>
      <c r="E103" s="154" t="str">
        <f>_xlfn.XLOOKUP(D103,'PO Client'!$A:$A,'PO Client'!$B:$B,FALSE)</f>
        <v>3G Print Group Inc.</v>
      </c>
      <c r="F103" s="154"/>
      <c r="G103" s="154">
        <f>_xlfn.XLOOKUP(D103,'PO Client'!$A:$A,'PO Client'!$E:$E,FALSE)</f>
        <v>2842</v>
      </c>
      <c r="H103" s="188">
        <f>_xlfn.XLOOKUP(D103,'PO Client'!A:A,'PO Client'!L:L,"")</f>
        <v>45604</v>
      </c>
      <c r="I103" s="3">
        <v>40151</v>
      </c>
      <c r="J103" s="3">
        <v>30011</v>
      </c>
      <c r="K103" s="169" t="str">
        <f>_xlfn.XLOOKUP(I103,'Prix vente'!$A:$A,'Prix vente'!$H:$H,"")</f>
        <v>S21</v>
      </c>
      <c r="L103" s="155" t="str">
        <f>_xlfn.XLOOKUP(J103,'Prix MP'!A:A,'Prix MP'!F:F,FALSE)</f>
        <v>S21-1</v>
      </c>
      <c r="M103" s="155" t="str">
        <f>_xlfn.XLOOKUP(J103,'Prix MP'!A:A,'Prix MP'!D:D,FALSE)</f>
        <v>AKO</v>
      </c>
      <c r="N103" s="154" t="str">
        <f>_xlfn.XLOOKUP(I103,'Prix vente'!$A:$A,'Prix vente'!$J:$J,"")</f>
        <v>SG - Hotmelt Adhesive</v>
      </c>
      <c r="O103">
        <v>13</v>
      </c>
      <c r="P103">
        <v>1</v>
      </c>
      <c r="Q103">
        <v>47</v>
      </c>
      <c r="R103">
        <v>1</v>
      </c>
      <c r="Y103">
        <v>13</v>
      </c>
      <c r="Z103">
        <v>47</v>
      </c>
      <c r="AI103" t="s">
        <v>94</v>
      </c>
      <c r="AJ103">
        <v>4900</v>
      </c>
      <c r="AK103" t="str">
        <f>IF(_xlfn.XLOOKUP(I103,'Prix vente'!$A:$A,'Prix vente'!$O:$O,"")="msi","pi","m")</f>
        <v>pi</v>
      </c>
      <c r="AP103" t="s">
        <v>1193</v>
      </c>
      <c r="AQ103" t="s">
        <v>1194</v>
      </c>
      <c r="AR103" s="169">
        <f>_xlfn.XLOOKUP(I103,'Prix vente'!A:A,'Prix vente'!B:B,FALSE)</f>
        <v>20011</v>
      </c>
    </row>
    <row r="104" spans="1:44" x14ac:dyDescent="0.25">
      <c r="A104" s="154" t="s">
        <v>905</v>
      </c>
      <c r="B104" t="s">
        <v>298</v>
      </c>
      <c r="C104" s="191">
        <v>45595</v>
      </c>
      <c r="D104">
        <v>243</v>
      </c>
      <c r="E104" s="154" t="str">
        <f>_xlfn.XLOOKUP(D104,'PO Client'!$A:$A,'PO Client'!$B:$B,FALSE)</f>
        <v>3G Print Group Inc.</v>
      </c>
      <c r="F104" s="154"/>
      <c r="G104" s="154">
        <f>_xlfn.XLOOKUP(D104,'PO Client'!$A:$A,'PO Client'!$E:$E,FALSE)</f>
        <v>2842</v>
      </c>
      <c r="H104" s="188">
        <f>_xlfn.XLOOKUP(D104,'PO Client'!A:A,'PO Client'!L:L,"")</f>
        <v>45604</v>
      </c>
      <c r="I104" s="3">
        <v>40152</v>
      </c>
      <c r="J104" s="3">
        <v>30030</v>
      </c>
      <c r="K104" s="169" t="str">
        <f>_xlfn.XLOOKUP(I104,'Prix vente'!$A:$A,'Prix vente'!$H:$H,"")</f>
        <v>S35</v>
      </c>
      <c r="L104" s="155" t="str">
        <f>_xlfn.XLOOKUP(J104,'Prix MP'!A:A,'Prix MP'!F:F,FALSE)</f>
        <v>S35-3</v>
      </c>
      <c r="M104" s="155" t="str">
        <f>_xlfn.XLOOKUP(J104,'Prix MP'!A:A,'Prix MP'!D:D,FALSE)</f>
        <v>Jinda</v>
      </c>
      <c r="N104" s="154" t="str">
        <f>_xlfn.XLOOKUP(I104,'Prix vente'!$A:$A,'Prix vente'!$J:$J,"")</f>
        <v>SG - ACR Adh - PET liner</v>
      </c>
      <c r="O104">
        <v>13</v>
      </c>
      <c r="P104">
        <v>1</v>
      </c>
      <c r="Q104">
        <v>47</v>
      </c>
      <c r="R104">
        <v>1</v>
      </c>
      <c r="Y104">
        <v>13</v>
      </c>
      <c r="Z104">
        <v>47</v>
      </c>
      <c r="AI104" t="s">
        <v>94</v>
      </c>
      <c r="AJ104">
        <f>_xlfn.XLOOKUP(I104,'Prix vente'!$A:$A,'Prix vente'!$Q:$Q,"")</f>
        <v>2000</v>
      </c>
      <c r="AK104" t="str">
        <f>IF(_xlfn.XLOOKUP(I104,'Prix vente'!$A:$A,'Prix vente'!$O:$O,"")="msi","pi","m")</f>
        <v>pi</v>
      </c>
      <c r="AQ104">
        <f>_xlfn.XLOOKUP(E104,Clients!B:B,Clients!V:V)</f>
        <v>0</v>
      </c>
      <c r="AR104" s="169">
        <f>_xlfn.XLOOKUP(I104,'Prix vente'!A:A,'Prix vente'!B:B,FALSE)</f>
        <v>20023</v>
      </c>
    </row>
    <row r="105" spans="1:44" x14ac:dyDescent="0.25">
      <c r="A105" s="154" t="s">
        <v>906</v>
      </c>
      <c r="B105" t="s">
        <v>298</v>
      </c>
      <c r="C105" s="191">
        <v>45595</v>
      </c>
      <c r="D105">
        <v>243</v>
      </c>
      <c r="E105" s="154" t="str">
        <f>_xlfn.XLOOKUP(D105,'PO Client'!$A:$A,'PO Client'!$B:$B,FALSE)</f>
        <v>3G Print Group Inc.</v>
      </c>
      <c r="F105" s="154"/>
      <c r="G105" s="154">
        <f>_xlfn.XLOOKUP(D105,'PO Client'!$A:$A,'PO Client'!$E:$E,FALSE)</f>
        <v>2842</v>
      </c>
      <c r="H105" s="188">
        <f>_xlfn.XLOOKUP(D105,'PO Client'!A:A,'PO Client'!L:L,"")</f>
        <v>45604</v>
      </c>
      <c r="I105" s="3">
        <v>40153</v>
      </c>
      <c r="J105" s="3">
        <v>30016</v>
      </c>
      <c r="K105" s="169" t="str">
        <f>_xlfn.XLOOKUP(I105,'Prix vente'!$A:$A,'Prix vente'!$H:$H,"")</f>
        <v>B15</v>
      </c>
      <c r="L105" s="155" t="str">
        <f>_xlfn.XLOOKUP(J105,'Prix MP'!A:A,'Prix MP'!F:F,FALSE)</f>
        <v>B15-3</v>
      </c>
      <c r="M105" s="155" t="str">
        <f>_xlfn.XLOOKUP(J105,'Prix MP'!A:A,'Prix MP'!D:D,FALSE)</f>
        <v>Jinda</v>
      </c>
      <c r="N105" s="154" t="str">
        <f>_xlfn.XLOOKUP(I105,'Prix vente'!$A:$A,'Prix vente'!$J:$J,"")</f>
        <v>Clear BOPP - Acrylic Adhesive</v>
      </c>
      <c r="O105">
        <v>13</v>
      </c>
      <c r="P105">
        <v>2</v>
      </c>
      <c r="Q105">
        <f>34-13-13</f>
        <v>8</v>
      </c>
      <c r="R105">
        <v>1</v>
      </c>
      <c r="Y105">
        <v>13</v>
      </c>
      <c r="Z105">
        <v>13</v>
      </c>
      <c r="AA105">
        <v>8</v>
      </c>
      <c r="AI105" t="s">
        <v>94</v>
      </c>
      <c r="AJ105">
        <v>3000</v>
      </c>
      <c r="AK105" t="str">
        <f>IF(_xlfn.XLOOKUP(I105,'Prix vente'!$A:$A,'Prix vente'!$O:$O,"")="msi","pi","m")</f>
        <v>pi</v>
      </c>
      <c r="AP105" t="s">
        <v>1195</v>
      </c>
      <c r="AQ105" t="s">
        <v>1196</v>
      </c>
      <c r="AR105" s="169">
        <f>_xlfn.XLOOKUP(I105,'Prix vente'!A:A,'Prix vente'!B:B,FALSE)</f>
        <v>20016</v>
      </c>
    </row>
    <row r="106" spans="1:44" x14ac:dyDescent="0.25">
      <c r="A106" s="154" t="s">
        <v>907</v>
      </c>
      <c r="B106" t="s">
        <v>298</v>
      </c>
      <c r="C106" s="191">
        <v>45595</v>
      </c>
      <c r="D106">
        <v>243</v>
      </c>
      <c r="E106" s="154" t="str">
        <f>_xlfn.XLOOKUP(D106,'PO Client'!$A:$A,'PO Client'!$B:$B,FALSE)</f>
        <v>3G Print Group Inc.</v>
      </c>
      <c r="F106" s="154"/>
      <c r="G106" s="154">
        <f>_xlfn.XLOOKUP(D106,'PO Client'!$A:$A,'PO Client'!$E:$E,FALSE)</f>
        <v>2842</v>
      </c>
      <c r="H106" s="188">
        <f>_xlfn.XLOOKUP(D106,'PO Client'!A:A,'PO Client'!L:L,"")</f>
        <v>45604</v>
      </c>
      <c r="I106" s="3">
        <v>40154</v>
      </c>
      <c r="J106" s="3">
        <v>30027</v>
      </c>
      <c r="K106" s="169" t="str">
        <f>_xlfn.XLOOKUP(I106,'Prix vente'!$A:$A,'Prix vente'!$H:$H,"")</f>
        <v>B25</v>
      </c>
      <c r="L106" s="155" t="str">
        <f>_xlfn.XLOOKUP(J106,'Prix MP'!A:A,'Prix MP'!F:F,FALSE)</f>
        <v>B25-3</v>
      </c>
      <c r="M106" s="155" t="str">
        <f>_xlfn.XLOOKUP(J106,'Prix MP'!A:A,'Prix MP'!D:D,FALSE)</f>
        <v>Jinda</v>
      </c>
      <c r="N106" s="154" t="str">
        <f>_xlfn.XLOOKUP(I106,'Prix vente'!$A:$A,'Prix vente'!$J:$J,"")</f>
        <v>White BOPP - Acrylic Adhesive</v>
      </c>
      <c r="O106">
        <v>13</v>
      </c>
      <c r="P106">
        <v>1</v>
      </c>
      <c r="Q106">
        <v>47</v>
      </c>
      <c r="R106">
        <v>1</v>
      </c>
      <c r="Y106">
        <v>13</v>
      </c>
      <c r="Z106">
        <v>47</v>
      </c>
      <c r="AI106" t="s">
        <v>94</v>
      </c>
      <c r="AJ106">
        <f>_xlfn.XLOOKUP(I106,'Prix vente'!$A:$A,'Prix vente'!$Q:$Q,"")</f>
        <v>2000</v>
      </c>
      <c r="AK106" t="str">
        <f>IF(_xlfn.XLOOKUP(I106,'Prix vente'!$A:$A,'Prix vente'!$O:$O,"")="msi","pi","m")</f>
        <v>pi</v>
      </c>
      <c r="AQ106">
        <f>_xlfn.XLOOKUP(E106,Clients!B:B,Clients!V:V)</f>
        <v>0</v>
      </c>
      <c r="AR106" s="169">
        <f>_xlfn.XLOOKUP(I106,'Prix vente'!A:A,'Prix vente'!B:B,FALSE)</f>
        <v>20017</v>
      </c>
    </row>
    <row r="107" spans="1:44" x14ac:dyDescent="0.25">
      <c r="A107" s="154" t="s">
        <v>908</v>
      </c>
      <c r="B107" t="s">
        <v>298</v>
      </c>
      <c r="C107" s="191">
        <v>45596</v>
      </c>
      <c r="D107">
        <v>244</v>
      </c>
      <c r="E107" s="154" t="str">
        <f>_xlfn.XLOOKUP(D107,'PO Client'!$A:$A,'PO Client'!$B:$B,FALSE)</f>
        <v>Imprimerie Ste-Julie</v>
      </c>
      <c r="F107" s="154"/>
      <c r="G107" s="154">
        <f>_xlfn.XLOOKUP(D107,'PO Client'!$A:$A,'PO Client'!$E:$E,FALSE)</f>
        <v>105111</v>
      </c>
      <c r="H107" s="188">
        <f>_xlfn.XLOOKUP(D107,'PO Client'!A:A,'PO Client'!L:L,"")</f>
        <v>0</v>
      </c>
      <c r="I107" s="3">
        <v>40150</v>
      </c>
      <c r="J107" s="3">
        <v>30027</v>
      </c>
      <c r="K107" s="169" t="str">
        <f>_xlfn.XLOOKUP(I107,'Prix vente'!$A:$A,'Prix vente'!$H:$H,"")</f>
        <v>B25</v>
      </c>
      <c r="L107" s="155" t="str">
        <f>_xlfn.XLOOKUP(J107,'Prix MP'!A:A,'Prix MP'!F:F,FALSE)</f>
        <v>B25-3</v>
      </c>
      <c r="M107" s="155" t="str">
        <f>_xlfn.XLOOKUP(J107,'Prix MP'!A:A,'Prix MP'!D:D,FALSE)</f>
        <v>Jinda</v>
      </c>
      <c r="N107" s="154" t="str">
        <f>_xlfn.XLOOKUP(I107,'Prix vente'!$A:$A,'Prix vente'!$J:$J,"")</f>
        <v>White BOPP - Acrylic Adhesive</v>
      </c>
      <c r="O107">
        <v>10</v>
      </c>
      <c r="P107">
        <v>18</v>
      </c>
      <c r="Y107">
        <v>10</v>
      </c>
      <c r="Z107">
        <v>10</v>
      </c>
      <c r="AA107">
        <v>10</v>
      </c>
      <c r="AB107">
        <v>10</v>
      </c>
      <c r="AC107">
        <v>10</v>
      </c>
      <c r="AD107">
        <v>10</v>
      </c>
      <c r="AI107" t="s">
        <v>94</v>
      </c>
      <c r="AJ107">
        <f>_xlfn.XLOOKUP(I107,'Prix vente'!$A:$A,'Prix vente'!$Q:$Q,"")</f>
        <v>5000</v>
      </c>
      <c r="AK107" t="str">
        <f>IF(_xlfn.XLOOKUP(I107,'Prix vente'!$A:$A,'Prix vente'!$O:$O,"")="msi","pi","m")</f>
        <v>pi</v>
      </c>
      <c r="AL107">
        <v>3</v>
      </c>
      <c r="AP107" t="s">
        <v>1086</v>
      </c>
      <c r="AQ107" t="s">
        <v>1199</v>
      </c>
      <c r="AR107" s="169">
        <f>_xlfn.XLOOKUP(I107,'Prix vente'!A:A,'Prix vente'!B:B,FALSE)</f>
        <v>20017</v>
      </c>
    </row>
    <row r="108" spans="1:44" x14ac:dyDescent="0.25">
      <c r="A108" s="154" t="s">
        <v>909</v>
      </c>
      <c r="B108" t="s">
        <v>298</v>
      </c>
      <c r="C108" s="191">
        <v>45600</v>
      </c>
      <c r="D108">
        <v>245</v>
      </c>
      <c r="E108" s="154" t="str">
        <f>_xlfn.XLOOKUP(D108,'PO Client'!$A:$A,'PO Client'!$B:$B,FALSE)</f>
        <v>Étiquettes Luso-Flex</v>
      </c>
      <c r="F108" s="154"/>
      <c r="G108" s="154" t="str">
        <f>_xlfn.XLOOKUP(D108,'PO Client'!$A:$A,'PO Client'!$E:$E,FALSE)</f>
        <v>440-2</v>
      </c>
      <c r="H108" s="188" t="str">
        <f>_xlfn.XLOOKUP(D108,'PO Client'!A:A,'PO Client'!L:L,"")</f>
        <v>ASAP</v>
      </c>
      <c r="I108" s="3">
        <v>40136</v>
      </c>
      <c r="J108" s="3">
        <v>30026</v>
      </c>
      <c r="K108" s="169" t="str">
        <f>_xlfn.XLOOKUP(I108,'Prix vente'!$A:$A,'Prix vente'!$H:$H,"")</f>
        <v>4 x 6</v>
      </c>
      <c r="L108" s="155" t="str">
        <f>_xlfn.XLOOKUP(J108,'Prix MP'!A:A,'Prix MP'!F:F,FALSE)</f>
        <v>D11-2</v>
      </c>
      <c r="M108" s="155" t="str">
        <f>_xlfn.XLOOKUP(J108,'Prix MP'!A:A,'Prix MP'!D:D,FALSE)</f>
        <v>Etsuhiro</v>
      </c>
      <c r="N108" s="154" t="str">
        <f>_xlfn.XLOOKUP(I108,'Prix vente'!$A:$A,'Prix vente'!$J:$J,"")</f>
        <v>1000 /roll ; 4 roll / box</v>
      </c>
      <c r="O108">
        <v>17.125</v>
      </c>
      <c r="P108">
        <v>3</v>
      </c>
      <c r="Q108">
        <v>8.8699999999999992</v>
      </c>
      <c r="R108">
        <v>1</v>
      </c>
      <c r="Y108">
        <v>17.125</v>
      </c>
      <c r="Z108">
        <v>17.125</v>
      </c>
      <c r="AA108">
        <v>17.125</v>
      </c>
      <c r="AB108">
        <v>8.8699999999999992</v>
      </c>
      <c r="AI108" t="s">
        <v>94</v>
      </c>
      <c r="AJ108">
        <v>10000</v>
      </c>
      <c r="AK108" t="s">
        <v>95</v>
      </c>
      <c r="AQ108" t="s">
        <v>1202</v>
      </c>
      <c r="AR108" s="169">
        <f>_xlfn.XLOOKUP(I108,'Prix vente'!A:A,'Prix vente'!B:B,FALSE)</f>
        <v>20035</v>
      </c>
    </row>
    <row r="109" spans="1:44" x14ac:dyDescent="0.25">
      <c r="A109" s="154" t="s">
        <v>910</v>
      </c>
      <c r="B109" t="s">
        <v>298</v>
      </c>
      <c r="C109" s="191">
        <v>45601</v>
      </c>
      <c r="D109">
        <v>246</v>
      </c>
      <c r="E109" s="154" t="str">
        <f>_xlfn.XLOOKUP(D109,'PO Client'!$A:$A,'PO Client'!$B:$B,FALSE)</f>
        <v>Étiquettes Luso-Flex</v>
      </c>
      <c r="F109" s="154"/>
      <c r="G109" s="154">
        <f>_xlfn.XLOOKUP(D109,'PO Client'!$A:$A,'PO Client'!$E:$E,FALSE)</f>
        <v>1942</v>
      </c>
      <c r="H109" s="188">
        <f>_xlfn.XLOOKUP(D109,'PO Client'!A:A,'PO Client'!L:L,"")</f>
        <v>45607</v>
      </c>
      <c r="I109" s="3">
        <v>40156</v>
      </c>
      <c r="J109" s="3">
        <v>30026</v>
      </c>
      <c r="K109" s="169" t="str">
        <f>_xlfn.XLOOKUP(I109,'Prix vente'!$A:$A,'Prix vente'!$H:$H,"")</f>
        <v>D21</v>
      </c>
      <c r="L109" s="155" t="str">
        <f>_xlfn.XLOOKUP(J109,'Prix MP'!A:A,'Prix MP'!F:F,FALSE)</f>
        <v>D11-2</v>
      </c>
      <c r="M109" s="155" t="str">
        <f>_xlfn.XLOOKUP(J109,'Prix MP'!A:A,'Prix MP'!D:D,FALSE)</f>
        <v>Etsuhiro</v>
      </c>
      <c r="N109" s="154" t="str">
        <f>_xlfn.XLOOKUP(I109,'Prix vente'!$A:$A,'Prix vente'!$J:$J,"")</f>
        <v>TC DT - Hotmelt Adhesive</v>
      </c>
      <c r="O109">
        <v>8.6</v>
      </c>
      <c r="P109">
        <v>7</v>
      </c>
      <c r="Y109">
        <v>8.6</v>
      </c>
      <c r="Z109">
        <v>8.6</v>
      </c>
      <c r="AA109">
        <v>8.6</v>
      </c>
      <c r="AB109">
        <v>8.6</v>
      </c>
      <c r="AC109">
        <v>8.6</v>
      </c>
      <c r="AD109">
        <v>8.6</v>
      </c>
      <c r="AE109">
        <v>8.6</v>
      </c>
      <c r="AI109" t="s">
        <v>94</v>
      </c>
      <c r="AJ109">
        <f>_xlfn.XLOOKUP(I109,'Prix vente'!$A:$A,'Prix vente'!$Q:$Q,"")</f>
        <v>10000</v>
      </c>
      <c r="AK109" t="str">
        <f>IF(_xlfn.XLOOKUP(I109,'Prix vente'!$A:$A,'Prix vente'!$O:$O,"")="msi","pi","m")</f>
        <v>pi</v>
      </c>
      <c r="AL109">
        <v>1</v>
      </c>
      <c r="AM109">
        <v>7</v>
      </c>
      <c r="AO109">
        <v>70000</v>
      </c>
      <c r="AP109">
        <v>10036</v>
      </c>
      <c r="AQ109" t="s">
        <v>1203</v>
      </c>
      <c r="AR109" s="169">
        <f>_xlfn.XLOOKUP(I109,'Prix vente'!A:A,'Prix vente'!B:B,FALSE)</f>
        <v>20025</v>
      </c>
    </row>
    <row r="110" spans="1:44" x14ac:dyDescent="0.25">
      <c r="A110" s="154" t="s">
        <v>1148</v>
      </c>
      <c r="B110" t="s">
        <v>298</v>
      </c>
      <c r="C110" s="191">
        <v>45601</v>
      </c>
      <c r="D110">
        <v>247</v>
      </c>
      <c r="E110" s="154" t="str">
        <f>_xlfn.XLOOKUP(D110,'PO Client'!$A:$A,'PO Client'!$B:$B,FALSE)</f>
        <v>Étiquettes Luso-Flex</v>
      </c>
      <c r="F110" s="154"/>
      <c r="G110" s="154">
        <f>_xlfn.XLOOKUP(D110,'PO Client'!$A:$A,'PO Client'!$E:$E,FALSE)</f>
        <v>1944</v>
      </c>
      <c r="H110" s="188">
        <f>_xlfn.XLOOKUP(D110,'PO Client'!A:A,'PO Client'!L:L,"")</f>
        <v>45607</v>
      </c>
      <c r="I110" s="3">
        <v>40157</v>
      </c>
      <c r="J110" s="3">
        <v>30026</v>
      </c>
      <c r="K110" s="169" t="str">
        <f>_xlfn.XLOOKUP(I110,'Prix vente'!$A:$A,'Prix vente'!$H:$H,"")</f>
        <v>D21</v>
      </c>
      <c r="L110" s="155" t="str">
        <f>_xlfn.XLOOKUP(J110,'Prix MP'!A:A,'Prix MP'!F:F,FALSE)</f>
        <v>D11-2</v>
      </c>
      <c r="M110" s="155" t="str">
        <f>_xlfn.XLOOKUP(J110,'Prix MP'!A:A,'Prix MP'!D:D,FALSE)</f>
        <v>Etsuhiro</v>
      </c>
      <c r="N110" s="154" t="str">
        <f>_xlfn.XLOOKUP(I110,'Prix vente'!$A:$A,'Prix vente'!$J:$J,"")</f>
        <v>TC DT - Hotmelt Adhesive</v>
      </c>
      <c r="O110">
        <v>4.5</v>
      </c>
      <c r="P110">
        <v>4</v>
      </c>
      <c r="Q110">
        <v>8.625</v>
      </c>
      <c r="R110">
        <v>4</v>
      </c>
      <c r="S110">
        <v>7.5</v>
      </c>
      <c r="T110">
        <v>1</v>
      </c>
      <c r="AI110" t="s">
        <v>94</v>
      </c>
      <c r="AJ110">
        <f>_xlfn.XLOOKUP(I110,'Prix vente'!$A:$A,'Prix vente'!$Q:$Q,"")</f>
        <v>5000</v>
      </c>
      <c r="AK110" t="str">
        <f>IF(_xlfn.XLOOKUP(I110,'Prix vente'!$A:$A,'Prix vente'!$O:$O,"")="msi","pi","m")</f>
        <v>pi</v>
      </c>
      <c r="AL110">
        <v>1</v>
      </c>
      <c r="AM110">
        <v>9</v>
      </c>
      <c r="AO110">
        <v>45000</v>
      </c>
      <c r="AP110">
        <v>10036</v>
      </c>
      <c r="AQ110" t="s">
        <v>1208</v>
      </c>
      <c r="AR110" s="169">
        <f>_xlfn.XLOOKUP(I110,'Prix vente'!A:A,'Prix vente'!B:B,FALSE)</f>
        <v>20025</v>
      </c>
    </row>
    <row r="111" spans="1:44" x14ac:dyDescent="0.25">
      <c r="A111" s="154" t="s">
        <v>1149</v>
      </c>
      <c r="B111" s="76" t="s">
        <v>298</v>
      </c>
      <c r="C111" s="191">
        <v>45618</v>
      </c>
      <c r="D111">
        <v>248</v>
      </c>
      <c r="E111" s="154" t="str">
        <f>_xlfn.XLOOKUP(D111,'PO Client'!$A:$A,'PO Client'!$B:$B,FALSE)</f>
        <v>Imprimerie Bas St-Laurent</v>
      </c>
      <c r="F111" s="154"/>
      <c r="G111" s="154" t="str">
        <f>_xlfn.XLOOKUP(D111,'PO Client'!$A:$A,'PO Client'!$E:$E,FALSE)</f>
        <v>Échantillon D11</v>
      </c>
      <c r="H111" s="188">
        <v>45621</v>
      </c>
      <c r="I111" s="3">
        <v>40160</v>
      </c>
      <c r="J111" s="3">
        <v>30026</v>
      </c>
      <c r="K111" s="169" t="str">
        <f>_xlfn.XLOOKUP(I111,'Prix vente'!$A:$A,'Prix vente'!$H:$H,"")</f>
        <v>D11</v>
      </c>
      <c r="L111" s="155" t="str">
        <f>_xlfn.XLOOKUP(J111,'Prix MP'!A:A,'Prix MP'!F:F,FALSE)</f>
        <v>D11-2</v>
      </c>
      <c r="M111" s="155" t="str">
        <f>_xlfn.XLOOKUP(J111,'Prix MP'!A:A,'Prix MP'!D:D,FALSE)</f>
        <v>Etsuhiro</v>
      </c>
      <c r="N111" s="154" t="str">
        <f>_xlfn.XLOOKUP(I111,'Prix vente'!$A:$A,'Prix vente'!$J:$J,"")</f>
        <v>TC DT - HM ADH</v>
      </c>
      <c r="O111">
        <v>7.1280000000000001</v>
      </c>
      <c r="P111">
        <v>1</v>
      </c>
      <c r="Q111">
        <f>8.8-7.128</f>
        <v>1.6720000000000006</v>
      </c>
      <c r="R111">
        <v>1</v>
      </c>
      <c r="Y111">
        <v>7.1280000000000001</v>
      </c>
      <c r="Z111">
        <f>8.8-Y111</f>
        <v>1.6720000000000006</v>
      </c>
      <c r="AI111" t="s">
        <v>94</v>
      </c>
      <c r="AJ111">
        <v>2500</v>
      </c>
      <c r="AK111" t="str">
        <f>IF(_xlfn.XLOOKUP(I111,'Prix vente'!$A:$A,'Prix vente'!$O:$O,"")="msi","pi","m")</f>
        <v>pi</v>
      </c>
      <c r="AL111">
        <v>0</v>
      </c>
      <c r="AM111">
        <v>1</v>
      </c>
      <c r="AO111">
        <v>2500</v>
      </c>
      <c r="AP111" t="s">
        <v>1416</v>
      </c>
      <c r="AQ111" t="s">
        <v>1417</v>
      </c>
      <c r="AR111" s="169">
        <f>_xlfn.XLOOKUP(I111,'Prix vente'!A:A,'Prix vente'!B:B,FALSE)</f>
        <v>20025</v>
      </c>
    </row>
    <row r="112" spans="1:44" x14ac:dyDescent="0.25">
      <c r="A112" s="154" t="s">
        <v>1150</v>
      </c>
      <c r="B112" t="s">
        <v>298</v>
      </c>
      <c r="C112" s="191">
        <v>45601</v>
      </c>
      <c r="D112">
        <v>245</v>
      </c>
      <c r="E112" s="154" t="str">
        <f>_xlfn.XLOOKUP(D112,'PO Client'!$A:$A,'PO Client'!$B:$B,FALSE)</f>
        <v>Étiquettes Luso-Flex</v>
      </c>
      <c r="F112" s="154"/>
      <c r="G112" s="154" t="str">
        <f>_xlfn.XLOOKUP(D112,'PO Client'!$A:$A,'PO Client'!$E:$E,FALSE)</f>
        <v>440-2</v>
      </c>
      <c r="H112" s="188" t="str">
        <f>_xlfn.XLOOKUP(D112,'PO Client'!A:A,'PO Client'!L:L,"")</f>
        <v>ASAP</v>
      </c>
      <c r="K112" s="169" t="str">
        <f>_xlfn.XLOOKUP(I112,'Prix vente'!$A:$A,'Prix vente'!$H:$H,"")</f>
        <v/>
      </c>
      <c r="L112" s="155" t="b">
        <f>_xlfn.XLOOKUP(J112,'Prix MP'!A:A,'Prix MP'!F:F,FALSE)</f>
        <v>0</v>
      </c>
      <c r="M112" s="155" t="b">
        <f>_xlfn.XLOOKUP(J112,'Prix MP'!A:A,'Prix MP'!D:D,FALSE)</f>
        <v>0</v>
      </c>
      <c r="N112" s="154" t="str">
        <f>_xlfn.XLOOKUP(I112,'Prix vente'!$A:$A,'Prix vente'!$J:$J,"")</f>
        <v/>
      </c>
      <c r="O112" t="s">
        <v>1317</v>
      </c>
      <c r="P112">
        <v>400</v>
      </c>
      <c r="AI112" t="s">
        <v>94</v>
      </c>
      <c r="AJ112" t="str">
        <f>_xlfn.XLOOKUP(I112,'Prix vente'!$A:$A,'Prix vente'!$Q:$Q,"")</f>
        <v/>
      </c>
      <c r="AK112" t="str">
        <f>IF(_xlfn.XLOOKUP(I112,'Prix vente'!$A:$A,'Prix vente'!$O:$O,"")="msi","pi","m")</f>
        <v>m</v>
      </c>
      <c r="AM112">
        <v>384</v>
      </c>
      <c r="AP112" t="s">
        <v>1316</v>
      </c>
      <c r="AQ112" t="s">
        <v>1318</v>
      </c>
      <c r="AR112" s="169" t="b">
        <f>_xlfn.XLOOKUP(I112,'Prix vente'!A:A,'Prix vente'!B:B,FALSE)</f>
        <v>0</v>
      </c>
    </row>
    <row r="113" spans="1:44" x14ac:dyDescent="0.25">
      <c r="A113" s="154" t="s">
        <v>1151</v>
      </c>
      <c r="B113" t="s">
        <v>298</v>
      </c>
      <c r="C113" s="191">
        <v>45607</v>
      </c>
      <c r="D113"/>
      <c r="E113" s="154" t="s">
        <v>281</v>
      </c>
      <c r="F113" s="154"/>
      <c r="G113" s="154" t="s">
        <v>1356</v>
      </c>
      <c r="H113" s="188">
        <v>45607</v>
      </c>
      <c r="I113" s="3">
        <v>40166</v>
      </c>
      <c r="J113" s="3">
        <v>30026</v>
      </c>
      <c r="K113" s="169" t="str">
        <f>_xlfn.XLOOKUP(I113,'Prix vente'!$A:$A,'Prix vente'!$H:$H,"")</f>
        <v>D11</v>
      </c>
      <c r="L113" s="155" t="str">
        <f>_xlfn.XLOOKUP(J113,'Prix MP'!A:A,'Prix MP'!F:F,FALSE)</f>
        <v>D11-2</v>
      </c>
      <c r="M113" s="155" t="str">
        <f>_xlfn.XLOOKUP(J113,'Prix MP'!A:A,'Prix MP'!D:D,FALSE)</f>
        <v>Etsuhiro</v>
      </c>
      <c r="N113" s="154" t="str">
        <f>_xlfn.XLOOKUP(I113,'Prix vente'!$A:$A,'Prix vente'!$J:$J,"")</f>
        <v>TC DT - Hotmelt Adhesive</v>
      </c>
      <c r="O113">
        <v>17.125</v>
      </c>
      <c r="P113">
        <v>3</v>
      </c>
      <c r="Q113">
        <v>8.8000000000000007</v>
      </c>
      <c r="R113">
        <v>1</v>
      </c>
      <c r="Y113">
        <v>17.125</v>
      </c>
      <c r="Z113">
        <v>17.125</v>
      </c>
      <c r="AA113">
        <v>17.125</v>
      </c>
      <c r="AB113">
        <v>8.8000000000000007</v>
      </c>
      <c r="AI113" t="s">
        <v>94</v>
      </c>
      <c r="AJ113">
        <f>_xlfn.XLOOKUP(I113,'Prix vente'!$A:$A,'Prix vente'!$Q:$Q,"")</f>
        <v>10000</v>
      </c>
      <c r="AK113" t="str">
        <f>IF(_xlfn.XLOOKUP(I113,'Prix vente'!$A:$A,'Prix vente'!$O:$O,"")="msi","pi","m")</f>
        <v>pi</v>
      </c>
      <c r="AL113">
        <v>1</v>
      </c>
      <c r="AM113">
        <v>3</v>
      </c>
      <c r="AO113">
        <v>30000</v>
      </c>
      <c r="AP113" t="s">
        <v>1357</v>
      </c>
      <c r="AQ113" t="s">
        <v>1358</v>
      </c>
      <c r="AR113" s="169">
        <f>_xlfn.XLOOKUP(I113,'Prix vente'!A:A,'Prix vente'!B:B,FALSE)</f>
        <v>20025</v>
      </c>
    </row>
    <row r="114" spans="1:44" x14ac:dyDescent="0.25">
      <c r="A114" s="154" t="s">
        <v>1152</v>
      </c>
      <c r="B114" t="s">
        <v>298</v>
      </c>
      <c r="C114" s="191">
        <v>45608</v>
      </c>
      <c r="D114"/>
      <c r="E114" s="154" t="s">
        <v>281</v>
      </c>
      <c r="F114" s="154"/>
      <c r="G114" s="154" t="s">
        <v>1378</v>
      </c>
      <c r="H114" s="188">
        <v>45608</v>
      </c>
      <c r="I114" s="3">
        <v>40167</v>
      </c>
      <c r="J114" s="3">
        <v>30012</v>
      </c>
      <c r="K114" s="169" t="str">
        <f>_xlfn.XLOOKUP(I114,'Prix vente'!$A:$A,'Prix vente'!$H:$H,"")</f>
        <v>D21</v>
      </c>
      <c r="L114" s="155" t="str">
        <f>_xlfn.XLOOKUP(J114,'Prix MP'!A:A,'Prix MP'!F:F,FALSE)</f>
        <v>D21-1</v>
      </c>
      <c r="M114" s="155" t="str">
        <f>_xlfn.XLOOKUP(J114,'Prix MP'!A:A,'Prix MP'!D:D,FALSE)</f>
        <v>AKO</v>
      </c>
      <c r="N114" s="154" t="str">
        <f>_xlfn.XLOOKUP(I114,'Prix vente'!$A:$A,'Prix vente'!$J:$J,"")</f>
        <v>TC DT - Hotmelt Adhesive</v>
      </c>
      <c r="O114">
        <v>17.125</v>
      </c>
      <c r="P114">
        <v>3</v>
      </c>
      <c r="Q114">
        <v>8.8000000000000007</v>
      </c>
      <c r="R114">
        <v>1</v>
      </c>
      <c r="Y114">
        <v>17.125</v>
      </c>
      <c r="Z114">
        <v>17.125</v>
      </c>
      <c r="AA114">
        <v>17.125</v>
      </c>
      <c r="AB114">
        <v>8.8000000000000007</v>
      </c>
      <c r="AI114" t="s">
        <v>94</v>
      </c>
      <c r="AJ114">
        <f>_xlfn.XLOOKUP(I114,'Prix vente'!$A:$A,'Prix vente'!$Q:$Q,"")</f>
        <v>10000</v>
      </c>
      <c r="AK114" t="str">
        <f>IF(_xlfn.XLOOKUP(I114,'Prix vente'!$A:$A,'Prix vente'!$O:$O,"")="msi","pi","m")</f>
        <v>pi</v>
      </c>
      <c r="AL114">
        <v>1</v>
      </c>
      <c r="AM114">
        <v>3</v>
      </c>
      <c r="AO114">
        <v>30000</v>
      </c>
      <c r="AQ114" t="s">
        <v>1379</v>
      </c>
      <c r="AR114" s="169">
        <f>_xlfn.XLOOKUP(I114,'Prix vente'!A:A,'Prix vente'!B:B,FALSE)</f>
        <v>20012</v>
      </c>
    </row>
    <row r="115" spans="1:44" x14ac:dyDescent="0.25">
      <c r="A115" s="154" t="s">
        <v>1153</v>
      </c>
      <c r="B115" t="s">
        <v>298</v>
      </c>
      <c r="C115" s="191">
        <v>45608</v>
      </c>
      <c r="D115">
        <v>252</v>
      </c>
      <c r="E115" s="154" t="str">
        <f>_xlfn.XLOOKUP(D115,'PO Client'!$A:$A,'PO Client'!$B:$B,FALSE)</f>
        <v>Étiquettes Multi-Flex</v>
      </c>
      <c r="F115" s="154"/>
      <c r="G115" s="154" t="str">
        <f>_xlfn.XLOOKUP(D115,'PO Client'!$A:$A,'PO Client'!$E:$E,FALSE)</f>
        <v>Échantillon D11</v>
      </c>
      <c r="H115" s="188">
        <f>_xlfn.XLOOKUP(D115,'PO Client'!A:A,'PO Client'!L:L,"")</f>
        <v>45608</v>
      </c>
      <c r="I115" s="3">
        <v>40168</v>
      </c>
      <c r="J115" s="3">
        <v>30025</v>
      </c>
      <c r="K115" s="169" t="str">
        <f>_xlfn.XLOOKUP(I115,'Prix vente'!$A:$A,'Prix vente'!$H:$H,"")</f>
        <v>D11</v>
      </c>
      <c r="L115" s="155" t="str">
        <f>_xlfn.XLOOKUP(J115,'Prix MP'!A:A,'Prix MP'!F:F,FALSE)</f>
        <v>D11-1</v>
      </c>
      <c r="M115" s="155" t="str">
        <f>_xlfn.XLOOKUP(J115,'Prix MP'!A:A,'Prix MP'!D:D,FALSE)</f>
        <v>AKO</v>
      </c>
      <c r="N115" s="154" t="str">
        <f>_xlfn.XLOOKUP(I115,'Prix vente'!$A:$A,'Prix vente'!$J:$J,"")</f>
        <v>TC DT - Hotmelt Adhesive</v>
      </c>
      <c r="O115">
        <v>9.875</v>
      </c>
      <c r="P115">
        <v>1</v>
      </c>
      <c r="Q115">
        <f>12.75-9.875</f>
        <v>2.875</v>
      </c>
      <c r="R115">
        <v>1</v>
      </c>
      <c r="Y115">
        <v>9.9870000000000001</v>
      </c>
      <c r="Z115">
        <f>12.75-Y115</f>
        <v>2.7629999999999999</v>
      </c>
      <c r="AI115" t="s">
        <v>94</v>
      </c>
      <c r="AJ115">
        <f>_xlfn.XLOOKUP(I115,'Prix vente'!$A:$A,'Prix vente'!$Q:$Q,"")</f>
        <v>2500</v>
      </c>
      <c r="AK115" t="str">
        <f>IF(_xlfn.XLOOKUP(I115,'Prix vente'!$A:$A,'Prix vente'!$O:$O,"")="msi","pi","m")</f>
        <v>pi</v>
      </c>
      <c r="AM115">
        <v>1</v>
      </c>
      <c r="AO115">
        <v>2500</v>
      </c>
      <c r="AP115" t="s">
        <v>1380</v>
      </c>
      <c r="AQ115" t="s">
        <v>1381</v>
      </c>
      <c r="AR115" s="169">
        <f>_xlfn.XLOOKUP(I115,'Prix vente'!A:A,'Prix vente'!B:B,FALSE)</f>
        <v>20013</v>
      </c>
    </row>
    <row r="116" spans="1:44" x14ac:dyDescent="0.25">
      <c r="A116" s="154" t="s">
        <v>1154</v>
      </c>
      <c r="B116" t="s">
        <v>298</v>
      </c>
      <c r="C116" s="191">
        <v>45608</v>
      </c>
      <c r="D116">
        <v>251</v>
      </c>
      <c r="E116" s="154" t="str">
        <f>_xlfn.XLOOKUP(D116,'PO Client'!$A:$A,'PO Client'!$B:$B,FALSE)</f>
        <v>Digi America Inc.</v>
      </c>
      <c r="F116" s="154"/>
      <c r="G116" s="154">
        <f>_xlfn.XLOOKUP(D116,'PO Client'!$A:$A,'PO Client'!$E:$E,FALSE)</f>
        <v>50008821</v>
      </c>
      <c r="H116" s="188">
        <f>_xlfn.XLOOKUP(D116,'PO Client'!A:A,'PO Client'!L:L,"")</f>
        <v>45616</v>
      </c>
      <c r="I116" s="3">
        <v>40103</v>
      </c>
      <c r="J116" s="3">
        <v>30019</v>
      </c>
      <c r="K116" s="169" t="str">
        <f>_xlfn.XLOOKUP(I116,'Prix vente'!$A:$A,'Prix vente'!$H:$H,"")</f>
        <v>D16</v>
      </c>
      <c r="L116" s="155" t="str">
        <f>_xlfn.XLOOKUP(J116,'Prix MP'!A:A,'Prix MP'!F:F,FALSE)</f>
        <v>D16-1</v>
      </c>
      <c r="M116" s="155" t="str">
        <f>_xlfn.XLOOKUP(J116,'Prix MP'!A:A,'Prix MP'!D:D,FALSE)</f>
        <v>AKO</v>
      </c>
      <c r="N116" s="154" t="str">
        <f>_xlfn.XLOOKUP(I116,'Prix vente'!$A:$A,'Prix vente'!$J:$J,"")</f>
        <v>TC DT - Acrylic Adhesive</v>
      </c>
      <c r="O116">
        <v>10</v>
      </c>
      <c r="P116">
        <f>5*7</f>
        <v>35</v>
      </c>
      <c r="Q116">
        <v>9.5</v>
      </c>
      <c r="R116">
        <v>7</v>
      </c>
      <c r="Y116">
        <v>10</v>
      </c>
      <c r="Z116">
        <v>10</v>
      </c>
      <c r="AA116">
        <v>10</v>
      </c>
      <c r="AB116">
        <v>10</v>
      </c>
      <c r="AC116">
        <v>10</v>
      </c>
      <c r="AD116">
        <v>9.5</v>
      </c>
      <c r="AI116" t="s">
        <v>94</v>
      </c>
      <c r="AJ116">
        <f>_xlfn.XLOOKUP(I116,'Prix vente'!$A:$A,'Prix vente'!$Q:$Q,"")</f>
        <v>5000</v>
      </c>
      <c r="AK116" t="str">
        <f>IF(_xlfn.XLOOKUP(I116,'Prix vente'!$A:$A,'Prix vente'!$O:$O,"")="msi","pi","m")</f>
        <v>pi</v>
      </c>
      <c r="AL116">
        <v>7</v>
      </c>
      <c r="AM116">
        <v>35</v>
      </c>
      <c r="AO116">
        <f>35*5000</f>
        <v>175000</v>
      </c>
      <c r="AP116">
        <v>10033</v>
      </c>
      <c r="AQ116" t="s">
        <v>1382</v>
      </c>
      <c r="AR116" s="169">
        <f>_xlfn.XLOOKUP(I116,'Prix vente'!A:A,'Prix vente'!B:B,FALSE)</f>
        <v>20018</v>
      </c>
    </row>
    <row r="117" spans="1:44" x14ac:dyDescent="0.25">
      <c r="A117" s="154" t="s">
        <v>1155</v>
      </c>
      <c r="B117" t="s">
        <v>298</v>
      </c>
      <c r="C117" s="191">
        <v>45608</v>
      </c>
      <c r="D117">
        <v>251</v>
      </c>
      <c r="E117" s="154" t="str">
        <f>_xlfn.XLOOKUP(D117,'PO Client'!$A:$A,'PO Client'!$B:$B,FALSE)</f>
        <v>Digi America Inc.</v>
      </c>
      <c r="F117" s="154"/>
      <c r="G117" s="154">
        <f>_xlfn.XLOOKUP(D117,'PO Client'!$A:$A,'PO Client'!$E:$E,FALSE)</f>
        <v>50008821</v>
      </c>
      <c r="H117" s="188">
        <f>_xlfn.XLOOKUP(D117,'PO Client'!A:A,'PO Client'!L:L,"")</f>
        <v>45616</v>
      </c>
      <c r="I117" s="3">
        <v>40103</v>
      </c>
      <c r="J117" s="3">
        <v>30019</v>
      </c>
      <c r="K117" s="169" t="str">
        <f>_xlfn.XLOOKUP(I117,'Prix vente'!$A:$A,'Prix vente'!$H:$H,"")</f>
        <v>D16</v>
      </c>
      <c r="L117" s="155" t="str">
        <f>_xlfn.XLOOKUP(J117,'Prix MP'!A:A,'Prix MP'!F:F,FALSE)</f>
        <v>D16-1</v>
      </c>
      <c r="M117" s="155" t="str">
        <f>_xlfn.XLOOKUP(J117,'Prix MP'!A:A,'Prix MP'!D:D,FALSE)</f>
        <v>AKO</v>
      </c>
      <c r="N117" s="154" t="str">
        <f>_xlfn.XLOOKUP(I117,'Prix vente'!$A:$A,'Prix vente'!$J:$J,"")</f>
        <v>TC DT - Acrylic Adhesive</v>
      </c>
      <c r="O117">
        <v>10</v>
      </c>
      <c r="P117">
        <v>36</v>
      </c>
      <c r="Y117">
        <v>10</v>
      </c>
      <c r="Z117">
        <v>10</v>
      </c>
      <c r="AA117">
        <v>10</v>
      </c>
      <c r="AB117">
        <v>10</v>
      </c>
      <c r="AC117">
        <v>10</v>
      </c>
      <c r="AD117">
        <v>10</v>
      </c>
      <c r="AI117" t="s">
        <v>94</v>
      </c>
      <c r="AJ117">
        <f>_xlfn.XLOOKUP(I117,'Prix vente'!$A:$A,'Prix vente'!$Q:$Q,"")</f>
        <v>5000</v>
      </c>
      <c r="AK117" t="str">
        <f>IF(_xlfn.XLOOKUP(I117,'Prix vente'!$A:$A,'Prix vente'!$O:$O,"")="msi","pi","m")</f>
        <v>pi</v>
      </c>
      <c r="AL117">
        <v>6</v>
      </c>
      <c r="AM117">
        <v>36</v>
      </c>
      <c r="AO117">
        <f>36*5000</f>
        <v>180000</v>
      </c>
      <c r="AP117">
        <v>10034</v>
      </c>
      <c r="AQ117" t="s">
        <v>1383</v>
      </c>
      <c r="AR117" s="169">
        <f>_xlfn.XLOOKUP(I117,'Prix vente'!A:A,'Prix vente'!B:B,FALSE)</f>
        <v>20018</v>
      </c>
    </row>
    <row r="118" spans="1:44" ht="16.5" customHeight="1" x14ac:dyDescent="0.25">
      <c r="A118" s="154" t="s">
        <v>1156</v>
      </c>
      <c r="B118" t="s">
        <v>298</v>
      </c>
      <c r="C118" s="191">
        <v>45608</v>
      </c>
      <c r="D118">
        <v>253</v>
      </c>
      <c r="E118" s="154" t="str">
        <f>_xlfn.XLOOKUP(D118,'PO Client'!$A:$A,'PO Client'!$B:$B,FALSE)</f>
        <v>Digi America Inc.</v>
      </c>
      <c r="F118" s="154"/>
      <c r="G118" s="154">
        <f>_xlfn.XLOOKUP(D118,'PO Client'!$A:$A,'PO Client'!$E:$E,FALSE)</f>
        <v>50008822</v>
      </c>
      <c r="H118" s="188">
        <f>_xlfn.XLOOKUP(D118,'PO Client'!A:A,'PO Client'!L:L,"")</f>
        <v>45616</v>
      </c>
      <c r="I118" s="3">
        <v>40169</v>
      </c>
      <c r="J118" s="3">
        <v>30025</v>
      </c>
      <c r="K118" s="169" t="str">
        <f>_xlfn.XLOOKUP(I118,'Prix vente'!$A:$A,'Prix vente'!$H:$H,"")</f>
        <v>D16</v>
      </c>
      <c r="L118" s="155" t="str">
        <f>_xlfn.XLOOKUP(J118,'Prix MP'!A:A,'Prix MP'!F:F,FALSE)</f>
        <v>D11-1</v>
      </c>
      <c r="M118" s="155" t="str">
        <f>_xlfn.XLOOKUP(J118,'Prix MP'!A:A,'Prix MP'!D:D,FALSE)</f>
        <v>AKO</v>
      </c>
      <c r="N118" s="154" t="str">
        <f>_xlfn.XLOOKUP(I118,'Prix vente'!$A:$A,'Prix vente'!$J:$J,"")</f>
        <v>TC DT - Acrylic Adhesive</v>
      </c>
      <c r="O118">
        <v>5.875</v>
      </c>
      <c r="P118">
        <v>24</v>
      </c>
      <c r="Q118">
        <v>6.875</v>
      </c>
      <c r="R118">
        <v>23</v>
      </c>
      <c r="AI118" t="s">
        <v>94</v>
      </c>
      <c r="AJ118">
        <f>_xlfn.XLOOKUP(I118,'Prix vente'!$A:$A,'Prix vente'!$Q:$Q,"")</f>
        <v>5000</v>
      </c>
      <c r="AK118" t="str">
        <f>IF(_xlfn.XLOOKUP(I118,'Prix vente'!$A:$A,'Prix vente'!$O:$O,"")="msi","pi","m")</f>
        <v>pi</v>
      </c>
      <c r="AL118">
        <v>5</v>
      </c>
      <c r="AM118">
        <v>47</v>
      </c>
      <c r="AO118">
        <f>47*5000</f>
        <v>235000</v>
      </c>
      <c r="AP118">
        <v>10034</v>
      </c>
      <c r="AQ118" s="31" t="s">
        <v>1386</v>
      </c>
      <c r="AR118" s="169">
        <f>_xlfn.XLOOKUP(I118,'Prix vente'!A:A,'Prix vente'!B:B,FALSE)</f>
        <v>20018</v>
      </c>
    </row>
    <row r="119" spans="1:44" x14ac:dyDescent="0.25">
      <c r="A119" s="154" t="s">
        <v>1157</v>
      </c>
      <c r="B119" t="s">
        <v>298</v>
      </c>
      <c r="C119" s="191">
        <v>45610</v>
      </c>
      <c r="D119">
        <v>254</v>
      </c>
      <c r="E119" s="154" t="str">
        <f>_xlfn.XLOOKUP(D119,'PO Client'!$A:$A,'PO Client'!$B:$B,FALSE)</f>
        <v>Emballages Mijo</v>
      </c>
      <c r="F119" s="154"/>
      <c r="G119" s="154">
        <f>_xlfn.XLOOKUP(D119,'PO Client'!$A:$A,'PO Client'!$E:$E,FALSE)</f>
        <v>14287</v>
      </c>
      <c r="H119" s="188">
        <f>_xlfn.XLOOKUP(D119,'PO Client'!A:A,'PO Client'!L:L,"")</f>
        <v>45614</v>
      </c>
      <c r="I119" s="3">
        <v>40171</v>
      </c>
      <c r="J119" s="3">
        <v>30015</v>
      </c>
      <c r="K119" s="169" t="str">
        <f>_xlfn.XLOOKUP(I119,'Prix vente'!$A:$A,'Prix vente'!$H:$H,"")</f>
        <v>S15</v>
      </c>
      <c r="L119" s="155" t="str">
        <f>_xlfn.XLOOKUP(J119,'Prix MP'!A:A,'Prix MP'!F:F,FALSE)</f>
        <v>S15-3</v>
      </c>
      <c r="M119" s="155" t="str">
        <f>_xlfn.XLOOKUP(J119,'Prix MP'!A:A,'Prix MP'!D:D,FALSE)</f>
        <v>Jinda</v>
      </c>
      <c r="N119" s="154" t="str">
        <f>_xlfn.XLOOKUP(I119,'Prix vente'!$A:$A,'Prix vente'!$J:$J,"")</f>
        <v>SG - Acrylic Adhesive</v>
      </c>
      <c r="O119">
        <v>10</v>
      </c>
      <c r="P119">
        <v>6</v>
      </c>
      <c r="Y119">
        <v>10</v>
      </c>
      <c r="Z119">
        <v>10</v>
      </c>
      <c r="AA119">
        <v>10</v>
      </c>
      <c r="AB119">
        <v>10</v>
      </c>
      <c r="AC119">
        <v>10</v>
      </c>
      <c r="AD119">
        <v>10</v>
      </c>
      <c r="AI119" t="s">
        <v>94</v>
      </c>
      <c r="AJ119">
        <f>_xlfn.XLOOKUP(I119,'Prix vente'!$A:$A,'Prix vente'!$Q:$Q,"")</f>
        <v>10000</v>
      </c>
      <c r="AK119" t="str">
        <f>IF(_xlfn.XLOOKUP(I119,'Prix vente'!$A:$A,'Prix vente'!$O:$O,"")="msi","pi","m")</f>
        <v>pi</v>
      </c>
      <c r="AL119">
        <v>1</v>
      </c>
      <c r="AM119">
        <v>6</v>
      </c>
      <c r="AO119">
        <f>6*10000</f>
        <v>60000</v>
      </c>
      <c r="AQ119">
        <f>_xlfn.XLOOKUP(E119,Clients!B:B,Clients!V:V)</f>
        <v>0</v>
      </c>
      <c r="AR119" s="169">
        <f>_xlfn.XLOOKUP(I119,'Prix vente'!A:A,'Prix vente'!B:B,FALSE)</f>
        <v>20015</v>
      </c>
    </row>
    <row r="120" spans="1:44" x14ac:dyDescent="0.25">
      <c r="A120" s="154" t="s">
        <v>1158</v>
      </c>
      <c r="B120" t="s">
        <v>298</v>
      </c>
      <c r="C120" s="191">
        <v>45614</v>
      </c>
      <c r="D120">
        <v>255</v>
      </c>
      <c r="E120" s="154" t="str">
        <f>_xlfn.XLOOKUP(D120,'PO Client'!$A:$A,'PO Client'!$B:$B,FALSE)</f>
        <v>Étiquettes iFlex Inc.</v>
      </c>
      <c r="F120" s="154"/>
      <c r="G120" s="154">
        <f>_xlfn.XLOOKUP(D120,'PO Client'!$A:$A,'PO Client'!$E:$E,FALSE)</f>
        <v>1003018</v>
      </c>
      <c r="H120" s="188">
        <f>_xlfn.XLOOKUP(D120,'PO Client'!A:A,'PO Client'!L:L,"")</f>
        <v>45616</v>
      </c>
      <c r="I120" s="3">
        <v>40172</v>
      </c>
      <c r="J120" s="3">
        <v>30011</v>
      </c>
      <c r="K120" s="169" t="str">
        <f>_xlfn.XLOOKUP(I120,'Prix vente'!$A:$A,'Prix vente'!$H:$H,"")</f>
        <v>S21</v>
      </c>
      <c r="L120" s="155" t="str">
        <f>_xlfn.XLOOKUP(J120,'Prix MP'!A:A,'Prix MP'!F:F,FALSE)</f>
        <v>S21-1</v>
      </c>
      <c r="M120" s="155" t="str">
        <f>_xlfn.XLOOKUP(J120,'Prix MP'!A:A,'Prix MP'!D:D,FALSE)</f>
        <v>AKO</v>
      </c>
      <c r="N120" s="154" t="str">
        <f>_xlfn.XLOOKUP(I120,'Prix vente'!$A:$A,'Prix vente'!$J:$J,"")</f>
        <v>SG - Hotmelt Adhesive</v>
      </c>
      <c r="O120">
        <v>13</v>
      </c>
      <c r="P120">
        <v>2</v>
      </c>
      <c r="Q120">
        <v>5.625</v>
      </c>
      <c r="R120">
        <v>6</v>
      </c>
      <c r="S120">
        <v>0.5</v>
      </c>
      <c r="T120">
        <v>1</v>
      </c>
      <c r="Y120">
        <v>13</v>
      </c>
      <c r="Z120">
        <v>13</v>
      </c>
      <c r="AA120">
        <v>5.625</v>
      </c>
      <c r="AB120">
        <v>5.625</v>
      </c>
      <c r="AC120">
        <v>5.625</v>
      </c>
      <c r="AD120">
        <v>5.625</v>
      </c>
      <c r="AE120">
        <v>5.625</v>
      </c>
      <c r="AF120">
        <v>5.625</v>
      </c>
      <c r="AI120" t="s">
        <v>94</v>
      </c>
      <c r="AJ120">
        <f>_xlfn.XLOOKUP(I120,'Prix vente'!$A:$A,'Prix vente'!$Q:$Q,"")</f>
        <v>5000</v>
      </c>
      <c r="AK120" t="str">
        <f>IF(_xlfn.XLOOKUP(I120,'Prix vente'!$A:$A,'Prix vente'!$O:$O,"")="msi","pi","m")</f>
        <v>pi</v>
      </c>
      <c r="AL120">
        <v>1</v>
      </c>
      <c r="AM120">
        <v>8</v>
      </c>
      <c r="AO120">
        <f>8*5000</f>
        <v>40000</v>
      </c>
      <c r="AP120" t="s">
        <v>590</v>
      </c>
      <c r="AQ120" t="s">
        <v>1399</v>
      </c>
      <c r="AR120" s="169">
        <f>_xlfn.XLOOKUP(I120,'Prix vente'!A:A,'Prix vente'!B:B,FALSE)</f>
        <v>20011</v>
      </c>
    </row>
    <row r="121" spans="1:44" ht="15.75" customHeight="1" x14ac:dyDescent="0.25">
      <c r="A121" s="154" t="s">
        <v>1159</v>
      </c>
      <c r="B121" t="s">
        <v>298</v>
      </c>
      <c r="C121" s="191">
        <v>45614</v>
      </c>
      <c r="D121">
        <v>256</v>
      </c>
      <c r="E121" s="154" t="str">
        <f>_xlfn.XLOOKUP(D121,'PO Client'!$A:$A,'PO Client'!$B:$B,FALSE)</f>
        <v>Imprimerie Ste-Julie</v>
      </c>
      <c r="F121" s="154"/>
      <c r="G121" s="154">
        <f>_xlfn.XLOOKUP(D121,'PO Client'!$A:$A,'PO Client'!$E:$E,FALSE)</f>
        <v>105646</v>
      </c>
      <c r="H121" s="188">
        <f>_xlfn.XLOOKUP(D121,'PO Client'!A:A,'PO Client'!L:L,"")</f>
        <v>45621</v>
      </c>
      <c r="I121" s="3">
        <v>40048</v>
      </c>
      <c r="J121" s="3">
        <v>30011</v>
      </c>
      <c r="K121" s="169" t="str">
        <f>_xlfn.XLOOKUP(I121,'Prix vente'!$A:$A,'Prix vente'!$H:$H,"")</f>
        <v>S21</v>
      </c>
      <c r="L121" s="155" t="str">
        <f>_xlfn.XLOOKUP(J121,'Prix MP'!A:A,'Prix MP'!F:F,FALSE)</f>
        <v>S21-1</v>
      </c>
      <c r="M121" s="155" t="str">
        <f>_xlfn.XLOOKUP(J121,'Prix MP'!A:A,'Prix MP'!D:D,FALSE)</f>
        <v>AKO</v>
      </c>
      <c r="N121" s="154" t="str">
        <f>_xlfn.XLOOKUP(I121,'Prix vente'!$A:$A,'Prix vente'!$J:$J,"")</f>
        <v>SG - Hotmelt Adhesive</v>
      </c>
      <c r="O121">
        <v>12</v>
      </c>
      <c r="P121">
        <v>10</v>
      </c>
      <c r="Y121">
        <v>12</v>
      </c>
      <c r="Z121">
        <v>12</v>
      </c>
      <c r="AA121">
        <v>12</v>
      </c>
      <c r="AB121">
        <v>12</v>
      </c>
      <c r="AC121">
        <v>12</v>
      </c>
      <c r="AI121" t="s">
        <v>94</v>
      </c>
      <c r="AJ121" t="s">
        <v>1400</v>
      </c>
      <c r="AK121" t="str">
        <f>IF(_xlfn.XLOOKUP(I121,'Prix vente'!$A:$A,'Prix vente'!$O:$O,"")="msi","pi","m")</f>
        <v>pi</v>
      </c>
      <c r="AL121">
        <v>2</v>
      </c>
      <c r="AM121">
        <v>10</v>
      </c>
      <c r="AO121">
        <v>75000</v>
      </c>
      <c r="AP121" t="s">
        <v>590</v>
      </c>
      <c r="AQ121" s="31" t="s">
        <v>1401</v>
      </c>
      <c r="AR121" s="169">
        <f>_xlfn.XLOOKUP(I121,'Prix vente'!A:A,'Prix vente'!B:B,FALSE)</f>
        <v>20011</v>
      </c>
    </row>
    <row r="122" spans="1:44" x14ac:dyDescent="0.25">
      <c r="A122" s="154" t="s">
        <v>1160</v>
      </c>
      <c r="B122" t="s">
        <v>298</v>
      </c>
      <c r="C122" s="191">
        <v>45614</v>
      </c>
      <c r="D122">
        <v>257</v>
      </c>
      <c r="E122" s="154" t="str">
        <f>_xlfn.XLOOKUP(D122,'PO Client'!$A:$A,'PO Client'!$B:$B,FALSE)</f>
        <v>Imprimerie Ste-Julie</v>
      </c>
      <c r="F122" s="154"/>
      <c r="G122" s="154">
        <f>_xlfn.XLOOKUP(D122,'PO Client'!$A:$A,'PO Client'!$E:$E,FALSE)</f>
        <v>105648</v>
      </c>
      <c r="H122" s="188">
        <f>_xlfn.XLOOKUP(D122,'PO Client'!A:A,'PO Client'!L:L,"")</f>
        <v>45621</v>
      </c>
      <c r="I122" s="3">
        <v>40117</v>
      </c>
      <c r="J122" s="3">
        <v>30015</v>
      </c>
      <c r="K122" s="169" t="str">
        <f>_xlfn.XLOOKUP(I122,'Prix vente'!$A:$A,'Prix vente'!$H:$H,"")</f>
        <v>S15</v>
      </c>
      <c r="L122" s="155" t="str">
        <f>_xlfn.XLOOKUP(J122,'Prix MP'!A:A,'Prix MP'!F:F,FALSE)</f>
        <v>S15-3</v>
      </c>
      <c r="M122" s="155" t="str">
        <f>_xlfn.XLOOKUP(J122,'Prix MP'!A:A,'Prix MP'!D:D,FALSE)</f>
        <v>Jinda</v>
      </c>
      <c r="N122" s="154" t="str">
        <f>_xlfn.XLOOKUP(I122,'Prix vente'!$A:$A,'Prix vente'!$J:$J,"")</f>
        <v>SG - Acrylic Adhesive</v>
      </c>
      <c r="O122">
        <v>10</v>
      </c>
      <c r="P122">
        <v>6</v>
      </c>
      <c r="Y122">
        <v>10</v>
      </c>
      <c r="Z122">
        <v>10</v>
      </c>
      <c r="AA122">
        <v>10</v>
      </c>
      <c r="AB122">
        <v>10</v>
      </c>
      <c r="AC122">
        <v>10</v>
      </c>
      <c r="AD122">
        <v>10</v>
      </c>
      <c r="AI122" t="s">
        <v>94</v>
      </c>
      <c r="AJ122">
        <f>_xlfn.XLOOKUP(I122,'Prix vente'!$A:$A,'Prix vente'!$Q:$Q,"")</f>
        <v>5000</v>
      </c>
      <c r="AK122" t="str">
        <f>IF(_xlfn.XLOOKUP(I122,'Prix vente'!$A:$A,'Prix vente'!$O:$O,"")="msi","pi","m")</f>
        <v>pi</v>
      </c>
      <c r="AL122">
        <v>1</v>
      </c>
      <c r="AM122">
        <v>6</v>
      </c>
      <c r="AO122">
        <v>30000</v>
      </c>
      <c r="AP122" t="s">
        <v>1403</v>
      </c>
      <c r="AQ122" t="s">
        <v>1404</v>
      </c>
      <c r="AR122" s="169">
        <f>_xlfn.XLOOKUP(I122,'Prix vente'!A:A,'Prix vente'!B:B,FALSE)</f>
        <v>20015</v>
      </c>
    </row>
    <row r="123" spans="1:44" x14ac:dyDescent="0.25">
      <c r="A123" s="154" t="s">
        <v>1161</v>
      </c>
      <c r="B123" t="s">
        <v>298</v>
      </c>
      <c r="C123" s="191">
        <v>45617</v>
      </c>
      <c r="D123">
        <v>259</v>
      </c>
      <c r="E123" s="154" t="str">
        <f>_xlfn.XLOOKUP(D123,'PO Client'!$A:$A,'PO Client'!$B:$B,FALSE)</f>
        <v>Imprimerie Ste-Julie</v>
      </c>
      <c r="F123" s="154"/>
      <c r="G123" s="154">
        <f>_xlfn.XLOOKUP(D123,'PO Client'!$A:$A,'PO Client'!$E:$E,FALSE)</f>
        <v>105765</v>
      </c>
      <c r="H123" s="188">
        <f>_xlfn.XLOOKUP(D123,'PO Client'!A:A,'PO Client'!L:L,"")</f>
        <v>45623</v>
      </c>
      <c r="I123" s="3">
        <v>40117</v>
      </c>
      <c r="J123" s="3">
        <v>30015</v>
      </c>
      <c r="K123" s="169" t="str">
        <f>_xlfn.XLOOKUP(I123,'Prix vente'!$A:$A,'Prix vente'!$H:$H,"")</f>
        <v>S15</v>
      </c>
      <c r="L123" s="155" t="str">
        <f>_xlfn.XLOOKUP(J123,'Prix MP'!A:A,'Prix MP'!F:F,FALSE)</f>
        <v>S15-3</v>
      </c>
      <c r="M123" s="155" t="str">
        <f>_xlfn.XLOOKUP(J123,'Prix MP'!A:A,'Prix MP'!D:D,FALSE)</f>
        <v>Jinda</v>
      </c>
      <c r="N123" s="154" t="str">
        <f>_xlfn.XLOOKUP(I123,'Prix vente'!$A:$A,'Prix vente'!$J:$J,"")</f>
        <v>SG - Acrylic Adhesive</v>
      </c>
      <c r="O123">
        <v>13</v>
      </c>
      <c r="P123">
        <v>4</v>
      </c>
      <c r="Q123">
        <v>8</v>
      </c>
      <c r="R123">
        <v>1</v>
      </c>
      <c r="Y123">
        <v>13</v>
      </c>
      <c r="Z123">
        <v>13</v>
      </c>
      <c r="AA123">
        <v>13</v>
      </c>
      <c r="AB123">
        <v>13</v>
      </c>
      <c r="AC123">
        <v>8</v>
      </c>
      <c r="AI123" t="s">
        <v>94</v>
      </c>
      <c r="AJ123">
        <f>_xlfn.XLOOKUP(I123,'Prix vente'!$A:$A,'Prix vente'!$Q:$Q,"")</f>
        <v>5000</v>
      </c>
      <c r="AK123" t="str">
        <f>IF(_xlfn.XLOOKUP(I123,'Prix vente'!$A:$A,'Prix vente'!$O:$O,"")="msi","pi","m")</f>
        <v>pi</v>
      </c>
      <c r="AL123">
        <v>1</v>
      </c>
      <c r="AM123">
        <v>5</v>
      </c>
      <c r="AO123">
        <v>25000</v>
      </c>
      <c r="AP123" t="s">
        <v>1407</v>
      </c>
      <c r="AQ123" t="s">
        <v>1408</v>
      </c>
      <c r="AR123" s="169">
        <f>_xlfn.XLOOKUP(I123,'Prix vente'!A:A,'Prix vente'!B:B,FALSE)</f>
        <v>20015</v>
      </c>
    </row>
    <row r="124" spans="1:44" x14ac:dyDescent="0.25">
      <c r="A124" s="154" t="s">
        <v>1162</v>
      </c>
      <c r="B124" t="s">
        <v>298</v>
      </c>
      <c r="C124" s="191">
        <v>45617</v>
      </c>
      <c r="D124">
        <v>251</v>
      </c>
      <c r="E124" s="154" t="str">
        <f>_xlfn.XLOOKUP(D124,'PO Client'!$A:$A,'PO Client'!$B:$B,FALSE)</f>
        <v>Digi America Inc.</v>
      </c>
      <c r="F124" s="154"/>
      <c r="G124" s="154" t="s">
        <v>1411</v>
      </c>
      <c r="H124" s="188">
        <f>_xlfn.XLOOKUP(D124,'PO Client'!A:A,'PO Client'!L:L,"")</f>
        <v>45616</v>
      </c>
      <c r="I124" s="3">
        <v>40103</v>
      </c>
      <c r="J124" s="3">
        <v>30025</v>
      </c>
      <c r="K124" s="169" t="str">
        <f>_xlfn.XLOOKUP(I124,'Prix vente'!$A:$A,'Prix vente'!$H:$H,"")</f>
        <v>D16</v>
      </c>
      <c r="L124" s="155" t="str">
        <f>_xlfn.XLOOKUP(J124,'Prix MP'!A:A,'Prix MP'!F:F,FALSE)</f>
        <v>D11-1</v>
      </c>
      <c r="M124" s="155" t="str">
        <f>_xlfn.XLOOKUP(J124,'Prix MP'!A:A,'Prix MP'!D:D,FALSE)</f>
        <v>AKO</v>
      </c>
      <c r="N124" s="154" t="str">
        <f>_xlfn.XLOOKUP(I124,'Prix vente'!$A:$A,'Prix vente'!$J:$J,"")</f>
        <v>TC DT - Acrylic Adhesive</v>
      </c>
      <c r="O124">
        <v>10</v>
      </c>
      <c r="P124">
        <v>72</v>
      </c>
      <c r="Y124">
        <v>10</v>
      </c>
      <c r="Z124">
        <v>10</v>
      </c>
      <c r="AA124">
        <v>10</v>
      </c>
      <c r="AB124">
        <v>10</v>
      </c>
      <c r="AC124">
        <v>10</v>
      </c>
      <c r="AD124">
        <v>10</v>
      </c>
      <c r="AI124" t="s">
        <v>94</v>
      </c>
      <c r="AJ124">
        <f>_xlfn.XLOOKUP(I124,'Prix vente'!$A:$A,'Prix vente'!$Q:$Q,"")</f>
        <v>5000</v>
      </c>
      <c r="AK124" t="str">
        <f>IF(_xlfn.XLOOKUP(I124,'Prix vente'!$A:$A,'Prix vente'!$O:$O,"")="msi","pi","m")</f>
        <v>pi</v>
      </c>
      <c r="AL124">
        <v>12</v>
      </c>
      <c r="AM124">
        <v>72</v>
      </c>
      <c r="AO124">
        <f>72*5000</f>
        <v>360000</v>
      </c>
      <c r="AP124" t="s">
        <v>1412</v>
      </c>
      <c r="AQ124">
        <f>_xlfn.XLOOKUP(E124,Clients!B:B,Clients!V:V)</f>
        <v>0</v>
      </c>
      <c r="AR124" s="169">
        <f>_xlfn.XLOOKUP(I124,'Prix vente'!A:A,'Prix vente'!B:B,FALSE)</f>
        <v>20018</v>
      </c>
    </row>
    <row r="125" spans="1:44" x14ac:dyDescent="0.25">
      <c r="A125" s="154" t="s">
        <v>1163</v>
      </c>
      <c r="B125" t="s">
        <v>298</v>
      </c>
      <c r="C125" s="191">
        <v>45618</v>
      </c>
      <c r="D125">
        <v>260</v>
      </c>
      <c r="E125" s="154" t="str">
        <f>_xlfn.XLOOKUP(D125,'PO Client'!$A:$A,'PO Client'!$B:$B,FALSE)</f>
        <v>Imprimerie Ste-Julie</v>
      </c>
      <c r="F125" s="154"/>
      <c r="G125" s="154">
        <f>_xlfn.XLOOKUP(D125,'PO Client'!$A:$A,'PO Client'!$E:$E,FALSE)</f>
        <v>105799</v>
      </c>
      <c r="H125" s="188">
        <f>_xlfn.XLOOKUP(D125,'PO Client'!A:A,'PO Client'!L:L,"")</f>
        <v>45624</v>
      </c>
      <c r="I125" s="3">
        <v>40117</v>
      </c>
      <c r="J125" s="3">
        <v>30015</v>
      </c>
      <c r="K125" s="169" t="str">
        <f>_xlfn.XLOOKUP(I125,'Prix vente'!$A:$A,'Prix vente'!$H:$H,"")</f>
        <v>S15</v>
      </c>
      <c r="L125" s="155" t="str">
        <f>_xlfn.XLOOKUP(J125,'Prix MP'!A:A,'Prix MP'!F:F,FALSE)</f>
        <v>S15-3</v>
      </c>
      <c r="M125" s="155" t="str">
        <f>_xlfn.XLOOKUP(J125,'Prix MP'!A:A,'Prix MP'!D:D,FALSE)</f>
        <v>Jinda</v>
      </c>
      <c r="N125" s="154" t="str">
        <f>_xlfn.XLOOKUP(I125,'Prix vente'!$A:$A,'Prix vente'!$J:$J,"")</f>
        <v>SG - Acrylic Adhesive</v>
      </c>
      <c r="O125">
        <v>10</v>
      </c>
      <c r="P125">
        <v>6</v>
      </c>
      <c r="Y125">
        <v>10</v>
      </c>
      <c r="Z125">
        <v>10</v>
      </c>
      <c r="AA125">
        <v>10</v>
      </c>
      <c r="AB125">
        <v>10</v>
      </c>
      <c r="AC125">
        <v>10</v>
      </c>
      <c r="AD125">
        <v>10</v>
      </c>
      <c r="AI125" t="s">
        <v>94</v>
      </c>
      <c r="AJ125">
        <f>_xlfn.XLOOKUP(I125,'Prix vente'!$A:$A,'Prix vente'!$Q:$Q,"")</f>
        <v>5000</v>
      </c>
      <c r="AK125" t="str">
        <f>IF(_xlfn.XLOOKUP(I125,'Prix vente'!$A:$A,'Prix vente'!$O:$O,"")="msi","pi","m")</f>
        <v>pi</v>
      </c>
      <c r="AL125">
        <v>1</v>
      </c>
      <c r="AM125">
        <v>6</v>
      </c>
      <c r="AO125">
        <f>6*5000</f>
        <v>30000</v>
      </c>
      <c r="AP125" t="s">
        <v>1414</v>
      </c>
      <c r="AQ125" t="s">
        <v>1415</v>
      </c>
      <c r="AR125" s="169">
        <f>_xlfn.XLOOKUP(I125,'Prix vente'!A:A,'Prix vente'!B:B,FALSE)</f>
        <v>20015</v>
      </c>
    </row>
    <row r="126" spans="1:44" x14ac:dyDescent="0.25">
      <c r="A126" s="154" t="s">
        <v>1164</v>
      </c>
      <c r="B126" s="76" t="s">
        <v>298</v>
      </c>
      <c r="C126" s="191">
        <v>45618</v>
      </c>
      <c r="D126">
        <v>248</v>
      </c>
      <c r="E126" s="154" t="str">
        <f>_xlfn.XLOOKUP(D126,'PO Client'!$A:$A,'PO Client'!$B:$B,FALSE)</f>
        <v>Imprimerie Bas St-Laurent</v>
      </c>
      <c r="F126" s="154"/>
      <c r="G126" s="154" t="s">
        <v>1030</v>
      </c>
      <c r="H126" s="188">
        <f>_xlfn.XLOOKUP(D126,'PO Client'!A:A,'PO Client'!L:L,"")</f>
        <v>45608</v>
      </c>
      <c r="I126" s="3">
        <v>40176</v>
      </c>
      <c r="J126" s="3">
        <v>30023</v>
      </c>
      <c r="K126" s="169" t="str">
        <f>_xlfn.XLOOKUP(I126,'Prix vente'!$A:$A,'Prix vente'!$H:$H,"")</f>
        <v>T11</v>
      </c>
      <c r="L126" s="155" t="str">
        <f>_xlfn.XLOOKUP(J126,'Prix MP'!A:A,'Prix MP'!F:F,FALSE)</f>
        <v>T11-1</v>
      </c>
      <c r="M126" s="155" t="str">
        <f>_xlfn.XLOOKUP(J126,'Prix MP'!A:A,'Prix MP'!D:D,FALSE)</f>
        <v>AKO</v>
      </c>
      <c r="N126" s="154" t="str">
        <f>_xlfn.XLOOKUP(I126,'Prix vente'!$A:$A,'Prix vente'!$J:$J,"")</f>
        <v>TT - HM Adhesive</v>
      </c>
      <c r="O126">
        <v>4.5</v>
      </c>
      <c r="P126">
        <v>1</v>
      </c>
      <c r="Q126">
        <f>38.58-O126</f>
        <v>34.08</v>
      </c>
      <c r="R126">
        <v>1</v>
      </c>
      <c r="Y126">
        <v>4.5</v>
      </c>
      <c r="Z126">
        <f>38.58-Y126</f>
        <v>34.08</v>
      </c>
      <c r="AI126" t="s">
        <v>94</v>
      </c>
      <c r="AJ126">
        <f>_xlfn.XLOOKUP(I126,'Prix vente'!$A:$A,'Prix vente'!$Q:$Q,"")</f>
        <v>2500</v>
      </c>
      <c r="AK126" t="str">
        <f>IF(_xlfn.XLOOKUP(I126,'Prix vente'!$A:$A,'Prix vente'!$O:$O,"")="msi","pi","m")</f>
        <v>pi</v>
      </c>
      <c r="AL126">
        <v>0</v>
      </c>
      <c r="AM126">
        <v>1</v>
      </c>
      <c r="AO126">
        <v>2500</v>
      </c>
      <c r="AP126" t="s">
        <v>1418</v>
      </c>
      <c r="AQ126" t="s">
        <v>1419</v>
      </c>
      <c r="AR126" s="169">
        <f>_xlfn.XLOOKUP(I126,'Prix vente'!A:A,'Prix vente'!B:B,FALSE)</f>
        <v>20003</v>
      </c>
    </row>
    <row r="127" spans="1:44" x14ac:dyDescent="0.25">
      <c r="A127" s="154" t="s">
        <v>1165</v>
      </c>
      <c r="B127" s="76" t="s">
        <v>298</v>
      </c>
      <c r="C127" s="191">
        <v>45621</v>
      </c>
      <c r="D127">
        <v>261</v>
      </c>
      <c r="E127" s="154" t="str">
        <f>_xlfn.XLOOKUP(D127,'PO Client'!$A:$A,'PO Client'!$B:$B,FALSE)</f>
        <v>Imprimerie Ste-Julie</v>
      </c>
      <c r="F127" s="154"/>
      <c r="G127" s="154">
        <f>_xlfn.XLOOKUP(D127,'PO Client'!$A:$A,'PO Client'!$E:$E,FALSE)</f>
        <v>105844</v>
      </c>
      <c r="H127" s="188">
        <f>_xlfn.XLOOKUP(D127,'PO Client'!A:A,'PO Client'!L:L,"")</f>
        <v>45625</v>
      </c>
      <c r="I127" s="3">
        <v>40117</v>
      </c>
      <c r="J127" s="3">
        <v>30015</v>
      </c>
      <c r="K127" s="169" t="str">
        <f>_xlfn.XLOOKUP(I127,'Prix vente'!$A:$A,'Prix vente'!$H:$H,"")</f>
        <v>S15</v>
      </c>
      <c r="L127" s="155" t="str">
        <f>_xlfn.XLOOKUP(J127,'Prix MP'!A:A,'Prix MP'!F:F,FALSE)</f>
        <v>S15-3</v>
      </c>
      <c r="M127" s="155" t="str">
        <f>_xlfn.XLOOKUP(J127,'Prix MP'!A:A,'Prix MP'!D:D,FALSE)</f>
        <v>Jinda</v>
      </c>
      <c r="N127" s="154" t="str">
        <f>_xlfn.XLOOKUP(I127,'Prix vente'!$A:$A,'Prix vente'!$J:$J,"")</f>
        <v>SG - Acrylic Adhesive</v>
      </c>
      <c r="O127">
        <v>13</v>
      </c>
      <c r="P127">
        <v>4</v>
      </c>
      <c r="Q127">
        <v>8</v>
      </c>
      <c r="R127">
        <v>1</v>
      </c>
      <c r="Y127">
        <v>13</v>
      </c>
      <c r="Z127">
        <v>13</v>
      </c>
      <c r="AA127">
        <v>13</v>
      </c>
      <c r="AB127">
        <v>13</v>
      </c>
      <c r="AC127">
        <v>8</v>
      </c>
      <c r="AI127" t="s">
        <v>94</v>
      </c>
      <c r="AJ127">
        <v>9600</v>
      </c>
      <c r="AK127" t="str">
        <f>IF(_xlfn.XLOOKUP(I127,'Prix vente'!$A:$A,'Prix vente'!$O:$O,"")="msi","pi","m")</f>
        <v>pi</v>
      </c>
      <c r="AL127">
        <v>1</v>
      </c>
      <c r="AM127">
        <v>5</v>
      </c>
      <c r="AO127">
        <v>9600</v>
      </c>
      <c r="AP127" t="s">
        <v>1420</v>
      </c>
      <c r="AQ127" t="s">
        <v>1421</v>
      </c>
      <c r="AR127" s="169">
        <f>_xlfn.XLOOKUP(I127,'Prix vente'!A:A,'Prix vente'!B:B,FALSE)</f>
        <v>20015</v>
      </c>
    </row>
    <row r="128" spans="1:44" x14ac:dyDescent="0.25">
      <c r="A128" s="154" t="s">
        <v>1166</v>
      </c>
      <c r="B128" s="76" t="s">
        <v>298</v>
      </c>
      <c r="C128" s="191">
        <v>45621</v>
      </c>
      <c r="D128">
        <v>262</v>
      </c>
      <c r="E128" s="154" t="str">
        <f>_xlfn.XLOOKUP(D128,'PO Client'!$A:$A,'PO Client'!$B:$B,FALSE)</f>
        <v>3G Print Group Inc.</v>
      </c>
      <c r="F128" s="154"/>
      <c r="G128" s="154">
        <f>_xlfn.XLOOKUP(D128,'PO Client'!$A:$A,'PO Client'!$E:$E,FALSE)</f>
        <v>2898</v>
      </c>
      <c r="H128" s="188">
        <f>_xlfn.XLOOKUP(D128,'PO Client'!A:A,'PO Client'!L:L,"")</f>
        <v>45625</v>
      </c>
      <c r="I128" s="3">
        <v>40179</v>
      </c>
      <c r="J128" s="3">
        <v>30011</v>
      </c>
      <c r="K128" s="169" t="str">
        <f>_xlfn.XLOOKUP(I128,'Prix vente'!$A:$A,'Prix vente'!$H:$H,"")</f>
        <v>S21</v>
      </c>
      <c r="L128" s="155" t="str">
        <f>_xlfn.XLOOKUP(J128,'Prix MP'!A:A,'Prix MP'!F:F,FALSE)</f>
        <v>S21-1</v>
      </c>
      <c r="M128" s="155" t="str">
        <f>_xlfn.XLOOKUP(J128,'Prix MP'!A:A,'Prix MP'!D:D,FALSE)</f>
        <v>AKO</v>
      </c>
      <c r="N128" s="154" t="str">
        <f>_xlfn.XLOOKUP(I128,'Prix vente'!$A:$A,'Prix vente'!$J:$J,"")</f>
        <v>SG - Hotmelt Adhesive</v>
      </c>
      <c r="O128">
        <v>12</v>
      </c>
      <c r="P128">
        <v>5</v>
      </c>
      <c r="Y128">
        <v>12</v>
      </c>
      <c r="Z128">
        <v>12</v>
      </c>
      <c r="AA128">
        <v>12</v>
      </c>
      <c r="AB128">
        <v>12</v>
      </c>
      <c r="AC128">
        <v>12</v>
      </c>
      <c r="AI128" t="s">
        <v>94</v>
      </c>
      <c r="AJ128">
        <f>_xlfn.XLOOKUP(I128,'Prix vente'!$A:$A,'Prix vente'!$Q:$Q,"")</f>
        <v>10000</v>
      </c>
      <c r="AK128" t="str">
        <f>IF(_xlfn.XLOOKUP(I128,'Prix vente'!$A:$A,'Prix vente'!$O:$O,"")="msi","pi","m")</f>
        <v>pi</v>
      </c>
      <c r="AL128">
        <v>1</v>
      </c>
      <c r="AM128">
        <v>5</v>
      </c>
      <c r="AO128">
        <v>50000</v>
      </c>
      <c r="AP128" t="s">
        <v>1423</v>
      </c>
      <c r="AQ128" t="s">
        <v>1424</v>
      </c>
      <c r="AR128" s="169">
        <f>_xlfn.XLOOKUP(I128,'Prix vente'!A:A,'Prix vente'!B:B,FALSE)</f>
        <v>20011</v>
      </c>
    </row>
    <row r="129" spans="1:44" ht="15" customHeight="1" x14ac:dyDescent="0.25">
      <c r="A129" s="154" t="s">
        <v>1167</v>
      </c>
      <c r="B129" s="76" t="s">
        <v>298</v>
      </c>
      <c r="C129" s="191">
        <v>45622</v>
      </c>
      <c r="D129">
        <v>263</v>
      </c>
      <c r="E129" s="154" t="str">
        <f>_xlfn.XLOOKUP(D129,'PO Client'!$A:$A,'PO Client'!$B:$B,FALSE)</f>
        <v>Étiquettes Multi-Flex</v>
      </c>
      <c r="F129" s="154"/>
      <c r="G129" s="154">
        <f>_xlfn.XLOOKUP(D129,'PO Client'!$A:$A,'PO Client'!$E:$E,FALSE)</f>
        <v>9869</v>
      </c>
      <c r="H129" s="188">
        <f>_xlfn.XLOOKUP(D129,'PO Client'!A:A,'PO Client'!L:L,"")</f>
        <v>45628</v>
      </c>
      <c r="I129" s="3">
        <v>40180</v>
      </c>
      <c r="J129" s="3">
        <v>30025</v>
      </c>
      <c r="K129" s="169" t="str">
        <f>_xlfn.XLOOKUP(I129,'Prix vente'!$A:$A,'Prix vente'!$H:$H,"")</f>
        <v>D11</v>
      </c>
      <c r="L129" s="155" t="str">
        <f>_xlfn.XLOOKUP(J129,'Prix MP'!A:A,'Prix MP'!F:F,FALSE)</f>
        <v>D11-1</v>
      </c>
      <c r="M129" s="155" t="str">
        <f>_xlfn.XLOOKUP(J129,'Prix MP'!A:A,'Prix MP'!D:D,FALSE)</f>
        <v>AKO</v>
      </c>
      <c r="N129" s="154" t="str">
        <f>_xlfn.XLOOKUP(I129,'Prix vente'!$A:$A,'Prix vente'!$J:$J,"")</f>
        <v>TC DT - Hotmelt Adhesive</v>
      </c>
      <c r="O129">
        <v>9</v>
      </c>
      <c r="P129">
        <v>2</v>
      </c>
      <c r="Q129">
        <v>42</v>
      </c>
      <c r="R129">
        <v>1</v>
      </c>
      <c r="Y129">
        <v>9</v>
      </c>
      <c r="Z129">
        <v>9</v>
      </c>
      <c r="AI129" t="s">
        <v>94</v>
      </c>
      <c r="AJ129">
        <f>_xlfn.XLOOKUP(I129,'Prix vente'!$A:$A,'Prix vente'!$Q:$Q,"")</f>
        <v>10000</v>
      </c>
      <c r="AK129" t="str">
        <f>IF(_xlfn.XLOOKUP(I129,'Prix vente'!$A:$A,'Prix vente'!$O:$O,"")="msi","pi","m")</f>
        <v>pi</v>
      </c>
      <c r="AL129">
        <v>1</v>
      </c>
      <c r="AM129">
        <v>2</v>
      </c>
      <c r="AO129">
        <v>20000</v>
      </c>
      <c r="AP129" t="s">
        <v>1412</v>
      </c>
      <c r="AQ129" s="31" t="s">
        <v>1425</v>
      </c>
      <c r="AR129" s="169">
        <f>_xlfn.XLOOKUP(I129,'Prix vente'!A:A,'Prix vente'!B:B,FALSE)</f>
        <v>20013</v>
      </c>
    </row>
    <row r="130" spans="1:44" ht="15" customHeight="1" x14ac:dyDescent="0.25">
      <c r="A130" s="154" t="s">
        <v>1168</v>
      </c>
      <c r="B130" s="76" t="s">
        <v>298</v>
      </c>
      <c r="C130" s="191">
        <v>45623</v>
      </c>
      <c r="D130">
        <v>265</v>
      </c>
      <c r="E130" s="154" t="str">
        <f>_xlfn.XLOOKUP(D130,'PO Client'!$A:$A,'PO Client'!$B:$B,FALSE)</f>
        <v>Étiquettes Multi-Flex</v>
      </c>
      <c r="F130" s="154"/>
      <c r="G130" s="154">
        <f>_xlfn.XLOOKUP(D130,'PO Client'!$A:$A,'PO Client'!$E:$E,FALSE)</f>
        <v>9875</v>
      </c>
      <c r="H130" s="188">
        <f>_xlfn.XLOOKUP(D130,'PO Client'!A:A,'PO Client'!L:L,"")</f>
        <v>45629</v>
      </c>
      <c r="I130" s="3">
        <v>40096</v>
      </c>
      <c r="J130" s="3">
        <v>30027</v>
      </c>
      <c r="K130" s="169" t="str">
        <f>_xlfn.XLOOKUP(I130,'Prix vente'!$A:$A,'Prix vente'!$H:$H,"")</f>
        <v>B25</v>
      </c>
      <c r="L130" s="155" t="str">
        <f>_xlfn.XLOOKUP(J130,'Prix MP'!A:A,'Prix MP'!F:F,FALSE)</f>
        <v>B25-3</v>
      </c>
      <c r="M130" s="155" t="str">
        <f>_xlfn.XLOOKUP(J130,'Prix MP'!A:A,'Prix MP'!D:D,FALSE)</f>
        <v>Jinda</v>
      </c>
      <c r="N130" s="154" t="str">
        <f>_xlfn.XLOOKUP(I130,'Prix vente'!$A:$A,'Prix vente'!$J:$J,"")</f>
        <v>White BOPP - Acrylic Adhesive</v>
      </c>
      <c r="O130">
        <v>13</v>
      </c>
      <c r="P130">
        <v>16</v>
      </c>
      <c r="Q130">
        <v>8</v>
      </c>
      <c r="R130">
        <v>4</v>
      </c>
      <c r="Y130">
        <v>13</v>
      </c>
      <c r="Z130">
        <v>13</v>
      </c>
      <c r="AA130">
        <v>13</v>
      </c>
      <c r="AB130">
        <v>13</v>
      </c>
      <c r="AC130">
        <v>8</v>
      </c>
      <c r="AI130" t="s">
        <v>94</v>
      </c>
      <c r="AJ130">
        <f>_xlfn.XLOOKUP(I130,'Prix vente'!$A:$A,'Prix vente'!$Q:$Q,"")</f>
        <v>5000</v>
      </c>
      <c r="AK130" t="str">
        <f>IF(_xlfn.XLOOKUP(I130,'Prix vente'!$A:$A,'Prix vente'!$O:$O,"")="msi","pi","m")</f>
        <v>pi</v>
      </c>
      <c r="AL130">
        <v>4</v>
      </c>
      <c r="AM130">
        <v>20</v>
      </c>
      <c r="AO130">
        <v>100000</v>
      </c>
      <c r="AP130" t="s">
        <v>1086</v>
      </c>
      <c r="AQ130" s="31" t="s">
        <v>1428</v>
      </c>
      <c r="AR130" s="169">
        <f>_xlfn.XLOOKUP(I130,'Prix vente'!A:A,'Prix vente'!B:B,FALSE)</f>
        <v>20017</v>
      </c>
    </row>
    <row r="131" spans="1:44" ht="15" customHeight="1" x14ac:dyDescent="0.25">
      <c r="A131" s="154" t="s">
        <v>1169</v>
      </c>
      <c r="B131" s="76" t="s">
        <v>298</v>
      </c>
      <c r="C131" s="191">
        <v>45623</v>
      </c>
      <c r="D131">
        <v>266</v>
      </c>
      <c r="E131" s="154" t="str">
        <f>_xlfn.XLOOKUP(D131,'PO Client'!$A:$A,'PO Client'!$B:$B,FALSE)</f>
        <v>Étiquettes Luso-Flex</v>
      </c>
      <c r="F131" s="154"/>
      <c r="G131" s="154">
        <f>_xlfn.XLOOKUP(D131,'PO Client'!$A:$A,'PO Client'!$E:$E,FALSE)</f>
        <v>1954</v>
      </c>
      <c r="H131" s="188">
        <f>_xlfn.XLOOKUP(D131,'PO Client'!A:A,'PO Client'!L:L,"")</f>
        <v>45625</v>
      </c>
      <c r="I131" s="3">
        <v>40183</v>
      </c>
      <c r="J131" s="3">
        <v>30011</v>
      </c>
      <c r="K131" s="169" t="str">
        <f>_xlfn.XLOOKUP(I131,'Prix vente'!$A:$A,'Prix vente'!$H:$H,"")</f>
        <v>S21</v>
      </c>
      <c r="L131" s="155" t="str">
        <f>_xlfn.XLOOKUP(J131,'Prix MP'!A:A,'Prix MP'!F:F,FALSE)</f>
        <v>S21-1</v>
      </c>
      <c r="M131" s="155" t="str">
        <f>_xlfn.XLOOKUP(J131,'Prix MP'!A:A,'Prix MP'!D:D,FALSE)</f>
        <v>AKO</v>
      </c>
      <c r="N131" s="154" t="str">
        <f>_xlfn.XLOOKUP(I131,'Prix vente'!$A:$A,'Prix vente'!$J:$J,"")</f>
        <v>SG - Hotmelt Adhesive</v>
      </c>
      <c r="O131">
        <v>10.75</v>
      </c>
      <c r="P131">
        <v>4</v>
      </c>
      <c r="Q131">
        <v>6</v>
      </c>
      <c r="R131">
        <v>2</v>
      </c>
      <c r="S131">
        <v>5</v>
      </c>
      <c r="T131">
        <v>1</v>
      </c>
      <c r="Y131">
        <v>10.75</v>
      </c>
      <c r="Z131">
        <v>10.75</v>
      </c>
      <c r="AA131">
        <v>10.75</v>
      </c>
      <c r="AB131">
        <v>10.75</v>
      </c>
      <c r="AC131">
        <v>6</v>
      </c>
      <c r="AD131">
        <v>6</v>
      </c>
      <c r="AE131">
        <v>5</v>
      </c>
      <c r="AF131">
        <v>5</v>
      </c>
      <c r="AI131" t="s">
        <v>94</v>
      </c>
      <c r="AJ131">
        <f>_xlfn.XLOOKUP(I131,'Prix vente'!$A:$A,'Prix vente'!$Q:$Q,"")</f>
        <v>5000</v>
      </c>
      <c r="AK131" t="str">
        <f>IF(_xlfn.XLOOKUP(I131,'Prix vente'!$A:$A,'Prix vente'!$O:$O,"")="msi","pi","m")</f>
        <v>pi</v>
      </c>
      <c r="AL131">
        <v>1</v>
      </c>
      <c r="AM131">
        <v>7</v>
      </c>
      <c r="AO131">
        <v>35000</v>
      </c>
      <c r="AP131" t="s">
        <v>1423</v>
      </c>
      <c r="AQ131" t="s">
        <v>1446</v>
      </c>
      <c r="AR131" s="169">
        <f>_xlfn.XLOOKUP(I131,'Prix vente'!A:A,'Prix vente'!B:B,FALSE)</f>
        <v>20011</v>
      </c>
    </row>
    <row r="132" spans="1:44" ht="15" customHeight="1" x14ac:dyDescent="0.25">
      <c r="A132" s="154" t="s">
        <v>1170</v>
      </c>
      <c r="B132" s="76" t="s">
        <v>298</v>
      </c>
      <c r="C132" s="191">
        <v>45623</v>
      </c>
      <c r="D132">
        <v>267</v>
      </c>
      <c r="E132" s="154" t="str">
        <f>_xlfn.XLOOKUP(D132,'PO Client'!$A:$A,'PO Client'!$B:$B,FALSE)</f>
        <v>3G Print Group Inc.</v>
      </c>
      <c r="F132" s="154"/>
      <c r="G132" s="154" t="s">
        <v>1448</v>
      </c>
      <c r="H132" s="188">
        <f>_xlfn.XLOOKUP(D132,'PO Client'!A:A,'PO Client'!L:L,"")</f>
        <v>45629</v>
      </c>
      <c r="I132" s="3">
        <v>40186</v>
      </c>
      <c r="J132" s="3">
        <v>30027</v>
      </c>
      <c r="K132" s="169" t="str">
        <f>_xlfn.XLOOKUP(I132,'Prix vente'!$A:$A,'Prix vente'!$H:$H,"")</f>
        <v>B25</v>
      </c>
      <c r="L132" s="155" t="str">
        <f>_xlfn.XLOOKUP(J132,'Prix MP'!A:A,'Prix MP'!F:F,FALSE)</f>
        <v>B25-3</v>
      </c>
      <c r="M132" s="155" t="str">
        <f>_xlfn.XLOOKUP(J132,'Prix MP'!A:A,'Prix MP'!D:D,FALSE)</f>
        <v>Jinda</v>
      </c>
      <c r="N132" s="154" t="str">
        <f>_xlfn.XLOOKUP(I132,'Prix vente'!$A:$A,'Prix vente'!$J:$J,"")</f>
        <v>White BOPP - Acrylic Adhesive</v>
      </c>
      <c r="O132">
        <v>13</v>
      </c>
      <c r="P132">
        <v>2</v>
      </c>
      <c r="Q132">
        <v>12.5</v>
      </c>
      <c r="R132">
        <v>2</v>
      </c>
      <c r="S132">
        <v>9</v>
      </c>
      <c r="T132">
        <v>1</v>
      </c>
      <c r="Y132">
        <v>13</v>
      </c>
      <c r="Z132">
        <v>13</v>
      </c>
      <c r="AA132">
        <v>12.5</v>
      </c>
      <c r="AB132">
        <v>12.5</v>
      </c>
      <c r="AC132">
        <v>9</v>
      </c>
      <c r="AI132" t="s">
        <v>94</v>
      </c>
      <c r="AJ132">
        <f>_xlfn.XLOOKUP(I132,'Prix vente'!$A:$A,'Prix vente'!$Q:$Q,"")</f>
        <v>10000</v>
      </c>
      <c r="AK132" t="str">
        <f>IF(_xlfn.XLOOKUP(I132,'Prix vente'!$A:$A,'Prix vente'!$O:$O,"")="msi","pi","m")</f>
        <v>pi</v>
      </c>
      <c r="AL132">
        <v>1</v>
      </c>
      <c r="AM132">
        <v>5</v>
      </c>
      <c r="AO132">
        <v>50000</v>
      </c>
      <c r="AP132" t="s">
        <v>1086</v>
      </c>
      <c r="AQ132" s="31" t="s">
        <v>1450</v>
      </c>
      <c r="AR132" s="169">
        <f>_xlfn.XLOOKUP(I132,'Prix vente'!A:A,'Prix vente'!B:B,FALSE)</f>
        <v>20017</v>
      </c>
    </row>
    <row r="133" spans="1:44" ht="15" customHeight="1" x14ac:dyDescent="0.25">
      <c r="A133" s="154" t="s">
        <v>1171</v>
      </c>
      <c r="B133" s="76" t="s">
        <v>298</v>
      </c>
      <c r="C133" s="191">
        <v>45623</v>
      </c>
      <c r="D133">
        <v>267</v>
      </c>
      <c r="E133" s="154" t="str">
        <f>_xlfn.XLOOKUP(D133,'PO Client'!$A:$A,'PO Client'!$B:$B,FALSE)</f>
        <v>3G Print Group Inc.</v>
      </c>
      <c r="F133" s="154"/>
      <c r="G133" s="154" t="s">
        <v>1448</v>
      </c>
      <c r="H133" s="188">
        <f>_xlfn.XLOOKUP(D133,'PO Client'!A:A,'PO Client'!L:L,"")</f>
        <v>45629</v>
      </c>
      <c r="I133" s="3">
        <v>40189</v>
      </c>
      <c r="J133" s="3">
        <v>30016</v>
      </c>
      <c r="K133" s="169" t="str">
        <f>_xlfn.XLOOKUP(I133,'Prix vente'!$A:$A,'Prix vente'!$H:$H,"")</f>
        <v>B15</v>
      </c>
      <c r="L133" s="155" t="str">
        <f>_xlfn.XLOOKUP(J133,'Prix MP'!A:A,'Prix MP'!F:F,FALSE)</f>
        <v>B15-3</v>
      </c>
      <c r="M133" s="155" t="str">
        <f>_xlfn.XLOOKUP(J133,'Prix MP'!A:A,'Prix MP'!D:D,FALSE)</f>
        <v>Jinda</v>
      </c>
      <c r="N133" s="154" t="str">
        <f>_xlfn.XLOOKUP(I133,'Prix vente'!$A:$A,'Prix vente'!$J:$J,"")</f>
        <v>Clear BOPP - Acrylic Adhesive</v>
      </c>
      <c r="O133">
        <v>13</v>
      </c>
      <c r="P133">
        <v>4</v>
      </c>
      <c r="Q133">
        <v>12.5</v>
      </c>
      <c r="R133">
        <v>4</v>
      </c>
      <c r="S133">
        <v>9</v>
      </c>
      <c r="T133">
        <v>2</v>
      </c>
      <c r="Y133">
        <v>13</v>
      </c>
      <c r="Z133">
        <v>13</v>
      </c>
      <c r="AA133">
        <v>12.5</v>
      </c>
      <c r="AB133">
        <v>12.5</v>
      </c>
      <c r="AC133">
        <v>9</v>
      </c>
      <c r="AI133" t="s">
        <v>94</v>
      </c>
      <c r="AJ133">
        <f>_xlfn.XLOOKUP(I133,'Prix vente'!$A:$A,'Prix vente'!$Q:$Q,"")</f>
        <v>10000</v>
      </c>
      <c r="AK133" t="str">
        <f>IF(_xlfn.XLOOKUP(I133,'Prix vente'!$A:$A,'Prix vente'!$O:$O,"")="msi","pi","m")</f>
        <v>pi</v>
      </c>
      <c r="AL133">
        <v>2</v>
      </c>
      <c r="AM133">
        <v>10</v>
      </c>
      <c r="AO133">
        <v>100000</v>
      </c>
      <c r="AP133" t="s">
        <v>1447</v>
      </c>
      <c r="AQ133" s="31" t="s">
        <v>1451</v>
      </c>
      <c r="AR133" s="169">
        <f>_xlfn.XLOOKUP(I133,'Prix vente'!A:A,'Prix vente'!B:B,FALSE)</f>
        <v>20016</v>
      </c>
    </row>
    <row r="134" spans="1:44" ht="15" customHeight="1" x14ac:dyDescent="0.25">
      <c r="A134" s="154" t="s">
        <v>1172</v>
      </c>
      <c r="B134" s="76" t="s">
        <v>298</v>
      </c>
      <c r="C134" s="191">
        <v>45623</v>
      </c>
      <c r="D134">
        <v>267</v>
      </c>
      <c r="E134" s="154" t="str">
        <f>_xlfn.XLOOKUP(D134,'PO Client'!$A:$A,'PO Client'!$B:$B,FALSE)</f>
        <v>3G Print Group Inc.</v>
      </c>
      <c r="F134" s="154"/>
      <c r="G134" s="154" t="s">
        <v>1448</v>
      </c>
      <c r="H134" s="188">
        <f>_xlfn.XLOOKUP(D134,'PO Client'!A:A,'PO Client'!L:L,"")</f>
        <v>45629</v>
      </c>
      <c r="I134" s="3">
        <v>40189</v>
      </c>
      <c r="J134" s="3">
        <v>30028</v>
      </c>
      <c r="K134" s="169" t="str">
        <f>_xlfn.XLOOKUP(I134,'Prix vente'!$A:$A,'Prix vente'!$H:$H,"")</f>
        <v>B15</v>
      </c>
      <c r="L134" s="155" t="str">
        <f>_xlfn.XLOOKUP(J134,'Prix MP'!A:A,'Prix MP'!F:F,FALSE)</f>
        <v>B15-3</v>
      </c>
      <c r="M134" s="155" t="str">
        <f>_xlfn.XLOOKUP(J134,'Prix MP'!A:A,'Prix MP'!D:D,FALSE)</f>
        <v>Jinda</v>
      </c>
      <c r="N134" s="154" t="str">
        <f>_xlfn.XLOOKUP(I134,'Prix vente'!$A:$A,'Prix vente'!$J:$J,"")</f>
        <v>Clear BOPP - Acrylic Adhesive</v>
      </c>
      <c r="O134">
        <v>13</v>
      </c>
      <c r="P134">
        <v>3</v>
      </c>
      <c r="Q134">
        <v>12.5</v>
      </c>
      <c r="R134">
        <v>1</v>
      </c>
      <c r="S134">
        <v>8.5</v>
      </c>
      <c r="T134">
        <v>1</v>
      </c>
      <c r="Y134">
        <v>13</v>
      </c>
      <c r="Z134">
        <v>13</v>
      </c>
      <c r="AA134">
        <v>13</v>
      </c>
      <c r="AB134">
        <v>12.5</v>
      </c>
      <c r="AC134">
        <v>8.5</v>
      </c>
      <c r="AI134" t="s">
        <v>94</v>
      </c>
      <c r="AJ134">
        <f>_xlfn.XLOOKUP(I134,'Prix vente'!$A:$A,'Prix vente'!$Q:$Q,"")</f>
        <v>10000</v>
      </c>
      <c r="AK134" t="str">
        <f>IF(_xlfn.XLOOKUP(I134,'Prix vente'!$A:$A,'Prix vente'!$O:$O,"")="msi","pi","m")</f>
        <v>pi</v>
      </c>
      <c r="AL134">
        <v>1</v>
      </c>
      <c r="AM134">
        <v>5</v>
      </c>
      <c r="AO134">
        <v>50000</v>
      </c>
      <c r="AP134">
        <v>10039</v>
      </c>
      <c r="AQ134" s="31" t="s">
        <v>1449</v>
      </c>
      <c r="AR134" s="169">
        <f>_xlfn.XLOOKUP(I134,'Prix vente'!A:A,'Prix vente'!B:B,FALSE)</f>
        <v>20016</v>
      </c>
    </row>
    <row r="135" spans="1:44" x14ac:dyDescent="0.25">
      <c r="A135" s="154" t="s">
        <v>1173</v>
      </c>
      <c r="B135" s="76" t="s">
        <v>298</v>
      </c>
      <c r="C135" s="191">
        <v>45623</v>
      </c>
      <c r="D135"/>
      <c r="E135" s="154" t="s">
        <v>1135</v>
      </c>
      <c r="F135" s="154"/>
      <c r="G135" s="154" t="s">
        <v>1460</v>
      </c>
      <c r="H135" s="188">
        <v>45628</v>
      </c>
      <c r="K135" s="169" t="s">
        <v>279</v>
      </c>
      <c r="L135" s="155" t="s">
        <v>137</v>
      </c>
      <c r="M135" s="155" t="s">
        <v>127</v>
      </c>
      <c r="N135" s="154" t="s">
        <v>745</v>
      </c>
      <c r="O135">
        <v>12</v>
      </c>
      <c r="P135">
        <v>1</v>
      </c>
      <c r="Q135">
        <v>5.25</v>
      </c>
      <c r="R135">
        <v>1</v>
      </c>
      <c r="Y135">
        <v>12</v>
      </c>
      <c r="Z135">
        <v>5.25</v>
      </c>
      <c r="AI135" t="s">
        <v>94</v>
      </c>
      <c r="AJ135">
        <v>2000</v>
      </c>
      <c r="AK135" t="str">
        <f>IF(_xlfn.XLOOKUP(I135,'Prix vente'!$A:$A,'Prix vente'!$O:$O,"")="msi","pi","m")</f>
        <v>m</v>
      </c>
      <c r="AL135">
        <v>0</v>
      </c>
      <c r="AM135">
        <v>1</v>
      </c>
      <c r="AO135">
        <v>2000</v>
      </c>
      <c r="AP135" t="s">
        <v>1461</v>
      </c>
      <c r="AQ135" t="s">
        <v>1462</v>
      </c>
      <c r="AR135" s="169" t="b">
        <f>_xlfn.XLOOKUP(I135,'Prix vente'!A:A,'Prix vente'!B:B,FALSE)</f>
        <v>0</v>
      </c>
    </row>
    <row r="136" spans="1:44" ht="15" customHeight="1" x14ac:dyDescent="0.25">
      <c r="A136" s="154" t="s">
        <v>1174</v>
      </c>
      <c r="B136" s="76" t="s">
        <v>298</v>
      </c>
      <c r="C136" s="191">
        <v>45624</v>
      </c>
      <c r="D136">
        <v>268</v>
      </c>
      <c r="E136" s="154" t="str">
        <f>_xlfn.XLOOKUP(D136,'PO Client'!$A:$A,'PO Client'!$B:$B,FALSE)</f>
        <v>Étiquettes Multi-Flex</v>
      </c>
      <c r="F136" s="154"/>
      <c r="G136" s="154">
        <f>_xlfn.XLOOKUP(D136,'PO Client'!$A:$A,'PO Client'!$E:$E,FALSE)</f>
        <v>9889</v>
      </c>
      <c r="H136" s="188">
        <f>_xlfn.XLOOKUP(D136,'PO Client'!A:A,'PO Client'!L:L,"")</f>
        <v>45630</v>
      </c>
      <c r="I136" s="3">
        <v>40193</v>
      </c>
      <c r="J136" s="3">
        <v>30027</v>
      </c>
      <c r="K136" s="169" t="str">
        <f>_xlfn.XLOOKUP(I136,'Prix vente'!$A:$A,'Prix vente'!$H:$H,"")</f>
        <v>B25</v>
      </c>
      <c r="L136" s="155" t="str">
        <f>_xlfn.XLOOKUP(J136,'Prix MP'!A:A,'Prix MP'!F:F,FALSE)</f>
        <v>B25-3</v>
      </c>
      <c r="M136" s="155" t="str">
        <f>_xlfn.XLOOKUP(J136,'Prix MP'!A:A,'Prix MP'!D:D,FALSE)</f>
        <v>Jinda</v>
      </c>
      <c r="N136" s="154" t="str">
        <f>_xlfn.XLOOKUP(I136,'Prix vente'!$A:$A,'Prix vente'!$J:$J,"")</f>
        <v>White BOPP - Acrylic Adhesive</v>
      </c>
      <c r="O136">
        <v>10</v>
      </c>
      <c r="P136">
        <v>6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I136" t="s">
        <v>94</v>
      </c>
      <c r="AJ136">
        <f>_xlfn.XLOOKUP(I136,'Prix vente'!$A:$A,'Prix vente'!$Q:$Q,"")</f>
        <v>10000</v>
      </c>
      <c r="AK136" t="str">
        <f>IF(_xlfn.XLOOKUP(I136,'Prix vente'!$A:$A,'Prix vente'!$O:$O,"")="msi","pi","m")</f>
        <v>pi</v>
      </c>
      <c r="AL136">
        <v>1</v>
      </c>
      <c r="AM136">
        <v>6</v>
      </c>
      <c r="AO136">
        <v>60000</v>
      </c>
      <c r="AQ136" s="31" t="s">
        <v>1463</v>
      </c>
      <c r="AR136" s="169">
        <f>_xlfn.XLOOKUP(I136,'Prix vente'!A:A,'Prix vente'!B:B,FALSE)</f>
        <v>20017</v>
      </c>
    </row>
    <row r="137" spans="1:44" ht="15" customHeight="1" x14ac:dyDescent="0.25">
      <c r="A137" s="154" t="s">
        <v>1175</v>
      </c>
      <c r="B137" s="76" t="s">
        <v>298</v>
      </c>
      <c r="C137" s="191">
        <v>45624</v>
      </c>
      <c r="D137">
        <v>269</v>
      </c>
      <c r="E137" s="154" t="str">
        <f>_xlfn.XLOOKUP(D137,'PO Client'!$A:$A,'PO Client'!$B:$B,FALSE)</f>
        <v>Imprimerie Ste-Julie</v>
      </c>
      <c r="F137" s="154"/>
      <c r="G137" s="154">
        <f>_xlfn.XLOOKUP(D137,'PO Client'!$A:$A,'PO Client'!$E:$E,FALSE)</f>
        <v>105970</v>
      </c>
      <c r="H137" s="188">
        <f>_xlfn.XLOOKUP(D137,'PO Client'!A:A,'PO Client'!L:L,"")</f>
        <v>45628</v>
      </c>
      <c r="I137" s="3">
        <v>40084</v>
      </c>
      <c r="J137" s="3">
        <v>30027</v>
      </c>
      <c r="K137" s="169" t="str">
        <f>_xlfn.XLOOKUP(I137,'Prix vente'!$A:$A,'Prix vente'!$H:$H,"")</f>
        <v>B25</v>
      </c>
      <c r="L137" s="155" t="str">
        <f>_xlfn.XLOOKUP(J137,'Prix MP'!A:A,'Prix MP'!F:F,FALSE)</f>
        <v>B25-3</v>
      </c>
      <c r="M137" s="155" t="str">
        <f>_xlfn.XLOOKUP(J137,'Prix MP'!A:A,'Prix MP'!D:D,FALSE)</f>
        <v>Jinda</v>
      </c>
      <c r="N137" s="154" t="str">
        <f>_xlfn.XLOOKUP(I137,'Prix vente'!$A:$A,'Prix vente'!$J:$J,"")</f>
        <v>White BOPP - Acrylic Adhesive</v>
      </c>
      <c r="O137">
        <v>12</v>
      </c>
      <c r="P137">
        <v>5</v>
      </c>
      <c r="Y137">
        <v>12</v>
      </c>
      <c r="Z137">
        <v>12</v>
      </c>
      <c r="AA137">
        <v>12</v>
      </c>
      <c r="AB137">
        <v>12</v>
      </c>
      <c r="AC137">
        <v>12</v>
      </c>
      <c r="AI137" t="s">
        <v>94</v>
      </c>
      <c r="AJ137">
        <f>_xlfn.XLOOKUP(I137,'Prix vente'!$A:$A,'Prix vente'!$Q:$Q,"")</f>
        <v>5000</v>
      </c>
      <c r="AK137" t="str">
        <f>IF(_xlfn.XLOOKUP(I137,'Prix vente'!$A:$A,'Prix vente'!$O:$O,"")="msi","pi","m")</f>
        <v>pi</v>
      </c>
      <c r="AL137">
        <v>1</v>
      </c>
      <c r="AM137">
        <v>5</v>
      </c>
      <c r="AO137">
        <v>25000</v>
      </c>
      <c r="AP137" t="s">
        <v>1470</v>
      </c>
      <c r="AQ137" s="31" t="s">
        <v>1471</v>
      </c>
      <c r="AR137" s="169">
        <f>_xlfn.XLOOKUP(I137,'Prix vente'!A:A,'Prix vente'!B:B,FALSE)</f>
        <v>20017</v>
      </c>
    </row>
    <row r="138" spans="1:44" x14ac:dyDescent="0.25">
      <c r="A138" s="154" t="s">
        <v>1176</v>
      </c>
      <c r="B138" s="76" t="s">
        <v>298</v>
      </c>
      <c r="C138" s="191">
        <v>45624</v>
      </c>
      <c r="D138">
        <v>270</v>
      </c>
      <c r="E138" s="154" t="str">
        <f>_xlfn.XLOOKUP(D138,'PO Client'!$A:$A,'PO Client'!$B:$B,FALSE)</f>
        <v>Gignac + Unik</v>
      </c>
      <c r="F138" s="154"/>
      <c r="G138" s="154" t="s">
        <v>1071</v>
      </c>
      <c r="H138" s="188">
        <f>_xlfn.XLOOKUP(D138,'PO Client'!A:A,'PO Client'!L:L,"")</f>
        <v>45632</v>
      </c>
      <c r="I138" s="3">
        <v>40195</v>
      </c>
      <c r="J138" s="3">
        <v>30029</v>
      </c>
      <c r="K138" s="169" t="str">
        <f>_xlfn.XLOOKUP(I138,'Prix vente'!$A:$A,'Prix vente'!$H:$H,"")</f>
        <v>D11</v>
      </c>
      <c r="L138" s="155" t="str">
        <f>_xlfn.XLOOKUP(J138,'Prix MP'!A:A,'Prix MP'!F:F,FALSE)</f>
        <v>D11-3</v>
      </c>
      <c r="M138" s="155" t="str">
        <f>_xlfn.XLOOKUP(J138,'Prix MP'!A:A,'Prix MP'!D:D,FALSE)</f>
        <v>Jinda</v>
      </c>
      <c r="N138" s="154" t="str">
        <f>_xlfn.XLOOKUP(I138,'Prix vente'!$A:$A,'Prix vente'!$J:$J,"")</f>
        <v>TC DT - Hotmelt Adhesive</v>
      </c>
      <c r="O138">
        <v>10</v>
      </c>
      <c r="P138">
        <v>1</v>
      </c>
      <c r="AI138" t="s">
        <v>94</v>
      </c>
      <c r="AJ138">
        <f>_xlfn.XLOOKUP(I138,'Prix vente'!$A:$A,'Prix vente'!$Q:$Q,"")</f>
        <v>2500</v>
      </c>
      <c r="AK138" t="str">
        <f>IF(_xlfn.XLOOKUP(I138,'Prix vente'!$A:$A,'Prix vente'!$O:$O,"")="msi","pi","m")</f>
        <v>pi</v>
      </c>
      <c r="AM138">
        <v>1</v>
      </c>
      <c r="AO138">
        <v>4800</v>
      </c>
      <c r="AP138" t="s">
        <v>1509</v>
      </c>
      <c r="AQ138" t="s">
        <v>1508</v>
      </c>
      <c r="AR138" s="169">
        <f>_xlfn.XLOOKUP(I138,'Prix vente'!A:A,'Prix vente'!B:B,FALSE)</f>
        <v>20024</v>
      </c>
    </row>
    <row r="139" spans="1:44" x14ac:dyDescent="0.25">
      <c r="A139" s="154" t="s">
        <v>1177</v>
      </c>
      <c r="B139" s="76" t="s">
        <v>298</v>
      </c>
      <c r="C139" s="191">
        <v>45624</v>
      </c>
      <c r="D139">
        <v>270</v>
      </c>
      <c r="E139" s="154" t="str">
        <f>_xlfn.XLOOKUP(D139,'PO Client'!$A:$A,'PO Client'!$B:$B,FALSE)</f>
        <v>Gignac + Unik</v>
      </c>
      <c r="F139" s="154"/>
      <c r="G139" s="154" t="s">
        <v>1030</v>
      </c>
      <c r="H139" s="188">
        <f>_xlfn.XLOOKUP(D139,'PO Client'!A:A,'PO Client'!L:L,"")</f>
        <v>45632</v>
      </c>
      <c r="I139" s="3">
        <v>40196</v>
      </c>
      <c r="J139" s="3">
        <v>30023</v>
      </c>
      <c r="K139" s="169" t="str">
        <f>_xlfn.XLOOKUP(I139,'Prix vente'!$A:$A,'Prix vente'!$H:$H,"")</f>
        <v>T11</v>
      </c>
      <c r="L139" s="155" t="str">
        <f>_xlfn.XLOOKUP(J139,'Prix MP'!A:A,'Prix MP'!F:F,FALSE)</f>
        <v>T11-1</v>
      </c>
      <c r="M139" s="155" t="str">
        <f>_xlfn.XLOOKUP(J139,'Prix MP'!A:A,'Prix MP'!D:D,FALSE)</f>
        <v>AKO</v>
      </c>
      <c r="N139" s="154" t="str">
        <f>_xlfn.XLOOKUP(I139,'Prix vente'!$A:$A,'Prix vente'!$J:$J,"")</f>
        <v>TT - HM Adhesive</v>
      </c>
      <c r="O139">
        <v>10</v>
      </c>
      <c r="P139">
        <v>1</v>
      </c>
      <c r="Q139">
        <v>24</v>
      </c>
      <c r="R139">
        <v>1</v>
      </c>
      <c r="Y139">
        <v>10</v>
      </c>
      <c r="Z139">
        <v>24</v>
      </c>
      <c r="AI139" t="s">
        <v>94</v>
      </c>
      <c r="AJ139">
        <f>_xlfn.XLOOKUP(I139,'Prix vente'!$A:$A,'Prix vente'!$Q:$Q,"")</f>
        <v>2500</v>
      </c>
      <c r="AK139" t="str">
        <f>IF(_xlfn.XLOOKUP(I139,'Prix vente'!$A:$A,'Prix vente'!$O:$O,"")="msi","pi","m")</f>
        <v>pi</v>
      </c>
      <c r="AL139">
        <v>0</v>
      </c>
      <c r="AM139">
        <v>1</v>
      </c>
      <c r="AO139">
        <v>2500</v>
      </c>
      <c r="AP139" t="s">
        <v>1482</v>
      </c>
      <c r="AQ139" t="s">
        <v>1483</v>
      </c>
      <c r="AR139" s="169">
        <f>_xlfn.XLOOKUP(I139,'Prix vente'!A:A,'Prix vente'!B:B,FALSE)</f>
        <v>20003</v>
      </c>
    </row>
    <row r="140" spans="1:44" x14ac:dyDescent="0.25">
      <c r="A140" s="154" t="s">
        <v>1178</v>
      </c>
      <c r="B140" s="76" t="s">
        <v>298</v>
      </c>
      <c r="C140" s="191">
        <v>45624</v>
      </c>
      <c r="D140">
        <v>270</v>
      </c>
      <c r="E140" s="154" t="str">
        <f>_xlfn.XLOOKUP(D140,'PO Client'!$A:$A,'PO Client'!$B:$B,FALSE)</f>
        <v>Gignac + Unik</v>
      </c>
      <c r="F140" s="154"/>
      <c r="G140" s="154" t="s">
        <v>934</v>
      </c>
      <c r="H140" s="188">
        <f>_xlfn.XLOOKUP(D140,'PO Client'!A:A,'PO Client'!L:L,"")</f>
        <v>45632</v>
      </c>
      <c r="I140" s="3">
        <v>40197</v>
      </c>
      <c r="J140" s="3">
        <v>30015</v>
      </c>
      <c r="K140" s="169" t="str">
        <f>_xlfn.XLOOKUP(I140,'Prix vente'!$A:$A,'Prix vente'!$H:$H,"")</f>
        <v>S15</v>
      </c>
      <c r="L140" s="155" t="str">
        <f>_xlfn.XLOOKUP(J140,'Prix MP'!A:A,'Prix MP'!F:F,FALSE)</f>
        <v>S15-3</v>
      </c>
      <c r="M140" s="155" t="str">
        <f>_xlfn.XLOOKUP(J140,'Prix MP'!A:A,'Prix MP'!D:D,FALSE)</f>
        <v>Jinda</v>
      </c>
      <c r="N140" s="154" t="str">
        <f>_xlfn.XLOOKUP(I140,'Prix vente'!$A:$A,'Prix vente'!$J:$J,"")</f>
        <v>SG - Acrylic Adhesive</v>
      </c>
      <c r="O140">
        <v>10</v>
      </c>
      <c r="P140">
        <v>1</v>
      </c>
      <c r="Q140">
        <v>20.5</v>
      </c>
      <c r="R140">
        <v>1</v>
      </c>
      <c r="Y140">
        <v>10</v>
      </c>
      <c r="Z140">
        <v>205</v>
      </c>
      <c r="AI140" t="s">
        <v>94</v>
      </c>
      <c r="AJ140">
        <f>_xlfn.XLOOKUP(I140,'Prix vente'!$A:$A,'Prix vente'!$Q:$Q,"")</f>
        <v>2500</v>
      </c>
      <c r="AK140" t="str">
        <f>IF(_xlfn.XLOOKUP(I140,'Prix vente'!$A:$A,'Prix vente'!$O:$O,"")="msi","pi","m")</f>
        <v>pi</v>
      </c>
      <c r="AL140">
        <v>0</v>
      </c>
      <c r="AM140">
        <v>1</v>
      </c>
      <c r="AO140">
        <v>2500</v>
      </c>
      <c r="AP140" t="s">
        <v>1480</v>
      </c>
      <c r="AQ140" t="s">
        <v>1481</v>
      </c>
      <c r="AR140" s="169">
        <f>_xlfn.XLOOKUP(I140,'Prix vente'!A:A,'Prix vente'!B:B,FALSE)</f>
        <v>20015</v>
      </c>
    </row>
    <row r="141" spans="1:44" ht="15" customHeight="1" x14ac:dyDescent="0.25">
      <c r="A141" s="154" t="s">
        <v>1179</v>
      </c>
      <c r="B141" t="s">
        <v>298</v>
      </c>
      <c r="C141" s="191">
        <v>45628</v>
      </c>
      <c r="D141">
        <v>271</v>
      </c>
      <c r="E141" s="154" t="str">
        <f>_xlfn.XLOOKUP(D141,'PO Client'!$A:$A,'PO Client'!$B:$B,FALSE)</f>
        <v>Emballages Mijo</v>
      </c>
      <c r="F141" s="154"/>
      <c r="G141" s="154">
        <f>_xlfn.XLOOKUP(D141,'PO Client'!$A:$A,'PO Client'!$E:$E,FALSE)</f>
        <v>14302</v>
      </c>
      <c r="H141" s="188">
        <f>_xlfn.XLOOKUP(D141,'PO Client'!A:A,'PO Client'!L:L,"")</f>
        <v>45631</v>
      </c>
      <c r="I141" s="3">
        <v>40171</v>
      </c>
      <c r="J141" s="3">
        <v>30031</v>
      </c>
      <c r="K141" s="169" t="str">
        <f>_xlfn.XLOOKUP(I141,'Prix vente'!$A:$A,'Prix vente'!$H:$H,"")</f>
        <v>S15</v>
      </c>
      <c r="L141" s="155" t="str">
        <f>_xlfn.XLOOKUP(J141,'Prix MP'!A:A,'Prix MP'!F:F,FALSE)</f>
        <v>S15-3</v>
      </c>
      <c r="M141" s="155" t="str">
        <f>_xlfn.XLOOKUP(J141,'Prix MP'!A:A,'Prix MP'!D:D,FALSE)</f>
        <v>Jinda</v>
      </c>
      <c r="N141" s="154" t="str">
        <f>_xlfn.XLOOKUP(I141,'Prix vente'!$A:$A,'Prix vente'!$J:$J,"")</f>
        <v>SG - Acrylic Adhesive</v>
      </c>
      <c r="O141">
        <v>10</v>
      </c>
      <c r="P141">
        <v>6</v>
      </c>
      <c r="Q141">
        <v>12</v>
      </c>
      <c r="R141">
        <v>10</v>
      </c>
      <c r="AI141" t="s">
        <v>94</v>
      </c>
      <c r="AJ141" t="s">
        <v>1484</v>
      </c>
      <c r="AK141" t="str">
        <f>IF(_xlfn.XLOOKUP(I141,'Prix vente'!$A:$A,'Prix vente'!$O:$O,"")="msi","pi","m")</f>
        <v>pi</v>
      </c>
      <c r="AL141">
        <v>2</v>
      </c>
      <c r="AM141">
        <v>16</v>
      </c>
      <c r="AO141">
        <f>75000+60000</f>
        <v>135000</v>
      </c>
      <c r="AQ141" s="31" t="s">
        <v>1485</v>
      </c>
      <c r="AR141" s="169">
        <f>_xlfn.XLOOKUP(I141,'Prix vente'!A:A,'Prix vente'!B:B,FALSE)</f>
        <v>20015</v>
      </c>
    </row>
    <row r="142" spans="1:44" ht="15" customHeight="1" x14ac:dyDescent="0.25">
      <c r="A142" s="154" t="s">
        <v>1180</v>
      </c>
      <c r="B142" t="s">
        <v>298</v>
      </c>
      <c r="C142" s="191">
        <v>45628</v>
      </c>
      <c r="D142">
        <v>272</v>
      </c>
      <c r="E142" s="154" t="s">
        <v>1498</v>
      </c>
      <c r="F142" s="154"/>
      <c r="G142" s="154">
        <f>_xlfn.XLOOKUP(D142,'PO Client'!$A:$A,'PO Client'!$E:$E,FALSE)</f>
        <v>281124</v>
      </c>
      <c r="H142" s="188">
        <f>_xlfn.XLOOKUP(D142,'PO Client'!A:A,'PO Client'!L:L,"")</f>
        <v>45628</v>
      </c>
      <c r="I142" s="3">
        <v>40199</v>
      </c>
      <c r="J142" s="3">
        <v>30029</v>
      </c>
      <c r="K142" s="169" t="str">
        <f>_xlfn.XLOOKUP(I142,'Prix vente'!$A:$A,'Prix vente'!$H:$H,"")</f>
        <v>D21</v>
      </c>
      <c r="L142" s="155" t="str">
        <f>_xlfn.XLOOKUP(J142,'Prix MP'!A:A,'Prix MP'!F:F,FALSE)</f>
        <v>D11-3</v>
      </c>
      <c r="M142" s="155" t="str">
        <f>_xlfn.XLOOKUP(J142,'Prix MP'!A:A,'Prix MP'!D:D,FALSE)</f>
        <v>Jinda</v>
      </c>
      <c r="N142" s="154" t="str">
        <f>_xlfn.XLOOKUP(I142,'Prix vente'!$A:$A,'Prix vente'!$J:$J,"")</f>
        <v>TC DT - Hotmelt Adhesive</v>
      </c>
      <c r="O142">
        <v>8.75</v>
      </c>
      <c r="P142">
        <v>9</v>
      </c>
      <c r="Q142">
        <v>7.5</v>
      </c>
      <c r="R142">
        <v>1</v>
      </c>
      <c r="S142">
        <v>10</v>
      </c>
      <c r="T142">
        <v>1</v>
      </c>
      <c r="U142">
        <v>23.75</v>
      </c>
      <c r="V142">
        <v>1</v>
      </c>
      <c r="AI142" t="s">
        <v>94</v>
      </c>
      <c r="AJ142">
        <v>4800</v>
      </c>
      <c r="AK142" t="str">
        <f>IF(_xlfn.XLOOKUP(I142,'Prix vente'!$A:$A,'Prix vente'!$O:$O,"")="msi","pi","m")</f>
        <v>pi</v>
      </c>
      <c r="AM142" t="s">
        <v>1497</v>
      </c>
      <c r="AO142">
        <f>9*5000</f>
        <v>45000</v>
      </c>
      <c r="AP142" t="s">
        <v>1501</v>
      </c>
      <c r="AQ142" s="31" t="s">
        <v>1500</v>
      </c>
      <c r="AR142" s="169">
        <f>_xlfn.XLOOKUP(I142,'Prix vente'!A:A,'Prix vente'!B:B,FALSE)</f>
        <v>20024</v>
      </c>
    </row>
    <row r="143" spans="1:44" x14ac:dyDescent="0.25">
      <c r="A143" s="154" t="s">
        <v>1181</v>
      </c>
      <c r="B143" t="s">
        <v>298</v>
      </c>
      <c r="C143" s="191">
        <v>45628</v>
      </c>
      <c r="D143"/>
      <c r="E143" s="154" t="s">
        <v>853</v>
      </c>
      <c r="F143" s="154"/>
      <c r="G143" s="154" t="s">
        <v>933</v>
      </c>
      <c r="H143" s="188">
        <v>45629</v>
      </c>
      <c r="J143" s="3">
        <v>30011</v>
      </c>
      <c r="K143" s="169" t="s">
        <v>451</v>
      </c>
      <c r="L143" s="155" t="str">
        <f>_xlfn.XLOOKUP(J143,'Prix MP'!A:A,'Prix MP'!F:F,FALSE)</f>
        <v>S21-1</v>
      </c>
      <c r="M143" s="155" t="str">
        <f>_xlfn.XLOOKUP(J143,'Prix MP'!A:A,'Prix MP'!D:D,FALSE)</f>
        <v>AKO</v>
      </c>
      <c r="N143" s="154" t="s">
        <v>743</v>
      </c>
      <c r="O143">
        <v>13</v>
      </c>
      <c r="P143">
        <v>2</v>
      </c>
      <c r="Q143">
        <f>47-13</f>
        <v>34</v>
      </c>
      <c r="R143">
        <v>1</v>
      </c>
      <c r="Y143">
        <v>13</v>
      </c>
      <c r="Z143">
        <v>34</v>
      </c>
      <c r="AI143" t="s">
        <v>94</v>
      </c>
      <c r="AJ143">
        <v>2200</v>
      </c>
      <c r="AK143" t="s">
        <v>95</v>
      </c>
      <c r="AM143">
        <v>2</v>
      </c>
      <c r="AO143">
        <v>4500</v>
      </c>
      <c r="AP143" s="26" t="s">
        <v>1502</v>
      </c>
      <c r="AQ143" t="s">
        <v>1503</v>
      </c>
      <c r="AR143" s="169" t="b">
        <f>_xlfn.XLOOKUP(I143,'Prix vente'!A:A,'Prix vente'!B:B,FALSE)</f>
        <v>0</v>
      </c>
    </row>
    <row r="144" spans="1:44" ht="15" customHeight="1" x14ac:dyDescent="0.25">
      <c r="A144" s="154" t="s">
        <v>1182</v>
      </c>
      <c r="B144" t="s">
        <v>298</v>
      </c>
      <c r="C144" s="191">
        <v>45629</v>
      </c>
      <c r="D144">
        <v>274</v>
      </c>
      <c r="E144" s="154" t="str">
        <f>_xlfn.XLOOKUP(D144,'PO Client'!$A:$A,'PO Client'!$B:$B,FALSE)</f>
        <v>Imprimerie Ste-Julie</v>
      </c>
      <c r="F144" s="154"/>
      <c r="G144" s="154">
        <f>_xlfn.XLOOKUP(D144,'PO Client'!$A:$A,'PO Client'!$E:$E,FALSE)</f>
        <v>106059</v>
      </c>
      <c r="H144" s="188">
        <f>_xlfn.XLOOKUP(D144,'PO Client'!A:A,'PO Client'!L:L,"")</f>
        <v>45635</v>
      </c>
      <c r="I144" s="3">
        <v>40048</v>
      </c>
      <c r="J144" s="3">
        <v>30011</v>
      </c>
      <c r="K144" s="169" t="str">
        <f>_xlfn.XLOOKUP(I144,'Prix vente'!$A:$A,'Prix vente'!$H:$H,"")</f>
        <v>S21</v>
      </c>
      <c r="L144" s="155" t="str">
        <f>_xlfn.XLOOKUP(J144,'Prix MP'!A:A,'Prix MP'!F:F,FALSE)</f>
        <v>S21-1</v>
      </c>
      <c r="M144" s="155" t="str">
        <f>_xlfn.XLOOKUP(J144,'Prix MP'!A:A,'Prix MP'!D:D,FALSE)</f>
        <v>AKO</v>
      </c>
      <c r="N144" s="154" t="str">
        <f>_xlfn.XLOOKUP(I144,'Prix vente'!$A:$A,'Prix vente'!$J:$J,"")</f>
        <v>SG - Hotmelt Adhesive</v>
      </c>
      <c r="O144">
        <v>12</v>
      </c>
      <c r="P144">
        <v>5</v>
      </c>
      <c r="Y144">
        <v>12</v>
      </c>
      <c r="Z144">
        <v>12</v>
      </c>
      <c r="AA144">
        <v>12</v>
      </c>
      <c r="AB144">
        <v>12</v>
      </c>
      <c r="AC144">
        <v>12</v>
      </c>
      <c r="AI144" t="s">
        <v>94</v>
      </c>
      <c r="AJ144">
        <f>_xlfn.XLOOKUP(I144,'Prix vente'!$A:$A,'Prix vente'!$Q:$Q,"")</f>
        <v>5000</v>
      </c>
      <c r="AK144" t="str">
        <f>IF(_xlfn.XLOOKUP(I144,'Prix vente'!$A:$A,'Prix vente'!$O:$O,"")="msi","pi","m")</f>
        <v>pi</v>
      </c>
      <c r="AL144">
        <v>1</v>
      </c>
      <c r="AM144">
        <v>5</v>
      </c>
      <c r="AO144">
        <v>25000</v>
      </c>
      <c r="AQ144" s="31" t="s">
        <v>1504</v>
      </c>
      <c r="AR144" s="169">
        <f>_xlfn.XLOOKUP(I144,'Prix vente'!A:A,'Prix vente'!B:B,FALSE)</f>
        <v>20011</v>
      </c>
    </row>
    <row r="145" spans="1:44" ht="15" customHeight="1" x14ac:dyDescent="0.25">
      <c r="A145" s="154" t="s">
        <v>1183</v>
      </c>
      <c r="B145" t="s">
        <v>298</v>
      </c>
      <c r="C145" s="191">
        <v>45631</v>
      </c>
      <c r="D145">
        <v>275</v>
      </c>
      <c r="E145" s="154" t="str">
        <f>_xlfn.XLOOKUP(D145,'PO Client'!$A:$A,'PO Client'!$B:$B,FALSE)</f>
        <v>Digi America Inc.</v>
      </c>
      <c r="F145" s="154"/>
      <c r="G145" s="154">
        <f>_xlfn.XLOOKUP(D145,'PO Client'!$A:$A,'PO Client'!$E:$E,FALSE)</f>
        <v>50008916</v>
      </c>
      <c r="H145" s="188">
        <f>_xlfn.XLOOKUP(D145,'PO Client'!A:A,'PO Client'!L:L,"")</f>
        <v>45637</v>
      </c>
      <c r="I145" s="3">
        <v>40054</v>
      </c>
      <c r="J145" s="3">
        <v>30025</v>
      </c>
      <c r="K145" s="169" t="str">
        <f>_xlfn.XLOOKUP(I145,'Prix vente'!$A:$A,'Prix vente'!$H:$H,"")</f>
        <v>D16</v>
      </c>
      <c r="L145" s="155" t="str">
        <f>_xlfn.XLOOKUP(J145,'Prix MP'!A:A,'Prix MP'!F:F,FALSE)</f>
        <v>D11-1</v>
      </c>
      <c r="M145" s="155" t="str">
        <f>_xlfn.XLOOKUP(J145,'Prix MP'!A:A,'Prix MP'!D:D,FALSE)</f>
        <v>AKO</v>
      </c>
      <c r="N145" s="154" t="str">
        <f>_xlfn.XLOOKUP(I145,'Prix vente'!$A:$A,'Prix vente'!$J:$J,"")</f>
        <v>DT Paper, Acrylic adhesive</v>
      </c>
      <c r="O145">
        <v>9.5</v>
      </c>
      <c r="P145">
        <v>10</v>
      </c>
      <c r="Y145">
        <v>9.5</v>
      </c>
      <c r="Z145">
        <v>9.5</v>
      </c>
      <c r="AA145">
        <v>9.5</v>
      </c>
      <c r="AB145">
        <v>9.5</v>
      </c>
      <c r="AC145">
        <v>9.5</v>
      </c>
      <c r="AI145" t="s">
        <v>94</v>
      </c>
      <c r="AJ145">
        <v>4800</v>
      </c>
      <c r="AK145" t="str">
        <f>IF(_xlfn.XLOOKUP(I145,'Prix vente'!$A:$A,'Prix vente'!$O:$O,"")="msi","pi","m")</f>
        <v>pi</v>
      </c>
      <c r="AM145">
        <v>10</v>
      </c>
      <c r="AO145">
        <v>50000</v>
      </c>
      <c r="AP145" t="s">
        <v>1412</v>
      </c>
      <c r="AQ145" s="31" t="s">
        <v>1505</v>
      </c>
      <c r="AR145" s="169">
        <f>_xlfn.XLOOKUP(I145,'Prix vente'!A:A,'Prix vente'!B:B,FALSE)</f>
        <v>20013</v>
      </c>
    </row>
    <row r="146" spans="1:44" ht="15" customHeight="1" x14ac:dyDescent="0.25">
      <c r="A146" s="154" t="s">
        <v>1184</v>
      </c>
      <c r="B146" t="s">
        <v>298</v>
      </c>
      <c r="C146" s="191">
        <v>45631</v>
      </c>
      <c r="D146">
        <v>276</v>
      </c>
      <c r="E146" s="154" t="str">
        <f>_xlfn.XLOOKUP(D146,'PO Client'!$A:$A,'PO Client'!$B:$B,FALSE)</f>
        <v>Étiquettes Luso-Flex</v>
      </c>
      <c r="F146" s="154"/>
      <c r="G146" s="154">
        <f>_xlfn.XLOOKUP(D146,'PO Client'!$A:$A,'PO Client'!$E:$E,FALSE)</f>
        <v>1958</v>
      </c>
      <c r="H146" s="188">
        <f>_xlfn.XLOOKUP(D146,'PO Client'!A:A,'PO Client'!L:L,"")</f>
        <v>45638</v>
      </c>
      <c r="I146" s="3">
        <v>40156</v>
      </c>
      <c r="J146" s="3">
        <v>30026</v>
      </c>
      <c r="K146" s="169" t="str">
        <f>_xlfn.XLOOKUP(I146,'Prix vente'!$A:$A,'Prix vente'!$H:$H,"")</f>
        <v>D21</v>
      </c>
      <c r="L146" s="155" t="str">
        <f>_xlfn.XLOOKUP(J146,'Prix MP'!A:A,'Prix MP'!F:F,FALSE)</f>
        <v>D11-2</v>
      </c>
      <c r="M146" s="155" t="str">
        <f>_xlfn.XLOOKUP(J146,'Prix MP'!A:A,'Prix MP'!D:D,FALSE)</f>
        <v>Etsuhiro</v>
      </c>
      <c r="N146" s="154" t="str">
        <f>_xlfn.XLOOKUP(I146,'Prix vente'!$A:$A,'Prix vente'!$J:$J,"")</f>
        <v>TC DT - Hotmelt Adhesive</v>
      </c>
      <c r="O146">
        <v>8.6</v>
      </c>
      <c r="P146">
        <v>14</v>
      </c>
      <c r="Y146">
        <v>8.6</v>
      </c>
      <c r="Z146">
        <v>8.6</v>
      </c>
      <c r="AA146">
        <v>8.6</v>
      </c>
      <c r="AB146">
        <v>8.6</v>
      </c>
      <c r="AC146">
        <v>8.6</v>
      </c>
      <c r="AD146">
        <v>8.6</v>
      </c>
      <c r="AE146">
        <v>8.6</v>
      </c>
      <c r="AI146" t="s">
        <v>94</v>
      </c>
      <c r="AJ146">
        <v>9800</v>
      </c>
      <c r="AK146" t="str">
        <f>IF(_xlfn.XLOOKUP(I146,'Prix vente'!$A:$A,'Prix vente'!$O:$O,"")="msi","pi","m")</f>
        <v>pi</v>
      </c>
      <c r="AL146">
        <v>2</v>
      </c>
      <c r="AM146">
        <v>14</v>
      </c>
      <c r="AO146">
        <f>140000</f>
        <v>140000</v>
      </c>
      <c r="AP146">
        <v>10036</v>
      </c>
      <c r="AQ146" s="31" t="s">
        <v>1506</v>
      </c>
      <c r="AR146" s="169">
        <f>_xlfn.XLOOKUP(I146,'Prix vente'!A:A,'Prix vente'!B:B,FALSE)</f>
        <v>20025</v>
      </c>
    </row>
    <row r="147" spans="1:44" ht="15" customHeight="1" x14ac:dyDescent="0.25">
      <c r="A147" s="154" t="s">
        <v>1185</v>
      </c>
      <c r="B147" t="s">
        <v>298</v>
      </c>
      <c r="C147" s="191">
        <v>45631</v>
      </c>
      <c r="D147">
        <v>277</v>
      </c>
      <c r="E147" s="154" t="str">
        <f>_xlfn.XLOOKUP(D147,'PO Client'!$A:$A,'PO Client'!$B:$B,FALSE)</f>
        <v>Étiquettes Luso-Flex</v>
      </c>
      <c r="F147" s="154"/>
      <c r="G147" s="154">
        <f>_xlfn.XLOOKUP(D147,'PO Client'!$A:$A,'PO Client'!$E:$E,FALSE)</f>
        <v>1959</v>
      </c>
      <c r="H147" s="188">
        <f>_xlfn.XLOOKUP(D147,'PO Client'!A:A,'PO Client'!L:L,"")</f>
        <v>45638</v>
      </c>
      <c r="I147" s="3">
        <v>40202</v>
      </c>
      <c r="J147" s="3">
        <v>30017</v>
      </c>
      <c r="K147" s="169" t="str">
        <f>_xlfn.XLOOKUP(I147,'Prix vente'!$A:$A,'Prix vente'!$H:$H,"")</f>
        <v>B25</v>
      </c>
      <c r="L147" s="155" t="str">
        <f>_xlfn.XLOOKUP(J147,'Prix MP'!A:A,'Prix MP'!F:F,FALSE)</f>
        <v>B25-3</v>
      </c>
      <c r="M147" s="155" t="str">
        <f>_xlfn.XLOOKUP(J147,'Prix MP'!A:A,'Prix MP'!D:D,FALSE)</f>
        <v>Jinda</v>
      </c>
      <c r="N147" s="154" t="str">
        <f>_xlfn.XLOOKUP(I147,'Prix vente'!$A:$A,'Prix vente'!$J:$J,"")</f>
        <v>White BOPP - Acrylic Adhesive</v>
      </c>
      <c r="O147">
        <v>4.75</v>
      </c>
      <c r="P147">
        <v>2</v>
      </c>
      <c r="Y147">
        <v>4.75</v>
      </c>
      <c r="Z147">
        <v>4.75</v>
      </c>
      <c r="AI147" t="s">
        <v>94</v>
      </c>
      <c r="AJ147">
        <f>_xlfn.XLOOKUP(I147,'Prix vente'!$A:$A,'Prix vente'!$Q:$Q,"")</f>
        <v>2500</v>
      </c>
      <c r="AK147" t="str">
        <f>IF(_xlfn.XLOOKUP(I147,'Prix vente'!$A:$A,'Prix vente'!$O:$O,"")="msi","pi","m")</f>
        <v>pi</v>
      </c>
      <c r="AM147">
        <v>2</v>
      </c>
      <c r="AO147">
        <v>5000</v>
      </c>
      <c r="AQ147" s="31" t="s">
        <v>1507</v>
      </c>
      <c r="AR147" s="169">
        <f>_xlfn.XLOOKUP(I147,'Prix vente'!A:A,'Prix vente'!B:B,FALSE)</f>
        <v>20017</v>
      </c>
    </row>
    <row r="148" spans="1:44" ht="15" customHeight="1" x14ac:dyDescent="0.25">
      <c r="A148" s="154" t="s">
        <v>1186</v>
      </c>
      <c r="B148" t="s">
        <v>298</v>
      </c>
      <c r="C148" s="191">
        <v>45635</v>
      </c>
      <c r="D148">
        <v>278</v>
      </c>
      <c r="E148" s="154" t="str">
        <f>_xlfn.XLOOKUP(D148,'PO Client'!$A:$A,'PO Client'!$B:$B,FALSE)</f>
        <v>Imprimerie Ste-Julie</v>
      </c>
      <c r="F148" s="154"/>
      <c r="G148" s="154">
        <f>_xlfn.XLOOKUP(D148,'PO Client'!$A:$A,'PO Client'!$E:$E,FALSE)</f>
        <v>106205</v>
      </c>
      <c r="H148" s="188">
        <f>_xlfn.XLOOKUP(D148,'PO Client'!A:A,'PO Client'!L:L,"")</f>
        <v>45639</v>
      </c>
      <c r="I148" s="3">
        <v>40117</v>
      </c>
      <c r="J148" s="3">
        <v>30015</v>
      </c>
      <c r="K148" s="169" t="str">
        <f>_xlfn.XLOOKUP(I148,'Prix vente'!$A:$A,'Prix vente'!$H:$H,"")</f>
        <v>S15</v>
      </c>
      <c r="L148" s="155" t="str">
        <f>_xlfn.XLOOKUP(J148,'Prix MP'!A:A,'Prix MP'!F:F,FALSE)</f>
        <v>S15-3</v>
      </c>
      <c r="M148" s="155" t="str">
        <f>_xlfn.XLOOKUP(J148,'Prix MP'!A:A,'Prix MP'!D:D,FALSE)</f>
        <v>Jinda</v>
      </c>
      <c r="N148" s="154" t="str">
        <f>_xlfn.XLOOKUP(I148,'Prix vente'!$A:$A,'Prix vente'!$J:$J,"")</f>
        <v>SG - Acrylic Adhesive</v>
      </c>
      <c r="O148">
        <v>10</v>
      </c>
      <c r="P148">
        <v>4</v>
      </c>
      <c r="Q148">
        <v>13</v>
      </c>
      <c r="R148">
        <v>1</v>
      </c>
      <c r="S148">
        <v>7</v>
      </c>
      <c r="T148">
        <v>1</v>
      </c>
      <c r="Y148">
        <v>10</v>
      </c>
      <c r="Z148">
        <v>10</v>
      </c>
      <c r="AA148">
        <v>10</v>
      </c>
      <c r="AB148">
        <v>10</v>
      </c>
      <c r="AC148">
        <v>13</v>
      </c>
      <c r="AD148">
        <v>7</v>
      </c>
      <c r="AI148" t="s">
        <v>94</v>
      </c>
      <c r="AJ148">
        <v>5000</v>
      </c>
      <c r="AK148" t="str">
        <f>IF(_xlfn.XLOOKUP(I148,'Prix vente'!$A:$A,'Prix vente'!$O:$O,"")="msi","pi","m")</f>
        <v>pi</v>
      </c>
      <c r="AM148">
        <v>6</v>
      </c>
      <c r="AO148">
        <v>30000</v>
      </c>
      <c r="AP148" t="s">
        <v>1510</v>
      </c>
      <c r="AQ148" s="31" t="s">
        <v>1511</v>
      </c>
      <c r="AR148" s="169">
        <f>_xlfn.XLOOKUP(I148,'Prix vente'!A:A,'Prix vente'!B:B,FALSE)</f>
        <v>20015</v>
      </c>
    </row>
    <row r="149" spans="1:44" ht="15" customHeight="1" x14ac:dyDescent="0.25">
      <c r="A149" s="154" t="s">
        <v>1187</v>
      </c>
      <c r="B149" t="s">
        <v>298</v>
      </c>
      <c r="C149" s="191">
        <v>45636</v>
      </c>
      <c r="D149">
        <v>279</v>
      </c>
      <c r="E149" s="154" t="str">
        <f>_xlfn.XLOOKUP(D149,'PO Client'!$A:$A,'PO Client'!$B:$B,FALSE)</f>
        <v>Damaflex Imprimerie Multiservices Inc.</v>
      </c>
      <c r="F149" s="154"/>
      <c r="G149" s="154">
        <f>_xlfn.XLOOKUP(D149,'PO Client'!$A:$A,'PO Client'!$E:$E,FALSE)</f>
        <v>179977</v>
      </c>
      <c r="H149" s="188">
        <f>_xlfn.XLOOKUP(D149,'PO Client'!A:A,'PO Client'!L:L,"")</f>
        <v>45642</v>
      </c>
      <c r="I149" s="3">
        <v>40144</v>
      </c>
      <c r="J149" s="3">
        <v>30025</v>
      </c>
      <c r="K149" s="169" t="str">
        <f>_xlfn.XLOOKUP(I149,'Prix vente'!$A:$A,'Prix vente'!$H:$H,"")</f>
        <v>D11</v>
      </c>
      <c r="L149" s="155" t="str">
        <f>_xlfn.XLOOKUP(J149,'Prix MP'!A:A,'Prix MP'!F:F,FALSE)</f>
        <v>D11-1</v>
      </c>
      <c r="M149" s="155" t="str">
        <f>_xlfn.XLOOKUP(J149,'Prix MP'!A:A,'Prix MP'!D:D,FALSE)</f>
        <v>AKO</v>
      </c>
      <c r="N149" s="154" t="str">
        <f>_xlfn.XLOOKUP(I149,'Prix vente'!$A:$A,'Prix vente'!$J:$J,"")</f>
        <v>TC DT - Hotmelt Adhesive</v>
      </c>
      <c r="O149">
        <v>9</v>
      </c>
      <c r="P149">
        <v>2</v>
      </c>
      <c r="Q149">
        <v>9.5</v>
      </c>
      <c r="R149">
        <v>8</v>
      </c>
      <c r="S149">
        <v>6.5</v>
      </c>
      <c r="T149">
        <v>4</v>
      </c>
      <c r="Y149">
        <v>9</v>
      </c>
      <c r="Z149">
        <v>9.5</v>
      </c>
      <c r="AA149">
        <v>9.5</v>
      </c>
      <c r="AB149">
        <v>9.5</v>
      </c>
      <c r="AC149">
        <v>9.5</v>
      </c>
      <c r="AD149">
        <v>6.5</v>
      </c>
      <c r="AE149">
        <v>6.5</v>
      </c>
      <c r="AI149" t="s">
        <v>94</v>
      </c>
      <c r="AJ149">
        <v>4800</v>
      </c>
      <c r="AK149" t="str">
        <f>IF(_xlfn.XLOOKUP(I149,'Prix vente'!$A:$A,'Prix vente'!$O:$O,"")="msi","pi","m")</f>
        <v>pi</v>
      </c>
      <c r="AL149">
        <v>1</v>
      </c>
      <c r="AM149">
        <v>14</v>
      </c>
      <c r="AO149">
        <f>14*5000</f>
        <v>70000</v>
      </c>
      <c r="AP149" t="s">
        <v>1412</v>
      </c>
      <c r="AQ149" s="31" t="s">
        <v>1514</v>
      </c>
      <c r="AR149" s="169">
        <f>_xlfn.XLOOKUP(I149,'Prix vente'!A:A,'Prix vente'!B:B,FALSE)</f>
        <v>20013</v>
      </c>
    </row>
    <row r="150" spans="1:44" ht="15" customHeight="1" x14ac:dyDescent="0.25">
      <c r="A150" s="154" t="s">
        <v>1188</v>
      </c>
      <c r="B150" t="s">
        <v>298</v>
      </c>
      <c r="C150" s="191">
        <v>45636</v>
      </c>
      <c r="D150">
        <v>281</v>
      </c>
      <c r="E150" s="154" t="str">
        <f>_xlfn.XLOOKUP(D150,'PO Client'!$A:$A,'PO Client'!$B:$B,FALSE)</f>
        <v>Imprimerie Ste-Julie</v>
      </c>
      <c r="F150" s="154"/>
      <c r="G150" s="154">
        <f>_xlfn.XLOOKUP(D150,'PO Client'!$A:$A,'PO Client'!$E:$E,FALSE)</f>
        <v>106247</v>
      </c>
      <c r="H150" s="188">
        <f>_xlfn.XLOOKUP(D150,'PO Client'!A:A,'PO Client'!L:L,"")</f>
        <v>45643</v>
      </c>
      <c r="I150" s="3">
        <v>40081</v>
      </c>
      <c r="J150" s="3">
        <v>30011</v>
      </c>
      <c r="K150" s="169" t="str">
        <f>_xlfn.XLOOKUP(I150,'Prix vente'!$A:$A,'Prix vente'!$H:$H,"")</f>
        <v>S21</v>
      </c>
      <c r="L150" s="155" t="str">
        <f>_xlfn.XLOOKUP(J150,'Prix MP'!A:A,'Prix MP'!F:F,FALSE)</f>
        <v>S21-1</v>
      </c>
      <c r="M150" s="155" t="str">
        <f>_xlfn.XLOOKUP(J150,'Prix MP'!A:A,'Prix MP'!D:D,FALSE)</f>
        <v>AKO</v>
      </c>
      <c r="N150" s="154" t="str">
        <f>_xlfn.XLOOKUP(I150,'Prix vente'!$A:$A,'Prix vente'!$J:$J,"")</f>
        <v>SG - Hotmelt Adhesive</v>
      </c>
      <c r="O150">
        <v>10</v>
      </c>
      <c r="P150">
        <v>4</v>
      </c>
      <c r="Q150">
        <v>13</v>
      </c>
      <c r="R150">
        <v>1</v>
      </c>
      <c r="S150">
        <v>7</v>
      </c>
      <c r="T150">
        <v>1</v>
      </c>
      <c r="Y150">
        <v>10</v>
      </c>
      <c r="Z150">
        <v>10</v>
      </c>
      <c r="AA150">
        <v>10</v>
      </c>
      <c r="AB150">
        <v>10</v>
      </c>
      <c r="AC150">
        <v>13</v>
      </c>
      <c r="AD150">
        <v>7</v>
      </c>
      <c r="AI150" t="s">
        <v>94</v>
      </c>
      <c r="AJ150">
        <f>_xlfn.XLOOKUP(I150,'Prix vente'!$A:$A,'Prix vente'!$Q:$Q,"")</f>
        <v>5000</v>
      </c>
      <c r="AK150" t="str">
        <f>IF(_xlfn.XLOOKUP(I150,'Prix vente'!$A:$A,'Prix vente'!$O:$O,"")="msi","pi","m")</f>
        <v>pi</v>
      </c>
      <c r="AM150">
        <v>6</v>
      </c>
      <c r="AO150">
        <v>30000</v>
      </c>
      <c r="AQ150" s="31" t="s">
        <v>1515</v>
      </c>
      <c r="AR150" s="169">
        <f>_xlfn.XLOOKUP(I150,'Prix vente'!A:A,'Prix vente'!B:B,FALSE)</f>
        <v>20011</v>
      </c>
    </row>
    <row r="151" spans="1:44" ht="15" customHeight="1" x14ac:dyDescent="0.25">
      <c r="A151" s="154" t="s">
        <v>1189</v>
      </c>
      <c r="B151" t="s">
        <v>298</v>
      </c>
      <c r="C151" s="191">
        <v>45637</v>
      </c>
      <c r="D151">
        <v>282</v>
      </c>
      <c r="E151" s="154" t="str">
        <f>_xlfn.XLOOKUP(D151,'PO Client'!$A:$A,'PO Client'!$B:$B,FALSE)</f>
        <v>Emballages Mijo</v>
      </c>
      <c r="F151" s="154"/>
      <c r="G151" s="154">
        <f>_xlfn.XLOOKUP(D151,'PO Client'!$A:$A,'PO Client'!$E:$E,FALSE)</f>
        <v>14315</v>
      </c>
      <c r="H151" s="188">
        <f>_xlfn.XLOOKUP(D151,'PO Client'!A:A,'PO Client'!L:L,"")</f>
        <v>45643</v>
      </c>
      <c r="I151" s="3">
        <v>40171</v>
      </c>
      <c r="J151" s="3">
        <v>30015</v>
      </c>
      <c r="K151" s="169" t="str">
        <f>_xlfn.XLOOKUP(I151,'Prix vente'!$A:$A,'Prix vente'!$H:$H,"")</f>
        <v>S15</v>
      </c>
      <c r="L151" s="155" t="str">
        <f>_xlfn.XLOOKUP(J151,'Prix MP'!A:A,'Prix MP'!F:F,FALSE)</f>
        <v>S15-3</v>
      </c>
      <c r="M151" s="155" t="str">
        <f>_xlfn.XLOOKUP(J151,'Prix MP'!A:A,'Prix MP'!D:D,FALSE)</f>
        <v>Jinda</v>
      </c>
      <c r="N151" s="154" t="str">
        <f>_xlfn.XLOOKUP(I151,'Prix vente'!$A:$A,'Prix vente'!$J:$J,"")</f>
        <v>SG - Acrylic Adhesive</v>
      </c>
      <c r="O151">
        <v>10</v>
      </c>
      <c r="P151">
        <v>6</v>
      </c>
      <c r="Y151">
        <v>10</v>
      </c>
      <c r="Z151">
        <v>10</v>
      </c>
      <c r="AA151">
        <v>10</v>
      </c>
      <c r="AB151">
        <v>10</v>
      </c>
      <c r="AC151">
        <v>10</v>
      </c>
      <c r="AD151">
        <v>10</v>
      </c>
      <c r="AI151" t="s">
        <v>94</v>
      </c>
      <c r="AJ151">
        <f>_xlfn.XLOOKUP(I151,'Prix vente'!$A:$A,'Prix vente'!$Q:$Q,"")</f>
        <v>10000</v>
      </c>
      <c r="AK151" t="str">
        <f>IF(_xlfn.XLOOKUP(I151,'Prix vente'!$A:$A,'Prix vente'!$O:$O,"")="msi","pi","m")</f>
        <v>pi</v>
      </c>
      <c r="AM151">
        <v>6</v>
      </c>
      <c r="AO151">
        <v>60000</v>
      </c>
      <c r="AP151" t="s">
        <v>1516</v>
      </c>
      <c r="AQ151" s="31" t="s">
        <v>1517</v>
      </c>
      <c r="AR151" s="169">
        <f>_xlfn.XLOOKUP(I151,'Prix vente'!A:A,'Prix vente'!B:B,FALSE)</f>
        <v>20015</v>
      </c>
    </row>
    <row r="152" spans="1:44" ht="15" customHeight="1" x14ac:dyDescent="0.25">
      <c r="A152" s="154" t="s">
        <v>1190</v>
      </c>
      <c r="B152" t="s">
        <v>298</v>
      </c>
      <c r="C152" s="191">
        <v>45637</v>
      </c>
      <c r="D152">
        <v>283</v>
      </c>
      <c r="E152" s="154" t="str">
        <f>_xlfn.XLOOKUP(D152,'PO Client'!$A:$A,'PO Client'!$B:$B,FALSE)</f>
        <v>Imprimerie Ste-Julie</v>
      </c>
      <c r="F152" s="154"/>
      <c r="G152" s="154">
        <f>_xlfn.XLOOKUP(D152,'PO Client'!$A:$A,'PO Client'!$E:$E,FALSE)</f>
        <v>106272</v>
      </c>
      <c r="H152" s="188">
        <f>_xlfn.XLOOKUP(D152,'PO Client'!A:A,'PO Client'!L:L,"")</f>
        <v>45644</v>
      </c>
      <c r="I152" s="3">
        <v>40084</v>
      </c>
      <c r="J152" s="3">
        <v>30027</v>
      </c>
      <c r="K152" s="169" t="str">
        <f>_xlfn.XLOOKUP(I152,'Prix vente'!$A:$A,'Prix vente'!$H:$H,"")</f>
        <v>B25</v>
      </c>
      <c r="L152" s="155" t="str">
        <f>_xlfn.XLOOKUP(J152,'Prix MP'!A:A,'Prix MP'!F:F,FALSE)</f>
        <v>B25-3</v>
      </c>
      <c r="M152" s="155" t="str">
        <f>_xlfn.XLOOKUP(J152,'Prix MP'!A:A,'Prix MP'!D:D,FALSE)</f>
        <v>Jinda</v>
      </c>
      <c r="N152" s="154" t="str">
        <f>_xlfn.XLOOKUP(I152,'Prix vente'!$A:$A,'Prix vente'!$J:$J,"")</f>
        <v>White BOPP - Acrylic Adhesive</v>
      </c>
      <c r="O152">
        <v>12</v>
      </c>
      <c r="P152">
        <v>5</v>
      </c>
      <c r="Y152">
        <v>12</v>
      </c>
      <c r="Z152">
        <v>12</v>
      </c>
      <c r="AA152">
        <v>12</v>
      </c>
      <c r="AB152">
        <v>12</v>
      </c>
      <c r="AC152">
        <v>12</v>
      </c>
      <c r="AI152" t="s">
        <v>94</v>
      </c>
      <c r="AJ152">
        <v>4750</v>
      </c>
      <c r="AK152" t="str">
        <f>IF(_xlfn.XLOOKUP(I152,'Prix vente'!$A:$A,'Prix vente'!$O:$O,"")="msi","pi","m")</f>
        <v>pi</v>
      </c>
      <c r="AM152">
        <v>5</v>
      </c>
      <c r="AO152">
        <f>5*4750</f>
        <v>23750</v>
      </c>
      <c r="AP152" t="s">
        <v>1518</v>
      </c>
      <c r="AQ152" s="31" t="s">
        <v>1519</v>
      </c>
      <c r="AR152" s="169">
        <f>_xlfn.XLOOKUP(I152,'Prix vente'!A:A,'Prix vente'!B:B,FALSE)</f>
        <v>20017</v>
      </c>
    </row>
    <row r="153" spans="1:44" ht="15" customHeight="1" x14ac:dyDescent="0.25">
      <c r="A153" s="154" t="s">
        <v>1191</v>
      </c>
      <c r="B153" t="s">
        <v>298</v>
      </c>
      <c r="C153" s="191">
        <v>45638</v>
      </c>
      <c r="D153">
        <v>284</v>
      </c>
      <c r="E153" s="154" t="str">
        <f>_xlfn.XLOOKUP(D153,'PO Client'!$A:$A,'PO Client'!$B:$B,FALSE)</f>
        <v>Étiquettes Multi-Flex</v>
      </c>
      <c r="F153" s="154"/>
      <c r="G153" s="154">
        <f>_xlfn.XLOOKUP(D153,'PO Client'!$A:$A,'PO Client'!$E:$E,FALSE)</f>
        <v>9936</v>
      </c>
      <c r="H153" s="188">
        <f>_xlfn.XLOOKUP(D153,'PO Client'!A:A,'PO Client'!L:L,"")</f>
        <v>45644</v>
      </c>
      <c r="I153" s="3">
        <v>40206</v>
      </c>
      <c r="J153" s="3">
        <v>30015</v>
      </c>
      <c r="K153" s="169" t="str">
        <f>_xlfn.XLOOKUP(I153,'Prix vente'!$A:$A,'Prix vente'!$H:$H,"")</f>
        <v>S15</v>
      </c>
      <c r="L153" s="155" t="str">
        <f>_xlfn.XLOOKUP(J153,'Prix MP'!A:A,'Prix MP'!F:F,FALSE)</f>
        <v>S15-3</v>
      </c>
      <c r="M153" s="155" t="str">
        <f>_xlfn.XLOOKUP(J153,'Prix MP'!A:A,'Prix MP'!D:D,FALSE)</f>
        <v>Jinda</v>
      </c>
      <c r="N153" s="154" t="str">
        <f>_xlfn.XLOOKUP(I153,'Prix vente'!$A:$A,'Prix vente'!$J:$J,"")</f>
        <v>SG - Acrylic Adhesive</v>
      </c>
      <c r="O153">
        <v>10</v>
      </c>
      <c r="P153">
        <v>6</v>
      </c>
      <c r="Q153">
        <v>8.75</v>
      </c>
      <c r="R153">
        <v>6</v>
      </c>
      <c r="S153">
        <v>7.5</v>
      </c>
      <c r="T153">
        <v>1</v>
      </c>
      <c r="AI153" t="s">
        <v>94</v>
      </c>
      <c r="AJ153">
        <f>_xlfn.XLOOKUP(I153,'Prix vente'!$A:$A,'Prix vente'!$Q:$Q,"")</f>
        <v>10000</v>
      </c>
      <c r="AK153" t="str">
        <f>IF(_xlfn.XLOOKUP(I153,'Prix vente'!$A:$A,'Prix vente'!$O:$O,"")="msi","pi","m")</f>
        <v>pi</v>
      </c>
      <c r="AP153" t="s">
        <v>1521</v>
      </c>
      <c r="AQ153" s="31" t="s">
        <v>1522</v>
      </c>
      <c r="AR153" s="169">
        <f>_xlfn.XLOOKUP(I153,'Prix vente'!A:A,'Prix vente'!B:B,FALSE)</f>
        <v>20015</v>
      </c>
    </row>
    <row r="154" spans="1:44" ht="15" customHeight="1" x14ac:dyDescent="0.25">
      <c r="A154" s="154" t="s">
        <v>1192</v>
      </c>
      <c r="B154" t="str">
        <f>_xlfn.XLOOKUP(A154,'Prix revient'!A:A,'Prix revient'!B:B)</f>
        <v>Ouvert</v>
      </c>
      <c r="C154" s="191">
        <v>45639</v>
      </c>
      <c r="D154"/>
      <c r="E154" s="154" t="s">
        <v>1543</v>
      </c>
      <c r="F154" s="154"/>
      <c r="G154" s="154" t="s">
        <v>149</v>
      </c>
      <c r="H154" s="188"/>
      <c r="K154" s="169" t="s">
        <v>149</v>
      </c>
      <c r="L154" s="155" t="s">
        <v>149</v>
      </c>
      <c r="M154" s="155" t="s">
        <v>145</v>
      </c>
      <c r="N154" s="154" t="s">
        <v>1535</v>
      </c>
      <c r="AI154" t="s">
        <v>94</v>
      </c>
      <c r="AJ154">
        <v>10000</v>
      </c>
      <c r="AK154" t="s">
        <v>95</v>
      </c>
      <c r="AP154" t="s">
        <v>1542</v>
      </c>
      <c r="AQ154" s="31" t="s">
        <v>1545</v>
      </c>
      <c r="AR154" s="169" t="b">
        <f>_xlfn.XLOOKUP(I154,'Prix vente'!A:A,'Prix vente'!B:B,FALSE)</f>
        <v>0</v>
      </c>
    </row>
    <row r="155" spans="1:44" ht="15" customHeight="1" x14ac:dyDescent="0.25">
      <c r="A155" s="154" t="s">
        <v>1217</v>
      </c>
      <c r="B155" t="str">
        <f>_xlfn.XLOOKUP(A155,'Prix revient'!A:A,'Prix revient'!B:B)</f>
        <v>Ouvert</v>
      </c>
      <c r="C155" s="191">
        <v>45639</v>
      </c>
      <c r="D155"/>
      <c r="E155" s="154" t="s">
        <v>1543</v>
      </c>
      <c r="F155" s="154"/>
      <c r="G155" s="154" t="s">
        <v>346</v>
      </c>
      <c r="H155" s="188"/>
      <c r="K155" s="169" t="s">
        <v>346</v>
      </c>
      <c r="L155" s="155" t="s">
        <v>346</v>
      </c>
      <c r="M155" s="155" t="s">
        <v>145</v>
      </c>
      <c r="N155" s="154" t="s">
        <v>1536</v>
      </c>
      <c r="AI155" t="s">
        <v>94</v>
      </c>
      <c r="AJ155">
        <v>10000</v>
      </c>
      <c r="AK155" t="s">
        <v>95</v>
      </c>
      <c r="AP155" t="s">
        <v>1086</v>
      </c>
      <c r="AQ155" s="31" t="s">
        <v>1541</v>
      </c>
      <c r="AR155" s="169" t="b">
        <f>_xlfn.XLOOKUP(I155,'Prix vente'!A:A,'Prix vente'!B:B,FALSE)</f>
        <v>0</v>
      </c>
    </row>
    <row r="156" spans="1:44" ht="15" customHeight="1" x14ac:dyDescent="0.25">
      <c r="A156" s="154" t="s">
        <v>1218</v>
      </c>
      <c r="B156" t="str">
        <f>_xlfn.XLOOKUP(A156,'Prix revient'!A:A,'Prix revient'!B:B)</f>
        <v>Ouvert</v>
      </c>
      <c r="C156" s="191">
        <v>45639</v>
      </c>
      <c r="D156"/>
      <c r="E156" s="154" t="s">
        <v>1544</v>
      </c>
      <c r="F156" s="154"/>
      <c r="G156" s="154" t="s">
        <v>1537</v>
      </c>
      <c r="H156" s="188"/>
      <c r="K156" s="169" t="s">
        <v>149</v>
      </c>
      <c r="L156" s="155" t="s">
        <v>149</v>
      </c>
      <c r="M156" s="155" t="s">
        <v>145</v>
      </c>
      <c r="N156" s="154" t="s">
        <v>1534</v>
      </c>
      <c r="AI156" t="s">
        <v>94</v>
      </c>
      <c r="AJ156" t="str">
        <f>_xlfn.XLOOKUP(I156,'Prix vente'!$A:$A,'Prix vente'!$Q:$Q,"")</f>
        <v/>
      </c>
      <c r="AK156" t="str">
        <f>IF(_xlfn.XLOOKUP(I156,'Prix vente'!$A:$A,'Prix vente'!$O:$O,"")="msi","pi","m")</f>
        <v>m</v>
      </c>
      <c r="AQ156" s="31" t="s">
        <v>1540</v>
      </c>
      <c r="AR156" s="169" t="b">
        <f>_xlfn.XLOOKUP(I156,'Prix vente'!A:A,'Prix vente'!B:B,FALSE)</f>
        <v>0</v>
      </c>
    </row>
    <row r="157" spans="1:44" ht="15" customHeight="1" x14ac:dyDescent="0.25">
      <c r="A157" s="154" t="s">
        <v>1219</v>
      </c>
      <c r="B157" t="str">
        <f>_xlfn.XLOOKUP(A157,'Prix revient'!A:A,'Prix revient'!B:B)</f>
        <v>Ouvert</v>
      </c>
      <c r="C157" s="191">
        <v>45639</v>
      </c>
      <c r="D157"/>
      <c r="E157" s="154" t="s">
        <v>1544</v>
      </c>
      <c r="F157" s="154"/>
      <c r="G157" s="154" t="s">
        <v>1538</v>
      </c>
      <c r="H157" s="188" t="str">
        <f>_xlfn.XLOOKUP(D157,'PO Client'!A:A,'PO Client'!L:L,"")</f>
        <v/>
      </c>
      <c r="K157" s="169" t="s">
        <v>346</v>
      </c>
      <c r="L157" s="155" t="s">
        <v>346</v>
      </c>
      <c r="M157" s="155" t="s">
        <v>145</v>
      </c>
      <c r="N157" s="154" t="s">
        <v>1534</v>
      </c>
      <c r="AI157" t="s">
        <v>94</v>
      </c>
      <c r="AJ157" t="str">
        <f>_xlfn.XLOOKUP(I157,'Prix vente'!$A:$A,'Prix vente'!$Q:$Q,"")</f>
        <v/>
      </c>
      <c r="AK157" t="str">
        <f>IF(_xlfn.XLOOKUP(I157,'Prix vente'!$A:$A,'Prix vente'!$O:$O,"")="msi","pi","m")</f>
        <v>m</v>
      </c>
      <c r="AQ157" s="31" t="s">
        <v>1539</v>
      </c>
      <c r="AR157" s="169" t="b">
        <f>_xlfn.XLOOKUP(I157,'Prix vente'!A:A,'Prix vente'!B:B,FALSE)</f>
        <v>0</v>
      </c>
    </row>
    <row r="158" spans="1:44" ht="15" customHeight="1" x14ac:dyDescent="0.25">
      <c r="A158" s="154" t="s">
        <v>1220</v>
      </c>
      <c r="B158" t="str">
        <f>_xlfn.XLOOKUP(A158,'Prix revient'!A:A,'Prix revient'!B:B)</f>
        <v>Fermé</v>
      </c>
      <c r="C158" s="191">
        <v>45643</v>
      </c>
      <c r="D158">
        <v>286</v>
      </c>
      <c r="E158" s="154" t="str">
        <f>_xlfn.XLOOKUP(D158,'PO Client'!$A:$A,'PO Client'!$B:$B,FALSE)</f>
        <v>Digi America Inc.</v>
      </c>
      <c r="F158" s="154"/>
      <c r="G158" s="154">
        <f>_xlfn.XLOOKUP(D158,'PO Client'!$A:$A,'PO Client'!$E:$E,FALSE)</f>
        <v>50008960</v>
      </c>
      <c r="H158" s="188">
        <f>_xlfn.XLOOKUP(D158,'PO Client'!A:A,'PO Client'!L:L,"")</f>
        <v>45649</v>
      </c>
      <c r="I158" s="3">
        <v>40103</v>
      </c>
      <c r="J158" s="3">
        <v>30025</v>
      </c>
      <c r="K158" s="169" t="str">
        <f>_xlfn.XLOOKUP(I158,'Prix vente'!$A:$A,'Prix vente'!$H:$H,"")</f>
        <v>D16</v>
      </c>
      <c r="L158" s="155" t="str">
        <f>_xlfn.XLOOKUP(J158,'Prix MP'!A:A,'Prix MP'!F:F,FALSE)</f>
        <v>D11-1</v>
      </c>
      <c r="M158" s="155" t="str">
        <f>_xlfn.XLOOKUP(J158,'Prix MP'!A:A,'Prix MP'!D:D,FALSE)</f>
        <v>AKO</v>
      </c>
      <c r="N158" s="154" t="str">
        <f>_xlfn.XLOOKUP(I158,'Prix vente'!$A:$A,'Prix vente'!$J:$J,"")</f>
        <v>TC DT - Acrylic Adhesive</v>
      </c>
      <c r="O158">
        <v>10</v>
      </c>
      <c r="P158">
        <v>84</v>
      </c>
      <c r="Q158">
        <v>9</v>
      </c>
      <c r="R158">
        <v>12</v>
      </c>
      <c r="S158">
        <v>6</v>
      </c>
      <c r="T158">
        <v>22</v>
      </c>
      <c r="AI158" t="s">
        <v>94</v>
      </c>
      <c r="AJ158">
        <v>4800</v>
      </c>
      <c r="AK158" t="str">
        <f>IF(_xlfn.XLOOKUP(I158,'Prix vente'!$A:$A,'Prix vente'!$O:$O,"")="msi","pi","m")</f>
        <v>pi</v>
      </c>
      <c r="AL158">
        <v>18</v>
      </c>
      <c r="AM158">
        <f>84+12+22</f>
        <v>118</v>
      </c>
      <c r="AO158">
        <f>AM158*5000</f>
        <v>590000</v>
      </c>
      <c r="AP158" t="s">
        <v>1412</v>
      </c>
      <c r="AQ158" s="31" t="s">
        <v>1548</v>
      </c>
      <c r="AR158" s="169">
        <f>_xlfn.XLOOKUP(I158,'Prix vente'!A:A,'Prix vente'!B:B,FALSE)</f>
        <v>20018</v>
      </c>
    </row>
    <row r="159" spans="1:44" ht="15" customHeight="1" x14ac:dyDescent="0.25">
      <c r="A159" s="154" t="s">
        <v>1221</v>
      </c>
      <c r="B159" t="str">
        <f>_xlfn.XLOOKUP(A159,'Prix revient'!A:A,'Prix revient'!B:B)</f>
        <v>Fermé</v>
      </c>
      <c r="C159" s="191">
        <v>45670</v>
      </c>
      <c r="D159">
        <v>264</v>
      </c>
      <c r="E159" s="76" t="str">
        <f>_xlfn.XLOOKUP(D159,'PO Client'!$A:$A,'PO Client'!$B:$B,FALSE)</f>
        <v>Étiquettes Luso-Flex</v>
      </c>
      <c r="F159" s="76"/>
      <c r="G159" s="76" t="s">
        <v>1570</v>
      </c>
      <c r="H159" s="188">
        <f>_xlfn.XLOOKUP(D159,'PO Client'!A:A,'PO Client'!L:L,"")</f>
        <v>45665</v>
      </c>
      <c r="I159" s="3">
        <v>40181</v>
      </c>
      <c r="J159" s="3">
        <v>30042</v>
      </c>
      <c r="K159" s="169" t="str">
        <f>_xlfn.XLOOKUP(I159,'Prix vente'!$A:$A,'Prix vente'!$H:$H,"")</f>
        <v>T11</v>
      </c>
      <c r="L159" s="155" t="str">
        <f>_xlfn.XLOOKUP(J159,'Prix MP'!A:A,'Prix MP'!F:F,FALSE)</f>
        <v>T11-1</v>
      </c>
      <c r="M159" s="155" t="str">
        <f>_xlfn.XLOOKUP(J159,'Prix MP'!A:A,'Prix MP'!D:D,FALSE)</f>
        <v>AKO</v>
      </c>
      <c r="N159" s="154" t="str">
        <f>_xlfn.XLOOKUP(I159,'Prix vente'!$A:$A,'Prix vente'!$J:$J,"")</f>
        <v>TT - HM Adhesive</v>
      </c>
      <c r="O159">
        <v>12.875</v>
      </c>
      <c r="P159">
        <v>10</v>
      </c>
      <c r="Q159">
        <v>8.625</v>
      </c>
      <c r="R159">
        <v>34</v>
      </c>
      <c r="AI159" t="s">
        <v>94</v>
      </c>
      <c r="AJ159">
        <v>10000</v>
      </c>
      <c r="AK159" t="str">
        <f>IF(_xlfn.XLOOKUP(I159,'Prix vente'!$A:$A,'Prix vente'!$O:$O,"")="msi","pi","m")</f>
        <v>pi</v>
      </c>
      <c r="AL159">
        <v>6.5</v>
      </c>
      <c r="AM159">
        <v>44</v>
      </c>
      <c r="AO159">
        <f>44*10000</f>
        <v>440000</v>
      </c>
      <c r="AP159" t="s">
        <v>1554</v>
      </c>
      <c r="AQ159" s="31" t="s">
        <v>1549</v>
      </c>
      <c r="AR159" s="169">
        <f>_xlfn.XLOOKUP(I159,'Prix vente'!A:A,'Prix vente'!B:B,FALSE)</f>
        <v>20003</v>
      </c>
    </row>
    <row r="160" spans="1:44" ht="15" customHeight="1" x14ac:dyDescent="0.25">
      <c r="A160" s="154" t="s">
        <v>1222</v>
      </c>
      <c r="B160" t="str">
        <f>_xlfn.XLOOKUP(A160,'Prix revient'!A:A,'Prix revient'!B:B)</f>
        <v>Fermé</v>
      </c>
      <c r="C160" s="191">
        <v>45671</v>
      </c>
      <c r="D160">
        <v>237</v>
      </c>
      <c r="E160" s="154" t="str">
        <f>_xlfn.XLOOKUP(D160,'PO Client'!$A:$A,'PO Client'!$B:$B,FALSE)</f>
        <v>Damaflex Imprimerie Multiservices Inc.</v>
      </c>
      <c r="F160" s="154"/>
      <c r="G160" s="154" t="str">
        <f>_xlfn.XLOOKUP(D160,'PO Client'!$A:$A,'PO Client'!$E:$E,FALSE)</f>
        <v>179960-2</v>
      </c>
      <c r="H160" s="188">
        <f>_xlfn.XLOOKUP(D160,'PO Client'!A:A,'PO Client'!L:L,"")</f>
        <v>45602</v>
      </c>
      <c r="I160" s="3">
        <v>40147</v>
      </c>
      <c r="J160" s="3">
        <v>30042</v>
      </c>
      <c r="K160" s="169" t="str">
        <f>_xlfn.XLOOKUP(I160,'Prix vente'!$A:$A,'Prix vente'!$H:$H,"")</f>
        <v>T11</v>
      </c>
      <c r="L160" s="155" t="str">
        <f>_xlfn.XLOOKUP(J160,'Prix MP'!A:A,'Prix MP'!F:F,FALSE)</f>
        <v>T11-1</v>
      </c>
      <c r="M160" s="155" t="str">
        <f>_xlfn.XLOOKUP(J160,'Prix MP'!A:A,'Prix MP'!D:D,FALSE)</f>
        <v>AKO</v>
      </c>
      <c r="N160" s="154" t="str">
        <f>_xlfn.XLOOKUP(I160,'Prix vente'!$A:$A,'Prix vente'!$J:$J,"")</f>
        <v>TT - HM Adhesive</v>
      </c>
      <c r="O160">
        <v>6.5625</v>
      </c>
      <c r="P160">
        <v>15</v>
      </c>
      <c r="Q160">
        <v>9.0625</v>
      </c>
      <c r="R160">
        <v>9</v>
      </c>
      <c r="Y160">
        <v>6.5625</v>
      </c>
      <c r="Z160">
        <v>6.5625</v>
      </c>
      <c r="AA160">
        <v>6.5625</v>
      </c>
      <c r="AB160">
        <v>6.5625</v>
      </c>
      <c r="AC160">
        <v>6.5625</v>
      </c>
      <c r="AD160">
        <v>9.0625</v>
      </c>
      <c r="AE160">
        <v>9.0625</v>
      </c>
      <c r="AF160">
        <v>9.0625</v>
      </c>
      <c r="AI160" t="s">
        <v>94</v>
      </c>
      <c r="AJ160">
        <f>_xlfn.XLOOKUP(I160,'Prix vente'!$A:$A,'Prix vente'!$Q:$Q,"")</f>
        <v>10000</v>
      </c>
      <c r="AK160" t="str">
        <f>IF(_xlfn.XLOOKUP(I160,'Prix vente'!$A:$A,'Prix vente'!$O:$O,"")="msi","pi","m")</f>
        <v>pi</v>
      </c>
      <c r="AL160">
        <v>3</v>
      </c>
      <c r="AM160">
        <f>24</f>
        <v>24</v>
      </c>
      <c r="AO160">
        <f>AJ160*AM160</f>
        <v>240000</v>
      </c>
      <c r="AP160" t="s">
        <v>1554</v>
      </c>
      <c r="AQ160" s="31" t="s">
        <v>1550</v>
      </c>
      <c r="AR160" s="169">
        <f>_xlfn.XLOOKUP(I160,'Prix vente'!A:A,'Prix vente'!B:B,FALSE)</f>
        <v>20003</v>
      </c>
    </row>
    <row r="161" spans="1:44" ht="15" customHeight="1" x14ac:dyDescent="0.25">
      <c r="A161" s="154" t="s">
        <v>1223</v>
      </c>
      <c r="B161" t="str">
        <f>_xlfn.XLOOKUP(A161,'Prix revient'!A:A,'Prix revient'!B:B)</f>
        <v>Fermé</v>
      </c>
      <c r="C161" s="191">
        <v>45672</v>
      </c>
      <c r="D161">
        <v>288</v>
      </c>
      <c r="E161" s="154" t="str">
        <f>_xlfn.XLOOKUP(D161,'PO Client'!$A:$A,'PO Client'!$B:$B,FALSE)</f>
        <v>Étiquettes Corsair</v>
      </c>
      <c r="F161" s="154"/>
      <c r="G161" s="154">
        <f>_xlfn.XLOOKUP(D161,'PO Client'!$A:$A,'PO Client'!$E:$E,FALSE)</f>
        <v>31758</v>
      </c>
      <c r="H161" s="188">
        <f>_xlfn.XLOOKUP(D161,'PO Client'!A:A,'PO Client'!L:L,"")</f>
        <v>45680</v>
      </c>
      <c r="I161" s="3">
        <v>40214</v>
      </c>
      <c r="J161" s="3">
        <v>30042</v>
      </c>
      <c r="K161" s="169" t="str">
        <f>_xlfn.XLOOKUP(I161,'Prix vente'!$A:$A,'Prix vente'!$H:$H,"")</f>
        <v>T11</v>
      </c>
      <c r="L161" s="155" t="str">
        <f>_xlfn.XLOOKUP(J161,'Prix MP'!A:A,'Prix MP'!F:F,FALSE)</f>
        <v>T11-1</v>
      </c>
      <c r="M161" s="155" t="str">
        <f>_xlfn.XLOOKUP(J161,'Prix MP'!A:A,'Prix MP'!D:D,FALSE)</f>
        <v>AKO</v>
      </c>
      <c r="N161" s="154" t="str">
        <f>_xlfn.XLOOKUP(I161,'Prix vente'!$A:$A,'Prix vente'!$J:$J,"")</f>
        <v>TT - HM Adhesive</v>
      </c>
      <c r="O161">
        <v>8.75</v>
      </c>
      <c r="P161">
        <v>2</v>
      </c>
      <c r="Q161">
        <v>8.625</v>
      </c>
      <c r="R161">
        <v>4</v>
      </c>
      <c r="S161">
        <v>7.875</v>
      </c>
      <c r="T161">
        <v>1</v>
      </c>
      <c r="Y161">
        <v>8.75</v>
      </c>
      <c r="Z161">
        <v>8.75</v>
      </c>
      <c r="AA161">
        <v>8.625</v>
      </c>
      <c r="AB161">
        <v>8.625</v>
      </c>
      <c r="AC161">
        <v>8.625</v>
      </c>
      <c r="AD161">
        <v>8.625</v>
      </c>
      <c r="AE161">
        <v>7.875</v>
      </c>
      <c r="AI161" t="s">
        <v>94</v>
      </c>
      <c r="AJ161">
        <f>_xlfn.XLOOKUP(I161,'Prix vente'!$A:$A,'Prix vente'!$Q:$Q,"")</f>
        <v>10000</v>
      </c>
      <c r="AK161" t="str">
        <f>IF(_xlfn.XLOOKUP(I161,'Prix vente'!$A:$A,'Prix vente'!$O:$O,"")="msi","pi","m")</f>
        <v>pi</v>
      </c>
      <c r="AL161">
        <v>1</v>
      </c>
      <c r="AM161">
        <v>7</v>
      </c>
      <c r="AO161">
        <f>AJ161*AM161</f>
        <v>70000</v>
      </c>
      <c r="AP161" t="s">
        <v>1554</v>
      </c>
      <c r="AQ161" t="s">
        <v>1552</v>
      </c>
      <c r="AR161" s="169">
        <f>_xlfn.XLOOKUP(I161,'Prix vente'!A:A,'Prix vente'!B:B,FALSE)</f>
        <v>20003</v>
      </c>
    </row>
    <row r="162" spans="1:44" ht="15" customHeight="1" x14ac:dyDescent="0.25">
      <c r="A162" s="154" t="s">
        <v>1224</v>
      </c>
      <c r="B162" t="str">
        <f>_xlfn.XLOOKUP(A162,'Prix revient'!A:A,'Prix revient'!B:B)</f>
        <v>Fermé</v>
      </c>
      <c r="C162" s="191">
        <v>45645</v>
      </c>
      <c r="D162">
        <v>289</v>
      </c>
      <c r="E162" s="154" t="str">
        <f>_xlfn.XLOOKUP(D162,'PO Client'!$A:$A,'PO Client'!$B:$B,FALSE)</f>
        <v>Groupe Produlith Inc.</v>
      </c>
      <c r="F162" s="154"/>
      <c r="G162" s="154" t="str">
        <f>_xlfn.XLOOKUP(D162,'PO Client'!$A:$A,'PO Client'!$E:$E,FALSE)</f>
        <v>1-1-32391</v>
      </c>
      <c r="H162" s="188">
        <f>_xlfn.XLOOKUP(D162,'PO Client'!A:A,'PO Client'!L:L,"")</f>
        <v>45646</v>
      </c>
      <c r="I162" s="3">
        <v>40089</v>
      </c>
      <c r="J162" s="3">
        <v>30027</v>
      </c>
      <c r="K162" s="169" t="str">
        <f>_xlfn.XLOOKUP(I162,'Prix vente'!$A:$A,'Prix vente'!$H:$H,"")</f>
        <v>B25</v>
      </c>
      <c r="L162" s="155" t="str">
        <f>_xlfn.XLOOKUP(J162,'Prix MP'!A:A,'Prix MP'!F:F,FALSE)</f>
        <v>B25-3</v>
      </c>
      <c r="M162" s="155" t="str">
        <f>_xlfn.XLOOKUP(J162,'Prix MP'!A:A,'Prix MP'!D:D,FALSE)</f>
        <v>Jinda</v>
      </c>
      <c r="N162" s="154" t="str">
        <f>_xlfn.XLOOKUP(I162,'Prix vente'!$A:$A,'Prix vente'!$J:$J,"")</f>
        <v>White BOPP - Acrylic Adhesive</v>
      </c>
      <c r="O162">
        <v>15</v>
      </c>
      <c r="P162">
        <v>4</v>
      </c>
      <c r="Y162">
        <v>15</v>
      </c>
      <c r="Z162">
        <v>15</v>
      </c>
      <c r="AA162">
        <v>15</v>
      </c>
      <c r="AB162">
        <v>15</v>
      </c>
      <c r="AI162" t="s">
        <v>94</v>
      </c>
      <c r="AJ162">
        <v>4600</v>
      </c>
      <c r="AK162" t="str">
        <f>IF(_xlfn.XLOOKUP(I162,'Prix vente'!$A:$A,'Prix vente'!$O:$O,"")="msi","pi","m")</f>
        <v>pi</v>
      </c>
      <c r="AM162">
        <v>4</v>
      </c>
      <c r="AO162">
        <v>20000</v>
      </c>
      <c r="AP162" t="s">
        <v>1562</v>
      </c>
      <c r="AQ162" s="31" t="s">
        <v>1563</v>
      </c>
      <c r="AR162" s="169">
        <f>_xlfn.XLOOKUP(I162,'Prix vente'!A:A,'Prix vente'!B:B,FALSE)</f>
        <v>20017</v>
      </c>
    </row>
    <row r="163" spans="1:44" ht="15" customHeight="1" x14ac:dyDescent="0.25">
      <c r="A163" s="154" t="s">
        <v>1225</v>
      </c>
      <c r="B163" t="str">
        <f>_xlfn.XLOOKUP(A163,'Prix revient'!A:A,'Prix revient'!B:B)</f>
        <v>Fermé</v>
      </c>
      <c r="C163" s="191">
        <v>45646</v>
      </c>
      <c r="D163">
        <v>290</v>
      </c>
      <c r="E163" s="154" t="str">
        <f>_xlfn.XLOOKUP(D163,'PO Client'!$A:$A,'PO Client'!$B:$B,FALSE)</f>
        <v>Imprimerie Bas St-Laurent</v>
      </c>
      <c r="F163" s="154"/>
      <c r="G163" s="154" t="str">
        <f>_xlfn.XLOOKUP(D163,'PO Client'!$A:$A,'PO Client'!$E:$E,FALSE)</f>
        <v>0046</v>
      </c>
      <c r="H163" s="188">
        <f>_xlfn.XLOOKUP(D163,'PO Client'!A:A,'PO Client'!L:L,"")</f>
        <v>45300</v>
      </c>
      <c r="I163" s="3">
        <v>40217</v>
      </c>
      <c r="J163" s="3">
        <v>30026</v>
      </c>
      <c r="K163" s="169" t="str">
        <f>_xlfn.XLOOKUP(I163,'Prix vente'!$A:$A,'Prix vente'!$H:$H,"")</f>
        <v>D11</v>
      </c>
      <c r="L163" s="155" t="str">
        <f>_xlfn.XLOOKUP(J163,'Prix MP'!A:A,'Prix MP'!F:F,FALSE)</f>
        <v>D11-2</v>
      </c>
      <c r="M163" s="155" t="str">
        <f>_xlfn.XLOOKUP(J163,'Prix MP'!A:A,'Prix MP'!D:D,FALSE)</f>
        <v>Etsuhiro</v>
      </c>
      <c r="N163" s="154" t="str">
        <f>_xlfn.XLOOKUP(I163,'Prix vente'!$A:$A,'Prix vente'!$J:$J,"")</f>
        <v>TC DT - Hotmelt Adhesive</v>
      </c>
      <c r="O163">
        <v>7.125</v>
      </c>
      <c r="P163">
        <v>14</v>
      </c>
      <c r="Q163">
        <v>6.75</v>
      </c>
      <c r="R163">
        <v>2</v>
      </c>
      <c r="S163">
        <v>3.375</v>
      </c>
      <c r="T163">
        <v>2</v>
      </c>
      <c r="Y163">
        <v>7.125</v>
      </c>
      <c r="Z163">
        <v>7.125</v>
      </c>
      <c r="AA163">
        <v>7.125</v>
      </c>
      <c r="AB163">
        <v>7.125</v>
      </c>
      <c r="AC163">
        <v>7.125</v>
      </c>
      <c r="AD163">
        <v>7.125</v>
      </c>
      <c r="AE163">
        <v>7.125</v>
      </c>
      <c r="AF163">
        <v>6.75</v>
      </c>
      <c r="AG163">
        <v>3.375</v>
      </c>
      <c r="AI163" t="s">
        <v>94</v>
      </c>
      <c r="AJ163">
        <f>_xlfn.XLOOKUP(I163,'Prix vente'!$A:$A,'Prix vente'!$Q:$Q,"")</f>
        <v>10000</v>
      </c>
      <c r="AK163" t="str">
        <f>IF(_xlfn.XLOOKUP(I163,'Prix vente'!$A:$A,'Prix vente'!$O:$O,"")="msi","pi","m")</f>
        <v>pi</v>
      </c>
      <c r="AL163">
        <v>2</v>
      </c>
      <c r="AM163">
        <v>18</v>
      </c>
      <c r="AO163">
        <f>AM163*AJ163</f>
        <v>180000</v>
      </c>
      <c r="AP163">
        <v>10036</v>
      </c>
      <c r="AQ163" s="31" t="s">
        <v>1564</v>
      </c>
      <c r="AR163" s="169">
        <f>_xlfn.XLOOKUP(I163,'Prix vente'!A:A,'Prix vente'!B:B,FALSE)</f>
        <v>20025</v>
      </c>
    </row>
    <row r="164" spans="1:44" ht="15" customHeight="1" x14ac:dyDescent="0.25">
      <c r="A164" s="154" t="s">
        <v>1226</v>
      </c>
      <c r="B164" t="str">
        <f>_xlfn.XLOOKUP(A164,'Prix revient'!A:A,'Prix revient'!B:B)</f>
        <v>Fermé</v>
      </c>
      <c r="C164" s="191">
        <v>45663</v>
      </c>
      <c r="D164">
        <v>291</v>
      </c>
      <c r="E164" s="154" t="str">
        <f>_xlfn.XLOOKUP(D164,'PO Client'!$A:$A,'PO Client'!$B:$B,FALSE)</f>
        <v>Damaflex Imprimerie Multiservices Inc.</v>
      </c>
      <c r="F164" s="154"/>
      <c r="G164" s="154">
        <f>_xlfn.XLOOKUP(D164,'PO Client'!$A:$A,'PO Client'!$E:$E,FALSE)</f>
        <v>179984</v>
      </c>
      <c r="H164" s="188">
        <f>_xlfn.XLOOKUP(D164,'PO Client'!A:A,'PO Client'!L:L,"")</f>
        <v>45304</v>
      </c>
      <c r="I164" s="3">
        <v>40220</v>
      </c>
      <c r="J164" s="3">
        <v>30025</v>
      </c>
      <c r="K164" s="169" t="str">
        <f>_xlfn.XLOOKUP(I164,'Prix vente'!$A:$A,'Prix vente'!$H:$H,"")</f>
        <v>D11</v>
      </c>
      <c r="L164" s="155" t="str">
        <f>_xlfn.XLOOKUP(J164,'Prix MP'!A:A,'Prix MP'!F:F,FALSE)</f>
        <v>D11-1</v>
      </c>
      <c r="M164" s="155" t="str">
        <f>_xlfn.XLOOKUP(J164,'Prix MP'!A:A,'Prix MP'!D:D,FALSE)</f>
        <v>AKO</v>
      </c>
      <c r="N164" s="154" t="str">
        <f>_xlfn.XLOOKUP(I164,'Prix vente'!$A:$A,'Prix vente'!$J:$J,"")</f>
        <v>TC DT - Hotmelt Adhesive</v>
      </c>
      <c r="O164">
        <v>10</v>
      </c>
      <c r="P164">
        <v>12</v>
      </c>
      <c r="Y164">
        <v>10</v>
      </c>
      <c r="Z164">
        <v>10</v>
      </c>
      <c r="AA164">
        <v>10</v>
      </c>
      <c r="AB164">
        <v>10</v>
      </c>
      <c r="AC164">
        <v>10</v>
      </c>
      <c r="AD164">
        <v>10</v>
      </c>
      <c r="AI164" t="s">
        <v>94</v>
      </c>
      <c r="AJ164">
        <v>4800</v>
      </c>
      <c r="AK164" t="str">
        <f>IF(_xlfn.XLOOKUP(I164,'Prix vente'!$A:$A,'Prix vente'!$O:$O,"")="msi","pi","m")</f>
        <v>pi</v>
      </c>
      <c r="AL164">
        <v>1</v>
      </c>
      <c r="AM164">
        <v>12</v>
      </c>
      <c r="AO164">
        <f>AM164*AJ164</f>
        <v>57600</v>
      </c>
      <c r="AP164" t="s">
        <v>1412</v>
      </c>
      <c r="AQ164" s="31" t="s">
        <v>1565</v>
      </c>
      <c r="AR164" s="169">
        <f>_xlfn.XLOOKUP(I164,'Prix vente'!A:A,'Prix vente'!B:B,FALSE)</f>
        <v>20013</v>
      </c>
    </row>
    <row r="165" spans="1:44" ht="15" customHeight="1" x14ac:dyDescent="0.25">
      <c r="A165" s="154" t="s">
        <v>1227</v>
      </c>
      <c r="B165" t="str">
        <f>_xlfn.XLOOKUP(A165,'Prix revient'!A:A,'Prix revient'!B:B)</f>
        <v>Fermé</v>
      </c>
      <c r="C165" s="191">
        <v>45664</v>
      </c>
      <c r="D165">
        <v>292</v>
      </c>
      <c r="E165" s="154" t="str">
        <f>_xlfn.XLOOKUP(D165,'PO Client'!$A:$A,'PO Client'!$B:$B,FALSE)</f>
        <v>Imprimerie Ste-Julie</v>
      </c>
      <c r="F165" s="154"/>
      <c r="G165" s="154">
        <f>_xlfn.XLOOKUP(D165,'PO Client'!$A:$A,'PO Client'!$E:$E,FALSE)</f>
        <v>106618</v>
      </c>
      <c r="H165" s="188">
        <f>_xlfn.XLOOKUP(D165,'PO Client'!A:A,'PO Client'!L:L,"")</f>
        <v>45304</v>
      </c>
      <c r="I165" s="3">
        <v>40173</v>
      </c>
      <c r="J165" s="3">
        <v>30011</v>
      </c>
      <c r="K165" s="169" t="str">
        <f>_xlfn.XLOOKUP(I165,'Prix vente'!$A:$A,'Prix vente'!$H:$H,"")</f>
        <v>S21</v>
      </c>
      <c r="L165" s="155" t="str">
        <f>_xlfn.XLOOKUP(J165,'Prix MP'!A:A,'Prix MP'!F:F,FALSE)</f>
        <v>S21-1</v>
      </c>
      <c r="M165" s="155" t="str">
        <f>_xlfn.XLOOKUP(J165,'Prix MP'!A:A,'Prix MP'!D:D,FALSE)</f>
        <v>AKO</v>
      </c>
      <c r="N165" s="154" t="str">
        <f>_xlfn.XLOOKUP(I165,'Prix vente'!$A:$A,'Prix vente'!$J:$J,"")</f>
        <v>SG - Hotmelt Adhesive</v>
      </c>
      <c r="O165">
        <v>12</v>
      </c>
      <c r="P165">
        <v>10</v>
      </c>
      <c r="Q165">
        <v>14</v>
      </c>
      <c r="R165">
        <v>4</v>
      </c>
      <c r="S165">
        <v>4</v>
      </c>
      <c r="T165">
        <v>1</v>
      </c>
      <c r="AI165" t="s">
        <v>94</v>
      </c>
      <c r="AJ165">
        <v>10000</v>
      </c>
      <c r="AK165" t="str">
        <f>IF(_xlfn.XLOOKUP(I165,'Prix vente'!$A:$A,'Prix vente'!$O:$O,"")="msi","pi","m")</f>
        <v>pi</v>
      </c>
      <c r="AL165">
        <v>2</v>
      </c>
      <c r="AM165">
        <v>15</v>
      </c>
      <c r="AO165">
        <f>5*10000+10*5000</f>
        <v>100000</v>
      </c>
      <c r="AQ165" s="31" t="s">
        <v>1566</v>
      </c>
      <c r="AR165" s="169">
        <f>_xlfn.XLOOKUP(I165,'Prix vente'!A:A,'Prix vente'!B:B,FALSE)</f>
        <v>20011</v>
      </c>
    </row>
    <row r="166" spans="1:44" ht="15" customHeight="1" x14ac:dyDescent="0.25">
      <c r="A166" s="154" t="s">
        <v>1228</v>
      </c>
      <c r="B166" t="str">
        <f>_xlfn.XLOOKUP(A166,'Prix revient'!A:A,'Prix revient'!B:B)</f>
        <v>Fermé</v>
      </c>
      <c r="C166" s="191">
        <v>45664</v>
      </c>
      <c r="D166">
        <v>293</v>
      </c>
      <c r="E166" s="154" t="str">
        <f>_xlfn.XLOOKUP(D166,'PO Client'!$A:$A,'PO Client'!$B:$B,FALSE)</f>
        <v>Imprimerie Ste-Julie</v>
      </c>
      <c r="F166" s="154"/>
      <c r="G166" s="154">
        <f>_xlfn.XLOOKUP(D166,'PO Client'!$A:$A,'PO Client'!$E:$E,FALSE)</f>
        <v>106246</v>
      </c>
      <c r="H166" s="188">
        <f>_xlfn.XLOOKUP(D166,'PO Client'!A:A,'PO Client'!L:L,"")</f>
        <v>45304</v>
      </c>
      <c r="I166" s="3">
        <v>40067</v>
      </c>
      <c r="J166" s="3">
        <v>30031</v>
      </c>
      <c r="K166" s="169" t="str">
        <f>_xlfn.XLOOKUP(I166,'Prix vente'!$A:$A,'Prix vente'!$H:$H,"")</f>
        <v>S15</v>
      </c>
      <c r="L166" s="155" t="str">
        <f>_xlfn.XLOOKUP(J166,'Prix MP'!A:A,'Prix MP'!F:F,FALSE)</f>
        <v>S15-3</v>
      </c>
      <c r="M166" s="155" t="str">
        <f>_xlfn.XLOOKUP(J166,'Prix MP'!A:A,'Prix MP'!D:D,FALSE)</f>
        <v>Jinda</v>
      </c>
      <c r="N166" s="154" t="str">
        <f>_xlfn.XLOOKUP(I166,'Prix vente'!$A:$A,'Prix vente'!$J:$J,"")</f>
        <v>SG - Acrylic Adhesive</v>
      </c>
      <c r="O166">
        <v>12</v>
      </c>
      <c r="P166">
        <v>5</v>
      </c>
      <c r="Y166">
        <v>12</v>
      </c>
      <c r="Z166">
        <v>12</v>
      </c>
      <c r="AA166">
        <v>12</v>
      </c>
      <c r="AB166">
        <v>12</v>
      </c>
      <c r="AC166">
        <v>12</v>
      </c>
      <c r="AI166" t="s">
        <v>94</v>
      </c>
      <c r="AJ166">
        <v>5000</v>
      </c>
      <c r="AK166" t="str">
        <f>IF(_xlfn.XLOOKUP(I166,'Prix vente'!$A:$A,'Prix vente'!$O:$O,"")="msi","pi","m")</f>
        <v>pi</v>
      </c>
      <c r="AL166">
        <v>1</v>
      </c>
      <c r="AM166">
        <v>5</v>
      </c>
      <c r="AO166">
        <f t="shared" ref="AO166:AO173" si="0">AM166*AJ166</f>
        <v>25000</v>
      </c>
      <c r="AP166" t="s">
        <v>1567</v>
      </c>
      <c r="AQ166" s="31" t="s">
        <v>1568</v>
      </c>
      <c r="AR166" s="169">
        <f>_xlfn.XLOOKUP(I166,'Prix vente'!A:A,'Prix vente'!B:B,FALSE)</f>
        <v>20015</v>
      </c>
    </row>
    <row r="167" spans="1:44" ht="15" customHeight="1" x14ac:dyDescent="0.25">
      <c r="A167" s="154" t="s">
        <v>1229</v>
      </c>
      <c r="B167" t="str">
        <f>_xlfn.XLOOKUP(A167,'Prix revient'!A:A,'Prix revient'!B:B)</f>
        <v>Fermé</v>
      </c>
      <c r="C167" s="191">
        <v>45665</v>
      </c>
      <c r="D167">
        <v>287</v>
      </c>
      <c r="E167" s="154" t="str">
        <f>_xlfn.XLOOKUP(D167,'PO Client'!$A:$A,'PO Client'!$B:$B,FALSE)</f>
        <v>Étiquettes Luso-Flex</v>
      </c>
      <c r="F167" s="154"/>
      <c r="G167" s="154">
        <f>_xlfn.XLOOKUP(D167,'PO Client'!$A:$A,'PO Client'!$E:$E,FALSE)</f>
        <v>1966</v>
      </c>
      <c r="H167" s="188">
        <f>_xlfn.XLOOKUP(D167,'PO Client'!A:A,'PO Client'!L:L,"")</f>
        <v>45666</v>
      </c>
      <c r="I167" s="3">
        <v>40212</v>
      </c>
      <c r="J167" s="3">
        <v>30011</v>
      </c>
      <c r="K167" s="169" t="str">
        <f>_xlfn.XLOOKUP(I167,'Prix vente'!$A:$A,'Prix vente'!$H:$H,"")</f>
        <v>S21</v>
      </c>
      <c r="L167" s="155" t="str">
        <f>_xlfn.XLOOKUP(J167,'Prix MP'!A:A,'Prix MP'!F:F,FALSE)</f>
        <v>S21-1</v>
      </c>
      <c r="M167" s="155" t="str">
        <f>_xlfn.XLOOKUP(J167,'Prix MP'!A:A,'Prix MP'!D:D,FALSE)</f>
        <v>AKO</v>
      </c>
      <c r="N167" s="154" t="str">
        <f>_xlfn.XLOOKUP(I167,'Prix vente'!$A:$A,'Prix vente'!$J:$J,"")</f>
        <v>SG - Hotmelt Adhesive</v>
      </c>
      <c r="O167">
        <v>4.75</v>
      </c>
      <c r="P167">
        <v>5</v>
      </c>
      <c r="Q167">
        <v>6</v>
      </c>
      <c r="R167">
        <v>5</v>
      </c>
      <c r="S167">
        <v>6.25</v>
      </c>
      <c r="T167">
        <v>1</v>
      </c>
      <c r="AI167" t="s">
        <v>94</v>
      </c>
      <c r="AJ167">
        <v>4800</v>
      </c>
      <c r="AK167" t="str">
        <f>IF(_xlfn.XLOOKUP(I167,'Prix vente'!$A:$A,'Prix vente'!$O:$O,"")="msi","pi","m")</f>
        <v>pi</v>
      </c>
      <c r="AL167">
        <v>1</v>
      </c>
      <c r="AM167">
        <v>11</v>
      </c>
      <c r="AO167">
        <f>11*5000</f>
        <v>55000</v>
      </c>
      <c r="AQ167" s="31" t="s">
        <v>1569</v>
      </c>
      <c r="AR167" s="169">
        <f>_xlfn.XLOOKUP(I167,'Prix vente'!A:A,'Prix vente'!B:B,FALSE)</f>
        <v>20011</v>
      </c>
    </row>
    <row r="168" spans="1:44" ht="15" customHeight="1" x14ac:dyDescent="0.25">
      <c r="A168" s="154" t="s">
        <v>1230</v>
      </c>
      <c r="B168" t="str">
        <f>_xlfn.XLOOKUP(A168,'Prix revient'!A:A,'Prix revient'!B:B)</f>
        <v>Fermé</v>
      </c>
      <c r="C168" s="191">
        <v>45665</v>
      </c>
      <c r="D168"/>
      <c r="E168" s="154" t="s">
        <v>1479</v>
      </c>
      <c r="F168" s="154"/>
      <c r="G168" s="154" t="s">
        <v>934</v>
      </c>
      <c r="H168" s="188">
        <v>45666</v>
      </c>
      <c r="J168" s="3">
        <v>30015</v>
      </c>
      <c r="K168" s="169" t="s">
        <v>279</v>
      </c>
      <c r="L168" s="155" t="s">
        <v>137</v>
      </c>
      <c r="M168" s="155" t="s">
        <v>127</v>
      </c>
      <c r="N168" s="154" t="s">
        <v>745</v>
      </c>
      <c r="O168">
        <v>13</v>
      </c>
      <c r="P168">
        <v>1</v>
      </c>
      <c r="Q168">
        <v>7.25</v>
      </c>
      <c r="R168">
        <v>1</v>
      </c>
      <c r="Y168">
        <v>13</v>
      </c>
      <c r="Z168">
        <v>7.25</v>
      </c>
      <c r="AI168" t="s">
        <v>94</v>
      </c>
      <c r="AJ168">
        <v>2300</v>
      </c>
      <c r="AK168" t="s">
        <v>95</v>
      </c>
      <c r="AM168">
        <v>1</v>
      </c>
      <c r="AO168">
        <v>2300</v>
      </c>
      <c r="AP168" t="s">
        <v>1571</v>
      </c>
      <c r="AQ168" s="31" t="s">
        <v>1572</v>
      </c>
      <c r="AR168" s="169"/>
    </row>
    <row r="169" spans="1:44" ht="15" customHeight="1" x14ac:dyDescent="0.25">
      <c r="A169" s="154" t="s">
        <v>1231</v>
      </c>
      <c r="B169" t="str">
        <f>_xlfn.XLOOKUP(A169,'Prix revient'!A:A,'Prix revient'!B:B)</f>
        <v>Fermé</v>
      </c>
      <c r="C169" s="191">
        <v>45666</v>
      </c>
      <c r="D169">
        <v>294</v>
      </c>
      <c r="E169" s="154" t="str">
        <f>_xlfn.XLOOKUP(D169,'PO Client'!$A:$A,'PO Client'!$B:$B,FALSE)</f>
        <v>Digi America Inc.</v>
      </c>
      <c r="F169" s="154"/>
      <c r="G169" s="154">
        <f>_xlfn.XLOOKUP(D169,'PO Client'!$A:$A,'PO Client'!$E:$E,FALSE)</f>
        <v>50009018</v>
      </c>
      <c r="H169" s="188">
        <f>_xlfn.XLOOKUP(D169,'PO Client'!A:A,'PO Client'!L:L,"")</f>
        <v>45679</v>
      </c>
      <c r="I169" s="3">
        <v>40103</v>
      </c>
      <c r="J169" s="3">
        <v>30025</v>
      </c>
      <c r="K169" s="169" t="str">
        <f>_xlfn.XLOOKUP(I169,'Prix vente'!$A:$A,'Prix vente'!$H:$H,"")</f>
        <v>D16</v>
      </c>
      <c r="L169" s="155" t="str">
        <f>_xlfn.XLOOKUP(J169,'Prix MP'!A:A,'Prix MP'!F:F,FALSE)</f>
        <v>D11-1</v>
      </c>
      <c r="M169" s="155" t="str">
        <f>_xlfn.XLOOKUP(J169,'Prix MP'!A:A,'Prix MP'!D:D,FALSE)</f>
        <v>AKO</v>
      </c>
      <c r="N169" s="154" t="str">
        <f>_xlfn.XLOOKUP(I169,'Prix vente'!$A:$A,'Prix vente'!$J:$J,"")</f>
        <v>TC DT - Acrylic Adhesive</v>
      </c>
      <c r="O169">
        <v>10</v>
      </c>
      <c r="P169">
        <v>72</v>
      </c>
      <c r="Y169">
        <v>10</v>
      </c>
      <c r="Z169">
        <v>10</v>
      </c>
      <c r="AA169">
        <v>10</v>
      </c>
      <c r="AB169">
        <v>10</v>
      </c>
      <c r="AC169">
        <v>10</v>
      </c>
      <c r="AD169">
        <v>10</v>
      </c>
      <c r="AI169" t="s">
        <v>94</v>
      </c>
      <c r="AJ169">
        <v>5000</v>
      </c>
      <c r="AK169" t="str">
        <f>IF(_xlfn.XLOOKUP(I169,'Prix vente'!$A:$A,'Prix vente'!$O:$O,"")="msi","pi","m")</f>
        <v>pi</v>
      </c>
      <c r="AL169">
        <v>6</v>
      </c>
      <c r="AM169">
        <v>72</v>
      </c>
      <c r="AO169">
        <f t="shared" si="0"/>
        <v>360000</v>
      </c>
      <c r="AP169">
        <v>10034</v>
      </c>
      <c r="AQ169" s="31" t="s">
        <v>1574</v>
      </c>
      <c r="AR169" s="169">
        <f>_xlfn.XLOOKUP(I169,'Prix vente'!A:A,'Prix vente'!B:B,FALSE)</f>
        <v>20018</v>
      </c>
    </row>
    <row r="170" spans="1:44" ht="15" customHeight="1" x14ac:dyDescent="0.25">
      <c r="A170" s="154" t="s">
        <v>1232</v>
      </c>
      <c r="B170" t="str">
        <f>_xlfn.XLOOKUP(A170,'Prix revient'!A:A,'Prix revient'!B:B)</f>
        <v>Fermé</v>
      </c>
      <c r="C170" s="191">
        <v>45672</v>
      </c>
      <c r="D170">
        <v>295</v>
      </c>
      <c r="E170" s="154" t="str">
        <f>_xlfn.XLOOKUP(D170,'PO Client'!$A:$A,'PO Client'!$B:$B,FALSE)</f>
        <v>IMS</v>
      </c>
      <c r="F170" s="154"/>
      <c r="G170" s="154">
        <f>_xlfn.XLOOKUP(D170,'PO Client'!$A:$A,'PO Client'!$E:$E,FALSE)</f>
        <v>2501687</v>
      </c>
      <c r="H170" s="188">
        <f>_xlfn.XLOOKUP(D170,'PO Client'!A:A,'PO Client'!L:L,"")</f>
        <v>45679</v>
      </c>
      <c r="I170" s="3">
        <v>40223</v>
      </c>
      <c r="J170" s="3">
        <v>30042</v>
      </c>
      <c r="K170" s="169" t="str">
        <f>_xlfn.XLOOKUP(I170,'Prix vente'!$A:$A,'Prix vente'!$H:$H,"")</f>
        <v>T11</v>
      </c>
      <c r="L170" s="155" t="str">
        <f>_xlfn.XLOOKUP(J170,'Prix MP'!A:A,'Prix MP'!F:F,FALSE)</f>
        <v>T11-1</v>
      </c>
      <c r="M170" s="155" t="str">
        <f>_xlfn.XLOOKUP(J170,'Prix MP'!A:A,'Prix MP'!D:D,FALSE)</f>
        <v>AKO</v>
      </c>
      <c r="N170" s="154" t="str">
        <f>_xlfn.XLOOKUP(I170,'Prix vente'!$A:$A,'Prix vente'!$J:$J,"")</f>
        <v>TT - HM Adhesive</v>
      </c>
      <c r="O170">
        <v>12.75</v>
      </c>
      <c r="P170">
        <v>4</v>
      </c>
      <c r="Q170">
        <v>9</v>
      </c>
      <c r="R170">
        <v>1</v>
      </c>
      <c r="Y170">
        <v>12.75</v>
      </c>
      <c r="Z170">
        <v>12.75</v>
      </c>
      <c r="AA170">
        <v>12.75</v>
      </c>
      <c r="AB170">
        <v>12.75</v>
      </c>
      <c r="AC170">
        <v>9</v>
      </c>
      <c r="AI170" t="s">
        <v>94</v>
      </c>
      <c r="AJ170">
        <f>_xlfn.XLOOKUP(I170,'Prix vente'!$A:$A,'Prix vente'!$Q:$Q,"")</f>
        <v>10000</v>
      </c>
      <c r="AK170" t="str">
        <f>IF(_xlfn.XLOOKUP(I170,'Prix vente'!$A:$A,'Prix vente'!$O:$O,"")="msi","pi","m")</f>
        <v>pi</v>
      </c>
      <c r="AL170">
        <v>1</v>
      </c>
      <c r="AM170">
        <v>5</v>
      </c>
      <c r="AO170">
        <f t="shared" si="0"/>
        <v>50000</v>
      </c>
      <c r="AP170" t="s">
        <v>1578</v>
      </c>
      <c r="AQ170" s="31" t="s">
        <v>1579</v>
      </c>
      <c r="AR170" s="169">
        <f>_xlfn.XLOOKUP(I170,'Prix vente'!A:A,'Prix vente'!B:B,FALSE)</f>
        <v>20003</v>
      </c>
    </row>
    <row r="171" spans="1:44" ht="15" customHeight="1" x14ac:dyDescent="0.25">
      <c r="A171" s="154" t="s">
        <v>1233</v>
      </c>
      <c r="B171" t="str">
        <f>_xlfn.XLOOKUP(A171,'Prix revient'!A:A,'Prix revient'!B:B)</f>
        <v>Fermé</v>
      </c>
      <c r="C171" s="191">
        <v>45672</v>
      </c>
      <c r="D171">
        <v>296</v>
      </c>
      <c r="E171" s="154" t="str">
        <f>_xlfn.XLOOKUP(D171,'PO Client'!$A:$A,'PO Client'!$B:$B,FALSE)</f>
        <v>IMS</v>
      </c>
      <c r="F171" s="154"/>
      <c r="G171" s="154">
        <f>_xlfn.XLOOKUP(D171,'PO Client'!$A:$A,'PO Client'!$E:$E,FALSE)</f>
        <v>2501688</v>
      </c>
      <c r="H171" s="188">
        <f>_xlfn.XLOOKUP(D171,'PO Client'!A:A,'PO Client'!L:L,"")</f>
        <v>45679</v>
      </c>
      <c r="I171" s="3">
        <v>40224</v>
      </c>
      <c r="J171" s="3">
        <v>30042</v>
      </c>
      <c r="K171" s="169" t="str">
        <f>_xlfn.XLOOKUP(I171,'Prix vente'!$A:$A,'Prix vente'!$H:$H,"")</f>
        <v>T11</v>
      </c>
      <c r="L171" s="155" t="str">
        <f>_xlfn.XLOOKUP(J171,'Prix MP'!A:A,'Prix MP'!F:F,FALSE)</f>
        <v>T11-1</v>
      </c>
      <c r="M171" s="155" t="str">
        <f>_xlfn.XLOOKUP(J171,'Prix MP'!A:A,'Prix MP'!D:D,FALSE)</f>
        <v>AKO</v>
      </c>
      <c r="N171" s="154" t="str">
        <f>_xlfn.XLOOKUP(I171,'Prix vente'!$A:$A,'Prix vente'!$J:$J,"")</f>
        <v>TT - HM Adhesive</v>
      </c>
      <c r="O171">
        <v>9</v>
      </c>
      <c r="P171">
        <v>5</v>
      </c>
      <c r="Q171">
        <v>4.5</v>
      </c>
      <c r="R171">
        <v>2</v>
      </c>
      <c r="S171">
        <v>6</v>
      </c>
      <c r="T171">
        <v>1</v>
      </c>
      <c r="Y171">
        <v>9</v>
      </c>
      <c r="Z171">
        <v>9</v>
      </c>
      <c r="AA171">
        <v>9</v>
      </c>
      <c r="AB171">
        <v>9</v>
      </c>
      <c r="AC171">
        <v>9</v>
      </c>
      <c r="AD171">
        <v>4.5</v>
      </c>
      <c r="AE171">
        <v>4.5</v>
      </c>
      <c r="AF171">
        <v>6</v>
      </c>
      <c r="AI171" t="s">
        <v>94</v>
      </c>
      <c r="AJ171">
        <f>_xlfn.XLOOKUP(I171,'Prix vente'!$A:$A,'Prix vente'!$Q:$Q,"")</f>
        <v>10000</v>
      </c>
      <c r="AK171" t="str">
        <f>IF(_xlfn.XLOOKUP(I171,'Prix vente'!$A:$A,'Prix vente'!$O:$O,"")="msi","pi","m")</f>
        <v>pi</v>
      </c>
      <c r="AL171">
        <v>1</v>
      </c>
      <c r="AM171">
        <v>8</v>
      </c>
      <c r="AO171">
        <f t="shared" si="0"/>
        <v>80000</v>
      </c>
      <c r="AP171" t="s">
        <v>1578</v>
      </c>
      <c r="AQ171" s="31" t="s">
        <v>1580</v>
      </c>
      <c r="AR171" s="169">
        <f>_xlfn.XLOOKUP(I171,'Prix vente'!A:A,'Prix vente'!B:B,FALSE)</f>
        <v>20003</v>
      </c>
    </row>
    <row r="172" spans="1:44" ht="15" customHeight="1" x14ac:dyDescent="0.25">
      <c r="A172" s="154" t="s">
        <v>1234</v>
      </c>
      <c r="B172" t="str">
        <f>_xlfn.XLOOKUP(A172,'Prix revient'!A:A,'Prix revient'!B:B)</f>
        <v>Fermé</v>
      </c>
      <c r="C172" s="191">
        <v>45667</v>
      </c>
      <c r="D172">
        <v>297</v>
      </c>
      <c r="E172" s="154" t="str">
        <f>_xlfn.XLOOKUP(D172,'PO Client'!$A:$A,'PO Client'!$B:$B,FALSE)</f>
        <v>Imprimerie Ste-Julie</v>
      </c>
      <c r="F172" s="154"/>
      <c r="G172" s="154">
        <f>_xlfn.XLOOKUP(D172,'PO Client'!$A:$A,'PO Client'!$E:$E,FALSE)</f>
        <v>106713</v>
      </c>
      <c r="H172" s="188">
        <f>_xlfn.XLOOKUP(D172,'PO Client'!A:A,'PO Client'!L:L,"")</f>
        <v>45673</v>
      </c>
      <c r="I172" s="3">
        <v>40117</v>
      </c>
      <c r="J172" s="3">
        <v>30036</v>
      </c>
      <c r="K172" s="169" t="str">
        <f>_xlfn.XLOOKUP(I172,'Prix vente'!$A:$A,'Prix vente'!$H:$H,"")</f>
        <v>S15</v>
      </c>
      <c r="L172" s="155" t="str">
        <f>_xlfn.XLOOKUP(J172,'Prix MP'!A:A,'Prix MP'!F:F,FALSE)</f>
        <v>S15-3</v>
      </c>
      <c r="M172" s="155" t="str">
        <f>_xlfn.XLOOKUP(J172,'Prix MP'!A:A,'Prix MP'!D:D,FALSE)</f>
        <v>Jinda</v>
      </c>
      <c r="N172" s="154" t="str">
        <f>_xlfn.XLOOKUP(I172,'Prix vente'!$A:$A,'Prix vente'!$J:$J,"")</f>
        <v>SG - Acrylic Adhesive</v>
      </c>
      <c r="O172">
        <v>10</v>
      </c>
      <c r="P172">
        <v>6</v>
      </c>
      <c r="Y172">
        <v>10</v>
      </c>
      <c r="Z172">
        <v>10</v>
      </c>
      <c r="AA172">
        <v>10</v>
      </c>
      <c r="AB172">
        <v>10</v>
      </c>
      <c r="AC172">
        <v>10</v>
      </c>
      <c r="AD172">
        <v>10</v>
      </c>
      <c r="AI172" t="s">
        <v>94</v>
      </c>
      <c r="AJ172">
        <v>4800</v>
      </c>
      <c r="AK172" t="str">
        <f>IF(_xlfn.XLOOKUP(I172,'Prix vente'!$A:$A,'Prix vente'!$O:$O,"")="msi","pi","m")</f>
        <v>pi</v>
      </c>
      <c r="AL172">
        <v>1</v>
      </c>
      <c r="AM172">
        <v>6</v>
      </c>
      <c r="AO172">
        <f t="shared" si="0"/>
        <v>28800</v>
      </c>
      <c r="AP172" t="s">
        <v>1554</v>
      </c>
      <c r="AQ172" s="31" t="s">
        <v>1577</v>
      </c>
      <c r="AR172" s="169">
        <f>_xlfn.XLOOKUP(I172,'Prix vente'!A:A,'Prix vente'!B:B,FALSE)</f>
        <v>20015</v>
      </c>
    </row>
    <row r="173" spans="1:44" ht="15" customHeight="1" x14ac:dyDescent="0.25">
      <c r="A173" s="154" t="s">
        <v>1235</v>
      </c>
      <c r="B173" t="str">
        <f>_xlfn.XLOOKUP(A173,'Prix revient'!A:A,'Prix revient'!B:B)</f>
        <v>Fermé</v>
      </c>
      <c r="C173" s="191">
        <v>45670</v>
      </c>
      <c r="D173">
        <v>298</v>
      </c>
      <c r="E173" s="154" t="str">
        <f>_xlfn.XLOOKUP(D173,'PO Client'!$A:$A,'PO Client'!$B:$B,FALSE)</f>
        <v>3G Print Group Inc.</v>
      </c>
      <c r="F173" s="154"/>
      <c r="G173" s="154">
        <f>_xlfn.XLOOKUP(D173,'PO Client'!$A:$A,'PO Client'!$E:$E,FALSE)</f>
        <v>2985</v>
      </c>
      <c r="H173" s="188">
        <f>_xlfn.XLOOKUP(D173,'PO Client'!A:A,'PO Client'!L:L,"")</f>
        <v>45677</v>
      </c>
      <c r="I173" s="3">
        <v>40227</v>
      </c>
      <c r="J173" s="3">
        <v>30036</v>
      </c>
      <c r="K173" s="169" t="str">
        <f>_xlfn.XLOOKUP(I173,'Prix vente'!$A:$A,'Prix vente'!$H:$H,"")</f>
        <v>S15</v>
      </c>
      <c r="L173" s="155" t="str">
        <f>_xlfn.XLOOKUP(J173,'Prix MP'!A:A,'Prix MP'!F:F,FALSE)</f>
        <v>S15-3</v>
      </c>
      <c r="M173" s="155" t="str">
        <f>_xlfn.XLOOKUP(J173,'Prix MP'!A:A,'Prix MP'!D:D,FALSE)</f>
        <v>Jinda</v>
      </c>
      <c r="N173" s="154" t="str">
        <f>_xlfn.XLOOKUP(I173,'Prix vente'!$A:$A,'Prix vente'!$J:$J,"")</f>
        <v>SG - Acrylic Adhesive</v>
      </c>
      <c r="O173">
        <v>12</v>
      </c>
      <c r="P173">
        <v>5</v>
      </c>
      <c r="Y173">
        <v>12</v>
      </c>
      <c r="Z173">
        <v>12</v>
      </c>
      <c r="AA173">
        <v>12</v>
      </c>
      <c r="AB173">
        <v>12</v>
      </c>
      <c r="AC173">
        <v>12</v>
      </c>
      <c r="AI173" t="s">
        <v>94</v>
      </c>
      <c r="AJ173">
        <v>9600</v>
      </c>
      <c r="AK173" t="str">
        <f>IF(_xlfn.XLOOKUP(I173,'Prix vente'!$A:$A,'Prix vente'!$O:$O,"")="msi","pi","m")</f>
        <v>pi</v>
      </c>
      <c r="AM173">
        <v>5</v>
      </c>
      <c r="AO173">
        <f t="shared" si="0"/>
        <v>48000</v>
      </c>
      <c r="AP173" t="s">
        <v>1581</v>
      </c>
      <c r="AQ173" s="31" t="s">
        <v>1582</v>
      </c>
      <c r="AR173" s="169">
        <f>_xlfn.XLOOKUP(I173,'Prix vente'!A:A,'Prix vente'!B:B,FALSE)</f>
        <v>20015</v>
      </c>
    </row>
    <row r="174" spans="1:44" ht="15" customHeight="1" x14ac:dyDescent="0.25">
      <c r="A174" s="154" t="s">
        <v>1236</v>
      </c>
      <c r="B174" t="str">
        <f>_xlfn.XLOOKUP(A174,'Prix revient'!A:A,'Prix revient'!B:B)</f>
        <v>Fermé</v>
      </c>
      <c r="C174" s="191">
        <v>45671</v>
      </c>
      <c r="D174">
        <v>299</v>
      </c>
      <c r="E174" s="154" t="str">
        <f>_xlfn.XLOOKUP(D174,'PO Client'!$A:$A,'PO Client'!$B:$B,FALSE)</f>
        <v>REDEMAC</v>
      </c>
      <c r="F174" s="154"/>
      <c r="G174" s="154" t="str">
        <f>_xlfn.XLOOKUP(D174,'PO Client'!$A:$A,'PO Client'!$E:$E,FALSE)</f>
        <v>Échantillon D11</v>
      </c>
      <c r="H174" s="188">
        <f>_xlfn.XLOOKUP(D174,'PO Client'!A:A,'PO Client'!L:L,"")</f>
        <v>45678</v>
      </c>
      <c r="I174" s="3">
        <v>40230</v>
      </c>
      <c r="J174" s="3">
        <v>30025</v>
      </c>
      <c r="K174" s="169" t="str">
        <f>_xlfn.XLOOKUP(I174,'Prix vente'!$A:$A,'Prix vente'!$H:$H,"")</f>
        <v>D11</v>
      </c>
      <c r="L174" s="155" t="str">
        <f>_xlfn.XLOOKUP(J174,'Prix MP'!A:A,'Prix MP'!F:F,FALSE)</f>
        <v>D11-1</v>
      </c>
      <c r="M174" s="155" t="str">
        <f>_xlfn.XLOOKUP(J174,'Prix MP'!A:A,'Prix MP'!D:D,FALSE)</f>
        <v>AKO</v>
      </c>
      <c r="N174" s="154" t="str">
        <f>_xlfn.XLOOKUP(I174,'Prix vente'!$A:$A,'Prix vente'!$J:$J,"")</f>
        <v>TC DT - Hotmelt Adhesive</v>
      </c>
      <c r="O174">
        <v>14.167</v>
      </c>
      <c r="P174">
        <v>3</v>
      </c>
      <c r="Y174">
        <v>14.167</v>
      </c>
      <c r="Z174">
        <v>14.167</v>
      </c>
      <c r="AA174">
        <v>14.167</v>
      </c>
      <c r="AI174" t="s">
        <v>94</v>
      </c>
      <c r="AJ174">
        <f>_xlfn.XLOOKUP(I174,'Prix vente'!$A:$A,'Prix vente'!$Q:$Q,"")</f>
        <v>5000</v>
      </c>
      <c r="AK174" t="str">
        <f>IF(_xlfn.XLOOKUP(I174,'Prix vente'!$A:$A,'Prix vente'!$O:$O,"")="msi","pi","m")</f>
        <v>pi</v>
      </c>
      <c r="AM174">
        <v>3</v>
      </c>
      <c r="AO174">
        <f t="shared" ref="AO174:AO218" si="1">AM174*AJ174</f>
        <v>15000</v>
      </c>
      <c r="AP174" t="s">
        <v>1583</v>
      </c>
      <c r="AQ174" s="31" t="s">
        <v>1584</v>
      </c>
      <c r="AR174" s="169">
        <f>_xlfn.XLOOKUP(I174,'Prix vente'!A:A,'Prix vente'!B:B,FALSE)</f>
        <v>20013</v>
      </c>
    </row>
    <row r="175" spans="1:44" ht="15" customHeight="1" x14ac:dyDescent="0.25">
      <c r="A175" s="154" t="s">
        <v>1237</v>
      </c>
      <c r="B175" t="str">
        <f>_xlfn.XLOOKUP(A175,'Prix revient'!A:A,'Prix revient'!B:B)</f>
        <v>Fermé</v>
      </c>
      <c r="C175" s="191">
        <v>45671</v>
      </c>
      <c r="D175">
        <v>300</v>
      </c>
      <c r="E175" s="154" t="str">
        <f>_xlfn.XLOOKUP(D175,'PO Client'!$A:$A,'PO Client'!$B:$B,FALSE)</f>
        <v>Damaflex Imprimerie Multiservices Inc.</v>
      </c>
      <c r="F175" s="154"/>
      <c r="G175" s="154">
        <f>_xlfn.XLOOKUP(D175,'PO Client'!$A:$A,'PO Client'!$E:$E,FALSE)</f>
        <v>179986</v>
      </c>
      <c r="H175" s="188">
        <f>_xlfn.XLOOKUP(D175,'PO Client'!A:A,'PO Client'!L:L,"")</f>
        <v>45678</v>
      </c>
      <c r="I175" s="3">
        <v>40228</v>
      </c>
      <c r="J175" s="3">
        <v>30025</v>
      </c>
      <c r="K175" s="169" t="str">
        <f>_xlfn.XLOOKUP(I175,'Prix vente'!$A:$A,'Prix vente'!$H:$H,"")</f>
        <v>D11</v>
      </c>
      <c r="L175" s="155" t="str">
        <f>_xlfn.XLOOKUP(J175,'Prix MP'!A:A,'Prix MP'!F:F,FALSE)</f>
        <v>D11-1</v>
      </c>
      <c r="M175" s="155" t="str">
        <f>_xlfn.XLOOKUP(J175,'Prix MP'!A:A,'Prix MP'!D:D,FALSE)</f>
        <v>AKO</v>
      </c>
      <c r="N175" s="154" t="str">
        <f>_xlfn.XLOOKUP(I175,'Prix vente'!$A:$A,'Prix vente'!$J:$J,"")</f>
        <v>TC DT - Hotmelt Adhesive</v>
      </c>
      <c r="O175">
        <v>8</v>
      </c>
      <c r="P175">
        <v>7</v>
      </c>
      <c r="Q175">
        <v>4</v>
      </c>
      <c r="R175">
        <v>1</v>
      </c>
      <c r="Y175">
        <v>8</v>
      </c>
      <c r="Z175">
        <v>8</v>
      </c>
      <c r="AA175">
        <v>8</v>
      </c>
      <c r="AB175">
        <v>8</v>
      </c>
      <c r="AC175">
        <v>8</v>
      </c>
      <c r="AD175">
        <v>8</v>
      </c>
      <c r="AE175">
        <v>8</v>
      </c>
      <c r="AF175">
        <v>4</v>
      </c>
      <c r="AI175" t="s">
        <v>94</v>
      </c>
      <c r="AJ175">
        <f>_xlfn.XLOOKUP(I175,'Prix vente'!$A:$A,'Prix vente'!$Q:$Q,"")</f>
        <v>10000</v>
      </c>
      <c r="AK175" t="str">
        <f>IF(_xlfn.XLOOKUP(I175,'Prix vente'!$A:$A,'Prix vente'!$O:$O,"")="msi","pi","m")</f>
        <v>pi</v>
      </c>
      <c r="AL175">
        <v>1</v>
      </c>
      <c r="AM175">
        <v>8</v>
      </c>
      <c r="AO175">
        <f t="shared" si="1"/>
        <v>80000</v>
      </c>
      <c r="AP175" t="s">
        <v>1412</v>
      </c>
      <c r="AQ175" s="31" t="s">
        <v>1585</v>
      </c>
      <c r="AR175" s="169">
        <f>_xlfn.XLOOKUP(I175,'Prix vente'!A:A,'Prix vente'!B:B,FALSE)</f>
        <v>20013</v>
      </c>
    </row>
    <row r="176" spans="1:44" ht="15" customHeight="1" x14ac:dyDescent="0.25">
      <c r="A176" s="154" t="s">
        <v>1238</v>
      </c>
      <c r="B176" t="str">
        <f>_xlfn.XLOOKUP(A176,'Prix revient'!A:A,'Prix revient'!B:B)</f>
        <v>Fermé</v>
      </c>
      <c r="C176" s="191">
        <v>45673</v>
      </c>
      <c r="D176">
        <v>301</v>
      </c>
      <c r="E176" s="154" t="str">
        <f>_xlfn.XLOOKUP(D176,'PO Client'!$A:$A,'PO Client'!$B:$B,FALSE)</f>
        <v>Emballages Mijo</v>
      </c>
      <c r="F176" s="154" t="str">
        <f>_xlfn.XLOOKUP(E176,Clients!B:B,Clients!C:C)</f>
        <v>Mijo</v>
      </c>
      <c r="G176" s="154">
        <f>_xlfn.XLOOKUP(D176,'PO Client'!$A:$A,'PO Client'!$E:$E,FALSE)</f>
        <v>14339</v>
      </c>
      <c r="H176" s="188">
        <f>_xlfn.XLOOKUP(D176,'PO Client'!A:A,'PO Client'!L:L,"")</f>
        <v>45680</v>
      </c>
      <c r="I176" s="3">
        <v>40231</v>
      </c>
      <c r="J176" s="3">
        <v>30042</v>
      </c>
      <c r="K176" s="169" t="str">
        <f>_xlfn.XLOOKUP(I176,'Prix vente'!$A:$A,'Prix vente'!$H:$H,"")</f>
        <v>T11</v>
      </c>
      <c r="L176" s="155" t="str">
        <f>_xlfn.XLOOKUP(J176,'Prix MP'!A:A,'Prix MP'!F:F,FALSE)</f>
        <v>T11-1</v>
      </c>
      <c r="M176" s="155" t="str">
        <f>_xlfn.XLOOKUP(J176,'Prix MP'!A:A,'Prix MP'!D:D,FALSE)</f>
        <v>AKO</v>
      </c>
      <c r="N176" s="154" t="str">
        <f>_xlfn.XLOOKUP(I176,'Prix vente'!$A:$A,'Prix vente'!$J:$J,"")</f>
        <v>TT - HM Adhesive</v>
      </c>
      <c r="O176">
        <v>10</v>
      </c>
      <c r="P176">
        <v>6</v>
      </c>
      <c r="Y176">
        <v>10</v>
      </c>
      <c r="Z176">
        <v>10</v>
      </c>
      <c r="AA176">
        <v>10</v>
      </c>
      <c r="AB176">
        <v>10</v>
      </c>
      <c r="AC176">
        <v>10</v>
      </c>
      <c r="AD176">
        <v>10</v>
      </c>
      <c r="AI176" t="s">
        <v>94</v>
      </c>
      <c r="AJ176">
        <f>_xlfn.XLOOKUP(I176,'Prix vente'!$A:$A,'Prix vente'!$Q:$Q,"")</f>
        <v>10000</v>
      </c>
      <c r="AK176" t="str">
        <f>IF(_xlfn.XLOOKUP(I176,'Prix vente'!$A:$A,'Prix vente'!$O:$O,"")="msi","pi","m")</f>
        <v>pi</v>
      </c>
      <c r="AL176">
        <v>1</v>
      </c>
      <c r="AM176">
        <v>6</v>
      </c>
      <c r="AO176">
        <f t="shared" si="1"/>
        <v>60000</v>
      </c>
      <c r="AP176" t="s">
        <v>1578</v>
      </c>
      <c r="AQ176" s="31" t="s">
        <v>1586</v>
      </c>
      <c r="AR176" s="169">
        <f>_xlfn.XLOOKUP(I176,'Prix vente'!A:A,'Prix vente'!B:B,FALSE)</f>
        <v>20003</v>
      </c>
    </row>
    <row r="177" spans="1:44" ht="15" customHeight="1" x14ac:dyDescent="0.25">
      <c r="A177" s="154" t="s">
        <v>1239</v>
      </c>
      <c r="B177" t="str">
        <f>_xlfn.XLOOKUP(A177,'Prix revient'!A:A,'Prix revient'!B:B)</f>
        <v>Fermé</v>
      </c>
      <c r="C177" s="191">
        <v>45677</v>
      </c>
      <c r="D177">
        <v>302</v>
      </c>
      <c r="E177" s="154" t="str">
        <f>_xlfn.XLOOKUP(D177,'PO Client'!$A:$A,'PO Client'!$B:$B,FALSE)</f>
        <v>Imprimerie Ste-Julie</v>
      </c>
      <c r="F177" s="154" t="str">
        <f>_xlfn.XLOOKUP(E177,Clients!B:B,Clients!C:C)</f>
        <v>Imprimerie Ste-Julie</v>
      </c>
      <c r="G177" s="154">
        <f>_xlfn.XLOOKUP(D177,'PO Client'!$A:$A,'PO Client'!$E:$E,FALSE)</f>
        <v>106855</v>
      </c>
      <c r="H177" s="188">
        <f>_xlfn.XLOOKUP(D177,'PO Client'!A:A,'PO Client'!L:L,"")</f>
        <v>45679</v>
      </c>
      <c r="I177" s="3">
        <v>40081</v>
      </c>
      <c r="J177" s="3">
        <v>30011</v>
      </c>
      <c r="K177" s="169" t="str">
        <f>_xlfn.XLOOKUP(I177,'Prix vente'!$A:$A,'Prix vente'!$H:$H,"")</f>
        <v>S21</v>
      </c>
      <c r="L177" s="155" t="str">
        <f>_xlfn.XLOOKUP(J177,'Prix MP'!A:A,'Prix MP'!F:F,FALSE)</f>
        <v>S21-1</v>
      </c>
      <c r="M177" s="155" t="str">
        <f>_xlfn.XLOOKUP(J177,'Prix MP'!A:A,'Prix MP'!D:D,FALSE)</f>
        <v>AKO</v>
      </c>
      <c r="N177" s="154" t="str">
        <f>_xlfn.XLOOKUP(I177,'Prix vente'!$A:$A,'Prix vente'!$J:$J,"")</f>
        <v>SG - Hotmelt Adhesive</v>
      </c>
      <c r="O177">
        <v>10</v>
      </c>
      <c r="P177">
        <v>6</v>
      </c>
      <c r="Q177">
        <v>12</v>
      </c>
      <c r="R177">
        <v>5</v>
      </c>
      <c r="AI177" t="s">
        <v>94</v>
      </c>
      <c r="AJ177">
        <f>_xlfn.XLOOKUP(I177,'Prix vente'!$A:$A,'Prix vente'!$Q:$Q,"")</f>
        <v>5000</v>
      </c>
      <c r="AK177" t="str">
        <f>IF(_xlfn.XLOOKUP(I177,'Prix vente'!$A:$A,'Prix vente'!$O:$O,"")="msi","pi","m")</f>
        <v>pi</v>
      </c>
      <c r="AL177">
        <v>1</v>
      </c>
      <c r="AM177">
        <v>11</v>
      </c>
      <c r="AO177">
        <f t="shared" si="1"/>
        <v>55000</v>
      </c>
      <c r="AP177" t="s">
        <v>1423</v>
      </c>
      <c r="AQ177" s="31" t="s">
        <v>1589</v>
      </c>
      <c r="AR177" s="169">
        <f>_xlfn.XLOOKUP(I177,'Prix vente'!A:A,'Prix vente'!B:B,FALSE)</f>
        <v>20011</v>
      </c>
    </row>
    <row r="178" spans="1:44" ht="15" customHeight="1" x14ac:dyDescent="0.25">
      <c r="A178" s="154" t="s">
        <v>1240</v>
      </c>
      <c r="B178" t="str">
        <f>_xlfn.XLOOKUP(A178,'Prix revient'!A:A,'Prix revient'!B:B)</f>
        <v>Fermé</v>
      </c>
      <c r="C178" s="191">
        <v>45677</v>
      </c>
      <c r="D178">
        <v>303</v>
      </c>
      <c r="E178" s="154" t="str">
        <f>_xlfn.XLOOKUP(D178,'PO Client'!$A:$A,'PO Client'!$B:$B,FALSE)</f>
        <v>Emballages Mijo</v>
      </c>
      <c r="F178" s="154" t="str">
        <f>_xlfn.XLOOKUP(E178,Clients!B:B,Clients!C:C)</f>
        <v>Mijo</v>
      </c>
      <c r="G178" s="154">
        <f>_xlfn.XLOOKUP(D178,'PO Client'!$A:$A,'PO Client'!$E:$E,FALSE)</f>
        <v>14342</v>
      </c>
      <c r="H178" s="188">
        <f>_xlfn.XLOOKUP(D178,'PO Client'!A:A,'PO Client'!L:L,"")</f>
        <v>45679</v>
      </c>
      <c r="I178" s="3">
        <v>40126</v>
      </c>
      <c r="J178" s="3">
        <v>30036</v>
      </c>
      <c r="K178" s="169" t="str">
        <f>_xlfn.XLOOKUP(I178,'Prix vente'!$A:$A,'Prix vente'!$H:$H,"")</f>
        <v>S15</v>
      </c>
      <c r="L178" s="155" t="str">
        <f>_xlfn.XLOOKUP(J178,'Prix MP'!A:A,'Prix MP'!F:F,FALSE)</f>
        <v>S15-3</v>
      </c>
      <c r="M178" s="155" t="str">
        <f>_xlfn.XLOOKUP(J178,'Prix MP'!A:A,'Prix MP'!D:D,FALSE)</f>
        <v>Jinda</v>
      </c>
      <c r="N178" s="154" t="str">
        <f>_xlfn.XLOOKUP(I178,'Prix vente'!$A:$A,'Prix vente'!$J:$J,"")</f>
        <v>SG - Acrylic Adhesive</v>
      </c>
      <c r="O178">
        <v>12</v>
      </c>
      <c r="P178">
        <v>10</v>
      </c>
      <c r="Y178">
        <v>12</v>
      </c>
      <c r="Z178">
        <v>12</v>
      </c>
      <c r="AA178">
        <v>12</v>
      </c>
      <c r="AB178">
        <v>12</v>
      </c>
      <c r="AC178">
        <v>12</v>
      </c>
      <c r="AI178" t="s">
        <v>94</v>
      </c>
      <c r="AJ178">
        <f>_xlfn.XLOOKUP(I178,'Prix vente'!$A:$A,'Prix vente'!$Q:$Q,"")</f>
        <v>10000</v>
      </c>
      <c r="AK178" t="str">
        <f>IF(_xlfn.XLOOKUP(I178,'Prix vente'!$A:$A,'Prix vente'!$O:$O,"")="msi","pi","m")</f>
        <v>pi</v>
      </c>
      <c r="AL178">
        <v>2</v>
      </c>
      <c r="AM178">
        <v>10</v>
      </c>
      <c r="AO178">
        <f t="shared" si="1"/>
        <v>100000</v>
      </c>
      <c r="AQ178" s="31" t="s">
        <v>1590</v>
      </c>
      <c r="AR178" s="169">
        <f>_xlfn.XLOOKUP(I178,'Prix vente'!A:A,'Prix vente'!B:B,FALSE)</f>
        <v>20015</v>
      </c>
    </row>
    <row r="179" spans="1:44" ht="15" customHeight="1" x14ac:dyDescent="0.25">
      <c r="A179" s="154" t="s">
        <v>1241</v>
      </c>
      <c r="B179" t="str">
        <f>_xlfn.XLOOKUP(A179,'Prix revient'!A:A,'Prix revient'!B:B)</f>
        <v>Fermé</v>
      </c>
      <c r="C179" s="191">
        <v>45678</v>
      </c>
      <c r="D179">
        <v>304</v>
      </c>
      <c r="E179" s="154" t="str">
        <f>_xlfn.XLOOKUP(D179,'PO Client'!$A:$A,'PO Client'!$B:$B,FALSE)</f>
        <v>Damaflex Imprimerie Multiservices Inc.</v>
      </c>
      <c r="F179" s="154" t="str">
        <f>_xlfn.XLOOKUP(E179,Clients!B:B,Clients!C:C)</f>
        <v>Damaflex</v>
      </c>
      <c r="G179" s="154">
        <f>_xlfn.XLOOKUP(D179,'PO Client'!$A:$A,'PO Client'!$E:$E,FALSE)</f>
        <v>179989</v>
      </c>
      <c r="H179" s="188">
        <f>_xlfn.XLOOKUP(D179,'PO Client'!A:A,'PO Client'!L:L,"")</f>
        <v>45680</v>
      </c>
      <c r="I179" s="3">
        <v>40145</v>
      </c>
      <c r="J179" s="3">
        <v>30025</v>
      </c>
      <c r="K179" s="169" t="str">
        <f>_xlfn.XLOOKUP(I179,'Prix vente'!$A:$A,'Prix vente'!$H:$H,"")</f>
        <v>D11</v>
      </c>
      <c r="L179" s="155" t="str">
        <f>_xlfn.XLOOKUP(J179,'Prix MP'!A:A,'Prix MP'!F:F,FALSE)</f>
        <v>D11-1</v>
      </c>
      <c r="M179" s="155" t="str">
        <f>_xlfn.XLOOKUP(J179,'Prix MP'!A:A,'Prix MP'!D:D,FALSE)</f>
        <v>AKO</v>
      </c>
      <c r="N179" s="154" t="str">
        <f>_xlfn.XLOOKUP(I179,'Prix vente'!$A:$A,'Prix vente'!$J:$J,"")</f>
        <v>TC DT - Hotmelt Adhesive</v>
      </c>
      <c r="O179">
        <v>9.5</v>
      </c>
      <c r="P179">
        <v>10</v>
      </c>
      <c r="Q179">
        <v>12</v>
      </c>
      <c r="R179">
        <v>2</v>
      </c>
      <c r="S179">
        <v>0.5</v>
      </c>
      <c r="T179">
        <v>2</v>
      </c>
      <c r="Y179">
        <v>9.5</v>
      </c>
      <c r="Z179">
        <v>9.5</v>
      </c>
      <c r="AA179">
        <v>9.5</v>
      </c>
      <c r="AB179">
        <v>9.5</v>
      </c>
      <c r="AC179">
        <v>9.5</v>
      </c>
      <c r="AD179">
        <v>12</v>
      </c>
      <c r="AE179">
        <v>0.5</v>
      </c>
      <c r="AI179" t="s">
        <v>94</v>
      </c>
      <c r="AJ179">
        <f>_xlfn.XLOOKUP(I179,'Prix vente'!$A:$A,'Prix vente'!$Q:$Q,"")</f>
        <v>5000</v>
      </c>
      <c r="AK179" t="str">
        <f>IF(_xlfn.XLOOKUP(I179,'Prix vente'!$A:$A,'Prix vente'!$O:$O,"")="msi","pi","m")</f>
        <v>pi</v>
      </c>
      <c r="AL179">
        <v>2</v>
      </c>
      <c r="AM179">
        <v>12</v>
      </c>
      <c r="AO179">
        <f t="shared" si="1"/>
        <v>60000</v>
      </c>
      <c r="AP179" t="s">
        <v>1591</v>
      </c>
      <c r="AQ179" s="31" t="s">
        <v>1592</v>
      </c>
      <c r="AR179" s="169">
        <f>_xlfn.XLOOKUP(I179,'Prix vente'!A:A,'Prix vente'!B:B,FALSE)</f>
        <v>20013</v>
      </c>
    </row>
    <row r="180" spans="1:44" ht="15" customHeight="1" x14ac:dyDescent="0.25">
      <c r="A180" s="154" t="s">
        <v>1242</v>
      </c>
      <c r="B180" t="str">
        <f>_xlfn.XLOOKUP(A180,'Prix revient'!A:A,'Prix revient'!B:B)</f>
        <v>Fermé</v>
      </c>
      <c r="C180" s="191">
        <v>45677</v>
      </c>
      <c r="D180">
        <v>305</v>
      </c>
      <c r="E180" s="154" t="str">
        <f>_xlfn.XLOOKUP(D180,'PO Client'!$A:$A,'PO Client'!$B:$B,FALSE)</f>
        <v>Étiquettes Corsair</v>
      </c>
      <c r="F180" s="154" t="str">
        <f>_xlfn.XLOOKUP(E180,Clients!B:B,Clients!C:C)</f>
        <v>Corsair</v>
      </c>
      <c r="G180" s="154">
        <f>_xlfn.XLOOKUP(D180,'PO Client'!$A:$A,'PO Client'!$E:$E,FALSE)</f>
        <v>31970</v>
      </c>
      <c r="H180" s="188">
        <f>_xlfn.XLOOKUP(D180,'PO Client'!A:A,'PO Client'!L:L,"")</f>
        <v>45680</v>
      </c>
      <c r="I180" s="3">
        <v>40234</v>
      </c>
      <c r="J180" s="3">
        <v>30042</v>
      </c>
      <c r="K180" s="169" t="str">
        <f>_xlfn.XLOOKUP(I180,'Prix vente'!$A:$A,'Prix vente'!$H:$H,"")</f>
        <v>T11</v>
      </c>
      <c r="L180" s="155" t="str">
        <f>_xlfn.XLOOKUP(J180,'Prix MP'!A:A,'Prix MP'!F:F,FALSE)</f>
        <v>T11-1</v>
      </c>
      <c r="M180" s="155" t="str">
        <f>_xlfn.XLOOKUP(J180,'Prix MP'!A:A,'Prix MP'!D:D,FALSE)</f>
        <v>AKO</v>
      </c>
      <c r="N180" s="154" t="str">
        <f>_xlfn.XLOOKUP(I180,'Prix vente'!$A:$A,'Prix vente'!$J:$J,"")</f>
        <v>TT - HM Adhesive</v>
      </c>
      <c r="O180">
        <v>8.875</v>
      </c>
      <c r="P180">
        <v>3</v>
      </c>
      <c r="Q180">
        <v>7.375</v>
      </c>
      <c r="R180">
        <v>1</v>
      </c>
      <c r="S180">
        <v>6.625</v>
      </c>
      <c r="T180">
        <v>1</v>
      </c>
      <c r="U180">
        <v>4.875</v>
      </c>
      <c r="V180">
        <v>3</v>
      </c>
      <c r="W180">
        <v>4.75</v>
      </c>
      <c r="X180">
        <v>1</v>
      </c>
      <c r="Y180">
        <v>8.875</v>
      </c>
      <c r="Z180">
        <v>8.875</v>
      </c>
      <c r="AA180">
        <v>8.875</v>
      </c>
      <c r="AB180">
        <v>7.375</v>
      </c>
      <c r="AC180">
        <v>6.625</v>
      </c>
      <c r="AD180">
        <v>4.875</v>
      </c>
      <c r="AE180">
        <v>4.875</v>
      </c>
      <c r="AF180">
        <v>4.875</v>
      </c>
      <c r="AG180">
        <v>4.75</v>
      </c>
      <c r="AI180" t="s">
        <v>94</v>
      </c>
      <c r="AJ180">
        <f>_xlfn.XLOOKUP(I180,'Prix vente'!$A:$A,'Prix vente'!$Q:$Q,"")</f>
        <v>10000</v>
      </c>
      <c r="AK180" t="str">
        <f>IF(_xlfn.XLOOKUP(I180,'Prix vente'!$A:$A,'Prix vente'!$O:$O,"")="msi","pi","m")</f>
        <v>pi</v>
      </c>
      <c r="AL180">
        <v>1</v>
      </c>
      <c r="AM180">
        <v>9</v>
      </c>
      <c r="AO180">
        <f t="shared" si="1"/>
        <v>90000</v>
      </c>
      <c r="AQ180">
        <f>_xlfn.XLOOKUP(E180,Clients!B:B,Clients!V:V)</f>
        <v>0</v>
      </c>
      <c r="AR180" s="169">
        <f>_xlfn.XLOOKUP(I180,'Prix vente'!A:A,'Prix vente'!B:B,FALSE)</f>
        <v>20003</v>
      </c>
    </row>
    <row r="181" spans="1:44" ht="15" customHeight="1" x14ac:dyDescent="0.25">
      <c r="A181" s="154" t="s">
        <v>1243</v>
      </c>
      <c r="B181" t="str">
        <f>_xlfn.XLOOKUP(A181,'Prix revient'!A:A,'Prix revient'!B:B)</f>
        <v>Fermé</v>
      </c>
      <c r="C181" s="191">
        <v>45678</v>
      </c>
      <c r="D181">
        <v>306</v>
      </c>
      <c r="E181" s="154" t="str">
        <f>_xlfn.XLOOKUP(D181,'PO Client'!$A:$A,'PO Client'!$B:$B,FALSE)</f>
        <v>Imprimerie Ste-Julie</v>
      </c>
      <c r="F181" s="154" t="str">
        <f>_xlfn.XLOOKUP(E181,Clients!B:B,Clients!C:C)</f>
        <v>Imprimerie Ste-Julie</v>
      </c>
      <c r="G181" s="154">
        <f>_xlfn.XLOOKUP(D181,'PO Client'!$A:$A,'PO Client'!$E:$E,FALSE)</f>
        <v>106925</v>
      </c>
      <c r="H181" s="188">
        <f>_xlfn.XLOOKUP(D181,'PO Client'!A:A,'PO Client'!L:L,"")</f>
        <v>45681</v>
      </c>
      <c r="I181" s="3">
        <v>40052</v>
      </c>
      <c r="J181" s="3">
        <v>30036</v>
      </c>
      <c r="K181" s="169" t="str">
        <f>_xlfn.XLOOKUP(I181,'Prix vente'!$A:$A,'Prix vente'!$H:$H,"")</f>
        <v>S15</v>
      </c>
      <c r="L181" s="155" t="str">
        <f>_xlfn.XLOOKUP(J181,'Prix MP'!A:A,'Prix MP'!F:F,FALSE)</f>
        <v>S15-3</v>
      </c>
      <c r="M181" s="155" t="str">
        <f>_xlfn.XLOOKUP(J181,'Prix MP'!A:A,'Prix MP'!D:D,FALSE)</f>
        <v>Jinda</v>
      </c>
      <c r="N181" s="154" t="str">
        <f>_xlfn.XLOOKUP(I181,'Prix vente'!$A:$A,'Prix vente'!$J:$J,"")</f>
        <v>SG - Acrylic Adhesive</v>
      </c>
      <c r="O181">
        <v>13</v>
      </c>
      <c r="P181">
        <v>2</v>
      </c>
      <c r="Q181">
        <v>12</v>
      </c>
      <c r="R181">
        <v>2</v>
      </c>
      <c r="S181">
        <v>10</v>
      </c>
      <c r="T181">
        <v>1</v>
      </c>
      <c r="Y181">
        <v>13</v>
      </c>
      <c r="Z181">
        <v>13</v>
      </c>
      <c r="AA181">
        <v>12</v>
      </c>
      <c r="AB181">
        <v>12</v>
      </c>
      <c r="AC181">
        <v>10</v>
      </c>
      <c r="AD181">
        <v>10</v>
      </c>
      <c r="AI181" t="s">
        <v>94</v>
      </c>
      <c r="AJ181">
        <f>_xlfn.XLOOKUP(I181,'Prix vente'!$A:$A,'Prix vente'!$Q:$Q,"")</f>
        <v>5000</v>
      </c>
      <c r="AK181" t="str">
        <f>IF(_xlfn.XLOOKUP(I181,'Prix vente'!$A:$A,'Prix vente'!$O:$O,"")="msi","pi","m")</f>
        <v>pi</v>
      </c>
      <c r="AM181">
        <v>5</v>
      </c>
      <c r="AO181">
        <f t="shared" si="1"/>
        <v>25000</v>
      </c>
      <c r="AP181" t="s">
        <v>1594</v>
      </c>
      <c r="AQ181" s="31" t="s">
        <v>1595</v>
      </c>
      <c r="AR181" s="169">
        <f>_xlfn.XLOOKUP(I181,'Prix vente'!A:A,'Prix vente'!B:B,FALSE)</f>
        <v>20015</v>
      </c>
    </row>
    <row r="182" spans="1:44" ht="15" customHeight="1" x14ac:dyDescent="0.25">
      <c r="A182" s="154" t="s">
        <v>1244</v>
      </c>
      <c r="B182" t="str">
        <f>_xlfn.XLOOKUP(A182,'Prix revient'!A:A,'Prix revient'!B:B)</f>
        <v>Fermé</v>
      </c>
      <c r="C182" s="191" t="s">
        <v>971</v>
      </c>
      <c r="D182">
        <v>307</v>
      </c>
      <c r="E182" s="154" t="str">
        <f>_xlfn.XLOOKUP(D182,'PO Client'!$A:$A,'PO Client'!$B:$B,FALSE)</f>
        <v>Imprimerie Ste-Julie</v>
      </c>
      <c r="F182" s="154" t="str">
        <f>_xlfn.XLOOKUP(E182,Clients!B:B,Clients!C:C)</f>
        <v>Imprimerie Ste-Julie</v>
      </c>
      <c r="G182" s="154" t="str">
        <f>_xlfn.XLOOKUP(D182,'PO Client'!$A:$A,'PO Client'!$E:$E,FALSE)</f>
        <v>CR TR 106618+106246</v>
      </c>
      <c r="H182" s="188">
        <f>_xlfn.XLOOKUP(D182,'PO Client'!A:A,'PO Client'!L:L,"")</f>
        <v>0</v>
      </c>
      <c r="K182" s="169">
        <f>_xlfn.XLOOKUP(I182,'Prix vente'!$A:$A,'Prix vente'!$H:$H,"")</f>
        <v>0</v>
      </c>
      <c r="L182" s="155">
        <f>_xlfn.XLOOKUP(J182,'Prix MP'!A:A,'Prix MP'!F:F,FALSE)</f>
        <v>0</v>
      </c>
      <c r="M182" s="155" t="b">
        <f>_xlfn.XLOOKUP(J182,'Prix MP'!A:A,'Prix MP'!D:D,FALSE)</f>
        <v>0</v>
      </c>
      <c r="N182" s="154" t="str">
        <f>_xlfn.XLOOKUP(I182,'Prix vente'!$A:$A,'Prix vente'!$J:$J,"")</f>
        <v/>
      </c>
      <c r="AI182" t="s">
        <v>94</v>
      </c>
      <c r="AJ182" t="str">
        <f>_xlfn.XLOOKUP(I182,'Prix vente'!$A:$A,'Prix vente'!$Q:$Q,"")</f>
        <v/>
      </c>
      <c r="AK182" t="str">
        <f>IF(_xlfn.XLOOKUP(I182,'Prix vente'!$A:$A,'Prix vente'!$O:$O,"")="msi","pi","m")</f>
        <v>m</v>
      </c>
      <c r="AO182" t="e">
        <f t="shared" si="1"/>
        <v>#VALUE!</v>
      </c>
      <c r="AQ182">
        <f>_xlfn.XLOOKUP(E182,Clients!B:B,Clients!V:V)</f>
        <v>0</v>
      </c>
      <c r="AR182" s="169" t="b">
        <f>_xlfn.XLOOKUP(I182,'Prix vente'!A:A,'Prix vente'!B:B,FALSE)</f>
        <v>0</v>
      </c>
    </row>
    <row r="183" spans="1:44" ht="15" customHeight="1" x14ac:dyDescent="0.25">
      <c r="A183" s="154" t="s">
        <v>1245</v>
      </c>
      <c r="B183" t="str">
        <f>_xlfn.XLOOKUP(A183,'Prix revient'!A:A,'Prix revient'!B:B)</f>
        <v>Fermé</v>
      </c>
      <c r="C183" s="191">
        <v>45678</v>
      </c>
      <c r="D183">
        <v>308</v>
      </c>
      <c r="E183" s="154" t="str">
        <f>_xlfn.XLOOKUP(D183,'PO Client'!$A:$A,'PO Client'!$B:$B,FALSE)</f>
        <v>Emballages Mijo</v>
      </c>
      <c r="F183" s="154" t="str">
        <f>_xlfn.XLOOKUP(E183,Clients!B:B,Clients!C:C)</f>
        <v>Mijo</v>
      </c>
      <c r="G183" s="154">
        <f>_xlfn.XLOOKUP(D183,'PO Client'!$A:$A,'PO Client'!$E:$E,FALSE)</f>
        <v>14344</v>
      </c>
      <c r="H183" s="188">
        <f>_xlfn.XLOOKUP(D183,'PO Client'!A:A,'PO Client'!L:L,"")</f>
        <v>45684</v>
      </c>
      <c r="I183" s="3">
        <v>40240</v>
      </c>
      <c r="J183" s="3">
        <v>30011</v>
      </c>
      <c r="K183" s="169" t="str">
        <f>_xlfn.XLOOKUP(I183,'Prix vente'!$A:$A,'Prix vente'!$H:$H,"")</f>
        <v>S21</v>
      </c>
      <c r="L183" s="155" t="str">
        <f>_xlfn.XLOOKUP(J183,'Prix MP'!A:A,'Prix MP'!F:F,FALSE)</f>
        <v>S21-1</v>
      </c>
      <c r="M183" s="155" t="str">
        <f>_xlfn.XLOOKUP(J183,'Prix MP'!A:A,'Prix MP'!D:D,FALSE)</f>
        <v>AKO</v>
      </c>
      <c r="N183" s="154" t="str">
        <f>_xlfn.XLOOKUP(I183,'Prix vente'!$A:$A,'Prix vente'!$J:$J,"")</f>
        <v>SG - Hotmelt Adhesive</v>
      </c>
      <c r="O183">
        <v>8</v>
      </c>
      <c r="P183">
        <v>4</v>
      </c>
      <c r="Q183">
        <v>11</v>
      </c>
      <c r="R183">
        <v>8</v>
      </c>
      <c r="Y183">
        <v>8</v>
      </c>
      <c r="Z183">
        <v>8</v>
      </c>
      <c r="AA183">
        <v>11</v>
      </c>
      <c r="AB183">
        <v>11</v>
      </c>
      <c r="AC183">
        <v>11</v>
      </c>
      <c r="AD183">
        <v>11</v>
      </c>
      <c r="AI183" t="s">
        <v>94</v>
      </c>
      <c r="AJ183">
        <f>_xlfn.XLOOKUP(I183,'Prix vente'!$A:$A,'Prix vente'!$Q:$Q,"")</f>
        <v>10000</v>
      </c>
      <c r="AK183" t="str">
        <f>IF(_xlfn.XLOOKUP(I183,'Prix vente'!$A:$A,'Prix vente'!$O:$O,"")="msi","pi","m")</f>
        <v>pi</v>
      </c>
      <c r="AL183">
        <v>2</v>
      </c>
      <c r="AM183">
        <v>12</v>
      </c>
      <c r="AO183">
        <f t="shared" si="1"/>
        <v>120000</v>
      </c>
      <c r="AP183" t="s">
        <v>1423</v>
      </c>
      <c r="AQ183" t="s">
        <v>1601</v>
      </c>
      <c r="AR183" s="169">
        <f>_xlfn.XLOOKUP(I183,'Prix vente'!A:A,'Prix vente'!B:B,FALSE)</f>
        <v>20011</v>
      </c>
    </row>
    <row r="184" spans="1:44" ht="15" customHeight="1" x14ac:dyDescent="0.25">
      <c r="A184" s="154" t="s">
        <v>1246</v>
      </c>
      <c r="B184" t="str">
        <f>_xlfn.XLOOKUP(A184,'Prix revient'!A:A,'Prix revient'!B:B)</f>
        <v>Fermé</v>
      </c>
      <c r="C184" s="191">
        <v>45679</v>
      </c>
      <c r="D184">
        <v>309</v>
      </c>
      <c r="E184" s="154" t="str">
        <f>_xlfn.XLOOKUP(D184,'PO Client'!$A:$A,'PO Client'!$B:$B,FALSE)</f>
        <v>Groupe Produlith Inc.</v>
      </c>
      <c r="F184" s="154" t="str">
        <f>_xlfn.XLOOKUP(E184,Clients!B:B,Clients!C:C)</f>
        <v>Produlith</v>
      </c>
      <c r="G184" s="154">
        <f>_xlfn.XLOOKUP(D184,'PO Client'!$A:$A,'PO Client'!$E:$E,FALSE)</f>
        <v>32556</v>
      </c>
      <c r="H184" s="188">
        <f>_xlfn.XLOOKUP(D184,'PO Client'!A:A,'PO Client'!L:L,"")</f>
        <v>45684</v>
      </c>
      <c r="I184" s="3">
        <v>40089</v>
      </c>
      <c r="J184" s="3">
        <v>30027</v>
      </c>
      <c r="K184" s="169" t="str">
        <f>_xlfn.XLOOKUP(I184,'Prix vente'!$A:$A,'Prix vente'!$H:$H,"")</f>
        <v>B25</v>
      </c>
      <c r="L184" s="155" t="str">
        <f>_xlfn.XLOOKUP(J184,'Prix MP'!A:A,'Prix MP'!F:F,FALSE)</f>
        <v>B25-3</v>
      </c>
      <c r="M184" s="155" t="str">
        <f>_xlfn.XLOOKUP(J184,'Prix MP'!A:A,'Prix MP'!D:D,FALSE)</f>
        <v>Jinda</v>
      </c>
      <c r="N184" s="154" t="str">
        <f>_xlfn.XLOOKUP(I184,'Prix vente'!$A:$A,'Prix vente'!$J:$J,"")</f>
        <v>White BOPP - Acrylic Adhesive</v>
      </c>
      <c r="O184">
        <v>15</v>
      </c>
      <c r="P184">
        <v>4</v>
      </c>
      <c r="Y184">
        <v>15</v>
      </c>
      <c r="Z184">
        <v>15</v>
      </c>
      <c r="AA184">
        <v>15</v>
      </c>
      <c r="AB184">
        <v>15</v>
      </c>
      <c r="AI184" t="s">
        <v>94</v>
      </c>
      <c r="AJ184">
        <f>_xlfn.XLOOKUP(I184,'Prix vente'!$A:$A,'Prix vente'!$Q:$Q,"")</f>
        <v>5000</v>
      </c>
      <c r="AK184" t="str">
        <f>IF(_xlfn.XLOOKUP(I184,'Prix vente'!$A:$A,'Prix vente'!$O:$O,"")="msi","pi","m")</f>
        <v>pi</v>
      </c>
      <c r="AM184">
        <v>4</v>
      </c>
      <c r="AO184">
        <f t="shared" si="1"/>
        <v>20000</v>
      </c>
      <c r="AP184" t="s">
        <v>1602</v>
      </c>
      <c r="AQ184" s="31" t="s">
        <v>1603</v>
      </c>
      <c r="AR184" s="169">
        <f>_xlfn.XLOOKUP(I184,'Prix vente'!A:A,'Prix vente'!B:B,FALSE)</f>
        <v>20017</v>
      </c>
    </row>
    <row r="185" spans="1:44" ht="15" customHeight="1" x14ac:dyDescent="0.25">
      <c r="A185" s="154" t="s">
        <v>1247</v>
      </c>
      <c r="B185" t="str">
        <f>_xlfn.XLOOKUP(A185,'Prix revient'!A:A,'Prix revient'!B:B)</f>
        <v>Fermé</v>
      </c>
      <c r="C185" s="191">
        <v>45679</v>
      </c>
      <c r="D185">
        <v>310</v>
      </c>
      <c r="E185" s="154" t="str">
        <f>_xlfn.XLOOKUP(D185,'PO Client'!$A:$A,'PO Client'!$B:$B,FALSE)</f>
        <v>Étiquettes Multi-Flex</v>
      </c>
      <c r="F185" s="154" t="str">
        <f>_xlfn.XLOOKUP(E185,Clients!B:B,Clients!C:C)</f>
        <v>Multi-Flex</v>
      </c>
      <c r="G185" s="154">
        <f>_xlfn.XLOOKUP(D185,'PO Client'!$A:$A,'PO Client'!$E:$E,FALSE)</f>
        <v>10025</v>
      </c>
      <c r="H185" s="188">
        <f>_xlfn.XLOOKUP(D185,'PO Client'!A:A,'PO Client'!L:L,"")</f>
        <v>45685</v>
      </c>
      <c r="I185" s="3">
        <v>40096</v>
      </c>
      <c r="J185" s="3">
        <v>30039</v>
      </c>
      <c r="K185" s="169" t="str">
        <f>_xlfn.XLOOKUP(I185,'Prix vente'!$A:$A,'Prix vente'!$H:$H,"")</f>
        <v>B25</v>
      </c>
      <c r="L185" s="155" t="str">
        <f>_xlfn.XLOOKUP(J185,'Prix MP'!A:A,'Prix MP'!F:F,FALSE)</f>
        <v>B25-3</v>
      </c>
      <c r="M185" s="155" t="str">
        <f>_xlfn.XLOOKUP(J185,'Prix MP'!A:A,'Prix MP'!D:D,FALSE)</f>
        <v>Jinda</v>
      </c>
      <c r="N185" s="154" t="str">
        <f>_xlfn.XLOOKUP(I185,'Prix vente'!$A:$A,'Prix vente'!$J:$J,"")</f>
        <v>White BOPP - Acrylic Adhesive</v>
      </c>
      <c r="O185">
        <v>13</v>
      </c>
      <c r="P185">
        <v>16</v>
      </c>
      <c r="Q185">
        <v>8</v>
      </c>
      <c r="R185">
        <v>4</v>
      </c>
      <c r="Y185">
        <v>13</v>
      </c>
      <c r="Z185">
        <v>13</v>
      </c>
      <c r="AA185">
        <v>13</v>
      </c>
      <c r="AB185">
        <v>13</v>
      </c>
      <c r="AC185">
        <v>8</v>
      </c>
      <c r="AI185" t="s">
        <v>94</v>
      </c>
      <c r="AJ185">
        <f>_xlfn.XLOOKUP(I185,'Prix vente'!$A:$A,'Prix vente'!$Q:$Q,"")</f>
        <v>5000</v>
      </c>
      <c r="AK185" t="str">
        <f>IF(_xlfn.XLOOKUP(I185,'Prix vente'!$A:$A,'Prix vente'!$O:$O,"")="msi","pi","m")</f>
        <v>pi</v>
      </c>
      <c r="AL185">
        <v>4</v>
      </c>
      <c r="AM185">
        <v>20</v>
      </c>
      <c r="AO185">
        <f t="shared" si="1"/>
        <v>100000</v>
      </c>
      <c r="AP185">
        <v>10045</v>
      </c>
      <c r="AQ185" s="31" t="s">
        <v>1604</v>
      </c>
      <c r="AR185" s="169">
        <f>_xlfn.XLOOKUP(I185,'Prix vente'!A:A,'Prix vente'!B:B,FALSE)</f>
        <v>20017</v>
      </c>
    </row>
    <row r="186" spans="1:44" ht="15" customHeight="1" x14ac:dyDescent="0.25">
      <c r="A186" s="154" t="s">
        <v>1248</v>
      </c>
      <c r="B186" t="str">
        <f>_xlfn.XLOOKUP(A186,'Prix revient'!A:A,'Prix revient'!B:B)</f>
        <v>Fermé</v>
      </c>
      <c r="C186" s="191">
        <v>45679</v>
      </c>
      <c r="D186">
        <v>311</v>
      </c>
      <c r="E186" s="154" t="str">
        <f>_xlfn.XLOOKUP(D186,'PO Client'!$A:$A,'PO Client'!$B:$B,FALSE)</f>
        <v>Imprimerie Ste-Julie</v>
      </c>
      <c r="F186" s="154" t="str">
        <f>_xlfn.XLOOKUP(E186,Clients!B:B,Clients!C:C)</f>
        <v>Imprimerie Ste-Julie</v>
      </c>
      <c r="G186" s="154">
        <f>_xlfn.XLOOKUP(D186,'PO Client'!$A:$A,'PO Client'!$E:$E,FALSE)</f>
        <v>107001</v>
      </c>
      <c r="H186" s="188">
        <f>_xlfn.XLOOKUP(D186,'PO Client'!A:A,'PO Client'!L:L,"")</f>
        <v>45685</v>
      </c>
      <c r="I186" s="3">
        <v>40242</v>
      </c>
      <c r="J186" s="3">
        <v>30011</v>
      </c>
      <c r="K186" s="169" t="str">
        <f>_xlfn.XLOOKUP(I186,'Prix vente'!$A:$A,'Prix vente'!$H:$H,"")</f>
        <v>S21</v>
      </c>
      <c r="L186" s="155" t="str">
        <f>_xlfn.XLOOKUP(J186,'Prix MP'!A:A,'Prix MP'!F:F,FALSE)</f>
        <v>S21-1</v>
      </c>
      <c r="M186" s="155" t="str">
        <f>_xlfn.XLOOKUP(J186,'Prix MP'!A:A,'Prix MP'!D:D,FALSE)</f>
        <v>AKO</v>
      </c>
      <c r="N186" s="154" t="str">
        <f>_xlfn.XLOOKUP(I186,'Prix vente'!$A:$A,'Prix vente'!$J:$J,"")</f>
        <v>SG - Hotmelt Adhesive</v>
      </c>
      <c r="O186">
        <v>13</v>
      </c>
      <c r="P186">
        <v>8</v>
      </c>
      <c r="Q186">
        <v>8</v>
      </c>
      <c r="R186">
        <v>2</v>
      </c>
      <c r="Y186">
        <v>13</v>
      </c>
      <c r="Z186">
        <v>13</v>
      </c>
      <c r="AA186">
        <v>13</v>
      </c>
      <c r="AB186">
        <v>13</v>
      </c>
      <c r="AC186">
        <v>8</v>
      </c>
      <c r="AI186" t="s">
        <v>94</v>
      </c>
      <c r="AJ186">
        <f>_xlfn.XLOOKUP(I186,'Prix vente'!$A:$A,'Prix vente'!$Q:$Q,"")</f>
        <v>10000</v>
      </c>
      <c r="AK186" t="str">
        <f>IF(_xlfn.XLOOKUP(I186,'Prix vente'!$A:$A,'Prix vente'!$O:$O,"")="msi","pi","m")</f>
        <v>pi</v>
      </c>
      <c r="AL186">
        <v>2</v>
      </c>
      <c r="AM186">
        <v>10</v>
      </c>
      <c r="AO186">
        <f t="shared" si="1"/>
        <v>100000</v>
      </c>
      <c r="AP186" t="s">
        <v>1423</v>
      </c>
      <c r="AQ186" t="s">
        <v>1605</v>
      </c>
      <c r="AR186" s="169">
        <f>_xlfn.XLOOKUP(I186,'Prix vente'!A:A,'Prix vente'!B:B,FALSE)</f>
        <v>20011</v>
      </c>
    </row>
    <row r="187" spans="1:44" ht="15" customHeight="1" x14ac:dyDescent="0.25">
      <c r="A187" s="154" t="s">
        <v>1249</v>
      </c>
      <c r="B187" t="str">
        <f>_xlfn.XLOOKUP(A187,'Prix revient'!A:A,'Prix revient'!B:B)</f>
        <v>Ouvert</v>
      </c>
      <c r="C187" s="191">
        <v>45680</v>
      </c>
      <c r="D187">
        <v>312</v>
      </c>
      <c r="E187" s="154" t="str">
        <f>_xlfn.XLOOKUP(D187,'PO Client'!$A:$A,'PO Client'!$B:$B,FALSE)</f>
        <v>Imprimerie Sélect</v>
      </c>
      <c r="F187" s="154" t="str">
        <f>_xlfn.XLOOKUP(E187,Clients!B:B,Clients!C:C)</f>
        <v>Select</v>
      </c>
      <c r="G187" s="154" t="str">
        <f>_xlfn.XLOOKUP(D187,'PO Client'!$A:$A,'PO Client'!$E:$E,FALSE)</f>
        <v>email 2024-01-21 22h46</v>
      </c>
      <c r="H187" s="188">
        <f>_xlfn.XLOOKUP(D187,'PO Client'!A:A,'PO Client'!L:L,"")</f>
        <v>45686</v>
      </c>
      <c r="I187" s="3">
        <v>40244</v>
      </c>
      <c r="J187" s="3">
        <v>30036</v>
      </c>
      <c r="K187" s="169" t="str">
        <f>_xlfn.XLOOKUP(I187,'Prix vente'!$A:$A,'Prix vente'!$H:$H,"")</f>
        <v>S15</v>
      </c>
      <c r="L187" s="155" t="str">
        <f>_xlfn.XLOOKUP(J187,'Prix MP'!A:A,'Prix MP'!F:F,FALSE)</f>
        <v>S15-3</v>
      </c>
      <c r="M187" s="155" t="str">
        <f>_xlfn.XLOOKUP(J187,'Prix MP'!A:A,'Prix MP'!D:D,FALSE)</f>
        <v>Jinda</v>
      </c>
      <c r="N187" s="154" t="str">
        <f>_xlfn.XLOOKUP(I187,'Prix vente'!$A:$A,'Prix vente'!$J:$J,"")</f>
        <v>SG - Acrylic Adhesive</v>
      </c>
      <c r="O187">
        <v>6</v>
      </c>
      <c r="P187">
        <v>10</v>
      </c>
      <c r="Y187">
        <v>6</v>
      </c>
      <c r="Z187">
        <v>6</v>
      </c>
      <c r="AA187">
        <v>6</v>
      </c>
      <c r="AB187">
        <v>6</v>
      </c>
      <c r="AC187">
        <v>6</v>
      </c>
      <c r="AD187">
        <v>6</v>
      </c>
      <c r="AE187">
        <v>6</v>
      </c>
      <c r="AF187">
        <v>6</v>
      </c>
      <c r="AG187">
        <v>6</v>
      </c>
      <c r="AH187">
        <v>6</v>
      </c>
      <c r="AI187" t="s">
        <v>94</v>
      </c>
      <c r="AJ187">
        <f>_xlfn.XLOOKUP(I187,'Prix vente'!$A:$A,'Prix vente'!$Q:$Q,"")</f>
        <v>5000</v>
      </c>
      <c r="AK187" t="str">
        <f>IF(_xlfn.XLOOKUP(I187,'Prix vente'!$A:$A,'Prix vente'!$O:$O,"")="msi","pi","m")</f>
        <v>pi</v>
      </c>
      <c r="AL187">
        <v>1</v>
      </c>
      <c r="AM187">
        <v>10</v>
      </c>
      <c r="AO187">
        <f t="shared" si="1"/>
        <v>50000</v>
      </c>
      <c r="AP187" t="s">
        <v>1554</v>
      </c>
      <c r="AQ187" s="31" t="s">
        <v>1613</v>
      </c>
      <c r="AR187" s="169">
        <f>_xlfn.XLOOKUP(I187,'Prix vente'!A:A,'Prix vente'!B:B,FALSE)</f>
        <v>20015</v>
      </c>
    </row>
    <row r="188" spans="1:44" ht="15" customHeight="1" x14ac:dyDescent="0.25">
      <c r="A188" s="154" t="s">
        <v>1250</v>
      </c>
      <c r="B188" t="str">
        <f>_xlfn.XLOOKUP(A188,'Prix revient'!A:A,'Prix revient'!B:B)</f>
        <v>Fermé</v>
      </c>
      <c r="C188" s="191">
        <v>45680</v>
      </c>
      <c r="D188">
        <v>312</v>
      </c>
      <c r="E188" s="154" t="str">
        <f>_xlfn.XLOOKUP(D188,'PO Client'!$A:$A,'PO Client'!$B:$B,FALSE)</f>
        <v>Imprimerie Sélect</v>
      </c>
      <c r="F188" s="154" t="str">
        <f>_xlfn.XLOOKUP(E188,Clients!B:B,Clients!C:C)</f>
        <v>Select</v>
      </c>
      <c r="G188" s="154" t="str">
        <f>_xlfn.XLOOKUP(D188,'PO Client'!$A:$A,'PO Client'!$E:$E,FALSE)</f>
        <v>email 2024-01-21 22h46</v>
      </c>
      <c r="H188" s="188">
        <f>_xlfn.XLOOKUP(D188,'PO Client'!A:A,'PO Client'!L:L,"")</f>
        <v>45686</v>
      </c>
      <c r="I188" s="3">
        <v>40245</v>
      </c>
      <c r="J188" s="3">
        <v>30027</v>
      </c>
      <c r="K188" s="169" t="str">
        <f>_xlfn.XLOOKUP(I188,'Prix vente'!$A:$A,'Prix vente'!$H:$H,"")</f>
        <v>B25</v>
      </c>
      <c r="L188" s="155" t="str">
        <f>_xlfn.XLOOKUP(J188,'Prix MP'!A:A,'Prix MP'!F:F,FALSE)</f>
        <v>B25-3</v>
      </c>
      <c r="M188" s="155" t="str">
        <f>_xlfn.XLOOKUP(J188,'Prix MP'!A:A,'Prix MP'!D:D,FALSE)</f>
        <v>Jinda</v>
      </c>
      <c r="N188" s="154" t="str">
        <f>_xlfn.XLOOKUP(I188,'Prix vente'!$A:$A,'Prix vente'!$J:$J,"")</f>
        <v>White BOPP - Acrylic Adhesive</v>
      </c>
      <c r="O188">
        <v>6.625</v>
      </c>
      <c r="P188">
        <v>1</v>
      </c>
      <c r="Q188">
        <f>47-O188</f>
        <v>40.375</v>
      </c>
      <c r="R188">
        <v>1</v>
      </c>
      <c r="Y188">
        <v>6.625</v>
      </c>
      <c r="Z188">
        <f>Q188</f>
        <v>40.375</v>
      </c>
      <c r="AI188" t="s">
        <v>94</v>
      </c>
      <c r="AJ188">
        <f>_xlfn.XLOOKUP(I188,'Prix vente'!$A:$A,'Prix vente'!$Q:$Q,"")</f>
        <v>2000</v>
      </c>
      <c r="AK188" t="str">
        <f>IF(_xlfn.XLOOKUP(I188,'Prix vente'!$A:$A,'Prix vente'!$O:$O,"")="msi","pi","m")</f>
        <v>pi</v>
      </c>
      <c r="AM188">
        <v>1</v>
      </c>
      <c r="AO188">
        <f t="shared" si="1"/>
        <v>2000</v>
      </c>
      <c r="AP188" t="s">
        <v>1611</v>
      </c>
      <c r="AQ188" s="31" t="s">
        <v>1612</v>
      </c>
      <c r="AR188" s="169">
        <f>_xlfn.XLOOKUP(I188,'Prix vente'!A:A,'Prix vente'!B:B,FALSE)</f>
        <v>20017</v>
      </c>
    </row>
    <row r="189" spans="1:44" ht="15" customHeight="1" x14ac:dyDescent="0.25">
      <c r="A189" s="154" t="s">
        <v>1251</v>
      </c>
      <c r="B189" t="s">
        <v>298</v>
      </c>
      <c r="C189" s="191">
        <v>45680</v>
      </c>
      <c r="D189">
        <f t="shared" ref="D189:D218" si="2">D188+1</f>
        <v>313</v>
      </c>
      <c r="E189" s="154" t="str">
        <f>_xlfn.XLOOKUP(D189,'PO Client'!$A:$A,'PO Client'!$B:$B,FALSE)</f>
        <v>Étiquette Nationale</v>
      </c>
      <c r="F189" s="154" t="str">
        <f>_xlfn.XLOOKUP(E189,Clients!B:B,Clients!C:C)</f>
        <v>Nationale</v>
      </c>
      <c r="G189" s="154" t="str">
        <f>_xlfn.XLOOKUP(D189,'PO Client'!$A:$A,'PO Client'!$E:$E,FALSE)</f>
        <v>MK250122-1</v>
      </c>
      <c r="H189" s="188">
        <f>_xlfn.XLOOKUP(D189,'PO Client'!A:A,'PO Client'!L:L,"")</f>
        <v>45681</v>
      </c>
      <c r="I189" s="3">
        <v>40246</v>
      </c>
      <c r="J189" s="3">
        <v>30011</v>
      </c>
      <c r="K189" s="169" t="str">
        <f>_xlfn.XLOOKUP(I189,'Prix vente'!$A:$A,'Prix vente'!$H:$H,"")</f>
        <v>S21</v>
      </c>
      <c r="L189" s="155" t="str">
        <f>_xlfn.XLOOKUP(J189,'Prix MP'!A:A,'Prix MP'!F:F,FALSE)</f>
        <v>S21-1</v>
      </c>
      <c r="M189" s="155" t="str">
        <f>_xlfn.XLOOKUP(J189,'Prix MP'!A:A,'Prix MP'!D:D,FALSE)</f>
        <v>AKO</v>
      </c>
      <c r="N189" s="154" t="str">
        <f>_xlfn.XLOOKUP(I189,'Prix vente'!$A:$A,'Prix vente'!$J:$J,"")</f>
        <v>SG - Hotmelt Adhesive</v>
      </c>
      <c r="O189">
        <v>4</v>
      </c>
      <c r="P189">
        <v>1</v>
      </c>
      <c r="Q189">
        <v>8.125</v>
      </c>
      <c r="R189">
        <v>4</v>
      </c>
      <c r="S189">
        <v>6.75</v>
      </c>
      <c r="T189">
        <v>3</v>
      </c>
      <c r="U189">
        <v>3.25</v>
      </c>
      <c r="V189">
        <v>1</v>
      </c>
      <c r="Y189">
        <v>4</v>
      </c>
      <c r="Z189">
        <v>8.125</v>
      </c>
      <c r="AA189">
        <v>8.125</v>
      </c>
      <c r="AB189">
        <v>8.125</v>
      </c>
      <c r="AC189">
        <v>8.125</v>
      </c>
      <c r="AD189">
        <v>6.75</v>
      </c>
      <c r="AE189">
        <v>6.75</v>
      </c>
      <c r="AF189">
        <v>6.75</v>
      </c>
      <c r="AG189">
        <v>3.25</v>
      </c>
      <c r="AI189" t="s">
        <v>94</v>
      </c>
      <c r="AJ189">
        <f>_xlfn.XLOOKUP(I189,'Prix vente'!$A:$A,'Prix vente'!$Q:$Q,"")</f>
        <v>10000</v>
      </c>
      <c r="AK189" t="str">
        <f>IF(_xlfn.XLOOKUP(I189,'Prix vente'!$A:$A,'Prix vente'!$O:$O,"")="msi","pi","m")</f>
        <v>pi</v>
      </c>
      <c r="AL189">
        <v>1</v>
      </c>
      <c r="AM189">
        <v>9</v>
      </c>
      <c r="AO189">
        <f t="shared" si="1"/>
        <v>90000</v>
      </c>
      <c r="AP189" t="s">
        <v>1423</v>
      </c>
      <c r="AQ189" t="s">
        <v>1619</v>
      </c>
      <c r="AR189" s="169">
        <f>_xlfn.XLOOKUP(I189,'Prix vente'!A:A,'Prix vente'!B:B,FALSE)</f>
        <v>20011</v>
      </c>
    </row>
    <row r="190" spans="1:44" ht="15" customHeight="1" x14ac:dyDescent="0.25">
      <c r="A190" s="154" t="s">
        <v>1252</v>
      </c>
      <c r="B190" t="str">
        <f>_xlfn.XLOOKUP(A190,'Prix revient'!A:A,'Prix revient'!B:B)</f>
        <v>Ouvert</v>
      </c>
      <c r="C190" s="191">
        <v>45685</v>
      </c>
      <c r="D190">
        <f t="shared" si="2"/>
        <v>314</v>
      </c>
      <c r="E190" s="76" t="str">
        <f>_xlfn.XLOOKUP(D190,'PO Client'!$A:$A,'PO Client'!$B:$B,FALSE)</f>
        <v>Imprimerie Sélect</v>
      </c>
      <c r="F190" s="76" t="str">
        <f>_xlfn.XLOOKUP(E190,Clients!B:B,Clients!C:C)</f>
        <v>Select</v>
      </c>
      <c r="G190" s="76" t="str">
        <f>_xlfn.XLOOKUP(D190,'PO Client'!$A:$A,'PO Client'!$E:$E,FALSE)</f>
        <v>email 2024-01-22 14h39</v>
      </c>
      <c r="H190" s="188">
        <f>_xlfn.XLOOKUP(D190,'PO Client'!A:A,'PO Client'!L:L,"")</f>
        <v>45687</v>
      </c>
      <c r="I190" s="3">
        <v>40250</v>
      </c>
      <c r="J190" s="3">
        <v>30025</v>
      </c>
      <c r="K190" s="169" t="str">
        <f>_xlfn.XLOOKUP(I190,'Prix vente'!$A:$A,'Prix vente'!$H:$H,"")</f>
        <v>D11</v>
      </c>
      <c r="L190" s="155" t="str">
        <f>_xlfn.XLOOKUP(J190,'Prix MP'!A:A,'Prix MP'!F:F,FALSE)</f>
        <v>D11-1</v>
      </c>
      <c r="M190" s="155" t="str">
        <f>_xlfn.XLOOKUP(J190,'Prix MP'!A:A,'Prix MP'!D:D,FALSE)</f>
        <v>AKO</v>
      </c>
      <c r="N190" s="154" t="str">
        <f>_xlfn.XLOOKUP(I190,'Prix vente'!$A:$A,'Prix vente'!$J:$J,"")</f>
        <v>TC DT - Hotmelt Adhesive</v>
      </c>
      <c r="AI190" t="s">
        <v>94</v>
      </c>
      <c r="AK190" t="str">
        <f>IF(_xlfn.XLOOKUP(I190,'Prix vente'!$A:$A,'Prix vente'!$O:$O,"")="msi","pi","m")</f>
        <v>pi</v>
      </c>
      <c r="AM190">
        <v>15</v>
      </c>
      <c r="AO190">
        <f t="shared" si="1"/>
        <v>0</v>
      </c>
      <c r="AQ190" s="31" t="s">
        <v>1631</v>
      </c>
      <c r="AR190" s="169">
        <f>_xlfn.XLOOKUP(I190,'Prix vente'!A:A,'Prix vente'!B:B,FALSE)</f>
        <v>20024</v>
      </c>
    </row>
    <row r="191" spans="1:44" ht="15" customHeight="1" x14ac:dyDescent="0.25">
      <c r="A191" s="154" t="s">
        <v>1253</v>
      </c>
      <c r="B191" t="str">
        <f>_xlfn.XLOOKUP(A191,'Prix revient'!A:A,'Prix revient'!B:B)</f>
        <v>Fermé</v>
      </c>
      <c r="C191" s="191">
        <v>45680</v>
      </c>
      <c r="D191">
        <f t="shared" si="2"/>
        <v>315</v>
      </c>
      <c r="E191" s="76" t="str">
        <f>_xlfn.XLOOKUP(D191,'PO Client'!$A:$A,'PO Client'!$B:$B,FALSE)</f>
        <v>Digi America Inc.</v>
      </c>
      <c r="F191" s="76" t="str">
        <f>_xlfn.XLOOKUP(E191,Clients!B:B,Clients!C:C)</f>
        <v>Digi</v>
      </c>
      <c r="G191" s="76">
        <f>_xlfn.XLOOKUP(D191,'PO Client'!$A:$A,'PO Client'!$E:$E,FALSE)</f>
        <v>50009083</v>
      </c>
      <c r="H191" s="188">
        <f>_xlfn.XLOOKUP(D191,'PO Client'!A:A,'PO Client'!L:L,"")</f>
        <v>45687</v>
      </c>
      <c r="I191" s="3">
        <v>40033</v>
      </c>
      <c r="J191" s="3">
        <v>30026</v>
      </c>
      <c r="K191" s="169" t="str">
        <f>_xlfn.XLOOKUP(I191,'Prix vente'!$A:$A,'Prix vente'!$H:$H,"")</f>
        <v>D16</v>
      </c>
      <c r="L191" s="155" t="str">
        <f>_xlfn.XLOOKUP(J191,'Prix MP'!A:A,'Prix MP'!F:F,FALSE)</f>
        <v>D11-2</v>
      </c>
      <c r="M191" s="155" t="str">
        <f>_xlfn.XLOOKUP(J191,'Prix MP'!A:A,'Prix MP'!D:D,FALSE)</f>
        <v>Etsuhiro</v>
      </c>
      <c r="N191" s="154" t="str">
        <f>_xlfn.XLOOKUP(I191,'Prix vente'!$A:$A,'Prix vente'!$J:$J,"")</f>
        <v>DT Paper (Acrylic adhesive)</v>
      </c>
      <c r="O191">
        <v>10</v>
      </c>
      <c r="P191">
        <v>72</v>
      </c>
      <c r="Q191">
        <v>9.5</v>
      </c>
      <c r="R191">
        <v>36</v>
      </c>
      <c r="S191">
        <v>5.875</v>
      </c>
      <c r="T191">
        <v>12</v>
      </c>
      <c r="AI191" t="s">
        <v>94</v>
      </c>
      <c r="AJ191">
        <f>_xlfn.XLOOKUP(I191,'Prix vente'!$A:$A,'Prix vente'!$Q:$Q,"")</f>
        <v>5000</v>
      </c>
      <c r="AK191" t="str">
        <f>IF(_xlfn.XLOOKUP(I191,'Prix vente'!$A:$A,'Prix vente'!$O:$O,"")="msi","pi","m")</f>
        <v>pi</v>
      </c>
      <c r="AL191">
        <v>19</v>
      </c>
      <c r="AM191">
        <f>72+36+12</f>
        <v>120</v>
      </c>
      <c r="AO191">
        <f t="shared" si="1"/>
        <v>600000</v>
      </c>
      <c r="AQ191" t="s">
        <v>1621</v>
      </c>
      <c r="AR191" s="169">
        <f>_xlfn.XLOOKUP(I191,'Prix vente'!A:A,'Prix vente'!B:B,FALSE)</f>
        <v>20013</v>
      </c>
    </row>
    <row r="192" spans="1:44" ht="15" customHeight="1" x14ac:dyDescent="0.25">
      <c r="A192" s="154" t="s">
        <v>1254</v>
      </c>
      <c r="B192" t="str">
        <f>_xlfn.XLOOKUP(A192,'Prix revient'!A:A,'Prix revient'!B:B)</f>
        <v>Fermé</v>
      </c>
      <c r="C192" s="191">
        <v>45684</v>
      </c>
      <c r="D192">
        <f t="shared" si="2"/>
        <v>316</v>
      </c>
      <c r="E192" s="76" t="str">
        <f>_xlfn.XLOOKUP(D192,'PO Client'!$A:$A,'PO Client'!$B:$B,FALSE)</f>
        <v>Digi America Inc.</v>
      </c>
      <c r="F192" s="76" t="str">
        <f>_xlfn.XLOOKUP(E192,Clients!B:B,Clients!C:C)</f>
        <v>Digi</v>
      </c>
      <c r="G192" s="76">
        <f>_xlfn.XLOOKUP(D192,'PO Client'!$A:$A,'PO Client'!$E:$E,FALSE)</f>
        <v>50009084</v>
      </c>
      <c r="H192" s="188">
        <f>_xlfn.XLOOKUP(D192,'PO Client'!A:A,'PO Client'!L:L,"")</f>
        <v>45691</v>
      </c>
      <c r="I192" s="3">
        <v>40033</v>
      </c>
      <c r="J192" s="3">
        <v>30029</v>
      </c>
      <c r="K192" s="169" t="str">
        <f>_xlfn.XLOOKUP(I192,'Prix vente'!$A:$A,'Prix vente'!$H:$H,"")</f>
        <v>D16</v>
      </c>
      <c r="L192" s="155" t="str">
        <f>_xlfn.XLOOKUP(J192,'Prix MP'!A:A,'Prix MP'!F:F,FALSE)</f>
        <v>D11-3</v>
      </c>
      <c r="M192" s="155" t="str">
        <f>_xlfn.XLOOKUP(J192,'Prix MP'!A:A,'Prix MP'!D:D,FALSE)</f>
        <v>Jinda</v>
      </c>
      <c r="N192" s="154" t="str">
        <f>_xlfn.XLOOKUP(I192,'Prix vente'!$A:$A,'Prix vente'!$J:$J,"")</f>
        <v>DT Paper (Acrylic adhesive)</v>
      </c>
      <c r="O192">
        <v>10</v>
      </c>
      <c r="P192">
        <v>72</v>
      </c>
      <c r="Y192">
        <v>10</v>
      </c>
      <c r="Z192">
        <v>10</v>
      </c>
      <c r="AA192">
        <v>10</v>
      </c>
      <c r="AB192">
        <v>10</v>
      </c>
      <c r="AC192">
        <v>10</v>
      </c>
      <c r="AD192">
        <v>10</v>
      </c>
      <c r="AI192" t="s">
        <v>94</v>
      </c>
      <c r="AJ192">
        <f>_xlfn.XLOOKUP(I192,'Prix vente'!$A:$A,'Prix vente'!$Q:$Q,"")</f>
        <v>5000</v>
      </c>
      <c r="AK192" t="str">
        <f>IF(_xlfn.XLOOKUP(I192,'Prix vente'!$A:$A,'Prix vente'!$O:$O,"")="msi","pi","m")</f>
        <v>pi</v>
      </c>
      <c r="AL192">
        <v>12</v>
      </c>
      <c r="AM192">
        <v>72</v>
      </c>
      <c r="AO192">
        <f t="shared" si="1"/>
        <v>360000</v>
      </c>
      <c r="AQ192" t="s">
        <v>1621</v>
      </c>
      <c r="AR192" s="169">
        <f>_xlfn.XLOOKUP(I192,'Prix vente'!A:A,'Prix vente'!B:B,FALSE)</f>
        <v>20013</v>
      </c>
    </row>
    <row r="193" spans="1:44" ht="15" customHeight="1" x14ac:dyDescent="0.25">
      <c r="A193" s="154" t="s">
        <v>1255</v>
      </c>
      <c r="B193" t="str">
        <f>_xlfn.XLOOKUP(A193,'Prix revient'!A:A,'Prix revient'!B:B)</f>
        <v>Ouvert</v>
      </c>
      <c r="C193" s="191">
        <v>45685</v>
      </c>
      <c r="D193">
        <v>314</v>
      </c>
      <c r="E193" s="154" t="str">
        <f>_xlfn.XLOOKUP(D193,'PO Client'!$A:$A,'PO Client'!$B:$B,FALSE)</f>
        <v>Imprimerie Sélect</v>
      </c>
      <c r="F193" s="154" t="str">
        <f>_xlfn.XLOOKUP(E193,Clients!B:B,Clients!C:C)</f>
        <v>Select</v>
      </c>
      <c r="G193" s="154" t="str">
        <f>_xlfn.XLOOKUP(D193,'PO Client'!$A:$A,'PO Client'!$E:$E,FALSE)</f>
        <v>email 2024-01-22 14h39</v>
      </c>
      <c r="H193" s="188">
        <f>_xlfn.XLOOKUP(D193,'PO Client'!A:A,'PO Client'!L:L,"")</f>
        <v>45687</v>
      </c>
      <c r="I193" s="3">
        <v>40256</v>
      </c>
      <c r="J193" s="3">
        <v>30011</v>
      </c>
      <c r="K193" s="169" t="str">
        <f>_xlfn.XLOOKUP(I193,'Prix vente'!$A:$A,'Prix vente'!$H:$H,"")</f>
        <v>S21</v>
      </c>
      <c r="L193" s="155" t="str">
        <f>_xlfn.XLOOKUP(J193,'Prix MP'!A:A,'Prix MP'!F:F,FALSE)</f>
        <v>S21-1</v>
      </c>
      <c r="M193" s="155" t="str">
        <f>_xlfn.XLOOKUP(J193,'Prix MP'!A:A,'Prix MP'!D:D,FALSE)</f>
        <v>AKO</v>
      </c>
      <c r="N193" s="154" t="str">
        <f>_xlfn.XLOOKUP(I193,'Prix vente'!$A:$A,'Prix vente'!$J:$J,"")</f>
        <v>SG - Hotmelt Adhesive</v>
      </c>
      <c r="O193">
        <v>6</v>
      </c>
      <c r="P193">
        <v>1</v>
      </c>
      <c r="Q193">
        <v>4</v>
      </c>
      <c r="R193">
        <v>1</v>
      </c>
      <c r="Y193">
        <v>6</v>
      </c>
      <c r="Z193">
        <v>4</v>
      </c>
      <c r="AI193" t="s">
        <v>94</v>
      </c>
      <c r="AJ193">
        <f>_xlfn.XLOOKUP(I193,'Prix vente'!$A:$A,'Prix vente'!$Q:$Q,"")</f>
        <v>2500</v>
      </c>
      <c r="AK193" t="str">
        <f>IF(_xlfn.XLOOKUP(I193,'Prix vente'!$A:$A,'Prix vente'!$O:$O,"")="msi","pi","m")</f>
        <v>pi</v>
      </c>
      <c r="AO193">
        <f>AM193*AJ193</f>
        <v>0</v>
      </c>
      <c r="AP193" t="s">
        <v>1628</v>
      </c>
      <c r="AQ193" s="31" t="s">
        <v>1629</v>
      </c>
      <c r="AR193" s="169">
        <f>_xlfn.XLOOKUP(I193,'Prix vente'!A:A,'Prix vente'!B:B,FALSE)</f>
        <v>20011</v>
      </c>
    </row>
    <row r="194" spans="1:44" ht="15" customHeight="1" x14ac:dyDescent="0.25">
      <c r="A194" s="154" t="s">
        <v>1256</v>
      </c>
      <c r="B194" t="str">
        <f>_xlfn.XLOOKUP(A194,'Prix revient'!A:A,'Prix revient'!B:B)</f>
        <v>Ouvert</v>
      </c>
      <c r="C194" s="191">
        <v>45685</v>
      </c>
      <c r="D194">
        <v>317</v>
      </c>
      <c r="E194" s="154" t="str">
        <f>_xlfn.XLOOKUP(D194,'PO Client'!$A:$A,'PO Client'!$B:$B,FALSE)</f>
        <v>Imprimerie Ste-Julie</v>
      </c>
      <c r="F194" s="154" t="str">
        <f>_xlfn.XLOOKUP(E194,Clients!B:B,Clients!C:C)</f>
        <v>Imprimerie Ste-Julie</v>
      </c>
      <c r="G194" s="154">
        <f>_xlfn.XLOOKUP(D194,'PO Client'!$A:$A,'PO Client'!$E:$E,FALSE)</f>
        <v>107081</v>
      </c>
      <c r="H194" s="188">
        <f>_xlfn.XLOOKUP(D194,'PO Client'!A:A,'PO Client'!L:L,"")</f>
        <v>45687</v>
      </c>
      <c r="I194" s="3">
        <v>40117</v>
      </c>
      <c r="J194" s="3">
        <v>30036</v>
      </c>
      <c r="K194" s="169" t="str">
        <f>_xlfn.XLOOKUP(I194,'Prix vente'!$A:$A,'Prix vente'!$H:$H,"")</f>
        <v>S15</v>
      </c>
      <c r="L194" s="155" t="str">
        <f>_xlfn.XLOOKUP(J194,'Prix MP'!A:A,'Prix MP'!F:F,FALSE)</f>
        <v>S15-3</v>
      </c>
      <c r="M194" s="155" t="str">
        <f>_xlfn.XLOOKUP(J194,'Prix MP'!A:A,'Prix MP'!D:D,FALSE)</f>
        <v>Jinda</v>
      </c>
      <c r="N194" s="154" t="str">
        <f>_xlfn.XLOOKUP(I194,'Prix vente'!$A:$A,'Prix vente'!$J:$J,"")</f>
        <v>SG - Acrylic Adhesive</v>
      </c>
      <c r="O194">
        <v>10</v>
      </c>
      <c r="P194">
        <v>6</v>
      </c>
      <c r="Q194">
        <v>13</v>
      </c>
      <c r="R194">
        <v>4</v>
      </c>
      <c r="S194">
        <v>8</v>
      </c>
      <c r="T194">
        <v>1</v>
      </c>
      <c r="U194">
        <v>13</v>
      </c>
      <c r="V194">
        <v>4</v>
      </c>
      <c r="W194">
        <v>8</v>
      </c>
      <c r="X194">
        <v>1</v>
      </c>
      <c r="AI194" t="s">
        <v>94</v>
      </c>
      <c r="AK194" t="str">
        <f>IF(_xlfn.XLOOKUP(I194,'Prix vente'!$A:$A,'Prix vente'!$O:$O,"")="msi","pi","m")</f>
        <v>pi</v>
      </c>
      <c r="AM194">
        <v>16</v>
      </c>
      <c r="AO194">
        <f t="shared" si="1"/>
        <v>0</v>
      </c>
      <c r="AQ194" s="31" t="s">
        <v>1630</v>
      </c>
      <c r="AR194" s="169">
        <f>_xlfn.XLOOKUP(I194,'Prix vente'!A:A,'Prix vente'!B:B,FALSE)</f>
        <v>20015</v>
      </c>
    </row>
    <row r="195" spans="1:44" ht="15" customHeight="1" x14ac:dyDescent="0.25">
      <c r="A195" s="154" t="s">
        <v>1257</v>
      </c>
      <c r="B195" t="str">
        <f>_xlfn.XLOOKUP(A195,'Prix revient'!A:A,'Prix revient'!B:B)</f>
        <v>Ouvert</v>
      </c>
      <c r="C195" s="191">
        <v>45685</v>
      </c>
      <c r="D195">
        <f t="shared" si="2"/>
        <v>318</v>
      </c>
      <c r="E195" s="154" t="str">
        <f>_xlfn.XLOOKUP(D195,'PO Client'!$A:$A,'PO Client'!$B:$B,FALSE)</f>
        <v>Imprimerie Ste-Julie</v>
      </c>
      <c r="F195" s="154" t="str">
        <f>_xlfn.XLOOKUP(E195,Clients!B:B,Clients!C:C)</f>
        <v>Imprimerie Ste-Julie</v>
      </c>
      <c r="G195" s="154">
        <f>_xlfn.XLOOKUP(D195,'PO Client'!$A:$A,'PO Client'!$E:$E,FALSE)</f>
        <v>107085</v>
      </c>
      <c r="H195" s="188">
        <f>_xlfn.XLOOKUP(D195,'PO Client'!A:A,'PO Client'!L:L,"")</f>
        <v>45687</v>
      </c>
      <c r="I195" s="3">
        <v>40258</v>
      </c>
      <c r="J195" s="3">
        <v>30011</v>
      </c>
      <c r="K195" s="169" t="str">
        <f>_xlfn.XLOOKUP(I195,'Prix vente'!$A:$A,'Prix vente'!$H:$H,"")</f>
        <v>S21</v>
      </c>
      <c r="L195" s="155" t="str">
        <f>_xlfn.XLOOKUP(J195,'Prix MP'!A:A,'Prix MP'!F:F,FALSE)</f>
        <v>S21-1</v>
      </c>
      <c r="M195" s="155" t="str">
        <f>_xlfn.XLOOKUP(J195,'Prix MP'!A:A,'Prix MP'!D:D,FALSE)</f>
        <v>AKO</v>
      </c>
      <c r="N195" s="154" t="str">
        <f>_xlfn.XLOOKUP(I195,'Prix vente'!$A:$A,'Prix vente'!$J:$J,"")</f>
        <v>SG - Hotmelt Adhesive</v>
      </c>
      <c r="O195">
        <v>16</v>
      </c>
      <c r="P195">
        <v>1</v>
      </c>
      <c r="Q195">
        <v>13</v>
      </c>
      <c r="R195">
        <v>3</v>
      </c>
      <c r="S195">
        <v>5</v>
      </c>
      <c r="T195">
        <v>1</v>
      </c>
      <c r="Y195">
        <v>16</v>
      </c>
      <c r="Z195">
        <v>13</v>
      </c>
      <c r="AA195">
        <v>13</v>
      </c>
      <c r="AB195">
        <v>13</v>
      </c>
      <c r="AC195">
        <v>5</v>
      </c>
      <c r="AI195" t="s">
        <v>94</v>
      </c>
      <c r="AJ195">
        <f>_xlfn.XLOOKUP(I195,'Prix vente'!$A:$A,'Prix vente'!$Q:$Q,"")</f>
        <v>5000</v>
      </c>
      <c r="AK195" t="str">
        <f>IF(_xlfn.XLOOKUP(I195,'Prix vente'!$A:$A,'Prix vente'!$O:$O,"")="msi","pi","m")</f>
        <v>pi</v>
      </c>
      <c r="AL195">
        <v>1</v>
      </c>
      <c r="AM195">
        <v>5</v>
      </c>
      <c r="AO195">
        <f t="shared" si="1"/>
        <v>25000</v>
      </c>
      <c r="AP195" t="s">
        <v>1626</v>
      </c>
      <c r="AQ195" s="31" t="s">
        <v>1627</v>
      </c>
      <c r="AR195" s="169">
        <f>_xlfn.XLOOKUP(I195,'Prix vente'!A:A,'Prix vente'!B:B,FALSE)</f>
        <v>20011</v>
      </c>
    </row>
    <row r="196" spans="1:44" ht="15" customHeight="1" x14ac:dyDescent="0.25">
      <c r="A196" s="154" t="s">
        <v>1258</v>
      </c>
      <c r="B196" t="str">
        <f>_xlfn.XLOOKUP(A196,'Prix revient'!A:A,'Prix revient'!B:B)</f>
        <v>Ouvert</v>
      </c>
      <c r="D196">
        <f t="shared" si="2"/>
        <v>319</v>
      </c>
      <c r="E196" s="154">
        <f>_xlfn.XLOOKUP(D196,'PO Client'!$A:$A,'PO Client'!$B:$B,FALSE)</f>
        <v>0</v>
      </c>
      <c r="F196" s="154" t="e">
        <f>_xlfn.XLOOKUP(E196,Clients!B:B,Clients!C:C)</f>
        <v>#N/A</v>
      </c>
      <c r="G196" s="154">
        <f>_xlfn.XLOOKUP(D196,'PO Client'!$A:$A,'PO Client'!$E:$E,FALSE)</f>
        <v>0</v>
      </c>
      <c r="H196" s="188">
        <f>_xlfn.XLOOKUP(D196,'PO Client'!A:A,'PO Client'!L:L,"")</f>
        <v>0</v>
      </c>
      <c r="K196" s="169">
        <f>_xlfn.XLOOKUP(I196,'Prix vente'!$A:$A,'Prix vente'!$H:$H,"")</f>
        <v>0</v>
      </c>
      <c r="L196" s="155" t="b">
        <f>_xlfn.XLOOKUP(J196,'Prix MP'!A:A,'Prix MP'!F:F,FALSE)</f>
        <v>0</v>
      </c>
      <c r="M196" s="155">
        <f>_xlfn.XLOOKUP(J196,'Prix MP'!A:A,'Prix MP'!D:D,FALSE)</f>
        <v>0</v>
      </c>
      <c r="N196" s="154" t="str">
        <f>_xlfn.XLOOKUP(I196,'Prix vente'!$A:$A,'Prix vente'!$J:$J,"")</f>
        <v/>
      </c>
      <c r="AI196" t="s">
        <v>94</v>
      </c>
      <c r="AJ196" t="str">
        <f>_xlfn.XLOOKUP(I196,'Prix vente'!$A:$A,'Prix vente'!$Q:$Q,"")</f>
        <v/>
      </c>
      <c r="AK196" t="str">
        <f>IF(_xlfn.XLOOKUP(I196,'Prix vente'!$A:$A,'Prix vente'!$O:$O,"")="msi","pi","m")</f>
        <v>m</v>
      </c>
      <c r="AO196" t="e">
        <f t="shared" si="1"/>
        <v>#VALUE!</v>
      </c>
      <c r="AQ196" t="e">
        <f>_xlfn.XLOOKUP(E196,Clients!B:B,Clients!V:V)</f>
        <v>#N/A</v>
      </c>
      <c r="AR196" s="169" t="b">
        <f>_xlfn.XLOOKUP(I196,'Prix vente'!A:A,'Prix vente'!B:B,FALSE)</f>
        <v>0</v>
      </c>
    </row>
    <row r="197" spans="1:44" ht="15" customHeight="1" x14ac:dyDescent="0.25">
      <c r="A197" s="154" t="s">
        <v>1259</v>
      </c>
      <c r="B197" t="str">
        <f>_xlfn.XLOOKUP(A197,'Prix revient'!A:A,'Prix revient'!B:B)</f>
        <v>Ouvert</v>
      </c>
      <c r="D197">
        <f t="shared" si="2"/>
        <v>320</v>
      </c>
      <c r="E197" s="154">
        <f>_xlfn.XLOOKUP(D197,'PO Client'!$A:$A,'PO Client'!$B:$B,FALSE)</f>
        <v>0</v>
      </c>
      <c r="F197" s="154" t="e">
        <f>_xlfn.XLOOKUP(E197,Clients!B:B,Clients!C:C)</f>
        <v>#N/A</v>
      </c>
      <c r="G197" s="154">
        <f>_xlfn.XLOOKUP(D197,'PO Client'!$A:$A,'PO Client'!$E:$E,FALSE)</f>
        <v>0</v>
      </c>
      <c r="H197" s="188">
        <f>_xlfn.XLOOKUP(D197,'PO Client'!A:A,'PO Client'!L:L,"")</f>
        <v>0</v>
      </c>
      <c r="K197" s="169">
        <f>_xlfn.XLOOKUP(I197,'Prix vente'!$A:$A,'Prix vente'!$H:$H,"")</f>
        <v>0</v>
      </c>
      <c r="L197" s="155">
        <f>_xlfn.XLOOKUP(J197,'Prix MP'!A:A,'Prix MP'!F:F,FALSE)</f>
        <v>0</v>
      </c>
      <c r="M197" s="155">
        <f>_xlfn.XLOOKUP(J197,'Prix MP'!A:A,'Prix MP'!D:D,FALSE)</f>
        <v>0</v>
      </c>
      <c r="N197" s="154" t="str">
        <f>_xlfn.XLOOKUP(I197,'Prix vente'!$A:$A,'Prix vente'!$J:$J,"")</f>
        <v/>
      </c>
      <c r="AI197" t="s">
        <v>94</v>
      </c>
      <c r="AJ197" t="str">
        <f>_xlfn.XLOOKUP(I197,'Prix vente'!$A:$A,'Prix vente'!$Q:$Q,"")</f>
        <v/>
      </c>
      <c r="AK197" t="str">
        <f>IF(_xlfn.XLOOKUP(I197,'Prix vente'!$A:$A,'Prix vente'!$O:$O,"")="msi","pi","m")</f>
        <v>m</v>
      </c>
      <c r="AO197" t="e">
        <f t="shared" si="1"/>
        <v>#VALUE!</v>
      </c>
      <c r="AQ197" t="e">
        <f>_xlfn.XLOOKUP(E197,Clients!B:B,Clients!V:V)</f>
        <v>#N/A</v>
      </c>
      <c r="AR197" s="169" t="b">
        <f>_xlfn.XLOOKUP(I197,'Prix vente'!A:A,'Prix vente'!B:B,FALSE)</f>
        <v>0</v>
      </c>
    </row>
    <row r="198" spans="1:44" ht="15" customHeight="1" x14ac:dyDescent="0.25">
      <c r="A198" s="154" t="s">
        <v>1260</v>
      </c>
      <c r="B198" t="str">
        <f>_xlfn.XLOOKUP(A198,'Prix revient'!A:A,'Prix revient'!B:B)</f>
        <v>Ouvert</v>
      </c>
      <c r="D198">
        <f t="shared" si="2"/>
        <v>321</v>
      </c>
      <c r="E198" s="154">
        <f>_xlfn.XLOOKUP(D198,'PO Client'!$A:$A,'PO Client'!$B:$B,FALSE)</f>
        <v>0</v>
      </c>
      <c r="F198" s="154" t="e">
        <f>_xlfn.XLOOKUP(E198,Clients!B:B,Clients!C:C)</f>
        <v>#N/A</v>
      </c>
      <c r="G198" s="154">
        <f>_xlfn.XLOOKUP(D198,'PO Client'!$A:$A,'PO Client'!$E:$E,FALSE)</f>
        <v>0</v>
      </c>
      <c r="H198" s="188">
        <f>_xlfn.XLOOKUP(D198,'PO Client'!A:A,'PO Client'!L:L,"")</f>
        <v>0</v>
      </c>
      <c r="K198" s="169">
        <f>_xlfn.XLOOKUP(I198,'Prix vente'!$A:$A,'Prix vente'!$H:$H,"")</f>
        <v>0</v>
      </c>
      <c r="L198" s="155">
        <f>_xlfn.XLOOKUP(J198,'Prix MP'!A:A,'Prix MP'!F:F,FALSE)</f>
        <v>0</v>
      </c>
      <c r="M198" s="155">
        <f>_xlfn.XLOOKUP(J198,'Prix MP'!A:A,'Prix MP'!D:D,FALSE)</f>
        <v>0</v>
      </c>
      <c r="N198" s="154" t="str">
        <f>_xlfn.XLOOKUP(I198,'Prix vente'!$A:$A,'Prix vente'!$J:$J,"")</f>
        <v/>
      </c>
      <c r="AI198" t="s">
        <v>94</v>
      </c>
      <c r="AJ198" t="str">
        <f>_xlfn.XLOOKUP(I198,'Prix vente'!$A:$A,'Prix vente'!$Q:$Q,"")</f>
        <v/>
      </c>
      <c r="AK198" t="str">
        <f>IF(_xlfn.XLOOKUP(I198,'Prix vente'!$A:$A,'Prix vente'!$O:$O,"")="msi","pi","m")</f>
        <v>m</v>
      </c>
      <c r="AO198" t="e">
        <f t="shared" si="1"/>
        <v>#VALUE!</v>
      </c>
      <c r="AQ198" t="e">
        <f>_xlfn.XLOOKUP(E198,Clients!B:B,Clients!V:V)</f>
        <v>#N/A</v>
      </c>
      <c r="AR198" s="169" t="b">
        <f>_xlfn.XLOOKUP(I198,'Prix vente'!A:A,'Prix vente'!B:B,FALSE)</f>
        <v>0</v>
      </c>
    </row>
    <row r="199" spans="1:44" ht="15" customHeight="1" x14ac:dyDescent="0.25">
      <c r="A199" s="154" t="s">
        <v>1261</v>
      </c>
      <c r="B199" t="str">
        <f>_xlfn.XLOOKUP(A199,'Prix revient'!A:A,'Prix revient'!B:B)</f>
        <v>Ouvert</v>
      </c>
      <c r="D199">
        <f t="shared" si="2"/>
        <v>322</v>
      </c>
      <c r="E199" s="154">
        <f>_xlfn.XLOOKUP(D199,'PO Client'!$A:$A,'PO Client'!$B:$B,FALSE)</f>
        <v>0</v>
      </c>
      <c r="F199" s="154" t="e">
        <f>_xlfn.XLOOKUP(E199,Clients!B:B,Clients!C:C)</f>
        <v>#N/A</v>
      </c>
      <c r="G199" s="154">
        <f>_xlfn.XLOOKUP(D199,'PO Client'!$A:$A,'PO Client'!$E:$E,FALSE)</f>
        <v>0</v>
      </c>
      <c r="H199" s="188">
        <f>_xlfn.XLOOKUP(D199,'PO Client'!A:A,'PO Client'!L:L,"")</f>
        <v>0</v>
      </c>
      <c r="K199" s="169">
        <f>_xlfn.XLOOKUP(I199,'Prix vente'!$A:$A,'Prix vente'!$H:$H,"")</f>
        <v>0</v>
      </c>
      <c r="L199" s="155">
        <f>_xlfn.XLOOKUP(J199,'Prix MP'!A:A,'Prix MP'!F:F,FALSE)</f>
        <v>0</v>
      </c>
      <c r="M199" s="155">
        <f>_xlfn.XLOOKUP(J199,'Prix MP'!A:A,'Prix MP'!D:D,FALSE)</f>
        <v>0</v>
      </c>
      <c r="N199" s="154" t="str">
        <f>_xlfn.XLOOKUP(I199,'Prix vente'!$A:$A,'Prix vente'!$J:$J,"")</f>
        <v/>
      </c>
      <c r="AI199" t="s">
        <v>94</v>
      </c>
      <c r="AJ199" t="str">
        <f>_xlfn.XLOOKUP(I199,'Prix vente'!$A:$A,'Prix vente'!$Q:$Q,"")</f>
        <v/>
      </c>
      <c r="AK199" t="str">
        <f>IF(_xlfn.XLOOKUP(I199,'Prix vente'!$A:$A,'Prix vente'!$O:$O,"")="msi","pi","m")</f>
        <v>m</v>
      </c>
      <c r="AO199" t="e">
        <f t="shared" si="1"/>
        <v>#VALUE!</v>
      </c>
      <c r="AQ199" t="e">
        <f>_xlfn.XLOOKUP(E199,Clients!B:B,Clients!V:V)</f>
        <v>#N/A</v>
      </c>
      <c r="AR199" s="169" t="b">
        <f>_xlfn.XLOOKUP(I199,'Prix vente'!A:A,'Prix vente'!B:B,FALSE)</f>
        <v>0</v>
      </c>
    </row>
    <row r="200" spans="1:44" ht="15" customHeight="1" x14ac:dyDescent="0.25">
      <c r="A200" s="154" t="s">
        <v>1262</v>
      </c>
      <c r="B200" t="str">
        <f>_xlfn.XLOOKUP(A200,'Prix revient'!A:A,'Prix revient'!B:B)</f>
        <v>Ouvert</v>
      </c>
      <c r="D200">
        <f t="shared" si="2"/>
        <v>323</v>
      </c>
      <c r="E200" s="154">
        <f>_xlfn.XLOOKUP(D200,'PO Client'!$A:$A,'PO Client'!$B:$B,FALSE)</f>
        <v>0</v>
      </c>
      <c r="F200" s="154" t="e">
        <f>_xlfn.XLOOKUP(E200,Clients!B:B,Clients!C:C)</f>
        <v>#N/A</v>
      </c>
      <c r="G200" s="154">
        <f>_xlfn.XLOOKUP(D200,'PO Client'!$A:$A,'PO Client'!$E:$E,FALSE)</f>
        <v>0</v>
      </c>
      <c r="H200" s="188">
        <f>_xlfn.XLOOKUP(D200,'PO Client'!A:A,'PO Client'!L:L,"")</f>
        <v>0</v>
      </c>
      <c r="K200" s="169">
        <f>_xlfn.XLOOKUP(I200,'Prix vente'!$A:$A,'Prix vente'!$H:$H,"")</f>
        <v>0</v>
      </c>
      <c r="L200" s="155" t="b">
        <f>_xlfn.XLOOKUP(J200,'Prix MP'!A:A,'Prix MP'!F:F,FALSE)</f>
        <v>0</v>
      </c>
      <c r="M200" s="155">
        <f>_xlfn.XLOOKUP(J200,'Prix MP'!A:A,'Prix MP'!D:D,FALSE)</f>
        <v>0</v>
      </c>
      <c r="N200" s="154" t="str">
        <f>_xlfn.XLOOKUP(I200,'Prix vente'!$A:$A,'Prix vente'!$J:$J,"")</f>
        <v/>
      </c>
      <c r="AI200" t="s">
        <v>94</v>
      </c>
      <c r="AJ200" t="str">
        <f>_xlfn.XLOOKUP(I200,'Prix vente'!$A:$A,'Prix vente'!$Q:$Q,"")</f>
        <v/>
      </c>
      <c r="AK200" t="str">
        <f>IF(_xlfn.XLOOKUP(I200,'Prix vente'!$A:$A,'Prix vente'!$O:$O,"")="msi","pi","m")</f>
        <v>m</v>
      </c>
      <c r="AO200" t="e">
        <f t="shared" si="1"/>
        <v>#VALUE!</v>
      </c>
      <c r="AQ200" t="e">
        <f>_xlfn.XLOOKUP(E200,Clients!B:B,Clients!V:V)</f>
        <v>#N/A</v>
      </c>
      <c r="AR200" s="169" t="b">
        <f>_xlfn.XLOOKUP(I200,'Prix vente'!A:A,'Prix vente'!B:B,FALSE)</f>
        <v>0</v>
      </c>
    </row>
    <row r="201" spans="1:44" ht="15" customHeight="1" x14ac:dyDescent="0.25">
      <c r="A201" s="154" t="s">
        <v>1263</v>
      </c>
      <c r="B201" t="str">
        <f>_xlfn.XLOOKUP(A201,'Prix revient'!A:A,'Prix revient'!B:B)</f>
        <v>Ouvert</v>
      </c>
      <c r="D201">
        <f t="shared" si="2"/>
        <v>324</v>
      </c>
      <c r="E201" s="154">
        <f>_xlfn.XLOOKUP(D201,'PO Client'!$A:$A,'PO Client'!$B:$B,FALSE)</f>
        <v>0</v>
      </c>
      <c r="F201" s="154" t="e">
        <f>_xlfn.XLOOKUP(E201,Clients!B:B,Clients!C:C)</f>
        <v>#N/A</v>
      </c>
      <c r="G201" s="154">
        <f>_xlfn.XLOOKUP(D201,'PO Client'!$A:$A,'PO Client'!$E:$E,FALSE)</f>
        <v>0</v>
      </c>
      <c r="H201" s="188">
        <f>_xlfn.XLOOKUP(D201,'PO Client'!A:A,'PO Client'!L:L,"")</f>
        <v>0</v>
      </c>
      <c r="K201" s="169">
        <f>_xlfn.XLOOKUP(I201,'Prix vente'!$A:$A,'Prix vente'!$H:$H,"")</f>
        <v>0</v>
      </c>
      <c r="L201" s="155">
        <f>_xlfn.XLOOKUP(J201,'Prix MP'!A:A,'Prix MP'!F:F,FALSE)</f>
        <v>0</v>
      </c>
      <c r="M201" s="155" t="b">
        <f>_xlfn.XLOOKUP(J201,'Prix MP'!A:A,'Prix MP'!D:D,FALSE)</f>
        <v>0</v>
      </c>
      <c r="N201" s="154" t="str">
        <f>_xlfn.XLOOKUP(I201,'Prix vente'!$A:$A,'Prix vente'!$J:$J,"")</f>
        <v/>
      </c>
      <c r="AI201" t="s">
        <v>94</v>
      </c>
      <c r="AJ201" t="str">
        <f>_xlfn.XLOOKUP(I201,'Prix vente'!$A:$A,'Prix vente'!$Q:$Q,"")</f>
        <v/>
      </c>
      <c r="AK201" t="str">
        <f>IF(_xlfn.XLOOKUP(I201,'Prix vente'!$A:$A,'Prix vente'!$O:$O,"")="msi","pi","m")</f>
        <v>m</v>
      </c>
      <c r="AO201" t="e">
        <f t="shared" si="1"/>
        <v>#VALUE!</v>
      </c>
      <c r="AQ201" t="e">
        <f>_xlfn.XLOOKUP(E201,Clients!B:B,Clients!V:V)</f>
        <v>#N/A</v>
      </c>
      <c r="AR201" s="169" t="b">
        <f>_xlfn.XLOOKUP(I201,'Prix vente'!A:A,'Prix vente'!B:B,FALSE)</f>
        <v>0</v>
      </c>
    </row>
    <row r="202" spans="1:44" ht="15" customHeight="1" x14ac:dyDescent="0.25">
      <c r="A202" s="154" t="s">
        <v>1264</v>
      </c>
      <c r="B202" t="str">
        <f>_xlfn.XLOOKUP(A202,'Prix revient'!A:A,'Prix revient'!B:B)</f>
        <v>Ouvert</v>
      </c>
      <c r="D202">
        <f t="shared" si="2"/>
        <v>325</v>
      </c>
      <c r="E202" s="154">
        <f>_xlfn.XLOOKUP(D202,'PO Client'!$A:$A,'PO Client'!$B:$B,FALSE)</f>
        <v>0</v>
      </c>
      <c r="F202" s="154" t="e">
        <f>_xlfn.XLOOKUP(E202,Clients!B:B,Clients!C:C)</f>
        <v>#N/A</v>
      </c>
      <c r="G202" s="154">
        <f>_xlfn.XLOOKUP(D202,'PO Client'!$A:$A,'PO Client'!$E:$E,FALSE)</f>
        <v>0</v>
      </c>
      <c r="H202" s="188">
        <f>_xlfn.XLOOKUP(D202,'PO Client'!A:A,'PO Client'!L:L,"")</f>
        <v>0</v>
      </c>
      <c r="K202" s="169">
        <f>_xlfn.XLOOKUP(I202,'Prix vente'!$A:$A,'Prix vente'!$H:$H,"")</f>
        <v>0</v>
      </c>
      <c r="L202" s="155">
        <f>_xlfn.XLOOKUP(J202,'Prix MP'!A:A,'Prix MP'!F:F,FALSE)</f>
        <v>0</v>
      </c>
      <c r="M202" s="155">
        <f>_xlfn.XLOOKUP(J202,'Prix MP'!A:A,'Prix MP'!D:D,FALSE)</f>
        <v>0</v>
      </c>
      <c r="N202" s="154" t="str">
        <f>_xlfn.XLOOKUP(I202,'Prix vente'!$A:$A,'Prix vente'!$J:$J,"")</f>
        <v/>
      </c>
      <c r="AI202" t="s">
        <v>94</v>
      </c>
      <c r="AJ202" t="str">
        <f>_xlfn.XLOOKUP(I202,'Prix vente'!$A:$A,'Prix vente'!$Q:$Q,"")</f>
        <v/>
      </c>
      <c r="AK202" t="str">
        <f>IF(_xlfn.XLOOKUP(I202,'Prix vente'!$A:$A,'Prix vente'!$O:$O,"")="msi","pi","m")</f>
        <v>m</v>
      </c>
      <c r="AO202" t="e">
        <f t="shared" si="1"/>
        <v>#VALUE!</v>
      </c>
      <c r="AQ202" t="e">
        <f>_xlfn.XLOOKUP(E202,Clients!B:B,Clients!V:V)</f>
        <v>#N/A</v>
      </c>
      <c r="AR202" s="169" t="b">
        <f>_xlfn.XLOOKUP(I202,'Prix vente'!A:A,'Prix vente'!B:B,FALSE)</f>
        <v>0</v>
      </c>
    </row>
    <row r="203" spans="1:44" ht="15" customHeight="1" x14ac:dyDescent="0.25">
      <c r="A203" s="154" t="s">
        <v>1265</v>
      </c>
      <c r="B203" t="str">
        <f>_xlfn.XLOOKUP(A203,'Prix revient'!A:A,'Prix revient'!B:B)</f>
        <v>Ouvert</v>
      </c>
      <c r="D203">
        <f t="shared" si="2"/>
        <v>326</v>
      </c>
      <c r="E203" s="154">
        <f>_xlfn.XLOOKUP(D203,'PO Client'!$A:$A,'PO Client'!$B:$B,FALSE)</f>
        <v>0</v>
      </c>
      <c r="F203" s="154" t="e">
        <f>_xlfn.XLOOKUP(E203,Clients!B:B,Clients!C:C)</f>
        <v>#N/A</v>
      </c>
      <c r="G203" s="154">
        <f>_xlfn.XLOOKUP(D203,'PO Client'!$A:$A,'PO Client'!$E:$E,FALSE)</f>
        <v>0</v>
      </c>
      <c r="H203" s="188">
        <f>_xlfn.XLOOKUP(D203,'PO Client'!A:A,'PO Client'!L:L,"")</f>
        <v>0</v>
      </c>
      <c r="K203" s="169">
        <f>_xlfn.XLOOKUP(I203,'Prix vente'!$A:$A,'Prix vente'!$H:$H,"")</f>
        <v>0</v>
      </c>
      <c r="L203" s="155">
        <f>_xlfn.XLOOKUP(J203,'Prix MP'!A:A,'Prix MP'!F:F,FALSE)</f>
        <v>0</v>
      </c>
      <c r="M203" s="155">
        <f>_xlfn.XLOOKUP(J203,'Prix MP'!A:A,'Prix MP'!D:D,FALSE)</f>
        <v>0</v>
      </c>
      <c r="N203" s="154" t="str">
        <f>_xlfn.XLOOKUP(I203,'Prix vente'!$A:$A,'Prix vente'!$J:$J,"")</f>
        <v/>
      </c>
      <c r="AI203" t="s">
        <v>94</v>
      </c>
      <c r="AJ203" t="str">
        <f>_xlfn.XLOOKUP(I203,'Prix vente'!$A:$A,'Prix vente'!$Q:$Q,"")</f>
        <v/>
      </c>
      <c r="AK203" t="str">
        <f>IF(_xlfn.XLOOKUP(I203,'Prix vente'!$A:$A,'Prix vente'!$O:$O,"")="msi","pi","m")</f>
        <v>m</v>
      </c>
      <c r="AO203" t="e">
        <f t="shared" si="1"/>
        <v>#VALUE!</v>
      </c>
      <c r="AQ203" t="e">
        <f>_xlfn.XLOOKUP(E203,Clients!B:B,Clients!V:V)</f>
        <v>#N/A</v>
      </c>
      <c r="AR203" s="169" t="b">
        <f>_xlfn.XLOOKUP(I203,'Prix vente'!A:A,'Prix vente'!B:B,FALSE)</f>
        <v>0</v>
      </c>
    </row>
    <row r="204" spans="1:44" ht="15" customHeight="1" x14ac:dyDescent="0.25">
      <c r="A204" s="154" t="s">
        <v>1266</v>
      </c>
      <c r="B204" t="str">
        <f>_xlfn.XLOOKUP(A204,'Prix revient'!A:A,'Prix revient'!B:B)</f>
        <v>Ouvert</v>
      </c>
      <c r="D204">
        <f t="shared" si="2"/>
        <v>327</v>
      </c>
      <c r="E204" s="154">
        <f>_xlfn.XLOOKUP(D204,'PO Client'!$A:$A,'PO Client'!$B:$B,FALSE)</f>
        <v>0</v>
      </c>
      <c r="F204" s="154" t="e">
        <f>_xlfn.XLOOKUP(E204,Clients!B:B,Clients!C:C)</f>
        <v>#N/A</v>
      </c>
      <c r="G204" s="154">
        <f>_xlfn.XLOOKUP(D204,'PO Client'!$A:$A,'PO Client'!$E:$E,FALSE)</f>
        <v>0</v>
      </c>
      <c r="H204" s="188">
        <f>_xlfn.XLOOKUP(D204,'PO Client'!A:A,'PO Client'!L:L,"")</f>
        <v>0</v>
      </c>
      <c r="K204" s="169">
        <f>_xlfn.XLOOKUP(I204,'Prix vente'!$A:$A,'Prix vente'!$H:$H,"")</f>
        <v>0</v>
      </c>
      <c r="L204" s="155" t="b">
        <f>_xlfn.XLOOKUP(J204,'Prix MP'!A:A,'Prix MP'!F:F,FALSE)</f>
        <v>0</v>
      </c>
      <c r="M204" s="155">
        <f>_xlfn.XLOOKUP(J204,'Prix MP'!A:A,'Prix MP'!D:D,FALSE)</f>
        <v>0</v>
      </c>
      <c r="N204" s="154" t="str">
        <f>_xlfn.XLOOKUP(I204,'Prix vente'!$A:$A,'Prix vente'!$J:$J,"")</f>
        <v/>
      </c>
      <c r="AI204" t="s">
        <v>94</v>
      </c>
      <c r="AJ204" t="str">
        <f>_xlfn.XLOOKUP(I204,'Prix vente'!$A:$A,'Prix vente'!$Q:$Q,"")</f>
        <v/>
      </c>
      <c r="AK204" t="str">
        <f>IF(_xlfn.XLOOKUP(I204,'Prix vente'!$A:$A,'Prix vente'!$O:$O,"")="msi","pi","m")</f>
        <v>m</v>
      </c>
      <c r="AO204" t="e">
        <f t="shared" si="1"/>
        <v>#VALUE!</v>
      </c>
      <c r="AQ204" t="e">
        <f>_xlfn.XLOOKUP(E204,Clients!B:B,Clients!V:V)</f>
        <v>#N/A</v>
      </c>
      <c r="AR204" s="169" t="b">
        <f>_xlfn.XLOOKUP(I204,'Prix vente'!A:A,'Prix vente'!B:B,FALSE)</f>
        <v>0</v>
      </c>
    </row>
    <row r="205" spans="1:44" ht="15" customHeight="1" x14ac:dyDescent="0.25">
      <c r="A205" s="154" t="s">
        <v>1267</v>
      </c>
      <c r="B205" t="str">
        <f>_xlfn.XLOOKUP(A205,'Prix revient'!A:A,'Prix revient'!B:B)</f>
        <v>Ouvert</v>
      </c>
      <c r="D205">
        <f t="shared" si="2"/>
        <v>328</v>
      </c>
      <c r="E205" s="154">
        <f>_xlfn.XLOOKUP(D205,'PO Client'!$A:$A,'PO Client'!$B:$B,FALSE)</f>
        <v>0</v>
      </c>
      <c r="F205" s="154" t="e">
        <f>_xlfn.XLOOKUP(E205,Clients!B:B,Clients!C:C)</f>
        <v>#N/A</v>
      </c>
      <c r="G205" s="154">
        <f>_xlfn.XLOOKUP(D205,'PO Client'!$A:$A,'PO Client'!$E:$E,FALSE)</f>
        <v>0</v>
      </c>
      <c r="H205" s="188">
        <f>_xlfn.XLOOKUP(D205,'PO Client'!A:A,'PO Client'!L:L,"")</f>
        <v>0</v>
      </c>
      <c r="K205" s="169">
        <f>_xlfn.XLOOKUP(I205,'Prix vente'!$A:$A,'Prix vente'!$H:$H,"")</f>
        <v>0</v>
      </c>
      <c r="L205" s="155">
        <f>_xlfn.XLOOKUP(J205,'Prix MP'!A:A,'Prix MP'!F:F,FALSE)</f>
        <v>0</v>
      </c>
      <c r="M205" s="155" t="b">
        <f>_xlfn.XLOOKUP(J205,'Prix MP'!A:A,'Prix MP'!D:D,FALSE)</f>
        <v>0</v>
      </c>
      <c r="N205" s="154" t="str">
        <f>_xlfn.XLOOKUP(I205,'Prix vente'!$A:$A,'Prix vente'!$J:$J,"")</f>
        <v/>
      </c>
      <c r="AI205" t="s">
        <v>94</v>
      </c>
      <c r="AJ205" t="str">
        <f>_xlfn.XLOOKUP(I205,'Prix vente'!$A:$A,'Prix vente'!$Q:$Q,"")</f>
        <v/>
      </c>
      <c r="AK205" t="str">
        <f>IF(_xlfn.XLOOKUP(I205,'Prix vente'!$A:$A,'Prix vente'!$O:$O,"")="msi","pi","m")</f>
        <v>m</v>
      </c>
      <c r="AO205" t="e">
        <f t="shared" si="1"/>
        <v>#VALUE!</v>
      </c>
      <c r="AQ205" t="e">
        <f>_xlfn.XLOOKUP(E205,Clients!B:B,Clients!V:V)</f>
        <v>#N/A</v>
      </c>
      <c r="AR205" s="169" t="b">
        <f>_xlfn.XLOOKUP(I205,'Prix vente'!A:A,'Prix vente'!B:B,FALSE)</f>
        <v>0</v>
      </c>
    </row>
    <row r="206" spans="1:44" ht="15" customHeight="1" x14ac:dyDescent="0.25">
      <c r="A206" s="154" t="s">
        <v>1268</v>
      </c>
      <c r="B206" t="str">
        <f>_xlfn.XLOOKUP(A206,'Prix revient'!A:A,'Prix revient'!B:B)</f>
        <v>Ouvert</v>
      </c>
      <c r="D206">
        <f t="shared" si="2"/>
        <v>329</v>
      </c>
      <c r="E206" s="154">
        <f>_xlfn.XLOOKUP(D206,'PO Client'!$A:$A,'PO Client'!$B:$B,FALSE)</f>
        <v>0</v>
      </c>
      <c r="F206" s="154" t="e">
        <f>_xlfn.XLOOKUP(E206,Clients!B:B,Clients!C:C)</f>
        <v>#N/A</v>
      </c>
      <c r="G206" s="154">
        <f>_xlfn.XLOOKUP(D206,'PO Client'!$A:$A,'PO Client'!$E:$E,FALSE)</f>
        <v>0</v>
      </c>
      <c r="H206" s="188">
        <f>_xlfn.XLOOKUP(D206,'PO Client'!A:A,'PO Client'!L:L,"")</f>
        <v>0</v>
      </c>
      <c r="K206" s="169">
        <f>_xlfn.XLOOKUP(I206,'Prix vente'!$A:$A,'Prix vente'!$H:$H,"")</f>
        <v>0</v>
      </c>
      <c r="L206" s="155">
        <f>_xlfn.XLOOKUP(J206,'Prix MP'!A:A,'Prix MP'!F:F,FALSE)</f>
        <v>0</v>
      </c>
      <c r="M206" s="155">
        <f>_xlfn.XLOOKUP(J206,'Prix MP'!A:A,'Prix MP'!D:D,FALSE)</f>
        <v>0</v>
      </c>
      <c r="N206" s="154" t="str">
        <f>_xlfn.XLOOKUP(I206,'Prix vente'!$A:$A,'Prix vente'!$J:$J,"")</f>
        <v/>
      </c>
      <c r="AI206" t="s">
        <v>94</v>
      </c>
      <c r="AJ206" t="str">
        <f>_xlfn.XLOOKUP(I206,'Prix vente'!$A:$A,'Prix vente'!$Q:$Q,"")</f>
        <v/>
      </c>
      <c r="AK206" t="str">
        <f>IF(_xlfn.XLOOKUP(I206,'Prix vente'!$A:$A,'Prix vente'!$O:$O,"")="msi","pi","m")</f>
        <v>m</v>
      </c>
      <c r="AO206" t="e">
        <f t="shared" si="1"/>
        <v>#VALUE!</v>
      </c>
      <c r="AQ206" t="e">
        <f>_xlfn.XLOOKUP(E206,Clients!B:B,Clients!V:V)</f>
        <v>#N/A</v>
      </c>
      <c r="AR206" s="169" t="b">
        <f>_xlfn.XLOOKUP(I206,'Prix vente'!A:A,'Prix vente'!B:B,FALSE)</f>
        <v>0</v>
      </c>
    </row>
    <row r="207" spans="1:44" ht="15" customHeight="1" x14ac:dyDescent="0.25">
      <c r="A207" s="154" t="s">
        <v>1269</v>
      </c>
      <c r="B207" t="str">
        <f>_xlfn.XLOOKUP(A207,'Prix revient'!A:A,'Prix revient'!B:B)</f>
        <v>Ouvert</v>
      </c>
      <c r="D207">
        <f t="shared" si="2"/>
        <v>330</v>
      </c>
      <c r="E207" s="154">
        <f>_xlfn.XLOOKUP(D207,'PO Client'!$A:$A,'PO Client'!$B:$B,FALSE)</f>
        <v>0</v>
      </c>
      <c r="F207" s="154" t="e">
        <f>_xlfn.XLOOKUP(E207,Clients!B:B,Clients!C:C)</f>
        <v>#N/A</v>
      </c>
      <c r="G207" s="154">
        <f>_xlfn.XLOOKUP(D207,'PO Client'!$A:$A,'PO Client'!$E:$E,FALSE)</f>
        <v>0</v>
      </c>
      <c r="H207" s="188">
        <f>_xlfn.XLOOKUP(D207,'PO Client'!A:A,'PO Client'!L:L,"")</f>
        <v>0</v>
      </c>
      <c r="K207" s="169">
        <f>_xlfn.XLOOKUP(I207,'Prix vente'!$A:$A,'Prix vente'!$H:$H,"")</f>
        <v>0</v>
      </c>
      <c r="L207" s="155">
        <f>_xlfn.XLOOKUP(J207,'Prix MP'!A:A,'Prix MP'!F:F,FALSE)</f>
        <v>0</v>
      </c>
      <c r="M207" s="155">
        <f>_xlfn.XLOOKUP(J207,'Prix MP'!A:A,'Prix MP'!D:D,FALSE)</f>
        <v>0</v>
      </c>
      <c r="N207" s="154" t="str">
        <f>_xlfn.XLOOKUP(I207,'Prix vente'!$A:$A,'Prix vente'!$J:$J,"")</f>
        <v/>
      </c>
      <c r="AI207" t="s">
        <v>94</v>
      </c>
      <c r="AJ207" t="str">
        <f>_xlfn.XLOOKUP(I207,'Prix vente'!$A:$A,'Prix vente'!$Q:$Q,"")</f>
        <v/>
      </c>
      <c r="AK207" t="str">
        <f>IF(_xlfn.XLOOKUP(I207,'Prix vente'!$A:$A,'Prix vente'!$O:$O,"")="msi","pi","m")</f>
        <v>m</v>
      </c>
      <c r="AO207" t="e">
        <f t="shared" si="1"/>
        <v>#VALUE!</v>
      </c>
      <c r="AQ207" t="e">
        <f>_xlfn.XLOOKUP(E207,Clients!B:B,Clients!V:V)</f>
        <v>#N/A</v>
      </c>
      <c r="AR207" s="169" t="b">
        <f>_xlfn.XLOOKUP(I207,'Prix vente'!A:A,'Prix vente'!B:B,FALSE)</f>
        <v>0</v>
      </c>
    </row>
    <row r="208" spans="1:44" ht="15" customHeight="1" x14ac:dyDescent="0.25">
      <c r="A208" s="154" t="s">
        <v>1270</v>
      </c>
      <c r="B208" t="str">
        <f>_xlfn.XLOOKUP(A208,'Prix revient'!A:A,'Prix revient'!B:B)</f>
        <v>Ouvert</v>
      </c>
      <c r="D208">
        <f t="shared" si="2"/>
        <v>331</v>
      </c>
      <c r="E208" s="154">
        <f>_xlfn.XLOOKUP(D208,'PO Client'!$A:$A,'PO Client'!$B:$B,FALSE)</f>
        <v>0</v>
      </c>
      <c r="F208" s="154" t="e">
        <f>_xlfn.XLOOKUP(E208,Clients!B:B,Clients!C:C)</f>
        <v>#N/A</v>
      </c>
      <c r="G208" s="154">
        <f>_xlfn.XLOOKUP(D208,'PO Client'!$A:$A,'PO Client'!$E:$E,FALSE)</f>
        <v>0</v>
      </c>
      <c r="H208" s="188">
        <f>_xlfn.XLOOKUP(D208,'PO Client'!A:A,'PO Client'!L:L,"")</f>
        <v>0</v>
      </c>
      <c r="K208" s="169">
        <f>_xlfn.XLOOKUP(I208,'Prix vente'!$A:$A,'Prix vente'!$H:$H,"")</f>
        <v>0</v>
      </c>
      <c r="L208" s="155" t="b">
        <f>_xlfn.XLOOKUP(J208,'Prix MP'!A:A,'Prix MP'!F:F,FALSE)</f>
        <v>0</v>
      </c>
      <c r="M208" s="155">
        <f>_xlfn.XLOOKUP(J208,'Prix MP'!A:A,'Prix MP'!D:D,FALSE)</f>
        <v>0</v>
      </c>
      <c r="N208" s="154" t="str">
        <f>_xlfn.XLOOKUP(I208,'Prix vente'!$A:$A,'Prix vente'!$J:$J,"")</f>
        <v/>
      </c>
      <c r="AI208" t="s">
        <v>94</v>
      </c>
      <c r="AJ208" t="str">
        <f>_xlfn.XLOOKUP(I208,'Prix vente'!$A:$A,'Prix vente'!$Q:$Q,"")</f>
        <v/>
      </c>
      <c r="AK208" t="str">
        <f>IF(_xlfn.XLOOKUP(I208,'Prix vente'!$A:$A,'Prix vente'!$O:$O,"")="msi","pi","m")</f>
        <v>m</v>
      </c>
      <c r="AO208" t="e">
        <f t="shared" si="1"/>
        <v>#VALUE!</v>
      </c>
      <c r="AQ208" t="e">
        <f>_xlfn.XLOOKUP(E208,Clients!B:B,Clients!V:V)</f>
        <v>#N/A</v>
      </c>
      <c r="AR208" s="169" t="b">
        <f>_xlfn.XLOOKUP(I208,'Prix vente'!A:A,'Prix vente'!B:B,FALSE)</f>
        <v>0</v>
      </c>
    </row>
    <row r="209" spans="1:44" ht="15" customHeight="1" x14ac:dyDescent="0.25">
      <c r="A209" s="154" t="s">
        <v>1271</v>
      </c>
      <c r="B209" t="str">
        <f>_xlfn.XLOOKUP(A209,'Prix revient'!A:A,'Prix revient'!B:B)</f>
        <v>Ouvert</v>
      </c>
      <c r="D209">
        <f t="shared" si="2"/>
        <v>332</v>
      </c>
      <c r="E209" s="154">
        <f>_xlfn.XLOOKUP(D209,'PO Client'!$A:$A,'PO Client'!$B:$B,FALSE)</f>
        <v>0</v>
      </c>
      <c r="F209" s="154" t="e">
        <f>_xlfn.XLOOKUP(E209,Clients!B:B,Clients!C:C)</f>
        <v>#N/A</v>
      </c>
      <c r="G209" s="154">
        <f>_xlfn.XLOOKUP(D209,'PO Client'!$A:$A,'PO Client'!$E:$E,FALSE)</f>
        <v>0</v>
      </c>
      <c r="H209" s="188">
        <f>_xlfn.XLOOKUP(D209,'PO Client'!A:A,'PO Client'!L:L,"")</f>
        <v>0</v>
      </c>
      <c r="K209" s="169">
        <f>_xlfn.XLOOKUP(I209,'Prix vente'!$A:$A,'Prix vente'!$H:$H,"")</f>
        <v>0</v>
      </c>
      <c r="L209" s="155">
        <f>_xlfn.XLOOKUP(J209,'Prix MP'!A:A,'Prix MP'!F:F,FALSE)</f>
        <v>0</v>
      </c>
      <c r="M209" s="155" t="b">
        <f>_xlfn.XLOOKUP(J209,'Prix MP'!A:A,'Prix MP'!D:D,FALSE)</f>
        <v>0</v>
      </c>
      <c r="N209" s="154" t="str">
        <f>_xlfn.XLOOKUP(I209,'Prix vente'!$A:$A,'Prix vente'!$J:$J,"")</f>
        <v/>
      </c>
      <c r="AI209" t="s">
        <v>94</v>
      </c>
      <c r="AJ209" t="str">
        <f>_xlfn.XLOOKUP(I209,'Prix vente'!$A:$A,'Prix vente'!$Q:$Q,"")</f>
        <v/>
      </c>
      <c r="AK209" t="str">
        <f>IF(_xlfn.XLOOKUP(I209,'Prix vente'!$A:$A,'Prix vente'!$O:$O,"")="msi","pi","m")</f>
        <v>m</v>
      </c>
      <c r="AO209" t="e">
        <f t="shared" si="1"/>
        <v>#VALUE!</v>
      </c>
      <c r="AQ209" t="e">
        <f>_xlfn.XLOOKUP(E209,Clients!B:B,Clients!V:V)</f>
        <v>#N/A</v>
      </c>
      <c r="AR209" s="169" t="b">
        <f>_xlfn.XLOOKUP(I209,'Prix vente'!A:A,'Prix vente'!B:B,FALSE)</f>
        <v>0</v>
      </c>
    </row>
    <row r="210" spans="1:44" ht="15" customHeight="1" x14ac:dyDescent="0.25">
      <c r="A210" s="154" t="s">
        <v>1272</v>
      </c>
      <c r="B210" t="str">
        <f>_xlfn.XLOOKUP(A210,'Prix revient'!A:A,'Prix revient'!B:B)</f>
        <v>Ouvert</v>
      </c>
      <c r="D210">
        <f t="shared" si="2"/>
        <v>333</v>
      </c>
      <c r="E210" s="154">
        <f>_xlfn.XLOOKUP(D210,'PO Client'!$A:$A,'PO Client'!$B:$B,FALSE)</f>
        <v>0</v>
      </c>
      <c r="F210" s="154" t="e">
        <f>_xlfn.XLOOKUP(E210,Clients!B:B,Clients!C:C)</f>
        <v>#N/A</v>
      </c>
      <c r="G210" s="154">
        <f>_xlfn.XLOOKUP(D210,'PO Client'!$A:$A,'PO Client'!$E:$E,FALSE)</f>
        <v>0</v>
      </c>
      <c r="H210" s="188">
        <f>_xlfn.XLOOKUP(D210,'PO Client'!A:A,'PO Client'!L:L,"")</f>
        <v>0</v>
      </c>
      <c r="K210" s="169">
        <f>_xlfn.XLOOKUP(I210,'Prix vente'!$A:$A,'Prix vente'!$H:$H,"")</f>
        <v>0</v>
      </c>
      <c r="L210" s="155">
        <f>_xlfn.XLOOKUP(J210,'Prix MP'!A:A,'Prix MP'!F:F,FALSE)</f>
        <v>0</v>
      </c>
      <c r="M210" s="155">
        <f>_xlfn.XLOOKUP(J210,'Prix MP'!A:A,'Prix MP'!D:D,FALSE)</f>
        <v>0</v>
      </c>
      <c r="N210" s="154" t="str">
        <f>_xlfn.XLOOKUP(I210,'Prix vente'!$A:$A,'Prix vente'!$J:$J,"")</f>
        <v/>
      </c>
      <c r="AI210" t="s">
        <v>94</v>
      </c>
      <c r="AJ210" t="str">
        <f>_xlfn.XLOOKUP(I210,'Prix vente'!$A:$A,'Prix vente'!$Q:$Q,"")</f>
        <v/>
      </c>
      <c r="AK210" t="str">
        <f>IF(_xlfn.XLOOKUP(I210,'Prix vente'!$A:$A,'Prix vente'!$O:$O,"")="msi","pi","m")</f>
        <v>m</v>
      </c>
      <c r="AO210" t="e">
        <f t="shared" si="1"/>
        <v>#VALUE!</v>
      </c>
      <c r="AQ210" t="e">
        <f>_xlfn.XLOOKUP(E210,Clients!B:B,Clients!V:V)</f>
        <v>#N/A</v>
      </c>
      <c r="AR210" s="169" t="b">
        <f>_xlfn.XLOOKUP(I210,'Prix vente'!A:A,'Prix vente'!B:B,FALSE)</f>
        <v>0</v>
      </c>
    </row>
    <row r="211" spans="1:44" ht="15" customHeight="1" x14ac:dyDescent="0.25">
      <c r="A211" s="154" t="s">
        <v>1273</v>
      </c>
      <c r="B211" t="str">
        <f>_xlfn.XLOOKUP(A211,'Prix revient'!A:A,'Prix revient'!B:B)</f>
        <v>Ouvert</v>
      </c>
      <c r="D211">
        <f t="shared" si="2"/>
        <v>334</v>
      </c>
      <c r="E211" s="154">
        <f>_xlfn.XLOOKUP(D211,'PO Client'!$A:$A,'PO Client'!$B:$B,FALSE)</f>
        <v>0</v>
      </c>
      <c r="F211" s="154" t="e">
        <f>_xlfn.XLOOKUP(E211,Clients!B:B,Clients!C:C)</f>
        <v>#N/A</v>
      </c>
      <c r="G211" s="154">
        <f>_xlfn.XLOOKUP(D211,'PO Client'!$A:$A,'PO Client'!$E:$E,FALSE)</f>
        <v>0</v>
      </c>
      <c r="H211" s="188">
        <f>_xlfn.XLOOKUP(D211,'PO Client'!A:A,'PO Client'!L:L,"")</f>
        <v>0</v>
      </c>
      <c r="K211" s="169">
        <f>_xlfn.XLOOKUP(I211,'Prix vente'!$A:$A,'Prix vente'!$H:$H,"")</f>
        <v>0</v>
      </c>
      <c r="L211" s="155">
        <f>_xlfn.XLOOKUP(J211,'Prix MP'!A:A,'Prix MP'!F:F,FALSE)</f>
        <v>0</v>
      </c>
      <c r="M211" s="155">
        <f>_xlfn.XLOOKUP(J211,'Prix MP'!A:A,'Prix MP'!D:D,FALSE)</f>
        <v>0</v>
      </c>
      <c r="N211" s="154" t="str">
        <f>_xlfn.XLOOKUP(I211,'Prix vente'!$A:$A,'Prix vente'!$J:$J,"")</f>
        <v/>
      </c>
      <c r="AI211" t="s">
        <v>94</v>
      </c>
      <c r="AJ211" t="str">
        <f>_xlfn.XLOOKUP(I211,'Prix vente'!$A:$A,'Prix vente'!$Q:$Q,"")</f>
        <v/>
      </c>
      <c r="AK211" t="str">
        <f>IF(_xlfn.XLOOKUP(I211,'Prix vente'!$A:$A,'Prix vente'!$O:$O,"")="msi","pi","m")</f>
        <v>m</v>
      </c>
      <c r="AO211" t="e">
        <f t="shared" si="1"/>
        <v>#VALUE!</v>
      </c>
      <c r="AQ211" t="e">
        <f>_xlfn.XLOOKUP(E211,Clients!B:B,Clients!V:V)</f>
        <v>#N/A</v>
      </c>
      <c r="AR211" s="169" t="b">
        <f>_xlfn.XLOOKUP(I211,'Prix vente'!A:A,'Prix vente'!B:B,FALSE)</f>
        <v>0</v>
      </c>
    </row>
    <row r="212" spans="1:44" ht="15" customHeight="1" x14ac:dyDescent="0.25">
      <c r="A212" s="154" t="s">
        <v>1274</v>
      </c>
      <c r="B212" t="str">
        <f>_xlfn.XLOOKUP(A212,'Prix revient'!A:A,'Prix revient'!B:B)</f>
        <v>Ouvert</v>
      </c>
      <c r="D212">
        <f t="shared" si="2"/>
        <v>335</v>
      </c>
      <c r="E212" s="154">
        <f>_xlfn.XLOOKUP(D212,'PO Client'!$A:$A,'PO Client'!$B:$B,FALSE)</f>
        <v>0</v>
      </c>
      <c r="F212" s="154" t="e">
        <f>_xlfn.XLOOKUP(E212,Clients!B:B,Clients!C:C)</f>
        <v>#N/A</v>
      </c>
      <c r="G212" s="154">
        <f>_xlfn.XLOOKUP(D212,'PO Client'!$A:$A,'PO Client'!$E:$E,FALSE)</f>
        <v>0</v>
      </c>
      <c r="H212" s="188">
        <f>_xlfn.XLOOKUP(D212,'PO Client'!A:A,'PO Client'!L:L,"")</f>
        <v>0</v>
      </c>
      <c r="K212" s="169">
        <f>_xlfn.XLOOKUP(I212,'Prix vente'!$A:$A,'Prix vente'!$H:$H,"")</f>
        <v>0</v>
      </c>
      <c r="L212" s="155" t="b">
        <f>_xlfn.XLOOKUP(J212,'Prix MP'!A:A,'Prix MP'!F:F,FALSE)</f>
        <v>0</v>
      </c>
      <c r="M212" s="155">
        <f>_xlfn.XLOOKUP(J212,'Prix MP'!A:A,'Prix MP'!D:D,FALSE)</f>
        <v>0</v>
      </c>
      <c r="N212" s="154" t="str">
        <f>_xlfn.XLOOKUP(I212,'Prix vente'!$A:$A,'Prix vente'!$J:$J,"")</f>
        <v/>
      </c>
      <c r="AI212" t="s">
        <v>94</v>
      </c>
      <c r="AJ212" t="str">
        <f>_xlfn.XLOOKUP(I212,'Prix vente'!$A:$A,'Prix vente'!$Q:$Q,"")</f>
        <v/>
      </c>
      <c r="AK212" t="str">
        <f>IF(_xlfn.XLOOKUP(I212,'Prix vente'!$A:$A,'Prix vente'!$O:$O,"")="msi","pi","m")</f>
        <v>m</v>
      </c>
      <c r="AO212" t="e">
        <f t="shared" si="1"/>
        <v>#VALUE!</v>
      </c>
      <c r="AQ212" t="e">
        <f>_xlfn.XLOOKUP(E212,Clients!B:B,Clients!V:V)</f>
        <v>#N/A</v>
      </c>
      <c r="AR212" s="169" t="b">
        <f>_xlfn.XLOOKUP(I212,'Prix vente'!A:A,'Prix vente'!B:B,FALSE)</f>
        <v>0</v>
      </c>
    </row>
    <row r="213" spans="1:44" ht="15" customHeight="1" x14ac:dyDescent="0.25">
      <c r="A213" s="154" t="s">
        <v>1275</v>
      </c>
      <c r="B213" t="str">
        <f>_xlfn.XLOOKUP(A213,'Prix revient'!A:A,'Prix revient'!B:B)</f>
        <v>Ouvert</v>
      </c>
      <c r="D213">
        <f t="shared" si="2"/>
        <v>336</v>
      </c>
      <c r="E213" s="154">
        <f>_xlfn.XLOOKUP(D213,'PO Client'!$A:$A,'PO Client'!$B:$B,FALSE)</f>
        <v>0</v>
      </c>
      <c r="F213" s="154" t="e">
        <f>_xlfn.XLOOKUP(E213,Clients!B:B,Clients!C:C)</f>
        <v>#N/A</v>
      </c>
      <c r="G213" s="154">
        <f>_xlfn.XLOOKUP(D213,'PO Client'!$A:$A,'PO Client'!$E:$E,FALSE)</f>
        <v>0</v>
      </c>
      <c r="H213" s="188">
        <f>_xlfn.XLOOKUP(D213,'PO Client'!A:A,'PO Client'!L:L,"")</f>
        <v>0</v>
      </c>
      <c r="K213" s="169">
        <f>_xlfn.XLOOKUP(I213,'Prix vente'!$A:$A,'Prix vente'!$H:$H,"")</f>
        <v>0</v>
      </c>
      <c r="L213" s="155">
        <f>_xlfn.XLOOKUP(J213,'Prix MP'!A:A,'Prix MP'!F:F,FALSE)</f>
        <v>0</v>
      </c>
      <c r="M213" s="155" t="b">
        <f>_xlfn.XLOOKUP(J213,'Prix MP'!A:A,'Prix MP'!D:D,FALSE)</f>
        <v>0</v>
      </c>
      <c r="N213" s="154" t="str">
        <f>_xlfn.XLOOKUP(I213,'Prix vente'!$A:$A,'Prix vente'!$J:$J,"")</f>
        <v/>
      </c>
      <c r="AI213" t="s">
        <v>94</v>
      </c>
      <c r="AJ213" t="str">
        <f>_xlfn.XLOOKUP(I213,'Prix vente'!$A:$A,'Prix vente'!$Q:$Q,"")</f>
        <v/>
      </c>
      <c r="AK213" t="str">
        <f>IF(_xlfn.XLOOKUP(I213,'Prix vente'!$A:$A,'Prix vente'!$O:$O,"")="msi","pi","m")</f>
        <v>m</v>
      </c>
      <c r="AO213" t="e">
        <f t="shared" si="1"/>
        <v>#VALUE!</v>
      </c>
      <c r="AQ213" t="e">
        <f>_xlfn.XLOOKUP(E213,Clients!B:B,Clients!V:V)</f>
        <v>#N/A</v>
      </c>
      <c r="AR213" s="169" t="b">
        <f>_xlfn.XLOOKUP(I213,'Prix vente'!A:A,'Prix vente'!B:B,FALSE)</f>
        <v>0</v>
      </c>
    </row>
    <row r="214" spans="1:44" ht="15" customHeight="1" x14ac:dyDescent="0.25">
      <c r="A214" s="154" t="s">
        <v>1276</v>
      </c>
      <c r="B214" t="str">
        <f>_xlfn.XLOOKUP(A214,'Prix revient'!A:A,'Prix revient'!B:B)</f>
        <v>Ouvert</v>
      </c>
      <c r="D214">
        <f t="shared" si="2"/>
        <v>337</v>
      </c>
      <c r="E214" s="154">
        <f>_xlfn.XLOOKUP(D214,'PO Client'!$A:$A,'PO Client'!$B:$B,FALSE)</f>
        <v>0</v>
      </c>
      <c r="F214" s="154" t="e">
        <f>_xlfn.XLOOKUP(E214,Clients!B:B,Clients!C:C)</f>
        <v>#N/A</v>
      </c>
      <c r="G214" s="154">
        <f>_xlfn.XLOOKUP(D214,'PO Client'!$A:$A,'PO Client'!$E:$E,FALSE)</f>
        <v>0</v>
      </c>
      <c r="H214" s="188">
        <f>_xlfn.XLOOKUP(D214,'PO Client'!A:A,'PO Client'!L:L,"")</f>
        <v>0</v>
      </c>
      <c r="K214" s="169">
        <f>_xlfn.XLOOKUP(I214,'Prix vente'!$A:$A,'Prix vente'!$H:$H,"")</f>
        <v>0</v>
      </c>
      <c r="L214" s="155">
        <f>_xlfn.XLOOKUP(J214,'Prix MP'!A:A,'Prix MP'!F:F,FALSE)</f>
        <v>0</v>
      </c>
      <c r="M214" s="155">
        <f>_xlfn.XLOOKUP(J214,'Prix MP'!A:A,'Prix MP'!D:D,FALSE)</f>
        <v>0</v>
      </c>
      <c r="N214" s="154" t="str">
        <f>_xlfn.XLOOKUP(I214,'Prix vente'!$A:$A,'Prix vente'!$J:$J,"")</f>
        <v/>
      </c>
      <c r="AI214" t="s">
        <v>94</v>
      </c>
      <c r="AJ214" t="str">
        <f>_xlfn.XLOOKUP(I214,'Prix vente'!$A:$A,'Prix vente'!$Q:$Q,"")</f>
        <v/>
      </c>
      <c r="AK214" t="str">
        <f>IF(_xlfn.XLOOKUP(I214,'Prix vente'!$A:$A,'Prix vente'!$O:$O,"")="msi","pi","m")</f>
        <v>m</v>
      </c>
      <c r="AO214" t="e">
        <f t="shared" si="1"/>
        <v>#VALUE!</v>
      </c>
      <c r="AQ214" t="e">
        <f>_xlfn.XLOOKUP(E214,Clients!B:B,Clients!V:V)</f>
        <v>#N/A</v>
      </c>
      <c r="AR214" s="169" t="b">
        <f>_xlfn.XLOOKUP(I214,'Prix vente'!A:A,'Prix vente'!B:B,FALSE)</f>
        <v>0</v>
      </c>
    </row>
    <row r="215" spans="1:44" ht="15" customHeight="1" x14ac:dyDescent="0.25">
      <c r="A215" s="154" t="s">
        <v>1277</v>
      </c>
      <c r="B215" t="str">
        <f>_xlfn.XLOOKUP(A215,'Prix revient'!A:A,'Prix revient'!B:B)</f>
        <v>Ouvert</v>
      </c>
      <c r="D215">
        <f t="shared" si="2"/>
        <v>338</v>
      </c>
      <c r="E215" s="154">
        <f>_xlfn.XLOOKUP(D215,'PO Client'!$A:$A,'PO Client'!$B:$B,FALSE)</f>
        <v>0</v>
      </c>
      <c r="F215" s="154" t="e">
        <f>_xlfn.XLOOKUP(E215,Clients!B:B,Clients!C:C)</f>
        <v>#N/A</v>
      </c>
      <c r="G215" s="154">
        <f>_xlfn.XLOOKUP(D215,'PO Client'!$A:$A,'PO Client'!$E:$E,FALSE)</f>
        <v>0</v>
      </c>
      <c r="H215" s="188">
        <f>_xlfn.XLOOKUP(D215,'PO Client'!A:A,'PO Client'!L:L,"")</f>
        <v>0</v>
      </c>
      <c r="K215" s="169">
        <f>_xlfn.XLOOKUP(I215,'Prix vente'!$A:$A,'Prix vente'!$H:$H,"")</f>
        <v>0</v>
      </c>
      <c r="L215" s="155">
        <f>_xlfn.XLOOKUP(J215,'Prix MP'!A:A,'Prix MP'!F:F,FALSE)</f>
        <v>0</v>
      </c>
      <c r="M215" s="155">
        <f>_xlfn.XLOOKUP(J215,'Prix MP'!A:A,'Prix MP'!D:D,FALSE)</f>
        <v>0</v>
      </c>
      <c r="N215" s="154" t="str">
        <f>_xlfn.XLOOKUP(I215,'Prix vente'!$A:$A,'Prix vente'!$J:$J,"")</f>
        <v/>
      </c>
      <c r="AI215" t="s">
        <v>94</v>
      </c>
      <c r="AJ215" t="str">
        <f>_xlfn.XLOOKUP(I215,'Prix vente'!$A:$A,'Prix vente'!$Q:$Q,"")</f>
        <v/>
      </c>
      <c r="AK215" t="str">
        <f>IF(_xlfn.XLOOKUP(I215,'Prix vente'!$A:$A,'Prix vente'!$O:$O,"")="msi","pi","m")</f>
        <v>m</v>
      </c>
      <c r="AO215" t="e">
        <f t="shared" si="1"/>
        <v>#VALUE!</v>
      </c>
      <c r="AQ215" t="e">
        <f>_xlfn.XLOOKUP(E215,Clients!B:B,Clients!V:V)</f>
        <v>#N/A</v>
      </c>
      <c r="AR215" s="169" t="b">
        <f>_xlfn.XLOOKUP(I215,'Prix vente'!A:A,'Prix vente'!B:B,FALSE)</f>
        <v>0</v>
      </c>
    </row>
    <row r="216" spans="1:44" ht="15" customHeight="1" x14ac:dyDescent="0.25">
      <c r="A216" s="154" t="s">
        <v>1278</v>
      </c>
      <c r="B216" t="str">
        <f>_xlfn.XLOOKUP(A216,'Prix revient'!A:A,'Prix revient'!B:B)</f>
        <v>Ouvert</v>
      </c>
      <c r="D216">
        <f t="shared" si="2"/>
        <v>339</v>
      </c>
      <c r="E216" s="154">
        <f>_xlfn.XLOOKUP(D216,'PO Client'!$A:$A,'PO Client'!$B:$B,FALSE)</f>
        <v>0</v>
      </c>
      <c r="F216" s="154" t="e">
        <f>_xlfn.XLOOKUP(E216,Clients!B:B,Clients!C:C)</f>
        <v>#N/A</v>
      </c>
      <c r="G216" s="154">
        <f>_xlfn.XLOOKUP(D216,'PO Client'!$A:$A,'PO Client'!$E:$E,FALSE)</f>
        <v>0</v>
      </c>
      <c r="H216" s="188">
        <f>_xlfn.XLOOKUP(D216,'PO Client'!A:A,'PO Client'!L:L,"")</f>
        <v>0</v>
      </c>
      <c r="K216" s="169">
        <f>_xlfn.XLOOKUP(I216,'Prix vente'!$A:$A,'Prix vente'!$H:$H,"")</f>
        <v>0</v>
      </c>
      <c r="L216" s="155" t="b">
        <f>_xlfn.XLOOKUP(J216,'Prix MP'!A:A,'Prix MP'!F:F,FALSE)</f>
        <v>0</v>
      </c>
      <c r="M216" s="155">
        <f>_xlfn.XLOOKUP(J216,'Prix MP'!A:A,'Prix MP'!D:D,FALSE)</f>
        <v>0</v>
      </c>
      <c r="N216" s="154" t="str">
        <f>_xlfn.XLOOKUP(I216,'Prix vente'!$A:$A,'Prix vente'!$J:$J,"")</f>
        <v/>
      </c>
      <c r="AI216" t="s">
        <v>94</v>
      </c>
      <c r="AJ216" t="str">
        <f>_xlfn.XLOOKUP(I216,'Prix vente'!$A:$A,'Prix vente'!$Q:$Q,"")</f>
        <v/>
      </c>
      <c r="AK216" t="str">
        <f>IF(_xlfn.XLOOKUP(I216,'Prix vente'!$A:$A,'Prix vente'!$O:$O,"")="msi","pi","m")</f>
        <v>m</v>
      </c>
      <c r="AO216" t="e">
        <f t="shared" si="1"/>
        <v>#VALUE!</v>
      </c>
      <c r="AQ216" t="e">
        <f>_xlfn.XLOOKUP(E216,Clients!B:B,Clients!V:V)</f>
        <v>#N/A</v>
      </c>
      <c r="AR216" s="169" t="b">
        <f>_xlfn.XLOOKUP(I216,'Prix vente'!A:A,'Prix vente'!B:B,FALSE)</f>
        <v>0</v>
      </c>
    </row>
    <row r="217" spans="1:44" ht="15" customHeight="1" x14ac:dyDescent="0.25">
      <c r="A217" s="154" t="s">
        <v>1279</v>
      </c>
      <c r="B217" t="str">
        <f>_xlfn.XLOOKUP(A217,'Prix revient'!A:A,'Prix revient'!B:B)</f>
        <v>Ouvert</v>
      </c>
      <c r="D217">
        <f t="shared" si="2"/>
        <v>340</v>
      </c>
      <c r="E217" s="154">
        <f>_xlfn.XLOOKUP(D217,'PO Client'!$A:$A,'PO Client'!$B:$B,FALSE)</f>
        <v>0</v>
      </c>
      <c r="F217" s="154" t="e">
        <f>_xlfn.XLOOKUP(E217,Clients!B:B,Clients!C:C)</f>
        <v>#N/A</v>
      </c>
      <c r="G217" s="154">
        <f>_xlfn.XLOOKUP(D217,'PO Client'!$A:$A,'PO Client'!$E:$E,FALSE)</f>
        <v>0</v>
      </c>
      <c r="H217" s="188">
        <f>_xlfn.XLOOKUP(D217,'PO Client'!A:A,'PO Client'!L:L,"")</f>
        <v>0</v>
      </c>
      <c r="K217" s="169">
        <f>_xlfn.XLOOKUP(I217,'Prix vente'!$A:$A,'Prix vente'!$H:$H,"")</f>
        <v>0</v>
      </c>
      <c r="L217" s="155">
        <f>_xlfn.XLOOKUP(J217,'Prix MP'!A:A,'Prix MP'!F:F,FALSE)</f>
        <v>0</v>
      </c>
      <c r="M217" s="155" t="b">
        <f>_xlfn.XLOOKUP(J217,'Prix MP'!A:A,'Prix MP'!D:D,FALSE)</f>
        <v>0</v>
      </c>
      <c r="N217" s="154" t="str">
        <f>_xlfn.XLOOKUP(I217,'Prix vente'!$A:$A,'Prix vente'!$J:$J,"")</f>
        <v/>
      </c>
      <c r="AI217" t="s">
        <v>94</v>
      </c>
      <c r="AJ217" t="str">
        <f>_xlfn.XLOOKUP(I217,'Prix vente'!$A:$A,'Prix vente'!$Q:$Q,"")</f>
        <v/>
      </c>
      <c r="AK217" t="str">
        <f>IF(_xlfn.XLOOKUP(I217,'Prix vente'!$A:$A,'Prix vente'!$O:$O,"")="msi","pi","m")</f>
        <v>m</v>
      </c>
      <c r="AO217" t="e">
        <f t="shared" si="1"/>
        <v>#VALUE!</v>
      </c>
      <c r="AQ217" t="e">
        <f>_xlfn.XLOOKUP(E217,Clients!B:B,Clients!V:V)</f>
        <v>#N/A</v>
      </c>
      <c r="AR217" s="169" t="b">
        <f>_xlfn.XLOOKUP(I217,'Prix vente'!A:A,'Prix vente'!B:B,FALSE)</f>
        <v>0</v>
      </c>
    </row>
    <row r="218" spans="1:44" ht="15" customHeight="1" x14ac:dyDescent="0.25">
      <c r="A218" s="154" t="s">
        <v>1280</v>
      </c>
      <c r="B218" t="str">
        <f>_xlfn.XLOOKUP(A218,'Prix revient'!A:A,'Prix revient'!B:B)</f>
        <v>Ouvert</v>
      </c>
      <c r="D218">
        <f t="shared" si="2"/>
        <v>341</v>
      </c>
      <c r="E218" s="154">
        <f>_xlfn.XLOOKUP(D218,'PO Client'!$A:$A,'PO Client'!$B:$B,FALSE)</f>
        <v>0</v>
      </c>
      <c r="F218" s="154" t="e">
        <f>_xlfn.XLOOKUP(E218,Clients!B:B,Clients!C:C)</f>
        <v>#N/A</v>
      </c>
      <c r="G218" s="154">
        <f>_xlfn.XLOOKUP(D218,'PO Client'!$A:$A,'PO Client'!$E:$E,FALSE)</f>
        <v>0</v>
      </c>
      <c r="H218" s="188">
        <f>_xlfn.XLOOKUP(D218,'PO Client'!A:A,'PO Client'!L:L,"")</f>
        <v>0</v>
      </c>
      <c r="K218" s="169">
        <f>_xlfn.XLOOKUP(I218,'Prix vente'!$A:$A,'Prix vente'!$H:$H,"")</f>
        <v>0</v>
      </c>
      <c r="L218" s="155">
        <f>_xlfn.XLOOKUP(J218,'Prix MP'!A:A,'Prix MP'!F:F,FALSE)</f>
        <v>0</v>
      </c>
      <c r="M218" s="155">
        <f>_xlfn.XLOOKUP(J218,'Prix MP'!A:A,'Prix MP'!D:D,FALSE)</f>
        <v>0</v>
      </c>
      <c r="N218" s="154" t="str">
        <f>_xlfn.XLOOKUP(I218,'Prix vente'!$A:$A,'Prix vente'!$J:$J,"")</f>
        <v/>
      </c>
      <c r="AI218" t="s">
        <v>94</v>
      </c>
      <c r="AJ218" t="str">
        <f>_xlfn.XLOOKUP(I218,'Prix vente'!$A:$A,'Prix vente'!$Q:$Q,"")</f>
        <v/>
      </c>
      <c r="AK218" t="str">
        <f>IF(_xlfn.XLOOKUP(I218,'Prix vente'!$A:$A,'Prix vente'!$O:$O,"")="msi","pi","m")</f>
        <v>m</v>
      </c>
      <c r="AO218" t="e">
        <f t="shared" si="1"/>
        <v>#VALUE!</v>
      </c>
      <c r="AQ218" t="e">
        <f>_xlfn.XLOOKUP(E218,Clients!B:B,Clients!V:V)</f>
        <v>#N/A</v>
      </c>
      <c r="AR218" s="169" t="b">
        <f>_xlfn.XLOOKUP(I218,'Prix vente'!A:A,'Prix vente'!B:B,FALSE)</f>
        <v>0</v>
      </c>
    </row>
  </sheetData>
  <autoFilter ref="A1:AS218" xr:uid="{AB41B050-9750-4DD4-94BD-685689B31B65}"/>
  <phoneticPr fontId="12" type="noConversion"/>
  <conditionalFormatting sqref="B2:B1048576">
    <cfRule type="containsText" dxfId="5" priority="5" operator="containsText" text="Fermé">
      <formula>NOT(ISERROR(SEARCH("Fermé",B2)))</formula>
    </cfRule>
    <cfRule type="containsText" dxfId="4" priority="6" operator="containsText" text="OUVERT">
      <formula>NOT(ISERROR(SEARCH("OUVERT",B2)))</formula>
    </cfRule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B0FC-BD26-4E9B-BD1D-1CBC8D6D2ABD}">
  <sheetPr codeName="Sheet7"/>
  <dimension ref="B2:C41"/>
  <sheetViews>
    <sheetView workbookViewId="0">
      <selection activeCell="C42" sqref="C42"/>
    </sheetView>
  </sheetViews>
  <sheetFormatPr defaultRowHeight="15" x14ac:dyDescent="0.25"/>
  <cols>
    <col min="2" max="2" width="17.42578125" customWidth="1"/>
    <col min="3" max="3" width="45" style="13" customWidth="1"/>
  </cols>
  <sheetData>
    <row r="2" spans="2:3" x14ac:dyDescent="0.25">
      <c r="B2" s="72" t="s">
        <v>19</v>
      </c>
      <c r="C2" s="75" t="s">
        <v>1252</v>
      </c>
    </row>
    <row r="3" spans="2:3" x14ac:dyDescent="0.25">
      <c r="B3" s="72" t="s">
        <v>89</v>
      </c>
      <c r="C3" s="74">
        <f>_xlfn.XLOOKUP(($C$2),'Liste WO'!$A:$A,'Liste WO'!$C:$C,FALSE)</f>
        <v>45685</v>
      </c>
    </row>
    <row r="4" spans="2:3" x14ac:dyDescent="0.25">
      <c r="B4" s="72" t="s">
        <v>12</v>
      </c>
      <c r="C4" s="74">
        <f>_xlfn.XLOOKUP(($C$2),'Liste WO'!$A:$A,'Liste WO'!$H:$H,FALSE)</f>
        <v>45687</v>
      </c>
    </row>
    <row r="5" spans="2:3" x14ac:dyDescent="0.25">
      <c r="B5" s="72" t="s">
        <v>430</v>
      </c>
      <c r="C5" s="73" t="str">
        <f>_xlfn.XLOOKUP(($C$2),'Liste WO'!$A:$A,'Liste WO'!$G:$G,FALSE)</f>
        <v>email 2024-01-22 14h39</v>
      </c>
    </row>
    <row r="6" spans="2:3" x14ac:dyDescent="0.25">
      <c r="B6" s="72" t="s">
        <v>30</v>
      </c>
      <c r="C6" s="73" t="str">
        <f>_xlfn.XLOOKUP(($C$2),'Liste WO'!$A:$A,'Liste WO'!$F:$F,FALSE)</f>
        <v>Select</v>
      </c>
    </row>
    <row r="7" spans="2:3" x14ac:dyDescent="0.25">
      <c r="B7" s="72" t="s">
        <v>289</v>
      </c>
      <c r="C7" s="73" t="str">
        <f>_xlfn.XLOOKUP(($C$2),'Liste WO'!$A:$A,'Liste WO'!$K:$K,FALSE)</f>
        <v>D11</v>
      </c>
    </row>
    <row r="8" spans="2:3" x14ac:dyDescent="0.25">
      <c r="B8" s="72" t="s">
        <v>294</v>
      </c>
      <c r="C8" s="73" t="str">
        <f>_xlfn.XLOOKUP(($C$2),'Liste WO'!$A:$A,'Liste WO'!$N:$N,FALSE)</f>
        <v>TC DT - Hotmelt Adhesive</v>
      </c>
    </row>
    <row r="9" spans="2:3" x14ac:dyDescent="0.25">
      <c r="B9" s="72" t="s">
        <v>1059</v>
      </c>
      <c r="C9" s="73">
        <f>_xlfn.XLOOKUP(($C$2),'Liste WO'!$A:$A,'Liste WO'!$O:$O,FALSE)</f>
        <v>0</v>
      </c>
    </row>
    <row r="10" spans="2:3" x14ac:dyDescent="0.25">
      <c r="B10" s="72" t="s">
        <v>1064</v>
      </c>
      <c r="C10" s="73">
        <f>_xlfn.XLOOKUP(($C$2),'Liste WO'!$A:$A,'Liste WO'!$P:$P,FALSE)</f>
        <v>0</v>
      </c>
    </row>
    <row r="11" spans="2:3" x14ac:dyDescent="0.25">
      <c r="B11" s="72" t="s">
        <v>1058</v>
      </c>
      <c r="C11" s="73">
        <f>_xlfn.XLOOKUP(($C$2),'Liste WO'!$A:$A,'Liste WO'!$Q:$Q,FALSE)</f>
        <v>0</v>
      </c>
    </row>
    <row r="12" spans="2:3" x14ac:dyDescent="0.25">
      <c r="B12" s="72" t="s">
        <v>1065</v>
      </c>
      <c r="C12" s="73">
        <f>_xlfn.XLOOKUP(($C$2),'Liste WO'!$A:$A,'Liste WO'!$R:$R,FALSE)</f>
        <v>0</v>
      </c>
    </row>
    <row r="13" spans="2:3" x14ac:dyDescent="0.25">
      <c r="B13" s="72" t="s">
        <v>1060</v>
      </c>
      <c r="C13" s="73">
        <f>_xlfn.XLOOKUP(($C$2),'Liste WO'!$A:$A,'Liste WO'!$S:$S,FALSE)</f>
        <v>0</v>
      </c>
    </row>
    <row r="14" spans="2:3" x14ac:dyDescent="0.25">
      <c r="B14" s="72" t="s">
        <v>1066</v>
      </c>
      <c r="C14" s="73">
        <f>_xlfn.XLOOKUP(($C$2),'Liste WO'!$A:$A,'Liste WO'!$T:$T,FALSE)</f>
        <v>0</v>
      </c>
    </row>
    <row r="15" spans="2:3" x14ac:dyDescent="0.25">
      <c r="B15" s="72" t="s">
        <v>1061</v>
      </c>
      <c r="C15" s="73">
        <f>_xlfn.XLOOKUP(($C$2),'Liste WO'!$A:$A,'Liste WO'!$U:$U,FALSE)</f>
        <v>0</v>
      </c>
    </row>
    <row r="16" spans="2:3" x14ac:dyDescent="0.25">
      <c r="B16" s="72" t="s">
        <v>1067</v>
      </c>
      <c r="C16" s="73">
        <f>_xlfn.XLOOKUP(($C$2),'Liste WO'!$A:$A,'Liste WO'!$V:$V,FALSE)</f>
        <v>0</v>
      </c>
    </row>
    <row r="17" spans="2:3" x14ac:dyDescent="0.25">
      <c r="B17" s="72" t="s">
        <v>1062</v>
      </c>
      <c r="C17" s="73">
        <f>_xlfn.XLOOKUP(($C$2),'Liste WO'!$A:$A,'Liste WO'!$W:$W,FALSE)</f>
        <v>0</v>
      </c>
    </row>
    <row r="18" spans="2:3" x14ac:dyDescent="0.25">
      <c r="B18" s="72" t="s">
        <v>1068</v>
      </c>
      <c r="C18" s="73">
        <f>_xlfn.XLOOKUP(($C$2),'Liste WO'!$A:$A,'Liste WO'!$X:$X,FALSE)</f>
        <v>0</v>
      </c>
    </row>
    <row r="19" spans="2:3" x14ac:dyDescent="0.25">
      <c r="B19" s="72" t="s">
        <v>1053</v>
      </c>
      <c r="C19" s="73">
        <f>_xlfn.XLOOKUP(($C$2),'Liste WO'!$A:$A,'Liste WO'!$Y:$Y,FALSE)</f>
        <v>0</v>
      </c>
    </row>
    <row r="20" spans="2:3" x14ac:dyDescent="0.25">
      <c r="B20" s="72" t="s">
        <v>1049</v>
      </c>
      <c r="C20" s="73">
        <f>_xlfn.XLOOKUP(($C$2),'Liste WO'!$A:$A,'Liste WO'!$Z:$Z,FALSE)</f>
        <v>0</v>
      </c>
    </row>
    <row r="21" spans="2:3" x14ac:dyDescent="0.25">
      <c r="B21" s="72" t="s">
        <v>1054</v>
      </c>
      <c r="C21" s="73">
        <f>_xlfn.XLOOKUP(($C$2),'Liste WO'!$A:$A,'Liste WO'!$AA:$AA,FALSE)</f>
        <v>0</v>
      </c>
    </row>
    <row r="22" spans="2:3" x14ac:dyDescent="0.25">
      <c r="B22" s="72" t="s">
        <v>1051</v>
      </c>
      <c r="C22" s="73">
        <f>_xlfn.XLOOKUP(($C$2),'Liste WO'!$A:$A,'Liste WO'!$AB:$AB,FALSE)</f>
        <v>0</v>
      </c>
    </row>
    <row r="23" spans="2:3" x14ac:dyDescent="0.25">
      <c r="B23" s="72" t="s">
        <v>1052</v>
      </c>
      <c r="C23" s="73">
        <f>_xlfn.XLOOKUP(($C$2),'Liste WO'!$A:$A,'Liste WO'!$AC:$AC,FALSE)</f>
        <v>0</v>
      </c>
    </row>
    <row r="24" spans="2:3" x14ac:dyDescent="0.25">
      <c r="B24" s="72" t="s">
        <v>1055</v>
      </c>
      <c r="C24" s="73">
        <f>_xlfn.XLOOKUP(($C$2),'Liste WO'!$A:$A,'Liste WO'!$AD:$AD,FALSE)</f>
        <v>0</v>
      </c>
    </row>
    <row r="25" spans="2:3" x14ac:dyDescent="0.25">
      <c r="B25" s="72" t="s">
        <v>1056</v>
      </c>
      <c r="C25" s="73">
        <f>_xlfn.XLOOKUP(($C$2),'Liste WO'!$A:$A,'Liste WO'!$AE:$AE,FALSE)</f>
        <v>0</v>
      </c>
    </row>
    <row r="26" spans="2:3" x14ac:dyDescent="0.25">
      <c r="B26" s="72" t="s">
        <v>1057</v>
      </c>
      <c r="C26" s="73">
        <f>_xlfn.XLOOKUP(($C$2),'Liste WO'!$A:$A,'Liste WO'!$AF:$AF,FALSE)</f>
        <v>0</v>
      </c>
    </row>
    <row r="27" spans="2:3" x14ac:dyDescent="0.25">
      <c r="B27" s="72" t="s">
        <v>1351</v>
      </c>
      <c r="C27" s="73">
        <f>_xlfn.XLOOKUP(($C$2),'Liste WO'!$A:$A,'Liste WO'!$AG:$AG,FALSE)</f>
        <v>0</v>
      </c>
    </row>
    <row r="28" spans="2:3" x14ac:dyDescent="0.25">
      <c r="B28" s="72" t="s">
        <v>1352</v>
      </c>
      <c r="C28" s="73">
        <f>_xlfn.XLOOKUP(($C$2),'Liste WO'!$A:$A,'Liste WO'!$AH:$AH,FALSE)</f>
        <v>0</v>
      </c>
    </row>
    <row r="29" spans="2:3" x14ac:dyDescent="0.25">
      <c r="B29" s="72" t="s">
        <v>92</v>
      </c>
      <c r="C29" s="73" t="str">
        <f>_xlfn.XLOOKUP(($C$2),'Liste WO'!$A:$A,'Liste WO'!$AI:$AI,FALSE)</f>
        <v>po</v>
      </c>
    </row>
    <row r="30" spans="2:3" x14ac:dyDescent="0.25">
      <c r="B30" s="72" t="s">
        <v>32</v>
      </c>
      <c r="C30" s="73">
        <f>_xlfn.XLOOKUP(($C$2),'Liste WO'!$A:$A,'Liste WO'!$AJ:$AJ,FALSE)</f>
        <v>0</v>
      </c>
    </row>
    <row r="31" spans="2:3" x14ac:dyDescent="0.25">
      <c r="B31" s="72" t="s">
        <v>93</v>
      </c>
      <c r="C31" s="73" t="str">
        <f>_xlfn.XLOOKUP(($C$2),'Liste WO'!$A:$A,'Liste WO'!$AK:$AK,FALSE)</f>
        <v>pi</v>
      </c>
    </row>
    <row r="32" spans="2:3" x14ac:dyDescent="0.25">
      <c r="B32" s="72" t="s">
        <v>1069</v>
      </c>
      <c r="C32" s="73">
        <f>_xlfn.XLOOKUP(($C$2),'Liste WO'!$A:$A,'Liste WO'!$AL:$AL,FALSE)</f>
        <v>0</v>
      </c>
    </row>
    <row r="33" spans="2:3" x14ac:dyDescent="0.25">
      <c r="B33" s="72" t="s">
        <v>1207</v>
      </c>
      <c r="C33" s="73">
        <f>_xlfn.XLOOKUP(($C$2),'Liste WO'!$A:$A,'Liste WO'!$AM:$AM,FALSE)</f>
        <v>15</v>
      </c>
    </row>
    <row r="34" spans="2:3" x14ac:dyDescent="0.25">
      <c r="B34" s="72" t="s">
        <v>1204</v>
      </c>
      <c r="C34" s="73">
        <f>_xlfn.XLOOKUP(($C$2),'Liste WO'!$A:$A,'Liste WO'!$AO:$AO,FALSE)</f>
        <v>0</v>
      </c>
    </row>
    <row r="35" spans="2:3" x14ac:dyDescent="0.25">
      <c r="B35" s="72" t="s">
        <v>986</v>
      </c>
      <c r="C35" s="73">
        <f>_xlfn.XLOOKUP(($C$2),'Liste WO'!$A:$A,'Liste WO'!$J:$J,FALSE)</f>
        <v>30025</v>
      </c>
    </row>
    <row r="36" spans="2:3" x14ac:dyDescent="0.25">
      <c r="B36" s="72" t="s">
        <v>991</v>
      </c>
      <c r="C36" s="73" t="str">
        <f>_xlfn.XLOOKUP(($C$2),'Liste WO'!$A:$A,'Liste WO'!$L:$L,FALSE)</f>
        <v>D11-1</v>
      </c>
    </row>
    <row r="37" spans="2:3" x14ac:dyDescent="0.25">
      <c r="B37" s="81" t="s">
        <v>1041</v>
      </c>
      <c r="C37" s="73">
        <f>_xlfn.XLOOKUP(($C$2),'Liste WO'!$A:$A,'Liste WO'!$AP:$AP,FALSE)</f>
        <v>0</v>
      </c>
    </row>
    <row r="38" spans="2:3" x14ac:dyDescent="0.25">
      <c r="B38" s="72" t="s">
        <v>431</v>
      </c>
      <c r="C38" s="73" t="str">
        <f>_xlfn.XLOOKUP(($C$2),'Liste WO'!$A:$A,'Liste WO'!$AQ:$AQ,FALSE)</f>
        <v>** VOIR PLAN *** LIVRER BOBINES DEBOUT
Utiliser : LE-2024194-01 + LE-2024194-07 + LE-2024178-03 + LE-2024167-48 + LE-2024223-02 
(2024223-02 est près du dérouleur de la machine Alpha)</v>
      </c>
    </row>
    <row r="39" spans="2:3" x14ac:dyDescent="0.25">
      <c r="B39" s="72" t="s">
        <v>654</v>
      </c>
      <c r="C39" s="73">
        <f>_xlfn.XLOOKUP(($C$2),'Liste WO'!$A:$A,'Liste WO'!$D:$D,FALSE)</f>
        <v>314</v>
      </c>
    </row>
    <row r="40" spans="2:3" x14ac:dyDescent="0.25">
      <c r="B40" s="72" t="s">
        <v>27</v>
      </c>
      <c r="C40" s="73" t="str">
        <f>_xlfn.XLOOKUP(C6,Clients!C:C,Clients!D:D)</f>
        <v>F</v>
      </c>
    </row>
    <row r="41" spans="2:3" x14ac:dyDescent="0.25">
      <c r="B41" s="72" t="s">
        <v>747</v>
      </c>
      <c r="C41" s="73">
        <f>_xlfn.XLOOKUP(($C$2),'Liste WO'!$A:$A,'Liste WO'!$I:$I,FALSE)</f>
        <v>40250</v>
      </c>
    </row>
  </sheetData>
  <phoneticPr fontId="12" type="noConversion"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23A7-1B77-448B-90F4-5A13AE4B89B4}">
  <sheetPr codeName="Sheet8"/>
  <dimension ref="A1:BN9950"/>
  <sheetViews>
    <sheetView zoomScale="76" zoomScaleNormal="76" workbookViewId="0">
      <pane xSplit="5" ySplit="2" topLeftCell="F168" activePane="bottomRight" state="frozen"/>
      <selection pane="topRight" activeCell="G1" sqref="G1"/>
      <selection pane="bottomLeft" activeCell="A2" sqref="A2"/>
      <selection pane="bottomRight" activeCell="L213" sqref="L213"/>
    </sheetView>
  </sheetViews>
  <sheetFormatPr defaultRowHeight="15" x14ac:dyDescent="0.25"/>
  <cols>
    <col min="1" max="1" width="15.5703125" customWidth="1"/>
    <col min="2" max="2" width="8.42578125" customWidth="1"/>
    <col min="3" max="3" width="13.85546875" style="191" customWidth="1"/>
    <col min="4" max="4" width="12" style="3" customWidth="1"/>
    <col min="5" max="5" width="21" customWidth="1"/>
    <col min="6" max="7" width="16" customWidth="1"/>
    <col min="8" max="8" width="9.7109375" style="3" customWidth="1"/>
    <col min="9" max="9" width="10.140625" style="3" customWidth="1"/>
    <col min="10" max="10" width="8" style="13" customWidth="1"/>
    <col min="11" max="11" width="10" style="71" customWidth="1"/>
    <col min="12" max="12" width="9.28515625" style="71" customWidth="1"/>
    <col min="13" max="13" width="10.140625" style="71" customWidth="1"/>
    <col min="14" max="15" width="8.85546875" style="71" customWidth="1"/>
    <col min="16" max="16" width="6.28515625" style="193" customWidth="1"/>
    <col min="17" max="17" width="7.7109375" customWidth="1"/>
    <col min="18" max="18" width="14.28515625" style="57" customWidth="1"/>
    <col min="19" max="19" width="9.7109375" style="57" customWidth="1"/>
    <col min="20" max="20" width="10.5703125" style="166" customWidth="1"/>
    <col min="21" max="21" width="15" style="57" bestFit="1" customWidth="1"/>
    <col min="22" max="22" width="12.42578125" style="57" customWidth="1"/>
    <col min="23" max="23" width="10.85546875" style="57" customWidth="1"/>
    <col min="24" max="24" width="12.42578125" style="57" customWidth="1"/>
    <col min="25" max="25" width="14.5703125" style="57" bestFit="1" customWidth="1"/>
    <col min="26" max="26" width="12.42578125" style="57" customWidth="1"/>
    <col min="27" max="27" width="14.42578125" style="57" customWidth="1"/>
    <col min="28" max="28" width="9.5703125" style="57" customWidth="1"/>
    <col min="29" max="29" width="7.85546875" style="57" customWidth="1"/>
    <col min="30" max="30" width="15" style="57" customWidth="1"/>
    <col min="31" max="31" width="14.7109375" style="57" customWidth="1"/>
    <col min="32" max="32" width="9.140625" style="3" customWidth="1"/>
    <col min="33" max="33" width="13.42578125" style="3" customWidth="1"/>
    <col min="34" max="34" width="9.140625" style="3" customWidth="1"/>
    <col min="35" max="35" width="10.5703125" style="3" customWidth="1"/>
    <col min="37" max="37" width="13" hidden="1" customWidth="1"/>
    <col min="38" max="38" width="20.7109375" hidden="1" customWidth="1"/>
    <col min="39" max="40" width="7.5703125" hidden="1" customWidth="1"/>
    <col min="41" max="41" width="11.42578125" style="261" hidden="1" customWidth="1"/>
    <col min="42" max="42" width="10.28515625" style="261" hidden="1" customWidth="1"/>
    <col min="43" max="43" width="9.28515625" style="261" hidden="1" customWidth="1"/>
    <col min="44" max="44" width="6.28515625" customWidth="1"/>
    <col min="45" max="45" width="21.42578125" bestFit="1" customWidth="1"/>
    <col min="46" max="46" width="11.5703125" style="71" bestFit="1" customWidth="1"/>
    <col min="47" max="47" width="12.5703125" style="261" bestFit="1" customWidth="1"/>
    <col min="48" max="48" width="11" style="261" bestFit="1" customWidth="1"/>
    <col min="49" max="49" width="11.42578125" style="261" bestFit="1" customWidth="1"/>
    <col min="50" max="50" width="7.7109375" style="71" bestFit="1" customWidth="1"/>
    <col min="51" max="51" width="8" style="71" bestFit="1" customWidth="1"/>
    <col min="52" max="52" width="8" style="71" customWidth="1"/>
    <col min="53" max="53" width="13" hidden="1" customWidth="1"/>
    <col min="54" max="54" width="20.7109375" hidden="1" customWidth="1"/>
    <col min="55" max="55" width="7.5703125" hidden="1" customWidth="1"/>
    <col min="56" max="57" width="12.28515625" style="28" hidden="1" customWidth="1"/>
    <col min="58" max="58" width="7.7109375" customWidth="1"/>
    <col min="59" max="59" width="21.42578125" bestFit="1" customWidth="1"/>
    <col min="60" max="60" width="9.140625" style="71" bestFit="1" customWidth="1"/>
    <col min="61" max="61" width="12.140625" style="261" bestFit="1" customWidth="1"/>
    <col min="64" max="64" width="13.85546875" bestFit="1" customWidth="1"/>
    <col min="65" max="65" width="22.140625" bestFit="1" customWidth="1"/>
  </cols>
  <sheetData>
    <row r="1" spans="1:66" x14ac:dyDescent="0.25">
      <c r="AA1" s="57">
        <f>SUBTOTAL(9,AA3:AA117)</f>
        <v>285131.94853919238</v>
      </c>
      <c r="AD1" s="57">
        <f>SUBTOTAL(9,AD3:AD117)</f>
        <v>300529.08071480005</v>
      </c>
      <c r="AE1" s="57">
        <f>SUBTOTAL(9,AE3:AE117)</f>
        <v>15397.132175607663</v>
      </c>
      <c r="AG1" s="57">
        <f>SUBTOTAL(9,AG3:AG117)</f>
        <v>258647.10610279639</v>
      </c>
      <c r="AK1" s="14" t="s">
        <v>999</v>
      </c>
      <c r="AL1" s="14"/>
      <c r="AM1" s="14"/>
      <c r="AN1" s="14" t="s">
        <v>1095</v>
      </c>
      <c r="AO1" s="264"/>
      <c r="AP1" s="264"/>
      <c r="AQ1" s="264"/>
      <c r="AR1" s="14"/>
      <c r="AS1" s="14" t="s">
        <v>1094</v>
      </c>
      <c r="BA1" s="14" t="s">
        <v>1092</v>
      </c>
      <c r="BB1" s="14"/>
      <c r="BC1" s="14"/>
      <c r="BD1" s="259"/>
      <c r="BE1" s="259"/>
      <c r="BG1" s="14" t="s">
        <v>1093</v>
      </c>
      <c r="BL1" s="216" t="s">
        <v>1125</v>
      </c>
      <c r="BM1" t="s">
        <v>1466</v>
      </c>
    </row>
    <row r="2" spans="1:66" ht="45" x14ac:dyDescent="0.25">
      <c r="A2" s="219" t="s">
        <v>28</v>
      </c>
      <c r="B2" s="70" t="s">
        <v>29</v>
      </c>
      <c r="C2" s="220" t="s">
        <v>89</v>
      </c>
      <c r="D2" s="221" t="s">
        <v>571</v>
      </c>
      <c r="E2" s="219" t="s">
        <v>30</v>
      </c>
      <c r="F2" s="219" t="s">
        <v>1125</v>
      </c>
      <c r="G2" s="219" t="s">
        <v>90</v>
      </c>
      <c r="H2" s="221" t="s">
        <v>293</v>
      </c>
      <c r="I2" s="221" t="s">
        <v>97</v>
      </c>
      <c r="J2" s="219" t="s">
        <v>992</v>
      </c>
      <c r="K2" s="221" t="s">
        <v>425</v>
      </c>
      <c r="L2" s="221" t="s">
        <v>426</v>
      </c>
      <c r="M2" s="221" t="s">
        <v>510</v>
      </c>
      <c r="N2" s="221" t="s">
        <v>427</v>
      </c>
      <c r="O2" s="221" t="s">
        <v>994</v>
      </c>
      <c r="P2" s="221" t="s">
        <v>686</v>
      </c>
      <c r="Q2" s="221" t="s">
        <v>687</v>
      </c>
      <c r="R2" s="221" t="s">
        <v>1074</v>
      </c>
      <c r="S2" s="221" t="s">
        <v>532</v>
      </c>
      <c r="T2" s="222" t="s">
        <v>612</v>
      </c>
      <c r="U2" s="223" t="s">
        <v>562</v>
      </c>
      <c r="V2" s="223" t="s">
        <v>420</v>
      </c>
      <c r="W2" s="223" t="s">
        <v>424</v>
      </c>
      <c r="X2" s="223" t="s">
        <v>422</v>
      </c>
      <c r="Y2" s="223" t="s">
        <v>423</v>
      </c>
      <c r="Z2" s="223" t="s">
        <v>421</v>
      </c>
      <c r="AA2" s="223" t="s">
        <v>826</v>
      </c>
      <c r="AB2" s="223" t="s">
        <v>613</v>
      </c>
      <c r="AC2" s="223" t="s">
        <v>585</v>
      </c>
      <c r="AD2" s="223" t="s">
        <v>614</v>
      </c>
      <c r="AE2" s="223" t="s">
        <v>481</v>
      </c>
      <c r="AF2" s="223" t="s">
        <v>563</v>
      </c>
      <c r="AG2" s="223" t="s">
        <v>1017</v>
      </c>
      <c r="AH2" s="223" t="s">
        <v>1016</v>
      </c>
      <c r="AI2" s="223" t="s">
        <v>437</v>
      </c>
      <c r="AK2" s="159" t="s">
        <v>997</v>
      </c>
      <c r="AL2" s="159" t="s">
        <v>30</v>
      </c>
      <c r="AM2" s="159" t="s">
        <v>998</v>
      </c>
      <c r="AN2" s="159" t="s">
        <v>1088</v>
      </c>
      <c r="AO2" s="265" t="s">
        <v>1097</v>
      </c>
      <c r="AP2" s="265" t="s">
        <v>1089</v>
      </c>
      <c r="AQ2" s="265" t="s">
        <v>1091</v>
      </c>
      <c r="AS2" s="216" t="s">
        <v>1090</v>
      </c>
      <c r="AT2" s="254" t="s">
        <v>1099</v>
      </c>
      <c r="AU2" s="263" t="s">
        <v>1100</v>
      </c>
      <c r="AV2" s="263" t="s">
        <v>1098</v>
      </c>
      <c r="AW2" s="263" t="s">
        <v>1101</v>
      </c>
      <c r="AX2" s="254" t="s">
        <v>1103</v>
      </c>
      <c r="AY2" s="254" t="s">
        <v>1102</v>
      </c>
      <c r="AZ2" s="254"/>
      <c r="BA2" s="159" t="s">
        <v>997</v>
      </c>
      <c r="BB2" s="159" t="s">
        <v>30</v>
      </c>
      <c r="BC2" s="159" t="s">
        <v>998</v>
      </c>
      <c r="BD2" s="260" t="s">
        <v>1088</v>
      </c>
      <c r="BE2" s="260" t="s">
        <v>1126</v>
      </c>
      <c r="BG2" s="216" t="s">
        <v>1090</v>
      </c>
      <c r="BH2" s="80" t="s">
        <v>1133</v>
      </c>
      <c r="BI2" s="263" t="s">
        <v>1134</v>
      </c>
    </row>
    <row r="3" spans="1:66" x14ac:dyDescent="0.25">
      <c r="A3" s="224" t="s">
        <v>33</v>
      </c>
      <c r="B3" s="224" t="str">
        <f>'Liste WO'!B2</f>
        <v>Fermé</v>
      </c>
      <c r="C3" s="225">
        <v>45392</v>
      </c>
      <c r="D3" s="81">
        <v>155</v>
      </c>
      <c r="E3" s="224" t="str">
        <f>_xlfn.XLOOKUP(D3,'PO Client'!$A:$A,'PO Client'!$B:$B,FALSE)</f>
        <v>Bizerba Labels Solution</v>
      </c>
      <c r="F3" s="224" t="str">
        <f>_xlfn.XLOOKUP(E3,Clients!B:B,Clients!C:C)</f>
        <v>BLS</v>
      </c>
      <c r="G3" s="224"/>
      <c r="H3" s="79">
        <v>40024</v>
      </c>
      <c r="I3" s="79">
        <v>30011</v>
      </c>
      <c r="J3" s="226" t="str">
        <f>_xlfn.XLOOKUP(I3,'Prix MP'!A:A,'Prix MP'!F:F,FALSE)</f>
        <v>S21-1</v>
      </c>
      <c r="K3" s="227"/>
      <c r="L3" s="227"/>
      <c r="M3" s="227"/>
      <c r="N3" s="227"/>
      <c r="O3" s="227"/>
      <c r="P3" s="228"/>
      <c r="Q3" s="81"/>
      <c r="R3" s="229"/>
      <c r="S3" s="230"/>
      <c r="T3" s="231"/>
      <c r="U3" s="232"/>
      <c r="V3" s="232"/>
      <c r="W3" s="233"/>
      <c r="X3" s="232"/>
      <c r="Y3" s="232"/>
      <c r="Z3" s="232"/>
      <c r="AA3" s="232"/>
      <c r="AB3" s="232"/>
      <c r="AC3" s="232"/>
      <c r="AD3" s="232">
        <v>0</v>
      </c>
      <c r="AE3" s="232">
        <f t="shared" ref="AE3:AE34" si="0">AD3-AA3</f>
        <v>0</v>
      </c>
      <c r="AF3" s="234"/>
      <c r="AG3" s="251"/>
      <c r="AH3" s="234"/>
      <c r="AI3" s="234" t="str">
        <f>IF(AD3=0,"S","")</f>
        <v>S</v>
      </c>
      <c r="AK3" t="str" cm="1">
        <f t="array" ref="AK3:AK9853">_xlfn._xlws.FILTER(A3:A9998,AI3:AI9998&lt;&gt;"S")</f>
        <v>LE-2024054</v>
      </c>
      <c r="AL3" t="str">
        <f t="shared" ref="AL3:AL66" si="1">_xlfn.XLOOKUP(AK3,A:A,F:F)</f>
        <v>Digi</v>
      </c>
      <c r="AM3" t="str">
        <f t="shared" ref="AM3:AM66" si="2">_xlfn.XLOOKUP(AK3,A:A,J:J)</f>
        <v>D11-1</v>
      </c>
      <c r="AN3">
        <f t="shared" ref="AN3:AN66" si="3">_xlfn.XLOOKUP(AK3,A:A,M:M)+_xlfn.XLOOKUP(AK3,A:A,N:N)</f>
        <v>41868</v>
      </c>
      <c r="AO3" s="261">
        <f t="shared" ref="AO3:AO66" si="4">_xlfn.XLOOKUP(AK3,A:A,AG:AG)</f>
        <v>15318.942924169462</v>
      </c>
      <c r="AP3" s="261">
        <f t="shared" ref="AP3:AP66" si="5">_xlfn.XLOOKUP(AK3,A:A,AD:AD)</f>
        <v>17841.043367999999</v>
      </c>
      <c r="AQ3" s="261">
        <f t="shared" ref="AQ3:AQ66" si="6">_xlfn.XLOOKUP(AK3,A:A,AE:AE)</f>
        <v>1291.4819822920726</v>
      </c>
      <c r="AS3" s="13" t="s">
        <v>1136</v>
      </c>
      <c r="AT3" s="106">
        <v>42099.3</v>
      </c>
      <c r="AU3" s="262">
        <v>17437.3236</v>
      </c>
      <c r="AV3" s="262">
        <v>2935.4849165982419</v>
      </c>
      <c r="AW3" s="262">
        <v>12818.874171184561</v>
      </c>
      <c r="AX3" s="258">
        <v>0.73514000572797544</v>
      </c>
      <c r="AY3" s="258">
        <v>0.16834492402252843</v>
      </c>
      <c r="AZ3" s="258"/>
      <c r="BA3" s="257" t="str" cm="1">
        <f t="array" ref="BA3:BA147">_xlfn._xlws.FILTER($A$3:$A$2000,$AI$3:$AI$2000="S","")</f>
        <v>LE-2024051</v>
      </c>
      <c r="BB3" s="257" t="str">
        <f t="shared" ref="BB3:BB66" si="7">_xlfn.XLOOKUP(BA3,A:A,F:F)</f>
        <v>BLS</v>
      </c>
      <c r="BC3" s="257" t="str">
        <f t="shared" ref="BC3:BC66" si="8">_xlfn.XLOOKUP(BA3,A:A,J:J)</f>
        <v>S21-1</v>
      </c>
      <c r="BD3" s="28">
        <f t="shared" ref="BD3:BD66" si="9">_xlfn.XLOOKUP(BA3,A:A,M:M)+_xlfn.XLOOKUP(BA3,A:A,N:N)</f>
        <v>0</v>
      </c>
      <c r="BE3" s="28">
        <f t="shared" ref="BE3:BE34" si="10">_xlfn.XLOOKUP(BA3,$A$3:$A$990,$AA$3:$AA$990)</f>
        <v>0</v>
      </c>
      <c r="BF3" s="257"/>
      <c r="BG3" s="13" t="s">
        <v>1136</v>
      </c>
      <c r="BH3" s="106">
        <v>4902</v>
      </c>
      <c r="BI3" s="262">
        <v>2001.3822025168686</v>
      </c>
      <c r="BL3" s="216" t="s">
        <v>1464</v>
      </c>
      <c r="BM3" t="s">
        <v>1465</v>
      </c>
    </row>
    <row r="4" spans="1:66" x14ac:dyDescent="0.25">
      <c r="A4" s="224" t="s">
        <v>34</v>
      </c>
      <c r="B4" s="224"/>
      <c r="C4" s="225">
        <v>45392</v>
      </c>
      <c r="D4" s="81">
        <v>155</v>
      </c>
      <c r="E4" s="224" t="str">
        <f>_xlfn.XLOOKUP(D4,'PO Client'!$A:$A,'PO Client'!$B:$B,FALSE)</f>
        <v>Bizerba Labels Solution</v>
      </c>
      <c r="F4" s="224" t="str">
        <f>_xlfn.XLOOKUP(E4,Clients!B:B,Clients!C:C)</f>
        <v>BLS</v>
      </c>
      <c r="G4" s="224"/>
      <c r="H4" s="79">
        <v>40025</v>
      </c>
      <c r="I4" s="79">
        <v>30011</v>
      </c>
      <c r="J4" s="226" t="str">
        <f>_xlfn.XLOOKUP(I4,'Prix MP'!A:A,'Prix MP'!F:F,FALSE)</f>
        <v>S21-1</v>
      </c>
      <c r="K4" s="227"/>
      <c r="L4" s="227"/>
      <c r="M4" s="227"/>
      <c r="N4" s="227"/>
      <c r="O4" s="227"/>
      <c r="P4" s="228"/>
      <c r="Q4" s="81"/>
      <c r="R4" s="229"/>
      <c r="S4" s="230"/>
      <c r="T4" s="231"/>
      <c r="U4" s="232"/>
      <c r="V4" s="232"/>
      <c r="W4" s="233"/>
      <c r="X4" s="232"/>
      <c r="Y4" s="232"/>
      <c r="Z4" s="232"/>
      <c r="AA4" s="232"/>
      <c r="AB4" s="232"/>
      <c r="AC4" s="232"/>
      <c r="AD4" s="232">
        <v>0</v>
      </c>
      <c r="AE4" s="232">
        <f t="shared" si="0"/>
        <v>0</v>
      </c>
      <c r="AF4" s="234"/>
      <c r="AG4" s="251"/>
      <c r="AH4" s="234"/>
      <c r="AI4" s="234" t="str">
        <f t="shared" ref="AI4:AI5" si="11">IF(AD4=0,"S","")</f>
        <v>S</v>
      </c>
      <c r="AK4" t="str">
        <v>LE-2024060</v>
      </c>
      <c r="AL4" t="str">
        <f t="shared" si="1"/>
        <v>Étiquettes Rive-Sud</v>
      </c>
      <c r="AM4" t="str">
        <f t="shared" si="2"/>
        <v>D21-1</v>
      </c>
      <c r="AN4">
        <f t="shared" si="3"/>
        <v>3612</v>
      </c>
      <c r="AO4" s="261">
        <f t="shared" si="4"/>
        <v>1195.6260189091765</v>
      </c>
      <c r="AP4" s="261">
        <f t="shared" si="5"/>
        <v>1618.1759999999999</v>
      </c>
      <c r="AQ4" s="261">
        <f t="shared" si="6"/>
        <v>283.42508782204504</v>
      </c>
      <c r="AS4" s="217" t="s">
        <v>131</v>
      </c>
      <c r="AT4" s="106">
        <v>21003.300000000003</v>
      </c>
      <c r="AU4" s="262">
        <v>9493.4916000000012</v>
      </c>
      <c r="AV4" s="262">
        <v>2090.8369890303829</v>
      </c>
      <c r="AW4" s="262">
        <v>6769.7632889269544</v>
      </c>
      <c r="AX4" s="258">
        <v>0.71309519976053426</v>
      </c>
      <c r="AY4" s="258">
        <v>0.22023898868045375</v>
      </c>
      <c r="AZ4" s="258"/>
      <c r="BA4" s="257" t="str">
        <v>LE-2024052</v>
      </c>
      <c r="BB4" s="257" t="str">
        <f t="shared" si="7"/>
        <v>BLS</v>
      </c>
      <c r="BC4" s="257" t="str">
        <f t="shared" si="8"/>
        <v>S21-1</v>
      </c>
      <c r="BD4" s="28">
        <f t="shared" si="9"/>
        <v>0</v>
      </c>
      <c r="BE4" s="28">
        <f t="shared" si="10"/>
        <v>0</v>
      </c>
      <c r="BF4" s="257"/>
      <c r="BG4" s="217" t="s">
        <v>131</v>
      </c>
      <c r="BH4" s="106">
        <v>449.28000000000003</v>
      </c>
      <c r="BI4" s="262">
        <v>312.42671485147554</v>
      </c>
      <c r="BL4" s="13">
        <v>0</v>
      </c>
      <c r="BM4" s="106"/>
    </row>
    <row r="5" spans="1:66" x14ac:dyDescent="0.25">
      <c r="A5" s="224" t="s">
        <v>35</v>
      </c>
      <c r="B5" s="224"/>
      <c r="C5" s="225">
        <v>45406</v>
      </c>
      <c r="D5" s="81">
        <v>158</v>
      </c>
      <c r="E5" s="224" t="str">
        <f>_xlfn.XLOOKUP(D5,'PO Client'!$A:$A,'PO Client'!$B:$B,FALSE)</f>
        <v>LABELINK</v>
      </c>
      <c r="F5" s="224" t="str">
        <f>_xlfn.XLOOKUP(E5,Clients!B:B,Clients!C:C)</f>
        <v>Labelink</v>
      </c>
      <c r="G5" s="224"/>
      <c r="H5" s="79">
        <v>40031</v>
      </c>
      <c r="I5" s="79">
        <v>30011</v>
      </c>
      <c r="J5" s="226" t="str">
        <f>_xlfn.XLOOKUP(I5,'Prix MP'!A:A,'Prix MP'!F:F,FALSE)</f>
        <v>S21-1</v>
      </c>
      <c r="K5" s="227"/>
      <c r="L5" s="227"/>
      <c r="M5" s="227"/>
      <c r="N5" s="227"/>
      <c r="O5" s="227"/>
      <c r="P5" s="228"/>
      <c r="Q5" s="81"/>
      <c r="R5" s="229"/>
      <c r="S5" s="230"/>
      <c r="T5" s="231"/>
      <c r="U5" s="232"/>
      <c r="V5" s="232"/>
      <c r="W5" s="233"/>
      <c r="X5" s="232"/>
      <c r="Y5" s="232"/>
      <c r="Z5" s="232"/>
      <c r="AA5" s="232"/>
      <c r="AB5" s="232"/>
      <c r="AC5" s="232"/>
      <c r="AD5" s="232">
        <v>0</v>
      </c>
      <c r="AE5" s="232">
        <f t="shared" si="0"/>
        <v>0</v>
      </c>
      <c r="AF5" s="234"/>
      <c r="AG5" s="251"/>
      <c r="AH5" s="234"/>
      <c r="AI5" s="234" t="str">
        <f t="shared" si="11"/>
        <v>S</v>
      </c>
      <c r="AK5" t="str">
        <v>LE-2024061</v>
      </c>
      <c r="AL5" t="str">
        <f t="shared" si="1"/>
        <v>Produlith</v>
      </c>
      <c r="AM5" t="str">
        <f t="shared" si="2"/>
        <v>B25-3</v>
      </c>
      <c r="AN5">
        <f t="shared" si="3"/>
        <v>1800</v>
      </c>
      <c r="AO5" s="261">
        <f t="shared" si="4"/>
        <v>588.15221205876571</v>
      </c>
      <c r="AP5" s="261">
        <f t="shared" si="5"/>
        <v>838.44</v>
      </c>
      <c r="AQ5" s="261">
        <f t="shared" si="6"/>
        <v>173.30068115390407</v>
      </c>
      <c r="AS5" s="217" t="s">
        <v>128</v>
      </c>
      <c r="AT5" s="106">
        <v>7200</v>
      </c>
      <c r="AU5" s="262">
        <v>3254.4</v>
      </c>
      <c r="AV5" s="262">
        <v>795.57763589475144</v>
      </c>
      <c r="AW5" s="262">
        <v>2220.6014472338843</v>
      </c>
      <c r="AX5" s="258">
        <v>0.68233820281277169</v>
      </c>
      <c r="AY5" s="258">
        <v>0.2444621545890952</v>
      </c>
      <c r="AZ5" s="258"/>
      <c r="BA5" s="257" t="str">
        <v>LE-2024053</v>
      </c>
      <c r="BB5" s="257" t="str">
        <f t="shared" si="7"/>
        <v>Labelink</v>
      </c>
      <c r="BC5" s="257" t="str">
        <f t="shared" si="8"/>
        <v>S21-1</v>
      </c>
      <c r="BD5" s="28">
        <f t="shared" si="9"/>
        <v>0</v>
      </c>
      <c r="BE5" s="28">
        <f t="shared" si="10"/>
        <v>0</v>
      </c>
      <c r="BF5" s="257"/>
      <c r="BG5" s="217" t="s">
        <v>128</v>
      </c>
      <c r="BH5" s="106">
        <v>312</v>
      </c>
      <c r="BI5" s="262">
        <v>176.70708254961502</v>
      </c>
      <c r="BL5" s="13" t="s">
        <v>1426</v>
      </c>
      <c r="BM5" s="106"/>
    </row>
    <row r="6" spans="1:66" x14ac:dyDescent="0.25">
      <c r="A6" s="224" t="s">
        <v>36</v>
      </c>
      <c r="B6" s="224"/>
      <c r="C6" s="225">
        <v>45406</v>
      </c>
      <c r="D6" s="81">
        <v>157</v>
      </c>
      <c r="E6" s="224" t="str">
        <f>_xlfn.XLOOKUP(D6,'PO Client'!$A:$A,'PO Client'!$B:$B,FALSE)</f>
        <v>Digi America Inc.</v>
      </c>
      <c r="F6" s="224" t="str">
        <f>_xlfn.XLOOKUP(E6,Clients!B:B,Clients!C:C)</f>
        <v>Digi</v>
      </c>
      <c r="G6" s="224"/>
      <c r="H6" s="79">
        <v>40032</v>
      </c>
      <c r="I6" s="79">
        <v>30013</v>
      </c>
      <c r="J6" s="226" t="str">
        <f>_xlfn.XLOOKUP(I6,'Prix MP'!A:A,'Prix MP'!F:F,FALSE)</f>
        <v>D11-1</v>
      </c>
      <c r="K6" s="227">
        <f>8*59.53*12*9.843</f>
        <v>56251.563840000003</v>
      </c>
      <c r="L6" s="227">
        <v>13482</v>
      </c>
      <c r="M6" s="227">
        <f>10*12*(5*5*8+4.3*5+4.78*5+4.7*5*2+4.8*5+4.75*10)-10*12*5*3</f>
        <v>41868</v>
      </c>
      <c r="N6" s="227">
        <v>0</v>
      </c>
      <c r="O6" s="227"/>
      <c r="P6" s="228"/>
      <c r="Q6" s="81">
        <v>16</v>
      </c>
      <c r="R6" s="229">
        <v>-83.72</v>
      </c>
      <c r="S6" s="235"/>
      <c r="T6" s="231">
        <f>_xlfn.XLOOKUP(I6,'Prix MP'!A:A,'Prix MP'!U:U, FALSE)</f>
        <v>0.35817393372252498</v>
      </c>
      <c r="U6" s="232">
        <f>M6*T6</f>
        <v>14996.026257094676</v>
      </c>
      <c r="V6" s="232">
        <f>(K6-M6-L6)*T6</f>
        <v>322.91666707478601</v>
      </c>
      <c r="W6" s="233">
        <f t="shared" ref="W6:W37" si="12">(K6-M6-L6)/K6</f>
        <v>1.6027356013859091E-2</v>
      </c>
      <c r="X6" s="232">
        <v>237.6</v>
      </c>
      <c r="Y6" s="232">
        <f>6*19.2</f>
        <v>115.19999999999999</v>
      </c>
      <c r="Z6" s="232">
        <f>125000/52/40*Q6</f>
        <v>961.53846153846155</v>
      </c>
      <c r="AA6" s="232">
        <f t="shared" ref="AA6:AA69" si="13">(M6+N6)*T6+R6+V6+X6+Y6+Z6</f>
        <v>16549.561385707926</v>
      </c>
      <c r="AB6" s="232"/>
      <c r="AC6" s="232"/>
      <c r="AD6" s="232">
        <f>12979.08*1.3746</f>
        <v>17841.043367999999</v>
      </c>
      <c r="AE6" s="232">
        <f t="shared" si="0"/>
        <v>1291.4819822920726</v>
      </c>
      <c r="AF6" s="236">
        <f>1-AA6/AD6</f>
        <v>7.238825418744832E-2</v>
      </c>
      <c r="AG6" s="251">
        <f>((M6+N6)*T6+V6)</f>
        <v>15318.942924169462</v>
      </c>
      <c r="AH6" s="236">
        <f>AG6/AD6</f>
        <v>0.85863492443753486</v>
      </c>
      <c r="AI6" s="236" t="str">
        <f>IF(AD6=0,"S","")</f>
        <v/>
      </c>
      <c r="AK6" t="str">
        <v>LE-2024062</v>
      </c>
      <c r="AL6" t="str">
        <f t="shared" si="1"/>
        <v>Étiquettes Rive-Sud</v>
      </c>
      <c r="AM6" t="str">
        <f t="shared" si="2"/>
        <v>B25-3</v>
      </c>
      <c r="AN6">
        <f t="shared" si="3"/>
        <v>3616.4159999999997</v>
      </c>
      <c r="AO6" s="261">
        <f t="shared" si="4"/>
        <v>1240.9258636656709</v>
      </c>
      <c r="AP6" s="261">
        <f t="shared" si="5"/>
        <v>1923.9333119999997</v>
      </c>
      <c r="AQ6" s="261">
        <f t="shared" si="6"/>
        <v>528.88255506555038</v>
      </c>
      <c r="AS6" s="217" t="s">
        <v>137</v>
      </c>
      <c r="AT6" s="106">
        <v>6912</v>
      </c>
      <c r="AU6" s="262">
        <v>2377.7279999999996</v>
      </c>
      <c r="AV6" s="262">
        <v>108.77367753784392</v>
      </c>
      <c r="AW6" s="262">
        <v>1810.7601088874949</v>
      </c>
      <c r="AX6" s="258">
        <v>0.76155056797392096</v>
      </c>
      <c r="AY6" s="258">
        <v>4.5746896843475764E-2</v>
      </c>
      <c r="AZ6" s="258"/>
      <c r="BA6" s="257" t="str">
        <v>LE-2024055</v>
      </c>
      <c r="BB6" s="257" t="str">
        <f t="shared" si="7"/>
        <v>BLS</v>
      </c>
      <c r="BC6" s="257" t="str">
        <f t="shared" si="8"/>
        <v>S11-3</v>
      </c>
      <c r="BD6" s="28">
        <f t="shared" si="9"/>
        <v>1005</v>
      </c>
      <c r="BE6" s="28">
        <f t="shared" si="10"/>
        <v>776.74512989558627</v>
      </c>
      <c r="BF6" s="257"/>
      <c r="BG6" s="217" t="s">
        <v>137</v>
      </c>
      <c r="BH6" s="106">
        <v>316.8</v>
      </c>
      <c r="BI6" s="262">
        <v>173.20735934715893</v>
      </c>
      <c r="BL6" s="13" t="s">
        <v>131</v>
      </c>
      <c r="BM6" s="106">
        <v>30734.58</v>
      </c>
    </row>
    <row r="7" spans="1:66" x14ac:dyDescent="0.25">
      <c r="A7" s="224" t="s">
        <v>37</v>
      </c>
      <c r="B7" s="224"/>
      <c r="C7" s="225">
        <v>45425</v>
      </c>
      <c r="D7" s="81">
        <v>160</v>
      </c>
      <c r="E7" s="224" t="str">
        <f>_xlfn.XLOOKUP(D7,'PO Client'!$A:$A,'PO Client'!$B:$B,FALSE)</f>
        <v>Bizerba Labels Solution</v>
      </c>
      <c r="F7" s="224" t="str">
        <f>_xlfn.XLOOKUP(E7,Clients!B:B,Clients!C:C)</f>
        <v>BLS</v>
      </c>
      <c r="G7" s="224"/>
      <c r="H7" s="79">
        <v>40036</v>
      </c>
      <c r="I7" s="79">
        <v>30014</v>
      </c>
      <c r="J7" s="226" t="str">
        <f>_xlfn.XLOOKUP(I7,'Prix MP'!A:A,'Prix MP'!F:F,FALSE)</f>
        <v>S11-3</v>
      </c>
      <c r="K7" s="227">
        <f>60.24*12*19.029</f>
        <v>13755.68352</v>
      </c>
      <c r="L7" s="227">
        <f>60.24*12*8.999+44.25*12*9</f>
        <v>11284.197120000001</v>
      </c>
      <c r="M7" s="227">
        <f>16.75*12*5</f>
        <v>1005</v>
      </c>
      <c r="N7" s="227">
        <v>0</v>
      </c>
      <c r="O7" s="227"/>
      <c r="P7" s="228"/>
      <c r="Q7" s="81">
        <v>2</v>
      </c>
      <c r="R7" s="229"/>
      <c r="S7" s="235"/>
      <c r="T7" s="231">
        <f>_xlfn.XLOOKUP(I7,'Prix MP'!A:A,'Prix MP'!U:U, FALSE)</f>
        <v>0.26001875721560863</v>
      </c>
      <c r="U7" s="232">
        <f>M7*T7</f>
        <v>261.31885100168665</v>
      </c>
      <c r="V7" s="232">
        <f>(K7-M7-L7)*T7</f>
        <v>381.31397120159187</v>
      </c>
      <c r="W7" s="233">
        <f t="shared" si="12"/>
        <v>0.10660948966060538</v>
      </c>
      <c r="X7" s="232">
        <v>4.32</v>
      </c>
      <c r="Y7" s="232">
        <f>19.2/2</f>
        <v>9.6</v>
      </c>
      <c r="Z7" s="232">
        <f>125000/52/40*Q7</f>
        <v>120.19230769230769</v>
      </c>
      <c r="AA7" s="232">
        <f t="shared" si="13"/>
        <v>776.74512989558627</v>
      </c>
      <c r="AB7" s="232"/>
      <c r="AC7" s="232"/>
      <c r="AD7" s="232">
        <v>0</v>
      </c>
      <c r="AE7" s="232">
        <f t="shared" si="0"/>
        <v>-776.74512989558627</v>
      </c>
      <c r="AF7" s="236"/>
      <c r="AG7" s="251">
        <f t="shared" ref="AG7:AG70" si="14">((M7+N7)*T7+V7)</f>
        <v>642.63282220327847</v>
      </c>
      <c r="AH7" s="236"/>
      <c r="AI7" s="236" t="str">
        <f t="shared" ref="AI7:AI11" si="15">IF(AD7=0,"S","")</f>
        <v>S</v>
      </c>
      <c r="AK7" t="str">
        <v>LE-2024063</v>
      </c>
      <c r="AL7" t="str">
        <f t="shared" si="1"/>
        <v>Digi</v>
      </c>
      <c r="AM7" t="str">
        <f t="shared" si="2"/>
        <v>D11-1</v>
      </c>
      <c r="AN7">
        <f t="shared" si="3"/>
        <v>45018</v>
      </c>
      <c r="AO7" s="261">
        <f t="shared" si="4"/>
        <v>16190.197092363189</v>
      </c>
      <c r="AP7" s="261">
        <f t="shared" si="5"/>
        <v>19119.1446</v>
      </c>
      <c r="AQ7" s="261">
        <f t="shared" si="6"/>
        <v>1967.8907908947258</v>
      </c>
      <c r="AS7" s="217" t="s">
        <v>151</v>
      </c>
      <c r="AT7" s="106">
        <v>6984</v>
      </c>
      <c r="AU7" s="262">
        <v>2311.7040000000002</v>
      </c>
      <c r="AV7" s="262">
        <v>-59.703385864736447</v>
      </c>
      <c r="AW7" s="262">
        <v>2017.7493261362292</v>
      </c>
      <c r="AX7" s="258">
        <v>0.87284069506140449</v>
      </c>
      <c r="AY7" s="258">
        <v>-2.5826570298245987E-2</v>
      </c>
      <c r="AZ7" s="258"/>
      <c r="BA7" s="257" t="str">
        <v>LE-2024056</v>
      </c>
      <c r="BB7" s="257" t="str">
        <f t="shared" si="7"/>
        <v>BLS</v>
      </c>
      <c r="BC7" s="257" t="str">
        <f t="shared" si="8"/>
        <v>S15-3</v>
      </c>
      <c r="BD7" s="28">
        <f t="shared" si="9"/>
        <v>1005</v>
      </c>
      <c r="BE7" s="28">
        <f t="shared" si="10"/>
        <v>674.86654277520313</v>
      </c>
      <c r="BF7" s="257"/>
      <c r="BG7" s="217" t="s">
        <v>151</v>
      </c>
      <c r="BH7" s="106">
        <v>2695.92</v>
      </c>
      <c r="BI7" s="262">
        <v>929.38260935824292</v>
      </c>
      <c r="BL7" s="13" t="s">
        <v>128</v>
      </c>
      <c r="BM7" s="106">
        <v>118400.63399999998</v>
      </c>
    </row>
    <row r="8" spans="1:66" x14ac:dyDescent="0.25">
      <c r="A8" s="224" t="s">
        <v>38</v>
      </c>
      <c r="B8" s="224"/>
      <c r="C8" s="225">
        <v>45425</v>
      </c>
      <c r="D8" s="81">
        <v>160</v>
      </c>
      <c r="E8" s="224" t="str">
        <f>_xlfn.XLOOKUP(D8,'PO Client'!$A:$A,'PO Client'!$B:$B,FALSE)</f>
        <v>Bizerba Labels Solution</v>
      </c>
      <c r="F8" s="224" t="str">
        <f>_xlfn.XLOOKUP(E8,Clients!B:B,Clients!C:C)</f>
        <v>BLS</v>
      </c>
      <c r="G8" s="224"/>
      <c r="H8" s="79">
        <v>40037</v>
      </c>
      <c r="I8" s="79">
        <v>30015</v>
      </c>
      <c r="J8" s="226" t="str">
        <f>_xlfn.XLOOKUP(I8,'Prix MP'!A:A,'Prix MP'!F:F,FALSE)</f>
        <v>S15-3</v>
      </c>
      <c r="K8" s="227">
        <f>60.24*12*19.127</f>
        <v>13826.525759999999</v>
      </c>
      <c r="L8" s="227">
        <f>60.24*12*8.999+44.25*12*10</f>
        <v>11815.197120000001</v>
      </c>
      <c r="M8" s="227">
        <f>16.75*12*5</f>
        <v>1005</v>
      </c>
      <c r="N8" s="227">
        <v>0</v>
      </c>
      <c r="O8" s="227"/>
      <c r="P8" s="228"/>
      <c r="Q8" s="81">
        <v>2</v>
      </c>
      <c r="R8" s="229"/>
      <c r="S8" s="235"/>
      <c r="T8" s="231">
        <f>_xlfn.XLOOKUP(I8,'Prix MP'!A:A,'Prix MP'!U:U, FALSE)</f>
        <v>0.26885424108657641</v>
      </c>
      <c r="U8" s="232">
        <f>M8*T8</f>
        <v>270.1985122920093</v>
      </c>
      <c r="V8" s="232">
        <f>(K8-M8-L8)*T8</f>
        <v>270.55572279088597</v>
      </c>
      <c r="W8" s="233">
        <f t="shared" si="12"/>
        <v>7.2782465925843545E-2</v>
      </c>
      <c r="X8" s="232">
        <v>4.32</v>
      </c>
      <c r="Y8" s="232">
        <f>19.2/2</f>
        <v>9.6</v>
      </c>
      <c r="Z8" s="232">
        <f>125000/52/40*Q8</f>
        <v>120.19230769230769</v>
      </c>
      <c r="AA8" s="232">
        <f t="shared" si="13"/>
        <v>674.86654277520313</v>
      </c>
      <c r="AB8" s="232"/>
      <c r="AC8" s="232"/>
      <c r="AD8" s="232">
        <v>0</v>
      </c>
      <c r="AE8" s="232">
        <f t="shared" si="0"/>
        <v>-674.86654277520313</v>
      </c>
      <c r="AF8" s="236"/>
      <c r="AG8" s="251">
        <f t="shared" si="14"/>
        <v>540.75423508289532</v>
      </c>
      <c r="AH8" s="236"/>
      <c r="AI8" s="236" t="str">
        <f t="shared" si="15"/>
        <v>S</v>
      </c>
      <c r="AK8" t="str">
        <v>LE-2024064</v>
      </c>
      <c r="AL8" t="str">
        <f t="shared" si="1"/>
        <v>Étiquettes Rive-Sud</v>
      </c>
      <c r="AM8" t="str">
        <f t="shared" si="2"/>
        <v>D21-1</v>
      </c>
      <c r="AN8">
        <f t="shared" si="3"/>
        <v>7007</v>
      </c>
      <c r="AO8" s="261">
        <f t="shared" si="4"/>
        <v>2333.6400761695468</v>
      </c>
      <c r="AP8" s="261">
        <f t="shared" si="5"/>
        <v>3139.1359999999995</v>
      </c>
      <c r="AQ8" s="261">
        <f t="shared" si="6"/>
        <v>516.44613729289631</v>
      </c>
      <c r="AS8" s="13" t="s">
        <v>1112</v>
      </c>
      <c r="AT8" s="106">
        <v>59663.039699999994</v>
      </c>
      <c r="AU8" s="262">
        <v>24339.986288999997</v>
      </c>
      <c r="AV8" s="262">
        <v>1655.042460461877</v>
      </c>
      <c r="AW8" s="262">
        <v>20281.922348695451</v>
      </c>
      <c r="AX8" s="258">
        <v>0.83327583293921115</v>
      </c>
      <c r="AY8" s="258">
        <v>6.7996852619832515E-2</v>
      </c>
      <c r="AZ8" s="258"/>
      <c r="BA8" s="257" t="str">
        <v>LE-2024057</v>
      </c>
      <c r="BB8" s="257" t="str">
        <f t="shared" si="7"/>
        <v>LabelEdge</v>
      </c>
      <c r="BC8" s="257" t="str">
        <f t="shared" si="8"/>
        <v>D11-1</v>
      </c>
      <c r="BD8" s="28">
        <f t="shared" si="9"/>
        <v>0</v>
      </c>
      <c r="BE8" s="28">
        <f t="shared" si="10"/>
        <v>708.97712111168676</v>
      </c>
      <c r="BF8" s="257"/>
      <c r="BG8" s="217" t="s">
        <v>325</v>
      </c>
      <c r="BH8" s="106">
        <v>1128</v>
      </c>
      <c r="BI8" s="262">
        <v>409.65843641037628</v>
      </c>
      <c r="BL8" s="13" t="s">
        <v>146</v>
      </c>
      <c r="BM8" s="106">
        <v>340916.10000000003</v>
      </c>
    </row>
    <row r="9" spans="1:66" x14ac:dyDescent="0.25">
      <c r="A9" s="224" t="s">
        <v>39</v>
      </c>
      <c r="B9" s="224"/>
      <c r="C9" s="225">
        <v>45428</v>
      </c>
      <c r="D9" s="81"/>
      <c r="E9" s="224" t="s">
        <v>281</v>
      </c>
      <c r="F9" s="224" t="str">
        <f>_xlfn.XLOOKUP(E9,Clients!B:B,Clients!C:C)</f>
        <v>LabelEdge</v>
      </c>
      <c r="G9" s="224"/>
      <c r="H9" s="79">
        <v>40033</v>
      </c>
      <c r="I9" s="79">
        <v>30013</v>
      </c>
      <c r="J9" s="226" t="str">
        <f>_xlfn.XLOOKUP(I9,'Prix MP'!A:A,'Prix MP'!F:F,FALSE)</f>
        <v>D11-1</v>
      </c>
      <c r="K9" s="227">
        <f>59.52*12*4.7+59.52*12*9.843</f>
        <v>10387.19232</v>
      </c>
      <c r="L9" s="237">
        <f>9.4*12*3.6+9.4*12*5+9.5*12*4.6+10*12*(3.6*5+5*5+4.6*5)</f>
        <v>9414.48</v>
      </c>
      <c r="M9" s="227">
        <v>0</v>
      </c>
      <c r="N9" s="227">
        <v>0</v>
      </c>
      <c r="O9" s="227"/>
      <c r="P9" s="228"/>
      <c r="Q9" s="81">
        <v>6</v>
      </c>
      <c r="R9" s="229">
        <v>0</v>
      </c>
      <c r="S9" s="235"/>
      <c r="T9" s="231">
        <f>_xlfn.XLOOKUP(I9,'Prix MP'!A:A,'Prix MP'!U:U, FALSE)</f>
        <v>0.35817393372252498</v>
      </c>
      <c r="U9" s="232">
        <f>M9*T9</f>
        <v>0</v>
      </c>
      <c r="V9" s="232">
        <f>(K9-M9-L9)*T9</f>
        <v>348.40019803476372</v>
      </c>
      <c r="W9" s="233">
        <f t="shared" si="12"/>
        <v>9.3645355745179903E-2</v>
      </c>
      <c r="X9" s="232">
        <v>0</v>
      </c>
      <c r="Y9" s="232">
        <v>0</v>
      </c>
      <c r="Z9" s="232">
        <f>125000/52/40*Q9</f>
        <v>360.57692307692309</v>
      </c>
      <c r="AA9" s="232">
        <f t="shared" si="13"/>
        <v>708.97712111168676</v>
      </c>
      <c r="AB9" s="232"/>
      <c r="AC9" s="232"/>
      <c r="AD9" s="232">
        <v>0</v>
      </c>
      <c r="AE9" s="232">
        <f t="shared" si="0"/>
        <v>-708.97712111168676</v>
      </c>
      <c r="AF9" s="236"/>
      <c r="AG9" s="251">
        <f t="shared" si="14"/>
        <v>348.40019803476372</v>
      </c>
      <c r="AH9" s="236"/>
      <c r="AI9" s="236" t="str">
        <f t="shared" si="15"/>
        <v>S</v>
      </c>
      <c r="AK9" t="str">
        <v>LE-2024068</v>
      </c>
      <c r="AL9" t="str">
        <f t="shared" si="1"/>
        <v>Produlith</v>
      </c>
      <c r="AM9" t="str">
        <f t="shared" si="2"/>
        <v>B25-3</v>
      </c>
      <c r="AN9">
        <f t="shared" si="3"/>
        <v>1800</v>
      </c>
      <c r="AO9" s="261">
        <f t="shared" si="4"/>
        <v>632.19328134955458</v>
      </c>
      <c r="AP9" s="261">
        <f t="shared" si="5"/>
        <v>838.44</v>
      </c>
      <c r="AQ9" s="261">
        <f t="shared" si="6"/>
        <v>112.36865892193873</v>
      </c>
      <c r="AS9" s="217" t="s">
        <v>146</v>
      </c>
      <c r="AT9" s="106">
        <v>37125.599999999999</v>
      </c>
      <c r="AU9" s="262">
        <v>16001.133599999999</v>
      </c>
      <c r="AV9" s="262">
        <v>216.16139423542745</v>
      </c>
      <c r="AW9" s="262">
        <v>14014.726710961728</v>
      </c>
      <c r="AX9" s="258">
        <v>0.87585836486995694</v>
      </c>
      <c r="AY9" s="258">
        <v>1.3509130017852452E-2</v>
      </c>
      <c r="AZ9" s="258"/>
      <c r="BA9" s="257" t="str">
        <v>LE-2024058</v>
      </c>
      <c r="BB9" s="257" t="str">
        <f t="shared" si="7"/>
        <v>LabelEdge</v>
      </c>
      <c r="BC9" s="257" t="str">
        <f t="shared" si="8"/>
        <v>D11-1</v>
      </c>
      <c r="BD9" s="28">
        <f t="shared" si="9"/>
        <v>0</v>
      </c>
      <c r="BE9" s="28">
        <f t="shared" si="10"/>
        <v>0</v>
      </c>
      <c r="BF9" s="257"/>
      <c r="BG9" s="13" t="s">
        <v>830</v>
      </c>
      <c r="BH9" s="106">
        <v>1778.3399999999997</v>
      </c>
      <c r="BI9" s="262">
        <v>1038.5097528900023</v>
      </c>
      <c r="BL9" s="13" t="s">
        <v>348</v>
      </c>
      <c r="BM9" s="106">
        <v>43753.63499999998</v>
      </c>
    </row>
    <row r="10" spans="1:66" s="110" customFormat="1" x14ac:dyDescent="0.25">
      <c r="A10" s="238" t="s">
        <v>40</v>
      </c>
      <c r="B10" s="238"/>
      <c r="C10" s="239">
        <v>45428</v>
      </c>
      <c r="D10" s="240"/>
      <c r="E10" s="238" t="s">
        <v>281</v>
      </c>
      <c r="F10" s="224" t="str">
        <f>_xlfn.XLOOKUP(E10,Clients!B:B,Clients!C:C)</f>
        <v>LabelEdge</v>
      </c>
      <c r="G10" s="224"/>
      <c r="H10" s="241">
        <v>40033</v>
      </c>
      <c r="I10" s="241">
        <v>30013</v>
      </c>
      <c r="J10" s="226" t="str">
        <f>_xlfn.XLOOKUP(I10,'Prix MP'!A:A,'Prix MP'!F:F,FALSE)</f>
        <v>D11-1</v>
      </c>
      <c r="K10" s="227"/>
      <c r="L10" s="237"/>
      <c r="M10" s="227"/>
      <c r="N10" s="227"/>
      <c r="O10" s="227"/>
      <c r="P10" s="228"/>
      <c r="Q10" s="81"/>
      <c r="R10" s="229">
        <v>0</v>
      </c>
      <c r="S10" s="235"/>
      <c r="T10" s="231"/>
      <c r="U10" s="242"/>
      <c r="V10" s="242"/>
      <c r="W10" s="233" t="e">
        <f t="shared" si="12"/>
        <v>#DIV/0!</v>
      </c>
      <c r="X10" s="242"/>
      <c r="Y10" s="242"/>
      <c r="Z10" s="242"/>
      <c r="AA10" s="232">
        <f t="shared" si="13"/>
        <v>0</v>
      </c>
      <c r="AB10" s="242"/>
      <c r="AC10" s="242"/>
      <c r="AD10" s="242"/>
      <c r="AE10" s="232">
        <f t="shared" si="0"/>
        <v>0</v>
      </c>
      <c r="AF10" s="243"/>
      <c r="AG10" s="251">
        <f t="shared" si="14"/>
        <v>0</v>
      </c>
      <c r="AH10" s="236"/>
      <c r="AI10" s="243" t="str">
        <f t="shared" si="15"/>
        <v>S</v>
      </c>
      <c r="AJ10"/>
      <c r="AK10" t="str">
        <v>LE-2024069</v>
      </c>
      <c r="AL10" t="str">
        <f t="shared" si="1"/>
        <v>Digi</v>
      </c>
      <c r="AM10" t="str">
        <f t="shared" si="2"/>
        <v>D11-1</v>
      </c>
      <c r="AN10">
        <f t="shared" si="3"/>
        <v>47220</v>
      </c>
      <c r="AO10" s="261">
        <f t="shared" si="4"/>
        <v>16962.042979297617</v>
      </c>
      <c r="AP10" s="261">
        <f t="shared" si="5"/>
        <v>20054.334000000003</v>
      </c>
      <c r="AQ10" s="261">
        <f t="shared" si="6"/>
        <v>1986.5100903856401</v>
      </c>
      <c r="AS10" s="217" t="s">
        <v>169</v>
      </c>
      <c r="AT10" s="106">
        <v>22537.439699999992</v>
      </c>
      <c r="AU10" s="262">
        <v>8338.8526889999976</v>
      </c>
      <c r="AV10" s="262">
        <v>1438.8810662264495</v>
      </c>
      <c r="AW10" s="262">
        <v>6267.1956377337228</v>
      </c>
      <c r="AX10" s="258">
        <v>0.75156569752106872</v>
      </c>
      <c r="AY10" s="258">
        <v>0.17255144321286739</v>
      </c>
      <c r="AZ10" s="258"/>
      <c r="BA10" s="257" t="str">
        <v>LE-2024059</v>
      </c>
      <c r="BB10" s="257" t="str">
        <f t="shared" si="7"/>
        <v>Labelink</v>
      </c>
      <c r="BC10" s="257" t="str">
        <f t="shared" si="8"/>
        <v>S15-3</v>
      </c>
      <c r="BD10" s="28">
        <f t="shared" si="9"/>
        <v>780</v>
      </c>
      <c r="BE10" s="28">
        <f t="shared" si="10"/>
        <v>549.35646952990976</v>
      </c>
      <c r="BF10" s="257"/>
      <c r="BG10" s="217" t="s">
        <v>131</v>
      </c>
      <c r="BH10" s="106">
        <v>280.8</v>
      </c>
      <c r="BI10" s="262">
        <v>237.67517526643803</v>
      </c>
      <c r="BL10" s="13" t="s">
        <v>342</v>
      </c>
      <c r="BM10" s="106">
        <v>207695.09999999998</v>
      </c>
      <c r="BN10"/>
    </row>
    <row r="11" spans="1:66" x14ac:dyDescent="0.25">
      <c r="A11" s="224" t="s">
        <v>41</v>
      </c>
      <c r="B11" s="224"/>
      <c r="C11" s="225">
        <v>45428</v>
      </c>
      <c r="D11" s="81">
        <v>161</v>
      </c>
      <c r="E11" s="224" t="str">
        <f>_xlfn.XLOOKUP(D11,'PO Client'!$A:$A,'PO Client'!$B:$B,FALSE)&amp;""</f>
        <v>LABELINK</v>
      </c>
      <c r="F11" s="224" t="str">
        <f>_xlfn.XLOOKUP(E11,Clients!B:B,Clients!C:C)</f>
        <v>Labelink</v>
      </c>
      <c r="G11" s="224"/>
      <c r="H11" s="79">
        <v>40038</v>
      </c>
      <c r="I11" s="79">
        <v>30015</v>
      </c>
      <c r="J11" s="226" t="str">
        <f>_xlfn.XLOOKUP(I11,'Prix MP'!A:A,'Prix MP'!F:F,FALSE)</f>
        <v>S15-3</v>
      </c>
      <c r="K11" s="227">
        <f>44.25*12*10</f>
        <v>5310</v>
      </c>
      <c r="L11" s="227">
        <f>30.5*12*5+44.25*12*5</f>
        <v>4485</v>
      </c>
      <c r="M11" s="227">
        <f>13*12*5</f>
        <v>780</v>
      </c>
      <c r="N11" s="227">
        <v>0</v>
      </c>
      <c r="O11" s="227"/>
      <c r="P11" s="228"/>
      <c r="Q11" s="81">
        <v>2</v>
      </c>
      <c r="R11" s="229">
        <v>185</v>
      </c>
      <c r="S11" s="235"/>
      <c r="T11" s="231">
        <f>_xlfn.XLOOKUP(I11,'Prix MP'!A:A,'Prix MP'!U:U, FALSE)</f>
        <v>0.26885424108657641</v>
      </c>
      <c r="U11" s="232">
        <f t="shared" ref="U11:U42" si="16">M11*T11</f>
        <v>209.7063080475296</v>
      </c>
      <c r="V11" s="232">
        <f t="shared" ref="V11:V42" si="17">(K11-M11-L11)*T11</f>
        <v>12.098440848895939</v>
      </c>
      <c r="W11" s="233">
        <f t="shared" si="12"/>
        <v>8.4745762711864406E-3</v>
      </c>
      <c r="X11" s="232">
        <v>3.1594129411764702</v>
      </c>
      <c r="Y11" s="232">
        <v>19.2</v>
      </c>
      <c r="Z11" s="232">
        <f t="shared" ref="Z11:Z42" si="18">125000/52/40*Q11</f>
        <v>120.19230769230769</v>
      </c>
      <c r="AA11" s="232">
        <f t="shared" si="13"/>
        <v>549.35646952990976</v>
      </c>
      <c r="AB11" s="244">
        <v>0</v>
      </c>
      <c r="AC11" s="244" t="str">
        <f>_xlfn.XLOOKUP(H11,'Prix vente'!A:A,'Prix vente'!Z:Z, "")</f>
        <v>USD</v>
      </c>
      <c r="AD11" s="232">
        <v>0</v>
      </c>
      <c r="AE11" s="232">
        <f t="shared" si="0"/>
        <v>-549.35646952990976</v>
      </c>
      <c r="AF11" s="236"/>
      <c r="AG11" s="251">
        <f t="shared" si="14"/>
        <v>221.80474889642554</v>
      </c>
      <c r="AH11" s="236"/>
      <c r="AI11" s="236" t="str">
        <f t="shared" si="15"/>
        <v>S</v>
      </c>
      <c r="AK11" t="str">
        <v>LE-2024070</v>
      </c>
      <c r="AL11" t="str">
        <f t="shared" si="1"/>
        <v>Produlith</v>
      </c>
      <c r="AM11" t="str">
        <f t="shared" si="2"/>
        <v>B15-3</v>
      </c>
      <c r="AN11">
        <f t="shared" si="3"/>
        <v>1800</v>
      </c>
      <c r="AO11" s="261">
        <f t="shared" si="4"/>
        <v>636.8372027757523</v>
      </c>
      <c r="AP11" s="261">
        <f t="shared" si="5"/>
        <v>838.44</v>
      </c>
      <c r="AQ11" s="261">
        <f t="shared" si="6"/>
        <v>107.72473749574101</v>
      </c>
      <c r="AS11" s="13" t="s">
        <v>1109</v>
      </c>
      <c r="AT11" s="106">
        <v>606040.19999999995</v>
      </c>
      <c r="AU11" s="262">
        <v>260947.95087299999</v>
      </c>
      <c r="AV11" s="262">
        <v>20329.104994866473</v>
      </c>
      <c r="AW11" s="262">
        <v>226676.11548705882</v>
      </c>
      <c r="AX11" s="258">
        <v>0.86866409461624461</v>
      </c>
      <c r="AY11" s="258">
        <v>7.7904827100023444E-2</v>
      </c>
      <c r="AZ11" s="258"/>
      <c r="BA11" s="257" t="str">
        <v>LE-2024061-1</v>
      </c>
      <c r="BB11" s="257" t="str">
        <f t="shared" si="7"/>
        <v>Produlith</v>
      </c>
      <c r="BC11" s="257" t="str">
        <f t="shared" si="8"/>
        <v>B25-3</v>
      </c>
      <c r="BD11" s="28">
        <f t="shared" si="9"/>
        <v>1800</v>
      </c>
      <c r="BE11" s="28">
        <f t="shared" si="10"/>
        <v>665.13931884609599</v>
      </c>
      <c r="BF11" s="257"/>
      <c r="BG11" s="217" t="s">
        <v>146</v>
      </c>
      <c r="BH11" s="106">
        <v>225.60000000000002</v>
      </c>
      <c r="BI11" s="262">
        <v>83.088538036036937</v>
      </c>
      <c r="BL11" s="13" t="s">
        <v>149</v>
      </c>
      <c r="BM11" s="106">
        <v>148679.12299999999</v>
      </c>
    </row>
    <row r="12" spans="1:66" x14ac:dyDescent="0.25">
      <c r="A12" s="224" t="s">
        <v>42</v>
      </c>
      <c r="B12" s="224"/>
      <c r="C12" s="225">
        <v>45439</v>
      </c>
      <c r="D12" s="81">
        <v>162</v>
      </c>
      <c r="E12" s="224" t="str">
        <f>_xlfn.XLOOKUP(D12,'PO Client'!$A:$A,'PO Client'!$B:$B,FALSE)&amp;""</f>
        <v>Étiquettes Rive-Sud</v>
      </c>
      <c r="F12" s="224" t="str">
        <f>_xlfn.XLOOKUP(E12,Clients!B:B,Clients!C:C)</f>
        <v>Étiquettes Rive-Sud</v>
      </c>
      <c r="G12" s="224"/>
      <c r="H12" s="79">
        <v>40039</v>
      </c>
      <c r="I12" s="79">
        <v>30012</v>
      </c>
      <c r="J12" s="226" t="str">
        <f>_xlfn.XLOOKUP(I12,'Prix MP'!A:A,'Prix MP'!F:F,FALSE)</f>
        <v>D21-1</v>
      </c>
      <c r="K12" s="227">
        <f>60.24*12*9.843</f>
        <v>7115.3078399999995</v>
      </c>
      <c r="L12" s="227">
        <f>60.24*12*4.8</f>
        <v>3469.8240000000001</v>
      </c>
      <c r="M12" s="227">
        <f>8.6*12*5*7</f>
        <v>3612</v>
      </c>
      <c r="N12" s="227">
        <v>0</v>
      </c>
      <c r="O12" s="227"/>
      <c r="P12" s="228"/>
      <c r="Q12" s="81">
        <v>2</v>
      </c>
      <c r="R12" s="229">
        <v>-15</v>
      </c>
      <c r="S12" s="235"/>
      <c r="T12" s="231">
        <f>_xlfn.XLOOKUP(I12,'Prix MP'!A:A,'Prix MP'!U:U, FALSE)</f>
        <v>0.32797457659534618</v>
      </c>
      <c r="U12" s="232">
        <f t="shared" si="16"/>
        <v>1184.6441706623905</v>
      </c>
      <c r="V12" s="232">
        <f t="shared" si="17"/>
        <v>10.981848246786125</v>
      </c>
      <c r="W12" s="233">
        <f t="shared" si="12"/>
        <v>4.7058877497560834E-3</v>
      </c>
      <c r="X12" s="232">
        <v>14.732585576470587</v>
      </c>
      <c r="Y12" s="232">
        <v>19.2</v>
      </c>
      <c r="Z12" s="232">
        <f t="shared" si="18"/>
        <v>120.19230769230769</v>
      </c>
      <c r="AA12" s="232">
        <f t="shared" si="13"/>
        <v>1334.7509121779549</v>
      </c>
      <c r="AB12" s="244">
        <v>0.44799999999999995</v>
      </c>
      <c r="AC12" s="244" t="str">
        <f>_xlfn.XLOOKUP(H12,'Prix vente'!A:A,'Prix vente'!Z:Z, "")</f>
        <v>CAD</v>
      </c>
      <c r="AD12" s="232">
        <f>IF(AC12="CAD",(M12+N12)*AB12,(M12+N12)*AB12*S12)</f>
        <v>1618.1759999999999</v>
      </c>
      <c r="AE12" s="232">
        <f t="shared" si="0"/>
        <v>283.42508782204504</v>
      </c>
      <c r="AF12" s="236">
        <f>1-AA12/AD12</f>
        <v>0.17515096492720506</v>
      </c>
      <c r="AG12" s="251">
        <f t="shared" si="14"/>
        <v>1195.6260189091765</v>
      </c>
      <c r="AH12" s="236">
        <f t="shared" ref="AH12:AH70" si="19">AG12/AD12</f>
        <v>0.73887266830627607</v>
      </c>
      <c r="AI12" s="236" t="str">
        <f>IF(AD12=0,"S","")</f>
        <v/>
      </c>
      <c r="AK12" t="str">
        <v>LE-2024074</v>
      </c>
      <c r="AL12" t="str">
        <f t="shared" si="1"/>
        <v>Digi</v>
      </c>
      <c r="AM12" t="str">
        <f t="shared" si="2"/>
        <v>D11-1</v>
      </c>
      <c r="AN12">
        <f t="shared" si="3"/>
        <v>34992</v>
      </c>
      <c r="AO12" s="261">
        <f t="shared" si="4"/>
        <v>12751.304253576434</v>
      </c>
      <c r="AP12" s="261">
        <f t="shared" si="5"/>
        <v>14877.373680000001</v>
      </c>
      <c r="AQ12" s="261">
        <f t="shared" si="6"/>
        <v>969.39190606157536</v>
      </c>
      <c r="AS12" s="217" t="s">
        <v>146</v>
      </c>
      <c r="AT12" s="106">
        <v>398345.1</v>
      </c>
      <c r="AU12" s="262">
        <v>171706.19013870001</v>
      </c>
      <c r="AV12" s="262">
        <v>15451.004857185706</v>
      </c>
      <c r="AW12" s="262">
        <v>146762.74911380309</v>
      </c>
      <c r="AX12" s="258">
        <v>0.85473184743806718</v>
      </c>
      <c r="AY12" s="258">
        <v>8.9985135915628706E-2</v>
      </c>
      <c r="AZ12" s="258"/>
      <c r="BA12" s="257" t="str">
        <v>LE-2024065</v>
      </c>
      <c r="BB12" s="257" t="str">
        <f t="shared" si="7"/>
        <v>Profecta</v>
      </c>
      <c r="BC12" s="257" t="str">
        <f t="shared" si="8"/>
        <v>S21-1</v>
      </c>
      <c r="BD12" s="28">
        <f t="shared" si="9"/>
        <v>780</v>
      </c>
      <c r="BE12" s="28">
        <f t="shared" si="10"/>
        <v>448.61608331625052</v>
      </c>
      <c r="BF12" s="257"/>
      <c r="BG12" s="217" t="s">
        <v>149</v>
      </c>
      <c r="BH12" s="106">
        <v>283.64999999999998</v>
      </c>
      <c r="BI12" s="262">
        <v>199.82698019924811</v>
      </c>
      <c r="BL12" s="13" t="s">
        <v>140</v>
      </c>
      <c r="BM12" s="106">
        <v>1005</v>
      </c>
    </row>
    <row r="13" spans="1:66" x14ac:dyDescent="0.25">
      <c r="A13" s="224" t="s">
        <v>1096</v>
      </c>
      <c r="B13" s="224"/>
      <c r="C13" s="225">
        <v>45441</v>
      </c>
      <c r="D13" s="81">
        <v>164</v>
      </c>
      <c r="E13" s="224" t="str">
        <f>_xlfn.XLOOKUP(D13,'PO Client'!$A:$A,'PO Client'!$B:$B,FALSE)&amp;""</f>
        <v>Groupe Produlith Inc.</v>
      </c>
      <c r="F13" s="224" t="str">
        <f>_xlfn.XLOOKUP(E13,Clients!B:B,Clients!C:C)</f>
        <v>Produlith</v>
      </c>
      <c r="G13" s="224"/>
      <c r="H13" s="79">
        <v>40045</v>
      </c>
      <c r="I13" s="79">
        <v>30017</v>
      </c>
      <c r="J13" s="226" t="str">
        <f>_xlfn.XLOOKUP(I13,'Prix MP'!A:A,'Prix MP'!F:F,FALSE)</f>
        <v>B25-3</v>
      </c>
      <c r="K13" s="237">
        <f>60.24*12*19.685/2</f>
        <v>7114.9463999999998</v>
      </c>
      <c r="L13" s="237">
        <f>61.125*12*14.485/2</f>
        <v>5312.3737499999997</v>
      </c>
      <c r="M13" s="237">
        <f>4*15*12*5/2</f>
        <v>1800</v>
      </c>
      <c r="N13" s="237">
        <v>0</v>
      </c>
      <c r="O13" s="237"/>
      <c r="P13" s="245"/>
      <c r="Q13" s="81">
        <f>2/2</f>
        <v>1</v>
      </c>
      <c r="R13" s="229">
        <v>0</v>
      </c>
      <c r="S13" s="235">
        <v>1.37</v>
      </c>
      <c r="T13" s="231">
        <f>_xlfn.XLOOKUP(I13,'Prix MP'!A:A,'Prix MP'!U:U, FALSE)</f>
        <v>0.32628488624786672</v>
      </c>
      <c r="U13" s="232">
        <f>M13*T13</f>
        <v>587.31279524616014</v>
      </c>
      <c r="V13" s="232">
        <f>(K13-M13-L13)*T13</f>
        <v>0.8394168126055962</v>
      </c>
      <c r="W13" s="233">
        <f t="shared" si="12"/>
        <v>3.6158389049846773E-4</v>
      </c>
      <c r="X13" s="232">
        <f>14.5819058823529/2</f>
        <v>7.2909529411764504</v>
      </c>
      <c r="Y13" s="232">
        <f>19.2/2</f>
        <v>9.6</v>
      </c>
      <c r="Z13" s="232">
        <f>125000/52/40*Q13</f>
        <v>60.096153846153847</v>
      </c>
      <c r="AA13" s="232">
        <f>(M13+N13)*T13+R13+V13+X13+Y13+Z13</f>
        <v>665.13931884609599</v>
      </c>
      <c r="AB13" s="244">
        <v>0.34</v>
      </c>
      <c r="AC13" s="244" t="str">
        <f>_xlfn.XLOOKUP(H13,'Prix vente'!A:A,'Prix vente'!Z:Z, "")</f>
        <v>USD</v>
      </c>
      <c r="AD13" s="232">
        <v>0</v>
      </c>
      <c r="AE13" s="232">
        <f t="shared" si="0"/>
        <v>-665.13931884609599</v>
      </c>
      <c r="AF13" s="236"/>
      <c r="AG13" s="251">
        <f t="shared" si="14"/>
        <v>588.15221205876571</v>
      </c>
      <c r="AH13" s="236"/>
      <c r="AI13" s="236" t="str">
        <f t="shared" ref="AI13:AI15" si="20">IF(AD13=0,"S","")</f>
        <v>S</v>
      </c>
      <c r="AK13" t="str">
        <v>LE-2024075</v>
      </c>
      <c r="AL13" t="str">
        <f t="shared" si="1"/>
        <v>Luso-Flex</v>
      </c>
      <c r="AM13" t="str">
        <f t="shared" si="2"/>
        <v>D21-1</v>
      </c>
      <c r="AN13">
        <f t="shared" si="3"/>
        <v>6983.9999999999991</v>
      </c>
      <c r="AO13" s="261">
        <f t="shared" si="4"/>
        <v>2333.6400761695468</v>
      </c>
      <c r="AP13" s="261">
        <f t="shared" si="5"/>
        <v>3254.5439999999999</v>
      </c>
      <c r="AQ13" s="261">
        <f t="shared" si="6"/>
        <v>747.72971025579227</v>
      </c>
      <c r="AS13" s="217" t="s">
        <v>342</v>
      </c>
      <c r="AT13" s="106">
        <v>207695.09999999998</v>
      </c>
      <c r="AU13" s="262">
        <v>89241.760734299984</v>
      </c>
      <c r="AV13" s="262">
        <v>4878.1001376807671</v>
      </c>
      <c r="AW13" s="262">
        <v>79913.366373255718</v>
      </c>
      <c r="AX13" s="258">
        <v>0.8954705254099844</v>
      </c>
      <c r="AY13" s="258">
        <v>5.4661630357163878E-2</v>
      </c>
      <c r="AZ13" s="258"/>
      <c r="BA13" s="257" t="str">
        <v>LE-2024066</v>
      </c>
      <c r="BB13" s="257" t="str">
        <f t="shared" si="7"/>
        <v>Imprimerie Ste-Julie</v>
      </c>
      <c r="BC13" s="257" t="str">
        <f t="shared" si="8"/>
        <v>S21-1</v>
      </c>
      <c r="BD13" s="28">
        <f t="shared" si="9"/>
        <v>718.56</v>
      </c>
      <c r="BE13" s="28">
        <f t="shared" si="10"/>
        <v>358.22945076712284</v>
      </c>
      <c r="BF13" s="257"/>
      <c r="BG13" s="217" t="s">
        <v>128</v>
      </c>
      <c r="BH13" s="106">
        <v>249.84</v>
      </c>
      <c r="BI13" s="262">
        <v>119.56809850770394</v>
      </c>
      <c r="BL13" s="13" t="s">
        <v>137</v>
      </c>
      <c r="BM13" s="106">
        <v>128562.446</v>
      </c>
    </row>
    <row r="14" spans="1:66" x14ac:dyDescent="0.25">
      <c r="A14" s="224" t="s">
        <v>43</v>
      </c>
      <c r="B14" s="224"/>
      <c r="C14" s="225">
        <v>45441</v>
      </c>
      <c r="D14" s="81">
        <v>164</v>
      </c>
      <c r="E14" s="224" t="str">
        <f>_xlfn.XLOOKUP(D14,'PO Client'!$A:$A,'PO Client'!$B:$B,FALSE)&amp;""</f>
        <v>Groupe Produlith Inc.</v>
      </c>
      <c r="F14" s="224" t="str">
        <f>_xlfn.XLOOKUP(E14,Clients!B:B,Clients!C:C)</f>
        <v>Produlith</v>
      </c>
      <c r="G14" s="224"/>
      <c r="H14" s="79">
        <v>40045</v>
      </c>
      <c r="I14" s="79">
        <v>30017</v>
      </c>
      <c r="J14" s="226" t="str">
        <f>_xlfn.XLOOKUP(I14,'Prix MP'!A:A,'Prix MP'!F:F,FALSE)</f>
        <v>B25-3</v>
      </c>
      <c r="K14" s="237">
        <f>60.24*12*19.685/2</f>
        <v>7114.9463999999998</v>
      </c>
      <c r="L14" s="237">
        <f>61.125*12*14.485/2</f>
        <v>5312.3737499999997</v>
      </c>
      <c r="M14" s="237">
        <f>4*15*12*5/2</f>
        <v>1800</v>
      </c>
      <c r="N14" s="237">
        <v>0</v>
      </c>
      <c r="O14" s="237"/>
      <c r="P14" s="245"/>
      <c r="Q14" s="81">
        <f>2/2</f>
        <v>1</v>
      </c>
      <c r="R14" s="229">
        <v>0</v>
      </c>
      <c r="S14" s="235">
        <v>1.37</v>
      </c>
      <c r="T14" s="231">
        <f>_xlfn.XLOOKUP(I14,'Prix MP'!A:A,'Prix MP'!U:U, FALSE)</f>
        <v>0.32628488624786672</v>
      </c>
      <c r="U14" s="232">
        <f t="shared" ref="U14" si="21">M14*T14</f>
        <v>587.31279524616014</v>
      </c>
      <c r="V14" s="232">
        <f t="shared" ref="V14" si="22">(K14-M14-L14)*T14</f>
        <v>0.8394168126055962</v>
      </c>
      <c r="W14" s="233">
        <f t="shared" ref="W14" si="23">(K14-M14-L14)/K14</f>
        <v>3.6158389049846773E-4</v>
      </c>
      <c r="X14" s="232">
        <f>14.5819058823529/2</f>
        <v>7.2909529411764504</v>
      </c>
      <c r="Y14" s="232">
        <f>19.2/2</f>
        <v>9.6</v>
      </c>
      <c r="Z14" s="232">
        <f t="shared" ref="Z14" si="24">125000/52/40*Q14</f>
        <v>60.096153846153847</v>
      </c>
      <c r="AA14" s="232">
        <f t="shared" ref="AA14" si="25">(M14+N14)*T14+R14+V14+X14+Y14+Z14</f>
        <v>665.13931884609599</v>
      </c>
      <c r="AB14" s="244">
        <v>0.34</v>
      </c>
      <c r="AC14" s="244" t="str">
        <f>_xlfn.XLOOKUP(H14,'Prix vente'!A:A,'Prix vente'!Z:Z, "")</f>
        <v>USD</v>
      </c>
      <c r="AD14" s="232">
        <f>M14*0.34*S14</f>
        <v>838.44</v>
      </c>
      <c r="AE14" s="232">
        <f>AD14-AA14</f>
        <v>173.30068115390407</v>
      </c>
      <c r="AF14" s="236">
        <f>1-AA14/AD14</f>
        <v>0.20669419535554612</v>
      </c>
      <c r="AG14" s="251">
        <f t="shared" ref="AG14" si="26">((M14+N14)*T14+V14)</f>
        <v>588.15221205876571</v>
      </c>
      <c r="AH14" s="236">
        <f t="shared" ref="AH14" si="27">AG14/AD14</f>
        <v>0.70148396075898778</v>
      </c>
      <c r="AI14" s="236"/>
      <c r="AK14" t="str">
        <v>LE-2024076</v>
      </c>
      <c r="AL14" t="str">
        <f t="shared" si="1"/>
        <v>Étiquettes Rive-Sud</v>
      </c>
      <c r="AM14" t="str">
        <f t="shared" si="2"/>
        <v>D21-1</v>
      </c>
      <c r="AN14">
        <f t="shared" si="3"/>
        <v>7200</v>
      </c>
      <c r="AO14" s="261">
        <f t="shared" si="4"/>
        <v>2418.1213943628763</v>
      </c>
      <c r="AP14" s="261">
        <f t="shared" si="5"/>
        <v>3225.5999999999995</v>
      </c>
      <c r="AQ14" s="261">
        <f t="shared" si="6"/>
        <v>625.77412894029067</v>
      </c>
      <c r="AS14" s="13" t="s">
        <v>304</v>
      </c>
      <c r="AT14" s="106">
        <v>48238.856</v>
      </c>
      <c r="AU14" s="262">
        <v>19848.679111999998</v>
      </c>
      <c r="AV14" s="262">
        <v>1802.7415030504924</v>
      </c>
      <c r="AW14" s="262">
        <v>15905.897424141363</v>
      </c>
      <c r="AX14" s="258">
        <v>0.80135798127367919</v>
      </c>
      <c r="AY14" s="258">
        <v>9.0824255502251608E-2</v>
      </c>
      <c r="AZ14" s="258"/>
      <c r="BA14" s="257" t="str">
        <v>LE-2024067</v>
      </c>
      <c r="BB14" s="257" t="str">
        <f t="shared" si="7"/>
        <v>Luso-Flex</v>
      </c>
      <c r="BC14" s="257" t="str">
        <f t="shared" si="8"/>
        <v>D21-1</v>
      </c>
      <c r="BD14" s="28">
        <f t="shared" si="9"/>
        <v>685.21</v>
      </c>
      <c r="BE14" s="28">
        <f t="shared" si="10"/>
        <v>487.67621092776955</v>
      </c>
      <c r="BF14" s="257"/>
      <c r="BG14" s="217" t="s">
        <v>137</v>
      </c>
      <c r="BH14" s="106">
        <v>206.55</v>
      </c>
      <c r="BI14" s="262">
        <v>108.07587178198028</v>
      </c>
      <c r="BL14" s="13" t="s">
        <v>151</v>
      </c>
      <c r="BM14" s="106">
        <v>84419.48</v>
      </c>
    </row>
    <row r="15" spans="1:66" x14ac:dyDescent="0.25">
      <c r="A15" s="224" t="s">
        <v>44</v>
      </c>
      <c r="B15" s="224"/>
      <c r="C15" s="225">
        <v>45441</v>
      </c>
      <c r="D15" s="81">
        <v>163</v>
      </c>
      <c r="E15" s="224" t="str">
        <f>_xlfn.XLOOKUP(D15,'PO Client'!$A:$A,'PO Client'!$B:$B,FALSE)&amp;""</f>
        <v>Étiquettes Rive-Sud</v>
      </c>
      <c r="F15" s="224" t="str">
        <f>_xlfn.XLOOKUP(E15,Clients!B:B,Clients!C:C)</f>
        <v>Étiquettes Rive-Sud</v>
      </c>
      <c r="G15" s="224"/>
      <c r="H15" s="79">
        <v>40044</v>
      </c>
      <c r="I15" s="79">
        <v>30017</v>
      </c>
      <c r="J15" s="226" t="str">
        <f>_xlfn.XLOOKUP(I15,'Prix MP'!A:A,'Prix MP'!F:F,FALSE)</f>
        <v>B25-3</v>
      </c>
      <c r="K15" s="227">
        <f>61.125*12*14.485</f>
        <v>10624.747499999999</v>
      </c>
      <c r="L15" s="227">
        <f>61.125*12*9.3</f>
        <v>6821.55</v>
      </c>
      <c r="M15" s="227">
        <f>8.66*12*(5*6+4.8)</f>
        <v>3616.4159999999997</v>
      </c>
      <c r="N15" s="227">
        <v>0</v>
      </c>
      <c r="O15" s="227"/>
      <c r="P15" s="228"/>
      <c r="Q15" s="81">
        <v>2</v>
      </c>
      <c r="R15" s="229">
        <v>0</v>
      </c>
      <c r="S15" s="235"/>
      <c r="T15" s="231">
        <f>_xlfn.XLOOKUP(I15,'Prix MP'!A:A,'Prix MP'!U:U, FALSE)</f>
        <v>0.32628488624786672</v>
      </c>
      <c r="U15" s="232">
        <f t="shared" si="16"/>
        <v>1179.981883184965</v>
      </c>
      <c r="V15" s="232">
        <f t="shared" si="17"/>
        <v>60.943980480705932</v>
      </c>
      <c r="W15" s="233">
        <f t="shared" si="12"/>
        <v>1.7579853074155414E-2</v>
      </c>
      <c r="X15" s="232">
        <v>14.732585576470587</v>
      </c>
      <c r="Y15" s="232">
        <v>19.2</v>
      </c>
      <c r="Z15" s="232">
        <f t="shared" si="18"/>
        <v>120.19230769230769</v>
      </c>
      <c r="AA15" s="232">
        <f t="shared" si="13"/>
        <v>1395.0507569344493</v>
      </c>
      <c r="AB15" s="244">
        <v>0.53199999999999992</v>
      </c>
      <c r="AC15" s="244" t="str">
        <f>_xlfn.XLOOKUP(H15,'Prix vente'!A:A,'Prix vente'!Z:Z, "")</f>
        <v>CAD</v>
      </c>
      <c r="AD15" s="232">
        <f>IF(AC15="CAD",(M15+N15)*AB15,(M15+N15)*AB15*S15)</f>
        <v>1923.9333119999997</v>
      </c>
      <c r="AE15" s="232">
        <f t="shared" si="0"/>
        <v>528.88255506555038</v>
      </c>
      <c r="AF15" s="236">
        <f>1-AA15/AD15</f>
        <v>0.27489651110399327</v>
      </c>
      <c r="AG15" s="251">
        <f t="shared" si="14"/>
        <v>1240.9258636656709</v>
      </c>
      <c r="AH15" s="236">
        <f t="shared" si="19"/>
        <v>0.64499421883582997</v>
      </c>
      <c r="AI15" s="236" t="str">
        <f t="shared" si="20"/>
        <v/>
      </c>
      <c r="AK15" t="str">
        <v>LE-2024077</v>
      </c>
      <c r="AL15" t="str">
        <f t="shared" si="1"/>
        <v>Imprimerie Ste-Julie</v>
      </c>
      <c r="AM15" t="str">
        <f t="shared" si="2"/>
        <v>S21-1</v>
      </c>
      <c r="AN15">
        <f t="shared" si="3"/>
        <v>3600</v>
      </c>
      <c r="AO15" s="261">
        <f t="shared" si="4"/>
        <v>1066.3007784094802</v>
      </c>
      <c r="AP15" s="261">
        <f t="shared" si="5"/>
        <v>1326.7800000000002</v>
      </c>
      <c r="AQ15" s="261">
        <f t="shared" si="6"/>
        <v>121.05154647739755</v>
      </c>
      <c r="AS15" s="217" t="s">
        <v>131</v>
      </c>
      <c r="AT15" s="106">
        <v>4933.2000000000007</v>
      </c>
      <c r="AU15" s="262">
        <v>2298.8712000000005</v>
      </c>
      <c r="AV15" s="262">
        <v>361.11649211434337</v>
      </c>
      <c r="AW15" s="262">
        <v>1677.4593132702726</v>
      </c>
      <c r="AX15" s="258">
        <v>0.72968825450954899</v>
      </c>
      <c r="AY15" s="258">
        <v>0.15708426470971637</v>
      </c>
      <c r="AZ15" s="258"/>
      <c r="BA15" s="257" t="str">
        <v>LE-2024072</v>
      </c>
      <c r="BB15" s="257" t="str">
        <f t="shared" si="7"/>
        <v>Imprimerie Ste-Julie</v>
      </c>
      <c r="BC15" s="257" t="str">
        <f t="shared" si="8"/>
        <v>S15-3</v>
      </c>
      <c r="BD15" s="28">
        <f t="shared" si="9"/>
        <v>730.8599999999999</v>
      </c>
      <c r="BE15" s="28">
        <f t="shared" si="10"/>
        <v>320.80248267708885</v>
      </c>
      <c r="BF15" s="257"/>
      <c r="BG15" s="217" t="s">
        <v>151</v>
      </c>
      <c r="BH15" s="106">
        <v>224.1</v>
      </c>
      <c r="BI15" s="262">
        <v>154.88730353062243</v>
      </c>
      <c r="BL15" s="13" t="s">
        <v>837</v>
      </c>
      <c r="BM15" s="106">
        <v>633.6</v>
      </c>
    </row>
    <row r="16" spans="1:66" x14ac:dyDescent="0.25">
      <c r="A16" s="224" t="s">
        <v>45</v>
      </c>
      <c r="B16" s="224"/>
      <c r="C16" s="225">
        <v>45446</v>
      </c>
      <c r="D16" s="81">
        <v>165</v>
      </c>
      <c r="E16" s="224" t="str">
        <f>_xlfn.XLOOKUP(D16,'PO Client'!$A:$A,'PO Client'!$B:$B,FALSE)&amp;""</f>
        <v>Digi America Inc.</v>
      </c>
      <c r="F16" s="224" t="str">
        <f>_xlfn.XLOOKUP(E16,Clients!B:B,Clients!C:C)</f>
        <v>Digi</v>
      </c>
      <c r="G16" s="224"/>
      <c r="H16" s="79">
        <v>40032</v>
      </c>
      <c r="I16" s="79">
        <v>30013</v>
      </c>
      <c r="J16" s="226" t="str">
        <f>_xlfn.XLOOKUP(I16,'Prix MP'!A:A,'Prix MP'!F:F,FALSE)</f>
        <v>D11-1</v>
      </c>
      <c r="K16" s="227">
        <f>6*59.53*12*9.843</f>
        <v>42188.672879999998</v>
      </c>
      <c r="L16" s="227">
        <f>9.5*12*(30+4.9+4.85+4.8+4.8+4.78+4.7)</f>
        <v>6706.62</v>
      </c>
      <c r="M16" s="227">
        <f>10*12*(5*5*6+4.9*5+4.85*5+4.8*5*2+4.78*5+4.7*5)</f>
        <v>35298</v>
      </c>
      <c r="N16" s="237">
        <f>10*12*(5*8+3.6*5+4.6*5)</f>
        <v>9720</v>
      </c>
      <c r="O16" s="237"/>
      <c r="P16" s="228"/>
      <c r="Q16" s="81">
        <v>12</v>
      </c>
      <c r="R16" s="229">
        <v>-69.48</v>
      </c>
      <c r="S16" s="235">
        <v>1.37</v>
      </c>
      <c r="T16" s="231">
        <f>_xlfn.XLOOKUP(I16,'Prix MP'!A:A,'Prix MP'!U:U, FALSE)</f>
        <v>0.35817393372252498</v>
      </c>
      <c r="U16" s="232">
        <f>(M16+N16)*T16</f>
        <v>16124.27414832063</v>
      </c>
      <c r="V16" s="232">
        <f t="shared" si="17"/>
        <v>65.922944042559266</v>
      </c>
      <c r="W16" s="233">
        <f t="shared" si="12"/>
        <v>4.3626136456937628E-3</v>
      </c>
      <c r="X16" s="232">
        <v>174.9828705882353</v>
      </c>
      <c r="Y16" s="232">
        <f>7*19.2</f>
        <v>134.4</v>
      </c>
      <c r="Z16" s="232">
        <f t="shared" si="18"/>
        <v>721.15384615384619</v>
      </c>
      <c r="AA16" s="232">
        <f t="shared" si="13"/>
        <v>17151.253809105274</v>
      </c>
      <c r="AB16" s="244">
        <v>0.31</v>
      </c>
      <c r="AC16" s="244" t="str">
        <f>_xlfn.XLOOKUP(H16,'Prix vente'!A:A,'Prix vente'!Z:Z, "")</f>
        <v>USD</v>
      </c>
      <c r="AD16" s="232">
        <f>IF(AC16="CAD",(M16+N16)*AB16,(M16+N16)*AB16*S16)</f>
        <v>19119.1446</v>
      </c>
      <c r="AE16" s="232">
        <f t="shared" si="0"/>
        <v>1967.8907908947258</v>
      </c>
      <c r="AF16" s="236">
        <f>1-AA16/AD16</f>
        <v>0.10292776335269338</v>
      </c>
      <c r="AG16" s="251">
        <f t="shared" si="14"/>
        <v>16190.197092363189</v>
      </c>
      <c r="AH16" s="236">
        <f t="shared" si="19"/>
        <v>0.84680551515694846</v>
      </c>
      <c r="AI16" s="236" t="str">
        <f>IF(AD16=0,"S","")</f>
        <v/>
      </c>
      <c r="AK16" t="str">
        <v>LE-2024078</v>
      </c>
      <c r="AL16" t="str">
        <f t="shared" si="1"/>
        <v>Luso-Flex</v>
      </c>
      <c r="AM16" t="str">
        <f t="shared" si="2"/>
        <v>D21-1</v>
      </c>
      <c r="AN16">
        <f t="shared" si="3"/>
        <v>27894.75</v>
      </c>
      <c r="AO16" s="261">
        <f t="shared" si="4"/>
        <v>9334.5603046781871</v>
      </c>
      <c r="AP16" s="261">
        <f t="shared" si="5"/>
        <v>12998.953500000001</v>
      </c>
      <c r="AQ16" s="261">
        <f t="shared" si="6"/>
        <v>2987.3392170412699</v>
      </c>
      <c r="AS16" s="217" t="s">
        <v>128</v>
      </c>
      <c r="AT16" s="106">
        <v>11815.655999999999</v>
      </c>
      <c r="AU16" s="262">
        <v>6049.9209119999996</v>
      </c>
      <c r="AV16" s="262">
        <v>1674.1005478059055</v>
      </c>
      <c r="AW16" s="262">
        <v>3884.347907993189</v>
      </c>
      <c r="AX16" s="258">
        <v>0.64204936965185722</v>
      </c>
      <c r="AY16" s="258">
        <v>0.27671445166916681</v>
      </c>
      <c r="AZ16" s="258"/>
      <c r="BA16" s="257" t="str">
        <v>LE-2024073</v>
      </c>
      <c r="BB16" s="257" t="str">
        <f t="shared" si="7"/>
        <v>Imprimerie Ste-Julie</v>
      </c>
      <c r="BC16" s="257" t="str">
        <f t="shared" si="8"/>
        <v>B25-3</v>
      </c>
      <c r="BD16" s="28">
        <f t="shared" si="9"/>
        <v>671</v>
      </c>
      <c r="BE16" s="28">
        <f t="shared" si="10"/>
        <v>473.26229073977896</v>
      </c>
      <c r="BF16" s="257"/>
      <c r="BG16" s="217" t="s">
        <v>169</v>
      </c>
      <c r="BH16" s="106">
        <v>307.8</v>
      </c>
      <c r="BI16" s="262">
        <v>135.38778556797274</v>
      </c>
      <c r="BL16" s="13" t="s">
        <v>325</v>
      </c>
      <c r="BM16" s="106">
        <v>1128</v>
      </c>
    </row>
    <row r="17" spans="1:66" x14ac:dyDescent="0.25">
      <c r="A17" s="224" t="s">
        <v>46</v>
      </c>
      <c r="B17" s="224"/>
      <c r="C17" s="225">
        <v>45447</v>
      </c>
      <c r="D17" s="81">
        <v>166</v>
      </c>
      <c r="E17" s="224" t="str">
        <f>_xlfn.XLOOKUP(D17,'PO Client'!$A:$A,'PO Client'!$B:$B,FALSE)&amp;""</f>
        <v>Étiquettes Rive-Sud</v>
      </c>
      <c r="F17" s="224" t="str">
        <f>_xlfn.XLOOKUP(E17,Clients!B:B,Clients!C:C)</f>
        <v>Étiquettes Rive-Sud</v>
      </c>
      <c r="G17" s="224"/>
      <c r="H17" s="79">
        <v>40039</v>
      </c>
      <c r="I17" s="79">
        <v>30012</v>
      </c>
      <c r="J17" s="226" t="str">
        <f>_xlfn.XLOOKUP(I17,'Prix MP'!A:A,'Prix MP'!F:F,FALSE)</f>
        <v>D21-1</v>
      </c>
      <c r="K17" s="227">
        <f>60.24*9.843*12</f>
        <v>7115.3078399999995</v>
      </c>
      <c r="L17" s="227">
        <v>0</v>
      </c>
      <c r="M17" s="227">
        <v>7007</v>
      </c>
      <c r="N17" s="227">
        <v>0</v>
      </c>
      <c r="O17" s="227"/>
      <c r="P17" s="228"/>
      <c r="Q17" s="81">
        <v>4</v>
      </c>
      <c r="R17" s="229">
        <v>0</v>
      </c>
      <c r="S17" s="235"/>
      <c r="T17" s="231">
        <f>_xlfn.XLOOKUP(I17,'Prix MP'!A:A,'Prix MP'!U:U, FALSE)</f>
        <v>0.32797457659534618</v>
      </c>
      <c r="U17" s="232">
        <f t="shared" si="16"/>
        <v>2298.1178582035905</v>
      </c>
      <c r="V17" s="232">
        <f t="shared" si="17"/>
        <v>35.52221796595633</v>
      </c>
      <c r="W17" s="233">
        <f t="shared" si="12"/>
        <v>1.5221806622494564E-2</v>
      </c>
      <c r="X17" s="232">
        <v>29.465171152941174</v>
      </c>
      <c r="Y17" s="232">
        <f>1*19.2</f>
        <v>19.2</v>
      </c>
      <c r="Z17" s="232">
        <f t="shared" si="18"/>
        <v>240.38461538461539</v>
      </c>
      <c r="AA17" s="232">
        <f t="shared" si="13"/>
        <v>2622.6898627071032</v>
      </c>
      <c r="AB17" s="244">
        <v>0.44799999999999995</v>
      </c>
      <c r="AC17" s="244" t="str">
        <f>_xlfn.XLOOKUP(H17,'Prix vente'!A:A,'Prix vente'!Z:Z, "")</f>
        <v>CAD</v>
      </c>
      <c r="AD17" s="232">
        <f>IF(AC17="CAD",(M17+N17)*AB17,(M17+N17)*AB17*S17)</f>
        <v>3139.1359999999995</v>
      </c>
      <c r="AE17" s="232">
        <f t="shared" si="0"/>
        <v>516.44613729289631</v>
      </c>
      <c r="AF17" s="236">
        <f>1-AA17/AD17</f>
        <v>0.16451856093297534</v>
      </c>
      <c r="AG17" s="251">
        <f t="shared" si="14"/>
        <v>2333.6400761695468</v>
      </c>
      <c r="AH17" s="236">
        <f t="shared" si="19"/>
        <v>0.74340203042160236</v>
      </c>
      <c r="AI17" s="236" t="str">
        <f t="shared" ref="AI17" si="28">IF(AD17=0,"S","")</f>
        <v/>
      </c>
      <c r="AK17" t="str">
        <v>LE-2024079</v>
      </c>
      <c r="AL17" t="str">
        <f t="shared" si="1"/>
        <v>Luso-Flex</v>
      </c>
      <c r="AM17" t="str">
        <f t="shared" si="2"/>
        <v>D21-1</v>
      </c>
      <c r="AN17">
        <f t="shared" si="3"/>
        <v>3600</v>
      </c>
      <c r="AO17" s="261">
        <f t="shared" si="4"/>
        <v>1233.3447875664567</v>
      </c>
      <c r="AP17" s="261">
        <f t="shared" si="5"/>
        <v>1677.6000000000001</v>
      </c>
      <c r="AQ17" s="261">
        <f t="shared" si="6"/>
        <v>290.28099885888287</v>
      </c>
      <c r="AS17" s="217" t="s">
        <v>346</v>
      </c>
      <c r="AT17" s="106">
        <v>4536</v>
      </c>
      <c r="AU17" s="262">
        <v>0</v>
      </c>
      <c r="AV17" s="262">
        <v>-1607.6831261703246</v>
      </c>
      <c r="AW17" s="262">
        <v>1319.1520670074287</v>
      </c>
      <c r="AX17" s="258" t="e">
        <v>#DIV/0!</v>
      </c>
      <c r="AY17" s="258" t="e">
        <v>#DIV/0!</v>
      </c>
      <c r="AZ17" s="258"/>
      <c r="BA17" s="257" t="str">
        <v>LE-2024084</v>
      </c>
      <c r="BB17" s="257" t="str">
        <f t="shared" si="7"/>
        <v>Multi-Flex</v>
      </c>
      <c r="BC17" s="257" t="str">
        <f t="shared" si="8"/>
        <v>B25-3</v>
      </c>
      <c r="BD17" s="28">
        <f t="shared" si="9"/>
        <v>926.4</v>
      </c>
      <c r="BE17" s="28">
        <f t="shared" si="10"/>
        <v>579.35473904793184</v>
      </c>
      <c r="BF17" s="257"/>
      <c r="BG17" s="13" t="s">
        <v>1210</v>
      </c>
      <c r="BH17" s="106">
        <v>340.74000000000012</v>
      </c>
      <c r="BI17" s="262">
        <v>239.96885626256963</v>
      </c>
      <c r="BL17" s="13" t="s">
        <v>169</v>
      </c>
      <c r="BM17" s="106">
        <v>26966.67</v>
      </c>
    </row>
    <row r="18" spans="1:66" x14ac:dyDescent="0.25">
      <c r="A18" s="224" t="s">
        <v>47</v>
      </c>
      <c r="B18" s="224"/>
      <c r="C18" s="225">
        <v>45453</v>
      </c>
      <c r="D18" s="81">
        <v>167</v>
      </c>
      <c r="E18" s="224" t="str">
        <f>_xlfn.XLOOKUP(D18,'PO Client'!$A:$A,'PO Client'!$B:$B,FALSE)&amp;""</f>
        <v>Profecta</v>
      </c>
      <c r="F18" s="224" t="str">
        <f>_xlfn.XLOOKUP(E18,Clients!B:B,Clients!C:C)</f>
        <v>Profecta</v>
      </c>
      <c r="G18" s="224"/>
      <c r="H18" s="79">
        <v>40047</v>
      </c>
      <c r="I18" s="79">
        <v>30011</v>
      </c>
      <c r="J18" s="226" t="str">
        <f>_xlfn.XLOOKUP(I18,'Prix MP'!A:A,'Prix MP'!F:F,FALSE)</f>
        <v>S21-1</v>
      </c>
      <c r="K18" s="227">
        <f>47*9.5*12</f>
        <v>5358</v>
      </c>
      <c r="L18" s="227">
        <v>4296</v>
      </c>
      <c r="M18" s="227">
        <v>780</v>
      </c>
      <c r="N18" s="227">
        <v>0</v>
      </c>
      <c r="O18" s="227"/>
      <c r="P18" s="228"/>
      <c r="Q18" s="81">
        <v>1</v>
      </c>
      <c r="R18" s="229">
        <v>65</v>
      </c>
      <c r="S18" s="235"/>
      <c r="T18" s="231">
        <f>_xlfn.XLOOKUP(I18,'Prix MP'!A:A,'Prix MP'!U:U, FALSE)</f>
        <v>0.2835786407993599</v>
      </c>
      <c r="U18" s="232">
        <f>M18*T18</f>
        <v>221.19133982350073</v>
      </c>
      <c r="V18" s="232">
        <f t="shared" si="17"/>
        <v>79.9691767054195</v>
      </c>
      <c r="W18" s="233">
        <f t="shared" si="12"/>
        <v>5.2631578947368418E-2</v>
      </c>
      <c r="X18" s="232">
        <v>3.1594129411764702</v>
      </c>
      <c r="Y18" s="232">
        <f>1*19.2</f>
        <v>19.2</v>
      </c>
      <c r="Z18" s="232">
        <f t="shared" si="18"/>
        <v>60.096153846153847</v>
      </c>
      <c r="AA18" s="232">
        <f t="shared" si="13"/>
        <v>448.61608331625052</v>
      </c>
      <c r="AB18" s="244">
        <v>0.26</v>
      </c>
      <c r="AC18" s="244" t="str">
        <f>_xlfn.XLOOKUP(H18,'Prix vente'!A:A,'Prix vente'!Z:Z, "")</f>
        <v>USD</v>
      </c>
      <c r="AD18" s="232">
        <v>0</v>
      </c>
      <c r="AE18" s="232">
        <f t="shared" si="0"/>
        <v>-448.61608331625052</v>
      </c>
      <c r="AF18" s="236"/>
      <c r="AG18" s="251">
        <f t="shared" si="14"/>
        <v>301.1605165289202</v>
      </c>
      <c r="AH18" s="236"/>
      <c r="AI18" s="236" t="str">
        <f>IF(AD18=0,"S","")</f>
        <v>S</v>
      </c>
      <c r="AK18" t="str">
        <v>LE-2024080</v>
      </c>
      <c r="AL18" t="str">
        <f t="shared" si="1"/>
        <v>Digi</v>
      </c>
      <c r="AM18" t="str">
        <f t="shared" si="2"/>
        <v>D11-1</v>
      </c>
      <c r="AN18">
        <f t="shared" si="3"/>
        <v>18883</v>
      </c>
      <c r="AO18" s="261">
        <f t="shared" si="4"/>
        <v>6763.398390482439</v>
      </c>
      <c r="AP18" s="261">
        <f t="shared" si="5"/>
        <v>7589.7591299999995</v>
      </c>
      <c r="AQ18" s="261">
        <f t="shared" si="6"/>
        <v>464.59381644063706</v>
      </c>
      <c r="AS18" s="217" t="s">
        <v>149</v>
      </c>
      <c r="AT18" s="106">
        <v>26954</v>
      </c>
      <c r="AU18" s="262">
        <v>11499.886999999999</v>
      </c>
      <c r="AV18" s="262">
        <v>1375.2075893005681</v>
      </c>
      <c r="AW18" s="262">
        <v>9024.9381358704723</v>
      </c>
      <c r="AX18" s="258">
        <v>0.7847849405711963</v>
      </c>
      <c r="AY18" s="258">
        <v>0.11958444368197428</v>
      </c>
      <c r="AZ18" s="258"/>
      <c r="BA18" s="257" t="str">
        <v>LE-2024085</v>
      </c>
      <c r="BB18" s="257" t="str">
        <f t="shared" si="7"/>
        <v>Multi-Flex</v>
      </c>
      <c r="BC18" s="257" t="str">
        <f t="shared" si="8"/>
        <v>S21-1</v>
      </c>
      <c r="BD18" s="28">
        <f t="shared" si="9"/>
        <v>1027.2</v>
      </c>
      <c r="BE18" s="28">
        <f t="shared" si="10"/>
        <v>787.12802207485868</v>
      </c>
      <c r="BF18" s="257"/>
      <c r="BG18" s="217" t="s">
        <v>348</v>
      </c>
      <c r="BH18" s="106">
        <v>213.84000000000003</v>
      </c>
      <c r="BI18" s="262">
        <v>148.85592251331443</v>
      </c>
      <c r="BL18" s="13" t="s">
        <v>346</v>
      </c>
      <c r="BM18" s="106">
        <v>5112</v>
      </c>
    </row>
    <row r="19" spans="1:66" x14ac:dyDescent="0.25">
      <c r="A19" s="224" t="s">
        <v>48</v>
      </c>
      <c r="B19" s="224"/>
      <c r="C19" s="225">
        <v>45457</v>
      </c>
      <c r="D19" s="81">
        <v>168</v>
      </c>
      <c r="E19" s="224" t="str">
        <f>_xlfn.XLOOKUP(D19,'PO Client'!$A:$A,'PO Client'!$B:$B,FALSE)&amp;""</f>
        <v>Imprimerie Ste-Julie</v>
      </c>
      <c r="F19" s="224" t="str">
        <f>_xlfn.XLOOKUP(E19,Clients!B:B,Clients!C:C)</f>
        <v>Imprimerie Ste-Julie</v>
      </c>
      <c r="G19" s="224"/>
      <c r="H19" s="79">
        <v>40048</v>
      </c>
      <c r="I19" s="79">
        <v>30011</v>
      </c>
      <c r="J19" s="226" t="str">
        <f>_xlfn.XLOOKUP(I19,'Prix MP'!A:A,'Prix MP'!F:F,FALSE)</f>
        <v>S21-1</v>
      </c>
      <c r="K19" s="227">
        <f>34*5*12</f>
        <v>2040</v>
      </c>
      <c r="L19" s="227">
        <v>1318.8</v>
      </c>
      <c r="M19" s="227">
        <v>718.56</v>
      </c>
      <c r="N19" s="227">
        <v>0</v>
      </c>
      <c r="O19" s="227"/>
      <c r="P19" s="228"/>
      <c r="Q19" s="81">
        <v>1</v>
      </c>
      <c r="R19" s="229">
        <v>71.5</v>
      </c>
      <c r="S19" s="235"/>
      <c r="T19" s="231">
        <f>_xlfn.XLOOKUP(I19,'Prix MP'!A:A,'Prix MP'!U:U, FALSE)</f>
        <v>0.2835786407993599</v>
      </c>
      <c r="U19" s="232">
        <f t="shared" si="16"/>
        <v>203.76826813278805</v>
      </c>
      <c r="V19" s="232">
        <f t="shared" si="17"/>
        <v>0.74864761171033856</v>
      </c>
      <c r="W19" s="233">
        <f t="shared" si="12"/>
        <v>1.2941176470588726E-3</v>
      </c>
      <c r="X19" s="232">
        <v>2.9163811764705878</v>
      </c>
      <c r="Y19" s="232">
        <f>1*19.2</f>
        <v>19.2</v>
      </c>
      <c r="Z19" s="232">
        <f t="shared" si="18"/>
        <v>60.096153846153847</v>
      </c>
      <c r="AA19" s="232">
        <f t="shared" si="13"/>
        <v>358.22945076712284</v>
      </c>
      <c r="AB19" s="244">
        <v>0.27</v>
      </c>
      <c r="AC19" s="244" t="str">
        <f>_xlfn.XLOOKUP(H19,'Prix vente'!A:A,'Prix vente'!Z:Z, "")</f>
        <v>USD</v>
      </c>
      <c r="AD19" s="232">
        <v>0</v>
      </c>
      <c r="AE19" s="232">
        <f t="shared" si="0"/>
        <v>-358.22945076712284</v>
      </c>
      <c r="AF19" s="236"/>
      <c r="AG19" s="251">
        <f t="shared" si="14"/>
        <v>204.51691574449839</v>
      </c>
      <c r="AH19" s="236"/>
      <c r="AI19" s="236" t="str">
        <f t="shared" ref="AI19:AI20" si="29">IF(AD19=0,"S","")</f>
        <v>S</v>
      </c>
      <c r="AK19" t="str">
        <v>LE-2024081</v>
      </c>
      <c r="AL19" t="str">
        <f t="shared" si="1"/>
        <v>Produlith</v>
      </c>
      <c r="AM19" t="str">
        <f t="shared" si="2"/>
        <v>B25-3</v>
      </c>
      <c r="AN19">
        <f t="shared" si="3"/>
        <v>2187</v>
      </c>
      <c r="AO19" s="261">
        <f t="shared" si="4"/>
        <v>803.93333122611887</v>
      </c>
      <c r="AP19" s="261">
        <f t="shared" si="5"/>
        <v>1017.6635880000001</v>
      </c>
      <c r="AQ19" s="261">
        <f t="shared" si="6"/>
        <v>93.449596592885655</v>
      </c>
      <c r="AS19" s="13" t="s">
        <v>1121</v>
      </c>
      <c r="AT19" s="106">
        <v>4293.3</v>
      </c>
      <c r="AU19" s="262">
        <v>1382.4426000000001</v>
      </c>
      <c r="AV19" s="262">
        <v>-240.44640472482072</v>
      </c>
      <c r="AW19" s="262">
        <v>1298.619982304006</v>
      </c>
      <c r="AX19" s="258">
        <v>0.93936629434307506</v>
      </c>
      <c r="AY19" s="258">
        <v>-0.17392867141450988</v>
      </c>
      <c r="AZ19" s="258"/>
      <c r="BA19" s="257" t="str">
        <v>LE-2024086</v>
      </c>
      <c r="BB19" s="257" t="str">
        <f t="shared" si="7"/>
        <v>Visuascan</v>
      </c>
      <c r="BC19" s="257" t="str">
        <f t="shared" si="8"/>
        <v>D21-1</v>
      </c>
      <c r="BD19" s="28">
        <f t="shared" si="9"/>
        <v>675.48</v>
      </c>
      <c r="BE19" s="28">
        <f t="shared" si="10"/>
        <v>408.6712912784875</v>
      </c>
      <c r="BF19" s="257"/>
      <c r="BG19" s="217" t="s">
        <v>169</v>
      </c>
      <c r="BH19" s="106">
        <v>126.90000000000009</v>
      </c>
      <c r="BI19" s="262">
        <v>91.112933749255205</v>
      </c>
      <c r="BL19" s="13" t="s">
        <v>996</v>
      </c>
      <c r="BM19" s="106">
        <v>1138006.368</v>
      </c>
    </row>
    <row r="20" spans="1:66" x14ac:dyDescent="0.25">
      <c r="A20" s="224" t="s">
        <v>49</v>
      </c>
      <c r="B20" s="224"/>
      <c r="C20" s="225">
        <v>45462</v>
      </c>
      <c r="D20" s="81">
        <v>169</v>
      </c>
      <c r="E20" s="224" t="str">
        <f>_xlfn.XLOOKUP(D20,'PO Client'!$A:$A,'PO Client'!$B:$B,FALSE)&amp;""</f>
        <v>Étiquettes Luso-Flex</v>
      </c>
      <c r="F20" s="224" t="str">
        <f>_xlfn.XLOOKUP(E20,Clients!B:B,Clients!C:C)</f>
        <v>Luso-Flex</v>
      </c>
      <c r="G20" s="224"/>
      <c r="H20" s="79">
        <v>40049</v>
      </c>
      <c r="I20" s="79">
        <v>30012</v>
      </c>
      <c r="J20" s="226" t="str">
        <f>_xlfn.XLOOKUP(I20,'Prix MP'!A:A,'Prix MP'!F:F,FALSE)</f>
        <v>D21-1</v>
      </c>
      <c r="K20" s="227">
        <f>60.24*4.8*12</f>
        <v>3469.8239999999996</v>
      </c>
      <c r="L20" s="227">
        <f>648+1876.01</f>
        <v>2524.0100000000002</v>
      </c>
      <c r="M20" s="227">
        <v>685.21</v>
      </c>
      <c r="N20" s="227">
        <v>0</v>
      </c>
      <c r="O20" s="227"/>
      <c r="P20" s="228"/>
      <c r="Q20" s="81">
        <v>1.5</v>
      </c>
      <c r="R20" s="229">
        <v>65</v>
      </c>
      <c r="S20" s="235"/>
      <c r="T20" s="231">
        <f>_xlfn.XLOOKUP(I20,'Prix MP'!A:A,'Prix MP'!U:U, FALSE)</f>
        <v>0.32797457659534618</v>
      </c>
      <c r="U20" s="232">
        <f t="shared" si="16"/>
        <v>224.73145962889717</v>
      </c>
      <c r="V20" s="232">
        <f t="shared" si="17"/>
        <v>85.471486559053389</v>
      </c>
      <c r="W20" s="233">
        <f t="shared" si="12"/>
        <v>7.5105826693226921E-2</v>
      </c>
      <c r="X20" s="232">
        <v>3.1290339705882353</v>
      </c>
      <c r="Y20" s="232">
        <f>1*19.2</f>
        <v>19.2</v>
      </c>
      <c r="Z20" s="232">
        <f t="shared" si="18"/>
        <v>90.144230769230774</v>
      </c>
      <c r="AA20" s="232">
        <f t="shared" si="13"/>
        <v>487.67621092776955</v>
      </c>
      <c r="AB20" s="244">
        <v>0.46600000000000003</v>
      </c>
      <c r="AC20" s="244" t="str">
        <f>_xlfn.XLOOKUP(H20,'Prix vente'!A:A,'Prix vente'!Z:Z, "")</f>
        <v>CAD</v>
      </c>
      <c r="AD20" s="232">
        <v>0</v>
      </c>
      <c r="AE20" s="232">
        <f t="shared" si="0"/>
        <v>-487.67621092776955</v>
      </c>
      <c r="AF20" s="236"/>
      <c r="AG20" s="251">
        <f t="shared" si="14"/>
        <v>310.20294618795054</v>
      </c>
      <c r="AH20" s="236"/>
      <c r="AI20" s="236" t="str">
        <f t="shared" si="29"/>
        <v>S</v>
      </c>
      <c r="AK20" t="str">
        <v>LE-2024082</v>
      </c>
      <c r="AL20" t="str">
        <f t="shared" si="1"/>
        <v>Imprimerie Ste-Julie</v>
      </c>
      <c r="AM20" t="str">
        <f t="shared" si="2"/>
        <v>S15-3</v>
      </c>
      <c r="AN20">
        <f t="shared" si="3"/>
        <v>3600</v>
      </c>
      <c r="AO20" s="261">
        <f t="shared" si="4"/>
        <v>1010.6015839051538</v>
      </c>
      <c r="AP20" s="261">
        <f t="shared" si="5"/>
        <v>1380.5568000000001</v>
      </c>
      <c r="AQ20" s="261">
        <f t="shared" si="6"/>
        <v>251.47907944326266</v>
      </c>
      <c r="AS20" s="217" t="s">
        <v>151</v>
      </c>
      <c r="AT20" s="106">
        <v>4293.3</v>
      </c>
      <c r="AU20" s="262">
        <v>1382.4426000000001</v>
      </c>
      <c r="AV20" s="262">
        <v>-240.44640472482072</v>
      </c>
      <c r="AW20" s="262">
        <v>1298.619982304006</v>
      </c>
      <c r="AX20" s="258">
        <v>0.93936629434307506</v>
      </c>
      <c r="AY20" s="258">
        <v>-0.17392867141450988</v>
      </c>
      <c r="AZ20" s="258"/>
      <c r="BA20" s="257" t="str">
        <v>LE-2024089</v>
      </c>
      <c r="BB20" s="257" t="str">
        <f t="shared" si="7"/>
        <v>Luso-Flex</v>
      </c>
      <c r="BC20" s="257" t="str">
        <f t="shared" si="8"/>
        <v>D21-1</v>
      </c>
      <c r="BD20" s="28">
        <f t="shared" si="9"/>
        <v>445</v>
      </c>
      <c r="BE20" s="28">
        <f t="shared" si="10"/>
        <v>304.76182957948566</v>
      </c>
      <c r="BF20" s="257"/>
      <c r="BG20" s="13" t="s">
        <v>1114</v>
      </c>
      <c r="BH20" s="106">
        <v>2010</v>
      </c>
      <c r="BI20" s="262">
        <v>1451.6116726707894</v>
      </c>
    </row>
    <row r="21" spans="1:66" x14ac:dyDescent="0.25">
      <c r="A21" s="224" t="s">
        <v>50</v>
      </c>
      <c r="B21" s="224"/>
      <c r="C21" s="225">
        <v>45468</v>
      </c>
      <c r="D21" s="81">
        <v>170</v>
      </c>
      <c r="E21" s="224" t="str">
        <f>_xlfn.XLOOKUP(D21,'PO Client'!$A:$A,'PO Client'!$B:$B,FALSE)&amp;""</f>
        <v>Groupe Produlith Inc.</v>
      </c>
      <c r="F21" s="224" t="str">
        <f>_xlfn.XLOOKUP(E21,Clients!B:B,Clients!C:C)</f>
        <v>Produlith</v>
      </c>
      <c r="G21" s="224"/>
      <c r="H21" s="79">
        <v>40050</v>
      </c>
      <c r="I21" s="79">
        <v>30017</v>
      </c>
      <c r="J21" s="226" t="str">
        <f>_xlfn.XLOOKUP(I21,'Prix MP'!A:A,'Prix MP'!F:F,FALSE)</f>
        <v>B25-3</v>
      </c>
      <c r="K21" s="227">
        <f>61.125*9.3*12</f>
        <v>6821.5500000000011</v>
      </c>
      <c r="L21" s="227">
        <v>4884</v>
      </c>
      <c r="M21" s="227">
        <v>1800</v>
      </c>
      <c r="N21" s="227"/>
      <c r="O21" s="227"/>
      <c r="P21" s="228"/>
      <c r="Q21" s="81">
        <v>1</v>
      </c>
      <c r="R21" s="229">
        <v>0</v>
      </c>
      <c r="S21" s="235">
        <v>1.37</v>
      </c>
      <c r="T21" s="231">
        <f>_xlfn.XLOOKUP(I21,'Prix MP'!A:A,'Prix MP'!U:U, FALSE)</f>
        <v>0.32628488624786672</v>
      </c>
      <c r="U21" s="232">
        <f t="shared" si="16"/>
        <v>587.31279524616014</v>
      </c>
      <c r="V21" s="232">
        <f t="shared" si="17"/>
        <v>44.880486103394425</v>
      </c>
      <c r="W21" s="233">
        <f t="shared" si="12"/>
        <v>2.0164038964751569E-2</v>
      </c>
      <c r="X21" s="232">
        <v>14.58190588235294</v>
      </c>
      <c r="Y21" s="232">
        <f>1*19.2</f>
        <v>19.2</v>
      </c>
      <c r="Z21" s="232">
        <f t="shared" si="18"/>
        <v>60.096153846153847</v>
      </c>
      <c r="AA21" s="232">
        <f t="shared" si="13"/>
        <v>726.07134107806132</v>
      </c>
      <c r="AB21" s="244">
        <v>0.34</v>
      </c>
      <c r="AC21" s="244" t="str">
        <f>_xlfn.XLOOKUP(H21,'Prix vente'!A:A,'Prix vente'!Z:Z, "")</f>
        <v>USD</v>
      </c>
      <c r="AD21" s="232">
        <f>IF(AC21="CAD",(M21+N21)*AB21,(M21+N21)*AB21*S21)</f>
        <v>838.44</v>
      </c>
      <c r="AE21" s="232">
        <f t="shared" si="0"/>
        <v>112.36865892193873</v>
      </c>
      <c r="AF21" s="236">
        <f>1-AA21/AD21</f>
        <v>0.13402110934824041</v>
      </c>
      <c r="AG21" s="251">
        <f t="shared" si="14"/>
        <v>632.19328134955458</v>
      </c>
      <c r="AH21" s="236">
        <f t="shared" si="19"/>
        <v>0.75401135602971536</v>
      </c>
      <c r="AI21" s="236" t="str">
        <f>IF(AD21=0,"S","")</f>
        <v/>
      </c>
      <c r="AK21" t="str">
        <v>LE-2024083</v>
      </c>
      <c r="AL21" t="str">
        <f t="shared" si="1"/>
        <v>Produlith</v>
      </c>
      <c r="AM21" t="str">
        <f t="shared" si="2"/>
        <v>B15-3</v>
      </c>
      <c r="AN21">
        <f t="shared" si="3"/>
        <v>1800</v>
      </c>
      <c r="AO21" s="261">
        <f t="shared" si="4"/>
        <v>617.72995983707676</v>
      </c>
      <c r="AP21" s="261">
        <f t="shared" si="5"/>
        <v>847.74239999999998</v>
      </c>
      <c r="AQ21" s="261">
        <f t="shared" si="6"/>
        <v>106.08630351133945</v>
      </c>
      <c r="AS21" s="13" t="s">
        <v>445</v>
      </c>
      <c r="AT21" s="106">
        <v>136472.84</v>
      </c>
      <c r="AU21" s="262">
        <v>54501.435171600002</v>
      </c>
      <c r="AV21" s="262">
        <v>10627.588599060971</v>
      </c>
      <c r="AW21" s="262">
        <v>39609.257041136312</v>
      </c>
      <c r="AX21" s="258">
        <v>0.72675622057336553</v>
      </c>
      <c r="AY21" s="258">
        <v>0.19499649074560288</v>
      </c>
      <c r="AZ21" s="258"/>
      <c r="BA21" s="257" t="str">
        <v>LE-2024090</v>
      </c>
      <c r="BB21" s="257" t="str">
        <f t="shared" si="7"/>
        <v>Profecta</v>
      </c>
      <c r="BC21" s="257" t="str">
        <f t="shared" si="8"/>
        <v>B25-3</v>
      </c>
      <c r="BD21" s="28">
        <f t="shared" si="9"/>
        <v>600</v>
      </c>
      <c r="BE21" s="28">
        <f t="shared" si="10"/>
        <v>379.51283131650843</v>
      </c>
      <c r="BF21" s="257"/>
      <c r="BG21" s="217" t="s">
        <v>140</v>
      </c>
      <c r="BH21" s="106">
        <v>1005</v>
      </c>
      <c r="BI21" s="262">
        <v>776.74512989558627</v>
      </c>
    </row>
    <row r="22" spans="1:66" x14ac:dyDescent="0.25">
      <c r="A22" s="224" t="s">
        <v>51</v>
      </c>
      <c r="B22" s="224"/>
      <c r="C22" s="225">
        <v>45475</v>
      </c>
      <c r="D22" s="81">
        <v>171</v>
      </c>
      <c r="E22" s="224" t="str">
        <f>_xlfn.XLOOKUP(D22,'PO Client'!$A:$A,'PO Client'!$B:$B,FALSE)&amp;""</f>
        <v>Digi America Inc.</v>
      </c>
      <c r="F22" s="224" t="str">
        <f>_xlfn.XLOOKUP(E22,Clients!B:B,Clients!C:C)</f>
        <v>Digi</v>
      </c>
      <c r="G22" s="224"/>
      <c r="H22" s="79">
        <v>40033</v>
      </c>
      <c r="I22" s="79">
        <v>30013</v>
      </c>
      <c r="J22" s="226" t="str">
        <f>_xlfn.XLOOKUP(I22,'Prix MP'!A:A,'Prix MP'!F:F,FALSE)</f>
        <v>D11-1</v>
      </c>
      <c r="K22" s="227">
        <v>56246</v>
      </c>
      <c r="L22" s="227">
        <v>8889</v>
      </c>
      <c r="M22" s="227">
        <v>47220</v>
      </c>
      <c r="N22" s="227"/>
      <c r="O22" s="227"/>
      <c r="P22" s="228"/>
      <c r="Q22" s="81">
        <v>14</v>
      </c>
      <c r="R22" s="229">
        <v>-59.53</v>
      </c>
      <c r="S22" s="235">
        <v>1.37</v>
      </c>
      <c r="T22" s="231">
        <f>_xlfn.XLOOKUP(I22,'Prix MP'!A:A,'Prix MP'!U:U, FALSE)</f>
        <v>0.35817393372252498</v>
      </c>
      <c r="U22" s="232">
        <f t="shared" si="16"/>
        <v>16912.973150377631</v>
      </c>
      <c r="V22" s="232">
        <f t="shared" si="17"/>
        <v>49.069828919985923</v>
      </c>
      <c r="W22" s="233">
        <f t="shared" si="12"/>
        <v>2.435728762934253E-3</v>
      </c>
      <c r="X22" s="232">
        <v>189.56477647058824</v>
      </c>
      <c r="Y22" s="232">
        <f>7*19.2</f>
        <v>134.4</v>
      </c>
      <c r="Z22" s="232">
        <f t="shared" si="18"/>
        <v>841.34615384615381</v>
      </c>
      <c r="AA22" s="232">
        <f t="shared" si="13"/>
        <v>18067.823909614362</v>
      </c>
      <c r="AB22" s="244">
        <v>0.31</v>
      </c>
      <c r="AC22" s="244" t="str">
        <f>_xlfn.XLOOKUP(H22,'Prix vente'!A:A,'Prix vente'!Z:Z, "")</f>
        <v>USD</v>
      </c>
      <c r="AD22" s="232">
        <f>IF(AC22="CAD",(M22+N22)*AB22,(M22+N22)*AB22*S22)</f>
        <v>20054.334000000003</v>
      </c>
      <c r="AE22" s="232">
        <f t="shared" si="0"/>
        <v>1986.5100903856401</v>
      </c>
      <c r="AF22" s="236">
        <f>1-AA22/AD22</f>
        <v>9.9056398002827728E-2</v>
      </c>
      <c r="AG22" s="251">
        <f t="shared" si="14"/>
        <v>16962.042979297617</v>
      </c>
      <c r="AH22" s="236">
        <f t="shared" si="19"/>
        <v>0.8458043522810389</v>
      </c>
      <c r="AI22" s="236" t="str">
        <f t="shared" ref="AI22:AI23" si="30">IF(AD22=0,"S","")</f>
        <v/>
      </c>
      <c r="AK22" t="str">
        <v>LE-2024087</v>
      </c>
      <c r="AL22" t="str">
        <f t="shared" si="1"/>
        <v>Imprimerie Ste-Julie</v>
      </c>
      <c r="AM22" t="str">
        <f t="shared" si="2"/>
        <v>S21-1</v>
      </c>
      <c r="AN22">
        <f t="shared" si="3"/>
        <v>3600</v>
      </c>
      <c r="AO22" s="261">
        <f t="shared" si="4"/>
        <v>1054.2806851893351</v>
      </c>
      <c r="AP22" s="261">
        <f t="shared" si="5"/>
        <v>1336.5000000000002</v>
      </c>
      <c r="AQ22" s="261">
        <f t="shared" si="6"/>
        <v>124.94510123600435</v>
      </c>
      <c r="AS22" s="217" t="s">
        <v>128</v>
      </c>
      <c r="AT22" s="106">
        <v>29154.239999999998</v>
      </c>
      <c r="AU22" s="262">
        <v>13431.491172</v>
      </c>
      <c r="AV22" s="262">
        <v>3589.3269014096104</v>
      </c>
      <c r="AW22" s="262">
        <v>9100.5511038935547</v>
      </c>
      <c r="AX22" s="258">
        <v>0.67755329526367458</v>
      </c>
      <c r="AY22" s="258">
        <v>0.26723219748616683</v>
      </c>
      <c r="AZ22" s="258"/>
      <c r="BA22" s="257" t="str">
        <v>LE-2024091</v>
      </c>
      <c r="BB22" s="257" t="str">
        <f t="shared" si="7"/>
        <v>Luso-Flex</v>
      </c>
      <c r="BC22" s="257" t="str">
        <f t="shared" si="8"/>
        <v>B25-3</v>
      </c>
      <c r="BD22" s="28">
        <f t="shared" si="9"/>
        <v>285</v>
      </c>
      <c r="BE22" s="28">
        <f t="shared" si="10"/>
        <v>191.2571753837245</v>
      </c>
      <c r="BF22" s="257"/>
      <c r="BG22" s="217" t="s">
        <v>137</v>
      </c>
      <c r="BH22" s="106">
        <v>1005</v>
      </c>
      <c r="BI22" s="262">
        <v>674.86654277520313</v>
      </c>
    </row>
    <row r="23" spans="1:66" s="110" customFormat="1" x14ac:dyDescent="0.25">
      <c r="A23" s="224" t="s">
        <v>52</v>
      </c>
      <c r="B23" s="224"/>
      <c r="C23" s="225">
        <v>45475</v>
      </c>
      <c r="D23" s="81">
        <v>172</v>
      </c>
      <c r="E23" s="224" t="str">
        <f>_xlfn.XLOOKUP(D23,'PO Client'!$A:$A,'PO Client'!$B:$B,FALSE)&amp;""</f>
        <v>Groupe Produlith Inc.</v>
      </c>
      <c r="F23" s="224" t="str">
        <f>_xlfn.XLOOKUP(E23,Clients!B:B,Clients!C:C)</f>
        <v>Produlith</v>
      </c>
      <c r="G23" s="224"/>
      <c r="H23" s="79">
        <v>40051</v>
      </c>
      <c r="I23" s="79">
        <v>30016</v>
      </c>
      <c r="J23" s="226" t="str">
        <f>_xlfn.XLOOKUP(I23,'Prix MP'!A:A,'Prix MP'!F:F,FALSE)</f>
        <v>B15-3</v>
      </c>
      <c r="K23" s="227">
        <f>60.24*19.619*12</f>
        <v>14182.182720000001</v>
      </c>
      <c r="L23" s="227">
        <v>12230.4</v>
      </c>
      <c r="M23" s="227">
        <v>1800</v>
      </c>
      <c r="N23" s="227"/>
      <c r="O23" s="227"/>
      <c r="P23" s="228"/>
      <c r="Q23" s="81">
        <v>1</v>
      </c>
      <c r="R23" s="229">
        <v>0</v>
      </c>
      <c r="S23" s="235">
        <v>1.37</v>
      </c>
      <c r="T23" s="231">
        <f>_xlfn.XLOOKUP(I23,'Prix MP'!A:A,'Prix MP'!U:U, FALSE)</f>
        <v>0.32628488624786672</v>
      </c>
      <c r="U23" s="232">
        <f t="shared" si="16"/>
        <v>587.31279524616014</v>
      </c>
      <c r="V23" s="232">
        <f t="shared" si="17"/>
        <v>49.524407529592153</v>
      </c>
      <c r="W23" s="233">
        <f t="shared" si="12"/>
        <v>1.0702352592450667E-2</v>
      </c>
      <c r="X23" s="232">
        <v>14.58190588235294</v>
      </c>
      <c r="Y23" s="232">
        <v>19.2</v>
      </c>
      <c r="Z23" s="232">
        <f t="shared" si="18"/>
        <v>60.096153846153847</v>
      </c>
      <c r="AA23" s="232">
        <f t="shared" si="13"/>
        <v>730.71526250425904</v>
      </c>
      <c r="AB23" s="244">
        <v>0.34</v>
      </c>
      <c r="AC23" s="244" t="str">
        <f>_xlfn.XLOOKUP(H23,'Prix vente'!A:A,'Prix vente'!Z:Z, "")</f>
        <v>USD</v>
      </c>
      <c r="AD23" s="232">
        <f>IF(AC23="CAD",(M23+N23)*AB23,(M23+N23)*AB23*S23)</f>
        <v>838.44</v>
      </c>
      <c r="AE23" s="232">
        <f t="shared" si="0"/>
        <v>107.72473749574101</v>
      </c>
      <c r="AF23" s="236">
        <f>1-AA23/AD23</f>
        <v>0.12848234518360413</v>
      </c>
      <c r="AG23" s="251">
        <f t="shared" si="14"/>
        <v>636.8372027757523</v>
      </c>
      <c r="AH23" s="236">
        <f t="shared" si="19"/>
        <v>0.75955012019435175</v>
      </c>
      <c r="AI23" s="236" t="str">
        <f t="shared" si="30"/>
        <v/>
      </c>
      <c r="AJ23"/>
      <c r="AK23" t="str">
        <v>LE-2024088</v>
      </c>
      <c r="AL23" t="str">
        <f t="shared" si="1"/>
        <v>Imprimerie Ste-Julie</v>
      </c>
      <c r="AM23" t="str">
        <f t="shared" si="2"/>
        <v>S15-3</v>
      </c>
      <c r="AN23">
        <f t="shared" si="3"/>
        <v>3600</v>
      </c>
      <c r="AO23" s="261">
        <f t="shared" si="4"/>
        <v>1007.6368744178438</v>
      </c>
      <c r="AP23" s="261">
        <f t="shared" si="5"/>
        <v>1386.0000000000002</v>
      </c>
      <c r="AQ23" s="261">
        <f t="shared" si="6"/>
        <v>210.2408350844189</v>
      </c>
      <c r="AS23" s="217" t="s">
        <v>137</v>
      </c>
      <c r="AT23" s="106">
        <v>48722.400000000001</v>
      </c>
      <c r="AU23" s="262">
        <v>19028.645664</v>
      </c>
      <c r="AV23" s="262">
        <v>3806.9480772773236</v>
      </c>
      <c r="AW23" s="262">
        <v>13412.000310252088</v>
      </c>
      <c r="AX23" s="258">
        <v>0.70483210140520114</v>
      </c>
      <c r="AY23" s="258">
        <v>0.20006405839379465</v>
      </c>
      <c r="AZ23" s="258"/>
      <c r="BA23" s="257" t="str">
        <v>LE-2024092</v>
      </c>
      <c r="BB23" s="257" t="str">
        <f t="shared" si="7"/>
        <v>Corsair</v>
      </c>
      <c r="BC23" s="257" t="str">
        <f t="shared" si="8"/>
        <v>D21-1</v>
      </c>
      <c r="BD23" s="28">
        <f t="shared" si="9"/>
        <v>451.5</v>
      </c>
      <c r="BE23" s="28">
        <f t="shared" si="10"/>
        <v>301.33163380484427</v>
      </c>
      <c r="BF23" s="257"/>
      <c r="BG23" s="217" t="s">
        <v>151</v>
      </c>
      <c r="BH23" s="106">
        <v>0</v>
      </c>
      <c r="BI23" s="262">
        <v>0</v>
      </c>
      <c r="BL23" s="13" t="s">
        <v>145</v>
      </c>
      <c r="BM23" s="71" t="e">
        <f>GETPIVOTDATA("Qté livrée (msi)",$BL$3,"Code LE","D11-1")+GETPIVOTDATA("Qté livrée (msi)",$BL$3,"Code LE","D11-11")+GETPIVOTDATA("Qté livrée (msi)",$BL$3,"Code LE","D16-1")+GETPIVOTDATA("Qté livrée (msi)",$BL$3,"Code LE","D21-1")+GETPIVOTDATA("Qté livrée (msi)",$BL$3,"Code LE","S21-1")+GETPIVOTDATA("Qté livrée (msi)",$BL$3,"Code LE","S31-1")+GETPIVOTDATA("Qté livrée (msi)",$BL$3,"Code LE","T11-1")</f>
        <v>#REF!</v>
      </c>
      <c r="BN23" s="255" t="e">
        <f>BM23/SUM(BM23:BM25)</f>
        <v>#REF!</v>
      </c>
    </row>
    <row r="24" spans="1:66" x14ac:dyDescent="0.25">
      <c r="A24" s="224" t="s">
        <v>54</v>
      </c>
      <c r="B24" s="224"/>
      <c r="C24" s="225">
        <v>45481</v>
      </c>
      <c r="D24" s="81">
        <v>174</v>
      </c>
      <c r="E24" s="224" t="str">
        <f>_xlfn.XLOOKUP(D24,'PO Client'!$A:$A,'PO Client'!$B:$B,FALSE)&amp;""</f>
        <v>Imprimerie Ste-Julie</v>
      </c>
      <c r="F24" s="224" t="str">
        <f>_xlfn.XLOOKUP(E24,Clients!B:B,Clients!C:C)</f>
        <v>Imprimerie Ste-Julie</v>
      </c>
      <c r="G24" s="224"/>
      <c r="H24" s="79">
        <v>40052</v>
      </c>
      <c r="I24" s="79">
        <v>30015</v>
      </c>
      <c r="J24" s="226" t="str">
        <f>_xlfn.XLOOKUP(I24,'Prix MP'!A:A,'Prix MP'!F:F,FALSE)</f>
        <v>S15-3</v>
      </c>
      <c r="K24" s="227">
        <f>44.25*12*5</f>
        <v>2655</v>
      </c>
      <c r="L24" s="227">
        <f>30.5*12*4.685</f>
        <v>1714.7099999999998</v>
      </c>
      <c r="M24" s="227">
        <f>13*12*4.685</f>
        <v>730.8599999999999</v>
      </c>
      <c r="N24" s="227"/>
      <c r="O24" s="227"/>
      <c r="P24" s="228"/>
      <c r="Q24" s="81">
        <v>0.75</v>
      </c>
      <c r="R24" s="229">
        <f>39.54/2</f>
        <v>19.77</v>
      </c>
      <c r="S24" s="235"/>
      <c r="T24" s="231">
        <f>_xlfn.XLOOKUP(I24,'Prix MP'!A:A,'Prix MP'!U:U, FALSE)</f>
        <v>0.26885424108657641</v>
      </c>
      <c r="U24" s="232">
        <f t="shared" si="16"/>
        <v>196.49481064053521</v>
      </c>
      <c r="V24" s="232">
        <f t="shared" si="17"/>
        <v>56.306143710761773</v>
      </c>
      <c r="W24" s="233">
        <f t="shared" si="12"/>
        <v>7.8881355932203495E-2</v>
      </c>
      <c r="X24" s="232">
        <v>3.1594129411764702</v>
      </c>
      <c r="Y24" s="232">
        <v>0</v>
      </c>
      <c r="Z24" s="232">
        <f t="shared" si="18"/>
        <v>45.072115384615387</v>
      </c>
      <c r="AA24" s="232">
        <f t="shared" si="13"/>
        <v>320.80248267708885</v>
      </c>
      <c r="AB24" s="244">
        <v>0.28000000000000003</v>
      </c>
      <c r="AC24" s="244" t="str">
        <f>_xlfn.XLOOKUP(H24,'Prix vente'!A:A,'Prix vente'!Z:Z, "")</f>
        <v>USD</v>
      </c>
      <c r="AD24" s="232">
        <v>0</v>
      </c>
      <c r="AE24" s="232">
        <f t="shared" si="0"/>
        <v>-320.80248267708885</v>
      </c>
      <c r="AF24" s="236"/>
      <c r="AG24" s="251">
        <f t="shared" si="14"/>
        <v>252.80095435129698</v>
      </c>
      <c r="AH24" s="236"/>
      <c r="AI24" s="236" t="str">
        <f t="shared" ref="AI24:AI25" si="31">IF(AD24=0,"S","")</f>
        <v>S</v>
      </c>
      <c r="AK24" t="str">
        <v>LE-2024094</v>
      </c>
      <c r="AL24" t="str">
        <f t="shared" si="1"/>
        <v>Digi</v>
      </c>
      <c r="AM24" t="str">
        <f t="shared" si="2"/>
        <v>D11-1</v>
      </c>
      <c r="AN24">
        <f t="shared" si="3"/>
        <v>13112</v>
      </c>
      <c r="AO24" s="261">
        <f t="shared" si="4"/>
        <v>4696.3766189697471</v>
      </c>
      <c r="AP24" s="261">
        <f t="shared" si="5"/>
        <v>5278.6224000000002</v>
      </c>
      <c r="AQ24" s="261">
        <f t="shared" si="6"/>
        <v>427.04284293070577</v>
      </c>
      <c r="AS24" s="217" t="s">
        <v>151</v>
      </c>
      <c r="AT24" s="106">
        <v>58596.2</v>
      </c>
      <c r="AU24" s="262">
        <v>22041.298335600004</v>
      </c>
      <c r="AV24" s="262">
        <v>3231.3136203740378</v>
      </c>
      <c r="AW24" s="262">
        <v>17096.705626990668</v>
      </c>
      <c r="AX24" s="258">
        <v>0.7756669034045478</v>
      </c>
      <c r="AY24" s="258">
        <v>0.14660268969523368</v>
      </c>
      <c r="AZ24" s="258"/>
      <c r="BA24" s="257" t="str">
        <v>LE-2024093</v>
      </c>
      <c r="BB24" s="257" t="str">
        <f t="shared" si="7"/>
        <v>Multi-Flex</v>
      </c>
      <c r="BC24" s="257" t="str">
        <f t="shared" si="8"/>
        <v>S15-3</v>
      </c>
      <c r="BD24" s="28">
        <f t="shared" si="9"/>
        <v>1076</v>
      </c>
      <c r="BE24" s="28">
        <f t="shared" si="10"/>
        <v>559.6539667904193</v>
      </c>
      <c r="BF24" s="257"/>
      <c r="BG24" s="13" t="s">
        <v>1119</v>
      </c>
      <c r="BH24" s="106">
        <v>772.8</v>
      </c>
      <c r="BI24" s="262">
        <v>432.30136290391266</v>
      </c>
      <c r="BL24" s="13" t="s">
        <v>1467</v>
      </c>
      <c r="BM24" s="71">
        <f>GETPIVOTDATA("Qté livrée (msi)",$BL$3,"Code LE","B15-3")+GETPIVOTDATA("Qté livrée (msi)",$BL$3,"Code LE","B25-3")+GETPIVOTDATA("Qté livrée (msi)",$BL$3,"Code LE","S11-3")+GETPIVOTDATA("Qté livrée (msi)",$BL$3,"Code LE","S15-3")+GETPIVOTDATA("Qté livrée (msi)",$BL$3,"Code LE","S35-3")</f>
        <v>279830.65999999997</v>
      </c>
      <c r="BN24" s="255" t="e">
        <f>BM24/SUM(BM23:BM25)</f>
        <v>#REF!</v>
      </c>
    </row>
    <row r="25" spans="1:66" x14ac:dyDescent="0.25">
      <c r="A25" s="224" t="s">
        <v>55</v>
      </c>
      <c r="B25" s="224"/>
      <c r="C25" s="225">
        <v>45481</v>
      </c>
      <c r="D25" s="81">
        <v>175</v>
      </c>
      <c r="E25" s="224" t="str">
        <f>_xlfn.XLOOKUP(D25,'PO Client'!$A:$A,'PO Client'!$B:$B,FALSE)&amp;""</f>
        <v>Imprimerie Ste-Julie</v>
      </c>
      <c r="F25" s="224" t="str">
        <f>_xlfn.XLOOKUP(E25,Clients!B:B,Clients!C:C)</f>
        <v>Imprimerie Ste-Julie</v>
      </c>
      <c r="G25" s="224"/>
      <c r="H25" s="79">
        <v>40053</v>
      </c>
      <c r="I25" s="79">
        <v>30017</v>
      </c>
      <c r="J25" s="226" t="str">
        <f>_xlfn.XLOOKUP(I25,'Prix MP'!A:A,'Prix MP'!F:F,FALSE)</f>
        <v>B25-3</v>
      </c>
      <c r="K25" s="227">
        <f>61*5*12</f>
        <v>3660</v>
      </c>
      <c r="L25" s="227">
        <v>2464</v>
      </c>
      <c r="M25" s="227">
        <v>671</v>
      </c>
      <c r="N25" s="227"/>
      <c r="O25" s="227"/>
      <c r="P25" s="228"/>
      <c r="Q25" s="81">
        <v>1</v>
      </c>
      <c r="R25" s="229">
        <f>39.54/2</f>
        <v>19.77</v>
      </c>
      <c r="S25" s="235"/>
      <c r="T25" s="231">
        <f>_xlfn.XLOOKUP(I25,'Prix MP'!A:A,'Prix MP'!U:U, FALSE)</f>
        <v>0.32628488624786672</v>
      </c>
      <c r="U25" s="232">
        <f t="shared" si="16"/>
        <v>218.93715867231856</v>
      </c>
      <c r="V25" s="232">
        <f t="shared" si="17"/>
        <v>171.29956528013003</v>
      </c>
      <c r="W25" s="233">
        <f t="shared" si="12"/>
        <v>0.14344262295081966</v>
      </c>
      <c r="X25" s="232">
        <v>3.1594129411764702</v>
      </c>
      <c r="Y25" s="232">
        <v>0</v>
      </c>
      <c r="Z25" s="232">
        <f t="shared" si="18"/>
        <v>60.096153846153847</v>
      </c>
      <c r="AA25" s="232">
        <f t="shared" si="13"/>
        <v>473.26229073977896</v>
      </c>
      <c r="AB25" s="244">
        <v>0.33</v>
      </c>
      <c r="AC25" s="244" t="str">
        <f>_xlfn.XLOOKUP(H25,'Prix vente'!A:A,'Prix vente'!Z:Z, "")</f>
        <v>USD</v>
      </c>
      <c r="AD25" s="232">
        <v>0</v>
      </c>
      <c r="AE25" s="232">
        <f t="shared" si="0"/>
        <v>-473.26229073977896</v>
      </c>
      <c r="AF25" s="236"/>
      <c r="AG25" s="251">
        <f t="shared" si="14"/>
        <v>390.23672395244859</v>
      </c>
      <c r="AH25" s="236"/>
      <c r="AI25" s="236" t="str">
        <f t="shared" si="31"/>
        <v>S</v>
      </c>
      <c r="AK25" t="str">
        <v>LE-2024095</v>
      </c>
      <c r="AL25" t="str">
        <f t="shared" si="1"/>
        <v>Luso-Flex</v>
      </c>
      <c r="AM25" t="str">
        <f t="shared" si="2"/>
        <v>D21-1</v>
      </c>
      <c r="AN25">
        <f t="shared" si="3"/>
        <v>6984</v>
      </c>
      <c r="AO25" s="261">
        <f t="shared" si="4"/>
        <v>2333.6400761695472</v>
      </c>
      <c r="AP25" s="261">
        <f t="shared" si="5"/>
        <v>3254.5440000000003</v>
      </c>
      <c r="AQ25" s="261">
        <f t="shared" si="6"/>
        <v>644.38417926031707</v>
      </c>
      <c r="AS25" s="13" t="s">
        <v>1117</v>
      </c>
      <c r="AT25" s="106">
        <v>220593.29300000001</v>
      </c>
      <c r="AU25" s="262">
        <v>99786.481266000017</v>
      </c>
      <c r="AV25" s="262">
        <v>23448.683040486107</v>
      </c>
      <c r="AW25" s="262">
        <v>69759.19679653924</v>
      </c>
      <c r="AX25" s="258">
        <v>0.69908464464823383</v>
      </c>
      <c r="AY25" s="258">
        <v>0.23498857503532111</v>
      </c>
      <c r="AZ25" s="258"/>
      <c r="BA25" s="257" t="str">
        <v>LE-2024097</v>
      </c>
      <c r="BB25" s="257" t="str">
        <f t="shared" si="7"/>
        <v>Mijo</v>
      </c>
      <c r="BC25" s="257" t="str">
        <f t="shared" si="8"/>
        <v>S15-3</v>
      </c>
      <c r="BD25" s="28">
        <f t="shared" si="9"/>
        <v>657.9</v>
      </c>
      <c r="BE25" s="28">
        <f t="shared" si="10"/>
        <v>371.97342562578513</v>
      </c>
      <c r="BF25" s="257"/>
      <c r="BG25" s="217" t="s">
        <v>149</v>
      </c>
      <c r="BH25" s="106">
        <v>451.5</v>
      </c>
      <c r="BI25" s="262">
        <v>301.33163380484427</v>
      </c>
      <c r="BL25" s="13" t="s">
        <v>1468</v>
      </c>
      <c r="BM25" s="71">
        <f>GETPIVOTDATA("Qté livrée (msi)",$BL$3,"Code LE","D11-2")</f>
        <v>43753.63499999998</v>
      </c>
      <c r="BN25" s="255" t="e">
        <f>BM25/SUM(BM23:BM25)</f>
        <v>#REF!</v>
      </c>
    </row>
    <row r="26" spans="1:66" x14ac:dyDescent="0.25">
      <c r="A26" s="224" t="s">
        <v>56</v>
      </c>
      <c r="B26" s="224"/>
      <c r="C26" s="225">
        <v>45482</v>
      </c>
      <c r="D26" s="81">
        <v>188</v>
      </c>
      <c r="E26" s="224" t="s">
        <v>8</v>
      </c>
      <c r="F26" s="224" t="str">
        <f>_xlfn.XLOOKUP(E26,Clients!B:B,Clients!C:C)</f>
        <v>Digi</v>
      </c>
      <c r="G26" s="224"/>
      <c r="H26" s="79">
        <v>40033</v>
      </c>
      <c r="I26" s="79">
        <v>30013</v>
      </c>
      <c r="J26" s="226" t="str">
        <f>_xlfn.XLOOKUP(I26,'Prix MP'!A:A,'Prix MP'!F:F,FALSE)</f>
        <v>D11-1</v>
      </c>
      <c r="K26" s="227">
        <f>4*59.52*12*9.843+59.52*12*19.685</f>
        <v>42180.871679999997</v>
      </c>
      <c r="L26" s="227">
        <v>6580</v>
      </c>
      <c r="M26" s="227">
        <v>34992</v>
      </c>
      <c r="N26" s="227"/>
      <c r="O26" s="227"/>
      <c r="P26" s="228"/>
      <c r="Q26" s="81">
        <f>6+4.5+5.5</f>
        <v>16</v>
      </c>
      <c r="R26" s="229">
        <f>-70.02/3*2</f>
        <v>-46.68</v>
      </c>
      <c r="S26" s="235">
        <v>1.3714999999999999</v>
      </c>
      <c r="T26" s="231">
        <f>_xlfn.XLOOKUP(I26,'Prix MP'!A:A,'Prix MP'!U:U, FALSE)</f>
        <v>0.35817393372252498</v>
      </c>
      <c r="U26" s="232">
        <f t="shared" si="16"/>
        <v>12533.222288818593</v>
      </c>
      <c r="V26" s="232">
        <f t="shared" si="17"/>
        <v>218.08196475784121</v>
      </c>
      <c r="W26" s="233">
        <f t="shared" si="12"/>
        <v>1.4434781827628571E-2</v>
      </c>
      <c r="X26" s="232">
        <v>145.81905882352942</v>
      </c>
      <c r="Y26" s="232">
        <f>19.2*5</f>
        <v>96</v>
      </c>
      <c r="Z26" s="232">
        <f t="shared" si="18"/>
        <v>961.53846153846155</v>
      </c>
      <c r="AA26" s="232">
        <f t="shared" si="13"/>
        <v>13907.981773938425</v>
      </c>
      <c r="AB26" s="244">
        <v>0.31</v>
      </c>
      <c r="AC26" s="244" t="str">
        <f>_xlfn.XLOOKUP(H26,'Prix vente'!A:A,'Prix vente'!Z:Z, "")</f>
        <v>USD</v>
      </c>
      <c r="AD26" s="232">
        <f t="shared" ref="AD26:AD31" si="32">IF(AC26="CAD",(M26+N26)*AB26,(M26+N26)*AB26*S26)</f>
        <v>14877.373680000001</v>
      </c>
      <c r="AE26" s="232">
        <f t="shared" si="0"/>
        <v>969.39190606157536</v>
      </c>
      <c r="AF26" s="236">
        <f t="shared" ref="AF26:AF35" si="33">1-AA26/AD26</f>
        <v>6.515880604415758E-2</v>
      </c>
      <c r="AG26" s="251">
        <f t="shared" si="14"/>
        <v>12751.304253576434</v>
      </c>
      <c r="AH26" s="236">
        <f t="shared" si="19"/>
        <v>0.85709376720961905</v>
      </c>
      <c r="AI26" s="236" t="str">
        <f>IF(AD26=0,"S","")</f>
        <v/>
      </c>
      <c r="AK26" t="str">
        <v>LE-2024096</v>
      </c>
      <c r="AL26" t="str">
        <f t="shared" si="1"/>
        <v>Imprimerie Ste-Julie</v>
      </c>
      <c r="AM26" t="str">
        <f t="shared" si="2"/>
        <v>S21-1</v>
      </c>
      <c r="AN26">
        <f t="shared" si="3"/>
        <v>6977</v>
      </c>
      <c r="AO26" s="261">
        <f t="shared" si="4"/>
        <v>2017.7493261362292</v>
      </c>
      <c r="AP26" s="261">
        <f t="shared" si="5"/>
        <v>2561.9544000000005</v>
      </c>
      <c r="AQ26" s="261">
        <f t="shared" si="6"/>
        <v>356.79280056060406</v>
      </c>
      <c r="AS26" s="217" t="s">
        <v>128</v>
      </c>
      <c r="AT26" s="106">
        <v>23174.368000000002</v>
      </c>
      <c r="AU26" s="262">
        <v>10474.814335999999</v>
      </c>
      <c r="AV26" s="262">
        <v>1913.4357852104911</v>
      </c>
      <c r="AW26" s="262">
        <v>7694.4436617994679</v>
      </c>
      <c r="AX26" s="258">
        <v>0.73456611401264538</v>
      </c>
      <c r="AY26" s="258">
        <v>0.18267013847055658</v>
      </c>
      <c r="AZ26" s="258"/>
      <c r="BA26" s="257" t="str">
        <v>LE-2024098</v>
      </c>
      <c r="BB26" s="257" t="str">
        <f t="shared" si="7"/>
        <v>Mijo</v>
      </c>
      <c r="BC26" s="257" t="str">
        <f t="shared" si="8"/>
        <v>B25-3</v>
      </c>
      <c r="BD26" s="28">
        <f t="shared" si="9"/>
        <v>614.13</v>
      </c>
      <c r="BE26" s="28">
        <f t="shared" si="10"/>
        <v>314.24265421882188</v>
      </c>
      <c r="BF26" s="257"/>
      <c r="BG26" s="217" t="s">
        <v>169</v>
      </c>
      <c r="BH26" s="106">
        <v>321.3</v>
      </c>
      <c r="BI26" s="262">
        <v>130.96972909906839</v>
      </c>
      <c r="BN26" s="255"/>
    </row>
    <row r="27" spans="1:66" x14ac:dyDescent="0.25">
      <c r="A27" s="224" t="s">
        <v>57</v>
      </c>
      <c r="B27" s="224"/>
      <c r="C27" s="225">
        <v>45488</v>
      </c>
      <c r="D27" s="81">
        <v>177</v>
      </c>
      <c r="E27" s="224" t="str">
        <f>_xlfn.XLOOKUP(D27,'PO Client'!$A:$A,'PO Client'!$B:$B,FALSE)&amp;""</f>
        <v>Étiquettes Luso-Flex</v>
      </c>
      <c r="F27" s="224" t="str">
        <f>_xlfn.XLOOKUP(E27,Clients!B:B,Clients!C:C)</f>
        <v>Luso-Flex</v>
      </c>
      <c r="G27" s="224"/>
      <c r="H27" s="79">
        <v>40055</v>
      </c>
      <c r="I27" s="79">
        <v>30012</v>
      </c>
      <c r="J27" s="226" t="str">
        <f>_xlfn.XLOOKUP(I27,'Prix MP'!A:A,'Prix MP'!F:F,FALSE)</f>
        <v>D21-1</v>
      </c>
      <c r="K27" s="227">
        <f>60.24*9.843*12</f>
        <v>7115.3078399999995</v>
      </c>
      <c r="L27" s="227"/>
      <c r="M27" s="227">
        <f>5*12*12*9.7</f>
        <v>6983.9999999999991</v>
      </c>
      <c r="N27" s="227"/>
      <c r="O27" s="227"/>
      <c r="P27" s="228"/>
      <c r="Q27" s="81">
        <v>2</v>
      </c>
      <c r="R27" s="229">
        <v>0</v>
      </c>
      <c r="S27" s="235"/>
      <c r="T27" s="231">
        <f>_xlfn.XLOOKUP(I27,'Prix MP'!A:A,'Prix MP'!U:U, FALSE)</f>
        <v>0.32797457659534618</v>
      </c>
      <c r="U27" s="232">
        <f t="shared" si="16"/>
        <v>2290.5744429418974</v>
      </c>
      <c r="V27" s="232">
        <f t="shared" si="17"/>
        <v>43.065633227649592</v>
      </c>
      <c r="W27" s="233">
        <f t="shared" si="12"/>
        <v>1.8454273933424137E-2</v>
      </c>
      <c r="X27" s="232">
        <v>14.581905882352938</v>
      </c>
      <c r="Y27" s="232">
        <f>19.2*2</f>
        <v>38.4</v>
      </c>
      <c r="Z27" s="232">
        <f t="shared" si="18"/>
        <v>120.19230769230769</v>
      </c>
      <c r="AA27" s="232">
        <f t="shared" si="13"/>
        <v>2506.8142897442076</v>
      </c>
      <c r="AB27" s="244">
        <v>0.46600000000000003</v>
      </c>
      <c r="AC27" s="244" t="str">
        <f>_xlfn.XLOOKUP(H27,'Prix vente'!A:A,'Prix vente'!Z:Z, "")</f>
        <v>CAD</v>
      </c>
      <c r="AD27" s="232">
        <f t="shared" si="32"/>
        <v>3254.5439999999999</v>
      </c>
      <c r="AE27" s="232">
        <f t="shared" si="0"/>
        <v>747.72971025579227</v>
      </c>
      <c r="AF27" s="236">
        <f t="shared" si="33"/>
        <v>0.2297494549945529</v>
      </c>
      <c r="AG27" s="251">
        <f t="shared" si="14"/>
        <v>2333.6400761695468</v>
      </c>
      <c r="AH27" s="236">
        <f t="shared" si="19"/>
        <v>0.71704056733279586</v>
      </c>
      <c r="AI27" s="236" t="str">
        <f t="shared" ref="AI27:AI28" si="34">IF(AD27=0,"S","")</f>
        <v/>
      </c>
      <c r="AK27" t="str">
        <v>LE-2024099</v>
      </c>
      <c r="AL27" t="str">
        <f t="shared" si="1"/>
        <v>Digi</v>
      </c>
      <c r="AM27" t="str">
        <f t="shared" si="2"/>
        <v>D11-1</v>
      </c>
      <c r="AN27">
        <f t="shared" si="3"/>
        <v>16194</v>
      </c>
      <c r="AO27" s="261">
        <f t="shared" si="4"/>
        <v>5965.7450400823764</v>
      </c>
      <c r="AP27" s="261">
        <f t="shared" si="5"/>
        <v>6772.6708740000004</v>
      </c>
      <c r="AQ27" s="261">
        <f t="shared" si="6"/>
        <v>-174.44152173848579</v>
      </c>
      <c r="AS27" s="217" t="s">
        <v>348</v>
      </c>
      <c r="AT27" s="106">
        <v>24642.494999999988</v>
      </c>
      <c r="AU27" s="262">
        <v>11483.402669999996</v>
      </c>
      <c r="AV27" s="262">
        <v>2755.676878304027</v>
      </c>
      <c r="AW27" s="262">
        <v>7953.0908106461948</v>
      </c>
      <c r="AX27" s="258">
        <v>0.69257266676046969</v>
      </c>
      <c r="AY27" s="258">
        <v>0.23997041273342617</v>
      </c>
      <c r="AZ27" s="258"/>
      <c r="BA27" s="257" t="str">
        <v>LE-2024108</v>
      </c>
      <c r="BB27" s="257" t="str">
        <f t="shared" si="7"/>
        <v>iFlex</v>
      </c>
      <c r="BC27" s="257" t="str">
        <f t="shared" si="8"/>
        <v>B25-3</v>
      </c>
      <c r="BD27" s="28">
        <f t="shared" si="9"/>
        <v>756.6</v>
      </c>
      <c r="BE27" s="28">
        <f t="shared" si="10"/>
        <v>361.91989854175296</v>
      </c>
      <c r="BF27" s="257"/>
      <c r="BG27" s="13" t="s">
        <v>1113</v>
      </c>
      <c r="BH27" s="106">
        <v>6434.7</v>
      </c>
      <c r="BI27" s="262">
        <v>3261.559233561989</v>
      </c>
    </row>
    <row r="28" spans="1:66" x14ac:dyDescent="0.25">
      <c r="A28" s="224" t="s">
        <v>58</v>
      </c>
      <c r="B28" s="224"/>
      <c r="C28" s="225">
        <v>45483</v>
      </c>
      <c r="D28" s="81">
        <v>178</v>
      </c>
      <c r="E28" s="224" t="str">
        <f>_xlfn.XLOOKUP(D28,'PO Client'!$A:$A,'PO Client'!$B:$B,FALSE)&amp;""</f>
        <v>Étiquettes Rive-Sud</v>
      </c>
      <c r="F28" s="224" t="str">
        <f>_xlfn.XLOOKUP(E28,Clients!B:B,Clients!C:C)</f>
        <v>Étiquettes Rive-Sud</v>
      </c>
      <c r="G28" s="224"/>
      <c r="H28" s="79">
        <v>40058</v>
      </c>
      <c r="I28" s="79">
        <v>30012</v>
      </c>
      <c r="J28" s="226" t="str">
        <f>_xlfn.XLOOKUP(I28,'Prix MP'!A:A,'Prix MP'!F:F,FALSE)</f>
        <v>D21-1</v>
      </c>
      <c r="K28" s="227">
        <f>60.24*12*19.685</f>
        <v>14229.8928</v>
      </c>
      <c r="L28" s="227">
        <v>6857</v>
      </c>
      <c r="M28" s="227">
        <v>7200</v>
      </c>
      <c r="N28" s="227"/>
      <c r="O28" s="227"/>
      <c r="P28" s="228"/>
      <c r="Q28" s="81">
        <v>2.33</v>
      </c>
      <c r="R28" s="229">
        <v>0</v>
      </c>
      <c r="S28" s="235"/>
      <c r="T28" s="231">
        <f>_xlfn.XLOOKUP(I28,'Prix MP'!A:A,'Prix MP'!U:U, FALSE)</f>
        <v>0.32797457659534618</v>
      </c>
      <c r="U28" s="232">
        <f t="shared" si="16"/>
        <v>2361.4169514864925</v>
      </c>
      <c r="V28" s="232">
        <f t="shared" si="17"/>
        <v>56.704442876383744</v>
      </c>
      <c r="W28" s="233">
        <f t="shared" si="12"/>
        <v>1.2149972064441667E-2</v>
      </c>
      <c r="X28" s="232">
        <v>22.480438235294116</v>
      </c>
      <c r="Y28" s="232">
        <f>19.2*1</f>
        <v>19.2</v>
      </c>
      <c r="Z28" s="232">
        <f t="shared" si="18"/>
        <v>140.02403846153848</v>
      </c>
      <c r="AA28" s="232">
        <f t="shared" si="13"/>
        <v>2599.8258710597088</v>
      </c>
      <c r="AB28" s="244">
        <v>0.44799999999999995</v>
      </c>
      <c r="AC28" s="244" t="str">
        <f>_xlfn.XLOOKUP(H28,'Prix vente'!A:A,'Prix vente'!Z:Z, "")</f>
        <v>CAD</v>
      </c>
      <c r="AD28" s="232">
        <f t="shared" si="32"/>
        <v>3225.5999999999995</v>
      </c>
      <c r="AE28" s="232">
        <f t="shared" si="0"/>
        <v>625.77412894029067</v>
      </c>
      <c r="AF28" s="236">
        <f t="shared" si="33"/>
        <v>0.19400239612484216</v>
      </c>
      <c r="AG28" s="251">
        <f t="shared" si="14"/>
        <v>2418.1213943628763</v>
      </c>
      <c r="AH28" s="236">
        <f t="shared" si="19"/>
        <v>0.74966561085158634</v>
      </c>
      <c r="AI28" s="236" t="str">
        <f t="shared" si="34"/>
        <v/>
      </c>
      <c r="AK28" t="str">
        <v>LE-2024100</v>
      </c>
      <c r="AL28" t="str">
        <f t="shared" si="1"/>
        <v>Luso-Flex</v>
      </c>
      <c r="AM28" t="str">
        <f t="shared" si="2"/>
        <v>D21-1</v>
      </c>
      <c r="AN28">
        <f t="shared" si="3"/>
        <v>13615</v>
      </c>
      <c r="AO28" s="261">
        <f t="shared" si="4"/>
        <v>4667.4061995283719</v>
      </c>
      <c r="AP28" s="261">
        <f t="shared" si="5"/>
        <v>6344.59</v>
      </c>
      <c r="AQ28" s="261">
        <f t="shared" si="6"/>
        <v>1353.6808497928951</v>
      </c>
      <c r="AS28" s="217" t="s">
        <v>149</v>
      </c>
      <c r="AT28" s="106">
        <v>93930.640000000014</v>
      </c>
      <c r="AU28" s="262">
        <v>43771.678240000001</v>
      </c>
      <c r="AV28" s="262">
        <v>9848.4909985899067</v>
      </c>
      <c r="AW28" s="262">
        <v>31570.792087339509</v>
      </c>
      <c r="AX28" s="258">
        <v>0.72126071827168547</v>
      </c>
      <c r="AY28" s="258">
        <v>0.22499687913702224</v>
      </c>
      <c r="AZ28" s="258"/>
      <c r="BA28" s="257" t="str">
        <v>LE-2024112</v>
      </c>
      <c r="BB28" s="257" t="str">
        <f t="shared" si="7"/>
        <v>Alpha</v>
      </c>
      <c r="BC28" s="257" t="str">
        <f t="shared" si="8"/>
        <v>D21-1</v>
      </c>
      <c r="BD28" s="28">
        <f t="shared" si="9"/>
        <v>6626.2079999999996</v>
      </c>
      <c r="BE28" s="28">
        <f t="shared" si="10"/>
        <v>2365.8886264531766</v>
      </c>
      <c r="BF28" s="257"/>
      <c r="BG28" s="217" t="s">
        <v>146</v>
      </c>
      <c r="BH28" s="106">
        <v>3905.7</v>
      </c>
      <c r="BI28" s="262">
        <v>2103.5130137981241</v>
      </c>
      <c r="BL28" s="285" t="s">
        <v>1469</v>
      </c>
    </row>
    <row r="29" spans="1:66" x14ac:dyDescent="0.25">
      <c r="A29" s="224" t="s">
        <v>59</v>
      </c>
      <c r="B29" s="224"/>
      <c r="C29" s="225">
        <v>45484</v>
      </c>
      <c r="D29" s="81">
        <v>173</v>
      </c>
      <c r="E29" s="224" t="str">
        <f>_xlfn.XLOOKUP(D29,'PO Client'!$A:$A,'PO Client'!$B:$B,FALSE)&amp;""</f>
        <v>Imprimerie Ste-Julie</v>
      </c>
      <c r="F29" s="224" t="str">
        <f>_xlfn.XLOOKUP(E29,Clients!B:B,Clients!C:C)</f>
        <v>Imprimerie Ste-Julie</v>
      </c>
      <c r="G29" s="224"/>
      <c r="H29" s="79">
        <v>40048</v>
      </c>
      <c r="I29" s="79">
        <v>30011</v>
      </c>
      <c r="J29" s="226" t="str">
        <f>_xlfn.XLOOKUP(I29,'Prix MP'!A:A,'Prix MP'!F:F,FALSE)</f>
        <v>S21-1</v>
      </c>
      <c r="K29" s="227">
        <f>60.25*12*9.843</f>
        <v>7116.4889999999996</v>
      </c>
      <c r="L29" s="227">
        <v>3356.33</v>
      </c>
      <c r="M29" s="227">
        <v>3600</v>
      </c>
      <c r="N29" s="227"/>
      <c r="O29" s="227"/>
      <c r="P29" s="228"/>
      <c r="Q29" s="81">
        <v>1.1000000000000001</v>
      </c>
      <c r="R29" s="229">
        <f>39.54</f>
        <v>39.54</v>
      </c>
      <c r="S29" s="235">
        <v>1.365</v>
      </c>
      <c r="T29" s="231">
        <f>_xlfn.XLOOKUP(I29,'Prix MP'!A:A,'Prix MP'!U:U, FALSE)</f>
        <v>0.2835786407993599</v>
      </c>
      <c r="U29" s="232">
        <f t="shared" si="16"/>
        <v>1020.8831068776957</v>
      </c>
      <c r="V29" s="232">
        <f t="shared" si="17"/>
        <v>45.417671531784585</v>
      </c>
      <c r="W29" s="233">
        <f t="shared" si="12"/>
        <v>2.2505339360462676E-2</v>
      </c>
      <c r="X29" s="232">
        <v>14.581905882352938</v>
      </c>
      <c r="Y29" s="232">
        <v>19.2</v>
      </c>
      <c r="Z29" s="232">
        <f t="shared" si="18"/>
        <v>66.105769230769241</v>
      </c>
      <c r="AA29" s="232">
        <f t="shared" si="13"/>
        <v>1205.7284535226026</v>
      </c>
      <c r="AB29" s="244">
        <v>0.27</v>
      </c>
      <c r="AC29" s="244" t="str">
        <f>_xlfn.XLOOKUP(H29,'Prix vente'!A:A,'Prix vente'!Z:Z, "")</f>
        <v>USD</v>
      </c>
      <c r="AD29" s="232">
        <f t="shared" si="32"/>
        <v>1326.7800000000002</v>
      </c>
      <c r="AE29" s="232">
        <f t="shared" si="0"/>
        <v>121.05154647739755</v>
      </c>
      <c r="AF29" s="236">
        <f t="shared" si="33"/>
        <v>9.1237090156165657E-2</v>
      </c>
      <c r="AG29" s="251">
        <f t="shared" si="14"/>
        <v>1066.3007784094802</v>
      </c>
      <c r="AH29" s="236">
        <f t="shared" si="19"/>
        <v>0.80367564962501703</v>
      </c>
      <c r="AI29" s="236" t="str">
        <f>IF(AD29=0,"S","")</f>
        <v/>
      </c>
      <c r="AK29" t="str">
        <v>LE-2024101</v>
      </c>
      <c r="AL29" t="str">
        <f t="shared" si="1"/>
        <v>Luso-Flex</v>
      </c>
      <c r="AM29" t="str">
        <f t="shared" si="2"/>
        <v>B25-3</v>
      </c>
      <c r="AN29">
        <f t="shared" si="3"/>
        <v>7182.79</v>
      </c>
      <c r="AO29" s="261">
        <f t="shared" si="4"/>
        <v>2393.7923308063368</v>
      </c>
      <c r="AP29" s="261">
        <f t="shared" si="5"/>
        <v>3246.6210799999999</v>
      </c>
      <c r="AQ29" s="261">
        <f t="shared" si="6"/>
        <v>529.41416558552373</v>
      </c>
      <c r="AS29" s="217" t="s">
        <v>151</v>
      </c>
      <c r="AT29" s="106">
        <v>7027.5</v>
      </c>
      <c r="AU29" s="262">
        <v>2600.1750000000002</v>
      </c>
      <c r="AV29" s="262">
        <v>129.7452652064992</v>
      </c>
      <c r="AW29" s="262">
        <v>2057.3130384134101</v>
      </c>
      <c r="AX29" s="258">
        <v>0.79122099028465775</v>
      </c>
      <c r="AY29" s="258">
        <v>4.9898666515330384E-2</v>
      </c>
      <c r="AZ29" s="258"/>
      <c r="BA29" s="257" t="str">
        <v>LE-2024119</v>
      </c>
      <c r="BB29" s="257" t="str">
        <f t="shared" si="7"/>
        <v>Amstik</v>
      </c>
      <c r="BC29" s="257" t="str">
        <f t="shared" si="8"/>
        <v>D21-1</v>
      </c>
      <c r="BD29" s="28">
        <f t="shared" si="9"/>
        <v>283.64999999999998</v>
      </c>
      <c r="BE29" s="28">
        <f t="shared" si="10"/>
        <v>199.82698019924811</v>
      </c>
      <c r="BF29" s="257"/>
      <c r="BG29" s="217" t="s">
        <v>151</v>
      </c>
      <c r="BH29" s="106">
        <v>772.19999999999982</v>
      </c>
      <c r="BI29" s="262">
        <v>444.89305369900848</v>
      </c>
      <c r="BL29" s="13" t="s">
        <v>145</v>
      </c>
      <c r="BM29" s="71">
        <v>235003</v>
      </c>
      <c r="BN29" s="255">
        <f>BM29/SUM(BM29:BM31)</f>
        <v>0.56124143587847708</v>
      </c>
    </row>
    <row r="30" spans="1:66" x14ac:dyDescent="0.25">
      <c r="A30" s="224" t="s">
        <v>60</v>
      </c>
      <c r="B30" s="224"/>
      <c r="C30" s="225">
        <v>45488</v>
      </c>
      <c r="D30" s="81">
        <v>177</v>
      </c>
      <c r="E30" s="224" t="str">
        <f>_xlfn.XLOOKUP(D30,'PO Client'!$A:$A,'PO Client'!$B:$B,FALSE)&amp;""</f>
        <v>Étiquettes Luso-Flex</v>
      </c>
      <c r="F30" s="224" t="str">
        <f>_xlfn.XLOOKUP(E30,Clients!B:B,Clients!C:C)</f>
        <v>Luso-Flex</v>
      </c>
      <c r="G30" s="224"/>
      <c r="H30" s="79">
        <v>40060</v>
      </c>
      <c r="I30" s="79">
        <v>30012</v>
      </c>
      <c r="J30" s="226" t="str">
        <f>_xlfn.XLOOKUP(I30,'Prix MP'!A:A,'Prix MP'!F:F,FALSE)</f>
        <v>D21-1</v>
      </c>
      <c r="K30" s="227">
        <f>4*60.24*12*9.843</f>
        <v>28461.231359999998</v>
      </c>
      <c r="L30" s="227">
        <v>0</v>
      </c>
      <c r="M30" s="227">
        <v>27894.75</v>
      </c>
      <c r="N30" s="227"/>
      <c r="O30" s="227"/>
      <c r="P30" s="228"/>
      <c r="Q30" s="81">
        <v>8.5</v>
      </c>
      <c r="R30" s="229">
        <v>0</v>
      </c>
      <c r="S30" s="235"/>
      <c r="T30" s="231">
        <f>_xlfn.XLOOKUP(I30,'Prix MP'!A:A,'Prix MP'!U:U, FALSE)</f>
        <v>0.32797457659534618</v>
      </c>
      <c r="U30" s="232">
        <f t="shared" si="16"/>
        <v>9148.768820483032</v>
      </c>
      <c r="V30" s="232">
        <f t="shared" si="17"/>
        <v>185.79148419515519</v>
      </c>
      <c r="W30" s="233">
        <f t="shared" si="12"/>
        <v>1.9903613896204875E-2</v>
      </c>
      <c r="X30" s="232">
        <v>51.036670588235289</v>
      </c>
      <c r="Y30" s="232">
        <f>19.2*6</f>
        <v>115.19999999999999</v>
      </c>
      <c r="Z30" s="232">
        <f t="shared" si="18"/>
        <v>510.81730769230768</v>
      </c>
      <c r="AA30" s="232">
        <f t="shared" si="13"/>
        <v>10011.614282958732</v>
      </c>
      <c r="AB30" s="244">
        <v>0.46600000000000003</v>
      </c>
      <c r="AC30" s="244" t="str">
        <f>_xlfn.XLOOKUP(H30,'Prix vente'!A:A,'Prix vente'!Z:Z, "")</f>
        <v>CAD</v>
      </c>
      <c r="AD30" s="232">
        <f t="shared" si="32"/>
        <v>12998.953500000001</v>
      </c>
      <c r="AE30" s="232">
        <f t="shared" si="0"/>
        <v>2987.3392170412699</v>
      </c>
      <c r="AF30" s="236">
        <f t="shared" si="33"/>
        <v>0.22981382440065423</v>
      </c>
      <c r="AG30" s="251">
        <f t="shared" si="14"/>
        <v>9334.5603046781871</v>
      </c>
      <c r="AH30" s="236">
        <f t="shared" si="19"/>
        <v>0.71810090748291289</v>
      </c>
      <c r="AI30" s="236" t="str">
        <f t="shared" ref="AI30:AI34" si="35">IF(AD30=0,"S","")</f>
        <v/>
      </c>
      <c r="AK30" t="str">
        <v>LE-2024102</v>
      </c>
      <c r="AL30" t="str">
        <f t="shared" si="1"/>
        <v>Imprimerie Ste-Julie</v>
      </c>
      <c r="AM30" t="str">
        <f t="shared" si="2"/>
        <v>S21-1</v>
      </c>
      <c r="AN30">
        <f t="shared" si="3"/>
        <v>3492</v>
      </c>
      <c r="AO30" s="261">
        <f t="shared" si="4"/>
        <v>1033.7320550923148</v>
      </c>
      <c r="AP30" s="261">
        <f t="shared" si="5"/>
        <v>1275.1911</v>
      </c>
      <c r="AQ30" s="261">
        <f t="shared" si="6"/>
        <v>71.163421076614668</v>
      </c>
      <c r="AS30" s="217" t="s">
        <v>169</v>
      </c>
      <c r="AT30" s="106">
        <v>71818.290000000008</v>
      </c>
      <c r="AU30" s="262">
        <v>31456.411020000007</v>
      </c>
      <c r="AV30" s="262">
        <v>8801.3341131751822</v>
      </c>
      <c r="AW30" s="262">
        <v>20483.557198340663</v>
      </c>
      <c r="AX30" s="258">
        <v>0.65117273503697559</v>
      </c>
      <c r="AY30" s="258">
        <v>0.27979460554413815</v>
      </c>
      <c r="AZ30" s="258"/>
      <c r="BA30" s="257" t="str">
        <v>LE-2024120</v>
      </c>
      <c r="BB30" s="257" t="str">
        <f t="shared" si="7"/>
        <v>Luso-Flex</v>
      </c>
      <c r="BC30" s="257" t="str">
        <f t="shared" si="8"/>
        <v>T11-1</v>
      </c>
      <c r="BD30" s="28">
        <f t="shared" si="9"/>
        <v>321.3</v>
      </c>
      <c r="BE30" s="28">
        <f t="shared" si="10"/>
        <v>130.96972909906839</v>
      </c>
      <c r="BF30" s="257"/>
      <c r="BG30" s="217" t="s">
        <v>169</v>
      </c>
      <c r="BH30" s="106">
        <v>1756.8000000000002</v>
      </c>
      <c r="BI30" s="262">
        <v>713.15316606485646</v>
      </c>
      <c r="BL30" t="s">
        <v>1467</v>
      </c>
      <c r="BM30" s="71">
        <v>172983.56</v>
      </c>
      <c r="BN30" s="255">
        <f>BM30/SUM(BM29:BM31)</f>
        <v>0.41312469031361593</v>
      </c>
    </row>
    <row r="31" spans="1:66" x14ac:dyDescent="0.25">
      <c r="A31" s="224" t="s">
        <v>61</v>
      </c>
      <c r="B31" s="224"/>
      <c r="C31" s="225">
        <v>45481</v>
      </c>
      <c r="D31" s="81">
        <v>177</v>
      </c>
      <c r="E31" s="224" t="str">
        <f>_xlfn.XLOOKUP(D31,'PO Client'!$A:$A,'PO Client'!$B:$B,FALSE)&amp;""</f>
        <v>Étiquettes Luso-Flex</v>
      </c>
      <c r="F31" s="224" t="str">
        <f>_xlfn.XLOOKUP(E31,Clients!B:B,Clients!C:C)</f>
        <v>Luso-Flex</v>
      </c>
      <c r="G31" s="224"/>
      <c r="H31" s="79">
        <v>40056</v>
      </c>
      <c r="I31" s="79">
        <v>30012</v>
      </c>
      <c r="J31" s="226" t="str">
        <f>_xlfn.XLOOKUP(I31,'Prix MP'!A:A,'Prix MP'!F:F,FALSE)</f>
        <v>D21-1</v>
      </c>
      <c r="K31" s="227">
        <f>60.25*9.843*12</f>
        <v>7116.4889999999996</v>
      </c>
      <c r="L31" s="227">
        <v>3356</v>
      </c>
      <c r="M31" s="227">
        <v>3600</v>
      </c>
      <c r="N31" s="227"/>
      <c r="O31" s="227"/>
      <c r="P31" s="228"/>
      <c r="Q31" s="81">
        <f>1.25+0.75</f>
        <v>2</v>
      </c>
      <c r="R31" s="229">
        <v>0</v>
      </c>
      <c r="S31" s="235"/>
      <c r="T31" s="231">
        <f>_xlfn.XLOOKUP(I31,'Prix MP'!A:A,'Prix MP'!U:U, FALSE)</f>
        <v>0.32797457659534618</v>
      </c>
      <c r="U31" s="232">
        <f t="shared" si="16"/>
        <v>1180.7084757432463</v>
      </c>
      <c r="V31" s="232">
        <f t="shared" si="17"/>
        <v>52.636311823210377</v>
      </c>
      <c r="W31" s="233">
        <f t="shared" si="12"/>
        <v>2.2551710541532433E-2</v>
      </c>
      <c r="X31" s="232">
        <v>14.581905882352938</v>
      </c>
      <c r="Y31" s="232">
        <f>19.2</f>
        <v>19.2</v>
      </c>
      <c r="Z31" s="232">
        <f t="shared" si="18"/>
        <v>120.19230769230769</v>
      </c>
      <c r="AA31" s="232">
        <f t="shared" si="13"/>
        <v>1387.3190011411173</v>
      </c>
      <c r="AB31" s="244">
        <v>0.46600000000000003</v>
      </c>
      <c r="AC31" s="244" t="str">
        <f>_xlfn.XLOOKUP(H31,'Prix vente'!A:A,'Prix vente'!Z:Z, "")</f>
        <v>CAD</v>
      </c>
      <c r="AD31" s="232">
        <f t="shared" si="32"/>
        <v>1677.6000000000001</v>
      </c>
      <c r="AE31" s="232">
        <f t="shared" si="0"/>
        <v>290.28099885888287</v>
      </c>
      <c r="AF31" s="236">
        <f t="shared" si="33"/>
        <v>0.17303349955822778</v>
      </c>
      <c r="AG31" s="251">
        <f t="shared" si="14"/>
        <v>1233.3447875664567</v>
      </c>
      <c r="AH31" s="236">
        <f t="shared" si="19"/>
        <v>0.73518406507299516</v>
      </c>
      <c r="AI31" s="236" t="str">
        <f t="shared" si="35"/>
        <v/>
      </c>
      <c r="AK31" t="str">
        <v>LE-2024103</v>
      </c>
      <c r="AL31" t="str">
        <f t="shared" si="1"/>
        <v>Imprimerie Ste-Julie</v>
      </c>
      <c r="AM31" t="str">
        <f t="shared" si="2"/>
        <v>S21-1</v>
      </c>
      <c r="AN31">
        <f t="shared" si="3"/>
        <v>3327.6</v>
      </c>
      <c r="AO31" s="261">
        <f t="shared" si="4"/>
        <v>984.01788357377882</v>
      </c>
      <c r="AP31" s="261">
        <f t="shared" si="5"/>
        <v>1215.15633</v>
      </c>
      <c r="AQ31" s="261">
        <f t="shared" si="6"/>
        <v>105.91493797976568</v>
      </c>
      <c r="AS31" s="13" t="s">
        <v>1120</v>
      </c>
      <c r="AT31" s="106">
        <v>95442.33600000001</v>
      </c>
      <c r="AU31" s="262">
        <v>33126.324192</v>
      </c>
      <c r="AV31" s="262">
        <v>4406.4723892818583</v>
      </c>
      <c r="AW31" s="262">
        <v>25959.925831203211</v>
      </c>
      <c r="AX31" s="258">
        <v>0.7836645466831641</v>
      </c>
      <c r="AY31" s="258">
        <v>0.13302026399735653</v>
      </c>
      <c r="AZ31" s="255"/>
      <c r="BA31" t="str">
        <v>LE-2024120-1</v>
      </c>
      <c r="BB31" s="257" t="str">
        <f t="shared" si="7"/>
        <v>Visuascan</v>
      </c>
      <c r="BC31" t="str">
        <f t="shared" si="8"/>
        <v>T11-1</v>
      </c>
      <c r="BD31" s="28">
        <f t="shared" si="9"/>
        <v>321.3</v>
      </c>
      <c r="BE31" s="28">
        <f t="shared" si="10"/>
        <v>130.96972909906839</v>
      </c>
      <c r="BG31" s="13" t="s">
        <v>1112</v>
      </c>
      <c r="BH31" s="106">
        <v>1132.92</v>
      </c>
      <c r="BI31" s="262">
        <v>587.30913867282618</v>
      </c>
      <c r="BL31" t="s">
        <v>1468</v>
      </c>
      <c r="BM31" s="71">
        <v>10733.414999999997</v>
      </c>
      <c r="BN31" s="255">
        <f>BM31/SUM(BM29:BM31)</f>
        <v>2.5633873807907059E-2</v>
      </c>
    </row>
    <row r="32" spans="1:66" x14ac:dyDescent="0.25">
      <c r="A32" s="224" t="s">
        <v>62</v>
      </c>
      <c r="B32" s="224"/>
      <c r="C32" s="225">
        <v>45482</v>
      </c>
      <c r="D32" s="81">
        <v>176</v>
      </c>
      <c r="E32" s="224" t="str">
        <f>_xlfn.XLOOKUP(D32,'PO Client'!$A:$A,'PO Client'!$B:$B,FALSE)&amp;""</f>
        <v>Digi America Inc.</v>
      </c>
      <c r="F32" s="224" t="str">
        <f>_xlfn.XLOOKUP(E32,Clients!B:B,Clients!C:C)</f>
        <v>Digi</v>
      </c>
      <c r="G32" s="224"/>
      <c r="H32" s="79">
        <v>40054</v>
      </c>
      <c r="I32" s="79">
        <v>30013</v>
      </c>
      <c r="J32" s="226" t="str">
        <f>_xlfn.XLOOKUP(I32,'Prix MP'!A:A,'Prix MP'!F:F,FALSE)</f>
        <v>D11-1</v>
      </c>
      <c r="K32" s="227">
        <v>0</v>
      </c>
      <c r="L32" s="227">
        <v>0</v>
      </c>
      <c r="M32" s="227"/>
      <c r="N32" s="227">
        <v>18883</v>
      </c>
      <c r="O32" s="227"/>
      <c r="P32" s="228"/>
      <c r="Q32" s="81">
        <v>6</v>
      </c>
      <c r="R32" s="229">
        <v>-56.41</v>
      </c>
      <c r="S32" s="235">
        <v>1.3634999999999999</v>
      </c>
      <c r="T32" s="231">
        <f>_xlfn.XLOOKUP(I32,'Prix MP'!A:A,'Prix MP'!U:U, FALSE)</f>
        <v>0.35817393372252498</v>
      </c>
      <c r="U32" s="232">
        <f>(M32+N32)*T32</f>
        <v>6763.398390482439</v>
      </c>
      <c r="V32" s="232">
        <f t="shared" si="17"/>
        <v>0</v>
      </c>
      <c r="W32" s="233" t="e">
        <f t="shared" si="12"/>
        <v>#DIV/0!</v>
      </c>
      <c r="X32" s="232">
        <v>0</v>
      </c>
      <c r="Y32" s="232">
        <f>19.2*3</f>
        <v>57.599999999999994</v>
      </c>
      <c r="Z32" s="232">
        <f t="shared" si="18"/>
        <v>360.57692307692309</v>
      </c>
      <c r="AA32" s="232">
        <f t="shared" si="13"/>
        <v>7125.1653135593624</v>
      </c>
      <c r="AB32" s="244">
        <v>0.31</v>
      </c>
      <c r="AC32" s="244" t="str">
        <f>_xlfn.XLOOKUP(H32,'Prix vente'!A:A,'Prix vente'!Z:Z, "")</f>
        <v>USD</v>
      </c>
      <c r="AD32" s="232">
        <f>5566.38*S32</f>
        <v>7589.7591299999995</v>
      </c>
      <c r="AE32" s="232">
        <f t="shared" si="0"/>
        <v>464.59381644063706</v>
      </c>
      <c r="AF32" s="236">
        <f t="shared" si="33"/>
        <v>6.1213249127266667E-2</v>
      </c>
      <c r="AG32" s="251">
        <f t="shared" si="14"/>
        <v>6763.398390482439</v>
      </c>
      <c r="AH32" s="236">
        <f t="shared" si="19"/>
        <v>0.89112161198222894</v>
      </c>
      <c r="AI32" s="236" t="str">
        <f t="shared" si="35"/>
        <v/>
      </c>
      <c r="AK32" t="str">
        <v>LE-2024104</v>
      </c>
      <c r="AL32" t="str">
        <f t="shared" si="1"/>
        <v>Imprimerie Ste-Julie</v>
      </c>
      <c r="AM32" t="str">
        <f t="shared" si="2"/>
        <v>S15-3</v>
      </c>
      <c r="AN32">
        <f t="shared" si="3"/>
        <v>3600</v>
      </c>
      <c r="AO32" s="261">
        <f t="shared" si="4"/>
        <v>991.2655868862073</v>
      </c>
      <c r="AP32" s="261">
        <f t="shared" si="5"/>
        <v>1363.3200000000002</v>
      </c>
      <c r="AQ32" s="261">
        <f t="shared" si="6"/>
        <v>271.40564825708088</v>
      </c>
      <c r="AS32" s="217" t="s">
        <v>137</v>
      </c>
      <c r="AT32" s="106">
        <v>74072.736000000004</v>
      </c>
      <c r="AU32" s="262">
        <v>25703.239391999999</v>
      </c>
      <c r="AV32" s="262">
        <v>3576.3297871638979</v>
      </c>
      <c r="AW32" s="262">
        <v>19835.361966352844</v>
      </c>
      <c r="AX32" s="258">
        <v>0.7717066967258025</v>
      </c>
      <c r="AY32" s="258">
        <v>0.13913926305635282</v>
      </c>
      <c r="AZ32" s="255"/>
      <c r="BA32" t="str">
        <v>LE-2024120-2</v>
      </c>
      <c r="BB32" s="257" t="str">
        <f t="shared" si="7"/>
        <v>Corsair</v>
      </c>
      <c r="BC32" t="str">
        <f t="shared" si="8"/>
        <v>T11-1</v>
      </c>
      <c r="BD32" s="28">
        <f t="shared" si="9"/>
        <v>321.3</v>
      </c>
      <c r="BE32" s="28">
        <f t="shared" si="10"/>
        <v>130.96972909906839</v>
      </c>
      <c r="BG32" s="217" t="s">
        <v>146</v>
      </c>
      <c r="BH32" s="106">
        <v>270.72000000000003</v>
      </c>
      <c r="BI32" s="262">
        <v>148.36166328260273</v>
      </c>
      <c r="BM32" s="71"/>
    </row>
    <row r="33" spans="1:61" x14ac:dyDescent="0.25">
      <c r="A33" s="224" t="s">
        <v>63</v>
      </c>
      <c r="B33" s="224"/>
      <c r="C33" s="225">
        <v>45488</v>
      </c>
      <c r="D33" s="81">
        <v>179</v>
      </c>
      <c r="E33" s="224" t="str">
        <f>_xlfn.XLOOKUP(D33,'PO Client'!$A:$A,'PO Client'!$B:$B,FALSE)&amp;""</f>
        <v>Groupe Produlith Inc.</v>
      </c>
      <c r="F33" s="224" t="str">
        <f>_xlfn.XLOOKUP(E33,Clients!B:B,Clients!C:C)</f>
        <v>Produlith</v>
      </c>
      <c r="G33" s="224"/>
      <c r="H33" s="79">
        <v>40062</v>
      </c>
      <c r="I33" s="79">
        <v>30017</v>
      </c>
      <c r="J33" s="226" t="str">
        <f>_xlfn.XLOOKUP(I33,'Prix MP'!A:A,'Prix MP'!F:F,FALSE)</f>
        <v>B25-3</v>
      </c>
      <c r="K33" s="227">
        <f>47.75*12*4.3</f>
        <v>2463.9</v>
      </c>
      <c r="L33" s="227">
        <v>0</v>
      </c>
      <c r="M33" s="227">
        <v>2187</v>
      </c>
      <c r="N33" s="227">
        <v>0</v>
      </c>
      <c r="O33" s="227"/>
      <c r="P33" s="228"/>
      <c r="Q33" s="81">
        <v>1.5</v>
      </c>
      <c r="R33" s="229">
        <v>0</v>
      </c>
      <c r="S33" s="235">
        <v>1.3686</v>
      </c>
      <c r="T33" s="231">
        <f>_xlfn.XLOOKUP(I33,'Prix MP'!A:A,'Prix MP'!U:U, FALSE)</f>
        <v>0.32628488624786672</v>
      </c>
      <c r="U33" s="232">
        <f t="shared" si="16"/>
        <v>713.58504622408452</v>
      </c>
      <c r="V33" s="232">
        <f t="shared" si="17"/>
        <v>90.348285002034331</v>
      </c>
      <c r="W33" s="233">
        <f t="shared" si="12"/>
        <v>0.1123828077438208</v>
      </c>
      <c r="X33" s="232">
        <v>10.936429411764705</v>
      </c>
      <c r="Y33" s="232">
        <f t="shared" ref="Y33:Y36" si="36">19.2</f>
        <v>19.2</v>
      </c>
      <c r="Z33" s="232">
        <f t="shared" si="18"/>
        <v>90.144230769230774</v>
      </c>
      <c r="AA33" s="232">
        <f t="shared" si="13"/>
        <v>924.21399140711446</v>
      </c>
      <c r="AB33" s="244">
        <v>0.34</v>
      </c>
      <c r="AC33" s="244" t="str">
        <f>_xlfn.XLOOKUP(H33,'Prix vente'!A:A,'Prix vente'!Z:Z, "")</f>
        <v>USD</v>
      </c>
      <c r="AD33" s="232">
        <f t="shared" ref="AD33:AD45" si="37">IF(AC33="CAD",(M33+N33)*AB33,(M33+N33)*AB33*S33)</f>
        <v>1017.6635880000001</v>
      </c>
      <c r="AE33" s="232">
        <f t="shared" si="0"/>
        <v>93.449596592885655</v>
      </c>
      <c r="AF33" s="236">
        <f t="shared" si="33"/>
        <v>9.1827591843529399E-2</v>
      </c>
      <c r="AG33" s="251">
        <f t="shared" si="14"/>
        <v>803.93333122611887</v>
      </c>
      <c r="AH33" s="236">
        <f t="shared" si="19"/>
        <v>0.78997945952461335</v>
      </c>
      <c r="AI33" s="236" t="str">
        <f t="shared" si="35"/>
        <v/>
      </c>
      <c r="AK33" t="str">
        <v>LE-2024105</v>
      </c>
      <c r="AL33" t="str">
        <f t="shared" si="1"/>
        <v>Imprimerie Ste-Julie</v>
      </c>
      <c r="AM33" t="str">
        <f t="shared" si="2"/>
        <v>B25-3</v>
      </c>
      <c r="AN33">
        <f t="shared" si="3"/>
        <v>714.24</v>
      </c>
      <c r="AO33" s="261">
        <f t="shared" si="4"/>
        <v>244.12635189065389</v>
      </c>
      <c r="AP33" s="261">
        <f t="shared" si="5"/>
        <v>318.78316800000005</v>
      </c>
      <c r="AQ33" s="261">
        <f t="shared" si="6"/>
        <v>-40.198539426098819</v>
      </c>
      <c r="AS33" s="217" t="s">
        <v>151</v>
      </c>
      <c r="AT33" s="106">
        <v>13881.6</v>
      </c>
      <c r="AU33" s="262">
        <v>4622.5728000000008</v>
      </c>
      <c r="AV33" s="262">
        <v>320.0218744243748</v>
      </c>
      <c r="AW33" s="262">
        <v>4035.4986522724585</v>
      </c>
      <c r="AX33" s="258">
        <v>0.87299839869962848</v>
      </c>
      <c r="AY33" s="258">
        <v>6.9230250830095041E-2</v>
      </c>
      <c r="AZ33" s="255"/>
      <c r="BA33" t="str">
        <v>LE-2024120-3</v>
      </c>
      <c r="BB33" s="257" t="str">
        <f t="shared" si="7"/>
        <v>Damaflex</v>
      </c>
      <c r="BC33" t="str">
        <f t="shared" si="8"/>
        <v>T11-1</v>
      </c>
      <c r="BD33" s="28">
        <f t="shared" si="9"/>
        <v>321.3</v>
      </c>
      <c r="BE33" s="28">
        <f t="shared" si="10"/>
        <v>130.96972909906839</v>
      </c>
      <c r="BG33" s="217" t="s">
        <v>837</v>
      </c>
      <c r="BH33" s="106">
        <v>316.8</v>
      </c>
      <c r="BI33" s="262">
        <v>153.09044276053265</v>
      </c>
    </row>
    <row r="34" spans="1:61" x14ac:dyDescent="0.25">
      <c r="A34" s="224" t="s">
        <v>64</v>
      </c>
      <c r="B34" s="224"/>
      <c r="C34" s="225">
        <v>45491</v>
      </c>
      <c r="D34" s="81">
        <v>181</v>
      </c>
      <c r="E34" s="224" t="str">
        <f>_xlfn.XLOOKUP(D34,'PO Client'!$A:$A,'PO Client'!$B:$B,FALSE)&amp;""</f>
        <v>Imprimerie Ste-Julie</v>
      </c>
      <c r="F34" s="224" t="str">
        <f>_xlfn.XLOOKUP(E34,Clients!B:B,Clients!C:C)</f>
        <v>Imprimerie Ste-Julie</v>
      </c>
      <c r="G34" s="224"/>
      <c r="H34" s="79">
        <f>_xlfn.XLOOKUP(D34,'PO Client'!A:A,'PO Client'!O:O,"")</f>
        <v>40067</v>
      </c>
      <c r="I34" s="79">
        <v>30015</v>
      </c>
      <c r="J34" s="226" t="str">
        <f>_xlfn.XLOOKUP(I34,'Prix MP'!A:A,'Prix MP'!F:F,FALSE)</f>
        <v>S15-3</v>
      </c>
      <c r="K34" s="227">
        <f>60.24*9*12</f>
        <v>6505.92</v>
      </c>
      <c r="L34" s="227">
        <v>2747</v>
      </c>
      <c r="M34" s="227">
        <v>3600</v>
      </c>
      <c r="N34" s="227">
        <v>0</v>
      </c>
      <c r="O34" s="227"/>
      <c r="P34" s="228"/>
      <c r="Q34" s="81">
        <v>1.5</v>
      </c>
      <c r="R34" s="229">
        <v>-5.45</v>
      </c>
      <c r="S34" s="235">
        <v>1.3695999999999999</v>
      </c>
      <c r="T34" s="231">
        <f>_xlfn.XLOOKUP(I34,'Prix MP'!A:A,'Prix MP'!U:U, FALSE)</f>
        <v>0.26885424108657641</v>
      </c>
      <c r="U34" s="232">
        <f t="shared" si="16"/>
        <v>967.87526791167511</v>
      </c>
      <c r="V34" s="232">
        <f t="shared" si="17"/>
        <v>42.726315993478742</v>
      </c>
      <c r="W34" s="233">
        <f t="shared" si="12"/>
        <v>2.4426983424327392E-2</v>
      </c>
      <c r="X34" s="232">
        <v>14.581905882352938</v>
      </c>
      <c r="Y34" s="232">
        <f t="shared" si="36"/>
        <v>19.2</v>
      </c>
      <c r="Z34" s="232">
        <f t="shared" si="18"/>
        <v>90.144230769230774</v>
      </c>
      <c r="AA34" s="232">
        <f t="shared" si="13"/>
        <v>1129.0777205567374</v>
      </c>
      <c r="AB34" s="244">
        <v>0.28000000000000003</v>
      </c>
      <c r="AC34" s="244" t="str">
        <f>_xlfn.XLOOKUP(H34,'Prix vente'!A:A,'Prix vente'!Z:Z, "")</f>
        <v>USD</v>
      </c>
      <c r="AD34" s="232">
        <f t="shared" si="37"/>
        <v>1380.5568000000001</v>
      </c>
      <c r="AE34" s="232">
        <f t="shared" si="0"/>
        <v>251.47907944326266</v>
      </c>
      <c r="AF34" s="236">
        <f t="shared" si="33"/>
        <v>0.18215772030767774</v>
      </c>
      <c r="AG34" s="251">
        <f t="shared" si="14"/>
        <v>1010.6015839051538</v>
      </c>
      <c r="AH34" s="236">
        <f t="shared" si="19"/>
        <v>0.73202463231150916</v>
      </c>
      <c r="AI34" s="236" t="str">
        <f t="shared" si="35"/>
        <v/>
      </c>
      <c r="AK34" t="str">
        <v>LE-2024106</v>
      </c>
      <c r="AL34" t="str">
        <f t="shared" si="1"/>
        <v>Luso-Flex</v>
      </c>
      <c r="AM34" t="str">
        <f t="shared" si="2"/>
        <v>D21-1</v>
      </c>
      <c r="AN34">
        <f t="shared" si="3"/>
        <v>20973.599999999999</v>
      </c>
      <c r="AO34" s="261">
        <f t="shared" si="4"/>
        <v>7000.9190740381318</v>
      </c>
      <c r="AP34" s="261">
        <f t="shared" si="5"/>
        <v>9773.6975999999995</v>
      </c>
      <c r="AQ34" s="261">
        <f t="shared" si="6"/>
        <v>2321.7039621609629</v>
      </c>
      <c r="AS34" s="217" t="s">
        <v>169</v>
      </c>
      <c r="AT34" s="106">
        <v>7488</v>
      </c>
      <c r="AU34" s="262">
        <v>2800.5120000000002</v>
      </c>
      <c r="AV34" s="262">
        <v>510.1207276935852</v>
      </c>
      <c r="AW34" s="262">
        <v>2089.0652125779079</v>
      </c>
      <c r="AX34" s="258">
        <v>0.74595831497165799</v>
      </c>
      <c r="AY34" s="258">
        <v>0.18215266626016427</v>
      </c>
      <c r="AZ34" s="255"/>
      <c r="BA34" t="str">
        <v>LE-2024121</v>
      </c>
      <c r="BB34" s="257" t="str">
        <f t="shared" si="7"/>
        <v>MCC Label</v>
      </c>
      <c r="BC34" t="str">
        <f t="shared" si="8"/>
        <v>S31-1</v>
      </c>
      <c r="BD34" s="28">
        <f t="shared" si="9"/>
        <v>316.8</v>
      </c>
      <c r="BE34" s="28">
        <f t="shared" si="10"/>
        <v>153.09044276053265</v>
      </c>
      <c r="BG34" s="217" t="s">
        <v>151</v>
      </c>
      <c r="BH34" s="106">
        <v>224.1</v>
      </c>
      <c r="BI34" s="262">
        <v>154.88730353062243</v>
      </c>
    </row>
    <row r="35" spans="1:61" x14ac:dyDescent="0.25">
      <c r="A35" s="224" t="s">
        <v>65</v>
      </c>
      <c r="B35" s="224"/>
      <c r="C35" s="225">
        <v>45502</v>
      </c>
      <c r="D35" s="81">
        <v>182</v>
      </c>
      <c r="E35" s="224" t="str">
        <f>_xlfn.XLOOKUP(D35,'PO Client'!$A:$A,'PO Client'!$B:$B,FALSE)</f>
        <v>Groupe Produlith Inc.</v>
      </c>
      <c r="F35" s="224" t="str">
        <f>_xlfn.XLOOKUP(E35,Clients!B:B,Clients!C:C)</f>
        <v>Produlith</v>
      </c>
      <c r="G35" s="224"/>
      <c r="H35" s="79">
        <f>_xlfn.XLOOKUP(D35,'PO Client'!A:A,'PO Client'!O:O,"")</f>
        <v>40051</v>
      </c>
      <c r="I35" s="79">
        <v>30016</v>
      </c>
      <c r="J35" s="226" t="str">
        <f>_xlfn.XLOOKUP(I35,'Prix MP'!A:A,'Prix MP'!F:F,FALSE)</f>
        <v>B15-3</v>
      </c>
      <c r="K35" s="227">
        <f>60.24*12*16.919</f>
        <v>12230.406720000001</v>
      </c>
      <c r="L35" s="237">
        <f>60.24*12*14.3</f>
        <v>10337.184000000001</v>
      </c>
      <c r="M35" s="227">
        <v>1800</v>
      </c>
      <c r="N35" s="227">
        <v>0</v>
      </c>
      <c r="O35" s="227"/>
      <c r="P35" s="228"/>
      <c r="Q35" s="81">
        <v>1.5</v>
      </c>
      <c r="R35" s="229">
        <v>0</v>
      </c>
      <c r="S35" s="235">
        <v>1.3852</v>
      </c>
      <c r="T35" s="231">
        <f>_xlfn.XLOOKUP(I35,'Prix MP'!A:A,'Prix MP'!U:U, FALSE)</f>
        <v>0.32628488624786672</v>
      </c>
      <c r="U35" s="232">
        <f t="shared" si="16"/>
        <v>587.31279524616014</v>
      </c>
      <c r="V35" s="232">
        <f t="shared" si="17"/>
        <v>30.417164590916649</v>
      </c>
      <c r="W35" s="233">
        <f t="shared" si="12"/>
        <v>7.622209312757814E-3</v>
      </c>
      <c r="X35" s="232">
        <v>14.58190588235294</v>
      </c>
      <c r="Y35" s="232">
        <f t="shared" si="36"/>
        <v>19.2</v>
      </c>
      <c r="Z35" s="232">
        <f t="shared" si="18"/>
        <v>90.144230769230774</v>
      </c>
      <c r="AA35" s="232">
        <f t="shared" si="13"/>
        <v>741.65609648866052</v>
      </c>
      <c r="AB35" s="244">
        <v>0.34</v>
      </c>
      <c r="AC35" s="244" t="str">
        <f>_xlfn.XLOOKUP(H35,'Prix vente'!A:A,'Prix vente'!Z:Z, "")</f>
        <v>USD</v>
      </c>
      <c r="AD35" s="232">
        <f t="shared" si="37"/>
        <v>847.74239999999998</v>
      </c>
      <c r="AE35" s="232">
        <f t="shared" ref="AE35:AE66" si="38">AD35-AA35</f>
        <v>106.08630351133945</v>
      </c>
      <c r="AF35" s="236">
        <f t="shared" si="33"/>
        <v>0.12513978717041807</v>
      </c>
      <c r="AG35" s="251">
        <f t="shared" si="14"/>
        <v>617.72995983707676</v>
      </c>
      <c r="AH35" s="236">
        <f t="shared" si="19"/>
        <v>0.72867649398812273</v>
      </c>
      <c r="AI35" s="236" t="str">
        <f>IF(AD35=0,"S","")</f>
        <v/>
      </c>
      <c r="AK35" t="str">
        <v>LE-2024107</v>
      </c>
      <c r="AL35" t="str">
        <f t="shared" si="1"/>
        <v>iFlex</v>
      </c>
      <c r="AM35" t="str">
        <f t="shared" si="2"/>
        <v>S21-1</v>
      </c>
      <c r="AN35">
        <f t="shared" si="3"/>
        <v>780</v>
      </c>
      <c r="AO35" s="261">
        <f t="shared" si="4"/>
        <v>275.08829629382717</v>
      </c>
      <c r="AP35" s="261">
        <f t="shared" si="5"/>
        <v>251.16</v>
      </c>
      <c r="AQ35" s="261">
        <f t="shared" si="6"/>
        <v>-129.28386308115753</v>
      </c>
      <c r="AS35" s="13" t="s">
        <v>1118</v>
      </c>
      <c r="AT35" s="106">
        <v>48702</v>
      </c>
      <c r="AU35" s="262">
        <v>20084.467199999999</v>
      </c>
      <c r="AV35" s="262">
        <v>3554.4478991874812</v>
      </c>
      <c r="AW35" s="262">
        <v>14834.423747147357</v>
      </c>
      <c r="AX35" s="258">
        <v>0.73860180603383685</v>
      </c>
      <c r="AY35" s="258">
        <v>0.17697496596710721</v>
      </c>
      <c r="AZ35" s="255"/>
      <c r="BA35" t="str">
        <v>LE-2024121-1</v>
      </c>
      <c r="BB35" s="257" t="str">
        <f t="shared" si="7"/>
        <v>Damaflex</v>
      </c>
      <c r="BC35" t="str">
        <f t="shared" si="8"/>
        <v>S31-1</v>
      </c>
      <c r="BD35" s="28">
        <f t="shared" si="9"/>
        <v>316.8</v>
      </c>
      <c r="BE35" s="28">
        <f t="shared" ref="BE35:BE54" si="39">_xlfn.XLOOKUP(BA35,$A$3:$A$990,$AA$3:$AA$990)</f>
        <v>153.09044276053265</v>
      </c>
      <c r="BG35" s="217" t="s">
        <v>169</v>
      </c>
      <c r="BH35" s="106">
        <v>321.3</v>
      </c>
      <c r="BI35" s="262">
        <v>130.96972909906839</v>
      </c>
    </row>
    <row r="36" spans="1:61" x14ac:dyDescent="0.25">
      <c r="A36" s="224" t="s">
        <v>66</v>
      </c>
      <c r="B36" s="224"/>
      <c r="C36" s="225">
        <v>45510</v>
      </c>
      <c r="D36" s="81">
        <v>183</v>
      </c>
      <c r="E36" s="224" t="str">
        <f>_xlfn.XLOOKUP(D36,'PO Client'!$A:$A,'PO Client'!$B:$B,FALSE)</f>
        <v>ÉTIQUETTES MULTI-FLEX</v>
      </c>
      <c r="F36" s="224" t="str">
        <f>_xlfn.XLOOKUP(E36,Clients!B:B,Clients!C:C)</f>
        <v>Multi-Flex</v>
      </c>
      <c r="G36" s="224"/>
      <c r="H36" s="79">
        <f>_xlfn.XLOOKUP(D36,'PO Client'!A:A,'PO Client'!O:O,"")</f>
        <v>40063</v>
      </c>
      <c r="I36" s="79">
        <v>30017</v>
      </c>
      <c r="J36" s="226" t="str">
        <f>_xlfn.XLOOKUP(I36,'Prix MP'!A:A,'Prix MP'!F:F,FALSE)</f>
        <v>B25-3</v>
      </c>
      <c r="K36" s="227">
        <f>4*15*12*1.7</f>
        <v>1224</v>
      </c>
      <c r="L36" s="227">
        <v>0</v>
      </c>
      <c r="M36" s="227">
        <f>10*12*3.3+13*12*3.4</f>
        <v>926.4</v>
      </c>
      <c r="N36" s="227"/>
      <c r="O36" s="227"/>
      <c r="P36" s="228"/>
      <c r="Q36" s="81">
        <v>2</v>
      </c>
      <c r="R36" s="229">
        <v>35</v>
      </c>
      <c r="S36" s="235"/>
      <c r="T36" s="231">
        <f>_xlfn.XLOOKUP(I36,'Prix MP'!A:A,'Prix MP'!U:U, FALSE)</f>
        <v>0.32628488624786672</v>
      </c>
      <c r="U36" s="232">
        <f t="shared" si="16"/>
        <v>302.27031862002372</v>
      </c>
      <c r="V36" s="232">
        <f t="shared" si="17"/>
        <v>97.102382147365148</v>
      </c>
      <c r="W36" s="233">
        <f t="shared" si="12"/>
        <v>0.24313725490196081</v>
      </c>
      <c r="X36" s="232">
        <v>5.5897305882352937</v>
      </c>
      <c r="Y36" s="232">
        <f t="shared" si="36"/>
        <v>19.2</v>
      </c>
      <c r="Z36" s="232">
        <f t="shared" si="18"/>
        <v>120.19230769230769</v>
      </c>
      <c r="AA36" s="232">
        <f t="shared" si="13"/>
        <v>579.35473904793184</v>
      </c>
      <c r="AB36" s="244">
        <v>0</v>
      </c>
      <c r="AC36" s="244" t="str">
        <f>_xlfn.XLOOKUP(H36,'Prix vente'!A:A,'Prix vente'!Z:Z, "")</f>
        <v>CAD</v>
      </c>
      <c r="AD36" s="232">
        <f t="shared" si="37"/>
        <v>0</v>
      </c>
      <c r="AE36" s="232">
        <f t="shared" si="38"/>
        <v>-579.35473904793184</v>
      </c>
      <c r="AF36" s="236"/>
      <c r="AG36" s="251">
        <f t="shared" si="14"/>
        <v>399.37270076738889</v>
      </c>
      <c r="AH36" s="236"/>
      <c r="AI36" s="236" t="str">
        <f>IF(AD36=0,"S","")</f>
        <v>S</v>
      </c>
      <c r="AK36" t="str">
        <v>LE-2024109</v>
      </c>
      <c r="AL36" t="str">
        <f t="shared" si="1"/>
        <v>Imprimerie Ste-Julie</v>
      </c>
      <c r="AM36" t="str">
        <f t="shared" si="2"/>
        <v>S21-1</v>
      </c>
      <c r="AN36">
        <f t="shared" si="3"/>
        <v>3276</v>
      </c>
      <c r="AO36" s="261">
        <f t="shared" si="4"/>
        <v>963.46977526145724</v>
      </c>
      <c r="AP36" s="261">
        <f t="shared" si="5"/>
        <v>1198.0823400000002</v>
      </c>
      <c r="AQ36" s="261">
        <f t="shared" si="6"/>
        <v>141.13046654849745</v>
      </c>
      <c r="AS36" s="217" t="s">
        <v>128</v>
      </c>
      <c r="AT36" s="106">
        <v>28624.799999999996</v>
      </c>
      <c r="AU36" s="262">
        <v>12938.409599999999</v>
      </c>
      <c r="AV36" s="262">
        <v>2986.5739444124561</v>
      </c>
      <c r="AW36" s="262">
        <v>9095.3908400520959</v>
      </c>
      <c r="AX36" s="258">
        <v>0.70297595463758522</v>
      </c>
      <c r="AY36" s="258">
        <v>0.23083006619395141</v>
      </c>
      <c r="AZ36" s="255"/>
      <c r="BA36" t="str">
        <v>LE-2024122</v>
      </c>
      <c r="BB36" s="257" t="str">
        <f t="shared" si="7"/>
        <v>Amstik</v>
      </c>
      <c r="BC36" t="str">
        <f t="shared" si="8"/>
        <v>S21-1</v>
      </c>
      <c r="BD36" s="28">
        <f t="shared" si="9"/>
        <v>224.1</v>
      </c>
      <c r="BE36" s="28">
        <f t="shared" si="39"/>
        <v>154.88730353062243</v>
      </c>
      <c r="BG36" s="13" t="s">
        <v>1121</v>
      </c>
      <c r="BH36" s="106">
        <v>756.6</v>
      </c>
      <c r="BI36" s="262">
        <v>361.91989854175296</v>
      </c>
    </row>
    <row r="37" spans="1:61" x14ac:dyDescent="0.25">
      <c r="A37" s="224" t="s">
        <v>67</v>
      </c>
      <c r="B37" s="224"/>
      <c r="C37" s="225">
        <v>45510</v>
      </c>
      <c r="D37" s="81">
        <v>183</v>
      </c>
      <c r="E37" s="224" t="str">
        <f>_xlfn.XLOOKUP(D37,'PO Client'!$A:$A,'PO Client'!$B:$B,FALSE)</f>
        <v>ÉTIQUETTES MULTI-FLEX</v>
      </c>
      <c r="F37" s="224" t="str">
        <f>_xlfn.XLOOKUP(E37,Clients!B:B,Clients!C:C)</f>
        <v>Multi-Flex</v>
      </c>
      <c r="G37" s="224"/>
      <c r="H37" s="79">
        <v>40065</v>
      </c>
      <c r="I37" s="79">
        <v>30011</v>
      </c>
      <c r="J37" s="226" t="str">
        <f>_xlfn.XLOOKUP(I37,'Prix MP'!A:A,'Prix MP'!F:F,FALSE)</f>
        <v>S21-1</v>
      </c>
      <c r="K37" s="227">
        <f>47*12*4+12*12*5</f>
        <v>2976</v>
      </c>
      <c r="L37" s="227">
        <f>34*12*2.4</f>
        <v>979.19999999999993</v>
      </c>
      <c r="M37" s="227">
        <f>13*12*3.2+10*12*4.4</f>
        <v>1027.2</v>
      </c>
      <c r="N37" s="227"/>
      <c r="O37" s="227"/>
      <c r="P37" s="228"/>
      <c r="Q37" s="81">
        <v>3</v>
      </c>
      <c r="R37" s="229">
        <v>35</v>
      </c>
      <c r="S37" s="235"/>
      <c r="T37" s="231">
        <f>_xlfn.XLOOKUP(I37,'Prix MP'!A:A,'Prix MP'!U:U, FALSE)</f>
        <v>0.2835786407993599</v>
      </c>
      <c r="U37" s="232">
        <f t="shared" si="16"/>
        <v>291.2919798291025</v>
      </c>
      <c r="V37" s="232">
        <f t="shared" si="17"/>
        <v>274.95785011905934</v>
      </c>
      <c r="W37" s="233">
        <f t="shared" si="12"/>
        <v>0.32580645161290323</v>
      </c>
      <c r="X37" s="232">
        <v>5.5897305882352937</v>
      </c>
      <c r="Y37" s="232">
        <v>0</v>
      </c>
      <c r="Z37" s="232">
        <f t="shared" si="18"/>
        <v>180.28846153846155</v>
      </c>
      <c r="AA37" s="232">
        <f t="shared" si="13"/>
        <v>787.12802207485868</v>
      </c>
      <c r="AB37" s="244">
        <v>0</v>
      </c>
      <c r="AC37" s="244" t="str">
        <f>_xlfn.XLOOKUP(H37,'Prix vente'!A:A,'Prix vente'!Z:Z, "")</f>
        <v>CAD</v>
      </c>
      <c r="AD37" s="232">
        <f t="shared" si="37"/>
        <v>0</v>
      </c>
      <c r="AE37" s="232">
        <f t="shared" si="38"/>
        <v>-787.12802207485868</v>
      </c>
      <c r="AF37" s="236"/>
      <c r="AG37" s="251">
        <f t="shared" si="14"/>
        <v>566.24982994816185</v>
      </c>
      <c r="AH37" s="236"/>
      <c r="AI37" s="236" t="str">
        <f t="shared" ref="AI37:AI38" si="40">IF(AD37=0,"S","")</f>
        <v>S</v>
      </c>
      <c r="AK37" t="str">
        <v>LE-2024110</v>
      </c>
      <c r="AL37" t="str">
        <f t="shared" si="1"/>
        <v>Produlith</v>
      </c>
      <c r="AM37" t="str">
        <f t="shared" si="2"/>
        <v>B25-3</v>
      </c>
      <c r="AN37">
        <f t="shared" si="3"/>
        <v>3117.6</v>
      </c>
      <c r="AO37" s="261">
        <f t="shared" si="4"/>
        <v>1061.3916835688606</v>
      </c>
      <c r="AP37" s="261">
        <f t="shared" si="5"/>
        <v>1437.4443024000002</v>
      </c>
      <c r="AQ37" s="261">
        <f t="shared" si="6"/>
        <v>252.12648217955598</v>
      </c>
      <c r="AS37" s="217" t="s">
        <v>146</v>
      </c>
      <c r="AT37" s="106">
        <v>2257.1999999999998</v>
      </c>
      <c r="AU37" s="262">
        <v>1033.7975999999999</v>
      </c>
      <c r="AV37" s="262">
        <v>-24.584666366145257</v>
      </c>
      <c r="AW37" s="262">
        <v>864.63942537066987</v>
      </c>
      <c r="AX37" s="258">
        <v>0.8363720571325276</v>
      </c>
      <c r="AY37" s="258">
        <v>-2.3780928071554103E-2</v>
      </c>
      <c r="AZ37" s="255"/>
      <c r="BA37" t="str">
        <v>LE-2024122-1</v>
      </c>
      <c r="BB37" s="257" t="str">
        <f t="shared" si="7"/>
        <v>Damaflex</v>
      </c>
      <c r="BC37" t="str">
        <f t="shared" si="8"/>
        <v>S21-1</v>
      </c>
      <c r="BD37" s="28">
        <f t="shared" si="9"/>
        <v>224.1</v>
      </c>
      <c r="BE37" s="28">
        <f t="shared" si="39"/>
        <v>154.88730353062243</v>
      </c>
      <c r="BG37" s="217" t="s">
        <v>128</v>
      </c>
      <c r="BH37" s="106">
        <v>756.6</v>
      </c>
      <c r="BI37" s="262">
        <v>361.91989854175296</v>
      </c>
    </row>
    <row r="38" spans="1:61" x14ac:dyDescent="0.25">
      <c r="A38" s="224" t="s">
        <v>68</v>
      </c>
      <c r="B38" s="224"/>
      <c r="C38" s="225">
        <v>45512</v>
      </c>
      <c r="D38" s="81">
        <v>184</v>
      </c>
      <c r="E38" s="224" t="str">
        <f>_xlfn.XLOOKUP(D38,'PO Client'!$A:$A,'PO Client'!$B:$B,FALSE)</f>
        <v>Visuascan</v>
      </c>
      <c r="F38" s="224" t="str">
        <f>_xlfn.XLOOKUP(E38,Clients!B:B,Clients!C:C)</f>
        <v>Visuascan</v>
      </c>
      <c r="G38" s="224"/>
      <c r="H38" s="79">
        <v>40068</v>
      </c>
      <c r="I38" s="79">
        <v>30012</v>
      </c>
      <c r="J38" s="226" t="str">
        <f>_xlfn.XLOOKUP(I38,'Prix MP'!A:A,'Prix MP'!F:F,FALSE)</f>
        <v>D21-1</v>
      </c>
      <c r="K38" s="227">
        <f>35.25*12*4.435</f>
        <v>1876.0049999999999</v>
      </c>
      <c r="L38" s="227">
        <f>22*12*4.33</f>
        <v>1143.1200000000001</v>
      </c>
      <c r="M38" s="227">
        <f>13*12*4.33</f>
        <v>675.48</v>
      </c>
      <c r="N38" s="227">
        <v>0</v>
      </c>
      <c r="O38" s="227"/>
      <c r="P38" s="228"/>
      <c r="Q38" s="81">
        <v>1.5</v>
      </c>
      <c r="R38" s="229">
        <v>75</v>
      </c>
      <c r="S38" s="235"/>
      <c r="T38" s="231">
        <f>_xlfn.XLOOKUP(I38,'Prix MP'!A:A,'Prix MP'!U:U, FALSE)</f>
        <v>0.32797457659534618</v>
      </c>
      <c r="U38" s="232">
        <f t="shared" si="16"/>
        <v>221.54026699862445</v>
      </c>
      <c r="V38" s="232">
        <f t="shared" si="17"/>
        <v>18.827380569455762</v>
      </c>
      <c r="W38" s="233">
        <f t="shared" ref="W38:W69" si="41">(K38-M38-L38)/K38</f>
        <v>3.0599598615142151E-2</v>
      </c>
      <c r="X38" s="232">
        <v>3.1594129411764702</v>
      </c>
      <c r="Y38" s="232">
        <v>0</v>
      </c>
      <c r="Z38" s="232">
        <f t="shared" si="18"/>
        <v>90.144230769230774</v>
      </c>
      <c r="AA38" s="232">
        <f t="shared" si="13"/>
        <v>408.6712912784875</v>
      </c>
      <c r="AB38" s="244">
        <v>0</v>
      </c>
      <c r="AC38" s="244" t="str">
        <f>_xlfn.XLOOKUP(H38,'Prix vente'!A:A,'Prix vente'!Z:Z, "")</f>
        <v>CAD</v>
      </c>
      <c r="AD38" s="232">
        <f t="shared" si="37"/>
        <v>0</v>
      </c>
      <c r="AE38" s="232">
        <f t="shared" si="38"/>
        <v>-408.6712912784875</v>
      </c>
      <c r="AF38" s="236"/>
      <c r="AG38" s="251">
        <f t="shared" si="14"/>
        <v>240.3676475680802</v>
      </c>
      <c r="AH38" s="236"/>
      <c r="AI38" s="236" t="str">
        <f t="shared" si="40"/>
        <v>S</v>
      </c>
      <c r="AK38" t="str">
        <v>LE-2024111</v>
      </c>
      <c r="AL38" t="str">
        <f t="shared" si="1"/>
        <v>Visuascan</v>
      </c>
      <c r="AM38" t="str">
        <f t="shared" si="2"/>
        <v>D21-1</v>
      </c>
      <c r="AN38">
        <f t="shared" si="3"/>
        <v>6912</v>
      </c>
      <c r="AO38" s="261">
        <f t="shared" si="4"/>
        <v>2333.6407845946328</v>
      </c>
      <c r="AP38" s="261">
        <f t="shared" si="5"/>
        <v>3317.7599999999998</v>
      </c>
      <c r="AQ38" s="261">
        <f t="shared" si="6"/>
        <v>581.54482671758387</v>
      </c>
      <c r="AS38" s="217" t="s">
        <v>137</v>
      </c>
      <c r="AT38" s="106">
        <v>17820</v>
      </c>
      <c r="AU38" s="262">
        <v>6112.26</v>
      </c>
      <c r="AV38" s="262">
        <v>592.45862114117085</v>
      </c>
      <c r="AW38" s="262">
        <v>4874.3934817245918</v>
      </c>
      <c r="AX38" s="258">
        <v>0.79747809839970674</v>
      </c>
      <c r="AY38" s="258">
        <v>9.6929551612852008E-2</v>
      </c>
      <c r="AZ38" s="255"/>
      <c r="BA38" t="str">
        <v>LE-2024123</v>
      </c>
      <c r="BB38" s="257" t="str">
        <f t="shared" si="7"/>
        <v>Amstik</v>
      </c>
      <c r="BC38" t="str">
        <f t="shared" si="8"/>
        <v>S15-3</v>
      </c>
      <c r="BD38" s="28">
        <f t="shared" si="9"/>
        <v>206.55</v>
      </c>
      <c r="BE38" s="28">
        <f t="shared" si="39"/>
        <v>108.07587178198028</v>
      </c>
      <c r="BG38" s="13" t="s">
        <v>445</v>
      </c>
      <c r="BH38" s="106">
        <v>9032.42</v>
      </c>
      <c r="BI38" s="262">
        <v>3327.7515928541566</v>
      </c>
    </row>
    <row r="39" spans="1:61" x14ac:dyDescent="0.25">
      <c r="A39" s="224" t="s">
        <v>69</v>
      </c>
      <c r="B39" s="224"/>
      <c r="C39" s="225">
        <v>45513</v>
      </c>
      <c r="D39" s="81">
        <v>185</v>
      </c>
      <c r="E39" s="224" t="str">
        <f>_xlfn.XLOOKUP(D39,'PO Client'!$A:$A,'PO Client'!$B:$B,FALSE)</f>
        <v>Imprimerie Ste-Julie</v>
      </c>
      <c r="F39" s="224" t="str">
        <f>_xlfn.XLOOKUP(E39,Clients!B:B,Clients!C:C)</f>
        <v>Imprimerie Ste-Julie</v>
      </c>
      <c r="G39" s="224"/>
      <c r="H39" s="79">
        <v>40069</v>
      </c>
      <c r="I39" s="79">
        <v>30011</v>
      </c>
      <c r="J39" s="226" t="str">
        <f>_xlfn.XLOOKUP(I39,'Prix MP'!A:A,'Prix MP'!F:F,FALSE)</f>
        <v>S21-1</v>
      </c>
      <c r="K39" s="227">
        <f>60.24*12*9.843</f>
        <v>7115.3078399999995</v>
      </c>
      <c r="L39" s="227">
        <f>60.24*12*4.7</f>
        <v>3397.5360000000001</v>
      </c>
      <c r="M39" s="227">
        <f>3600</f>
        <v>3600</v>
      </c>
      <c r="N39" s="227">
        <v>0</v>
      </c>
      <c r="O39" s="227"/>
      <c r="P39" s="228">
        <v>1</v>
      </c>
      <c r="Q39" s="81">
        <v>2</v>
      </c>
      <c r="R39" s="229">
        <f>6.6/2</f>
        <v>3.3</v>
      </c>
      <c r="S39" s="256">
        <v>1.375</v>
      </c>
      <c r="T39" s="231">
        <f>_xlfn.XLOOKUP(I39,'Prix MP'!A:A,'Prix MP'!U:U, FALSE)</f>
        <v>0.2835786407993599</v>
      </c>
      <c r="U39" s="232">
        <f t="shared" si="16"/>
        <v>1020.8831068776957</v>
      </c>
      <c r="V39" s="232">
        <f t="shared" si="17"/>
        <v>33.397578311639528</v>
      </c>
      <c r="W39" s="233">
        <f t="shared" si="41"/>
        <v>1.6551896649913526E-2</v>
      </c>
      <c r="X39" s="232">
        <v>14.58190588235294</v>
      </c>
      <c r="Y39" s="232">
        <f t="shared" ref="Y39:Y70" si="42">19.2*P39</f>
        <v>19.2</v>
      </c>
      <c r="Z39" s="232">
        <f t="shared" si="18"/>
        <v>120.19230769230769</v>
      </c>
      <c r="AA39" s="232">
        <f t="shared" si="13"/>
        <v>1211.5548987639959</v>
      </c>
      <c r="AB39" s="244">
        <v>0.27</v>
      </c>
      <c r="AC39" s="244" t="str">
        <f>_xlfn.XLOOKUP(H39,'Prix vente'!A:A,'Prix vente'!Z:Z, "")</f>
        <v>USD</v>
      </c>
      <c r="AD39" s="232">
        <f t="shared" si="37"/>
        <v>1336.5000000000002</v>
      </c>
      <c r="AE39" s="232">
        <f t="shared" si="38"/>
        <v>124.94510123600435</v>
      </c>
      <c r="AF39" s="236">
        <f>1-AA39/AD39</f>
        <v>9.3486794789378491E-2</v>
      </c>
      <c r="AG39" s="251">
        <f t="shared" si="14"/>
        <v>1054.2806851893351</v>
      </c>
      <c r="AH39" s="236">
        <f t="shared" si="19"/>
        <v>0.78883702595535721</v>
      </c>
      <c r="AI39" s="236" t="str">
        <f>IF(AD39=0,"S","")</f>
        <v/>
      </c>
      <c r="AK39" t="str">
        <v>LE-2024113</v>
      </c>
      <c r="AL39" t="str">
        <f t="shared" si="1"/>
        <v>Multi-Flex</v>
      </c>
      <c r="AM39" t="str">
        <f t="shared" si="2"/>
        <v>S15-3</v>
      </c>
      <c r="AN39">
        <f t="shared" si="3"/>
        <v>3600</v>
      </c>
      <c r="AO39" s="261">
        <f t="shared" si="4"/>
        <v>1010.5962068203321</v>
      </c>
      <c r="AP39" s="261">
        <f t="shared" si="5"/>
        <v>1234.8000000000002</v>
      </c>
      <c r="AQ39" s="261">
        <f t="shared" si="6"/>
        <v>61.94432319475095</v>
      </c>
      <c r="AS39" s="13" t="s">
        <v>1116</v>
      </c>
      <c r="AT39" s="106">
        <v>15816.6</v>
      </c>
      <c r="AU39" s="262">
        <v>7435.784210400001</v>
      </c>
      <c r="AV39" s="262">
        <v>1295.0615630038556</v>
      </c>
      <c r="AW39" s="262">
        <v>5383.9203510160551</v>
      </c>
      <c r="AX39" s="258">
        <v>0.72405548610271342</v>
      </c>
      <c r="AY39" s="258">
        <v>0.17416610358225942</v>
      </c>
      <c r="AZ39" s="255"/>
      <c r="BA39" t="str">
        <v>LE-2024124</v>
      </c>
      <c r="BB39" s="257" t="str">
        <f t="shared" si="7"/>
        <v>Amstik</v>
      </c>
      <c r="BC39" t="str">
        <f t="shared" si="8"/>
        <v>B15-3</v>
      </c>
      <c r="BD39" s="28">
        <f t="shared" si="9"/>
        <v>280.8</v>
      </c>
      <c r="BE39" s="28">
        <f t="shared" si="39"/>
        <v>237.67517526643803</v>
      </c>
      <c r="BG39" s="217" t="s">
        <v>128</v>
      </c>
      <c r="BH39" s="106">
        <v>671</v>
      </c>
      <c r="BI39" s="262">
        <v>473.26229073977896</v>
      </c>
    </row>
    <row r="40" spans="1:61" x14ac:dyDescent="0.25">
      <c r="A40" s="224" t="s">
        <v>70</v>
      </c>
      <c r="B40" s="224"/>
      <c r="C40" s="225">
        <v>45516</v>
      </c>
      <c r="D40" s="81">
        <v>186</v>
      </c>
      <c r="E40" s="224" t="str">
        <f>_xlfn.XLOOKUP(D40,'PO Client'!$A:$A,'PO Client'!$B:$B,FALSE)</f>
        <v>Imprimerie Ste-Julie</v>
      </c>
      <c r="F40" s="224" t="str">
        <f>_xlfn.XLOOKUP(E40,Clients!B:B,Clients!C:C)</f>
        <v>Imprimerie Ste-Julie</v>
      </c>
      <c r="G40" s="224"/>
      <c r="H40" s="79">
        <v>40067</v>
      </c>
      <c r="I40" s="79">
        <v>30015</v>
      </c>
      <c r="J40" s="226" t="str">
        <f>_xlfn.XLOOKUP(I40,'Prix MP'!A:A,'Prix MP'!F:F,FALSE)</f>
        <v>S15-3</v>
      </c>
      <c r="K40" s="227">
        <f>60.24*12*19.685</f>
        <v>14229.8928</v>
      </c>
      <c r="L40" s="227">
        <v>10482</v>
      </c>
      <c r="M40" s="227">
        <v>3600</v>
      </c>
      <c r="N40" s="227">
        <v>0</v>
      </c>
      <c r="O40" s="227"/>
      <c r="P40" s="228">
        <v>0</v>
      </c>
      <c r="Q40" s="81">
        <v>2.5</v>
      </c>
      <c r="R40" s="229">
        <f>6.6/2</f>
        <v>3.3</v>
      </c>
      <c r="S40" s="256">
        <v>1.375</v>
      </c>
      <c r="T40" s="231">
        <f>_xlfn.XLOOKUP(I40,'Prix MP'!A:A,'Prix MP'!U:U, FALSE)</f>
        <v>0.26885424108657641</v>
      </c>
      <c r="U40" s="232">
        <f t="shared" si="16"/>
        <v>967.87526791167511</v>
      </c>
      <c r="V40" s="232">
        <f t="shared" si="17"/>
        <v>39.761606506168725</v>
      </c>
      <c r="W40" s="233">
        <f t="shared" si="41"/>
        <v>1.0393107107595331E-2</v>
      </c>
      <c r="X40" s="232">
        <v>14.581905882352938</v>
      </c>
      <c r="Y40" s="232">
        <f t="shared" si="42"/>
        <v>0</v>
      </c>
      <c r="Z40" s="232">
        <f t="shared" si="18"/>
        <v>150.24038461538461</v>
      </c>
      <c r="AA40" s="232">
        <f t="shared" si="13"/>
        <v>1175.7591649155813</v>
      </c>
      <c r="AB40" s="244">
        <v>0.28000000000000003</v>
      </c>
      <c r="AC40" s="244" t="str">
        <f>_xlfn.XLOOKUP(H40,'Prix vente'!A:A,'Prix vente'!Z:Z, "")</f>
        <v>USD</v>
      </c>
      <c r="AD40" s="232">
        <f t="shared" si="37"/>
        <v>1386.0000000000002</v>
      </c>
      <c r="AE40" s="232">
        <f t="shared" si="38"/>
        <v>210.2408350844189</v>
      </c>
      <c r="AF40" s="236">
        <f>1-AA40/AD40</f>
        <v>0.15168891420232244</v>
      </c>
      <c r="AG40" s="251">
        <f t="shared" si="14"/>
        <v>1007.6368744178438</v>
      </c>
      <c r="AH40" s="236">
        <f t="shared" si="19"/>
        <v>0.72701073190320609</v>
      </c>
      <c r="AI40" s="236" t="str">
        <f t="shared" ref="AI40:AI108" si="43">IF(AD40=0,"S","")</f>
        <v/>
      </c>
      <c r="AK40" t="str">
        <v>LE-2024114</v>
      </c>
      <c r="AL40" t="str">
        <f t="shared" si="1"/>
        <v>Multi-Flex</v>
      </c>
      <c r="AM40" t="str">
        <f t="shared" si="2"/>
        <v>B25-3</v>
      </c>
      <c r="AN40">
        <f t="shared" si="3"/>
        <v>7200</v>
      </c>
      <c r="AO40" s="261">
        <f t="shared" si="4"/>
        <v>2405.8289802600207</v>
      </c>
      <c r="AP40" s="261">
        <f t="shared" si="5"/>
        <v>3254.4</v>
      </c>
      <c r="AQ40" s="261">
        <f t="shared" si="6"/>
        <v>633.39631053937637</v>
      </c>
      <c r="AS40" s="217" t="s">
        <v>131</v>
      </c>
      <c r="AT40" s="106">
        <v>3600</v>
      </c>
      <c r="AU40" s="262">
        <v>1686.1824000000001</v>
      </c>
      <c r="AV40" s="262">
        <v>213.81104100708046</v>
      </c>
      <c r="AW40" s="262">
        <v>1254.5671626128292</v>
      </c>
      <c r="AX40" s="258">
        <v>0.74402814464961153</v>
      </c>
      <c r="AY40" s="258">
        <v>0.12680184599666111</v>
      </c>
      <c r="AZ40" s="255"/>
      <c r="BA40" t="str">
        <v>LE-2024125</v>
      </c>
      <c r="BB40" s="257" t="str">
        <f t="shared" si="7"/>
        <v>Amstik</v>
      </c>
      <c r="BC40" t="str">
        <f t="shared" si="8"/>
        <v>B25-3</v>
      </c>
      <c r="BD40" s="28">
        <f t="shared" si="9"/>
        <v>249.84</v>
      </c>
      <c r="BE40" s="28">
        <f t="shared" si="39"/>
        <v>119.56809850770394</v>
      </c>
      <c r="BG40" s="217" t="s">
        <v>137</v>
      </c>
      <c r="BH40" s="106">
        <v>730.8599999999999</v>
      </c>
      <c r="BI40" s="262">
        <v>320.80248267708885</v>
      </c>
    </row>
    <row r="41" spans="1:61" x14ac:dyDescent="0.25">
      <c r="A41" s="224" t="s">
        <v>71</v>
      </c>
      <c r="B41" s="224"/>
      <c r="C41" s="225">
        <v>45517</v>
      </c>
      <c r="D41" s="81">
        <v>187</v>
      </c>
      <c r="E41" s="224" t="str">
        <f>_xlfn.XLOOKUP(D41,'PO Client'!$A:$A,'PO Client'!$B:$B,FALSE)</f>
        <v>Étiquettes Luso-Flex</v>
      </c>
      <c r="F41" s="224" t="str">
        <f>_xlfn.XLOOKUP(E41,Clients!B:B,Clients!C:C)</f>
        <v>Luso-Flex</v>
      </c>
      <c r="G41" s="224"/>
      <c r="H41" s="79">
        <v>40071</v>
      </c>
      <c r="I41" s="79">
        <v>30012</v>
      </c>
      <c r="J41" s="226" t="str">
        <f>_xlfn.XLOOKUP(I41,'Prix MP'!A:A,'Prix MP'!F:F,FALSE)</f>
        <v>D21-1</v>
      </c>
      <c r="K41" s="227">
        <f>12*12*4.5</f>
        <v>648</v>
      </c>
      <c r="L41" s="227">
        <v>0</v>
      </c>
      <c r="M41" s="227">
        <v>445</v>
      </c>
      <c r="N41" s="227"/>
      <c r="O41" s="227"/>
      <c r="P41" s="228">
        <v>0</v>
      </c>
      <c r="Q41" s="81">
        <v>1.5</v>
      </c>
      <c r="R41" s="229">
        <v>0</v>
      </c>
      <c r="S41" s="235"/>
      <c r="T41" s="231">
        <f>_xlfn.XLOOKUP(I41,'Prix MP'!A:A,'Prix MP'!U:U, FALSE)</f>
        <v>0.32797457659534618</v>
      </c>
      <c r="U41" s="232">
        <f t="shared" si="16"/>
        <v>145.94868658492905</v>
      </c>
      <c r="V41" s="232">
        <f t="shared" si="17"/>
        <v>66.578839048855272</v>
      </c>
      <c r="W41" s="233">
        <f t="shared" si="41"/>
        <v>0.31327160493827161</v>
      </c>
      <c r="X41" s="232">
        <v>2.0900731764705882</v>
      </c>
      <c r="Y41" s="232">
        <f t="shared" si="42"/>
        <v>0</v>
      </c>
      <c r="Z41" s="232">
        <f t="shared" si="18"/>
        <v>90.144230769230774</v>
      </c>
      <c r="AA41" s="232">
        <f t="shared" si="13"/>
        <v>304.76182957948566</v>
      </c>
      <c r="AB41" s="244">
        <v>0</v>
      </c>
      <c r="AC41" s="244" t="str">
        <f>_xlfn.XLOOKUP(H41,'Prix vente'!A:A,'Prix vente'!Z:Z, "")</f>
        <v>CAD</v>
      </c>
      <c r="AD41" s="232">
        <f t="shared" si="37"/>
        <v>0</v>
      </c>
      <c r="AE41" s="232">
        <f t="shared" si="38"/>
        <v>-304.76182957948566</v>
      </c>
      <c r="AF41" s="236"/>
      <c r="AG41" s="251">
        <f t="shared" si="14"/>
        <v>212.52752563378431</v>
      </c>
      <c r="AH41" s="236"/>
      <c r="AI41" s="236" t="str">
        <f t="shared" si="43"/>
        <v>S</v>
      </c>
      <c r="AK41" t="str">
        <v>LE-2024115</v>
      </c>
      <c r="AL41" t="str">
        <f t="shared" si="1"/>
        <v>Luso-Flex</v>
      </c>
      <c r="AM41" t="str">
        <f t="shared" si="2"/>
        <v>B25-3</v>
      </c>
      <c r="AN41">
        <f t="shared" si="3"/>
        <v>15729.378000000001</v>
      </c>
      <c r="AO41" s="261">
        <f t="shared" si="4"/>
        <v>5207.6601384124897</v>
      </c>
      <c r="AP41" s="261">
        <f t="shared" si="5"/>
        <v>7109.6788560000005</v>
      </c>
      <c r="AQ41" s="261">
        <f t="shared" si="6"/>
        <v>1530.2475985857</v>
      </c>
      <c r="AS41" s="217" t="s">
        <v>128</v>
      </c>
      <c r="AT41" s="106">
        <v>12216.6</v>
      </c>
      <c r="AU41" s="262">
        <v>5749.6018104000013</v>
      </c>
      <c r="AV41" s="262">
        <v>1081.2505219967752</v>
      </c>
      <c r="AW41" s="262">
        <v>4129.3531884032254</v>
      </c>
      <c r="AX41" s="258">
        <v>0.71819811607370165</v>
      </c>
      <c r="AY41" s="258">
        <v>0.18805659203059705</v>
      </c>
      <c r="AZ41" s="255"/>
      <c r="BA41" t="str">
        <v>LE-2024126</v>
      </c>
      <c r="BB41" s="257" t="str">
        <f t="shared" si="7"/>
        <v>Damaflex</v>
      </c>
      <c r="BC41" t="str">
        <f t="shared" si="8"/>
        <v>D11-1</v>
      </c>
      <c r="BD41" s="28">
        <f t="shared" si="9"/>
        <v>270.72000000000003</v>
      </c>
      <c r="BE41" s="28">
        <f t="shared" si="39"/>
        <v>148.36166328260273</v>
      </c>
      <c r="BG41" s="217" t="s">
        <v>151</v>
      </c>
      <c r="BH41" s="106">
        <v>7630.5599999999995</v>
      </c>
      <c r="BI41" s="262">
        <v>2533.6868194372887</v>
      </c>
    </row>
    <row r="42" spans="1:61" x14ac:dyDescent="0.25">
      <c r="A42" s="224" t="s">
        <v>72</v>
      </c>
      <c r="B42" s="224"/>
      <c r="C42" s="225">
        <v>45520</v>
      </c>
      <c r="D42" s="81">
        <v>189</v>
      </c>
      <c r="E42" s="224" t="str">
        <f>_xlfn.XLOOKUP(D42,'PO Client'!$A:$A,'PO Client'!$B:$B,FALSE)</f>
        <v>Profecta</v>
      </c>
      <c r="F42" s="224" t="str">
        <f>_xlfn.XLOOKUP(E42,Clients!B:B,Clients!C:C)</f>
        <v>Profecta</v>
      </c>
      <c r="G42" s="224"/>
      <c r="H42" s="79">
        <v>40072</v>
      </c>
      <c r="I42" s="79">
        <v>30017</v>
      </c>
      <c r="J42" s="226" t="str">
        <f>_xlfn.XLOOKUP(I42,'Prix MP'!A:A,'Prix MP'!F:F,FALSE)</f>
        <v>B25-3</v>
      </c>
      <c r="K42" s="227">
        <f>60.24*19.849*12</f>
        <v>14348.44512</v>
      </c>
      <c r="L42" s="227">
        <f>13350+285</f>
        <v>13635</v>
      </c>
      <c r="M42" s="227">
        <v>600</v>
      </c>
      <c r="N42" s="227"/>
      <c r="O42" s="227"/>
      <c r="P42" s="228">
        <v>1</v>
      </c>
      <c r="Q42" s="81">
        <v>1</v>
      </c>
      <c r="R42" s="229">
        <v>65</v>
      </c>
      <c r="S42" s="235"/>
      <c r="T42" s="231">
        <f>_xlfn.XLOOKUP(I42,'Prix MP'!A:A,'Prix MP'!U:U, FALSE)</f>
        <v>0.32628488624786672</v>
      </c>
      <c r="U42" s="232">
        <f t="shared" si="16"/>
        <v>195.77093174872005</v>
      </c>
      <c r="V42" s="232">
        <f t="shared" si="17"/>
        <v>37.015428074575695</v>
      </c>
      <c r="W42" s="233">
        <f t="shared" si="41"/>
        <v>7.9064399697129206E-3</v>
      </c>
      <c r="X42" s="232">
        <v>2.4303176470588235</v>
      </c>
      <c r="Y42" s="232">
        <f t="shared" si="42"/>
        <v>19.2</v>
      </c>
      <c r="Z42" s="232">
        <f t="shared" si="18"/>
        <v>60.096153846153847</v>
      </c>
      <c r="AA42" s="232">
        <f t="shared" si="13"/>
        <v>379.51283131650843</v>
      </c>
      <c r="AB42" s="244">
        <f>_xlfn.XLOOKUP(H42,'Prix vente'!A:A,'Prix vente'!X:X, "")</f>
        <v>0</v>
      </c>
      <c r="AC42" s="244" t="str">
        <f>_xlfn.XLOOKUP(H42,'Prix vente'!A:A,'Prix vente'!Z:Z, "")</f>
        <v>CAD</v>
      </c>
      <c r="AD42" s="232">
        <f t="shared" si="37"/>
        <v>0</v>
      </c>
      <c r="AE42" s="232">
        <f t="shared" si="38"/>
        <v>-379.51283131650843</v>
      </c>
      <c r="AF42" s="236"/>
      <c r="AG42" s="251">
        <f t="shared" si="14"/>
        <v>232.78635982329575</v>
      </c>
      <c r="AH42" s="236"/>
      <c r="AI42" s="236" t="str">
        <f t="shared" si="43"/>
        <v>S</v>
      </c>
      <c r="AK42" t="str">
        <v>LE-2024116</v>
      </c>
      <c r="AL42" t="str">
        <f t="shared" si="1"/>
        <v>Luso-Flex</v>
      </c>
      <c r="AM42" t="str">
        <f t="shared" si="2"/>
        <v>D21-1</v>
      </c>
      <c r="AN42">
        <f t="shared" si="3"/>
        <v>13879.29</v>
      </c>
      <c r="AO42" s="261">
        <f t="shared" si="4"/>
        <v>4667.2815691892656</v>
      </c>
      <c r="AP42" s="261">
        <f t="shared" si="5"/>
        <v>6467.7491400000008</v>
      </c>
      <c r="AQ42" s="261">
        <f t="shared" si="6"/>
        <v>1503.3720812197853</v>
      </c>
      <c r="AS42" s="13" t="s">
        <v>634</v>
      </c>
      <c r="AT42" s="106">
        <v>6912</v>
      </c>
      <c r="AU42" s="262">
        <v>3317.7599999999998</v>
      </c>
      <c r="AV42" s="262">
        <v>581.54482671758387</v>
      </c>
      <c r="AW42" s="262">
        <v>2333.6407845946328</v>
      </c>
      <c r="AX42" s="258">
        <v>0.70337841935361001</v>
      </c>
      <c r="AY42" s="258">
        <v>0.17528236723499707</v>
      </c>
      <c r="AZ42" s="255"/>
      <c r="BA42" t="str">
        <v>LE-2024131</v>
      </c>
      <c r="BB42" s="257" t="str">
        <f t="shared" si="7"/>
        <v>Alpha</v>
      </c>
      <c r="BC42" t="str">
        <f t="shared" si="8"/>
        <v>D21-1</v>
      </c>
      <c r="BD42" s="28">
        <f t="shared" si="9"/>
        <v>0</v>
      </c>
      <c r="BE42" s="28">
        <f t="shared" si="39"/>
        <v>0</v>
      </c>
      <c r="BG42" s="13" t="s">
        <v>1027</v>
      </c>
      <c r="BH42" s="106">
        <v>690.3</v>
      </c>
      <c r="BI42" s="262">
        <v>442.70015153410208</v>
      </c>
    </row>
    <row r="43" spans="1:61" x14ac:dyDescent="0.25">
      <c r="A43" s="224" t="s">
        <v>73</v>
      </c>
      <c r="B43" s="224"/>
      <c r="C43" s="225">
        <v>45520</v>
      </c>
      <c r="D43" s="81">
        <v>190</v>
      </c>
      <c r="E43" s="224" t="str">
        <f>_xlfn.XLOOKUP(D43,'PO Client'!$A:$A,'PO Client'!$B:$B,FALSE)</f>
        <v>Étiquettes Luso-Flex</v>
      </c>
      <c r="F43" s="224" t="str">
        <f>_xlfn.XLOOKUP(E43,Clients!B:B,Clients!C:C)</f>
        <v>Luso-Flex</v>
      </c>
      <c r="G43" s="224"/>
      <c r="H43" s="79">
        <v>40073</v>
      </c>
      <c r="I43" s="79">
        <v>30017</v>
      </c>
      <c r="J43" s="226" t="str">
        <f>_xlfn.XLOOKUP(I43,'Prix MP'!A:A,'Prix MP'!F:F,FALSE)</f>
        <v>B25-3</v>
      </c>
      <c r="K43" s="227">
        <f>60.24*19.849*12</f>
        <v>14348.44512</v>
      </c>
      <c r="L43" s="227">
        <f>13350+600</f>
        <v>13950</v>
      </c>
      <c r="M43" s="227">
        <v>285</v>
      </c>
      <c r="N43" s="227"/>
      <c r="O43" s="227"/>
      <c r="P43" s="228">
        <v>0</v>
      </c>
      <c r="Q43" s="81">
        <v>1</v>
      </c>
      <c r="R43" s="229">
        <v>0</v>
      </c>
      <c r="S43" s="235"/>
      <c r="T43" s="231">
        <f>_xlfn.XLOOKUP(I43,'Prix MP'!A:A,'Prix MP'!U:U, FALSE)</f>
        <v>0.32628488624786672</v>
      </c>
      <c r="U43" s="232">
        <f t="shared" ref="U43:U78" si="44">M43*T43</f>
        <v>92.991192580642021</v>
      </c>
      <c r="V43" s="232">
        <f t="shared" ref="V43:V78" si="45">(K43-M43-L43)*T43</f>
        <v>37.015428074575695</v>
      </c>
      <c r="W43" s="233">
        <f t="shared" si="41"/>
        <v>7.9064399697129206E-3</v>
      </c>
      <c r="X43" s="232">
        <v>1.154400882352941</v>
      </c>
      <c r="Y43" s="232">
        <f t="shared" si="42"/>
        <v>0</v>
      </c>
      <c r="Z43" s="232">
        <f t="shared" ref="Z43:Z78" si="46">125000/52/40*Q43</f>
        <v>60.096153846153847</v>
      </c>
      <c r="AA43" s="232">
        <f t="shared" si="13"/>
        <v>191.2571753837245</v>
      </c>
      <c r="AB43" s="244">
        <f>_xlfn.XLOOKUP(H43,'Prix vente'!A:A,'Prix vente'!X:X, "")</f>
        <v>0</v>
      </c>
      <c r="AC43" s="244" t="str">
        <f>_xlfn.XLOOKUP(H43,'Prix vente'!A:A,'Prix vente'!Z:Z, "")</f>
        <v>CAD</v>
      </c>
      <c r="AD43" s="232">
        <f t="shared" si="37"/>
        <v>0</v>
      </c>
      <c r="AE43" s="232">
        <f t="shared" si="38"/>
        <v>-191.2571753837245</v>
      </c>
      <c r="AF43" s="236"/>
      <c r="AG43" s="251">
        <f t="shared" si="14"/>
        <v>130.00662065521772</v>
      </c>
      <c r="AH43" s="236"/>
      <c r="AI43" s="236" t="str">
        <f t="shared" si="43"/>
        <v>S</v>
      </c>
      <c r="AK43" t="str">
        <v>LE-2024117</v>
      </c>
      <c r="AL43" t="str">
        <f t="shared" si="1"/>
        <v>Étiquettes Rive-Sud</v>
      </c>
      <c r="AM43" t="str">
        <f t="shared" si="2"/>
        <v>B25-3</v>
      </c>
      <c r="AN43">
        <f t="shared" si="3"/>
        <v>4623.3599999999997</v>
      </c>
      <c r="AO43" s="261">
        <f t="shared" si="4"/>
        <v>1533.1213207105764</v>
      </c>
      <c r="AP43" s="261">
        <f t="shared" si="5"/>
        <v>2459.62752</v>
      </c>
      <c r="AQ43" s="261">
        <f t="shared" si="6"/>
        <v>742.43530243874488</v>
      </c>
      <c r="AS43" s="217" t="s">
        <v>149</v>
      </c>
      <c r="AT43" s="106">
        <v>6912</v>
      </c>
      <c r="AU43" s="262">
        <v>3317.7599999999998</v>
      </c>
      <c r="AV43" s="262">
        <v>581.54482671758387</v>
      </c>
      <c r="AW43" s="262">
        <v>2333.6407845946328</v>
      </c>
      <c r="AX43" s="258">
        <v>0.70337841935361001</v>
      </c>
      <c r="AY43" s="258">
        <v>0.17528236723499707</v>
      </c>
      <c r="AZ43" s="255"/>
      <c r="BA43" t="str">
        <v>LE-2024132-1</v>
      </c>
      <c r="BB43" s="257" t="str">
        <f t="shared" si="7"/>
        <v>Mijo</v>
      </c>
      <c r="BC43" t="str">
        <f t="shared" si="8"/>
        <v>S15-3</v>
      </c>
      <c r="BD43" s="28">
        <f t="shared" si="9"/>
        <v>1440</v>
      </c>
      <c r="BE43" s="28">
        <f t="shared" si="39"/>
        <v>387.15010716467003</v>
      </c>
      <c r="BG43" s="217" t="s">
        <v>146</v>
      </c>
      <c r="BH43" s="106">
        <v>382.5</v>
      </c>
      <c r="BI43" s="262">
        <v>273.00236596612933</v>
      </c>
    </row>
    <row r="44" spans="1:61" x14ac:dyDescent="0.25">
      <c r="A44" s="224" t="s">
        <v>74</v>
      </c>
      <c r="B44" s="224"/>
      <c r="C44" s="225">
        <v>45520</v>
      </c>
      <c r="D44" s="81">
        <v>191</v>
      </c>
      <c r="E44" s="224" t="str">
        <f>_xlfn.XLOOKUP(D44,'PO Client'!$A:$A,'PO Client'!$B:$B,FALSE)</f>
        <v>Étiquettes Corsair</v>
      </c>
      <c r="F44" s="224" t="str">
        <f>_xlfn.XLOOKUP(E44,Clients!B:B,Clients!C:C)</f>
        <v>Corsair</v>
      </c>
      <c r="G44" s="224"/>
      <c r="H44" s="79">
        <v>40074</v>
      </c>
      <c r="I44" s="79">
        <v>30012</v>
      </c>
      <c r="J44" s="226" t="str">
        <f>_xlfn.XLOOKUP(I44,'Prix MP'!A:A,'Prix MP'!F:F,FALSE)</f>
        <v>D21-1</v>
      </c>
      <c r="K44" s="227">
        <f>22*12*4.33</f>
        <v>1143.1200000000001</v>
      </c>
      <c r="L44" s="227">
        <v>670.8</v>
      </c>
      <c r="M44" s="227">
        <v>451.5</v>
      </c>
      <c r="N44" s="227"/>
      <c r="O44" s="227"/>
      <c r="P44" s="228">
        <v>1</v>
      </c>
      <c r="Q44" s="81">
        <v>1</v>
      </c>
      <c r="R44" s="229">
        <v>65</v>
      </c>
      <c r="S44" s="235"/>
      <c r="T44" s="231">
        <f>_xlfn.XLOOKUP(I44,'Prix MP'!A:A,'Prix MP'!U:U, FALSE)</f>
        <v>0.32797457659534618</v>
      </c>
      <c r="U44" s="232">
        <f t="shared" si="44"/>
        <v>148.08052133279881</v>
      </c>
      <c r="V44" s="232">
        <f t="shared" si="45"/>
        <v>6.828430684715161</v>
      </c>
      <c r="W44" s="233">
        <f t="shared" si="41"/>
        <v>1.821331093848429E-2</v>
      </c>
      <c r="X44" s="232">
        <v>2.1265279411764704</v>
      </c>
      <c r="Y44" s="232">
        <f t="shared" si="42"/>
        <v>19.2</v>
      </c>
      <c r="Z44" s="232">
        <f t="shared" si="46"/>
        <v>60.096153846153847</v>
      </c>
      <c r="AA44" s="232">
        <f t="shared" si="13"/>
        <v>301.33163380484427</v>
      </c>
      <c r="AB44" s="244">
        <f>_xlfn.XLOOKUP(H44,'Prix vente'!A:A,'Prix vente'!X:X, "")</f>
        <v>0</v>
      </c>
      <c r="AC44" s="244" t="str">
        <f>_xlfn.XLOOKUP(H44,'Prix vente'!A:A,'Prix vente'!Z:Z, "")</f>
        <v>CAD</v>
      </c>
      <c r="AD44" s="232">
        <f t="shared" si="37"/>
        <v>0</v>
      </c>
      <c r="AE44" s="232">
        <f t="shared" si="38"/>
        <v>-301.33163380484427</v>
      </c>
      <c r="AF44" s="236"/>
      <c r="AG44" s="251">
        <f t="shared" si="14"/>
        <v>154.90895201751397</v>
      </c>
      <c r="AH44" s="236"/>
      <c r="AI44" s="236" t="str">
        <f t="shared" si="43"/>
        <v>S</v>
      </c>
      <c r="AK44" t="str">
        <v>LE-2024118</v>
      </c>
      <c r="AL44" t="str">
        <f t="shared" si="1"/>
        <v>Digi</v>
      </c>
      <c r="AM44" t="str">
        <f t="shared" si="2"/>
        <v>D16-1</v>
      </c>
      <c r="AN44">
        <f t="shared" si="3"/>
        <v>35027.999999999978</v>
      </c>
      <c r="AO44" s="261">
        <f t="shared" si="4"/>
        <v>13451.908983269737</v>
      </c>
      <c r="AP44" s="261">
        <f t="shared" si="5"/>
        <v>14702.652719999991</v>
      </c>
      <c r="AQ44" s="261">
        <f t="shared" si="6"/>
        <v>464.89698559903263</v>
      </c>
      <c r="AS44" s="13" t="s">
        <v>996</v>
      </c>
      <c r="AT44" s="106">
        <v>1284273.7647000002</v>
      </c>
      <c r="AU44" s="262">
        <v>542208.63451400015</v>
      </c>
      <c r="AV44" s="262">
        <v>70395.725787990101</v>
      </c>
      <c r="AW44" s="262">
        <v>434861.79396502103</v>
      </c>
      <c r="AX44" s="258">
        <v>0.80201930822219847</v>
      </c>
      <c r="AY44" s="258">
        <v>0.12983143629036487</v>
      </c>
      <c r="AZ44" s="255"/>
      <c r="BA44" t="str">
        <v>LE-2024134</v>
      </c>
      <c r="BB44" s="257" t="str">
        <f t="shared" si="7"/>
        <v>Lelys</v>
      </c>
      <c r="BC44" t="str">
        <f t="shared" si="8"/>
        <v>S21-1</v>
      </c>
      <c r="BD44" s="28">
        <f t="shared" si="9"/>
        <v>343.2</v>
      </c>
      <c r="BE44" s="28">
        <f t="shared" si="39"/>
        <v>183.43354941974476</v>
      </c>
      <c r="BG44" s="217" t="s">
        <v>169</v>
      </c>
      <c r="BH44" s="106">
        <v>307.8</v>
      </c>
      <c r="BI44" s="262">
        <v>169.69778556797274</v>
      </c>
    </row>
    <row r="45" spans="1:61" x14ac:dyDescent="0.25">
      <c r="A45" s="224" t="s">
        <v>75</v>
      </c>
      <c r="B45" s="224"/>
      <c r="C45" s="225">
        <v>45520</v>
      </c>
      <c r="D45" s="81">
        <v>192</v>
      </c>
      <c r="E45" s="224" t="str">
        <f>_xlfn.XLOOKUP(D45,'PO Client'!$A:$A,'PO Client'!$B:$B,FALSE)</f>
        <v>ÉTIQUETTES MULTI-FLEX</v>
      </c>
      <c r="F45" s="224" t="str">
        <f>_xlfn.XLOOKUP(E45,Clients!B:B,Clients!C:C)</f>
        <v>Multi-Flex</v>
      </c>
      <c r="G45" s="224"/>
      <c r="H45" s="79">
        <v>40075</v>
      </c>
      <c r="I45" s="79">
        <v>30015</v>
      </c>
      <c r="J45" s="226" t="str">
        <f>_xlfn.XLOOKUP(I45,'Prix MP'!A:A,'Prix MP'!F:F,FALSE)</f>
        <v>S15-3</v>
      </c>
      <c r="K45" s="227">
        <f>60.24*12*3.8</f>
        <v>2746.944</v>
      </c>
      <c r="L45" s="227">
        <f>37.5*12*2.6</f>
        <v>1170</v>
      </c>
      <c r="M45" s="227">
        <v>1076</v>
      </c>
      <c r="N45" s="227"/>
      <c r="O45" s="227"/>
      <c r="P45" s="228">
        <v>0</v>
      </c>
      <c r="Q45" s="81">
        <v>1</v>
      </c>
      <c r="R45" s="229">
        <v>70</v>
      </c>
      <c r="S45" s="235"/>
      <c r="T45" s="231">
        <f>_xlfn.XLOOKUP(I45,'Prix MP'!A:A,'Prix MP'!U:U, FALSE)</f>
        <v>0.26885424108657641</v>
      </c>
      <c r="U45" s="232">
        <f t="shared" si="44"/>
        <v>289.28716340915622</v>
      </c>
      <c r="V45" s="232">
        <f t="shared" si="45"/>
        <v>134.68091894687393</v>
      </c>
      <c r="W45" s="233">
        <f t="shared" si="41"/>
        <v>0.18236411080822906</v>
      </c>
      <c r="X45" s="232">
        <v>5.5897305882352937</v>
      </c>
      <c r="Y45" s="232">
        <f t="shared" si="42"/>
        <v>0</v>
      </c>
      <c r="Z45" s="232">
        <f t="shared" si="46"/>
        <v>60.096153846153847</v>
      </c>
      <c r="AA45" s="232">
        <f t="shared" si="13"/>
        <v>559.6539667904193</v>
      </c>
      <c r="AB45" s="244">
        <f>_xlfn.XLOOKUP(H45,'Prix vente'!A:A,'Prix vente'!X:X, "")</f>
        <v>0</v>
      </c>
      <c r="AC45" s="244" t="str">
        <f>_xlfn.XLOOKUP(H45,'Prix vente'!A:A,'Prix vente'!Z:Z, "")</f>
        <v>CAD</v>
      </c>
      <c r="AD45" s="232">
        <f t="shared" si="37"/>
        <v>0</v>
      </c>
      <c r="AE45" s="232">
        <f t="shared" si="38"/>
        <v>-559.6539667904193</v>
      </c>
      <c r="AF45" s="236"/>
      <c r="AG45" s="251">
        <f t="shared" si="14"/>
        <v>423.96808235603015</v>
      </c>
      <c r="AH45" s="236"/>
      <c r="AI45" s="236" t="str">
        <f t="shared" si="43"/>
        <v>S</v>
      </c>
      <c r="AK45" t="str">
        <v>LE-2024127</v>
      </c>
      <c r="AL45" t="str">
        <f t="shared" si="1"/>
        <v>Imprimerie Ste-Julie</v>
      </c>
      <c r="AM45" t="str">
        <f t="shared" si="2"/>
        <v>S15-3</v>
      </c>
      <c r="AN45">
        <f t="shared" si="3"/>
        <v>3456</v>
      </c>
      <c r="AO45" s="261">
        <f t="shared" si="4"/>
        <v>968.24901832346416</v>
      </c>
      <c r="AP45" s="261">
        <f t="shared" si="5"/>
        <v>1313.8191360000001</v>
      </c>
      <c r="AQ45" s="261">
        <f t="shared" si="6"/>
        <v>215.09590410187525</v>
      </c>
      <c r="AX45" s="255"/>
      <c r="AY45" s="255"/>
      <c r="AZ45" s="255"/>
      <c r="BA45" t="str">
        <v>LE-2024135</v>
      </c>
      <c r="BB45" s="257" t="str">
        <f t="shared" si="7"/>
        <v>Lelys</v>
      </c>
      <c r="BC45" t="str">
        <f t="shared" si="8"/>
        <v>S15-3</v>
      </c>
      <c r="BD45" s="28">
        <f t="shared" si="9"/>
        <v>351</v>
      </c>
      <c r="BE45" s="28">
        <f t="shared" si="39"/>
        <v>195.81152184805131</v>
      </c>
      <c r="BG45" s="13" t="s">
        <v>281</v>
      </c>
      <c r="BH45" s="106">
        <v>0</v>
      </c>
      <c r="BI45" s="262">
        <v>708.97712111168676</v>
      </c>
    </row>
    <row r="46" spans="1:61" x14ac:dyDescent="0.25">
      <c r="A46" s="224" t="s">
        <v>76</v>
      </c>
      <c r="B46" s="224"/>
      <c r="C46" s="225">
        <v>45524</v>
      </c>
      <c r="D46" s="81">
        <v>193</v>
      </c>
      <c r="E46" s="224" t="str">
        <f>_xlfn.XLOOKUP(D46,'PO Client'!$A:$A,'PO Client'!$B:$B,FALSE)</f>
        <v>Digi America Inc.</v>
      </c>
      <c r="F46" s="224" t="str">
        <f>_xlfn.XLOOKUP(E46,Clients!B:B,Clients!C:C)</f>
        <v>Digi</v>
      </c>
      <c r="G46" s="224"/>
      <c r="H46" s="79">
        <v>40054</v>
      </c>
      <c r="I46" s="79">
        <v>30013</v>
      </c>
      <c r="J46" s="226" t="str">
        <f>_xlfn.XLOOKUP(I46,'Prix MP'!A:A,'Prix MP'!F:F,FALSE)</f>
        <v>D11-1</v>
      </c>
      <c r="K46" s="227"/>
      <c r="L46" s="227">
        <v>0</v>
      </c>
      <c r="M46" s="227"/>
      <c r="N46" s="227">
        <v>13112</v>
      </c>
      <c r="O46" s="227"/>
      <c r="P46" s="228">
        <v>5</v>
      </c>
      <c r="Q46" s="81">
        <v>0.5</v>
      </c>
      <c r="R46" s="229">
        <f>-70.02/3</f>
        <v>-23.34</v>
      </c>
      <c r="S46" s="235">
        <v>1.36</v>
      </c>
      <c r="T46" s="231">
        <f>_xlfn.XLOOKUP(I46,'Prix MP'!A:A,'Prix MP'!U:U, FALSE)</f>
        <v>0.35817393372252498</v>
      </c>
      <c r="U46" s="232">
        <f>(M46+N46)*T46</f>
        <v>4696.3766189697471</v>
      </c>
      <c r="V46" s="232">
        <f t="shared" si="45"/>
        <v>0</v>
      </c>
      <c r="W46" s="233" t="e">
        <f t="shared" si="41"/>
        <v>#DIV/0!</v>
      </c>
      <c r="X46" s="232">
        <v>52.494861176470586</v>
      </c>
      <c r="Y46" s="232">
        <f t="shared" si="42"/>
        <v>96</v>
      </c>
      <c r="Z46" s="232">
        <f t="shared" si="46"/>
        <v>30.048076923076923</v>
      </c>
      <c r="AA46" s="232">
        <f t="shared" si="13"/>
        <v>4851.5795570692944</v>
      </c>
      <c r="AB46" s="244">
        <f>_xlfn.XLOOKUP(H46,'Prix vente'!A:A,'Prix vente'!X:X, "")</f>
        <v>0.31</v>
      </c>
      <c r="AC46" s="244" t="str">
        <f>_xlfn.XLOOKUP(H46,'Prix vente'!A:A,'Prix vente'!Z:Z, "")</f>
        <v>USD</v>
      </c>
      <c r="AD46" s="232">
        <f>3881.34*S46</f>
        <v>5278.6224000000002</v>
      </c>
      <c r="AE46" s="232">
        <f t="shared" si="38"/>
        <v>427.04284293070577</v>
      </c>
      <c r="AF46" s="236">
        <f>1-AA46/AD46</f>
        <v>8.09004339713153E-2</v>
      </c>
      <c r="AG46" s="251">
        <f t="shared" si="14"/>
        <v>4696.3766189697471</v>
      </c>
      <c r="AH46" s="236">
        <f t="shared" si="19"/>
        <v>0.88969739888379717</v>
      </c>
      <c r="AI46" s="236" t="str">
        <f t="shared" si="43"/>
        <v/>
      </c>
      <c r="AK46" t="str">
        <v>LE-2024128</v>
      </c>
      <c r="AL46" t="str">
        <f t="shared" si="1"/>
        <v>Étiquettes Rive-Sud</v>
      </c>
      <c r="AM46" t="str">
        <f t="shared" si="2"/>
        <v>D21-1</v>
      </c>
      <c r="AN46">
        <f t="shared" si="3"/>
        <v>9135</v>
      </c>
      <c r="AO46" s="261">
        <f t="shared" si="4"/>
        <v>3077.5506464288724</v>
      </c>
      <c r="AP46" s="261">
        <f t="shared" si="5"/>
        <v>3516.9749999999999</v>
      </c>
      <c r="AQ46" s="261">
        <f t="shared" si="6"/>
        <v>-50.437764754663931</v>
      </c>
      <c r="AX46" s="255"/>
      <c r="AY46" s="255"/>
      <c r="AZ46" s="255"/>
      <c r="BA46" t="str">
        <v>LE-2024136</v>
      </c>
      <c r="BB46" s="257" t="str">
        <f t="shared" si="7"/>
        <v>Lelys</v>
      </c>
      <c r="BC46" t="str">
        <f t="shared" si="8"/>
        <v>B15-3</v>
      </c>
      <c r="BD46" s="28">
        <f t="shared" si="9"/>
        <v>468</v>
      </c>
      <c r="BE46" s="28">
        <f t="shared" si="39"/>
        <v>272.12163392997991</v>
      </c>
      <c r="BG46" s="217" t="s">
        <v>146</v>
      </c>
      <c r="BH46" s="106">
        <v>0</v>
      </c>
      <c r="BI46" s="262">
        <v>708.97712111168676</v>
      </c>
    </row>
    <row r="47" spans="1:61" x14ac:dyDescent="0.25">
      <c r="A47" s="224" t="s">
        <v>77</v>
      </c>
      <c r="B47" s="224"/>
      <c r="C47" s="225">
        <v>45525</v>
      </c>
      <c r="D47" s="81">
        <v>194</v>
      </c>
      <c r="E47" s="224" t="str">
        <f>_xlfn.XLOOKUP(D47,'PO Client'!$A:$A,'PO Client'!$B:$B,FALSE)</f>
        <v>Étiquettes Luso-Flex</v>
      </c>
      <c r="F47" s="224" t="str">
        <f>_xlfn.XLOOKUP(E47,Clients!B:B,Clients!C:C)</f>
        <v>Luso-Flex</v>
      </c>
      <c r="G47" s="224"/>
      <c r="H47" s="79">
        <v>40060</v>
      </c>
      <c r="I47" s="79">
        <v>30012</v>
      </c>
      <c r="J47" s="226" t="str">
        <f>_xlfn.XLOOKUP(I47,'Prix MP'!A:A,'Prix MP'!F:F,FALSE)</f>
        <v>D21-1</v>
      </c>
      <c r="K47" s="227">
        <f>60.24*12*9.843</f>
        <v>7115.3078399999995</v>
      </c>
      <c r="L47" s="227">
        <v>0</v>
      </c>
      <c r="M47" s="227">
        <v>6984</v>
      </c>
      <c r="N47" s="227">
        <v>0</v>
      </c>
      <c r="O47" s="227"/>
      <c r="P47" s="228">
        <v>2</v>
      </c>
      <c r="Q47" s="81">
        <v>3.75</v>
      </c>
      <c r="R47" s="229">
        <v>0</v>
      </c>
      <c r="S47" s="235">
        <v>1.36</v>
      </c>
      <c r="T47" s="231">
        <f>_xlfn.XLOOKUP(I47,'Prix MP'!A:A,'Prix MP'!U:U, FALSE)</f>
        <v>0.32797457659534618</v>
      </c>
      <c r="U47" s="232">
        <f t="shared" si="44"/>
        <v>2290.5744429418978</v>
      </c>
      <c r="V47" s="232">
        <f t="shared" si="45"/>
        <v>43.065633227649293</v>
      </c>
      <c r="W47" s="233">
        <f t="shared" si="41"/>
        <v>1.8454273933424008E-2</v>
      </c>
      <c r="X47" s="232">
        <v>12.759167647058822</v>
      </c>
      <c r="Y47" s="232">
        <f t="shared" si="42"/>
        <v>38.4</v>
      </c>
      <c r="Z47" s="232">
        <f t="shared" si="46"/>
        <v>225.36057692307693</v>
      </c>
      <c r="AA47" s="232">
        <f t="shared" si="13"/>
        <v>2610.1598207396833</v>
      </c>
      <c r="AB47" s="244">
        <f>_xlfn.XLOOKUP(H47,'Prix vente'!A:A,'Prix vente'!X:X, "")</f>
        <v>0.46600000000000003</v>
      </c>
      <c r="AC47" s="244" t="str">
        <f>_xlfn.XLOOKUP(H47,'Prix vente'!A:A,'Prix vente'!Z:Z, "")</f>
        <v>CAD</v>
      </c>
      <c r="AD47" s="232">
        <f t="shared" ref="AD47:AD83" si="47">IF(AC47="CAD",(M47+N47)*AB47,(M47+N47)*AB47*S47)</f>
        <v>3254.5440000000003</v>
      </c>
      <c r="AE47" s="232">
        <f t="shared" si="38"/>
        <v>644.38417926031707</v>
      </c>
      <c r="AF47" s="236">
        <f>1-AA47/AD47</f>
        <v>0.1979952273683554</v>
      </c>
      <c r="AG47" s="251">
        <f t="shared" si="14"/>
        <v>2333.6400761695472</v>
      </c>
      <c r="AH47" s="236">
        <f t="shared" si="19"/>
        <v>0.71704056733279598</v>
      </c>
      <c r="AI47" s="236" t="str">
        <f t="shared" si="43"/>
        <v/>
      </c>
      <c r="AK47" t="str">
        <v>LE-2024129</v>
      </c>
      <c r="AL47" t="str">
        <f t="shared" si="1"/>
        <v>Étiquettes Rive-Sud</v>
      </c>
      <c r="AM47" t="str">
        <f t="shared" si="2"/>
        <v>B15-3</v>
      </c>
      <c r="AN47">
        <f t="shared" si="3"/>
        <v>4933.2000000000007</v>
      </c>
      <c r="AO47" s="261">
        <f t="shared" si="4"/>
        <v>1677.4593132702726</v>
      </c>
      <c r="AP47" s="261">
        <f t="shared" si="5"/>
        <v>2298.8712000000005</v>
      </c>
      <c r="AQ47" s="261">
        <f t="shared" si="6"/>
        <v>361.11649211434337</v>
      </c>
      <c r="AX47" s="255"/>
      <c r="AY47" s="255"/>
      <c r="AZ47" s="255"/>
      <c r="BA47" t="str">
        <v>LE-2024137</v>
      </c>
      <c r="BB47" s="257" t="str">
        <f t="shared" si="7"/>
        <v>Crucial</v>
      </c>
      <c r="BC47" t="str">
        <f t="shared" si="8"/>
        <v>T11-1</v>
      </c>
      <c r="BD47" s="28">
        <f t="shared" si="9"/>
        <v>1756.8000000000002</v>
      </c>
      <c r="BE47" s="28">
        <f t="shared" si="39"/>
        <v>713.15316606485646</v>
      </c>
      <c r="BG47" s="13" t="s">
        <v>1115</v>
      </c>
      <c r="BH47" s="106">
        <v>780</v>
      </c>
      <c r="BI47" s="262">
        <v>549.35646952990976</v>
      </c>
    </row>
    <row r="48" spans="1:61" x14ac:dyDescent="0.25">
      <c r="A48" s="224" t="s">
        <v>78</v>
      </c>
      <c r="B48" s="224"/>
      <c r="C48" s="225">
        <v>45527</v>
      </c>
      <c r="D48" s="81">
        <v>195</v>
      </c>
      <c r="E48" s="224" t="str">
        <f>_xlfn.XLOOKUP(D48,'PO Client'!$A:$A,'PO Client'!$B:$B,FALSE)</f>
        <v>Imprimerie Ste-Julie</v>
      </c>
      <c r="F48" s="224" t="str">
        <f>_xlfn.XLOOKUP(E48,Clients!B:B,Clients!C:C)</f>
        <v>Imprimerie Ste-Julie</v>
      </c>
      <c r="G48" s="224"/>
      <c r="H48" s="79">
        <v>40048</v>
      </c>
      <c r="I48" s="79">
        <v>30011</v>
      </c>
      <c r="J48" s="226" t="str">
        <f>_xlfn.XLOOKUP(I48,'Prix MP'!A:A,'Prix MP'!F:F,FALSE)</f>
        <v>S21-1</v>
      </c>
      <c r="K48" s="227">
        <f>60.24*12*9.843</f>
        <v>7115.3078399999995</v>
      </c>
      <c r="L48" s="227">
        <v>0</v>
      </c>
      <c r="M48" s="227">
        <v>6977</v>
      </c>
      <c r="N48" s="227">
        <v>0</v>
      </c>
      <c r="O48" s="227"/>
      <c r="P48" s="228">
        <v>1</v>
      </c>
      <c r="Q48" s="81">
        <v>3</v>
      </c>
      <c r="R48" s="229">
        <v>-41.24</v>
      </c>
      <c r="S48" s="235">
        <v>1.36</v>
      </c>
      <c r="T48" s="231">
        <f>_xlfn.XLOOKUP(I48,'Prix MP'!A:A,'Prix MP'!U:U, FALSE)</f>
        <v>0.2835786407993599</v>
      </c>
      <c r="U48" s="232">
        <f t="shared" si="44"/>
        <v>1978.528176857134</v>
      </c>
      <c r="V48" s="232">
        <f t="shared" si="45"/>
        <v>39.221149279095194</v>
      </c>
      <c r="W48" s="233">
        <f t="shared" si="41"/>
        <v>1.9438068332402535E-2</v>
      </c>
      <c r="X48" s="232">
        <v>29.163811764705876</v>
      </c>
      <c r="Y48" s="232">
        <f t="shared" si="42"/>
        <v>19.2</v>
      </c>
      <c r="Z48" s="232">
        <f t="shared" si="46"/>
        <v>180.28846153846155</v>
      </c>
      <c r="AA48" s="232">
        <f t="shared" si="13"/>
        <v>2205.1615994393965</v>
      </c>
      <c r="AB48" s="244">
        <f>_xlfn.XLOOKUP(H48,'Prix vente'!A:A,'Prix vente'!X:X, "")</f>
        <v>0.27</v>
      </c>
      <c r="AC48" s="244" t="str">
        <f>_xlfn.XLOOKUP(H48,'Prix vente'!A:A,'Prix vente'!Z:Z, "")</f>
        <v>USD</v>
      </c>
      <c r="AD48" s="232">
        <f t="shared" si="47"/>
        <v>2561.9544000000005</v>
      </c>
      <c r="AE48" s="232">
        <f t="shared" si="38"/>
        <v>356.79280056060406</v>
      </c>
      <c r="AF48" s="236">
        <f>1-AA48/AD48</f>
        <v>0.13926586693369869</v>
      </c>
      <c r="AG48" s="251">
        <f t="shared" si="14"/>
        <v>2017.7493261362292</v>
      </c>
      <c r="AH48" s="236">
        <f t="shared" si="19"/>
        <v>0.78758206084239002</v>
      </c>
      <c r="AI48" s="236" t="str">
        <f t="shared" si="43"/>
        <v/>
      </c>
      <c r="AK48" t="str">
        <v>LE-2024130</v>
      </c>
      <c r="AL48" t="str">
        <f t="shared" si="1"/>
        <v>Imprimerie Ste-Julie</v>
      </c>
      <c r="AM48" t="str">
        <f t="shared" si="2"/>
        <v>S15-3</v>
      </c>
      <c r="AN48">
        <f t="shared" si="3"/>
        <v>3491.9999999999991</v>
      </c>
      <c r="AO48" s="261">
        <f t="shared" si="4"/>
        <v>952.31183360365537</v>
      </c>
      <c r="AP48" s="261">
        <f t="shared" si="5"/>
        <v>1345.3977599999998</v>
      </c>
      <c r="AQ48" s="261">
        <f t="shared" si="6"/>
        <v>260.5309435909146</v>
      </c>
      <c r="AX48" s="255"/>
      <c r="AY48" s="255"/>
      <c r="AZ48" s="255"/>
      <c r="BA48" t="str">
        <v>LE-2024138</v>
      </c>
      <c r="BB48" s="257" t="str">
        <f t="shared" si="7"/>
        <v>Crucial</v>
      </c>
      <c r="BC48" t="str">
        <f t="shared" si="8"/>
        <v>D11-1</v>
      </c>
      <c r="BD48" s="28">
        <f t="shared" si="9"/>
        <v>2040</v>
      </c>
      <c r="BE48" s="28">
        <f t="shared" si="39"/>
        <v>1075.6975533488321</v>
      </c>
      <c r="BG48" s="217" t="s">
        <v>137</v>
      </c>
      <c r="BH48" s="106">
        <v>780</v>
      </c>
      <c r="BI48" s="262">
        <v>549.35646952990976</v>
      </c>
    </row>
    <row r="49" spans="1:61" x14ac:dyDescent="0.25">
      <c r="A49" s="224" t="s">
        <v>79</v>
      </c>
      <c r="B49" s="224"/>
      <c r="C49" s="225">
        <v>45527</v>
      </c>
      <c r="D49" s="81">
        <v>196</v>
      </c>
      <c r="E49" s="224" t="str">
        <f>_xlfn.XLOOKUP(D49,'PO Client'!$A:$A,'PO Client'!$B:$B,FALSE)</f>
        <v>Emballages Mijo</v>
      </c>
      <c r="F49" s="224" t="str">
        <f>_xlfn.XLOOKUP(E49,Clients!B:B,Clients!C:C)</f>
        <v>Mijo</v>
      </c>
      <c r="G49" s="224"/>
      <c r="H49" s="79">
        <v>40077</v>
      </c>
      <c r="I49" s="79">
        <v>30015</v>
      </c>
      <c r="J49" s="226" t="str">
        <f>_xlfn.XLOOKUP(I49,'Prix MP'!A:A,'Prix MP'!F:F,FALSE)</f>
        <v>S15-3</v>
      </c>
      <c r="K49" s="227">
        <f>37.5*12*2.6</f>
        <v>1170</v>
      </c>
      <c r="L49" s="227">
        <f>15.75*12*2.6</f>
        <v>491.40000000000003</v>
      </c>
      <c r="M49" s="227">
        <f>657.9</f>
        <v>657.9</v>
      </c>
      <c r="N49" s="227">
        <v>0</v>
      </c>
      <c r="O49" s="227"/>
      <c r="P49" s="228">
        <v>1</v>
      </c>
      <c r="Q49" s="81">
        <v>2.25</v>
      </c>
      <c r="R49" s="229">
        <f>65/2</f>
        <v>32.5</v>
      </c>
      <c r="S49" s="235"/>
      <c r="T49" s="231">
        <f>_xlfn.XLOOKUP(I49,'Prix MP'!A:A,'Prix MP'!U:U, FALSE)</f>
        <v>0.26885424108657641</v>
      </c>
      <c r="U49" s="232">
        <f t="shared" si="44"/>
        <v>176.8792052108586</v>
      </c>
      <c r="V49" s="232">
        <f t="shared" si="45"/>
        <v>5.5652827904921285</v>
      </c>
      <c r="W49" s="233">
        <f t="shared" si="41"/>
        <v>1.7692307692307684E-2</v>
      </c>
      <c r="X49" s="232">
        <v>2.6125914705882352</v>
      </c>
      <c r="Y49" s="232">
        <f t="shared" si="42"/>
        <v>19.2</v>
      </c>
      <c r="Z49" s="232">
        <f t="shared" si="46"/>
        <v>135.21634615384616</v>
      </c>
      <c r="AA49" s="232">
        <f t="shared" si="13"/>
        <v>371.97342562578513</v>
      </c>
      <c r="AB49" s="244">
        <f>_xlfn.XLOOKUP(H49,'Prix vente'!A:A,'Prix vente'!X:X, "")</f>
        <v>0</v>
      </c>
      <c r="AC49" s="244" t="str">
        <f>_xlfn.XLOOKUP(H49,'Prix vente'!A:A,'Prix vente'!Z:Z, "")</f>
        <v>CAD</v>
      </c>
      <c r="AD49" s="232">
        <f t="shared" si="47"/>
        <v>0</v>
      </c>
      <c r="AE49" s="232">
        <f t="shared" si="38"/>
        <v>-371.97342562578513</v>
      </c>
      <c r="AF49" s="236"/>
      <c r="AG49" s="251">
        <f t="shared" si="14"/>
        <v>182.44448800135072</v>
      </c>
      <c r="AH49" s="236"/>
      <c r="AI49" s="236" t="str">
        <f t="shared" si="43"/>
        <v>S</v>
      </c>
      <c r="AK49" t="str">
        <v>LE-2024132</v>
      </c>
      <c r="AL49" t="str">
        <f t="shared" si="1"/>
        <v>Mijo</v>
      </c>
      <c r="AM49" t="str">
        <f t="shared" si="2"/>
        <v>S15-3</v>
      </c>
      <c r="AN49">
        <f t="shared" si="3"/>
        <v>21276</v>
      </c>
      <c r="AO49" s="261">
        <f t="shared" si="4"/>
        <v>5769.2598146621058</v>
      </c>
      <c r="AP49" s="261">
        <f t="shared" si="5"/>
        <v>7382.771999999999</v>
      </c>
      <c r="AQ49" s="261">
        <f t="shared" si="6"/>
        <v>945.10973692160405</v>
      </c>
      <c r="AX49" s="255"/>
      <c r="AY49" s="255"/>
      <c r="AZ49" s="255"/>
      <c r="BA49" t="str">
        <v>LE-2024141</v>
      </c>
      <c r="BB49" s="257" t="str">
        <f t="shared" si="7"/>
        <v>Crucial</v>
      </c>
      <c r="BC49" t="str">
        <f t="shared" si="8"/>
        <v>D11-1</v>
      </c>
      <c r="BD49" s="28">
        <f t="shared" si="9"/>
        <v>1865.6999999999998</v>
      </c>
      <c r="BE49" s="28">
        <f t="shared" si="39"/>
        <v>1027.8154604492918</v>
      </c>
      <c r="BG49" s="217" t="s">
        <v>151</v>
      </c>
      <c r="BH49" s="106">
        <v>0</v>
      </c>
      <c r="BI49" s="262">
        <v>0</v>
      </c>
    </row>
    <row r="50" spans="1:61" x14ac:dyDescent="0.25">
      <c r="A50" s="224" t="s">
        <v>80</v>
      </c>
      <c r="B50" s="224"/>
      <c r="C50" s="225">
        <v>45527</v>
      </c>
      <c r="D50" s="81">
        <v>196</v>
      </c>
      <c r="E50" s="224" t="str">
        <f>_xlfn.XLOOKUP(D50,'PO Client'!$A:$A,'PO Client'!$B:$B,FALSE)</f>
        <v>Emballages Mijo</v>
      </c>
      <c r="F50" s="224" t="str">
        <f>_xlfn.XLOOKUP(E50,Clients!B:B,Clients!C:C)</f>
        <v>Mijo</v>
      </c>
      <c r="G50" s="224"/>
      <c r="H50" s="79">
        <v>40078</v>
      </c>
      <c r="I50" s="79">
        <v>30017</v>
      </c>
      <c r="J50" s="226" t="str">
        <f>_xlfn.XLOOKUP(I50,'Prix MP'!A:A,'Prix MP'!F:F,FALSE)</f>
        <v>B25-3</v>
      </c>
      <c r="K50" s="227">
        <f>46*12*5</f>
        <v>2760</v>
      </c>
      <c r="L50" s="227">
        <v>2087.4</v>
      </c>
      <c r="M50" s="227">
        <v>614.13</v>
      </c>
      <c r="N50" s="227">
        <v>0</v>
      </c>
      <c r="O50" s="227"/>
      <c r="P50" s="228"/>
      <c r="Q50" s="81">
        <v>1</v>
      </c>
      <c r="R50" s="229">
        <f>65/2</f>
        <v>32.5</v>
      </c>
      <c r="S50" s="235"/>
      <c r="T50" s="231">
        <f>_xlfn.XLOOKUP(I50,'Prix MP'!A:A,'Prix MP'!U:U, FALSE)</f>
        <v>0.32628488624786672</v>
      </c>
      <c r="U50" s="232">
        <f t="shared" si="44"/>
        <v>200.38133719140239</v>
      </c>
      <c r="V50" s="232">
        <f t="shared" si="45"/>
        <v>19.077877298912703</v>
      </c>
      <c r="W50" s="233">
        <f t="shared" si="41"/>
        <v>2.1184782608695579E-2</v>
      </c>
      <c r="X50" s="232">
        <v>2.1872858823529411</v>
      </c>
      <c r="Y50" s="232">
        <f t="shared" si="42"/>
        <v>0</v>
      </c>
      <c r="Z50" s="232">
        <f t="shared" si="46"/>
        <v>60.096153846153847</v>
      </c>
      <c r="AA50" s="232">
        <f t="shared" si="13"/>
        <v>314.24265421882188</v>
      </c>
      <c r="AB50" s="244">
        <f>_xlfn.XLOOKUP(H50,'Prix vente'!A:A,'Prix vente'!X:X, "")</f>
        <v>0</v>
      </c>
      <c r="AC50" s="244" t="str">
        <f>_xlfn.XLOOKUP(H50,'Prix vente'!A:A,'Prix vente'!Z:Z, "")</f>
        <v>CAD</v>
      </c>
      <c r="AD50" s="232">
        <f t="shared" si="47"/>
        <v>0</v>
      </c>
      <c r="AE50" s="232">
        <f t="shared" si="38"/>
        <v>-314.24265421882188</v>
      </c>
      <c r="AF50" s="236"/>
      <c r="AG50" s="251">
        <f t="shared" si="14"/>
        <v>219.45921449031511</v>
      </c>
      <c r="AH50" s="236"/>
      <c r="AI50" s="236" t="str">
        <f t="shared" si="43"/>
        <v>S</v>
      </c>
      <c r="AK50" t="str">
        <v>LE-2024133</v>
      </c>
      <c r="AL50" t="str">
        <f t="shared" si="1"/>
        <v>Imprimerie Ste-Julie</v>
      </c>
      <c r="AM50" t="str">
        <f t="shared" si="2"/>
        <v>S21-1</v>
      </c>
      <c r="AN50">
        <f t="shared" si="3"/>
        <v>3486</v>
      </c>
      <c r="AO50" s="261">
        <f t="shared" si="4"/>
        <v>1013.2820196171269</v>
      </c>
      <c r="AP50" s="261">
        <f t="shared" si="5"/>
        <v>1295.1187199999999</v>
      </c>
      <c r="AQ50" s="261">
        <f t="shared" si="6"/>
        <v>107.21440988513541</v>
      </c>
      <c r="AX50" s="255"/>
      <c r="AY50" s="255"/>
      <c r="AZ50" s="255"/>
      <c r="BA50" t="str">
        <v>LE-2024142</v>
      </c>
      <c r="BB50" s="257" t="str">
        <f t="shared" si="7"/>
        <v>Crucial</v>
      </c>
      <c r="BC50" t="str">
        <f t="shared" si="8"/>
        <v>S21-1</v>
      </c>
      <c r="BD50" s="28">
        <f t="shared" si="9"/>
        <v>772.19999999999982</v>
      </c>
      <c r="BE50" s="28">
        <f t="shared" si="39"/>
        <v>444.89305369900848</v>
      </c>
      <c r="BG50" s="13" t="s">
        <v>5</v>
      </c>
      <c r="BH50" s="106">
        <v>1162.2</v>
      </c>
      <c r="BI50" s="262">
        <v>651.36670519777601</v>
      </c>
    </row>
    <row r="51" spans="1:61" x14ac:dyDescent="0.25">
      <c r="A51" s="224" t="s">
        <v>81</v>
      </c>
      <c r="B51" s="224"/>
      <c r="C51" s="225">
        <v>45530</v>
      </c>
      <c r="D51" s="81">
        <v>197</v>
      </c>
      <c r="E51" s="224" t="str">
        <f>_xlfn.XLOOKUP(D51,'PO Client'!$A:$A,'PO Client'!$B:$B,FALSE)</f>
        <v>Digi America Inc.</v>
      </c>
      <c r="F51" s="224" t="str">
        <f>_xlfn.XLOOKUP(E51,Clients!B:B,Clients!C:C)</f>
        <v>Digi</v>
      </c>
      <c r="G51" s="224"/>
      <c r="H51" s="79">
        <v>40033</v>
      </c>
      <c r="I51" s="79">
        <v>30013</v>
      </c>
      <c r="J51" s="226" t="str">
        <f>_xlfn.XLOOKUP(I51,'Prix MP'!A:A,'Prix MP'!F:F,FALSE)</f>
        <v>D11-1</v>
      </c>
      <c r="K51" s="227">
        <v>21925</v>
      </c>
      <c r="L51" s="227">
        <v>5269</v>
      </c>
      <c r="M51" s="227">
        <v>16194</v>
      </c>
      <c r="N51" s="227"/>
      <c r="O51" s="227"/>
      <c r="P51" s="228">
        <v>3</v>
      </c>
      <c r="Q51" s="81">
        <v>16</v>
      </c>
      <c r="R51" s="229">
        <v>-105.82</v>
      </c>
      <c r="S51" s="235">
        <v>1.3491</v>
      </c>
      <c r="T51" s="231">
        <f>_xlfn.XLOOKUP(I51,'Prix MP'!A:A,'Prix MP'!U:U, FALSE)</f>
        <v>0.35817393372252498</v>
      </c>
      <c r="U51" s="232">
        <f t="shared" si="44"/>
        <v>5800.26868270257</v>
      </c>
      <c r="V51" s="232">
        <f t="shared" si="45"/>
        <v>165.47635737980653</v>
      </c>
      <c r="W51" s="233">
        <f t="shared" si="41"/>
        <v>2.1071835803876855E-2</v>
      </c>
      <c r="X51" s="232">
        <v>68.048894117647052</v>
      </c>
      <c r="Y51" s="232">
        <f t="shared" si="42"/>
        <v>57.599999999999994</v>
      </c>
      <c r="Z51" s="232">
        <f t="shared" si="46"/>
        <v>961.53846153846155</v>
      </c>
      <c r="AA51" s="232">
        <f t="shared" si="13"/>
        <v>6947.1123957384862</v>
      </c>
      <c r="AB51" s="244">
        <f>_xlfn.XLOOKUP(H51,'Prix vente'!A:A,'Prix vente'!X:X, "")</f>
        <v>0.31</v>
      </c>
      <c r="AC51" s="244" t="str">
        <f>_xlfn.XLOOKUP(H51,'Prix vente'!A:A,'Prix vente'!Z:Z, "")</f>
        <v>USD</v>
      </c>
      <c r="AD51" s="232">
        <f t="shared" si="47"/>
        <v>6772.6708740000004</v>
      </c>
      <c r="AE51" s="232">
        <f t="shared" si="38"/>
        <v>-174.44152173848579</v>
      </c>
      <c r="AF51" s="236">
        <f t="shared" ref="AF51:AF56" si="48">1-AA51/AD51</f>
        <v>-2.5756680781308772E-2</v>
      </c>
      <c r="AG51" s="251">
        <f t="shared" si="14"/>
        <v>5965.7450400823764</v>
      </c>
      <c r="AH51" s="236">
        <f t="shared" si="19"/>
        <v>0.88085559612598652</v>
      </c>
      <c r="AI51" s="236" t="str">
        <f t="shared" si="43"/>
        <v/>
      </c>
      <c r="AK51" t="str">
        <v>LE-2024139</v>
      </c>
      <c r="AL51" t="str">
        <f t="shared" si="1"/>
        <v>Digi</v>
      </c>
      <c r="AM51" t="str">
        <f t="shared" si="2"/>
        <v>D16-1</v>
      </c>
      <c r="AN51">
        <f t="shared" si="3"/>
        <v>42768</v>
      </c>
      <c r="AO51" s="261">
        <f t="shared" si="4"/>
        <v>16384.520262204613</v>
      </c>
      <c r="AP51" s="261">
        <f t="shared" si="5"/>
        <v>18298.802016000001</v>
      </c>
      <c r="AQ51" s="261">
        <f t="shared" si="6"/>
        <v>1054.8361139763838</v>
      </c>
      <c r="AX51" s="255"/>
      <c r="AY51" s="255"/>
      <c r="AZ51" s="255"/>
      <c r="BA51" t="str">
        <v>LE-2024143</v>
      </c>
      <c r="BB51" s="257" t="str">
        <f t="shared" si="7"/>
        <v>IMS</v>
      </c>
      <c r="BC51" t="str">
        <f t="shared" si="8"/>
        <v>D11-1</v>
      </c>
      <c r="BD51" s="28">
        <f t="shared" si="9"/>
        <v>382.5</v>
      </c>
      <c r="BE51" s="28">
        <f t="shared" si="39"/>
        <v>273.00236596612933</v>
      </c>
      <c r="BG51" s="217" t="s">
        <v>131</v>
      </c>
      <c r="BH51" s="106">
        <v>468</v>
      </c>
      <c r="BI51" s="262">
        <v>272.12163392997991</v>
      </c>
    </row>
    <row r="52" spans="1:61" x14ac:dyDescent="0.25">
      <c r="A52" s="224" t="s">
        <v>82</v>
      </c>
      <c r="B52" s="224"/>
      <c r="C52" s="225">
        <v>45530</v>
      </c>
      <c r="D52" s="81">
        <v>198</v>
      </c>
      <c r="E52" s="224" t="str">
        <f>_xlfn.XLOOKUP(D52,'PO Client'!$A:$A,'PO Client'!$B:$B,FALSE)</f>
        <v>Étiquettes Luso-Flex</v>
      </c>
      <c r="F52" s="224" t="str">
        <f>_xlfn.XLOOKUP(E52,Clients!B:B,Clients!C:C)</f>
        <v>Luso-Flex</v>
      </c>
      <c r="G52" s="224"/>
      <c r="H52" s="79">
        <v>40060</v>
      </c>
      <c r="I52" s="79">
        <v>30012</v>
      </c>
      <c r="J52" s="226" t="str">
        <f>_xlfn.XLOOKUP(I52,'Prix MP'!A:A,'Prix MP'!F:F,FALSE)</f>
        <v>D21-1</v>
      </c>
      <c r="K52" s="227">
        <v>14231</v>
      </c>
      <c r="L52" s="227">
        <v>0</v>
      </c>
      <c r="M52" s="227">
        <v>13615</v>
      </c>
      <c r="N52" s="227"/>
      <c r="O52" s="227"/>
      <c r="P52" s="228">
        <v>3</v>
      </c>
      <c r="Q52" s="81">
        <v>4</v>
      </c>
      <c r="R52" s="229">
        <v>0</v>
      </c>
      <c r="S52" s="235"/>
      <c r="T52" s="231">
        <f>_xlfn.XLOOKUP(I52,'Prix MP'!A:A,'Prix MP'!U:U, FALSE)</f>
        <v>0.32797457659534618</v>
      </c>
      <c r="U52" s="232">
        <f t="shared" si="44"/>
        <v>4465.3738603456386</v>
      </c>
      <c r="V52" s="232">
        <f t="shared" si="45"/>
        <v>202.03233918273324</v>
      </c>
      <c r="W52" s="233">
        <f t="shared" si="41"/>
        <v>4.328578455484506E-2</v>
      </c>
      <c r="X52" s="232">
        <v>25.518335294117644</v>
      </c>
      <c r="Y52" s="232">
        <f t="shared" si="42"/>
        <v>57.599999999999994</v>
      </c>
      <c r="Z52" s="232">
        <f t="shared" si="46"/>
        <v>240.38461538461539</v>
      </c>
      <c r="AA52" s="232">
        <f t="shared" si="13"/>
        <v>4990.9091502071051</v>
      </c>
      <c r="AB52" s="244">
        <f>_xlfn.XLOOKUP(H52,'Prix vente'!A:A,'Prix vente'!X:X, "")</f>
        <v>0.46600000000000003</v>
      </c>
      <c r="AC52" s="244" t="str">
        <f>_xlfn.XLOOKUP(H52,'Prix vente'!A:A,'Prix vente'!Z:Z, "")</f>
        <v>CAD</v>
      </c>
      <c r="AD52" s="232">
        <f t="shared" si="47"/>
        <v>6344.59</v>
      </c>
      <c r="AE52" s="232">
        <f t="shared" si="38"/>
        <v>1353.6808497928951</v>
      </c>
      <c r="AF52" s="236">
        <f t="shared" si="48"/>
        <v>0.21335986246438221</v>
      </c>
      <c r="AG52" s="251">
        <f t="shared" si="14"/>
        <v>4667.4061995283719</v>
      </c>
      <c r="AH52" s="236">
        <f t="shared" si="19"/>
        <v>0.73565135013111516</v>
      </c>
      <c r="AI52" s="236" t="str">
        <f t="shared" si="43"/>
        <v/>
      </c>
      <c r="AK52" t="str">
        <v>LE-2024140</v>
      </c>
      <c r="AL52" t="str">
        <f t="shared" si="1"/>
        <v>Luso-Flex</v>
      </c>
      <c r="AM52" t="str">
        <f t="shared" si="2"/>
        <v>T11-1</v>
      </c>
      <c r="AN52">
        <f t="shared" si="3"/>
        <v>22906.17</v>
      </c>
      <c r="AO52" s="261">
        <f t="shared" si="4"/>
        <v>7024.1446006199294</v>
      </c>
      <c r="AP52" s="261">
        <f t="shared" si="5"/>
        <v>10032.902459999999</v>
      </c>
      <c r="AQ52" s="261">
        <f t="shared" si="6"/>
        <v>1871.792940217174</v>
      </c>
      <c r="AX52" s="255"/>
      <c r="AY52" s="255"/>
      <c r="AZ52" s="255"/>
      <c r="BA52" t="str">
        <v>LE-2024144</v>
      </c>
      <c r="BB52" s="257" t="str">
        <f t="shared" si="7"/>
        <v>IMS</v>
      </c>
      <c r="BC52" t="str">
        <f t="shared" si="8"/>
        <v>T11-1</v>
      </c>
      <c r="BD52" s="28">
        <f t="shared" si="9"/>
        <v>307.8</v>
      </c>
      <c r="BE52" s="28">
        <f t="shared" si="39"/>
        <v>169.69778556797274</v>
      </c>
      <c r="BG52" s="217" t="s">
        <v>137</v>
      </c>
      <c r="BH52" s="106">
        <v>351</v>
      </c>
      <c r="BI52" s="262">
        <v>195.81152184805131</v>
      </c>
    </row>
    <row r="53" spans="1:61" x14ac:dyDescent="0.25">
      <c r="A53" s="224" t="s">
        <v>83</v>
      </c>
      <c r="B53" s="224"/>
      <c r="C53" s="225">
        <v>45538</v>
      </c>
      <c r="D53" s="81">
        <v>199</v>
      </c>
      <c r="E53" s="224" t="str">
        <f>_xlfn.XLOOKUP(D53,'PO Client'!$A:$A,'PO Client'!$B:$B,FALSE)</f>
        <v>Étiquettes Luso-Flex</v>
      </c>
      <c r="F53" s="224" t="str">
        <f>_xlfn.XLOOKUP(E53,Clients!B:B,Clients!C:C)</f>
        <v>Luso-Flex</v>
      </c>
      <c r="G53" s="224"/>
      <c r="H53" s="79">
        <v>40080</v>
      </c>
      <c r="I53" s="79">
        <v>30017</v>
      </c>
      <c r="J53" s="226" t="str">
        <f>_xlfn.XLOOKUP(I53,'Prix MP'!A:A,'Prix MP'!F:F,FALSE)</f>
        <v>B25-3</v>
      </c>
      <c r="K53" s="227">
        <v>10589.47</v>
      </c>
      <c r="L53" s="227">
        <v>3252.96</v>
      </c>
      <c r="M53" s="227">
        <v>7182.79</v>
      </c>
      <c r="N53" s="227">
        <v>0</v>
      </c>
      <c r="O53" s="227"/>
      <c r="P53" s="228">
        <v>2</v>
      </c>
      <c r="Q53" s="81">
        <v>4.5</v>
      </c>
      <c r="R53" s="229">
        <v>0</v>
      </c>
      <c r="S53" s="235"/>
      <c r="T53" s="231">
        <f>_xlfn.XLOOKUP(I53,'Prix MP'!A:A,'Prix MP'!U:U, FALSE)</f>
        <v>0.32628488624786672</v>
      </c>
      <c r="U53" s="232">
        <f t="shared" si="44"/>
        <v>2343.6358180923148</v>
      </c>
      <c r="V53" s="232">
        <f t="shared" si="45"/>
        <v>50.156512714021858</v>
      </c>
      <c r="W53" s="233">
        <f t="shared" si="41"/>
        <v>1.451630723728377E-2</v>
      </c>
      <c r="X53" s="232">
        <v>14.581891300447058</v>
      </c>
      <c r="Y53" s="232">
        <f t="shared" si="42"/>
        <v>38.4</v>
      </c>
      <c r="Z53" s="232">
        <f t="shared" si="46"/>
        <v>270.43269230769232</v>
      </c>
      <c r="AA53" s="232">
        <f t="shared" si="13"/>
        <v>2717.2069144144762</v>
      </c>
      <c r="AB53" s="244">
        <f>_xlfn.XLOOKUP(H53,'Prix vente'!A:A,'Prix vente'!X:X, "")</f>
        <v>0.45200000000000001</v>
      </c>
      <c r="AC53" s="244" t="str">
        <f>_xlfn.XLOOKUP(H53,'Prix vente'!A:A,'Prix vente'!Z:Z, "")</f>
        <v>CAD</v>
      </c>
      <c r="AD53" s="232">
        <f t="shared" si="47"/>
        <v>3246.6210799999999</v>
      </c>
      <c r="AE53" s="232">
        <f t="shared" si="38"/>
        <v>529.41416558552373</v>
      </c>
      <c r="AF53" s="236">
        <f t="shared" si="48"/>
        <v>0.163066200994889</v>
      </c>
      <c r="AG53" s="251">
        <f t="shared" si="14"/>
        <v>2393.7923308063368</v>
      </c>
      <c r="AH53" s="236">
        <f t="shared" si="19"/>
        <v>0.73731805215973556</v>
      </c>
      <c r="AI53" s="236" t="str">
        <f t="shared" si="43"/>
        <v/>
      </c>
      <c r="AK53" t="str">
        <v>LE-2024145</v>
      </c>
      <c r="AL53" t="str">
        <f t="shared" si="1"/>
        <v>Damaflex</v>
      </c>
      <c r="AM53" t="str">
        <f t="shared" si="2"/>
        <v>D11-1</v>
      </c>
      <c r="AN53">
        <f t="shared" si="3"/>
        <v>7380</v>
      </c>
      <c r="AO53" s="261">
        <f t="shared" si="4"/>
        <v>2802.9453421923458</v>
      </c>
      <c r="AP53" s="261">
        <f t="shared" si="5"/>
        <v>3180.7799999999997</v>
      </c>
      <c r="AQ53" s="261">
        <f t="shared" si="6"/>
        <v>-123.60800011089805</v>
      </c>
      <c r="AX53" s="255"/>
      <c r="AY53" s="255"/>
      <c r="AZ53" s="255"/>
      <c r="BA53" t="str">
        <v>LE-2024144-1</v>
      </c>
      <c r="BB53" s="257" t="str">
        <f t="shared" si="7"/>
        <v>Amstik</v>
      </c>
      <c r="BC53" t="str">
        <f t="shared" si="8"/>
        <v>T11-1</v>
      </c>
      <c r="BD53" s="28">
        <f t="shared" si="9"/>
        <v>307.8</v>
      </c>
      <c r="BE53" s="28">
        <f t="shared" si="39"/>
        <v>135.38778556797274</v>
      </c>
      <c r="BG53" s="217" t="s">
        <v>151</v>
      </c>
      <c r="BH53" s="106">
        <v>343.2</v>
      </c>
      <c r="BI53" s="262">
        <v>183.43354941974476</v>
      </c>
    </row>
    <row r="54" spans="1:61" x14ac:dyDescent="0.25">
      <c r="A54" s="224" t="s">
        <v>84</v>
      </c>
      <c r="B54" s="224"/>
      <c r="C54" s="225">
        <v>45539</v>
      </c>
      <c r="D54" s="81">
        <v>200</v>
      </c>
      <c r="E54" s="224" t="str">
        <f>_xlfn.XLOOKUP(D54,'PO Client'!$A:$A,'PO Client'!$B:$B,FALSE)</f>
        <v>Imprimerie Ste-Julie</v>
      </c>
      <c r="F54" s="224" t="str">
        <f>_xlfn.XLOOKUP(E54,Clients!B:B,Clients!C:C)</f>
        <v>Imprimerie Ste-Julie</v>
      </c>
      <c r="G54" s="224"/>
      <c r="H54" s="79">
        <v>40081</v>
      </c>
      <c r="I54" s="79">
        <v>30011</v>
      </c>
      <c r="J54" s="226" t="str">
        <f>_xlfn.XLOOKUP(I54,'Prix MP'!A:A,'Prix MP'!F:F,FALSE)</f>
        <v>S21-1</v>
      </c>
      <c r="K54" s="227">
        <v>7115.31</v>
      </c>
      <c r="L54" s="227">
        <v>3470</v>
      </c>
      <c r="M54" s="227">
        <v>3492</v>
      </c>
      <c r="N54" s="227">
        <v>0</v>
      </c>
      <c r="O54" s="227"/>
      <c r="P54" s="228">
        <v>0.5</v>
      </c>
      <c r="Q54" s="81">
        <v>2.5</v>
      </c>
      <c r="R54" s="229">
        <f>-24.76/3/2</f>
        <v>-4.1266666666666669</v>
      </c>
      <c r="S54" s="235">
        <v>1.3525</v>
      </c>
      <c r="T54" s="231">
        <f>_xlfn.XLOOKUP(I54,'Prix MP'!A:A,'Prix MP'!U:U, FALSE)</f>
        <v>0.2835786407993599</v>
      </c>
      <c r="U54" s="232">
        <f t="shared" si="44"/>
        <v>990.25661367136479</v>
      </c>
      <c r="V54" s="232">
        <f t="shared" si="45"/>
        <v>43.475441420949977</v>
      </c>
      <c r="W54" s="233">
        <f t="shared" si="41"/>
        <v>2.154649621731174E-2</v>
      </c>
      <c r="X54" s="232">
        <v>14.581905882352942</v>
      </c>
      <c r="Y54" s="232">
        <f t="shared" si="42"/>
        <v>9.6</v>
      </c>
      <c r="Z54" s="232">
        <f t="shared" si="46"/>
        <v>150.24038461538461</v>
      </c>
      <c r="AA54" s="232">
        <f t="shared" si="13"/>
        <v>1204.0276789233853</v>
      </c>
      <c r="AB54" s="244">
        <f>_xlfn.XLOOKUP(H54,'Prix vente'!A:A,'Prix vente'!X:X, "")</f>
        <v>0.27</v>
      </c>
      <c r="AC54" s="244" t="str">
        <f>_xlfn.XLOOKUP(H54,'Prix vente'!A:A,'Prix vente'!Z:Z, "")</f>
        <v>USD</v>
      </c>
      <c r="AD54" s="232">
        <f t="shared" si="47"/>
        <v>1275.1911</v>
      </c>
      <c r="AE54" s="232">
        <f t="shared" si="38"/>
        <v>71.163421076614668</v>
      </c>
      <c r="AF54" s="236">
        <f t="shared" si="48"/>
        <v>5.5806083556115382E-2</v>
      </c>
      <c r="AG54" s="251">
        <f t="shared" si="14"/>
        <v>1033.7320550923148</v>
      </c>
      <c r="AH54" s="236">
        <f t="shared" si="19"/>
        <v>0.81064873734792753</v>
      </c>
      <c r="AI54" s="236" t="str">
        <f t="shared" si="43"/>
        <v/>
      </c>
      <c r="AK54" t="str">
        <v>LE-2024146</v>
      </c>
      <c r="AL54" t="str">
        <f t="shared" si="1"/>
        <v>Digi</v>
      </c>
      <c r="AM54" t="str">
        <f t="shared" si="2"/>
        <v>D16-1</v>
      </c>
      <c r="AN54">
        <f t="shared" si="3"/>
        <v>41817.599999999991</v>
      </c>
      <c r="AO54" s="261">
        <f t="shared" si="4"/>
        <v>16097.51850594759</v>
      </c>
      <c r="AP54" s="261">
        <f t="shared" si="5"/>
        <v>18012.722111999996</v>
      </c>
      <c r="AQ54" s="261">
        <f t="shared" si="6"/>
        <v>1105.1451585410941</v>
      </c>
      <c r="AX54" s="255"/>
      <c r="AY54" s="255"/>
      <c r="AZ54" s="255"/>
      <c r="BA54" t="str">
        <v>LE-2024147</v>
      </c>
      <c r="BB54" s="257" t="str">
        <f t="shared" si="7"/>
        <v>Amstik</v>
      </c>
      <c r="BC54" t="str">
        <f t="shared" si="8"/>
        <v>D11-1</v>
      </c>
      <c r="BD54" s="28">
        <f t="shared" si="9"/>
        <v>225.60000000000002</v>
      </c>
      <c r="BE54" s="28">
        <f t="shared" si="39"/>
        <v>83.088538036036937</v>
      </c>
      <c r="BG54" s="13" t="s">
        <v>1117</v>
      </c>
      <c r="BH54" s="106">
        <v>1736.51</v>
      </c>
      <c r="BI54" s="262">
        <v>1114.6649449900481</v>
      </c>
    </row>
    <row r="55" spans="1:61" x14ac:dyDescent="0.25">
      <c r="A55" s="224" t="s">
        <v>85</v>
      </c>
      <c r="B55" s="224"/>
      <c r="C55" s="225">
        <v>45539</v>
      </c>
      <c r="D55" s="81">
        <v>200</v>
      </c>
      <c r="E55" s="224" t="str">
        <f>_xlfn.XLOOKUP(D55,'PO Client'!$A:$A,'PO Client'!$B:$B,FALSE)</f>
        <v>Imprimerie Ste-Julie</v>
      </c>
      <c r="F55" s="224" t="str">
        <f>_xlfn.XLOOKUP(E55,Clients!B:B,Clients!C:C)</f>
        <v>Imprimerie Ste-Julie</v>
      </c>
      <c r="G55" s="224"/>
      <c r="H55" s="79">
        <v>40082</v>
      </c>
      <c r="I55" s="79">
        <v>30011</v>
      </c>
      <c r="J55" s="226" t="str">
        <f>_xlfn.XLOOKUP(I55,'Prix MP'!A:A,'Prix MP'!F:F,FALSE)</f>
        <v>S21-1</v>
      </c>
      <c r="K55" s="227">
        <v>3470</v>
      </c>
      <c r="L55" s="227">
        <v>0</v>
      </c>
      <c r="M55" s="227">
        <v>3327.6</v>
      </c>
      <c r="N55" s="227"/>
      <c r="O55" s="227"/>
      <c r="P55" s="228">
        <v>0.5</v>
      </c>
      <c r="Q55" s="81">
        <v>1.75</v>
      </c>
      <c r="R55" s="229">
        <f>-24.76/3/2</f>
        <v>-4.1266666666666669</v>
      </c>
      <c r="S55" s="235">
        <v>1.3525</v>
      </c>
      <c r="T55" s="231">
        <f>_xlfn.XLOOKUP(I55,'Prix MP'!A:A,'Prix MP'!U:U, FALSE)</f>
        <v>0.2835786407993599</v>
      </c>
      <c r="U55" s="232">
        <f t="shared" si="44"/>
        <v>943.63628512394996</v>
      </c>
      <c r="V55" s="232">
        <f t="shared" si="45"/>
        <v>40.381598449828878</v>
      </c>
      <c r="W55" s="233">
        <f t="shared" si="41"/>
        <v>4.1037463976945271E-2</v>
      </c>
      <c r="X55" s="232">
        <v>14.58190588235294</v>
      </c>
      <c r="Y55" s="232">
        <f t="shared" si="42"/>
        <v>9.6</v>
      </c>
      <c r="Z55" s="232">
        <f t="shared" si="46"/>
        <v>105.16826923076923</v>
      </c>
      <c r="AA55" s="232">
        <f t="shared" si="13"/>
        <v>1109.2413920202343</v>
      </c>
      <c r="AB55" s="244">
        <f>_xlfn.XLOOKUP(H55,'Prix vente'!A:A,'Prix vente'!X:X, "")</f>
        <v>0.27</v>
      </c>
      <c r="AC55" s="244" t="str">
        <f>_xlfn.XLOOKUP(H55,'Prix vente'!A:A,'Prix vente'!Z:Z, "")</f>
        <v>USD</v>
      </c>
      <c r="AD55" s="232">
        <f t="shared" si="47"/>
        <v>1215.15633</v>
      </c>
      <c r="AE55" s="232">
        <f t="shared" si="38"/>
        <v>105.91493797976568</v>
      </c>
      <c r="AF55" s="236">
        <f t="shared" si="48"/>
        <v>8.7161573671566739E-2</v>
      </c>
      <c r="AG55" s="251">
        <f t="shared" si="14"/>
        <v>984.01788357377882</v>
      </c>
      <c r="AH55" s="236">
        <f t="shared" si="19"/>
        <v>0.80978706959768609</v>
      </c>
      <c r="AI55" s="236" t="str">
        <f t="shared" si="43"/>
        <v/>
      </c>
      <c r="AK55" t="str">
        <v>LE-2024148</v>
      </c>
      <c r="AL55" t="str">
        <f t="shared" si="1"/>
        <v>Imprimerie Ste-Julie</v>
      </c>
      <c r="AM55" t="str">
        <f t="shared" si="2"/>
        <v>S15-3</v>
      </c>
      <c r="AN55">
        <f t="shared" si="3"/>
        <v>2988</v>
      </c>
      <c r="AO55" s="261">
        <f t="shared" si="4"/>
        <v>816.26728594599024</v>
      </c>
      <c r="AP55" s="261">
        <f t="shared" si="5"/>
        <v>1163.8499040000002</v>
      </c>
      <c r="AQ55" s="261">
        <f t="shared" si="6"/>
        <v>234.30648140242624</v>
      </c>
      <c r="AX55" s="255"/>
      <c r="AY55" s="255"/>
      <c r="AZ55" s="255"/>
      <c r="BA55" t="str">
        <v>LE-2024152</v>
      </c>
      <c r="BB55" s="257" t="str">
        <f t="shared" si="7"/>
        <v>3G</v>
      </c>
      <c r="BC55" t="str">
        <f t="shared" si="8"/>
        <v>S21-1</v>
      </c>
      <c r="BD55" s="28">
        <f t="shared" si="9"/>
        <v>2695.92</v>
      </c>
      <c r="BE55" s="28">
        <f t="shared" ref="BE55:BE75" si="49">_xlfn.XLOOKUP(BA55,A4:A991,AA4:AA991)</f>
        <v>929.38260935824292</v>
      </c>
      <c r="BG55" s="217" t="s">
        <v>149</v>
      </c>
      <c r="BH55" s="106">
        <v>1130.21</v>
      </c>
      <c r="BI55" s="262">
        <v>792.43804050725521</v>
      </c>
    </row>
    <row r="56" spans="1:61" x14ac:dyDescent="0.25">
      <c r="A56" s="224" t="s">
        <v>86</v>
      </c>
      <c r="B56" s="224"/>
      <c r="C56" s="225">
        <v>45539</v>
      </c>
      <c r="D56" s="81">
        <v>201</v>
      </c>
      <c r="E56" s="224" t="str">
        <f>_xlfn.XLOOKUP(D56,'PO Client'!$A:$A,'PO Client'!$B:$B,FALSE)</f>
        <v>Imprimerie Ste-Julie</v>
      </c>
      <c r="F56" s="224" t="str">
        <f>_xlfn.XLOOKUP(E56,Clients!B:B,Clients!C:C)</f>
        <v>Imprimerie Ste-Julie</v>
      </c>
      <c r="G56" s="224"/>
      <c r="H56" s="79">
        <v>40067</v>
      </c>
      <c r="I56" s="79">
        <v>30015</v>
      </c>
      <c r="J56" s="226" t="str">
        <f>_xlfn.XLOOKUP(I56,'Prix MP'!A:A,'Prix MP'!F:F,FALSE)</f>
        <v>S15-3</v>
      </c>
      <c r="K56" s="227">
        <v>10482</v>
      </c>
      <c r="L56" s="227">
        <v>6795</v>
      </c>
      <c r="M56" s="227">
        <v>3600</v>
      </c>
      <c r="N56" s="227">
        <v>0</v>
      </c>
      <c r="O56" s="227"/>
      <c r="P56" s="228">
        <v>1</v>
      </c>
      <c r="Q56" s="81">
        <v>1.25</v>
      </c>
      <c r="R56" s="229">
        <f>-24.76/3</f>
        <v>-8.2533333333333339</v>
      </c>
      <c r="S56" s="235">
        <v>1.3525</v>
      </c>
      <c r="T56" s="231">
        <f>_xlfn.XLOOKUP(I56,'Prix MP'!A:A,'Prix MP'!U:U, FALSE)</f>
        <v>0.26885424108657641</v>
      </c>
      <c r="U56" s="232">
        <f t="shared" si="44"/>
        <v>967.87526791167511</v>
      </c>
      <c r="V56" s="232">
        <f t="shared" si="45"/>
        <v>23.390318974532146</v>
      </c>
      <c r="W56" s="233">
        <f t="shared" si="41"/>
        <v>8.2999427590154558E-3</v>
      </c>
      <c r="X56" s="232">
        <v>14.581905882352938</v>
      </c>
      <c r="Y56" s="232">
        <f t="shared" si="42"/>
        <v>19.2</v>
      </c>
      <c r="Z56" s="232">
        <f t="shared" si="46"/>
        <v>75.120192307692307</v>
      </c>
      <c r="AA56" s="232">
        <f t="shared" si="13"/>
        <v>1091.9143517429193</v>
      </c>
      <c r="AB56" s="244">
        <f>_xlfn.XLOOKUP(H56,'Prix vente'!A:A,'Prix vente'!X:X, "")</f>
        <v>0.28000000000000003</v>
      </c>
      <c r="AC56" s="244" t="str">
        <f>_xlfn.XLOOKUP(H56,'Prix vente'!A:A,'Prix vente'!Z:Z, "")</f>
        <v>USD</v>
      </c>
      <c r="AD56" s="232">
        <f t="shared" si="47"/>
        <v>1363.3200000000002</v>
      </c>
      <c r="AE56" s="232">
        <f t="shared" si="38"/>
        <v>271.40564825708088</v>
      </c>
      <c r="AF56" s="236">
        <f t="shared" si="48"/>
        <v>0.19907699458460293</v>
      </c>
      <c r="AG56" s="251">
        <f t="shared" si="14"/>
        <v>991.2655868862073</v>
      </c>
      <c r="AH56" s="236">
        <f t="shared" si="19"/>
        <v>0.72709678350365814</v>
      </c>
      <c r="AI56" s="236" t="str">
        <f t="shared" si="43"/>
        <v/>
      </c>
      <c r="AK56" t="str">
        <v>LE-2024149</v>
      </c>
      <c r="AL56" t="str">
        <f t="shared" si="1"/>
        <v>Imprimerie Ste-Julie</v>
      </c>
      <c r="AM56" t="str">
        <f t="shared" si="2"/>
        <v>B25-3</v>
      </c>
      <c r="AN56">
        <f t="shared" si="3"/>
        <v>10727.999999999996</v>
      </c>
      <c r="AO56" s="261">
        <f t="shared" si="4"/>
        <v>3319.5771034699337</v>
      </c>
      <c r="AP56" s="261">
        <f t="shared" si="5"/>
        <v>4924.827863999998</v>
      </c>
      <c r="AQ56" s="261">
        <f t="shared" si="6"/>
        <v>1395.3896582676207</v>
      </c>
      <c r="AX56" s="255"/>
      <c r="AY56" s="255"/>
      <c r="AZ56" s="255"/>
      <c r="BA56" t="str">
        <v>LE-2024153</v>
      </c>
      <c r="BB56" s="257" t="str">
        <f t="shared" si="7"/>
        <v>3G</v>
      </c>
      <c r="BC56" t="str">
        <f t="shared" si="8"/>
        <v>S35-3</v>
      </c>
      <c r="BD56" s="28">
        <f t="shared" si="9"/>
        <v>1128</v>
      </c>
      <c r="BE56" s="28">
        <f t="shared" si="49"/>
        <v>409.65843641037628</v>
      </c>
      <c r="BG56" s="217" t="s">
        <v>128</v>
      </c>
      <c r="BH56" s="106">
        <v>285</v>
      </c>
      <c r="BI56" s="262">
        <v>191.2571753837245</v>
      </c>
    </row>
    <row r="57" spans="1:61" x14ac:dyDescent="0.25">
      <c r="A57" s="224" t="s">
        <v>711</v>
      </c>
      <c r="B57" s="224"/>
      <c r="C57" s="225">
        <v>45539</v>
      </c>
      <c r="D57" s="81">
        <v>202</v>
      </c>
      <c r="E57" s="224" t="str">
        <f>_xlfn.XLOOKUP(D57,'PO Client'!$A:$A,'PO Client'!$B:$B,FALSE)</f>
        <v>Imprimerie Ste-Julie</v>
      </c>
      <c r="F57" s="224" t="str">
        <f>_xlfn.XLOOKUP(E57,Clients!B:B,Clients!C:C)</f>
        <v>Imprimerie Ste-Julie</v>
      </c>
      <c r="G57" s="224"/>
      <c r="H57" s="79">
        <v>40084</v>
      </c>
      <c r="I57" s="79">
        <v>30017</v>
      </c>
      <c r="J57" s="226" t="str">
        <f>_xlfn.XLOOKUP(I57,'Prix MP'!A:A,'Prix MP'!F:F,FALSE)</f>
        <v>B25-3</v>
      </c>
      <c r="K57" s="227">
        <v>2087.4</v>
      </c>
      <c r="L57" s="227">
        <v>1339.2</v>
      </c>
      <c r="M57" s="227">
        <v>714.24</v>
      </c>
      <c r="N57" s="227">
        <v>0</v>
      </c>
      <c r="O57" s="227"/>
      <c r="P57" s="228">
        <v>0</v>
      </c>
      <c r="Q57" s="81">
        <v>2</v>
      </c>
      <c r="R57" s="229">
        <f>-24.76/3</f>
        <v>-8.2533333333333339</v>
      </c>
      <c r="S57" s="235">
        <v>1.3525</v>
      </c>
      <c r="T57" s="231">
        <f>_xlfn.XLOOKUP(I57,'Prix MP'!A:A,'Prix MP'!U:U, FALSE)</f>
        <v>0.32628488624786672</v>
      </c>
      <c r="U57" s="232">
        <f t="shared" si="44"/>
        <v>233.04571715367632</v>
      </c>
      <c r="V57" s="232">
        <f t="shared" si="45"/>
        <v>11.080634736977565</v>
      </c>
      <c r="W57" s="233">
        <f t="shared" si="41"/>
        <v>1.6269042828398982E-2</v>
      </c>
      <c r="X57" s="232">
        <v>2.9163811764705878</v>
      </c>
      <c r="Y57" s="232">
        <f t="shared" si="42"/>
        <v>0</v>
      </c>
      <c r="Z57" s="232">
        <f t="shared" si="46"/>
        <v>120.19230769230769</v>
      </c>
      <c r="AA57" s="232">
        <f t="shared" si="13"/>
        <v>358.98170742609886</v>
      </c>
      <c r="AB57" s="244">
        <f>_xlfn.XLOOKUP(H57,'Prix vente'!A:A,'Prix vente'!X:X, "")</f>
        <v>0.33</v>
      </c>
      <c r="AC57" s="244" t="str">
        <f>_xlfn.XLOOKUP(H57,'Prix vente'!A:A,'Prix vente'!Z:Z, "")</f>
        <v>USD</v>
      </c>
      <c r="AD57" s="232">
        <f t="shared" si="47"/>
        <v>318.78316800000005</v>
      </c>
      <c r="AE57" s="232">
        <f t="shared" si="38"/>
        <v>-40.198539426098819</v>
      </c>
      <c r="AF57" s="236"/>
      <c r="AG57" s="251">
        <f t="shared" si="14"/>
        <v>244.12635189065389</v>
      </c>
      <c r="AH57" s="236">
        <f t="shared" si="19"/>
        <v>0.76580690700286236</v>
      </c>
      <c r="AI57" s="236" t="str">
        <f t="shared" si="43"/>
        <v/>
      </c>
      <c r="AK57" t="str">
        <v>LE-2024150</v>
      </c>
      <c r="AL57" t="str">
        <f t="shared" si="1"/>
        <v>Digi</v>
      </c>
      <c r="AM57" t="str">
        <f t="shared" si="2"/>
        <v>D16-1</v>
      </c>
      <c r="AN57">
        <f t="shared" si="3"/>
        <v>41378.400000000001</v>
      </c>
      <c r="AO57" s="261">
        <f t="shared" si="4"/>
        <v>15990.312265660288</v>
      </c>
      <c r="AP57" s="261">
        <f t="shared" si="5"/>
        <v>17844.062594399998</v>
      </c>
      <c r="AQ57" s="261">
        <f t="shared" si="6"/>
        <v>820.60162195238081</v>
      </c>
      <c r="AX57" s="255"/>
      <c r="AY57" s="255"/>
      <c r="AZ57" s="255"/>
      <c r="BA57" t="str">
        <v>LE-2024154</v>
      </c>
      <c r="BB57" s="257" t="str">
        <f t="shared" si="7"/>
        <v>3G</v>
      </c>
      <c r="BC57" t="str">
        <f t="shared" si="8"/>
        <v>B15-3</v>
      </c>
      <c r="BD57" s="28">
        <f t="shared" si="9"/>
        <v>449.28000000000003</v>
      </c>
      <c r="BE57" s="28">
        <f t="shared" si="49"/>
        <v>312.42671485147554</v>
      </c>
      <c r="BG57" s="217" t="s">
        <v>348</v>
      </c>
      <c r="BH57" s="106">
        <v>0</v>
      </c>
      <c r="BI57" s="262">
        <v>0</v>
      </c>
    </row>
    <row r="58" spans="1:61" x14ac:dyDescent="0.25">
      <c r="A58" s="224" t="s">
        <v>712</v>
      </c>
      <c r="B58" s="224"/>
      <c r="C58" s="225">
        <v>45540</v>
      </c>
      <c r="D58" s="81">
        <v>203</v>
      </c>
      <c r="E58" s="224" t="str">
        <f>_xlfn.XLOOKUP(D58,'PO Client'!$A:$A,'PO Client'!$B:$B,FALSE)</f>
        <v>Étiquettes Luso-Flex</v>
      </c>
      <c r="F58" s="224" t="str">
        <f>_xlfn.XLOOKUP(E58,Clients!B:B,Clients!C:C)</f>
        <v>Luso-Flex</v>
      </c>
      <c r="G58" s="224"/>
      <c r="H58" s="79">
        <v>40060</v>
      </c>
      <c r="I58" s="79">
        <v>30012</v>
      </c>
      <c r="J58" s="226" t="str">
        <f>_xlfn.XLOOKUP(I58,'Prix MP'!A:A,'Prix MP'!F:F,FALSE)</f>
        <v>D21-1</v>
      </c>
      <c r="K58" s="227">
        <v>21345.919999999998</v>
      </c>
      <c r="L58" s="227"/>
      <c r="M58" s="227">
        <v>20973.599999999999</v>
      </c>
      <c r="N58" s="227">
        <v>0</v>
      </c>
      <c r="O58" s="227"/>
      <c r="P58" s="228">
        <v>4</v>
      </c>
      <c r="Q58" s="81">
        <v>5.5</v>
      </c>
      <c r="R58" s="229">
        <v>0</v>
      </c>
      <c r="S58" s="235"/>
      <c r="T58" s="231">
        <f>_xlfn.XLOOKUP(I58,'Prix MP'!A:A,'Prix MP'!U:U, FALSE)</f>
        <v>0.32797457659534618</v>
      </c>
      <c r="U58" s="232">
        <f t="shared" si="44"/>
        <v>6878.8075796801522</v>
      </c>
      <c r="V58" s="232">
        <f t="shared" si="45"/>
        <v>122.1114943579792</v>
      </c>
      <c r="W58" s="233">
        <f t="shared" si="41"/>
        <v>1.7442209096632973E-2</v>
      </c>
      <c r="X58" s="232">
        <v>43.745717647058818</v>
      </c>
      <c r="Y58" s="232">
        <f t="shared" si="42"/>
        <v>76.8</v>
      </c>
      <c r="Z58" s="232">
        <f t="shared" si="46"/>
        <v>330.52884615384613</v>
      </c>
      <c r="AA58" s="232">
        <f t="shared" si="13"/>
        <v>7451.9936378390366</v>
      </c>
      <c r="AB58" s="244">
        <f>_xlfn.XLOOKUP(H58,'Prix vente'!A:A,'Prix vente'!X:X, "")</f>
        <v>0.46600000000000003</v>
      </c>
      <c r="AC58" s="244" t="str">
        <f>_xlfn.XLOOKUP(H58,'Prix vente'!A:A,'Prix vente'!Z:Z, "")</f>
        <v>CAD</v>
      </c>
      <c r="AD58" s="232">
        <f t="shared" si="47"/>
        <v>9773.6975999999995</v>
      </c>
      <c r="AE58" s="232">
        <f t="shared" si="38"/>
        <v>2321.7039621609629</v>
      </c>
      <c r="AF58" s="236">
        <f>1-AA58/AD58</f>
        <v>0.2375461219672852</v>
      </c>
      <c r="AG58" s="251">
        <f t="shared" si="14"/>
        <v>7000.9190740381318</v>
      </c>
      <c r="AH58" s="236">
        <f t="shared" si="19"/>
        <v>0.71630199342755729</v>
      </c>
      <c r="AI58" s="236" t="str">
        <f t="shared" si="43"/>
        <v/>
      </c>
      <c r="AK58" t="str">
        <v>LE-2024151</v>
      </c>
      <c r="AL58" t="str">
        <f t="shared" si="1"/>
        <v>Étiquettes Rive-Sud</v>
      </c>
      <c r="AM58" t="str">
        <f t="shared" si="2"/>
        <v>B25-3</v>
      </c>
      <c r="AN58">
        <f t="shared" si="3"/>
        <v>3575.88</v>
      </c>
      <c r="AO58" s="261">
        <f t="shared" si="4"/>
        <v>1110.3007236169419</v>
      </c>
      <c r="AP58" s="261">
        <f t="shared" si="5"/>
        <v>1666.3600800000002</v>
      </c>
      <c r="AQ58" s="261">
        <f t="shared" si="6"/>
        <v>402.78269030161027</v>
      </c>
      <c r="AX58" s="255"/>
      <c r="AY58" s="255"/>
      <c r="AZ58" s="255"/>
      <c r="BA58" t="str">
        <v>LE-2024155</v>
      </c>
      <c r="BB58" s="257" t="str">
        <f t="shared" si="7"/>
        <v>3G</v>
      </c>
      <c r="BC58" t="str">
        <f t="shared" si="8"/>
        <v>B25-3</v>
      </c>
      <c r="BD58" s="28">
        <f t="shared" si="9"/>
        <v>312</v>
      </c>
      <c r="BE58" s="28">
        <f t="shared" si="49"/>
        <v>176.70708254961502</v>
      </c>
      <c r="BG58" s="217" t="s">
        <v>169</v>
      </c>
      <c r="BH58" s="106">
        <v>321.3</v>
      </c>
      <c r="BI58" s="262">
        <v>130.96972909906839</v>
      </c>
    </row>
    <row r="59" spans="1:61" x14ac:dyDescent="0.25">
      <c r="A59" s="224" t="s">
        <v>713</v>
      </c>
      <c r="B59" s="224"/>
      <c r="C59" s="225">
        <v>45541</v>
      </c>
      <c r="D59" s="81">
        <v>204</v>
      </c>
      <c r="E59" s="224" t="str">
        <f>_xlfn.XLOOKUP(D59,'PO Client'!$A:$A,'PO Client'!$B:$B,FALSE)</f>
        <v>Étiquettes iFlex Inc.</v>
      </c>
      <c r="F59" s="224" t="str">
        <f>_xlfn.XLOOKUP(E59,Clients!B:B,Clients!C:C)</f>
        <v>iFlex</v>
      </c>
      <c r="G59" s="224"/>
      <c r="H59" s="79">
        <v>40086</v>
      </c>
      <c r="I59" s="79">
        <v>30011</v>
      </c>
      <c r="J59" s="226" t="str">
        <f>_xlfn.XLOOKUP(I59,'Prix MP'!A:A,'Prix MP'!F:F,FALSE)</f>
        <v>S21-1</v>
      </c>
      <c r="K59" s="227">
        <v>7115.31</v>
      </c>
      <c r="L59" s="227">
        <v>6145.25</v>
      </c>
      <c r="M59" s="227">
        <v>780</v>
      </c>
      <c r="N59" s="227"/>
      <c r="O59" s="227"/>
      <c r="P59" s="228">
        <v>0.5</v>
      </c>
      <c r="Q59" s="81">
        <v>1</v>
      </c>
      <c r="R59" s="229">
        <f>65/2</f>
        <v>32.5</v>
      </c>
      <c r="S59" s="235"/>
      <c r="T59" s="231">
        <f>_xlfn.XLOOKUP(I59,'Prix MP'!A:A,'Prix MP'!U:U, FALSE)</f>
        <v>0.2835786407993599</v>
      </c>
      <c r="U59" s="232">
        <f t="shared" si="44"/>
        <v>221.19133982350073</v>
      </c>
      <c r="V59" s="232">
        <f t="shared" si="45"/>
        <v>53.896956470326458</v>
      </c>
      <c r="W59" s="233">
        <f t="shared" si="41"/>
        <v>2.671141524403018E-2</v>
      </c>
      <c r="X59" s="232">
        <v>3.1594129411764702</v>
      </c>
      <c r="Y59" s="232">
        <f t="shared" si="42"/>
        <v>9.6</v>
      </c>
      <c r="Z59" s="232">
        <f t="shared" si="46"/>
        <v>60.096153846153847</v>
      </c>
      <c r="AA59" s="232">
        <f t="shared" si="13"/>
        <v>380.44386308115753</v>
      </c>
      <c r="AB59" s="244">
        <f>_xlfn.XLOOKUP(H59,'Prix vente'!A:A,'Prix vente'!X:X, "")</f>
        <v>0.32200000000000001</v>
      </c>
      <c r="AC59" s="244" t="str">
        <f>_xlfn.XLOOKUP(H59,'Prix vente'!A:A,'Prix vente'!Z:Z, "")</f>
        <v>CAD</v>
      </c>
      <c r="AD59" s="232">
        <f t="shared" si="47"/>
        <v>251.16</v>
      </c>
      <c r="AE59" s="232">
        <f t="shared" si="38"/>
        <v>-129.28386308115753</v>
      </c>
      <c r="AF59" s="236"/>
      <c r="AG59" s="251">
        <f t="shared" si="14"/>
        <v>275.08829629382717</v>
      </c>
      <c r="AH59" s="236"/>
      <c r="AI59" s="236" t="str">
        <f t="shared" si="43"/>
        <v/>
      </c>
      <c r="AK59" t="str">
        <v>LE-2024156</v>
      </c>
      <c r="AL59" t="str">
        <f t="shared" si="1"/>
        <v>Imprimerie Ste-Julie</v>
      </c>
      <c r="AM59" t="str">
        <f t="shared" si="2"/>
        <v>B25-3</v>
      </c>
      <c r="AN59">
        <f t="shared" si="3"/>
        <v>10692</v>
      </c>
      <c r="AO59" s="261">
        <f t="shared" si="4"/>
        <v>3319.5771034699337</v>
      </c>
      <c r="AP59" s="261">
        <f t="shared" si="5"/>
        <v>4916.7696599999999</v>
      </c>
      <c r="AQ59" s="261">
        <f t="shared" si="6"/>
        <v>1447.4276081137764</v>
      </c>
      <c r="AX59" s="255"/>
      <c r="AY59" s="255"/>
      <c r="AZ59" s="255"/>
      <c r="BA59" t="str">
        <v>LE-2024157</v>
      </c>
      <c r="BB59" s="257" t="str">
        <f t="shared" si="7"/>
        <v>Luso-Flex</v>
      </c>
      <c r="BC59" t="str">
        <f t="shared" si="8"/>
        <v>D11-2</v>
      </c>
      <c r="BD59" s="28">
        <f t="shared" si="9"/>
        <v>0</v>
      </c>
      <c r="BE59" s="28">
        <f t="shared" si="49"/>
        <v>0</v>
      </c>
      <c r="BG59" s="13" t="s">
        <v>848</v>
      </c>
      <c r="BH59" s="106">
        <v>316.8</v>
      </c>
      <c r="BI59" s="262">
        <v>153.09044276053265</v>
      </c>
    </row>
    <row r="60" spans="1:61" x14ac:dyDescent="0.25">
      <c r="A60" s="224" t="s">
        <v>714</v>
      </c>
      <c r="B60" s="224"/>
      <c r="C60" s="225">
        <v>45541</v>
      </c>
      <c r="D60" s="81">
        <v>204</v>
      </c>
      <c r="E60" s="224" t="str">
        <f>_xlfn.XLOOKUP(D60,'PO Client'!$A:$A,'PO Client'!$B:$B,FALSE)</f>
        <v>Étiquettes iFlex Inc.</v>
      </c>
      <c r="F60" s="224" t="str">
        <f>_xlfn.XLOOKUP(E60,Clients!B:B,Clients!C:C)</f>
        <v>iFlex</v>
      </c>
      <c r="G60" s="224"/>
      <c r="H60" s="79">
        <v>40087</v>
      </c>
      <c r="I60" s="79">
        <v>30017</v>
      </c>
      <c r="J60" s="226" t="str">
        <f>_xlfn.XLOOKUP(I60,'Prix MP'!A:A,'Prix MP'!F:F,FALSE)</f>
        <v>B25-3</v>
      </c>
      <c r="K60" s="227">
        <v>1339.22</v>
      </c>
      <c r="L60" s="227">
        <v>552.9</v>
      </c>
      <c r="M60" s="227">
        <v>756.6</v>
      </c>
      <c r="N60" s="227"/>
      <c r="O60" s="227"/>
      <c r="P60" s="228">
        <v>0.5</v>
      </c>
      <c r="Q60" s="81">
        <v>1</v>
      </c>
      <c r="R60" s="229">
        <f>65/2</f>
        <v>32.5</v>
      </c>
      <c r="S60" s="235"/>
      <c r="T60" s="231">
        <f>_xlfn.XLOOKUP(I60,'Prix MP'!A:A,'Prix MP'!U:U, FALSE)</f>
        <v>0.32628488624786672</v>
      </c>
      <c r="U60" s="232">
        <f t="shared" si="44"/>
        <v>246.86714493513597</v>
      </c>
      <c r="V60" s="232">
        <f t="shared" si="45"/>
        <v>9.6971868192866086</v>
      </c>
      <c r="W60" s="233">
        <f t="shared" si="41"/>
        <v>2.2192022221890373E-2</v>
      </c>
      <c r="X60" s="232">
        <v>3.1594129411764702</v>
      </c>
      <c r="Y60" s="232">
        <f t="shared" si="42"/>
        <v>9.6</v>
      </c>
      <c r="Z60" s="232">
        <f t="shared" si="46"/>
        <v>60.096153846153847</v>
      </c>
      <c r="AA60" s="232">
        <f t="shared" si="13"/>
        <v>361.91989854175296</v>
      </c>
      <c r="AB60" s="244">
        <f>_xlfn.XLOOKUP(H60,'Prix vente'!A:A,'Prix vente'!X:X, "")</f>
        <v>0</v>
      </c>
      <c r="AC60" s="244" t="str">
        <f>_xlfn.XLOOKUP(H60,'Prix vente'!A:A,'Prix vente'!Z:Z, "")</f>
        <v>CAD</v>
      </c>
      <c r="AD60" s="232">
        <f t="shared" si="47"/>
        <v>0</v>
      </c>
      <c r="AE60" s="232">
        <f t="shared" si="38"/>
        <v>-361.91989854175296</v>
      </c>
      <c r="AF60" s="236"/>
      <c r="AG60" s="251">
        <f t="shared" si="14"/>
        <v>256.5643317544226</v>
      </c>
      <c r="AH60" s="236"/>
      <c r="AI60" s="236" t="str">
        <f t="shared" si="43"/>
        <v>S</v>
      </c>
      <c r="AK60" t="str">
        <v>LE-2024158</v>
      </c>
      <c r="AL60" t="str">
        <f t="shared" si="1"/>
        <v>Luso-Flex</v>
      </c>
      <c r="AM60" t="str">
        <f t="shared" si="2"/>
        <v>D11-2</v>
      </c>
      <c r="AN60">
        <f t="shared" si="3"/>
        <v>7223.9999999999991</v>
      </c>
      <c r="AO60" s="261">
        <f t="shared" si="4"/>
        <v>2320.2624636844325</v>
      </c>
      <c r="AP60" s="261">
        <f t="shared" si="5"/>
        <v>3366.3839999999996</v>
      </c>
      <c r="AQ60" s="261">
        <f t="shared" si="6"/>
        <v>872.89871638796512</v>
      </c>
      <c r="AX60" s="255"/>
      <c r="AY60" s="255"/>
      <c r="AZ60" s="255"/>
      <c r="BA60" t="str">
        <v>LE-2024160</v>
      </c>
      <c r="BB60" s="257" t="str">
        <f t="shared" si="7"/>
        <v>Bas St-Laurent</v>
      </c>
      <c r="BC60" t="str">
        <f t="shared" si="8"/>
        <v>D11-2</v>
      </c>
      <c r="BD60" s="28">
        <f t="shared" si="9"/>
        <v>213.84000000000003</v>
      </c>
      <c r="BE60" s="28">
        <f t="shared" si="49"/>
        <v>148.85592251331443</v>
      </c>
      <c r="BG60" s="217" t="s">
        <v>837</v>
      </c>
      <c r="BH60" s="106">
        <v>316.8</v>
      </c>
      <c r="BI60" s="262">
        <v>153.09044276053265</v>
      </c>
    </row>
    <row r="61" spans="1:61" x14ac:dyDescent="0.25">
      <c r="A61" s="224" t="s">
        <v>715</v>
      </c>
      <c r="B61" s="224"/>
      <c r="C61" s="225">
        <v>45544</v>
      </c>
      <c r="D61" s="81">
        <v>205</v>
      </c>
      <c r="E61" s="224" t="str">
        <f>_xlfn.XLOOKUP(D61,'PO Client'!$A:$A,'PO Client'!$B:$B,FALSE)</f>
        <v>Imprimerie Ste-Julie</v>
      </c>
      <c r="F61" s="224" t="str">
        <f>_xlfn.XLOOKUP(E61,Clients!B:B,Clients!C:C)</f>
        <v>Imprimerie Ste-Julie</v>
      </c>
      <c r="G61" s="224"/>
      <c r="H61" s="79">
        <v>40088</v>
      </c>
      <c r="I61" s="79">
        <v>30011</v>
      </c>
      <c r="J61" s="226" t="str">
        <f>_xlfn.XLOOKUP(I61,'Prix MP'!A:A,'Prix MP'!F:F,FALSE)</f>
        <v>S21-1</v>
      </c>
      <c r="K61" s="227">
        <v>3397.54</v>
      </c>
      <c r="L61" s="227">
        <v>0</v>
      </c>
      <c r="M61" s="227">
        <v>3276</v>
      </c>
      <c r="N61" s="227"/>
      <c r="O61" s="227"/>
      <c r="P61" s="228">
        <v>1</v>
      </c>
      <c r="Q61" s="81">
        <v>1.25</v>
      </c>
      <c r="R61" s="229">
        <v>-15.42</v>
      </c>
      <c r="S61" s="235">
        <v>1.3545</v>
      </c>
      <c r="T61" s="231">
        <f>_xlfn.XLOOKUP(I61,'Prix MP'!A:A,'Prix MP'!U:U, FALSE)</f>
        <v>0.2835786407993599</v>
      </c>
      <c r="U61" s="232">
        <f t="shared" si="44"/>
        <v>929.00362725870309</v>
      </c>
      <c r="V61" s="232">
        <f t="shared" si="45"/>
        <v>34.466148002754196</v>
      </c>
      <c r="W61" s="233">
        <f t="shared" si="41"/>
        <v>3.5772941598921561E-2</v>
      </c>
      <c r="X61" s="232">
        <v>14.581905882352942</v>
      </c>
      <c r="Y61" s="232">
        <f t="shared" si="42"/>
        <v>19.2</v>
      </c>
      <c r="Z61" s="232">
        <f t="shared" si="46"/>
        <v>75.120192307692307</v>
      </c>
      <c r="AA61" s="232">
        <f t="shared" si="13"/>
        <v>1056.9518734515027</v>
      </c>
      <c r="AB61" s="244">
        <f>_xlfn.XLOOKUP(H61,'Prix vente'!A:A,'Prix vente'!X:X, "")</f>
        <v>0.27</v>
      </c>
      <c r="AC61" s="244" t="str">
        <f>_xlfn.XLOOKUP(H61,'Prix vente'!A:A,'Prix vente'!Z:Z, "")</f>
        <v>USD</v>
      </c>
      <c r="AD61" s="232">
        <f t="shared" si="47"/>
        <v>1198.0823400000002</v>
      </c>
      <c r="AE61" s="232">
        <f t="shared" si="38"/>
        <v>141.13046654849745</v>
      </c>
      <c r="AF61" s="236">
        <f>1-AA61/AD61</f>
        <v>0.11779696756776958</v>
      </c>
      <c r="AG61" s="251">
        <f t="shared" si="14"/>
        <v>963.46977526145724</v>
      </c>
      <c r="AH61" s="236">
        <f t="shared" si="19"/>
        <v>0.80417659379025408</v>
      </c>
      <c r="AI61" s="236" t="str">
        <f t="shared" si="43"/>
        <v/>
      </c>
      <c r="AK61" t="str">
        <v>LE-2024159</v>
      </c>
      <c r="AL61" t="str">
        <f t="shared" si="1"/>
        <v>Luso-Flex</v>
      </c>
      <c r="AM61" t="str">
        <f t="shared" si="2"/>
        <v>D11-2</v>
      </c>
      <c r="AN61">
        <f t="shared" si="3"/>
        <v>3295.5749999999989</v>
      </c>
      <c r="AO61" s="261">
        <f t="shared" si="4"/>
        <v>1122.6706894493648</v>
      </c>
      <c r="AP61" s="261">
        <f t="shared" si="5"/>
        <v>1535.7379499999995</v>
      </c>
      <c r="AQ61" s="261">
        <f t="shared" si="6"/>
        <v>48.756508514435609</v>
      </c>
      <c r="AX61" s="255"/>
      <c r="AY61" s="255"/>
      <c r="AZ61" s="255"/>
      <c r="BA61" t="str">
        <v>LE-2024161</v>
      </c>
      <c r="BB61" s="257" t="str">
        <f t="shared" si="7"/>
        <v>Luso-Flex</v>
      </c>
      <c r="BC61" t="str">
        <f t="shared" si="8"/>
        <v>4x6</v>
      </c>
      <c r="BD61" s="28">
        <f t="shared" si="9"/>
        <v>0</v>
      </c>
      <c r="BE61" s="28">
        <f t="shared" si="49"/>
        <v>0</v>
      </c>
      <c r="BG61" s="13" t="s">
        <v>1120</v>
      </c>
      <c r="BH61" s="106">
        <v>2712.03</v>
      </c>
      <c r="BI61" s="262">
        <v>1073.3661870092769</v>
      </c>
    </row>
    <row r="62" spans="1:61" x14ac:dyDescent="0.25">
      <c r="A62" s="224" t="s">
        <v>716</v>
      </c>
      <c r="B62" s="224"/>
      <c r="C62" s="225">
        <v>45544</v>
      </c>
      <c r="D62" s="81">
        <v>206</v>
      </c>
      <c r="E62" s="224" t="str">
        <f>_xlfn.XLOOKUP(D62,'PO Client'!$A:$A,'PO Client'!$B:$B,FALSE)</f>
        <v>Groupe Produlith Inc.</v>
      </c>
      <c r="F62" s="224" t="str">
        <f>_xlfn.XLOOKUP(E62,Clients!B:B,Clients!C:C)</f>
        <v>Produlith</v>
      </c>
      <c r="G62" s="224"/>
      <c r="H62" s="79">
        <v>40089</v>
      </c>
      <c r="I62" s="79">
        <v>30017</v>
      </c>
      <c r="J62" s="226" t="str">
        <f>_xlfn.XLOOKUP(I62,'Prix MP'!A:A,'Prix MP'!F:F,FALSE)</f>
        <v>B25-3</v>
      </c>
      <c r="K62" s="227">
        <v>3252.96</v>
      </c>
      <c r="L62" s="227">
        <v>0</v>
      </c>
      <c r="M62" s="227">
        <v>3117.6</v>
      </c>
      <c r="N62" s="227">
        <v>0</v>
      </c>
      <c r="O62" s="227"/>
      <c r="P62" s="228">
        <v>1</v>
      </c>
      <c r="Q62" s="81">
        <v>1.5</v>
      </c>
      <c r="R62" s="229">
        <v>0</v>
      </c>
      <c r="S62" s="235">
        <v>1.3561000000000001</v>
      </c>
      <c r="T62" s="231">
        <f>_xlfn.XLOOKUP(I62,'Prix MP'!A:A,'Prix MP'!U:U, FALSE)</f>
        <v>0.32628488624786672</v>
      </c>
      <c r="U62" s="232">
        <f t="shared" si="44"/>
        <v>1017.2257613663493</v>
      </c>
      <c r="V62" s="232">
        <f t="shared" si="45"/>
        <v>44.165922202511283</v>
      </c>
      <c r="W62" s="233">
        <f t="shared" si="41"/>
        <v>4.1611332447985871E-2</v>
      </c>
      <c r="X62" s="232">
        <v>14.58190588235294</v>
      </c>
      <c r="Y62" s="232">
        <f t="shared" si="42"/>
        <v>19.2</v>
      </c>
      <c r="Z62" s="232">
        <f t="shared" si="46"/>
        <v>90.144230769230774</v>
      </c>
      <c r="AA62" s="232">
        <f t="shared" si="13"/>
        <v>1185.3178202204442</v>
      </c>
      <c r="AB62" s="244">
        <f>_xlfn.XLOOKUP(H62,'Prix vente'!A:A,'Prix vente'!X:X, "")</f>
        <v>0.34</v>
      </c>
      <c r="AC62" s="244" t="str">
        <f>_xlfn.XLOOKUP(H62,'Prix vente'!A:A,'Prix vente'!Z:Z, "")</f>
        <v>USD</v>
      </c>
      <c r="AD62" s="232">
        <f t="shared" si="47"/>
        <v>1437.4443024000002</v>
      </c>
      <c r="AE62" s="232">
        <f t="shared" si="38"/>
        <v>252.12648217955598</v>
      </c>
      <c r="AF62" s="236">
        <f>1-AA62/AD62</f>
        <v>0.17539913147145803</v>
      </c>
      <c r="AG62" s="251">
        <f t="shared" si="14"/>
        <v>1061.3916835688606</v>
      </c>
      <c r="AH62" s="236">
        <f t="shared" si="19"/>
        <v>0.73838804174654216</v>
      </c>
      <c r="AI62" s="236" t="str">
        <f t="shared" si="43"/>
        <v/>
      </c>
      <c r="AK62" t="str">
        <v>LE-2024165</v>
      </c>
      <c r="AL62" t="str">
        <f t="shared" si="1"/>
        <v>Digi</v>
      </c>
      <c r="AM62" t="str">
        <f t="shared" si="2"/>
        <v>D16-1</v>
      </c>
      <c r="AN62">
        <f t="shared" si="3"/>
        <v>24383.1</v>
      </c>
      <c r="AO62" s="261">
        <f t="shared" si="4"/>
        <v>9379.8736734806189</v>
      </c>
      <c r="AP62" s="261">
        <f t="shared" si="5"/>
        <v>10641.979611899998</v>
      </c>
      <c r="AQ62" s="261">
        <f t="shared" si="6"/>
        <v>774.34295200912311</v>
      </c>
      <c r="AX62" s="255"/>
      <c r="AY62" s="255"/>
      <c r="AZ62" s="255"/>
      <c r="BA62" t="str">
        <v>LE-2024162</v>
      </c>
      <c r="BB62" s="257" t="str">
        <f t="shared" si="7"/>
        <v>Alpha</v>
      </c>
      <c r="BC62" t="str">
        <f t="shared" si="8"/>
        <v>D11-2</v>
      </c>
      <c r="BD62" s="28">
        <f t="shared" si="9"/>
        <v>5865.2999999999993</v>
      </c>
      <c r="BE62" s="28">
        <f t="shared" si="49"/>
        <v>1964.9536921575825</v>
      </c>
      <c r="BG62" s="217" t="s">
        <v>128</v>
      </c>
      <c r="BH62" s="106">
        <v>614.13</v>
      </c>
      <c r="BI62" s="262">
        <v>314.24265421882188</v>
      </c>
    </row>
    <row r="63" spans="1:61" x14ac:dyDescent="0.25">
      <c r="A63" s="224" t="s">
        <v>717</v>
      </c>
      <c r="B63" s="224"/>
      <c r="C63" s="225">
        <v>45546</v>
      </c>
      <c r="D63" s="81">
        <v>207</v>
      </c>
      <c r="E63" s="224" t="str">
        <f>_xlfn.XLOOKUP(D63,'PO Client'!$A:$A,'PO Client'!$B:$B,FALSE)</f>
        <v>Visuascan</v>
      </c>
      <c r="F63" s="224" t="str">
        <f>_xlfn.XLOOKUP(E63,Clients!B:B,Clients!C:C)</f>
        <v>Visuascan</v>
      </c>
      <c r="G63" s="224"/>
      <c r="H63" s="79">
        <v>40090</v>
      </c>
      <c r="I63" s="79">
        <v>30012</v>
      </c>
      <c r="J63" s="226" t="str">
        <f>_xlfn.XLOOKUP(I63,'Prix MP'!A:A,'Prix MP'!F:F,FALSE)</f>
        <v>D21-1</v>
      </c>
      <c r="K63" s="227">
        <v>7115.31</v>
      </c>
      <c r="L63" s="227">
        <v>0</v>
      </c>
      <c r="M63" s="227">
        <v>6912</v>
      </c>
      <c r="N63" s="227"/>
      <c r="O63" s="227"/>
      <c r="P63" s="228">
        <v>2</v>
      </c>
      <c r="Q63" s="81">
        <v>3.75</v>
      </c>
      <c r="R63" s="229">
        <v>109.65</v>
      </c>
      <c r="S63" s="235"/>
      <c r="T63" s="231">
        <f>_xlfn.XLOOKUP(I63,'Prix MP'!A:A,'Prix MP'!U:U, FALSE)</f>
        <v>0.32797457659534618</v>
      </c>
      <c r="U63" s="232">
        <f t="shared" si="44"/>
        <v>2266.9602734270329</v>
      </c>
      <c r="V63" s="232">
        <f t="shared" si="45"/>
        <v>66.68051116759996</v>
      </c>
      <c r="W63" s="233">
        <f t="shared" si="41"/>
        <v>2.857359693393547E-2</v>
      </c>
      <c r="X63" s="232">
        <v>29.16381176470588</v>
      </c>
      <c r="Y63" s="232">
        <f t="shared" si="42"/>
        <v>38.4</v>
      </c>
      <c r="Z63" s="232">
        <f t="shared" si="46"/>
        <v>225.36057692307693</v>
      </c>
      <c r="AA63" s="232">
        <f t="shared" si="13"/>
        <v>2736.2151732824159</v>
      </c>
      <c r="AB63" s="244">
        <f>_xlfn.XLOOKUP(H63,'Prix vente'!A:A,'Prix vente'!X:X, "")</f>
        <v>0.48</v>
      </c>
      <c r="AC63" s="244" t="str">
        <f>_xlfn.XLOOKUP(H63,'Prix vente'!A:A,'Prix vente'!Z:Z, "")</f>
        <v>CAD</v>
      </c>
      <c r="AD63" s="232">
        <f t="shared" si="47"/>
        <v>3317.7599999999998</v>
      </c>
      <c r="AE63" s="232">
        <f t="shared" si="38"/>
        <v>581.54482671758387</v>
      </c>
      <c r="AF63" s="236">
        <f>1-AA63/AD63</f>
        <v>0.17528236723499713</v>
      </c>
      <c r="AG63" s="251">
        <f t="shared" si="14"/>
        <v>2333.6407845946328</v>
      </c>
      <c r="AH63" s="236">
        <f t="shared" si="19"/>
        <v>0.70337841935361001</v>
      </c>
      <c r="AI63" s="236" t="str">
        <f t="shared" si="43"/>
        <v/>
      </c>
      <c r="AK63" t="str">
        <v>LE-2024166</v>
      </c>
      <c r="AL63" t="str">
        <f t="shared" si="1"/>
        <v>Digi</v>
      </c>
      <c r="AM63" t="str">
        <f t="shared" si="2"/>
        <v>D16-1</v>
      </c>
      <c r="AN63">
        <f t="shared" si="3"/>
        <v>22320</v>
      </c>
      <c r="AO63" s="261">
        <f t="shared" si="4"/>
        <v>8609.2326826928711</v>
      </c>
      <c r="AP63" s="261">
        <f t="shared" si="5"/>
        <v>9741.5416799999985</v>
      </c>
      <c r="AQ63" s="261">
        <f t="shared" si="6"/>
        <v>658.27730560275268</v>
      </c>
      <c r="AX63" s="255"/>
      <c r="AY63" s="255"/>
      <c r="AZ63" s="255"/>
      <c r="BA63" t="str">
        <v>LE-2024163</v>
      </c>
      <c r="BB63" s="257" t="str">
        <f t="shared" si="7"/>
        <v>Alpha</v>
      </c>
      <c r="BC63" t="str">
        <f t="shared" si="8"/>
        <v>D21-1</v>
      </c>
      <c r="BD63" s="28">
        <f t="shared" si="9"/>
        <v>11715.435000000001</v>
      </c>
      <c r="BE63" s="28">
        <f t="shared" si="49"/>
        <v>4182.5183113279354</v>
      </c>
      <c r="BG63" s="217" t="s">
        <v>137</v>
      </c>
      <c r="BH63" s="106">
        <v>2097.9</v>
      </c>
      <c r="BI63" s="262">
        <v>759.1235327904551</v>
      </c>
    </row>
    <row r="64" spans="1:61" x14ac:dyDescent="0.25">
      <c r="A64" s="224" t="s">
        <v>718</v>
      </c>
      <c r="B64" s="224"/>
      <c r="C64" s="225">
        <v>45553</v>
      </c>
      <c r="D64" s="81">
        <v>208</v>
      </c>
      <c r="E64" s="224" t="s">
        <v>1555</v>
      </c>
      <c r="F64" s="224" t="str">
        <f>_xlfn.XLOOKUP(E64,Clients!B:B,Clients!C:C)</f>
        <v>Alpha</v>
      </c>
      <c r="G64" s="224" t="s">
        <v>1559</v>
      </c>
      <c r="H64" s="79">
        <v>40093</v>
      </c>
      <c r="I64" s="79">
        <v>30012</v>
      </c>
      <c r="J64" s="226" t="str">
        <f>_xlfn.XLOOKUP(I64,'Prix MP'!A:A,'Prix MP'!F:F,FALSE)</f>
        <v>D21-1</v>
      </c>
      <c r="K64" s="227">
        <v>6856.5168000000003</v>
      </c>
      <c r="L64" s="227">
        <v>0</v>
      </c>
      <c r="M64" s="227">
        <v>6626.2079999999996</v>
      </c>
      <c r="N64" s="227"/>
      <c r="O64" s="227"/>
      <c r="P64" s="228">
        <v>0</v>
      </c>
      <c r="Q64" s="81">
        <v>1.75</v>
      </c>
      <c r="R64" s="229">
        <v>0</v>
      </c>
      <c r="S64" s="235"/>
      <c r="T64" s="231">
        <f>_xlfn.XLOOKUP(I64,'Prix MP'!A:A,'Prix MP'!U:U, FALSE)</f>
        <v>0.32797457659534618</v>
      </c>
      <c r="U64" s="232">
        <f t="shared" si="44"/>
        <v>2173.2277632326955</v>
      </c>
      <c r="V64" s="232">
        <f t="shared" si="45"/>
        <v>75.535431166182491</v>
      </c>
      <c r="W64" s="233">
        <f t="shared" si="41"/>
        <v>3.3589766745703985E-2</v>
      </c>
      <c r="X64" s="232">
        <v>11.957162823529409</v>
      </c>
      <c r="Y64" s="232">
        <f t="shared" si="42"/>
        <v>0</v>
      </c>
      <c r="Z64" s="232">
        <f t="shared" si="46"/>
        <v>105.16826923076923</v>
      </c>
      <c r="AA64" s="232">
        <f t="shared" si="13"/>
        <v>2365.8886264531766</v>
      </c>
      <c r="AB64" s="244">
        <f>_xlfn.XLOOKUP(H64,'Prix vente'!A:A,'Prix vente'!X:X, "")</f>
        <v>0</v>
      </c>
      <c r="AC64" s="244" t="str">
        <f>_xlfn.XLOOKUP(H64,'Prix vente'!A:A,'Prix vente'!Z:Z, "")</f>
        <v>CAD</v>
      </c>
      <c r="AD64" s="232">
        <f t="shared" si="47"/>
        <v>0</v>
      </c>
      <c r="AE64" s="232">
        <f t="shared" si="38"/>
        <v>-2365.8886264531766</v>
      </c>
      <c r="AF64" s="236"/>
      <c r="AG64" s="251">
        <f t="shared" si="14"/>
        <v>2248.7631943988781</v>
      </c>
      <c r="AH64" s="236"/>
      <c r="AI64" s="236" t="str">
        <f t="shared" si="43"/>
        <v>S</v>
      </c>
      <c r="AK64" t="str">
        <v>LE-2024167</v>
      </c>
      <c r="AL64" t="str">
        <f t="shared" si="1"/>
        <v>Digi</v>
      </c>
      <c r="AM64" t="str">
        <f t="shared" si="2"/>
        <v>D11-1</v>
      </c>
      <c r="AN64">
        <f t="shared" si="3"/>
        <v>18561.300000000003</v>
      </c>
      <c r="AO64" s="261">
        <f t="shared" si="4"/>
        <v>7020.5784992506069</v>
      </c>
      <c r="AP64" s="261">
        <f t="shared" si="5"/>
        <v>8101.0608237000006</v>
      </c>
      <c r="AQ64" s="261">
        <f t="shared" si="6"/>
        <v>531.10096065225844</v>
      </c>
      <c r="AX64" s="255"/>
      <c r="AY64" s="255"/>
      <c r="AZ64" s="255"/>
      <c r="BA64" t="str">
        <v>LE-2024164</v>
      </c>
      <c r="BB64" s="257" t="str">
        <f t="shared" si="7"/>
        <v>Multi-Flex</v>
      </c>
      <c r="BC64" t="str">
        <f t="shared" si="8"/>
        <v>D11-1</v>
      </c>
      <c r="BD64" s="28">
        <f t="shared" si="9"/>
        <v>293.88</v>
      </c>
      <c r="BE64" s="28">
        <f t="shared" si="49"/>
        <v>188.74557271952301</v>
      </c>
      <c r="BG64" s="13" t="s">
        <v>1118</v>
      </c>
      <c r="BH64" s="106">
        <v>3323.4799999999996</v>
      </c>
      <c r="BI64" s="262">
        <v>2114.8823006327329</v>
      </c>
    </row>
    <row r="65" spans="1:61" x14ac:dyDescent="0.25">
      <c r="A65" s="224" t="s">
        <v>719</v>
      </c>
      <c r="B65" s="224"/>
      <c r="C65" s="225">
        <v>45555</v>
      </c>
      <c r="D65" s="81">
        <v>209</v>
      </c>
      <c r="E65" s="224" t="str">
        <f>_xlfn.XLOOKUP(D65,'PO Client'!$A:$A,'PO Client'!$B:$B,FALSE)</f>
        <v>Étiquettes Multi-Flex</v>
      </c>
      <c r="F65" s="224" t="str">
        <f>_xlfn.XLOOKUP(E65,Clients!B:B,Clients!C:C)</f>
        <v>Multi-Flex</v>
      </c>
      <c r="G65" s="224"/>
      <c r="H65" s="79">
        <v>40094</v>
      </c>
      <c r="I65" s="79">
        <v>30015</v>
      </c>
      <c r="J65" s="226" t="str">
        <f>_xlfn.XLOOKUP(I65,'Prix MP'!A:A,'Prix MP'!F:F,FALSE)</f>
        <v>S15-3</v>
      </c>
      <c r="K65" s="227">
        <v>6795</v>
      </c>
      <c r="L65" s="227">
        <v>3036.1</v>
      </c>
      <c r="M65" s="227">
        <v>3600</v>
      </c>
      <c r="N65" s="227"/>
      <c r="O65" s="227"/>
      <c r="P65" s="228">
        <v>1</v>
      </c>
      <c r="Q65" s="81">
        <v>1.5</v>
      </c>
      <c r="R65" s="229">
        <f>115/3</f>
        <v>38.333333333333336</v>
      </c>
      <c r="S65" s="235"/>
      <c r="T65" s="231">
        <f>_xlfn.XLOOKUP(I65,'Prix MP'!A:A,'Prix MP'!U:U, FALSE)</f>
        <v>0.26885424108657641</v>
      </c>
      <c r="U65" s="232">
        <f t="shared" si="44"/>
        <v>967.87526791167511</v>
      </c>
      <c r="V65" s="232">
        <f t="shared" si="45"/>
        <v>42.720938908657018</v>
      </c>
      <c r="W65" s="233">
        <f t="shared" si="41"/>
        <v>2.3384841795437834E-2</v>
      </c>
      <c r="X65" s="232">
        <v>14.58190588235294</v>
      </c>
      <c r="Y65" s="232">
        <f t="shared" si="42"/>
        <v>19.2</v>
      </c>
      <c r="Z65" s="232">
        <f t="shared" si="46"/>
        <v>90.144230769230774</v>
      </c>
      <c r="AA65" s="232">
        <f t="shared" si="13"/>
        <v>1172.8556768052492</v>
      </c>
      <c r="AB65" s="244">
        <f>_xlfn.XLOOKUP(H65,'Prix vente'!A:A,'Prix vente'!X:X, "")</f>
        <v>0.34300000000000003</v>
      </c>
      <c r="AC65" s="244" t="str">
        <f>_xlfn.XLOOKUP(H65,'Prix vente'!A:A,'Prix vente'!Z:Z, "")</f>
        <v>CAD</v>
      </c>
      <c r="AD65" s="232">
        <f t="shared" si="47"/>
        <v>1234.8000000000002</v>
      </c>
      <c r="AE65" s="232">
        <f t="shared" si="38"/>
        <v>61.94432319475095</v>
      </c>
      <c r="AF65" s="236">
        <f t="shared" ref="AF65:AF70" si="50">1-AA65/AD65</f>
        <v>5.0165470679260582E-2</v>
      </c>
      <c r="AG65" s="251">
        <f t="shared" si="14"/>
        <v>1010.5962068203321</v>
      </c>
      <c r="AH65" s="236">
        <f t="shared" si="19"/>
        <v>0.81842906286065109</v>
      </c>
      <c r="AI65" s="236" t="str">
        <f t="shared" si="43"/>
        <v/>
      </c>
      <c r="AK65" t="str">
        <v>LE-2024168</v>
      </c>
      <c r="AL65" t="str">
        <f t="shared" si="1"/>
        <v>Mijo</v>
      </c>
      <c r="AM65" t="str">
        <f t="shared" si="2"/>
        <v>S15-3</v>
      </c>
      <c r="AN65">
        <f t="shared" si="3"/>
        <v>14211.936</v>
      </c>
      <c r="AO65" s="261">
        <f t="shared" si="4"/>
        <v>3864.0538521852809</v>
      </c>
      <c r="AP65" s="261">
        <f t="shared" si="5"/>
        <v>4931.541792</v>
      </c>
      <c r="AQ65" s="261">
        <f t="shared" si="6"/>
        <v>834.29560811879128</v>
      </c>
      <c r="AX65" s="255"/>
      <c r="AY65" s="255"/>
      <c r="AZ65" s="255"/>
      <c r="BA65" t="str">
        <v>LE-2024175</v>
      </c>
      <c r="BB65" s="257" t="str">
        <f t="shared" si="7"/>
        <v>Bas St-Laurent</v>
      </c>
      <c r="BC65" t="str">
        <f t="shared" si="8"/>
        <v>T11-1</v>
      </c>
      <c r="BD65" s="28">
        <f t="shared" si="9"/>
        <v>126.90000000000009</v>
      </c>
      <c r="BE65" s="28">
        <f t="shared" si="49"/>
        <v>91.112933749255205</v>
      </c>
      <c r="BG65" s="217" t="s">
        <v>146</v>
      </c>
      <c r="BH65" s="106">
        <v>293.88</v>
      </c>
      <c r="BI65" s="262">
        <v>188.74557271952301</v>
      </c>
    </row>
    <row r="66" spans="1:61" x14ac:dyDescent="0.25">
      <c r="A66" s="224" t="s">
        <v>720</v>
      </c>
      <c r="B66" s="224"/>
      <c r="C66" s="225">
        <v>45555</v>
      </c>
      <c r="D66" s="81">
        <v>209</v>
      </c>
      <c r="E66" s="224" t="str">
        <f>_xlfn.XLOOKUP(D66,'PO Client'!$A:$A,'PO Client'!$B:$B,FALSE)</f>
        <v>Étiquettes Multi-Flex</v>
      </c>
      <c r="F66" s="224" t="str">
        <f>_xlfn.XLOOKUP(E66,Clients!B:B,Clients!C:C)</f>
        <v>Multi-Flex</v>
      </c>
      <c r="G66" s="224"/>
      <c r="H66" s="79">
        <v>40096</v>
      </c>
      <c r="I66" s="79">
        <v>30017</v>
      </c>
      <c r="J66" s="226" t="str">
        <f>_xlfn.XLOOKUP(I66,'Prix MP'!A:A,'Prix MP'!F:F,FALSE)</f>
        <v>B25-3</v>
      </c>
      <c r="K66" s="227">
        <v>13945.1</v>
      </c>
      <c r="L66" s="227">
        <v>6571.7</v>
      </c>
      <c r="M66" s="227">
        <v>7200</v>
      </c>
      <c r="N66" s="227"/>
      <c r="O66" s="227"/>
      <c r="P66" s="228">
        <v>1</v>
      </c>
      <c r="Q66" s="81">
        <v>1.5</v>
      </c>
      <c r="R66" s="229">
        <f>115/3*2</f>
        <v>76.666666666666671</v>
      </c>
      <c r="S66" s="235"/>
      <c r="T66" s="231">
        <f>_xlfn.XLOOKUP(I66,'Prix MP'!A:A,'Prix MP'!U:U, FALSE)</f>
        <v>0.32628488624786672</v>
      </c>
      <c r="U66" s="232">
        <f t="shared" si="44"/>
        <v>2349.2511809846405</v>
      </c>
      <c r="V66" s="232">
        <f t="shared" si="45"/>
        <v>56.577799275380265</v>
      </c>
      <c r="W66" s="233">
        <f t="shared" si="41"/>
        <v>1.2434475192002964E-2</v>
      </c>
      <c r="X66" s="232">
        <v>29.16381176470588</v>
      </c>
      <c r="Y66" s="232">
        <f t="shared" si="42"/>
        <v>19.2</v>
      </c>
      <c r="Z66" s="232">
        <f t="shared" si="46"/>
        <v>90.144230769230774</v>
      </c>
      <c r="AA66" s="232">
        <f t="shared" si="13"/>
        <v>2621.0036894606237</v>
      </c>
      <c r="AB66" s="244">
        <f>_xlfn.XLOOKUP(H66,'Prix vente'!A:A,'Prix vente'!X:X, "")</f>
        <v>0.45200000000000001</v>
      </c>
      <c r="AC66" s="244" t="str">
        <f>_xlfn.XLOOKUP(H66,'Prix vente'!A:A,'Prix vente'!Z:Z, "")</f>
        <v>CAD</v>
      </c>
      <c r="AD66" s="232">
        <f t="shared" si="47"/>
        <v>3254.4</v>
      </c>
      <c r="AE66" s="232">
        <f t="shared" si="38"/>
        <v>633.39631053937637</v>
      </c>
      <c r="AF66" s="236">
        <f t="shared" si="50"/>
        <v>0.19462767654233537</v>
      </c>
      <c r="AG66" s="251">
        <f t="shared" si="14"/>
        <v>2405.8289802600207</v>
      </c>
      <c r="AH66" s="236">
        <f t="shared" si="19"/>
        <v>0.73925423434735149</v>
      </c>
      <c r="AI66" s="236" t="str">
        <f t="shared" si="43"/>
        <v/>
      </c>
      <c r="AK66" t="str">
        <v>LE-2024169</v>
      </c>
      <c r="AL66" t="str">
        <f t="shared" si="1"/>
        <v>iFlex</v>
      </c>
      <c r="AM66" t="str">
        <f t="shared" si="2"/>
        <v>S21-1</v>
      </c>
      <c r="AN66">
        <f t="shared" si="3"/>
        <v>3513.3</v>
      </c>
      <c r="AO66" s="261">
        <f t="shared" si="4"/>
        <v>1023.531686010179</v>
      </c>
      <c r="AP66" s="261">
        <f t="shared" si="5"/>
        <v>1131.2826</v>
      </c>
      <c r="AQ66" s="261">
        <f t="shared" si="6"/>
        <v>-111.16254164366319</v>
      </c>
      <c r="AX66" s="255"/>
      <c r="AY66" s="255"/>
      <c r="AZ66" s="255"/>
      <c r="BA66" t="str">
        <v>LE-2024184</v>
      </c>
      <c r="BB66" s="257" t="str">
        <f t="shared" si="7"/>
        <v>3G</v>
      </c>
      <c r="BC66" t="str">
        <f t="shared" si="8"/>
        <v>S15-3</v>
      </c>
      <c r="BD66" s="28">
        <f t="shared" si="9"/>
        <v>316.8</v>
      </c>
      <c r="BE66" s="28">
        <f t="shared" si="49"/>
        <v>173.20735934715893</v>
      </c>
      <c r="BG66" s="217" t="s">
        <v>128</v>
      </c>
      <c r="BH66" s="106">
        <v>926.4</v>
      </c>
      <c r="BI66" s="262">
        <v>579.35473904793184</v>
      </c>
    </row>
    <row r="67" spans="1:61" x14ac:dyDescent="0.25">
      <c r="A67" s="224" t="s">
        <v>721</v>
      </c>
      <c r="B67" s="224"/>
      <c r="C67" s="225">
        <v>45559</v>
      </c>
      <c r="D67" s="81">
        <v>210</v>
      </c>
      <c r="E67" s="224" t="str">
        <f>_xlfn.XLOOKUP(D67,'PO Client'!$A:$A,'PO Client'!$B:$B,FALSE)</f>
        <v>Étiquettes Luso-Flex</v>
      </c>
      <c r="F67" s="224" t="str">
        <f>_xlfn.XLOOKUP(E67,Clients!B:B,Clients!C:C)</f>
        <v>Luso-Flex</v>
      </c>
      <c r="G67" s="224"/>
      <c r="H67" s="79">
        <v>40098</v>
      </c>
      <c r="I67" s="79">
        <v>30017</v>
      </c>
      <c r="J67" s="226" t="str">
        <f>_xlfn.XLOOKUP(I67,'Prix MP'!A:A,'Prix MP'!F:F,FALSE)</f>
        <v>B25-3</v>
      </c>
      <c r="K67" s="227">
        <v>20659.189999999999</v>
      </c>
      <c r="L67" s="227">
        <v>4698.72</v>
      </c>
      <c r="M67" s="227">
        <v>15729.378000000001</v>
      </c>
      <c r="N67" s="227"/>
      <c r="O67" s="227"/>
      <c r="P67" s="228">
        <v>3</v>
      </c>
      <c r="Q67" s="81">
        <v>4.5</v>
      </c>
      <c r="R67" s="229">
        <v>0</v>
      </c>
      <c r="S67" s="235"/>
      <c r="T67" s="231">
        <f>_xlfn.XLOOKUP(I67,'Prix MP'!A:A,'Prix MP'!U:U, FALSE)</f>
        <v>0.32628488624786672</v>
      </c>
      <c r="U67" s="232">
        <f t="shared" si="44"/>
        <v>5132.258311479698</v>
      </c>
      <c r="V67" s="232">
        <f t="shared" si="45"/>
        <v>75.401826932791309</v>
      </c>
      <c r="W67" s="233">
        <f t="shared" si="41"/>
        <v>1.1185917744112806E-2</v>
      </c>
      <c r="X67" s="232">
        <v>43.738426694117649</v>
      </c>
      <c r="Y67" s="232">
        <f t="shared" si="42"/>
        <v>57.599999999999994</v>
      </c>
      <c r="Z67" s="232">
        <f t="shared" si="46"/>
        <v>270.43269230769232</v>
      </c>
      <c r="AA67" s="232">
        <f t="shared" si="13"/>
        <v>5579.4312574143005</v>
      </c>
      <c r="AB67" s="244">
        <f>_xlfn.XLOOKUP(H67,'Prix vente'!A:A,'Prix vente'!X:X, "")</f>
        <v>0.45200000000000001</v>
      </c>
      <c r="AC67" s="244" t="str">
        <f>_xlfn.XLOOKUP(H67,'Prix vente'!A:A,'Prix vente'!Z:Z, "")</f>
        <v>CAD</v>
      </c>
      <c r="AD67" s="232">
        <f t="shared" si="47"/>
        <v>7109.6788560000005</v>
      </c>
      <c r="AE67" s="232">
        <f t="shared" ref="AE67:AE105" si="51">AD67-AA67</f>
        <v>1530.2475985857</v>
      </c>
      <c r="AF67" s="236">
        <f t="shared" si="50"/>
        <v>0.21523441910379582</v>
      </c>
      <c r="AG67" s="251">
        <f t="shared" si="14"/>
        <v>5207.6601384124897</v>
      </c>
      <c r="AH67" s="236">
        <f t="shared" si="19"/>
        <v>0.73247473534161689</v>
      </c>
      <c r="AI67" s="236" t="str">
        <f t="shared" si="43"/>
        <v/>
      </c>
      <c r="AK67" t="str">
        <v>LE-2024170</v>
      </c>
      <c r="AL67" t="str">
        <f t="shared" ref="AL67:AL130" si="52">_xlfn.XLOOKUP(AK67,A:A,F:F)</f>
        <v>Imprimerie Ste-Julie</v>
      </c>
      <c r="AM67" t="str">
        <f t="shared" ref="AM67:AM130" si="53">_xlfn.XLOOKUP(AK67,A:A,J:J)</f>
        <v>S21-1</v>
      </c>
      <c r="AN67">
        <f t="shared" ref="AN67:AN130" si="54">_xlfn.XLOOKUP(AK67,A:A,M:M)+_xlfn.XLOOKUP(AK67,A:A,N:N)</f>
        <v>10404</v>
      </c>
      <c r="AO67" s="261">
        <f t="shared" ref="AO67:AO130" si="55">_xlfn.XLOOKUP(AK67,A:A,AG:AG)</f>
        <v>3011.6868359377527</v>
      </c>
      <c r="AP67" s="261">
        <f t="shared" ref="AP67:AP130" si="56">_xlfn.XLOOKUP(AK67,A:A,AD:AD)</f>
        <v>3930.7456440000005</v>
      </c>
      <c r="AQ67" s="261">
        <f t="shared" ref="AQ67:AQ130" si="57">_xlfn.XLOOKUP(AK67,A:A,AE:AE)</f>
        <v>701.25307322061917</v>
      </c>
      <c r="AX67" s="255"/>
      <c r="AY67" s="255"/>
      <c r="AZ67" s="255"/>
      <c r="BA67" t="str">
        <v>LE-2024187</v>
      </c>
      <c r="BB67" s="257" t="str">
        <f t="shared" ref="BB67:BB130" si="58">_xlfn.XLOOKUP(BA67,A:A,F:F)</f>
        <v>Unik</v>
      </c>
      <c r="BC67" t="str">
        <f t="shared" ref="BC67:BC130" si="59">_xlfn.XLOOKUP(BA67,A:A,J:J)</f>
        <v>D11-3</v>
      </c>
      <c r="BD67" s="28">
        <f t="shared" ref="BD67:BD130" si="60">_xlfn.XLOOKUP(BA67,A:A,M:M)+_xlfn.XLOOKUP(BA67,A:A,N:N)</f>
        <v>576</v>
      </c>
      <c r="BE67" s="28">
        <f t="shared" si="49"/>
        <v>237.59288203109199</v>
      </c>
      <c r="BG67" s="217" t="s">
        <v>137</v>
      </c>
      <c r="BH67" s="106">
        <v>1076</v>
      </c>
      <c r="BI67" s="262">
        <v>559.6539667904193</v>
      </c>
    </row>
    <row r="68" spans="1:61" x14ac:dyDescent="0.25">
      <c r="A68" s="224" t="s">
        <v>722</v>
      </c>
      <c r="B68" s="224"/>
      <c r="C68" s="225">
        <v>45559</v>
      </c>
      <c r="D68" s="81">
        <v>211</v>
      </c>
      <c r="E68" s="224" t="str">
        <f>_xlfn.XLOOKUP(D68,'PO Client'!$A:$A,'PO Client'!$B:$B,FALSE)</f>
        <v>Étiquettes Luso-Flex</v>
      </c>
      <c r="F68" s="224" t="str">
        <f>_xlfn.XLOOKUP(E68,Clients!B:B,Clients!C:C)</f>
        <v>Luso-Flex</v>
      </c>
      <c r="G68" s="224"/>
      <c r="H68" s="79">
        <v>40100</v>
      </c>
      <c r="I68" s="79">
        <v>30012</v>
      </c>
      <c r="J68" s="226" t="str">
        <f>_xlfn.XLOOKUP(I68,'Prix MP'!A:A,'Prix MP'!F:F,FALSE)</f>
        <v>D21-1</v>
      </c>
      <c r="K68" s="227">
        <v>14230.62</v>
      </c>
      <c r="L68" s="227">
        <v>0</v>
      </c>
      <c r="M68" s="227">
        <v>13879.29</v>
      </c>
      <c r="N68" s="227"/>
      <c r="O68" s="227"/>
      <c r="P68" s="228">
        <v>3</v>
      </c>
      <c r="Q68" s="81">
        <v>3.5</v>
      </c>
      <c r="R68" s="229">
        <v>0</v>
      </c>
      <c r="S68" s="235"/>
      <c r="T68" s="231">
        <f>_xlfn.XLOOKUP(I68,'Prix MP'!A:A,'Prix MP'!U:U, FALSE)</f>
        <v>0.32797457659534618</v>
      </c>
      <c r="U68" s="232">
        <f t="shared" si="44"/>
        <v>4552.0542611940227</v>
      </c>
      <c r="V68" s="232">
        <f t="shared" si="45"/>
        <v>115.22730799524295</v>
      </c>
      <c r="W68" s="233">
        <f t="shared" si="41"/>
        <v>2.4688312947714147E-2</v>
      </c>
      <c r="X68" s="232">
        <v>29.158951129411765</v>
      </c>
      <c r="Y68" s="232">
        <f t="shared" si="42"/>
        <v>57.599999999999994</v>
      </c>
      <c r="Z68" s="232">
        <f t="shared" si="46"/>
        <v>210.33653846153845</v>
      </c>
      <c r="AA68" s="232">
        <f t="shared" si="13"/>
        <v>4964.3770587802155</v>
      </c>
      <c r="AB68" s="244">
        <f>_xlfn.XLOOKUP(H68,'Prix vente'!A:A,'Prix vente'!X:X, "")</f>
        <v>0.46600000000000003</v>
      </c>
      <c r="AC68" s="244" t="str">
        <f>_xlfn.XLOOKUP(H68,'Prix vente'!A:A,'Prix vente'!Z:Z, "")</f>
        <v>CAD</v>
      </c>
      <c r="AD68" s="232">
        <f t="shared" si="47"/>
        <v>6467.7491400000008</v>
      </c>
      <c r="AE68" s="232">
        <f t="shared" si="51"/>
        <v>1503.3720812197853</v>
      </c>
      <c r="AF68" s="236">
        <f t="shared" si="50"/>
        <v>0.23244130974748733</v>
      </c>
      <c r="AG68" s="251">
        <f t="shared" si="14"/>
        <v>4667.2815691892656</v>
      </c>
      <c r="AH68" s="236">
        <f t="shared" si="19"/>
        <v>0.72162377794220778</v>
      </c>
      <c r="AI68" s="236" t="str">
        <f t="shared" si="43"/>
        <v/>
      </c>
      <c r="AK68" t="str">
        <v>LE-2024171</v>
      </c>
      <c r="AL68" t="str">
        <f t="shared" si="52"/>
        <v>Imprimerie Ste-Julie</v>
      </c>
      <c r="AM68" t="str">
        <f t="shared" si="53"/>
        <v>S15-3</v>
      </c>
      <c r="AN68">
        <f t="shared" si="54"/>
        <v>3420.0000000000005</v>
      </c>
      <c r="AO68" s="261">
        <f t="shared" si="55"/>
        <v>962.0293012934884</v>
      </c>
      <c r="AP68" s="261">
        <f t="shared" si="56"/>
        <v>1339.9696800000004</v>
      </c>
      <c r="AQ68" s="261">
        <f t="shared" si="57"/>
        <v>235.37366513185134</v>
      </c>
      <c r="AX68" s="255"/>
      <c r="AY68" s="255"/>
      <c r="AZ68" s="255"/>
      <c r="BA68" t="str">
        <v>LE-2024188</v>
      </c>
      <c r="BB68" s="257" t="str">
        <f t="shared" si="58"/>
        <v>Unik</v>
      </c>
      <c r="BC68" t="str">
        <f t="shared" si="59"/>
        <v>T11-1</v>
      </c>
      <c r="BD68" s="28">
        <f t="shared" si="60"/>
        <v>276</v>
      </c>
      <c r="BE68" s="28">
        <f t="shared" si="49"/>
        <v>207.87744029304898</v>
      </c>
      <c r="BG68" s="217" t="s">
        <v>151</v>
      </c>
      <c r="BH68" s="106">
        <v>1027.2</v>
      </c>
      <c r="BI68" s="262">
        <v>787.12802207485868</v>
      </c>
    </row>
    <row r="69" spans="1:61" x14ac:dyDescent="0.25">
      <c r="A69" s="224" t="s">
        <v>723</v>
      </c>
      <c r="B69" s="224"/>
      <c r="C69" s="225">
        <v>45560</v>
      </c>
      <c r="D69" s="81">
        <v>212</v>
      </c>
      <c r="E69" s="224" t="str">
        <f>_xlfn.XLOOKUP(D69,'PO Client'!$A:$A,'PO Client'!$B:$B,FALSE)</f>
        <v>Étiquettes Rive-Sud</v>
      </c>
      <c r="F69" s="224" t="str">
        <f>_xlfn.XLOOKUP(E69,Clients!B:B,Clients!C:C)</f>
        <v>Étiquettes Rive-Sud</v>
      </c>
      <c r="G69" s="224"/>
      <c r="H69" s="79">
        <v>40101</v>
      </c>
      <c r="I69" s="79">
        <v>30017</v>
      </c>
      <c r="J69" s="226" t="str">
        <f>_xlfn.XLOOKUP(I69,'Prix MP'!A:A,'Prix MP'!F:F,FALSE)</f>
        <v>B25-3</v>
      </c>
      <c r="K69" s="227">
        <v>4698.72</v>
      </c>
      <c r="L69" s="227">
        <v>0</v>
      </c>
      <c r="M69" s="227">
        <v>4623.3599999999997</v>
      </c>
      <c r="N69" s="227"/>
      <c r="O69" s="227"/>
      <c r="P69" s="228">
        <v>1</v>
      </c>
      <c r="Q69" s="81">
        <v>2.5</v>
      </c>
      <c r="R69" s="229">
        <v>0</v>
      </c>
      <c r="S69" s="235"/>
      <c r="T69" s="231">
        <f>_xlfn.XLOOKUP(I69,'Prix MP'!A:A,'Prix MP'!U:U, FALSE)</f>
        <v>0.32628488624786672</v>
      </c>
      <c r="U69" s="232">
        <f t="shared" si="44"/>
        <v>1508.532491682937</v>
      </c>
      <c r="V69" s="232">
        <f t="shared" si="45"/>
        <v>24.588829027639427</v>
      </c>
      <c r="W69" s="233">
        <f t="shared" si="41"/>
        <v>1.6038410460721339E-2</v>
      </c>
      <c r="X69" s="232">
        <v>14.630512235294118</v>
      </c>
      <c r="Y69" s="232">
        <f t="shared" si="42"/>
        <v>19.2</v>
      </c>
      <c r="Z69" s="232">
        <f t="shared" si="46"/>
        <v>150.24038461538461</v>
      </c>
      <c r="AA69" s="232">
        <f t="shared" si="13"/>
        <v>1717.1922175612551</v>
      </c>
      <c r="AB69" s="244">
        <f>_xlfn.XLOOKUP(H69,'Prix vente'!A:A,'Prix vente'!X:X, "")</f>
        <v>0.53200000000000003</v>
      </c>
      <c r="AC69" s="244" t="str">
        <f>_xlfn.XLOOKUP(H69,'Prix vente'!A:A,'Prix vente'!Z:Z, "")</f>
        <v>CAD</v>
      </c>
      <c r="AD69" s="232">
        <f t="shared" si="47"/>
        <v>2459.62752</v>
      </c>
      <c r="AE69" s="232">
        <f t="shared" si="51"/>
        <v>742.43530243874488</v>
      </c>
      <c r="AF69" s="236">
        <f t="shared" si="50"/>
        <v>0.30184867277739069</v>
      </c>
      <c r="AG69" s="251">
        <f t="shared" si="14"/>
        <v>1533.1213207105764</v>
      </c>
      <c r="AH69" s="236">
        <f t="shared" si="19"/>
        <v>0.62331442799541303</v>
      </c>
      <c r="AI69" s="236" t="str">
        <f t="shared" si="43"/>
        <v/>
      </c>
      <c r="AK69" t="str">
        <v>LE-2024172</v>
      </c>
      <c r="AL69" t="str">
        <f t="shared" si="52"/>
        <v>Imprimerie Ste-Julie</v>
      </c>
      <c r="AM69" t="str">
        <f t="shared" si="53"/>
        <v>S15-3</v>
      </c>
      <c r="AN69">
        <f t="shared" si="54"/>
        <v>3398.4000000000005</v>
      </c>
      <c r="AO69" s="261">
        <f t="shared" si="55"/>
        <v>923.1594305341556</v>
      </c>
      <c r="AP69" s="261">
        <f t="shared" si="56"/>
        <v>1330.2696960000003</v>
      </c>
      <c r="AQ69" s="261">
        <f t="shared" si="57"/>
        <v>322.71816727579949</v>
      </c>
      <c r="AX69" s="255"/>
      <c r="AY69" s="255"/>
      <c r="AZ69" s="255"/>
      <c r="BA69" t="str">
        <v>LE-2024189</v>
      </c>
      <c r="BB69" s="257" t="str">
        <f t="shared" si="58"/>
        <v>Unik</v>
      </c>
      <c r="BC69" t="str">
        <f t="shared" si="59"/>
        <v>S15-3</v>
      </c>
      <c r="BD69" s="28">
        <f t="shared" si="60"/>
        <v>276</v>
      </c>
      <c r="BE69" s="28">
        <f t="shared" si="49"/>
        <v>193.93934326746384</v>
      </c>
      <c r="BG69" s="13" t="s">
        <v>1124</v>
      </c>
      <c r="BH69" s="106">
        <v>733.19999999999982</v>
      </c>
      <c r="BI69" s="262">
        <v>340.37644319381252</v>
      </c>
    </row>
    <row r="70" spans="1:61" x14ac:dyDescent="0.25">
      <c r="A70" s="224" t="s">
        <v>724</v>
      </c>
      <c r="B70" s="224"/>
      <c r="C70" s="225">
        <v>45565</v>
      </c>
      <c r="D70" s="81">
        <v>213</v>
      </c>
      <c r="E70" s="224" t="str">
        <f>_xlfn.XLOOKUP(D70,'PO Client'!$A:$A,'PO Client'!$B:$B,FALSE)</f>
        <v>Digi America Inc.</v>
      </c>
      <c r="F70" s="224" t="str">
        <f>_xlfn.XLOOKUP(E70,Clients!B:B,Clients!C:C)</f>
        <v>Digi</v>
      </c>
      <c r="G70" s="224"/>
      <c r="H70" s="79">
        <v>40103</v>
      </c>
      <c r="I70" s="79">
        <v>30019</v>
      </c>
      <c r="J70" s="226" t="str">
        <f>_xlfn.XLOOKUP(I70,'Prix MP'!A:A,'Prix MP'!F:F,FALSE)</f>
        <v>D16-1</v>
      </c>
      <c r="K70" s="227">
        <v>35573.454048</v>
      </c>
      <c r="L70" s="227"/>
      <c r="M70" s="227">
        <v>35027.999999999978</v>
      </c>
      <c r="N70" s="227"/>
      <c r="O70" s="227"/>
      <c r="P70" s="228">
        <v>5</v>
      </c>
      <c r="Q70" s="81">
        <v>11</v>
      </c>
      <c r="R70" s="229">
        <f>-117.03</f>
        <v>-117.03</v>
      </c>
      <c r="S70" s="235">
        <v>1.3540000000000001</v>
      </c>
      <c r="T70" s="231">
        <f>_xlfn.XLOOKUP(I70,'Prix MP'!A:A,'Prix MP'!U:U, FALSE)</f>
        <v>0.37814458402377227</v>
      </c>
      <c r="U70" s="232">
        <f t="shared" si="44"/>
        <v>13245.648489184687</v>
      </c>
      <c r="V70" s="232">
        <f t="shared" si="45"/>
        <v>206.26049408505082</v>
      </c>
      <c r="W70" s="233">
        <f t="shared" ref="W70:W107" si="61">(K70-M70-L70)/K70</f>
        <v>1.533317645410617E-2</v>
      </c>
      <c r="X70" s="232">
        <v>145.81905882352942</v>
      </c>
      <c r="Y70" s="232">
        <f t="shared" si="42"/>
        <v>96</v>
      </c>
      <c r="Z70" s="232">
        <f t="shared" si="46"/>
        <v>661.05769230769226</v>
      </c>
      <c r="AA70" s="232">
        <f t="shared" ref="AA70:AA89" si="62">(M70+N70)*T70+R70+V70+X70+Y70+Z70</f>
        <v>14237.755734400958</v>
      </c>
      <c r="AB70" s="244">
        <f>_xlfn.XLOOKUP(H70,'Prix vente'!A:A,'Prix vente'!X:X, "")</f>
        <v>0.31</v>
      </c>
      <c r="AC70" s="244" t="str">
        <f>_xlfn.XLOOKUP(H70,'Prix vente'!A:A,'Prix vente'!Z:Z, "")</f>
        <v>USD</v>
      </c>
      <c r="AD70" s="232">
        <f t="shared" si="47"/>
        <v>14702.652719999991</v>
      </c>
      <c r="AE70" s="232">
        <f t="shared" si="51"/>
        <v>464.89698559903263</v>
      </c>
      <c r="AF70" s="236">
        <f t="shared" si="50"/>
        <v>3.1619939234954098E-2</v>
      </c>
      <c r="AG70" s="251">
        <f t="shared" si="14"/>
        <v>13451.908983269737</v>
      </c>
      <c r="AH70" s="236">
        <f t="shared" si="19"/>
        <v>0.91493074341415481</v>
      </c>
      <c r="AI70" s="236" t="str">
        <f t="shared" si="43"/>
        <v/>
      </c>
      <c r="AK70" t="str">
        <v>LE-2024173</v>
      </c>
      <c r="AL70" t="str">
        <f t="shared" si="52"/>
        <v>Digi</v>
      </c>
      <c r="AM70" t="str">
        <f t="shared" si="53"/>
        <v>D11-1</v>
      </c>
      <c r="AN70">
        <f t="shared" si="54"/>
        <v>44871.599999999991</v>
      </c>
      <c r="AO70" s="261">
        <f t="shared" si="55"/>
        <v>16817.67205315407</v>
      </c>
      <c r="AP70" s="261">
        <f t="shared" si="56"/>
        <v>19655.106947999997</v>
      </c>
      <c r="AQ70" s="261">
        <f t="shared" si="57"/>
        <v>1865.2781781038429</v>
      </c>
      <c r="AX70" s="255"/>
      <c r="AY70" s="255"/>
      <c r="AZ70" s="255"/>
      <c r="BA70" t="str">
        <v>LE-2024192</v>
      </c>
      <c r="BB70" s="257" t="str">
        <f t="shared" si="58"/>
        <v>Nationale</v>
      </c>
      <c r="BC70" t="str">
        <f t="shared" si="59"/>
        <v>S21-1</v>
      </c>
      <c r="BD70" s="28">
        <f t="shared" si="60"/>
        <v>733.19999999999982</v>
      </c>
      <c r="BE70" s="28">
        <f t="shared" si="49"/>
        <v>340.37644319381252</v>
      </c>
      <c r="BG70" s="217" t="s">
        <v>151</v>
      </c>
      <c r="BH70" s="106">
        <v>733.19999999999982</v>
      </c>
      <c r="BI70" s="262">
        <v>340.37644319381252</v>
      </c>
    </row>
    <row r="71" spans="1:61" x14ac:dyDescent="0.25">
      <c r="A71" s="224" t="s">
        <v>725</v>
      </c>
      <c r="B71" s="224"/>
      <c r="C71" s="225">
        <v>45566</v>
      </c>
      <c r="D71" s="81">
        <v>214</v>
      </c>
      <c r="E71" s="224" t="str">
        <f>_xlfn.XLOOKUP(D71,'PO Client'!$A:$A,'PO Client'!$B:$B,FALSE)</f>
        <v>Amstik</v>
      </c>
      <c r="F71" s="224" t="str">
        <f>_xlfn.XLOOKUP(E71,Clients!B:B,Clients!C:C)</f>
        <v>Amstik</v>
      </c>
      <c r="G71" s="224"/>
      <c r="H71" s="79">
        <v>40104</v>
      </c>
      <c r="I71" s="79">
        <v>30012</v>
      </c>
      <c r="J71" s="226" t="str">
        <f>_xlfn.XLOOKUP(I71,'Prix MP'!A:A,'Prix MP'!F:F,FALSE)</f>
        <v>D21-1</v>
      </c>
      <c r="K71" s="227">
        <v>670.8</v>
      </c>
      <c r="L71" s="227">
        <v>204.6</v>
      </c>
      <c r="M71" s="227">
        <v>283.64999999999998</v>
      </c>
      <c r="N71" s="227"/>
      <c r="O71" s="227"/>
      <c r="P71" s="228">
        <v>0</v>
      </c>
      <c r="Q71" s="81">
        <v>0.75</v>
      </c>
      <c r="R71" s="229">
        <v>0</v>
      </c>
      <c r="S71" s="235"/>
      <c r="T71" s="231">
        <f>_xlfn.XLOOKUP(I71,'Prix MP'!A:A,'Prix MP'!U:U, FALSE)</f>
        <v>0.32797457659534618</v>
      </c>
      <c r="U71" s="232">
        <f t="shared" si="44"/>
        <v>93.029988651269932</v>
      </c>
      <c r="V71" s="232">
        <f t="shared" si="45"/>
        <v>59.871758957480438</v>
      </c>
      <c r="W71" s="233">
        <f t="shared" si="61"/>
        <v>0.27213774597495527</v>
      </c>
      <c r="X71" s="232">
        <v>1.8531172058823528</v>
      </c>
      <c r="Y71" s="232">
        <f t="shared" ref="Y71:Y109" si="63">19.2*P71</f>
        <v>0</v>
      </c>
      <c r="Z71" s="232">
        <f t="shared" si="46"/>
        <v>45.072115384615387</v>
      </c>
      <c r="AA71" s="232">
        <f t="shared" si="62"/>
        <v>199.82698019924811</v>
      </c>
      <c r="AB71" s="244">
        <v>0</v>
      </c>
      <c r="AC71" s="244" t="str">
        <f>_xlfn.XLOOKUP(H71,'Prix vente'!A:A,'Prix vente'!Z:Z, "")</f>
        <v>CAD</v>
      </c>
      <c r="AD71" s="232">
        <f t="shared" si="47"/>
        <v>0</v>
      </c>
      <c r="AE71" s="232">
        <f t="shared" si="51"/>
        <v>-199.82698019924811</v>
      </c>
      <c r="AF71" s="236"/>
      <c r="AG71" s="251">
        <f t="shared" ref="AG71:AG117" si="64">((M71+N71)*T71+V71)</f>
        <v>152.90174760875038</v>
      </c>
      <c r="AH71" s="236"/>
      <c r="AI71" s="236" t="str">
        <f t="shared" si="43"/>
        <v>S</v>
      </c>
      <c r="AK71" t="str">
        <v>LE-2024174</v>
      </c>
      <c r="AL71" t="str">
        <f t="shared" si="52"/>
        <v>Imprimerie Ste-Julie</v>
      </c>
      <c r="AM71" t="str">
        <f t="shared" si="53"/>
        <v>S15-3</v>
      </c>
      <c r="AN71">
        <f t="shared" si="54"/>
        <v>3576</v>
      </c>
      <c r="AO71" s="261">
        <f t="shared" si="55"/>
        <v>1000.5104733452281</v>
      </c>
      <c r="AP71" s="261">
        <f t="shared" si="56"/>
        <v>1399.78944</v>
      </c>
      <c r="AQ71" s="261">
        <f t="shared" si="57"/>
        <v>242.04302231088036</v>
      </c>
      <c r="AX71" s="255"/>
      <c r="AY71" s="255"/>
      <c r="AZ71" s="255"/>
      <c r="BA71" t="str">
        <v>LE-2024203</v>
      </c>
      <c r="BB71" s="257" t="str">
        <f t="shared" si="58"/>
        <v>AKO étiquettes</v>
      </c>
      <c r="BC71" t="str">
        <f t="shared" si="59"/>
        <v>D21-1</v>
      </c>
      <c r="BD71" s="28">
        <f t="shared" si="60"/>
        <v>0</v>
      </c>
      <c r="BE71" s="28">
        <f t="shared" si="49"/>
        <v>0</v>
      </c>
      <c r="BG71" s="13" t="s">
        <v>1116</v>
      </c>
      <c r="BH71" s="106">
        <v>1800</v>
      </c>
      <c r="BI71" s="262">
        <v>665.13931884609599</v>
      </c>
    </row>
    <row r="72" spans="1:61" x14ac:dyDescent="0.25">
      <c r="A72" s="224" t="s">
        <v>726</v>
      </c>
      <c r="B72" s="224"/>
      <c r="C72" s="225">
        <v>45568</v>
      </c>
      <c r="D72" s="81">
        <v>215</v>
      </c>
      <c r="E72" s="224" t="str">
        <f>_xlfn.XLOOKUP(D72,'PO Client'!$A:$A,'PO Client'!$B:$B,FALSE)</f>
        <v>Étiquettes Luso-Flex</v>
      </c>
      <c r="F72" s="224" t="str">
        <f>_xlfn.XLOOKUP(E72,Clients!B:B,Clients!C:C)</f>
        <v>Luso-Flex</v>
      </c>
      <c r="G72" s="224"/>
      <c r="H72" s="79">
        <v>40105</v>
      </c>
      <c r="I72" s="79">
        <v>30023</v>
      </c>
      <c r="J72" s="226" t="str">
        <f>_xlfn.XLOOKUP(I72,'Prix MP'!A:A,'Prix MP'!F:F,FALSE)</f>
        <v>T11-1</v>
      </c>
      <c r="K72" s="227">
        <f>7114.835376/4</f>
        <v>1778.708844</v>
      </c>
      <c r="L72" s="227">
        <f>5681.87/4</f>
        <v>1420.4675</v>
      </c>
      <c r="M72" s="227">
        <f>1285.2/4</f>
        <v>321.3</v>
      </c>
      <c r="N72" s="227"/>
      <c r="O72" s="227"/>
      <c r="P72" s="228">
        <v>0</v>
      </c>
      <c r="Q72" s="81">
        <f>1.5/4</f>
        <v>0.375</v>
      </c>
      <c r="R72" s="229">
        <v>0</v>
      </c>
      <c r="S72" s="235"/>
      <c r="T72" s="231">
        <f>_xlfn.XLOOKUP(I72,'Prix MP'!A:A,'Prix MP'!U:U, FALSE)</f>
        <v>0.29511487172670009</v>
      </c>
      <c r="U72" s="232">
        <f>M72*T72</f>
        <v>94.820408285788744</v>
      </c>
      <c r="V72" s="232">
        <f>(K72-M72-L72)*T72</f>
        <v>10.901939995971924</v>
      </c>
      <c r="W72" s="233">
        <f t="shared" si="61"/>
        <v>2.0768628954992745E-2</v>
      </c>
      <c r="X72" s="232">
        <f>10.8452925/4</f>
        <v>2.7113231249999998</v>
      </c>
      <c r="Y72" s="232">
        <f t="shared" si="63"/>
        <v>0</v>
      </c>
      <c r="Z72" s="232">
        <f t="shared" si="46"/>
        <v>22.536057692307693</v>
      </c>
      <c r="AA72" s="232">
        <f>(M72+N72)*T72+R72+V72+X72+Y72+Z72</f>
        <v>130.96972909906839</v>
      </c>
      <c r="AB72" s="244">
        <f>_xlfn.XLOOKUP(H72,'Prix vente'!A:A,'Prix vente'!X:X, "")</f>
        <v>0</v>
      </c>
      <c r="AC72" s="244" t="str">
        <f>_xlfn.XLOOKUP(H72,'Prix vente'!A:A,'Prix vente'!Z:Z, "")</f>
        <v>CAD</v>
      </c>
      <c r="AD72" s="232">
        <f t="shared" si="47"/>
        <v>0</v>
      </c>
      <c r="AE72" s="232">
        <f>AD72-AA72</f>
        <v>-130.96972909906839</v>
      </c>
      <c r="AF72" s="236"/>
      <c r="AG72" s="251">
        <f t="shared" si="64"/>
        <v>105.72234828176067</v>
      </c>
      <c r="AH72" s="236"/>
      <c r="AI72" s="236" t="str">
        <f t="shared" si="43"/>
        <v>S</v>
      </c>
      <c r="AK72" t="str">
        <v>LE-2024176</v>
      </c>
      <c r="AL72" t="str">
        <f t="shared" si="52"/>
        <v>Imprimerie Ste-Julie</v>
      </c>
      <c r="AM72" t="str">
        <f t="shared" si="53"/>
        <v>S15-3</v>
      </c>
      <c r="AN72">
        <f t="shared" si="54"/>
        <v>6912</v>
      </c>
      <c r="AO72" s="261">
        <f t="shared" si="55"/>
        <v>1904.6236672073105</v>
      </c>
      <c r="AP72" s="261">
        <f t="shared" si="56"/>
        <v>2720.3420160000001</v>
      </c>
      <c r="AQ72" s="261">
        <f t="shared" si="57"/>
        <v>562.93182752572147</v>
      </c>
      <c r="AX72" s="255"/>
      <c r="AY72" s="255"/>
      <c r="AZ72" s="255"/>
      <c r="BA72" t="str">
        <v>LE-2024204</v>
      </c>
      <c r="BB72" s="257" t="str">
        <f t="shared" si="58"/>
        <v>AKO étiquettes</v>
      </c>
      <c r="BC72" t="str">
        <f t="shared" si="59"/>
        <v>D11-3</v>
      </c>
      <c r="BD72" s="28">
        <f t="shared" si="60"/>
        <v>0</v>
      </c>
      <c r="BE72" s="28">
        <f t="shared" si="49"/>
        <v>0</v>
      </c>
      <c r="BG72" s="217" t="s">
        <v>128</v>
      </c>
      <c r="BH72" s="106">
        <v>1800</v>
      </c>
      <c r="BI72" s="262">
        <v>665.13931884609599</v>
      </c>
    </row>
    <row r="73" spans="1:61" x14ac:dyDescent="0.25">
      <c r="A73" s="224" t="s">
        <v>1127</v>
      </c>
      <c r="B73" s="224"/>
      <c r="C73" s="225">
        <v>45568</v>
      </c>
      <c r="D73" s="81">
        <v>215</v>
      </c>
      <c r="E73" s="224" t="s">
        <v>634</v>
      </c>
      <c r="F73" s="224" t="str">
        <f>_xlfn.XLOOKUP(E73,Clients!B:B,Clients!C:C)</f>
        <v>Visuascan</v>
      </c>
      <c r="G73" s="224"/>
      <c r="H73" s="79">
        <v>40105</v>
      </c>
      <c r="I73" s="79">
        <v>30023</v>
      </c>
      <c r="J73" s="226" t="str">
        <f>_xlfn.XLOOKUP(I73,'Prix MP'!A:A,'Prix MP'!F:F,FALSE)</f>
        <v>T11-1</v>
      </c>
      <c r="K73" s="227">
        <f t="shared" ref="K73:K75" si="65">7114.835376/4</f>
        <v>1778.708844</v>
      </c>
      <c r="L73" s="227">
        <f t="shared" ref="L73:L75" si="66">5681.87/4</f>
        <v>1420.4675</v>
      </c>
      <c r="M73" s="227">
        <f t="shared" ref="M73:M75" si="67">1285.2/4</f>
        <v>321.3</v>
      </c>
      <c r="N73" s="227"/>
      <c r="O73" s="227"/>
      <c r="P73" s="228">
        <v>0</v>
      </c>
      <c r="Q73" s="81">
        <f t="shared" ref="Q73:Q75" si="68">1.5/4</f>
        <v>0.375</v>
      </c>
      <c r="R73" s="229">
        <v>0</v>
      </c>
      <c r="S73" s="235"/>
      <c r="T73" s="231">
        <f>_xlfn.XLOOKUP(I73,'Prix MP'!A:A,'Prix MP'!U:U, FALSE)</f>
        <v>0.29511487172670009</v>
      </c>
      <c r="U73" s="232">
        <f t="shared" ref="U73:U75" si="69">M73*T73</f>
        <v>94.820408285788744</v>
      </c>
      <c r="V73" s="232">
        <f t="shared" ref="V73:V75" si="70">(K73-M73-L73)*T73</f>
        <v>10.901939995971924</v>
      </c>
      <c r="W73" s="233">
        <f t="shared" ref="W73:W75" si="71">(K73-M73-L73)/K73</f>
        <v>2.0768628954992745E-2</v>
      </c>
      <c r="X73" s="232">
        <f t="shared" ref="X73:X75" si="72">10.8452925/4</f>
        <v>2.7113231249999998</v>
      </c>
      <c r="Y73" s="232">
        <f t="shared" ref="Y73:Y75" si="73">19.2*P73</f>
        <v>0</v>
      </c>
      <c r="Z73" s="232">
        <f t="shared" ref="Z73:Z75" si="74">125000/52/40*Q73</f>
        <v>22.536057692307693</v>
      </c>
      <c r="AA73" s="232">
        <f>(M73+N73)*T73+R73+V73+X73+Y73+Z73</f>
        <v>130.96972909906839</v>
      </c>
      <c r="AB73" s="244">
        <f>_xlfn.XLOOKUP(H73,'Prix vente'!A:A,'Prix vente'!X:X, "")</f>
        <v>0</v>
      </c>
      <c r="AC73" s="244" t="str">
        <f>_xlfn.XLOOKUP(H73,'Prix vente'!A:A,'Prix vente'!Z:Z, "")</f>
        <v>CAD</v>
      </c>
      <c r="AD73" s="232">
        <f t="shared" ref="AD73:AD75" si="75">IF(AC73="CAD",(M73+N73)*AB73,(M73+N73)*AB73*S73)</f>
        <v>0</v>
      </c>
      <c r="AE73" s="232">
        <f t="shared" ref="AE73:AE75" si="76">AD73-AA73</f>
        <v>-130.96972909906839</v>
      </c>
      <c r="AF73" s="236"/>
      <c r="AG73" s="251">
        <f t="shared" ref="AG73:AG75" si="77">((M73+N73)*T73+V73)</f>
        <v>105.72234828176067</v>
      </c>
      <c r="AH73" s="236"/>
      <c r="AI73" s="236" t="str">
        <f t="shared" ref="AI73:AI75" si="78">IF(AD73=0,"S","")</f>
        <v>S</v>
      </c>
      <c r="AK73" t="str">
        <v>LE-2024177</v>
      </c>
      <c r="AL73" t="str">
        <f t="shared" si="52"/>
        <v>3G</v>
      </c>
      <c r="AM73" t="str">
        <f t="shared" si="53"/>
        <v>S21-1</v>
      </c>
      <c r="AN73">
        <f t="shared" si="54"/>
        <v>6984</v>
      </c>
      <c r="AO73" s="261">
        <f t="shared" si="55"/>
        <v>2017.7493261362292</v>
      </c>
      <c r="AP73" s="261">
        <f t="shared" si="56"/>
        <v>2311.7040000000002</v>
      </c>
      <c r="AQ73" s="261">
        <f t="shared" si="57"/>
        <v>-59.703385864736447</v>
      </c>
      <c r="AX73" s="255"/>
      <c r="AY73" s="255"/>
      <c r="AZ73" s="255"/>
      <c r="BA73" t="str">
        <v>LE-2024205</v>
      </c>
      <c r="BB73" s="257" t="str">
        <f t="shared" si="58"/>
        <v>AKO étiquettes</v>
      </c>
      <c r="BC73" t="str">
        <f t="shared" si="59"/>
        <v>D21-1</v>
      </c>
      <c r="BD73" s="28">
        <f t="shared" si="60"/>
        <v>0</v>
      </c>
      <c r="BE73" s="28">
        <f t="shared" si="49"/>
        <v>0</v>
      </c>
      <c r="BG73" s="13" t="s">
        <v>432</v>
      </c>
      <c r="BH73" s="106">
        <v>1380</v>
      </c>
      <c r="BI73" s="262">
        <v>828.12891463275901</v>
      </c>
    </row>
    <row r="74" spans="1:61" x14ac:dyDescent="0.25">
      <c r="A74" s="224" t="s">
        <v>1128</v>
      </c>
      <c r="B74" s="224"/>
      <c r="C74" s="225">
        <v>45568</v>
      </c>
      <c r="D74" s="81">
        <v>215</v>
      </c>
      <c r="E74" s="224" t="s">
        <v>655</v>
      </c>
      <c r="F74" s="224" t="str">
        <f>_xlfn.XLOOKUP(E74,Clients!B:B,Clients!C:C)</f>
        <v>Corsair</v>
      </c>
      <c r="G74" s="224"/>
      <c r="H74" s="79">
        <v>40105</v>
      </c>
      <c r="I74" s="79">
        <v>30023</v>
      </c>
      <c r="J74" s="226" t="str">
        <f>_xlfn.XLOOKUP(I74,'Prix MP'!A:A,'Prix MP'!F:F,FALSE)</f>
        <v>T11-1</v>
      </c>
      <c r="K74" s="227">
        <f t="shared" si="65"/>
        <v>1778.708844</v>
      </c>
      <c r="L74" s="227">
        <f t="shared" si="66"/>
        <v>1420.4675</v>
      </c>
      <c r="M74" s="227">
        <f t="shared" si="67"/>
        <v>321.3</v>
      </c>
      <c r="N74" s="227"/>
      <c r="O74" s="227"/>
      <c r="P74" s="228">
        <v>0</v>
      </c>
      <c r="Q74" s="81">
        <f t="shared" si="68"/>
        <v>0.375</v>
      </c>
      <c r="R74" s="229">
        <v>0</v>
      </c>
      <c r="S74" s="235"/>
      <c r="T74" s="231">
        <f>_xlfn.XLOOKUP(I74,'Prix MP'!A:A,'Prix MP'!U:U, FALSE)</f>
        <v>0.29511487172670009</v>
      </c>
      <c r="U74" s="232">
        <f t="shared" si="69"/>
        <v>94.820408285788744</v>
      </c>
      <c r="V74" s="232">
        <f t="shared" si="70"/>
        <v>10.901939995971924</v>
      </c>
      <c r="W74" s="233">
        <f t="shared" si="71"/>
        <v>2.0768628954992745E-2</v>
      </c>
      <c r="X74" s="232">
        <f t="shared" si="72"/>
        <v>2.7113231249999998</v>
      </c>
      <c r="Y74" s="232">
        <f t="shared" si="73"/>
        <v>0</v>
      </c>
      <c r="Z74" s="232">
        <f t="shared" si="74"/>
        <v>22.536057692307693</v>
      </c>
      <c r="AA74" s="232">
        <f t="shared" ref="AA74:AA75" si="79">(M74+N74)*T74+R74+V74+X74+Y74+Z74</f>
        <v>130.96972909906839</v>
      </c>
      <c r="AB74" s="244">
        <f>_xlfn.XLOOKUP(H74,'Prix vente'!A:A,'Prix vente'!X:X, "")</f>
        <v>0</v>
      </c>
      <c r="AC74" s="244" t="str">
        <f>_xlfn.XLOOKUP(H74,'Prix vente'!A:A,'Prix vente'!Z:Z, "")</f>
        <v>CAD</v>
      </c>
      <c r="AD74" s="232">
        <f t="shared" si="75"/>
        <v>0</v>
      </c>
      <c r="AE74" s="232">
        <f t="shared" si="76"/>
        <v>-130.96972909906839</v>
      </c>
      <c r="AF74" s="236"/>
      <c r="AG74" s="251">
        <f t="shared" si="77"/>
        <v>105.72234828176067</v>
      </c>
      <c r="AH74" s="236"/>
      <c r="AI74" s="236" t="str">
        <f t="shared" si="78"/>
        <v>S</v>
      </c>
      <c r="AK74" t="str">
        <v>LE-2024178</v>
      </c>
      <c r="AL74" t="str">
        <f t="shared" si="52"/>
        <v>Multi-Flex</v>
      </c>
      <c r="AM74" t="str">
        <f t="shared" si="53"/>
        <v>D11-1</v>
      </c>
      <c r="AN74">
        <f t="shared" si="54"/>
        <v>2257.1999999999998</v>
      </c>
      <c r="AO74" s="261">
        <f t="shared" si="55"/>
        <v>864.63942537066987</v>
      </c>
      <c r="AP74" s="261">
        <f t="shared" si="56"/>
        <v>1033.7975999999999</v>
      </c>
      <c r="AQ74" s="261">
        <f t="shared" si="57"/>
        <v>-24.584666366145257</v>
      </c>
      <c r="AX74" s="255"/>
      <c r="AY74" s="255"/>
      <c r="AZ74" s="255"/>
      <c r="BA74" t="str">
        <v>LE-2024206</v>
      </c>
      <c r="BB74" s="257" t="str">
        <f t="shared" si="58"/>
        <v>AKO étiquettes</v>
      </c>
      <c r="BC74" t="str">
        <f t="shared" si="59"/>
        <v>D11-3</v>
      </c>
      <c r="BD74" s="28">
        <f t="shared" si="60"/>
        <v>0</v>
      </c>
      <c r="BE74" s="28">
        <f t="shared" si="49"/>
        <v>0</v>
      </c>
      <c r="BG74" s="217" t="s">
        <v>128</v>
      </c>
      <c r="BH74" s="106">
        <v>600</v>
      </c>
      <c r="BI74" s="262">
        <v>379.51283131650843</v>
      </c>
    </row>
    <row r="75" spans="1:61" x14ac:dyDescent="0.25">
      <c r="A75" s="224" t="s">
        <v>1129</v>
      </c>
      <c r="B75" s="224"/>
      <c r="C75" s="225">
        <v>45568</v>
      </c>
      <c r="D75" s="81">
        <v>215</v>
      </c>
      <c r="E75" s="224" t="s">
        <v>1070</v>
      </c>
      <c r="F75" s="224" t="str">
        <f>_xlfn.XLOOKUP(E75,Clients!B:B,Clients!C:C)</f>
        <v>Damaflex</v>
      </c>
      <c r="G75" s="224"/>
      <c r="H75" s="79">
        <v>40105</v>
      </c>
      <c r="I75" s="79">
        <v>30023</v>
      </c>
      <c r="J75" s="226" t="str">
        <f>_xlfn.XLOOKUP(I75,'Prix MP'!A:A,'Prix MP'!F:F,FALSE)</f>
        <v>T11-1</v>
      </c>
      <c r="K75" s="227">
        <f t="shared" si="65"/>
        <v>1778.708844</v>
      </c>
      <c r="L75" s="227">
        <f t="shared" si="66"/>
        <v>1420.4675</v>
      </c>
      <c r="M75" s="227">
        <f t="shared" si="67"/>
        <v>321.3</v>
      </c>
      <c r="N75" s="227"/>
      <c r="O75" s="227"/>
      <c r="P75" s="228">
        <v>0</v>
      </c>
      <c r="Q75" s="81">
        <f t="shared" si="68"/>
        <v>0.375</v>
      </c>
      <c r="R75" s="229">
        <v>0</v>
      </c>
      <c r="S75" s="235"/>
      <c r="T75" s="231">
        <f>_xlfn.XLOOKUP(I75,'Prix MP'!A:A,'Prix MP'!U:U, FALSE)</f>
        <v>0.29511487172670009</v>
      </c>
      <c r="U75" s="232">
        <f t="shared" si="69"/>
        <v>94.820408285788744</v>
      </c>
      <c r="V75" s="232">
        <f t="shared" si="70"/>
        <v>10.901939995971924</v>
      </c>
      <c r="W75" s="233">
        <f t="shared" si="71"/>
        <v>2.0768628954992745E-2</v>
      </c>
      <c r="X75" s="232">
        <f t="shared" si="72"/>
        <v>2.7113231249999998</v>
      </c>
      <c r="Y75" s="232">
        <f t="shared" si="73"/>
        <v>0</v>
      </c>
      <c r="Z75" s="232">
        <f t="shared" si="74"/>
        <v>22.536057692307693</v>
      </c>
      <c r="AA75" s="232">
        <f t="shared" si="79"/>
        <v>130.96972909906839</v>
      </c>
      <c r="AB75" s="244">
        <f>_xlfn.XLOOKUP(H75,'Prix vente'!A:A,'Prix vente'!X:X, "")</f>
        <v>0</v>
      </c>
      <c r="AC75" s="244" t="str">
        <f>_xlfn.XLOOKUP(H75,'Prix vente'!A:A,'Prix vente'!Z:Z, "")</f>
        <v>CAD</v>
      </c>
      <c r="AD75" s="232">
        <f t="shared" si="75"/>
        <v>0</v>
      </c>
      <c r="AE75" s="232">
        <f t="shared" si="76"/>
        <v>-130.96972909906839</v>
      </c>
      <c r="AF75" s="236"/>
      <c r="AG75" s="251">
        <f t="shared" si="77"/>
        <v>105.72234828176067</v>
      </c>
      <c r="AH75" s="236"/>
      <c r="AI75" s="236" t="str">
        <f t="shared" si="78"/>
        <v>S</v>
      </c>
      <c r="AK75" t="str">
        <v>LE-2024179</v>
      </c>
      <c r="AL75" t="str">
        <f t="shared" si="52"/>
        <v>Multi-Flex</v>
      </c>
      <c r="AM75" t="str">
        <f t="shared" si="53"/>
        <v>B25-3</v>
      </c>
      <c r="AN75">
        <f t="shared" si="54"/>
        <v>14284.799999999996</v>
      </c>
      <c r="AO75" s="261">
        <f t="shared" si="55"/>
        <v>4422.3277821662805</v>
      </c>
      <c r="AP75" s="261">
        <f t="shared" si="56"/>
        <v>6456.7295999999978</v>
      </c>
      <c r="AQ75" s="261">
        <f t="shared" si="57"/>
        <v>1635.0578481504599</v>
      </c>
      <c r="AX75" s="255"/>
      <c r="AY75" s="255"/>
      <c r="AZ75" s="255"/>
      <c r="BA75" t="str">
        <v>LE-2024217</v>
      </c>
      <c r="BB75" s="257" t="str">
        <f t="shared" si="58"/>
        <v>Unik</v>
      </c>
      <c r="BC75" t="str">
        <f t="shared" si="59"/>
        <v>S15-3</v>
      </c>
      <c r="BD75" s="28">
        <f t="shared" si="60"/>
        <v>351.00000000000006</v>
      </c>
      <c r="BE75" s="28">
        <f t="shared" si="49"/>
        <v>181.32402540450792</v>
      </c>
      <c r="BG75" s="217" t="s">
        <v>151</v>
      </c>
      <c r="BH75" s="106">
        <v>780</v>
      </c>
      <c r="BI75" s="262">
        <v>448.61608331625052</v>
      </c>
    </row>
    <row r="76" spans="1:61" x14ac:dyDescent="0.25">
      <c r="A76" s="224" t="s">
        <v>727</v>
      </c>
      <c r="B76" s="224"/>
      <c r="C76" s="225">
        <v>45568</v>
      </c>
      <c r="D76" s="81">
        <v>216</v>
      </c>
      <c r="E76" s="224" t="s">
        <v>848</v>
      </c>
      <c r="F76" s="224" t="str">
        <f>_xlfn.XLOOKUP(E76,Clients!B:B,Clients!C:C)</f>
        <v>MCC Label</v>
      </c>
      <c r="G76" s="224"/>
      <c r="H76" s="79">
        <v>40106</v>
      </c>
      <c r="I76" s="79">
        <v>30024</v>
      </c>
      <c r="J76" s="226" t="str">
        <f>_xlfn.XLOOKUP(I76,'Prix MP'!A:A,'Prix MP'!F:F,FALSE)</f>
        <v>S31-1</v>
      </c>
      <c r="K76" s="227">
        <f>5022.29232/2</f>
        <v>2511.1461599999998</v>
      </c>
      <c r="L76" s="227">
        <f>4286.57856/2</f>
        <v>2143.28928</v>
      </c>
      <c r="M76" s="227">
        <f>633.6/2</f>
        <v>316.8</v>
      </c>
      <c r="N76" s="227"/>
      <c r="O76" s="227"/>
      <c r="P76" s="228">
        <v>0</v>
      </c>
      <c r="Q76" s="81">
        <f>1.5/2</f>
        <v>0.75</v>
      </c>
      <c r="R76" s="229">
        <v>0</v>
      </c>
      <c r="S76" s="235"/>
      <c r="T76" s="231">
        <f>_xlfn.XLOOKUP(I76,'Prix MP'!A:A,'Prix MP'!U:U, FALSE)</f>
        <v>0.28637490201121879</v>
      </c>
      <c r="U76" s="232">
        <f t="shared" si="44"/>
        <v>90.723568957154114</v>
      </c>
      <c r="V76" s="232">
        <f t="shared" si="45"/>
        <v>14.621409006998453</v>
      </c>
      <c r="W76" s="233">
        <f t="shared" si="61"/>
        <v>2.0332102054943565E-2</v>
      </c>
      <c r="X76" s="232">
        <f>5.34669882352941/2</f>
        <v>2.673349411764705</v>
      </c>
      <c r="Y76" s="232">
        <f t="shared" si="63"/>
        <v>0</v>
      </c>
      <c r="Z76" s="232">
        <f t="shared" si="46"/>
        <v>45.072115384615387</v>
      </c>
      <c r="AA76" s="232">
        <f t="shared" si="62"/>
        <v>153.09044276053265</v>
      </c>
      <c r="AB76" s="244">
        <f>_xlfn.XLOOKUP(H76,'Prix vente'!A:A,'Prix vente'!X:X, "")</f>
        <v>0</v>
      </c>
      <c r="AC76" s="244" t="str">
        <f>_xlfn.XLOOKUP(H76,'Prix vente'!A:A,'Prix vente'!Z:Z, "")</f>
        <v>CAD</v>
      </c>
      <c r="AD76" s="232">
        <f t="shared" si="47"/>
        <v>0</v>
      </c>
      <c r="AE76" s="232">
        <f t="shared" si="51"/>
        <v>-153.09044276053265</v>
      </c>
      <c r="AF76" s="236"/>
      <c r="AG76" s="251">
        <f t="shared" si="64"/>
        <v>105.34497796415256</v>
      </c>
      <c r="AH76" s="236"/>
      <c r="AI76" s="236" t="str">
        <f t="shared" si="43"/>
        <v>S</v>
      </c>
      <c r="AK76" t="str">
        <v>LE-2024180</v>
      </c>
      <c r="AL76" t="str">
        <f t="shared" si="52"/>
        <v>Luso-Flex</v>
      </c>
      <c r="AM76" t="str">
        <f t="shared" si="53"/>
        <v>S21-1</v>
      </c>
      <c r="AN76">
        <f t="shared" si="54"/>
        <v>3564.0000000000005</v>
      </c>
      <c r="AO76" s="261">
        <f t="shared" si="55"/>
        <v>1044.0310187962832</v>
      </c>
      <c r="AP76" s="261">
        <f t="shared" si="56"/>
        <v>1318.68</v>
      </c>
      <c r="AQ76" s="261">
        <f t="shared" si="57"/>
        <v>135.69880609059464</v>
      </c>
      <c r="AX76" s="255"/>
      <c r="AY76" s="255"/>
      <c r="AZ76" s="255"/>
      <c r="BA76" t="str">
        <v>LE-2024223</v>
      </c>
      <c r="BB76" s="257" t="str">
        <f t="shared" si="58"/>
        <v>REDEMAC</v>
      </c>
      <c r="BC76" t="str">
        <f t="shared" si="59"/>
        <v>D11-1</v>
      </c>
      <c r="BD76" s="28">
        <f t="shared" si="60"/>
        <v>2601.0611999999996</v>
      </c>
      <c r="BE76" s="28">
        <f t="shared" ref="BE76:BE107" si="80">_xlfn.XLOOKUP(BA76,A24:A1012,AA24:AA1012)</f>
        <v>1063.4707021634113</v>
      </c>
      <c r="BG76" s="13" t="s">
        <v>1478</v>
      </c>
      <c r="BH76" s="106">
        <v>1479</v>
      </c>
      <c r="BI76" s="262">
        <v>820.73369099611273</v>
      </c>
    </row>
    <row r="77" spans="1:61" x14ac:dyDescent="0.25">
      <c r="A77" s="224" t="s">
        <v>1130</v>
      </c>
      <c r="B77" s="224"/>
      <c r="C77" s="225">
        <v>45568</v>
      </c>
      <c r="D77" s="81">
        <v>216</v>
      </c>
      <c r="E77" s="224" t="s">
        <v>1070</v>
      </c>
      <c r="F77" s="224" t="str">
        <f>_xlfn.XLOOKUP(E77,Clients!B:B,Clients!C:C)</f>
        <v>Damaflex</v>
      </c>
      <c r="G77" s="224"/>
      <c r="H77" s="79">
        <v>40106</v>
      </c>
      <c r="I77" s="79">
        <v>30024</v>
      </c>
      <c r="J77" s="226" t="str">
        <f>_xlfn.XLOOKUP(I77,'Prix MP'!A:A,'Prix MP'!F:F,FALSE)</f>
        <v>S31-1</v>
      </c>
      <c r="K77" s="227">
        <f>5022.29232/2</f>
        <v>2511.1461599999998</v>
      </c>
      <c r="L77" s="227">
        <f>4286.57856/2</f>
        <v>2143.28928</v>
      </c>
      <c r="M77" s="227">
        <f>633.6/2</f>
        <v>316.8</v>
      </c>
      <c r="N77" s="227"/>
      <c r="O77" s="227"/>
      <c r="P77" s="228">
        <v>0</v>
      </c>
      <c r="Q77" s="81">
        <f>1.5/2</f>
        <v>0.75</v>
      </c>
      <c r="R77" s="229">
        <v>0</v>
      </c>
      <c r="S77" s="235"/>
      <c r="T77" s="231">
        <f>_xlfn.XLOOKUP(I77,'Prix MP'!A:A,'Prix MP'!U:U, FALSE)</f>
        <v>0.28637490201121879</v>
      </c>
      <c r="U77" s="232">
        <f t="shared" ref="U77" si="81">M77*T77</f>
        <v>90.723568957154114</v>
      </c>
      <c r="V77" s="232">
        <f t="shared" ref="V77" si="82">(K77-M77-L77)*T77</f>
        <v>14.621409006998453</v>
      </c>
      <c r="W77" s="233">
        <f t="shared" ref="W77" si="83">(K77-M77-L77)/K77</f>
        <v>2.0332102054943565E-2</v>
      </c>
      <c r="X77" s="232">
        <f>5.34669882352941/2</f>
        <v>2.673349411764705</v>
      </c>
      <c r="Y77" s="232">
        <f t="shared" ref="Y77" si="84">19.2*P77</f>
        <v>0</v>
      </c>
      <c r="Z77" s="232">
        <f t="shared" ref="Z77" si="85">125000/52/40*Q77</f>
        <v>45.072115384615387</v>
      </c>
      <c r="AA77" s="232">
        <f t="shared" ref="AA77" si="86">(M77+N77)*T77+R77+V77+X77+Y77+Z77</f>
        <v>153.09044276053265</v>
      </c>
      <c r="AB77" s="244">
        <f>_xlfn.XLOOKUP(H77,'Prix vente'!A:A,'Prix vente'!X:X, "")</f>
        <v>0</v>
      </c>
      <c r="AC77" s="244" t="str">
        <f>_xlfn.XLOOKUP(H77,'Prix vente'!A:A,'Prix vente'!Z:Z, "")</f>
        <v>CAD</v>
      </c>
      <c r="AD77" s="232">
        <f t="shared" ref="AD77" si="87">IF(AC77="CAD",(M77+N77)*AB77,(M77+N77)*AB77*S77)</f>
        <v>0</v>
      </c>
      <c r="AE77" s="232">
        <f t="shared" ref="AE77" si="88">AD77-AA77</f>
        <v>-153.09044276053265</v>
      </c>
      <c r="AF77" s="236"/>
      <c r="AG77" s="251">
        <f t="shared" ref="AG77" si="89">((M77+N77)*T77+V77)</f>
        <v>105.34497796415256</v>
      </c>
      <c r="AH77" s="236"/>
      <c r="AI77" s="236" t="str">
        <f t="shared" ref="AI77" si="90">IF(AD77=0,"S","")</f>
        <v>S</v>
      </c>
      <c r="AK77" t="str">
        <v>LE-2024181</v>
      </c>
      <c r="AL77" t="str">
        <f t="shared" si="52"/>
        <v>3G</v>
      </c>
      <c r="AM77" t="str">
        <f t="shared" si="53"/>
        <v>B25-3</v>
      </c>
      <c r="AN77">
        <f t="shared" si="54"/>
        <v>7200</v>
      </c>
      <c r="AO77" s="261">
        <f t="shared" si="55"/>
        <v>2220.6014472338843</v>
      </c>
      <c r="AP77" s="261">
        <f t="shared" si="56"/>
        <v>3254.4</v>
      </c>
      <c r="AQ77" s="261">
        <f t="shared" si="57"/>
        <v>795.57763589475144</v>
      </c>
      <c r="AX77" s="255"/>
      <c r="AY77" s="255"/>
      <c r="AZ77" s="255"/>
      <c r="BA77" t="str">
        <v>LE-2024226</v>
      </c>
      <c r="BB77" s="257" t="str">
        <f t="shared" si="58"/>
        <v>Imprimerie Ste-Julie</v>
      </c>
      <c r="BC77" t="str">
        <f t="shared" si="59"/>
        <v>S21-1</v>
      </c>
      <c r="BD77" s="28">
        <f t="shared" si="60"/>
        <v>6911.9999999999991</v>
      </c>
      <c r="BE77" s="28">
        <f t="shared" si="80"/>
        <v>2144.6573686701659</v>
      </c>
      <c r="BG77" s="217" t="s">
        <v>137</v>
      </c>
      <c r="BH77" s="106">
        <v>627</v>
      </c>
      <c r="BI77" s="262">
        <v>375.26336867197176</v>
      </c>
    </row>
    <row r="78" spans="1:61" x14ac:dyDescent="0.25">
      <c r="A78" s="224" t="s">
        <v>728</v>
      </c>
      <c r="B78" s="224"/>
      <c r="C78" s="225">
        <v>45568</v>
      </c>
      <c r="D78" s="81">
        <v>217</v>
      </c>
      <c r="E78" s="224" t="str">
        <f>_xlfn.XLOOKUP(D78,'PO Client'!$A:$A,'PO Client'!$B:$B,FALSE)</f>
        <v>Amstik</v>
      </c>
      <c r="F78" s="224" t="str">
        <f>_xlfn.XLOOKUP(E78,Clients!B:B,Clients!C:C)</f>
        <v>Amstik</v>
      </c>
      <c r="G78" s="224"/>
      <c r="H78" s="79">
        <v>40107</v>
      </c>
      <c r="I78" s="79">
        <v>30011</v>
      </c>
      <c r="J78" s="226" t="str">
        <f>_xlfn.XLOOKUP(I78,'Prix MP'!A:A,'Prix MP'!F:F,FALSE)</f>
        <v>S21-1</v>
      </c>
      <c r="K78" s="227">
        <f>979.2/2</f>
        <v>489.6</v>
      </c>
      <c r="L78" s="227">
        <f>378/2</f>
        <v>189</v>
      </c>
      <c r="M78" s="227">
        <f>448.2/2</f>
        <v>224.1</v>
      </c>
      <c r="N78" s="227"/>
      <c r="O78" s="227"/>
      <c r="P78" s="228">
        <v>0</v>
      </c>
      <c r="Q78" s="81">
        <f>2.25/2</f>
        <v>1.125</v>
      </c>
      <c r="R78" s="229">
        <v>0</v>
      </c>
      <c r="S78" s="235"/>
      <c r="T78" s="231">
        <f>_xlfn.XLOOKUP(I78,'Prix MP'!A:A,'Prix MP'!U:U, FALSE)</f>
        <v>0.2835786407993599</v>
      </c>
      <c r="U78" s="232">
        <f t="shared" si="44"/>
        <v>63.549973403136555</v>
      </c>
      <c r="V78" s="232">
        <f t="shared" si="45"/>
        <v>21.693766021151031</v>
      </c>
      <c r="W78" s="233">
        <f t="shared" si="61"/>
        <v>0.15625</v>
      </c>
      <c r="X78" s="232">
        <f>4.07078205882353/2</f>
        <v>2.0353910294117652</v>
      </c>
      <c r="Y78" s="232">
        <f t="shared" si="63"/>
        <v>0</v>
      </c>
      <c r="Z78" s="232">
        <f t="shared" si="46"/>
        <v>67.60817307692308</v>
      </c>
      <c r="AA78" s="232">
        <f t="shared" si="62"/>
        <v>154.88730353062243</v>
      </c>
      <c r="AB78" s="244">
        <f>_xlfn.XLOOKUP(H78,'Prix vente'!A:A,'Prix vente'!X:X, "")</f>
        <v>0</v>
      </c>
      <c r="AC78" s="244" t="str">
        <f>_xlfn.XLOOKUP(H78,'Prix vente'!A:A,'Prix vente'!Z:Z, "")</f>
        <v>CAD</v>
      </c>
      <c r="AD78" s="232">
        <f t="shared" si="47"/>
        <v>0</v>
      </c>
      <c r="AE78" s="232">
        <f t="shared" si="51"/>
        <v>-154.88730353062243</v>
      </c>
      <c r="AF78" s="236"/>
      <c r="AG78" s="251">
        <f t="shared" si="64"/>
        <v>85.243739424287583</v>
      </c>
      <c r="AH78" s="236"/>
      <c r="AI78" s="236" t="str">
        <f t="shared" si="43"/>
        <v>S</v>
      </c>
      <c r="AK78" t="str">
        <v>LE-2024182</v>
      </c>
      <c r="AL78" t="str">
        <f t="shared" si="52"/>
        <v>3G</v>
      </c>
      <c r="AM78" t="str">
        <f t="shared" si="53"/>
        <v>B15-3</v>
      </c>
      <c r="AN78">
        <f t="shared" si="54"/>
        <v>13824.000000000002</v>
      </c>
      <c r="AO78" s="261">
        <f t="shared" si="55"/>
        <v>4371.2539488799002</v>
      </c>
      <c r="AP78" s="261">
        <f t="shared" si="56"/>
        <v>6248.4480000000012</v>
      </c>
      <c r="AQ78" s="261">
        <f t="shared" si="57"/>
        <v>1482.5236459488015</v>
      </c>
      <c r="AX78" s="255"/>
      <c r="AY78" s="255"/>
      <c r="AZ78" s="255"/>
      <c r="BA78" t="str">
        <v>LE-2024230</v>
      </c>
      <c r="BB78" s="257" t="str">
        <f t="shared" si="58"/>
        <v>Imprimerie Ste-Julie</v>
      </c>
      <c r="BC78" t="str">
        <f t="shared" si="59"/>
        <v>S15-3</v>
      </c>
      <c r="BD78" s="28">
        <f t="shared" si="60"/>
        <v>3600</v>
      </c>
      <c r="BE78" s="28">
        <f t="shared" si="80"/>
        <v>1041.9076360781276</v>
      </c>
      <c r="BG78" s="217" t="s">
        <v>346</v>
      </c>
      <c r="BH78" s="106">
        <v>576</v>
      </c>
      <c r="BI78" s="262">
        <v>237.59288203109199</v>
      </c>
    </row>
    <row r="79" spans="1:61" x14ac:dyDescent="0.25">
      <c r="A79" s="224" t="s">
        <v>1131</v>
      </c>
      <c r="B79" s="224"/>
      <c r="C79" s="225">
        <v>45568</v>
      </c>
      <c r="D79" s="81">
        <v>217</v>
      </c>
      <c r="E79" s="224" t="s">
        <v>1070</v>
      </c>
      <c r="F79" s="224" t="str">
        <f>_xlfn.XLOOKUP(E79,Clients!B:B,Clients!C:C)</f>
        <v>Damaflex</v>
      </c>
      <c r="G79" s="224"/>
      <c r="H79" s="79">
        <v>40107</v>
      </c>
      <c r="I79" s="79">
        <v>30011</v>
      </c>
      <c r="J79" s="226" t="str">
        <f>_xlfn.XLOOKUP(I79,'Prix MP'!A:A,'Prix MP'!F:F,FALSE)</f>
        <v>S21-1</v>
      </c>
      <c r="K79" s="227">
        <f>979.2/2</f>
        <v>489.6</v>
      </c>
      <c r="L79" s="227">
        <f>378/2</f>
        <v>189</v>
      </c>
      <c r="M79" s="227">
        <f>448.2/2</f>
        <v>224.1</v>
      </c>
      <c r="N79" s="227"/>
      <c r="O79" s="227"/>
      <c r="P79" s="228">
        <v>0</v>
      </c>
      <c r="Q79" s="81">
        <f>2.25/2</f>
        <v>1.125</v>
      </c>
      <c r="R79" s="229">
        <v>0</v>
      </c>
      <c r="S79" s="235"/>
      <c r="T79" s="231">
        <f>_xlfn.XLOOKUP(I79,'Prix MP'!A:A,'Prix MP'!U:U, FALSE)</f>
        <v>0.2835786407993599</v>
      </c>
      <c r="U79" s="232">
        <f t="shared" ref="U79" si="91">M79*T79</f>
        <v>63.549973403136555</v>
      </c>
      <c r="V79" s="232">
        <f t="shared" ref="V79" si="92">(K79-M79-L79)*T79</f>
        <v>21.693766021151031</v>
      </c>
      <c r="W79" s="233">
        <f t="shared" ref="W79" si="93">(K79-M79-L79)/K79</f>
        <v>0.15625</v>
      </c>
      <c r="X79" s="232">
        <f>4.07078205882353/2</f>
        <v>2.0353910294117652</v>
      </c>
      <c r="Y79" s="232">
        <f t="shared" ref="Y79" si="94">19.2*P79</f>
        <v>0</v>
      </c>
      <c r="Z79" s="232">
        <f t="shared" ref="Z79" si="95">125000/52/40*Q79</f>
        <v>67.60817307692308</v>
      </c>
      <c r="AA79" s="232">
        <f t="shared" ref="AA79" si="96">(M79+N79)*T79+R79+V79+X79+Y79+Z79</f>
        <v>154.88730353062243</v>
      </c>
      <c r="AB79" s="244">
        <f>_xlfn.XLOOKUP(H79,'Prix vente'!A:A,'Prix vente'!X:X, "")</f>
        <v>0</v>
      </c>
      <c r="AC79" s="244" t="str">
        <f>_xlfn.XLOOKUP(H79,'Prix vente'!A:A,'Prix vente'!Z:Z, "")</f>
        <v>CAD</v>
      </c>
      <c r="AD79" s="232">
        <f t="shared" ref="AD79" si="97">IF(AC79="CAD",(M79+N79)*AB79,(M79+N79)*AB79*S79)</f>
        <v>0</v>
      </c>
      <c r="AE79" s="232">
        <f t="shared" ref="AE79" si="98">AD79-AA79</f>
        <v>-154.88730353062243</v>
      </c>
      <c r="AF79" s="236"/>
      <c r="AG79" s="251">
        <f t="shared" ref="AG79" si="99">((M79+N79)*T79+V79)</f>
        <v>85.243739424287583</v>
      </c>
      <c r="AH79" s="236"/>
      <c r="AI79" s="236" t="str">
        <f t="shared" ref="AI79" si="100">IF(AD79=0,"S","")</f>
        <v>S</v>
      </c>
      <c r="AK79" t="str">
        <v>LE-2024183</v>
      </c>
      <c r="AL79" t="str">
        <f t="shared" si="52"/>
        <v>3G</v>
      </c>
      <c r="AM79" t="str">
        <f t="shared" si="53"/>
        <v>B15-3</v>
      </c>
      <c r="AN79">
        <f t="shared" si="54"/>
        <v>7179.2999999999993</v>
      </c>
      <c r="AO79" s="261">
        <f t="shared" si="55"/>
        <v>2398.5093400470541</v>
      </c>
      <c r="AP79" s="261">
        <f t="shared" si="56"/>
        <v>3245.0436</v>
      </c>
      <c r="AQ79" s="261">
        <f t="shared" si="57"/>
        <v>608.31334308158148</v>
      </c>
      <c r="AX79" s="255"/>
      <c r="AY79" s="255"/>
      <c r="AZ79" s="255"/>
      <c r="BA79" t="str">
        <v>LE-2024231</v>
      </c>
      <c r="BB79" s="257" t="str">
        <f t="shared" si="58"/>
        <v>Imprimerie Ste-Julie</v>
      </c>
      <c r="BC79">
        <f t="shared" si="59"/>
        <v>0</v>
      </c>
      <c r="BD79" s="28">
        <f t="shared" si="60"/>
        <v>0</v>
      </c>
      <c r="BE79" s="28">
        <f t="shared" si="80"/>
        <v>0</v>
      </c>
      <c r="BG79" s="217" t="s">
        <v>169</v>
      </c>
      <c r="BH79" s="106">
        <v>276</v>
      </c>
      <c r="BI79" s="262">
        <v>207.87744029304898</v>
      </c>
    </row>
    <row r="80" spans="1:61" x14ac:dyDescent="0.25">
      <c r="A80" s="224" t="s">
        <v>875</v>
      </c>
      <c r="B80" s="224"/>
      <c r="C80" s="225">
        <v>45568</v>
      </c>
      <c r="D80" s="81">
        <v>217</v>
      </c>
      <c r="E80" s="224" t="str">
        <f>_xlfn.XLOOKUP(D80,'PO Client'!$A:$A,'PO Client'!$B:$B,FALSE)</f>
        <v>Amstik</v>
      </c>
      <c r="F80" s="224" t="str">
        <f>_xlfn.XLOOKUP(E80,Clients!B:B,Clients!C:C)</f>
        <v>Amstik</v>
      </c>
      <c r="G80" s="224"/>
      <c r="H80" s="79">
        <v>40108</v>
      </c>
      <c r="I80" s="79">
        <v>30015</v>
      </c>
      <c r="J80" s="226" t="str">
        <f>_xlfn.XLOOKUP(I80,'Prix MP'!A:A,'Prix MP'!F:F,FALSE)</f>
        <v>S15-3</v>
      </c>
      <c r="K80" s="227">
        <v>491.4</v>
      </c>
      <c r="L80" s="227">
        <v>263.16000000000003</v>
      </c>
      <c r="M80" s="227">
        <v>206.55</v>
      </c>
      <c r="N80" s="227"/>
      <c r="O80" s="227"/>
      <c r="P80" s="228">
        <v>0</v>
      </c>
      <c r="Q80" s="81">
        <v>0.75</v>
      </c>
      <c r="R80" s="229">
        <v>0</v>
      </c>
      <c r="S80" s="235"/>
      <c r="T80" s="231">
        <f>_xlfn.XLOOKUP(I80,'Prix MP'!A:A,'Prix MP'!U:U, FALSE)</f>
        <v>0.26885424108657641</v>
      </c>
      <c r="U80" s="232">
        <f t="shared" ref="U80:U105" si="101">M80*T80</f>
        <v>55.531843496432359</v>
      </c>
      <c r="V80" s="232">
        <f t="shared" ref="V80:V117" si="102">(K80-M80-L80)*T80</f>
        <v>5.8314484891678262</v>
      </c>
      <c r="W80" s="233">
        <f t="shared" si="61"/>
        <v>4.4139194139194024E-2</v>
      </c>
      <c r="X80" s="232">
        <v>1.6404644117647058</v>
      </c>
      <c r="Y80" s="232">
        <f t="shared" si="63"/>
        <v>0</v>
      </c>
      <c r="Z80" s="232">
        <f t="shared" ref="Z80:Z117" si="103">125000/52/40*Q80</f>
        <v>45.072115384615387</v>
      </c>
      <c r="AA80" s="232">
        <f>(M80+N80)*T80+R80+V80+X80+Y80+Z80</f>
        <v>108.07587178198028</v>
      </c>
      <c r="AB80" s="244">
        <f>_xlfn.XLOOKUP(H80,'Prix vente'!A:A,'Prix vente'!X:X, "")</f>
        <v>0</v>
      </c>
      <c r="AC80" s="244" t="str">
        <f>_xlfn.XLOOKUP(H80,'Prix vente'!A:A,'Prix vente'!Z:Z, "")</f>
        <v>CAD</v>
      </c>
      <c r="AD80" s="232">
        <f t="shared" si="47"/>
        <v>0</v>
      </c>
      <c r="AE80" s="232">
        <f t="shared" si="51"/>
        <v>-108.07587178198028</v>
      </c>
      <c r="AF80" s="236"/>
      <c r="AG80" s="251">
        <f t="shared" si="64"/>
        <v>61.363291985600185</v>
      </c>
      <c r="AH80" s="236"/>
      <c r="AI80" s="236" t="str">
        <f t="shared" si="43"/>
        <v>S</v>
      </c>
      <c r="AK80" t="str">
        <v>LE-2024185</v>
      </c>
      <c r="AL80" t="str">
        <f t="shared" si="52"/>
        <v>Multi-Flex</v>
      </c>
      <c r="AM80" t="str">
        <f t="shared" si="53"/>
        <v>B25-3</v>
      </c>
      <c r="AN80">
        <f t="shared" si="54"/>
        <v>7140</v>
      </c>
      <c r="AO80" s="261">
        <f t="shared" si="55"/>
        <v>2267.2340776257961</v>
      </c>
      <c r="AP80" s="261">
        <f t="shared" si="56"/>
        <v>3227.28</v>
      </c>
      <c r="AQ80" s="261">
        <f t="shared" si="57"/>
        <v>718.11978572261978</v>
      </c>
      <c r="AX80" s="255"/>
      <c r="AY80" s="255"/>
      <c r="AZ80" s="255"/>
      <c r="BA80" t="str">
        <v>LE-2024233</v>
      </c>
      <c r="BB80" s="257" t="str">
        <f t="shared" si="58"/>
        <v>Produlith</v>
      </c>
      <c r="BC80" t="str">
        <f t="shared" si="59"/>
        <v>B25-3</v>
      </c>
      <c r="BD80" s="28">
        <f t="shared" si="60"/>
        <v>3600</v>
      </c>
      <c r="BE80" s="28">
        <f t="shared" si="80"/>
        <v>1204.1787833454489</v>
      </c>
      <c r="BG80" s="13" t="s">
        <v>634</v>
      </c>
      <c r="BH80" s="106">
        <v>996.78</v>
      </c>
      <c r="BI80" s="262">
        <v>539.64102037755583</v>
      </c>
    </row>
    <row r="81" spans="1:61" x14ac:dyDescent="0.25">
      <c r="A81" s="224" t="s">
        <v>876</v>
      </c>
      <c r="B81" s="224"/>
      <c r="C81" s="225">
        <v>45568</v>
      </c>
      <c r="D81" s="81">
        <v>217</v>
      </c>
      <c r="E81" s="224" t="str">
        <f>_xlfn.XLOOKUP(D81,'PO Client'!$A:$A,'PO Client'!$B:$B,FALSE)</f>
        <v>Amstik</v>
      </c>
      <c r="F81" s="224" t="str">
        <f>_xlfn.XLOOKUP(E81,Clients!B:B,Clients!C:C)</f>
        <v>Amstik</v>
      </c>
      <c r="G81" s="224"/>
      <c r="H81" s="79">
        <v>40109</v>
      </c>
      <c r="I81" s="79">
        <v>30016</v>
      </c>
      <c r="J81" s="226" t="str">
        <f>_xlfn.XLOOKUP(I81,'Prix MP'!A:A,'Prix MP'!F:F,FALSE)</f>
        <v>B15-3</v>
      </c>
      <c r="K81" s="227">
        <v>10337.18</v>
      </c>
      <c r="L81" s="227">
        <v>9984.3799999999992</v>
      </c>
      <c r="M81" s="227">
        <v>280.8</v>
      </c>
      <c r="N81" s="227"/>
      <c r="O81" s="227"/>
      <c r="P81" s="228">
        <v>0</v>
      </c>
      <c r="Q81" s="81">
        <v>2</v>
      </c>
      <c r="R81" s="229">
        <v>0</v>
      </c>
      <c r="S81" s="235"/>
      <c r="T81" s="231">
        <f>_xlfn.XLOOKUP(I81,'Prix MP'!A:A,'Prix MP'!U:U, FALSE)</f>
        <v>0.32628488624786672</v>
      </c>
      <c r="U81" s="232">
        <f t="shared" si="101"/>
        <v>91.620796058400984</v>
      </c>
      <c r="V81" s="232">
        <f t="shared" si="102"/>
        <v>23.492511809846999</v>
      </c>
      <c r="W81" s="233">
        <f t="shared" si="61"/>
        <v>6.9651491025600615E-3</v>
      </c>
      <c r="X81" s="232">
        <v>2.3695597058823528</v>
      </c>
      <c r="Y81" s="232">
        <f t="shared" si="63"/>
        <v>0</v>
      </c>
      <c r="Z81" s="232">
        <f t="shared" si="103"/>
        <v>120.19230769230769</v>
      </c>
      <c r="AA81" s="232">
        <f t="shared" si="62"/>
        <v>237.67517526643803</v>
      </c>
      <c r="AB81" s="244">
        <f>_xlfn.XLOOKUP(H81,'Prix vente'!A:A,'Prix vente'!X:X, "")</f>
        <v>0</v>
      </c>
      <c r="AC81" s="244" t="str">
        <f>_xlfn.XLOOKUP(H81,'Prix vente'!A:A,'Prix vente'!Z:Z, "")</f>
        <v>CAD</v>
      </c>
      <c r="AD81" s="232">
        <f t="shared" si="47"/>
        <v>0</v>
      </c>
      <c r="AE81" s="232">
        <f t="shared" si="51"/>
        <v>-237.67517526643803</v>
      </c>
      <c r="AF81" s="236"/>
      <c r="AG81" s="251">
        <f t="shared" si="64"/>
        <v>115.11330786824799</v>
      </c>
      <c r="AH81" s="236"/>
      <c r="AI81" s="236" t="str">
        <f t="shared" si="43"/>
        <v>S</v>
      </c>
      <c r="AK81" t="str">
        <v>LE-2024186</v>
      </c>
      <c r="AL81" t="str">
        <f t="shared" si="52"/>
        <v>Imprimerie Ste-Julie</v>
      </c>
      <c r="AM81" t="str">
        <f t="shared" si="53"/>
        <v>B25-3</v>
      </c>
      <c r="AN81">
        <f t="shared" si="54"/>
        <v>3600</v>
      </c>
      <c r="AO81" s="261">
        <f t="shared" si="55"/>
        <v>1140.2788431545998</v>
      </c>
      <c r="AP81" s="261">
        <f t="shared" si="56"/>
        <v>1669.8527999999999</v>
      </c>
      <c r="AQ81" s="261">
        <f t="shared" si="57"/>
        <v>341.21762788612409</v>
      </c>
      <c r="AX81" s="255"/>
      <c r="AY81" s="255"/>
      <c r="AZ81" s="255"/>
      <c r="BA81" t="str">
        <v>LE-2024235</v>
      </c>
      <c r="BB81" s="257" t="str">
        <f t="shared" si="58"/>
        <v>Imprimerie Ste-Julie</v>
      </c>
      <c r="BC81" t="str">
        <f t="shared" si="59"/>
        <v>S21-1</v>
      </c>
      <c r="BD81" s="28">
        <f t="shared" si="60"/>
        <v>13968</v>
      </c>
      <c r="BE81" s="28">
        <f t="shared" si="80"/>
        <v>4111.3518021745513</v>
      </c>
      <c r="BG81" s="217" t="s">
        <v>149</v>
      </c>
      <c r="BH81" s="106">
        <v>675.48</v>
      </c>
      <c r="BI81" s="262">
        <v>408.6712912784875</v>
      </c>
    </row>
    <row r="82" spans="1:61" x14ac:dyDescent="0.25">
      <c r="A82" s="224" t="s">
        <v>877</v>
      </c>
      <c r="B82" s="224"/>
      <c r="C82" s="225">
        <v>45568</v>
      </c>
      <c r="D82" s="81">
        <v>217</v>
      </c>
      <c r="E82" s="224" t="str">
        <f>_xlfn.XLOOKUP(D82,'PO Client'!$A:$A,'PO Client'!$B:$B,FALSE)</f>
        <v>Amstik</v>
      </c>
      <c r="F82" s="224" t="str">
        <f>_xlfn.XLOOKUP(E82,Clients!B:B,Clients!C:C)</f>
        <v>Amstik</v>
      </c>
      <c r="G82" s="224"/>
      <c r="H82" s="79">
        <v>40110</v>
      </c>
      <c r="I82" s="79">
        <v>30017</v>
      </c>
      <c r="J82" s="226" t="str">
        <f>_xlfn.XLOOKUP(I82,'Prix MP'!A:A,'Prix MP'!F:F,FALSE)</f>
        <v>B25-3</v>
      </c>
      <c r="K82" s="227">
        <v>552.9</v>
      </c>
      <c r="L82" s="227">
        <v>285</v>
      </c>
      <c r="M82" s="227">
        <v>249.84</v>
      </c>
      <c r="N82" s="227"/>
      <c r="O82" s="227"/>
      <c r="P82" s="228">
        <v>0</v>
      </c>
      <c r="Q82" s="81">
        <v>0.5</v>
      </c>
      <c r="R82" s="229">
        <v>0</v>
      </c>
      <c r="S82" s="235"/>
      <c r="T82" s="231">
        <f>_xlfn.XLOOKUP(I82,'Prix MP'!A:A,'Prix MP'!U:U, FALSE)</f>
        <v>0.32628488624786672</v>
      </c>
      <c r="U82" s="232">
        <f t="shared" si="101"/>
        <v>81.519015980167026</v>
      </c>
      <c r="V82" s="232">
        <f t="shared" si="102"/>
        <v>5.8927050456364549</v>
      </c>
      <c r="W82" s="233">
        <f t="shared" si="61"/>
        <v>3.2664134563212058E-2</v>
      </c>
      <c r="X82" s="232">
        <v>2.1083005588235295</v>
      </c>
      <c r="Y82" s="232">
        <f t="shared" si="63"/>
        <v>0</v>
      </c>
      <c r="Z82" s="232">
        <f t="shared" si="103"/>
        <v>30.048076923076923</v>
      </c>
      <c r="AA82" s="232">
        <f t="shared" si="62"/>
        <v>119.56809850770394</v>
      </c>
      <c r="AB82" s="244">
        <f>_xlfn.XLOOKUP(H82,'Prix vente'!A:A,'Prix vente'!X:X, "")</f>
        <v>0</v>
      </c>
      <c r="AC82" s="244" t="str">
        <f>_xlfn.XLOOKUP(H82,'Prix vente'!A:A,'Prix vente'!Z:Z, "")</f>
        <v>CAD</v>
      </c>
      <c r="AD82" s="232">
        <f t="shared" si="47"/>
        <v>0</v>
      </c>
      <c r="AE82" s="232">
        <f t="shared" si="51"/>
        <v>-119.56809850770394</v>
      </c>
      <c r="AF82" s="236"/>
      <c r="AG82" s="251">
        <f t="shared" si="64"/>
        <v>87.411721025803487</v>
      </c>
      <c r="AH82" s="236"/>
      <c r="AI82" s="236" t="str">
        <f t="shared" si="43"/>
        <v>S</v>
      </c>
      <c r="AK82" t="str">
        <v>LE-2024190</v>
      </c>
      <c r="AL82" t="str">
        <f t="shared" si="52"/>
        <v>Mijo</v>
      </c>
      <c r="AM82" t="str">
        <f t="shared" si="53"/>
        <v>S15-3</v>
      </c>
      <c r="AN82">
        <f t="shared" si="54"/>
        <v>17424.000000000007</v>
      </c>
      <c r="AO82" s="261">
        <f t="shared" si="55"/>
        <v>4553.3459351510419</v>
      </c>
      <c r="AP82" s="261">
        <f t="shared" si="56"/>
        <v>6046.1280000000024</v>
      </c>
      <c r="AQ82" s="261">
        <f t="shared" si="57"/>
        <v>740.85557797113233</v>
      </c>
      <c r="AX82" s="255"/>
      <c r="AY82" s="255"/>
      <c r="AZ82" s="255"/>
      <c r="BA82" t="str">
        <v>LE-2024236</v>
      </c>
      <c r="BB82" s="257" t="str">
        <f t="shared" si="58"/>
        <v>Select</v>
      </c>
      <c r="BC82" t="str">
        <f t="shared" si="59"/>
        <v>S15-3</v>
      </c>
      <c r="BD82" s="28">
        <f t="shared" si="60"/>
        <v>0</v>
      </c>
      <c r="BE82" s="28">
        <f t="shared" si="80"/>
        <v>0</v>
      </c>
      <c r="BG82" s="217" t="s">
        <v>169</v>
      </c>
      <c r="BH82" s="106">
        <v>321.3</v>
      </c>
      <c r="BI82" s="262">
        <v>130.96972909906839</v>
      </c>
    </row>
    <row r="83" spans="1:61" x14ac:dyDescent="0.25">
      <c r="A83" s="224" t="s">
        <v>878</v>
      </c>
      <c r="B83" s="224"/>
      <c r="C83" s="225">
        <v>45568</v>
      </c>
      <c r="D83" s="81">
        <v>220</v>
      </c>
      <c r="E83" s="224" t="str">
        <f>_xlfn.XLOOKUP(D83,'PO Client'!$A:$A,'PO Client'!$B:$B,FALSE)</f>
        <v>Damaflex Imprimerie Multiservices Inc.</v>
      </c>
      <c r="F83" s="224" t="str">
        <f>_xlfn.XLOOKUP(E83,Clients!B:B,Clients!C:C)</f>
        <v>Damaflex</v>
      </c>
      <c r="G83" s="224"/>
      <c r="H83" s="79">
        <v>40114</v>
      </c>
      <c r="I83" s="79">
        <v>30013</v>
      </c>
      <c r="J83" s="226" t="str">
        <f>_xlfn.XLOOKUP(I83,'Prix MP'!A:A,'Prix MP'!F:F,FALSE)</f>
        <v>D11-1</v>
      </c>
      <c r="K83" s="227">
        <v>507.6</v>
      </c>
      <c r="L83" s="227">
        <v>225.6</v>
      </c>
      <c r="M83" s="227">
        <v>270.72000000000003</v>
      </c>
      <c r="N83" s="227"/>
      <c r="O83" s="227"/>
      <c r="P83" s="228">
        <v>0</v>
      </c>
      <c r="Q83" s="81">
        <v>0.75</v>
      </c>
      <c r="R83" s="229">
        <v>0</v>
      </c>
      <c r="S83" s="235"/>
      <c r="T83" s="231">
        <f>_xlfn.XLOOKUP(I83,'Prix MP'!A:A,'Prix MP'!U:U, FALSE)</f>
        <v>0.35817393372252498</v>
      </c>
      <c r="U83" s="232">
        <f t="shared" si="101"/>
        <v>96.964847337361974</v>
      </c>
      <c r="V83" s="232">
        <f t="shared" si="102"/>
        <v>4.0402019723900819</v>
      </c>
      <c r="W83" s="233">
        <f t="shared" si="61"/>
        <v>2.2222222222222223E-2</v>
      </c>
      <c r="X83" s="232">
        <v>2.2844985882352939</v>
      </c>
      <c r="Y83" s="232">
        <f t="shared" si="63"/>
        <v>0</v>
      </c>
      <c r="Z83" s="232">
        <f t="shared" si="103"/>
        <v>45.072115384615387</v>
      </c>
      <c r="AA83" s="232">
        <f t="shared" si="62"/>
        <v>148.36166328260273</v>
      </c>
      <c r="AB83" s="244">
        <f>_xlfn.XLOOKUP(H83,'Prix vente'!A:A,'Prix vente'!X:X, "")</f>
        <v>0</v>
      </c>
      <c r="AC83" s="244" t="str">
        <f>_xlfn.XLOOKUP(H83,'Prix vente'!A:A,'Prix vente'!Z:Z, "")</f>
        <v>CAD</v>
      </c>
      <c r="AD83" s="232">
        <f t="shared" si="47"/>
        <v>0</v>
      </c>
      <c r="AE83" s="232">
        <f t="shared" si="51"/>
        <v>-148.36166328260273</v>
      </c>
      <c r="AF83" s="236"/>
      <c r="AG83" s="251">
        <f t="shared" si="64"/>
        <v>101.00504930975205</v>
      </c>
      <c r="AH83" s="236"/>
      <c r="AI83" s="236" t="str">
        <f t="shared" si="43"/>
        <v>S</v>
      </c>
      <c r="AK83" t="str">
        <v>LE-2024191</v>
      </c>
      <c r="AL83" t="str">
        <f t="shared" si="52"/>
        <v>Étiquettes Rive-Sud</v>
      </c>
      <c r="AM83" t="str">
        <f t="shared" si="53"/>
        <v>D11-3</v>
      </c>
      <c r="AN83">
        <f t="shared" si="54"/>
        <v>4536</v>
      </c>
      <c r="AO83" s="261">
        <f t="shared" si="55"/>
        <v>1319.1520670074287</v>
      </c>
      <c r="AP83" s="261">
        <f t="shared" si="56"/>
        <v>0</v>
      </c>
      <c r="AQ83" s="261">
        <f t="shared" si="57"/>
        <v>-1607.6831261703246</v>
      </c>
      <c r="AX83" s="255"/>
      <c r="AY83" s="255"/>
      <c r="AZ83" s="255"/>
      <c r="BA83" t="str">
        <v>LE-2024237</v>
      </c>
      <c r="BB83" s="257" t="str">
        <f t="shared" si="58"/>
        <v>Select</v>
      </c>
      <c r="BC83" t="str">
        <f t="shared" si="59"/>
        <v>B25-3</v>
      </c>
      <c r="BD83" s="28">
        <f t="shared" si="60"/>
        <v>155.02500000000009</v>
      </c>
      <c r="BE83" s="28">
        <f t="shared" si="80"/>
        <v>106.24785747131412</v>
      </c>
      <c r="BG83" s="13" t="s">
        <v>996</v>
      </c>
      <c r="BH83" s="106">
        <v>44270.819999999992</v>
      </c>
      <c r="BI83" s="262">
        <v>22704.737421687263</v>
      </c>
    </row>
    <row r="84" spans="1:61" x14ac:dyDescent="0.25">
      <c r="A84" s="224" t="s">
        <v>879</v>
      </c>
      <c r="B84" s="224"/>
      <c r="C84" s="225">
        <v>45572</v>
      </c>
      <c r="D84" s="81">
        <v>221</v>
      </c>
      <c r="E84" s="224" t="str">
        <f>_xlfn.XLOOKUP(D84,'PO Client'!$A:$A,'PO Client'!$B:$B,FALSE)</f>
        <v>Imprimerie Ste-Julie</v>
      </c>
      <c r="F84" s="224" t="str">
        <f>_xlfn.XLOOKUP(E84,Clients!B:B,Clients!C:C)</f>
        <v>Imprimerie Ste-Julie</v>
      </c>
      <c r="G84" s="224"/>
      <c r="H84" s="79">
        <v>40067</v>
      </c>
      <c r="I84" s="79">
        <v>30015</v>
      </c>
      <c r="J84" s="226" t="str">
        <f>_xlfn.XLOOKUP(I84,'Prix MP'!A:A,'Prix MP'!F:F,FALSE)</f>
        <v>S15-3</v>
      </c>
      <c r="K84" s="227">
        <v>14372.300160000001</v>
      </c>
      <c r="L84" s="227">
        <v>10770.91</v>
      </c>
      <c r="M84" s="227">
        <v>3456</v>
      </c>
      <c r="N84" s="227"/>
      <c r="O84" s="227"/>
      <c r="P84" s="228">
        <v>1</v>
      </c>
      <c r="Q84" s="81">
        <v>2</v>
      </c>
      <c r="R84" s="229">
        <v>-23.5</v>
      </c>
      <c r="S84" s="235">
        <v>1.3576999999999999</v>
      </c>
      <c r="T84" s="231">
        <f>_xlfn.XLOOKUP(I84,'Prix MP'!A:A,'Prix MP'!U:U, FALSE)</f>
        <v>0.26885424108657641</v>
      </c>
      <c r="U84" s="232">
        <f t="shared" si="101"/>
        <v>929.16025719520803</v>
      </c>
      <c r="V84" s="232">
        <f t="shared" si="102"/>
        <v>39.088761128256138</v>
      </c>
      <c r="W84" s="233">
        <f t="shared" si="61"/>
        <v>1.0115998022685384E-2</v>
      </c>
      <c r="X84" s="232">
        <v>14.58190588235294</v>
      </c>
      <c r="Y84" s="232">
        <f t="shared" si="63"/>
        <v>19.2</v>
      </c>
      <c r="Z84" s="232">
        <f t="shared" si="103"/>
        <v>120.19230769230769</v>
      </c>
      <c r="AA84" s="232">
        <f t="shared" si="62"/>
        <v>1098.7232318981248</v>
      </c>
      <c r="AB84" s="244">
        <f>_xlfn.XLOOKUP(H84,'Prix vente'!A:A,'Prix vente'!X:X, "")</f>
        <v>0.28000000000000003</v>
      </c>
      <c r="AC84" s="244" t="str">
        <f>_xlfn.XLOOKUP(H84,'Prix vente'!A:A,'Prix vente'!Z:Z, "")</f>
        <v>USD</v>
      </c>
      <c r="AD84" s="232">
        <f t="shared" ref="AD84:AD109" si="104">IF(AC84="CAD",(M84+N84)*AB84,(M84+N84)*AB84*S84)</f>
        <v>1313.8191360000001</v>
      </c>
      <c r="AE84" s="232">
        <f t="shared" si="51"/>
        <v>215.09590410187525</v>
      </c>
      <c r="AF84" s="236">
        <f t="shared" ref="AF84:AF105" si="105">1-AA84/AD84</f>
        <v>0.16371804779518395</v>
      </c>
      <c r="AG84" s="251">
        <f t="shared" si="64"/>
        <v>968.24901832346416</v>
      </c>
      <c r="AH84" s="236">
        <f t="shared" ref="AH84:AH105" si="106">AG84/AD84</f>
        <v>0.73697283879678865</v>
      </c>
      <c r="AI84" s="236" t="str">
        <f t="shared" si="43"/>
        <v/>
      </c>
      <c r="AK84" t="str">
        <v>LE-2024193</v>
      </c>
      <c r="AL84" t="str">
        <f t="shared" si="52"/>
        <v>Imprimerie Ste-Julie</v>
      </c>
      <c r="AM84" t="str">
        <f t="shared" si="53"/>
        <v>S21-1</v>
      </c>
      <c r="AN84">
        <f t="shared" si="54"/>
        <v>3240</v>
      </c>
      <c r="AO84" s="261">
        <f t="shared" si="55"/>
        <v>973.71830733994602</v>
      </c>
      <c r="AP84" s="261">
        <f t="shared" si="56"/>
        <v>1239.3291600000002</v>
      </c>
      <c r="AQ84" s="261">
        <f t="shared" si="57"/>
        <v>182.36075447000894</v>
      </c>
      <c r="AX84" s="255"/>
      <c r="AY84" s="255"/>
      <c r="AZ84" s="255"/>
      <c r="BA84" t="str">
        <v>LE-2024239</v>
      </c>
      <c r="BB84" s="257" t="str">
        <f t="shared" si="58"/>
        <v>Select</v>
      </c>
      <c r="BC84" t="str">
        <f t="shared" si="59"/>
        <v>D11-1</v>
      </c>
      <c r="BD84" s="28">
        <f t="shared" si="60"/>
        <v>0</v>
      </c>
      <c r="BE84" s="28">
        <f t="shared" si="80"/>
        <v>0</v>
      </c>
      <c r="BH84"/>
      <c r="BI84"/>
    </row>
    <row r="85" spans="1:61" x14ac:dyDescent="0.25">
      <c r="A85" s="224" t="s">
        <v>880</v>
      </c>
      <c r="B85" s="224"/>
      <c r="C85" s="225">
        <v>45575</v>
      </c>
      <c r="D85" s="81">
        <v>223</v>
      </c>
      <c r="E85" s="224" t="str">
        <f>_xlfn.XLOOKUP(D85,'PO Client'!$A:$A,'PO Client'!$B:$B,FALSE)</f>
        <v>Étiquettes Rive-Sud</v>
      </c>
      <c r="F85" s="224" t="str">
        <f>_xlfn.XLOOKUP(E85,Clients!B:B,Clients!C:C)</f>
        <v>Étiquettes Rive-Sud</v>
      </c>
      <c r="G85" s="224"/>
      <c r="H85" s="79">
        <v>40120</v>
      </c>
      <c r="I85" s="79">
        <v>30012</v>
      </c>
      <c r="J85" s="226" t="str">
        <f>_xlfn.XLOOKUP(I85,'Prix MP'!A:A,'Prix MP'!F:F,FALSE)</f>
        <v>D21-1</v>
      </c>
      <c r="K85" s="227">
        <v>14230.615679999999</v>
      </c>
      <c r="L85" s="227">
        <v>4847.1120000000001</v>
      </c>
      <c r="M85" s="227">
        <v>9135</v>
      </c>
      <c r="N85" s="227"/>
      <c r="O85" s="227"/>
      <c r="P85" s="228">
        <v>3</v>
      </c>
      <c r="Q85" s="81">
        <v>4</v>
      </c>
      <c r="R85" s="229">
        <v>153.6</v>
      </c>
      <c r="S85" s="235"/>
      <c r="T85" s="231">
        <f>_xlfn.XLOOKUP(I85,'Prix MP'!A:A,'Prix MP'!U:U, FALSE)</f>
        <v>0.32797457659534618</v>
      </c>
      <c r="U85" s="232">
        <f t="shared" si="101"/>
        <v>2996.0477571984875</v>
      </c>
      <c r="V85" s="232">
        <f t="shared" si="102"/>
        <v>81.502889230385037</v>
      </c>
      <c r="W85" s="233">
        <f t="shared" si="61"/>
        <v>1.7462609179253651E-2</v>
      </c>
      <c r="X85" s="232">
        <v>38.277502941176465</v>
      </c>
      <c r="Y85" s="232">
        <f t="shared" si="63"/>
        <v>57.599999999999994</v>
      </c>
      <c r="Z85" s="232">
        <f t="shared" si="103"/>
        <v>240.38461538461539</v>
      </c>
      <c r="AA85" s="232">
        <f t="shared" si="62"/>
        <v>3567.4127647546638</v>
      </c>
      <c r="AB85" s="244">
        <f>_xlfn.XLOOKUP(H85,'Prix vente'!A:A,'Prix vente'!X:X, "")</f>
        <v>0.38500000000000001</v>
      </c>
      <c r="AC85" s="244" t="str">
        <f>_xlfn.XLOOKUP(H85,'Prix vente'!A:A,'Prix vente'!Z:Z, "")</f>
        <v>CAD</v>
      </c>
      <c r="AD85" s="232">
        <f t="shared" si="104"/>
        <v>3516.9749999999999</v>
      </c>
      <c r="AE85" s="232">
        <f t="shared" si="51"/>
        <v>-50.437764754663931</v>
      </c>
      <c r="AF85" s="236">
        <f t="shared" si="105"/>
        <v>-1.4341234940442815E-2</v>
      </c>
      <c r="AG85" s="251">
        <f t="shared" si="64"/>
        <v>3077.5506464288724</v>
      </c>
      <c r="AH85" s="236">
        <f t="shared" si="106"/>
        <v>0.87505616230677574</v>
      </c>
      <c r="AI85" s="236" t="str">
        <f t="shared" si="43"/>
        <v/>
      </c>
      <c r="AK85" t="str">
        <v>LE-2024194</v>
      </c>
      <c r="AL85" t="str">
        <f t="shared" si="52"/>
        <v>Digi</v>
      </c>
      <c r="AM85" t="str">
        <f t="shared" si="53"/>
        <v>D11-1</v>
      </c>
      <c r="AN85">
        <f t="shared" si="54"/>
        <v>5871</v>
      </c>
      <c r="AO85" s="261">
        <f t="shared" si="55"/>
        <v>2232.3111295719923</v>
      </c>
      <c r="AP85" s="261">
        <f t="shared" si="56"/>
        <v>2571.6741299999999</v>
      </c>
      <c r="AQ85" s="261">
        <f t="shared" si="57"/>
        <v>174.2303673963338</v>
      </c>
      <c r="AX85" s="255"/>
      <c r="AY85" s="255"/>
      <c r="AZ85" s="255"/>
      <c r="BA85" t="str">
        <v>LE-2024240</v>
      </c>
      <c r="BB85" s="257" t="str">
        <f t="shared" si="58"/>
        <v>Digi</v>
      </c>
      <c r="BC85" t="str">
        <f t="shared" si="59"/>
        <v>D11-2</v>
      </c>
      <c r="BD85" s="28">
        <f t="shared" si="60"/>
        <v>65391.749999999993</v>
      </c>
      <c r="BE85" s="28">
        <f t="shared" si="80"/>
        <v>21686.058426003769</v>
      </c>
      <c r="BH85"/>
      <c r="BI85"/>
    </row>
    <row r="86" spans="1:61" x14ac:dyDescent="0.25">
      <c r="A86" s="224" t="s">
        <v>881</v>
      </c>
      <c r="B86" s="224"/>
      <c r="C86" s="225">
        <v>45575</v>
      </c>
      <c r="D86" s="81">
        <v>224</v>
      </c>
      <c r="E86" s="224" t="str">
        <f>_xlfn.XLOOKUP(D86,'PO Client'!$A:$A,'PO Client'!$B:$B,FALSE)</f>
        <v>Étiquettes Rive-Sud</v>
      </c>
      <c r="F86" s="224" t="str">
        <f>_xlfn.XLOOKUP(E86,Clients!B:B,Clients!C:C)</f>
        <v>Étiquettes Rive-Sud</v>
      </c>
      <c r="G86" s="224"/>
      <c r="H86" s="79">
        <v>40121</v>
      </c>
      <c r="I86" s="79">
        <v>30016</v>
      </c>
      <c r="J86" s="226" t="str">
        <f>_xlfn.XLOOKUP(I86,'Prix MP'!A:A,'Prix MP'!F:F,FALSE)</f>
        <v>B15-3</v>
      </c>
      <c r="K86" s="227">
        <v>9984.384</v>
      </c>
      <c r="L86" s="227">
        <v>4843.2960000000003</v>
      </c>
      <c r="M86" s="227">
        <v>4933.2000000000007</v>
      </c>
      <c r="N86" s="227"/>
      <c r="O86" s="227"/>
      <c r="P86" s="228">
        <v>1</v>
      </c>
      <c r="Q86" s="81">
        <v>2.5</v>
      </c>
      <c r="R86" s="229">
        <v>64</v>
      </c>
      <c r="S86" s="235"/>
      <c r="T86" s="231">
        <f>_xlfn.XLOOKUP(I86,'Prix MP'!A:A,'Prix MP'!U:U, FALSE)</f>
        <v>0.32628488624786672</v>
      </c>
      <c r="U86" s="232">
        <f t="shared" si="101"/>
        <v>1609.6286008379764</v>
      </c>
      <c r="V86" s="232">
        <f t="shared" si="102"/>
        <v>67.830712432296195</v>
      </c>
      <c r="W86" s="233">
        <f t="shared" si="61"/>
        <v>2.082131456482433E-2</v>
      </c>
      <c r="X86" s="232">
        <v>26.855009999999996</v>
      </c>
      <c r="Y86" s="232">
        <f t="shared" si="63"/>
        <v>19.2</v>
      </c>
      <c r="Z86" s="232">
        <f t="shared" si="103"/>
        <v>150.24038461538461</v>
      </c>
      <c r="AA86" s="232">
        <f t="shared" si="62"/>
        <v>1937.7547078856571</v>
      </c>
      <c r="AB86" s="244">
        <f>_xlfn.XLOOKUP(H86,'Prix vente'!A:A,'Prix vente'!X:X, "")</f>
        <v>0.46600000000000003</v>
      </c>
      <c r="AC86" s="244" t="str">
        <f>_xlfn.XLOOKUP(H86,'Prix vente'!A:A,'Prix vente'!Z:Z, "")</f>
        <v>CAD</v>
      </c>
      <c r="AD86" s="232">
        <f t="shared" si="104"/>
        <v>2298.8712000000005</v>
      </c>
      <c r="AE86" s="232">
        <f t="shared" si="51"/>
        <v>361.11649211434337</v>
      </c>
      <c r="AF86" s="236">
        <f t="shared" si="105"/>
        <v>0.15708426470971637</v>
      </c>
      <c r="AG86" s="251">
        <f t="shared" si="64"/>
        <v>1677.4593132702726</v>
      </c>
      <c r="AH86" s="236">
        <f t="shared" si="106"/>
        <v>0.72968825450954899</v>
      </c>
      <c r="AI86" s="236" t="str">
        <f t="shared" si="43"/>
        <v/>
      </c>
      <c r="AK86" t="str">
        <v>LE-2024195</v>
      </c>
      <c r="AL86" t="str">
        <f t="shared" si="52"/>
        <v>Luso-Flex</v>
      </c>
      <c r="AM86" t="str">
        <f t="shared" si="53"/>
        <v>D11-2</v>
      </c>
      <c r="AN86">
        <f t="shared" si="54"/>
        <v>14122.919999999993</v>
      </c>
      <c r="AO86" s="261">
        <f t="shared" si="55"/>
        <v>4510.1576575123972</v>
      </c>
      <c r="AP86" s="261">
        <f t="shared" si="56"/>
        <v>6581.280719999997</v>
      </c>
      <c r="AQ86" s="261">
        <f t="shared" si="57"/>
        <v>1834.0216534016263</v>
      </c>
      <c r="AX86" s="255"/>
      <c r="AY86" s="255"/>
      <c r="AZ86" s="255"/>
      <c r="BA86" t="str">
        <v>LE-2024241</v>
      </c>
      <c r="BB86" s="257" t="str">
        <f t="shared" si="58"/>
        <v>Digi</v>
      </c>
      <c r="BC86" t="str">
        <f t="shared" si="59"/>
        <v>D11-3</v>
      </c>
      <c r="BD86" s="28">
        <f t="shared" si="60"/>
        <v>43452</v>
      </c>
      <c r="BE86" s="28">
        <f t="shared" si="80"/>
        <v>13013.823487433736</v>
      </c>
      <c r="BH86"/>
      <c r="BI86"/>
    </row>
    <row r="87" spans="1:61" x14ac:dyDescent="0.25">
      <c r="A87" s="224" t="s">
        <v>882</v>
      </c>
      <c r="B87" s="224"/>
      <c r="C87" s="225">
        <v>45575</v>
      </c>
      <c r="D87" s="81">
        <v>225</v>
      </c>
      <c r="E87" s="224" t="str">
        <f>_xlfn.XLOOKUP(D87,'PO Client'!$A:$A,'PO Client'!$B:$B,FALSE)</f>
        <v>Imprimerie Ste-Julie</v>
      </c>
      <c r="F87" s="224" t="str">
        <f>_xlfn.XLOOKUP(E87,Clients!B:B,Clients!C:C)</f>
        <v>Imprimerie Ste-Julie</v>
      </c>
      <c r="G87" s="224"/>
      <c r="H87" s="79">
        <v>40067</v>
      </c>
      <c r="I87" s="79">
        <v>30015</v>
      </c>
      <c r="J87" s="226" t="str">
        <f>_xlfn.XLOOKUP(I87,'Prix MP'!A:A,'Prix MP'!F:F,FALSE)</f>
        <v>S15-3</v>
      </c>
      <c r="K87" s="227">
        <v>10770.912</v>
      </c>
      <c r="L87" s="227">
        <v>7228.8</v>
      </c>
      <c r="M87" s="227">
        <v>3491.9999999999991</v>
      </c>
      <c r="N87" s="227"/>
      <c r="O87" s="227"/>
      <c r="P87" s="228">
        <v>1</v>
      </c>
      <c r="Q87" s="81">
        <v>1.8</v>
      </c>
      <c r="R87" s="229">
        <f>118.8/2-(50*1.376)</f>
        <v>-9.3999999999999986</v>
      </c>
      <c r="S87" s="246">
        <v>1.3759999999999999</v>
      </c>
      <c r="T87" s="231">
        <f>_xlfn.XLOOKUP(I87,'Prix MP'!A:A,'Prix MP'!U:U, FALSE)</f>
        <v>0.26885424108657641</v>
      </c>
      <c r="U87" s="232">
        <f t="shared" si="101"/>
        <v>938.83900987432457</v>
      </c>
      <c r="V87" s="232">
        <f t="shared" si="102"/>
        <v>13.472823729330782</v>
      </c>
      <c r="W87" s="233">
        <f t="shared" si="61"/>
        <v>4.6525308163320794E-3</v>
      </c>
      <c r="X87" s="232">
        <v>14.58190588235294</v>
      </c>
      <c r="Y87" s="232">
        <f t="shared" si="63"/>
        <v>19.2</v>
      </c>
      <c r="Z87" s="232">
        <f t="shared" si="103"/>
        <v>108.17307692307692</v>
      </c>
      <c r="AA87" s="232">
        <f t="shared" si="62"/>
        <v>1084.8668164090852</v>
      </c>
      <c r="AB87" s="244">
        <f>_xlfn.XLOOKUP(H87,'Prix vente'!A:A,'Prix vente'!X:X, "")</f>
        <v>0.28000000000000003</v>
      </c>
      <c r="AC87" s="244" t="str">
        <f>_xlfn.XLOOKUP(H87,'Prix vente'!A:A,'Prix vente'!Z:Z, "")</f>
        <v>USD</v>
      </c>
      <c r="AD87" s="232">
        <f t="shared" si="104"/>
        <v>1345.3977599999998</v>
      </c>
      <c r="AE87" s="232">
        <f t="shared" si="51"/>
        <v>260.5309435909146</v>
      </c>
      <c r="AF87" s="236">
        <f t="shared" si="105"/>
        <v>0.19364603638920486</v>
      </c>
      <c r="AG87" s="251">
        <f t="shared" si="64"/>
        <v>952.31183360365537</v>
      </c>
      <c r="AH87" s="236">
        <f t="shared" si="106"/>
        <v>0.70782921000526677</v>
      </c>
      <c r="AI87" s="236" t="str">
        <f t="shared" si="43"/>
        <v/>
      </c>
      <c r="AK87" t="str">
        <v>LE-2024196</v>
      </c>
      <c r="AL87" t="str">
        <f t="shared" si="52"/>
        <v>Luso-Flex</v>
      </c>
      <c r="AM87" t="str">
        <f t="shared" si="53"/>
        <v>B25-3</v>
      </c>
      <c r="AN87">
        <f t="shared" si="54"/>
        <v>262.2</v>
      </c>
      <c r="AO87" s="261">
        <f t="shared" si="55"/>
        <v>92.991192580642021</v>
      </c>
      <c r="AP87" s="261">
        <f t="shared" si="56"/>
        <v>118.51439999999999</v>
      </c>
      <c r="AQ87" s="261">
        <f t="shared" si="57"/>
        <v>-146.22597896073253</v>
      </c>
      <c r="AX87" s="255"/>
      <c r="AY87" s="255"/>
      <c r="AZ87" s="255"/>
      <c r="BA87" t="str">
        <v>LE-2024242</v>
      </c>
      <c r="BB87" s="257" t="str">
        <f t="shared" si="58"/>
        <v>Select</v>
      </c>
      <c r="BC87" t="str">
        <f t="shared" si="59"/>
        <v>S21-1</v>
      </c>
      <c r="BD87" s="28">
        <f t="shared" si="60"/>
        <v>0</v>
      </c>
      <c r="BE87" s="28">
        <f t="shared" si="80"/>
        <v>0</v>
      </c>
      <c r="BH87"/>
      <c r="BI87"/>
    </row>
    <row r="88" spans="1:61" x14ac:dyDescent="0.25">
      <c r="A88" s="224" t="s">
        <v>883</v>
      </c>
      <c r="B88" s="224"/>
      <c r="C88" s="225">
        <v>45575</v>
      </c>
      <c r="D88" s="81">
        <v>208</v>
      </c>
      <c r="E88" s="224" t="s">
        <v>1555</v>
      </c>
      <c r="F88" s="224" t="str">
        <f>_xlfn.XLOOKUP(E88,Clients!B:B,Clients!C:C)</f>
        <v>Alpha</v>
      </c>
      <c r="G88" s="224" t="s">
        <v>1559</v>
      </c>
      <c r="H88" s="79">
        <v>40093</v>
      </c>
      <c r="I88" s="79">
        <v>30012</v>
      </c>
      <c r="J88" s="226" t="str">
        <f>_xlfn.XLOOKUP(I88,'Prix MP'!A:A,'Prix MP'!F:F,FALSE)</f>
        <v>D21-1</v>
      </c>
      <c r="K88" s="227"/>
      <c r="L88" s="227"/>
      <c r="M88" s="227"/>
      <c r="N88" s="227"/>
      <c r="O88" s="227"/>
      <c r="P88" s="228"/>
      <c r="Q88" s="81"/>
      <c r="R88" s="229">
        <v>0</v>
      </c>
      <c r="S88" s="235"/>
      <c r="T88" s="231">
        <f>_xlfn.XLOOKUP(I88,'Prix MP'!A:A,'Prix MP'!U:U, FALSE)</f>
        <v>0.32797457659534618</v>
      </c>
      <c r="U88" s="232">
        <f t="shared" si="101"/>
        <v>0</v>
      </c>
      <c r="V88" s="232">
        <f t="shared" si="102"/>
        <v>0</v>
      </c>
      <c r="W88" s="233" t="e">
        <f t="shared" si="61"/>
        <v>#DIV/0!</v>
      </c>
      <c r="X88" s="232">
        <f t="shared" ref="X88:X117" si="107">20.6577/85*O88</f>
        <v>0</v>
      </c>
      <c r="Y88" s="232">
        <f t="shared" si="63"/>
        <v>0</v>
      </c>
      <c r="Z88" s="232">
        <f t="shared" si="103"/>
        <v>0</v>
      </c>
      <c r="AA88" s="232">
        <f t="shared" si="62"/>
        <v>0</v>
      </c>
      <c r="AB88" s="244">
        <f>_xlfn.XLOOKUP(H88,'Prix vente'!A:A,'Prix vente'!X:X, "")</f>
        <v>0</v>
      </c>
      <c r="AC88" s="244" t="str">
        <f>_xlfn.XLOOKUP(H88,'Prix vente'!A:A,'Prix vente'!Z:Z, "")</f>
        <v>CAD</v>
      </c>
      <c r="AD88" s="232">
        <f t="shared" si="104"/>
        <v>0</v>
      </c>
      <c r="AE88" s="232">
        <f t="shared" si="51"/>
        <v>0</v>
      </c>
      <c r="AF88" s="236"/>
      <c r="AG88" s="251">
        <f t="shared" si="64"/>
        <v>0</v>
      </c>
      <c r="AH88" s="236"/>
      <c r="AI88" s="236" t="str">
        <f t="shared" si="43"/>
        <v>S</v>
      </c>
      <c r="AK88" t="str">
        <v>LE-2024197</v>
      </c>
      <c r="AL88" t="str">
        <f t="shared" si="52"/>
        <v>Imprimerie Ste-Julie</v>
      </c>
      <c r="AM88" t="str">
        <f t="shared" si="53"/>
        <v>S15-3</v>
      </c>
      <c r="AN88">
        <f t="shared" si="54"/>
        <v>3516</v>
      </c>
      <c r="AO88" s="261">
        <f t="shared" si="55"/>
        <v>971.74676898332177</v>
      </c>
      <c r="AP88" s="261">
        <f t="shared" si="56"/>
        <v>1396.7802240000003</v>
      </c>
      <c r="AQ88" s="261">
        <f t="shared" si="57"/>
        <v>241.08975426253073</v>
      </c>
      <c r="AX88" s="255"/>
      <c r="AY88" s="255"/>
      <c r="AZ88" s="255"/>
      <c r="BA88" t="str">
        <v>LE-2024243</v>
      </c>
      <c r="BB88" s="257" t="str">
        <f t="shared" si="58"/>
        <v>Imprimerie Ste-Julie</v>
      </c>
      <c r="BC88" t="str">
        <f t="shared" si="59"/>
        <v>S15-3</v>
      </c>
      <c r="BD88" s="28">
        <f t="shared" si="60"/>
        <v>0</v>
      </c>
      <c r="BE88" s="28">
        <f t="shared" si="80"/>
        <v>0</v>
      </c>
    </row>
    <row r="89" spans="1:61" x14ac:dyDescent="0.25">
      <c r="A89" s="224" t="s">
        <v>884</v>
      </c>
      <c r="B89" s="224"/>
      <c r="C89" s="225">
        <v>45576</v>
      </c>
      <c r="D89" s="81">
        <v>226</v>
      </c>
      <c r="E89" s="224" t="str">
        <f>_xlfn.XLOOKUP(D89,'PO Client'!$A:$A,'PO Client'!$B:$B,FALSE)</f>
        <v>Emballages Mijo</v>
      </c>
      <c r="F89" s="224" t="str">
        <f>_xlfn.XLOOKUP(E89,Clients!B:B,Clients!C:C)</f>
        <v>Mijo</v>
      </c>
      <c r="G89" s="224"/>
      <c r="H89" s="79">
        <v>40126</v>
      </c>
      <c r="I89" s="79">
        <v>30015</v>
      </c>
      <c r="J89" s="226" t="str">
        <f>_xlfn.XLOOKUP(I89,'Prix MP'!A:A,'Prix MP'!F:F,FALSE)</f>
        <v>S15-3</v>
      </c>
      <c r="K89" s="227">
        <v>21458.69</v>
      </c>
      <c r="L89" s="227">
        <v>0</v>
      </c>
      <c r="M89" s="227">
        <v>21276</v>
      </c>
      <c r="N89" s="227">
        <v>0</v>
      </c>
      <c r="O89" s="227">
        <v>180</v>
      </c>
      <c r="P89" s="228">
        <v>5</v>
      </c>
      <c r="Q89" s="81">
        <v>4.75</v>
      </c>
      <c r="R89" s="229">
        <f>243.2</f>
        <v>243.2</v>
      </c>
      <c r="S89" s="235"/>
      <c r="T89" s="231">
        <f>_xlfn.XLOOKUP(I89,'Prix MP'!A:A,'Prix MP'!U:U, FALSE)</f>
        <v>0.26885424108657641</v>
      </c>
      <c r="U89" s="232">
        <f t="shared" si="101"/>
        <v>5720.1428333579997</v>
      </c>
      <c r="V89" s="232">
        <f t="shared" si="102"/>
        <v>49.116981304106289</v>
      </c>
      <c r="W89" s="233">
        <f t="shared" si="61"/>
        <v>8.513567230804802E-3</v>
      </c>
      <c r="X89" s="232">
        <f t="shared" si="107"/>
        <v>43.745717647058818</v>
      </c>
      <c r="Y89" s="232">
        <f t="shared" si="63"/>
        <v>96</v>
      </c>
      <c r="Z89" s="232">
        <f t="shared" si="103"/>
        <v>285.45673076923077</v>
      </c>
      <c r="AA89" s="232">
        <f t="shared" si="62"/>
        <v>6437.662263078395</v>
      </c>
      <c r="AB89" s="244">
        <f>_xlfn.XLOOKUP(H89,'Prix vente'!A:A,'Prix vente'!X:X, "")</f>
        <v>0.34699999999999998</v>
      </c>
      <c r="AC89" s="244" t="str">
        <f>_xlfn.XLOOKUP(H89,'Prix vente'!A:A,'Prix vente'!Z:Z, "")</f>
        <v>CAD</v>
      </c>
      <c r="AD89" s="232">
        <f t="shared" si="104"/>
        <v>7382.771999999999</v>
      </c>
      <c r="AE89" s="232">
        <f t="shared" si="51"/>
        <v>945.10973692160405</v>
      </c>
      <c r="AF89" s="236">
        <f t="shared" si="105"/>
        <v>0.12801556609382003</v>
      </c>
      <c r="AG89" s="251">
        <f t="shared" si="64"/>
        <v>5769.2598146621058</v>
      </c>
      <c r="AH89" s="236">
        <f t="shared" si="106"/>
        <v>0.78144900244272841</v>
      </c>
      <c r="AI89" s="236" t="str">
        <f t="shared" si="43"/>
        <v/>
      </c>
      <c r="AK89" t="str">
        <v>LE-2024198</v>
      </c>
      <c r="AL89" t="str">
        <f t="shared" si="52"/>
        <v>Damaflex</v>
      </c>
      <c r="AM89" t="str">
        <f t="shared" si="53"/>
        <v>D11-1</v>
      </c>
      <c r="AN89">
        <f t="shared" si="54"/>
        <v>7488.0000000000009</v>
      </c>
      <c r="AO89" s="261">
        <f t="shared" si="55"/>
        <v>2802.9453421923458</v>
      </c>
      <c r="AP89" s="261">
        <f t="shared" si="56"/>
        <v>3227.3280000000004</v>
      </c>
      <c r="AQ89" s="261">
        <f t="shared" si="57"/>
        <v>38.006346042948735</v>
      </c>
      <c r="AX89" s="255"/>
      <c r="AY89" s="255"/>
      <c r="AZ89" s="255"/>
      <c r="BA89" t="str">
        <v>LE-2024244</v>
      </c>
      <c r="BB89" s="257" t="str">
        <f t="shared" si="58"/>
        <v>Imprimerie Ste-Julie</v>
      </c>
      <c r="BC89" t="str">
        <f t="shared" si="59"/>
        <v>S21-1</v>
      </c>
      <c r="BD89" s="28">
        <f t="shared" si="60"/>
        <v>0</v>
      </c>
      <c r="BE89" s="28">
        <f t="shared" si="80"/>
        <v>0</v>
      </c>
    </row>
    <row r="90" spans="1:61" x14ac:dyDescent="0.25">
      <c r="A90" s="224" t="s">
        <v>1198</v>
      </c>
      <c r="B90" s="224"/>
      <c r="C90" s="225">
        <v>45576</v>
      </c>
      <c r="D90" s="81">
        <v>226</v>
      </c>
      <c r="E90" s="224" t="str">
        <f>_xlfn.XLOOKUP(D90,'PO Client'!$A:$A,'PO Client'!$B:$B,FALSE)</f>
        <v>Emballages Mijo</v>
      </c>
      <c r="F90" s="224" t="str">
        <f>_xlfn.XLOOKUP(E90,Clients!B:B,Clients!C:C)</f>
        <v>Mijo</v>
      </c>
      <c r="G90" s="224"/>
      <c r="H90" s="79">
        <v>40126</v>
      </c>
      <c r="I90" s="79">
        <v>30015</v>
      </c>
      <c r="J90" s="226" t="str">
        <f>_xlfn.XLOOKUP(I90,'Prix MP'!A:A,'Prix MP'!F:F,FALSE)</f>
        <v>S15-3</v>
      </c>
      <c r="K90" s="227">
        <v>0</v>
      </c>
      <c r="L90" s="227">
        <v>0</v>
      </c>
      <c r="M90" s="227">
        <v>0</v>
      </c>
      <c r="N90" s="227">
        <v>1440</v>
      </c>
      <c r="O90" s="227">
        <v>0</v>
      </c>
      <c r="P90" s="228">
        <v>0</v>
      </c>
      <c r="Q90" s="81">
        <v>0</v>
      </c>
      <c r="R90" s="229">
        <v>0</v>
      </c>
      <c r="S90" s="235"/>
      <c r="T90" s="231">
        <f>_xlfn.XLOOKUP(I90,'Prix MP'!A:A,'Prix MP'!U:U, FALSE)</f>
        <v>0.26885424108657641</v>
      </c>
      <c r="U90" s="232">
        <f t="shared" ref="U90" si="108">M90*T90</f>
        <v>0</v>
      </c>
      <c r="V90" s="232">
        <f t="shared" ref="V90" si="109">(K90-M90-L90)*T90</f>
        <v>0</v>
      </c>
      <c r="W90" s="233">
        <v>0</v>
      </c>
      <c r="X90" s="232">
        <f t="shared" ref="X90" si="110">20.6577/85*O90</f>
        <v>0</v>
      </c>
      <c r="Y90" s="232">
        <f t="shared" ref="Y90" si="111">19.2*P90</f>
        <v>0</v>
      </c>
      <c r="Z90" s="232">
        <f t="shared" ref="Z90" si="112">125000/52/40*Q90</f>
        <v>0</v>
      </c>
      <c r="AA90" s="232">
        <f t="shared" ref="AA90" si="113">(M90+N90)*T90+R90+V90+X90+Y90+Z90</f>
        <v>387.15010716467003</v>
      </c>
      <c r="AB90" s="244">
        <v>0</v>
      </c>
      <c r="AC90" s="244" t="str">
        <f>_xlfn.XLOOKUP(H90,'Prix vente'!A:A,'Prix vente'!Z:Z, "")</f>
        <v>CAD</v>
      </c>
      <c r="AD90" s="232">
        <f t="shared" ref="AD90" si="114">IF(AC90="CAD",(M90+N90)*AB90,(M90+N90)*AB90*S90)</f>
        <v>0</v>
      </c>
      <c r="AE90" s="232">
        <f t="shared" ref="AE90" si="115">AD90-AA90</f>
        <v>-387.15010716467003</v>
      </c>
      <c r="AF90" s="236"/>
      <c r="AG90" s="251">
        <f t="shared" ref="AG90" si="116">((M90+N90)*T90+V90)</f>
        <v>387.15010716467003</v>
      </c>
      <c r="AH90" s="236"/>
      <c r="AI90" s="236" t="str">
        <f t="shared" si="43"/>
        <v>S</v>
      </c>
      <c r="AK90" t="str">
        <v>LE-2024199</v>
      </c>
      <c r="AL90" t="str">
        <f t="shared" si="52"/>
        <v>Imprimerie Ste-Julie</v>
      </c>
      <c r="AM90" t="str">
        <f t="shared" si="53"/>
        <v>S21-1</v>
      </c>
      <c r="AN90">
        <f t="shared" si="54"/>
        <v>3261.5999999999995</v>
      </c>
      <c r="AO90" s="261">
        <f t="shared" si="55"/>
        <v>942.96930816078998</v>
      </c>
      <c r="AP90" s="261">
        <f t="shared" si="56"/>
        <v>1249.4406816000001</v>
      </c>
      <c r="AQ90" s="261">
        <f t="shared" si="57"/>
        <v>203.05651883890846</v>
      </c>
      <c r="AX90" s="255"/>
      <c r="AY90" s="255"/>
      <c r="AZ90" s="255"/>
      <c r="BA90" t="str">
        <v>LE-2024245</v>
      </c>
      <c r="BB90" s="257" t="e">
        <f t="shared" si="58"/>
        <v>#N/A</v>
      </c>
      <c r="BC90" t="b">
        <f t="shared" si="59"/>
        <v>0</v>
      </c>
      <c r="BD90" s="28">
        <f t="shared" si="60"/>
        <v>0</v>
      </c>
      <c r="BE90" s="28">
        <f t="shared" si="80"/>
        <v>0</v>
      </c>
    </row>
    <row r="91" spans="1:61" x14ac:dyDescent="0.25">
      <c r="A91" s="224" t="s">
        <v>885</v>
      </c>
      <c r="B91" s="224"/>
      <c r="C91" s="225">
        <v>45576</v>
      </c>
      <c r="D91" s="81">
        <v>227</v>
      </c>
      <c r="E91" s="224" t="str">
        <f>_xlfn.XLOOKUP(D91,'PO Client'!$A:$A,'PO Client'!$B:$B,FALSE)</f>
        <v>Imprimerie Ste-Julie</v>
      </c>
      <c r="F91" s="224" t="str">
        <f>_xlfn.XLOOKUP(E91,Clients!B:B,Clients!C:C)</f>
        <v>Imprimerie Ste-Julie</v>
      </c>
      <c r="G91" s="224"/>
      <c r="H91" s="79">
        <v>40127</v>
      </c>
      <c r="I91" s="79">
        <v>30011</v>
      </c>
      <c r="J91" s="226" t="str">
        <f>_xlfn.XLOOKUP(I91,'Prix MP'!A:A,'Prix MP'!F:F,FALSE)</f>
        <v>S21-1</v>
      </c>
      <c r="K91" s="227">
        <v>7115.3078399999995</v>
      </c>
      <c r="L91" s="227">
        <v>3542.1120000000001</v>
      </c>
      <c r="M91" s="227">
        <v>3486</v>
      </c>
      <c r="N91" s="227"/>
      <c r="O91" s="227">
        <v>60.000000000000007</v>
      </c>
      <c r="P91" s="228">
        <v>1</v>
      </c>
      <c r="Q91" s="81">
        <v>2.5</v>
      </c>
      <c r="R91" s="229">
        <f>118.8/2-(50*1.376)</f>
        <v>-9.3999999999999986</v>
      </c>
      <c r="S91" s="235">
        <v>1.3759999999999999</v>
      </c>
      <c r="T91" s="231">
        <f>_xlfn.XLOOKUP(I91,'Prix MP'!A:A,'Prix MP'!U:U, FALSE)</f>
        <v>0.2835786407993599</v>
      </c>
      <c r="U91" s="232">
        <f t="shared" si="101"/>
        <v>988.55514182656862</v>
      </c>
      <c r="V91" s="232">
        <f t="shared" si="102"/>
        <v>24.726877790558291</v>
      </c>
      <c r="W91" s="233">
        <f t="shared" si="61"/>
        <v>1.2254682715175316E-2</v>
      </c>
      <c r="X91" s="232">
        <f t="shared" si="107"/>
        <v>14.581905882352942</v>
      </c>
      <c r="Y91" s="232">
        <f t="shared" si="63"/>
        <v>19.2</v>
      </c>
      <c r="Z91" s="232">
        <f t="shared" si="103"/>
        <v>150.24038461538461</v>
      </c>
      <c r="AA91" s="232">
        <f t="shared" ref="AA91:AA96" si="117">(M91+N91)*T91+R91+V91+X91+Y91+Z91</f>
        <v>1187.9043101148645</v>
      </c>
      <c r="AB91" s="244">
        <f>_xlfn.XLOOKUP(H91,'Prix vente'!A:A,'Prix vente'!X:X, "")</f>
        <v>0.27</v>
      </c>
      <c r="AC91" s="244" t="str">
        <f>_xlfn.XLOOKUP(H91,'Prix vente'!A:A,'Prix vente'!Z:Z, "")</f>
        <v>USD</v>
      </c>
      <c r="AD91" s="232">
        <f t="shared" si="104"/>
        <v>1295.1187199999999</v>
      </c>
      <c r="AE91" s="232">
        <f t="shared" si="51"/>
        <v>107.21440988513541</v>
      </c>
      <c r="AF91" s="236">
        <f t="shared" si="105"/>
        <v>8.2783460874641168E-2</v>
      </c>
      <c r="AG91" s="251">
        <f t="shared" si="64"/>
        <v>1013.2820196171269</v>
      </c>
      <c r="AH91" s="236">
        <f t="shared" si="106"/>
        <v>0.78238543229235924</v>
      </c>
      <c r="AI91" s="236" t="str">
        <f t="shared" si="43"/>
        <v/>
      </c>
      <c r="AK91" t="str">
        <v>LE-2024200</v>
      </c>
      <c r="AL91" t="str">
        <f t="shared" si="52"/>
        <v>Mijo</v>
      </c>
      <c r="AM91" t="str">
        <f t="shared" si="53"/>
        <v>S15-3</v>
      </c>
      <c r="AN91">
        <f t="shared" si="54"/>
        <v>7164</v>
      </c>
      <c r="AO91" s="261">
        <f t="shared" si="55"/>
        <v>1943.364487930922</v>
      </c>
      <c r="AP91" s="261">
        <f t="shared" si="56"/>
        <v>2485.9079999999999</v>
      </c>
      <c r="AQ91" s="261">
        <f t="shared" si="57"/>
        <v>243.84526003287874</v>
      </c>
      <c r="AX91" s="255"/>
      <c r="AY91" s="255"/>
      <c r="AZ91" s="255"/>
      <c r="BA91" t="str">
        <v>LE-2024246</v>
      </c>
      <c r="BB91" s="257" t="e">
        <f t="shared" si="58"/>
        <v>#N/A</v>
      </c>
      <c r="BC91">
        <f t="shared" si="59"/>
        <v>0</v>
      </c>
      <c r="BD91" s="28">
        <f t="shared" si="60"/>
        <v>0</v>
      </c>
      <c r="BE91" s="28">
        <f t="shared" si="80"/>
        <v>0</v>
      </c>
    </row>
    <row r="92" spans="1:61" x14ac:dyDescent="0.25">
      <c r="A92" s="224" t="s">
        <v>886</v>
      </c>
      <c r="B92" t="s">
        <v>298</v>
      </c>
      <c r="C92" s="253">
        <f>'Liste WO'!C85</f>
        <v>45581</v>
      </c>
      <c r="D92" s="224">
        <f>'Liste WO'!D85</f>
        <v>228</v>
      </c>
      <c r="E92" s="224" t="str">
        <f>'Liste WO'!E85</f>
        <v>Lelys</v>
      </c>
      <c r="F92" s="224" t="str">
        <f>_xlfn.XLOOKUP(E92,Clients!B:B,Clients!C:C)</f>
        <v>Lelys</v>
      </c>
      <c r="G92" s="224" t="str">
        <f>_xlfn.XLOOKUP(D92,'PO Client'!$A:$A,'PO Client'!$E:$E,FALSE)</f>
        <v>Échantillons S21, S15 et B15</v>
      </c>
      <c r="H92" s="234">
        <f>'Liste WO'!I85</f>
        <v>40128</v>
      </c>
      <c r="I92" s="234">
        <f>'Liste WO'!J85</f>
        <v>30011</v>
      </c>
      <c r="J92" s="226" t="str">
        <f>'Liste WO'!L85</f>
        <v>S21-1</v>
      </c>
      <c r="K92" s="227">
        <v>378</v>
      </c>
      <c r="L92" s="227">
        <v>0</v>
      </c>
      <c r="M92" s="227">
        <v>343.2</v>
      </c>
      <c r="N92" s="227"/>
      <c r="O92" s="227">
        <v>13</v>
      </c>
      <c r="P92" s="228">
        <v>1</v>
      </c>
      <c r="Q92" s="81">
        <v>0.5</v>
      </c>
      <c r="R92" s="229">
        <f>71.5/3</f>
        <v>23.833333333333332</v>
      </c>
      <c r="S92" s="235"/>
      <c r="T92" s="231">
        <f>_xlfn.XLOOKUP(I92,'Prix MP'!A:A,'Prix MP'!U:U, FALSE)</f>
        <v>0.2835786407993599</v>
      </c>
      <c r="U92" s="232">
        <f>M92*T92</f>
        <v>97.324189522340319</v>
      </c>
      <c r="V92" s="232">
        <f t="shared" si="102"/>
        <v>9.868536699817728</v>
      </c>
      <c r="W92" s="233">
        <f t="shared" si="61"/>
        <v>9.2063492063492097E-2</v>
      </c>
      <c r="X92" s="232">
        <f t="shared" si="107"/>
        <v>3.1594129411764702</v>
      </c>
      <c r="Y92" s="232">
        <f t="shared" si="63"/>
        <v>19.2</v>
      </c>
      <c r="Z92" s="232">
        <f t="shared" si="103"/>
        <v>30.048076923076923</v>
      </c>
      <c r="AA92" s="232">
        <f t="shared" si="117"/>
        <v>183.43354941974476</v>
      </c>
      <c r="AB92" s="244">
        <f>_xlfn.XLOOKUP(H92,'Prix vente'!A:A,'Prix vente'!X:X, "")</f>
        <v>0</v>
      </c>
      <c r="AC92" s="244" t="str">
        <f>_xlfn.XLOOKUP(H92,'Prix vente'!A:A,'Prix vente'!Z:Z, "")</f>
        <v>CAD</v>
      </c>
      <c r="AD92" s="232">
        <f t="shared" si="104"/>
        <v>0</v>
      </c>
      <c r="AE92" s="232">
        <f t="shared" si="51"/>
        <v>-183.43354941974476</v>
      </c>
      <c r="AF92" s="236"/>
      <c r="AG92" s="251">
        <f t="shared" si="64"/>
        <v>107.19272622215804</v>
      </c>
      <c r="AH92" s="236"/>
      <c r="AI92" s="236" t="str">
        <f t="shared" si="43"/>
        <v>S</v>
      </c>
      <c r="AK92" t="str">
        <v>LE-2024201</v>
      </c>
      <c r="AL92" t="str">
        <f t="shared" si="52"/>
        <v>Imprimerie Ste-Julie</v>
      </c>
      <c r="AM92" t="str">
        <f t="shared" si="53"/>
        <v>B25-3</v>
      </c>
      <c r="AN92">
        <f t="shared" si="54"/>
        <v>3420</v>
      </c>
      <c r="AO92" s="261">
        <f t="shared" si="55"/>
        <v>1076.9917019084335</v>
      </c>
      <c r="AP92" s="261">
        <f t="shared" si="56"/>
        <v>1601.2576800000002</v>
      </c>
      <c r="AQ92" s="261">
        <f t="shared" si="57"/>
        <v>445.49054656818794</v>
      </c>
      <c r="AX92" s="255"/>
      <c r="AY92" s="255"/>
      <c r="AZ92" s="255"/>
      <c r="BA92" t="str">
        <v>LE-2024247</v>
      </c>
      <c r="BB92" s="257" t="e">
        <f t="shared" si="58"/>
        <v>#N/A</v>
      </c>
      <c r="BC92">
        <f t="shared" si="59"/>
        <v>0</v>
      </c>
      <c r="BD92" s="28">
        <f t="shared" si="60"/>
        <v>0</v>
      </c>
      <c r="BE92" s="28">
        <f t="shared" si="80"/>
        <v>0</v>
      </c>
    </row>
    <row r="93" spans="1:61" x14ac:dyDescent="0.25">
      <c r="A93" s="224" t="s">
        <v>887</v>
      </c>
      <c r="B93" t="s">
        <v>298</v>
      </c>
      <c r="C93" s="253">
        <f>'Liste WO'!C86</f>
        <v>45581</v>
      </c>
      <c r="D93" s="224">
        <f>'Liste WO'!D86</f>
        <v>228</v>
      </c>
      <c r="E93" s="224" t="str">
        <f>'Liste WO'!E86</f>
        <v>Lelys</v>
      </c>
      <c r="F93" s="224" t="str">
        <f>_xlfn.XLOOKUP(E93,Clients!B:B,Clients!C:C)</f>
        <v>Lelys</v>
      </c>
      <c r="G93" s="224" t="str">
        <f>_xlfn.XLOOKUP(D93,'PO Client'!$A:$A,'PO Client'!$E:$E,FALSE)</f>
        <v>Échantillons S21, S15 et B15</v>
      </c>
      <c r="H93" s="234">
        <f>'Liste WO'!I86</f>
        <v>40129</v>
      </c>
      <c r="I93" s="234">
        <f>'Liste WO'!J86</f>
        <v>30015</v>
      </c>
      <c r="J93" s="226" t="str">
        <f>'Liste WO'!L86</f>
        <v>S15-3</v>
      </c>
      <c r="K93" s="227">
        <v>1714.71</v>
      </c>
      <c r="L93" s="227">
        <v>1325.85</v>
      </c>
      <c r="M93" s="227">
        <v>351</v>
      </c>
      <c r="N93" s="227"/>
      <c r="O93" s="227">
        <v>13</v>
      </c>
      <c r="P93" s="228">
        <v>1</v>
      </c>
      <c r="Q93" s="81">
        <v>0.75</v>
      </c>
      <c r="R93" s="229">
        <f>71.5/3</f>
        <v>23.833333333333332</v>
      </c>
      <c r="S93" s="235"/>
      <c r="T93" s="231">
        <f>_xlfn.XLOOKUP(I93,'Prix MP'!A:A,'Prix MP'!U:U, FALSE)</f>
        <v>0.26885424108657641</v>
      </c>
      <c r="U93" s="232">
        <f t="shared" si="101"/>
        <v>94.367838621388316</v>
      </c>
      <c r="V93" s="232">
        <f t="shared" si="102"/>
        <v>10.178821567537817</v>
      </c>
      <c r="W93" s="233">
        <f t="shared" si="61"/>
        <v>2.207953531500961E-2</v>
      </c>
      <c r="X93" s="232">
        <f t="shared" si="107"/>
        <v>3.1594129411764702</v>
      </c>
      <c r="Y93" s="232">
        <f t="shared" si="63"/>
        <v>19.2</v>
      </c>
      <c r="Z93" s="232">
        <f t="shared" si="103"/>
        <v>45.072115384615387</v>
      </c>
      <c r="AA93" s="232">
        <f t="shared" si="117"/>
        <v>195.81152184805131</v>
      </c>
      <c r="AB93" s="244">
        <f>_xlfn.XLOOKUP(H93,'Prix vente'!A:A,'Prix vente'!X:X, "")</f>
        <v>0</v>
      </c>
      <c r="AC93" s="244" t="str">
        <f>_xlfn.XLOOKUP(H93,'Prix vente'!A:A,'Prix vente'!Z:Z, "")</f>
        <v>CAD</v>
      </c>
      <c r="AD93" s="232">
        <f t="shared" si="104"/>
        <v>0</v>
      </c>
      <c r="AE93" s="232">
        <f t="shared" si="51"/>
        <v>-195.81152184805131</v>
      </c>
      <c r="AF93" s="236"/>
      <c r="AG93" s="251">
        <f t="shared" si="64"/>
        <v>104.54666018892613</v>
      </c>
      <c r="AH93" s="236"/>
      <c r="AI93" s="236" t="str">
        <f t="shared" si="43"/>
        <v>S</v>
      </c>
      <c r="AK93" t="str">
        <v>LE-2024202</v>
      </c>
      <c r="AL93" t="str">
        <f t="shared" si="52"/>
        <v>Multi-Flex</v>
      </c>
      <c r="AM93" t="str">
        <f t="shared" si="53"/>
        <v>S15-3</v>
      </c>
      <c r="AN93">
        <f t="shared" si="54"/>
        <v>14220</v>
      </c>
      <c r="AO93" s="261">
        <f t="shared" si="55"/>
        <v>3863.7972749042592</v>
      </c>
      <c r="AP93" s="261">
        <f t="shared" si="56"/>
        <v>4877.46</v>
      </c>
      <c r="AQ93" s="261">
        <f t="shared" si="57"/>
        <v>530.5142979464199</v>
      </c>
      <c r="AX93" s="255"/>
      <c r="AY93" s="255"/>
      <c r="AZ93" s="255"/>
      <c r="BA93" t="str">
        <v>LE-2024248</v>
      </c>
      <c r="BB93" s="257" t="e">
        <f t="shared" si="58"/>
        <v>#N/A</v>
      </c>
      <c r="BC93">
        <f t="shared" si="59"/>
        <v>0</v>
      </c>
      <c r="BD93" s="28">
        <f t="shared" si="60"/>
        <v>0</v>
      </c>
      <c r="BE93" s="28">
        <f t="shared" si="80"/>
        <v>0</v>
      </c>
    </row>
    <row r="94" spans="1:61" x14ac:dyDescent="0.25">
      <c r="A94" s="224" t="s">
        <v>888</v>
      </c>
      <c r="B94" t="s">
        <v>298</v>
      </c>
      <c r="C94" s="253">
        <f>'Liste WO'!C87</f>
        <v>45581</v>
      </c>
      <c r="D94" s="224">
        <f>'Liste WO'!D87</f>
        <v>228</v>
      </c>
      <c r="E94" s="224" t="str">
        <f>'Liste WO'!E87</f>
        <v>Lelys</v>
      </c>
      <c r="F94" s="224" t="str">
        <f>_xlfn.XLOOKUP(E94,Clients!B:B,Clients!C:C)</f>
        <v>Lelys</v>
      </c>
      <c r="G94" s="224" t="str">
        <f>_xlfn.XLOOKUP(D94,'PO Client'!$A:$A,'PO Client'!$E:$E,FALSE)</f>
        <v>Échantillons S21, S15 et B15</v>
      </c>
      <c r="H94" s="234">
        <f>'Liste WO'!I87</f>
        <v>40130</v>
      </c>
      <c r="I94" s="234">
        <f>'Liste WO'!J87</f>
        <v>30016</v>
      </c>
      <c r="J94" s="226" t="str">
        <f>'Liste WO'!L87</f>
        <v>B15-3</v>
      </c>
      <c r="K94" s="227">
        <v>4843.2960000000003</v>
      </c>
      <c r="L94" s="227">
        <v>4298.6880000000001</v>
      </c>
      <c r="M94" s="227">
        <v>468</v>
      </c>
      <c r="N94" s="227"/>
      <c r="O94" s="227">
        <v>26</v>
      </c>
      <c r="P94" s="228">
        <v>1</v>
      </c>
      <c r="Q94" s="81">
        <v>0.75</v>
      </c>
      <c r="R94" s="229">
        <f>71.5/3</f>
        <v>23.833333333333332</v>
      </c>
      <c r="S94" s="235"/>
      <c r="T94" s="231">
        <f>_xlfn.XLOOKUP(I94,'Prix MP'!A:A,'Prix MP'!U:U, FALSE)</f>
        <v>0.32628488624786672</v>
      </c>
      <c r="U94" s="232">
        <f t="shared" si="101"/>
        <v>152.70132676400164</v>
      </c>
      <c r="V94" s="232">
        <f t="shared" si="102"/>
        <v>24.996032565676632</v>
      </c>
      <c r="W94" s="233">
        <f t="shared" si="61"/>
        <v>1.5817327704108972E-2</v>
      </c>
      <c r="X94" s="232">
        <f t="shared" si="107"/>
        <v>6.3188258823529404</v>
      </c>
      <c r="Y94" s="232">
        <f t="shared" si="63"/>
        <v>19.2</v>
      </c>
      <c r="Z94" s="232">
        <f t="shared" si="103"/>
        <v>45.072115384615387</v>
      </c>
      <c r="AA94" s="232">
        <f t="shared" si="117"/>
        <v>272.12163392997991</v>
      </c>
      <c r="AB94" s="244">
        <f>_xlfn.XLOOKUP(H94,'Prix vente'!A:A,'Prix vente'!X:X, "")</f>
        <v>0</v>
      </c>
      <c r="AC94" s="244" t="str">
        <f>_xlfn.XLOOKUP(H94,'Prix vente'!A:A,'Prix vente'!Z:Z, "")</f>
        <v>CAD</v>
      </c>
      <c r="AD94" s="232">
        <f t="shared" si="104"/>
        <v>0</v>
      </c>
      <c r="AE94" s="232">
        <f t="shared" si="51"/>
        <v>-272.12163392997991</v>
      </c>
      <c r="AF94" s="236"/>
      <c r="AG94" s="251">
        <f t="shared" si="64"/>
        <v>177.69735932967828</v>
      </c>
      <c r="AH94" s="236"/>
      <c r="AI94" s="236" t="str">
        <f t="shared" si="43"/>
        <v>S</v>
      </c>
      <c r="AK94" t="str">
        <v>LE-2024207</v>
      </c>
      <c r="AL94" t="str">
        <f t="shared" si="52"/>
        <v>Digi</v>
      </c>
      <c r="AM94" t="str">
        <f t="shared" si="53"/>
        <v>D11-1</v>
      </c>
      <c r="AN94">
        <f t="shared" si="54"/>
        <v>66718.2</v>
      </c>
      <c r="AO94" s="261">
        <f t="shared" si="55"/>
        <v>25226.508079731109</v>
      </c>
      <c r="AP94" s="261">
        <f t="shared" si="56"/>
        <v>29710.615233</v>
      </c>
      <c r="AQ94" s="261">
        <f t="shared" si="57"/>
        <v>3240.2646462779412</v>
      </c>
      <c r="AX94" s="255"/>
      <c r="AY94" s="255"/>
      <c r="AZ94" s="255"/>
      <c r="BA94" t="str">
        <v>LE-2024249</v>
      </c>
      <c r="BB94" s="257" t="e">
        <f t="shared" si="58"/>
        <v>#N/A</v>
      </c>
      <c r="BC94" t="b">
        <f t="shared" si="59"/>
        <v>0</v>
      </c>
      <c r="BD94" s="28">
        <f t="shared" si="60"/>
        <v>0</v>
      </c>
      <c r="BE94" s="28">
        <f t="shared" si="80"/>
        <v>0</v>
      </c>
    </row>
    <row r="95" spans="1:61" x14ac:dyDescent="0.25">
      <c r="A95" s="224" t="s">
        <v>889</v>
      </c>
      <c r="B95" t="s">
        <v>298</v>
      </c>
      <c r="C95" s="253">
        <f>'Liste WO'!C88</f>
        <v>45586</v>
      </c>
      <c r="D95" s="224">
        <f>'Liste WO'!D88</f>
        <v>229</v>
      </c>
      <c r="E95" s="224" t="str">
        <f>'Liste WO'!E88</f>
        <v>Crucial Solutions LLC</v>
      </c>
      <c r="F95" s="224" t="str">
        <f>_xlfn.XLOOKUP(E95,Clients!B:B,Clients!C:C)</f>
        <v>Crucial</v>
      </c>
      <c r="G95" s="224" t="str">
        <f>_xlfn.XLOOKUP(D95,'PO Client'!$A:$A,'PO Client'!$E:$E,FALSE)</f>
        <v>Samples Cust 1</v>
      </c>
      <c r="H95" s="234">
        <f>'Liste WO'!I88</f>
        <v>40132</v>
      </c>
      <c r="I95" s="234">
        <f>'Liste WO'!J88</f>
        <v>30023</v>
      </c>
      <c r="J95" s="226" t="str">
        <f>'Liste WO'!L88</f>
        <v>T11-1</v>
      </c>
      <c r="K95" s="227">
        <v>5235.4721760000002</v>
      </c>
      <c r="L95" s="227">
        <v>3455.6817600000004</v>
      </c>
      <c r="M95" s="227">
        <v>1756.8000000000002</v>
      </c>
      <c r="N95" s="227"/>
      <c r="O95" s="227">
        <v>30.5</v>
      </c>
      <c r="P95" s="228">
        <v>1</v>
      </c>
      <c r="Q95" s="81">
        <v>0.5</v>
      </c>
      <c r="R95" s="229">
        <f>525/4</f>
        <v>131.25</v>
      </c>
      <c r="S95" s="235">
        <v>1.3895</v>
      </c>
      <c r="T95" s="231">
        <f>_xlfn.XLOOKUP(I95,'Prix MP'!A:A,'Prix MP'!U:U, FALSE)</f>
        <v>0.29511487172670009</v>
      </c>
      <c r="U95" s="232">
        <f t="shared" si="101"/>
        <v>518.45780664946676</v>
      </c>
      <c r="V95" s="232">
        <f t="shared" si="102"/>
        <v>6.7848136687833671</v>
      </c>
      <c r="W95" s="233">
        <f t="shared" si="61"/>
        <v>4.3912784228689675E-3</v>
      </c>
      <c r="X95" s="232">
        <f t="shared" si="107"/>
        <v>7.4124688235294114</v>
      </c>
      <c r="Y95" s="232">
        <f t="shared" si="63"/>
        <v>19.2</v>
      </c>
      <c r="Z95" s="232">
        <f t="shared" si="103"/>
        <v>30.048076923076923</v>
      </c>
      <c r="AA95" s="232">
        <f t="shared" si="117"/>
        <v>713.15316606485646</v>
      </c>
      <c r="AB95" s="244">
        <f>_xlfn.XLOOKUP(H95,'Prix vente'!A:A,'Prix vente'!X:X, "")</f>
        <v>2.5000000000000001E-2</v>
      </c>
      <c r="AC95" s="244" t="str">
        <f>_xlfn.XLOOKUP(H95,'Prix vente'!A:A,'Prix vente'!Z:Z, "")</f>
        <v>USD</v>
      </c>
      <c r="AD95" s="232">
        <v>0</v>
      </c>
      <c r="AE95" s="232">
        <f t="shared" si="51"/>
        <v>-713.15316606485646</v>
      </c>
      <c r="AF95" s="236"/>
      <c r="AG95" s="251">
        <f t="shared" si="64"/>
        <v>525.24262031825015</v>
      </c>
      <c r="AH95" s="236"/>
      <c r="AI95" s="236" t="s">
        <v>363</v>
      </c>
      <c r="AK95" t="str">
        <v>LE-2024208</v>
      </c>
      <c r="AL95" t="str">
        <f t="shared" si="52"/>
        <v>Luso-Flex</v>
      </c>
      <c r="AM95" t="str">
        <f t="shared" si="53"/>
        <v>T11-1</v>
      </c>
      <c r="AN95">
        <f t="shared" si="54"/>
        <v>48912.120000000017</v>
      </c>
      <c r="AO95" s="261">
        <f t="shared" si="55"/>
        <v>13459.412597720733</v>
      </c>
      <c r="AP95" s="261">
        <f t="shared" si="56"/>
        <v>21423.508560000009</v>
      </c>
      <c r="AQ95" s="261">
        <f t="shared" si="57"/>
        <v>6803.6411729580086</v>
      </c>
      <c r="AX95" s="255"/>
      <c r="AY95" s="255"/>
      <c r="AZ95" s="255"/>
      <c r="BA95" t="str">
        <v>LE-2024250</v>
      </c>
      <c r="BB95" s="257" t="e">
        <f t="shared" si="58"/>
        <v>#N/A</v>
      </c>
      <c r="BC95">
        <f t="shared" si="59"/>
        <v>0</v>
      </c>
      <c r="BD95" s="28">
        <f t="shared" si="60"/>
        <v>0</v>
      </c>
      <c r="BE95" s="28">
        <f t="shared" si="80"/>
        <v>0</v>
      </c>
    </row>
    <row r="96" spans="1:61" x14ac:dyDescent="0.25">
      <c r="A96" s="224" t="s">
        <v>890</v>
      </c>
      <c r="B96" t="s">
        <v>298</v>
      </c>
      <c r="C96" s="253">
        <f>'Liste WO'!C89</f>
        <v>45586</v>
      </c>
      <c r="D96" s="224">
        <f>'Liste WO'!D89</f>
        <v>229</v>
      </c>
      <c r="E96" s="224" t="str">
        <f>'Liste WO'!E89</f>
        <v>Crucial Solutions LLC</v>
      </c>
      <c r="F96" s="224" t="str">
        <f>_xlfn.XLOOKUP(E96,Clients!B:B,Clients!C:C)</f>
        <v>Crucial</v>
      </c>
      <c r="G96" s="224" t="str">
        <f>_xlfn.XLOOKUP(D96,'PO Client'!$A:$A,'PO Client'!$E:$E,FALSE)</f>
        <v>Samples Cust 1</v>
      </c>
      <c r="H96" s="234">
        <f>'Liste WO'!I89</f>
        <v>40134</v>
      </c>
      <c r="I96" s="234">
        <f>'Liste WO'!J89</f>
        <v>30025</v>
      </c>
      <c r="J96" s="226" t="str">
        <f>'Liste WO'!L89</f>
        <v>D11-1</v>
      </c>
      <c r="K96" s="227">
        <v>7589.0131679999995</v>
      </c>
      <c r="L96" s="227">
        <v>5391.0096000000003</v>
      </c>
      <c r="M96" s="227">
        <v>2040</v>
      </c>
      <c r="N96" s="227"/>
      <c r="O96" s="227">
        <v>34</v>
      </c>
      <c r="P96" s="228">
        <v>1</v>
      </c>
      <c r="Q96" s="81">
        <v>1.75</v>
      </c>
      <c r="R96" s="229">
        <f>525/4</f>
        <v>131.25</v>
      </c>
      <c r="S96" s="235">
        <v>1.3895</v>
      </c>
      <c r="T96" s="231">
        <f>_xlfn.XLOOKUP(I96,'Prix MP'!A:A,'Prix MP'!U:U, FALSE)</f>
        <v>0.36934253244035825</v>
      </c>
      <c r="U96" s="232">
        <f t="shared" si="101"/>
        <v>753.45876617833085</v>
      </c>
      <c r="V96" s="232">
        <f t="shared" si="102"/>
        <v>58.357437939732044</v>
      </c>
      <c r="W96" s="233">
        <f t="shared" si="61"/>
        <v>2.0820041354815473E-2</v>
      </c>
      <c r="X96" s="232">
        <f t="shared" si="107"/>
        <v>8.2630799999999986</v>
      </c>
      <c r="Y96" s="232">
        <f t="shared" si="63"/>
        <v>19.2</v>
      </c>
      <c r="Z96" s="232">
        <f t="shared" si="103"/>
        <v>105.16826923076923</v>
      </c>
      <c r="AA96" s="232">
        <f t="shared" si="117"/>
        <v>1075.6975533488321</v>
      </c>
      <c r="AB96" s="244">
        <f>_xlfn.XLOOKUP(H96,'Prix vente'!A:A,'Prix vente'!X:X, "")</f>
        <v>2.5000000000000001E-2</v>
      </c>
      <c r="AC96" s="244" t="str">
        <f>_xlfn.XLOOKUP(H96,'Prix vente'!A:A,'Prix vente'!Z:Z, "")</f>
        <v>USD</v>
      </c>
      <c r="AD96" s="232">
        <v>0</v>
      </c>
      <c r="AE96" s="232">
        <f t="shared" si="51"/>
        <v>-1075.6975533488321</v>
      </c>
      <c r="AF96" s="236"/>
      <c r="AG96" s="251">
        <f t="shared" si="64"/>
        <v>811.81620411806284</v>
      </c>
      <c r="AH96" s="236"/>
      <c r="AI96" s="236" t="s">
        <v>363</v>
      </c>
      <c r="AK96" t="str">
        <v>LE-2024209</v>
      </c>
      <c r="AL96" t="str">
        <f t="shared" si="52"/>
        <v>Damaflex</v>
      </c>
      <c r="AM96" t="str">
        <f t="shared" si="53"/>
        <v>T11-1</v>
      </c>
      <c r="AN96">
        <f t="shared" si="54"/>
        <v>22537.439699999992</v>
      </c>
      <c r="AO96" s="261">
        <f t="shared" si="55"/>
        <v>6267.1956377337228</v>
      </c>
      <c r="AP96" s="261">
        <f t="shared" si="56"/>
        <v>8338.8526889999976</v>
      </c>
      <c r="AQ96" s="261">
        <f t="shared" si="57"/>
        <v>1438.8810662264495</v>
      </c>
      <c r="AX96" s="255"/>
      <c r="AY96" s="255"/>
      <c r="AZ96" s="255"/>
      <c r="BA96" t="str">
        <v>LE-2024251</v>
      </c>
      <c r="BB96" s="257" t="e">
        <f t="shared" si="58"/>
        <v>#N/A</v>
      </c>
      <c r="BC96">
        <f t="shared" si="59"/>
        <v>0</v>
      </c>
      <c r="BD96" s="28">
        <f t="shared" si="60"/>
        <v>0</v>
      </c>
      <c r="BE96" s="28">
        <f t="shared" si="80"/>
        <v>0</v>
      </c>
    </row>
    <row r="97" spans="1:57" x14ac:dyDescent="0.25">
      <c r="A97" s="224" t="s">
        <v>891</v>
      </c>
      <c r="B97" t="s">
        <v>298</v>
      </c>
      <c r="C97" s="253">
        <f>'Liste WO'!C90</f>
        <v>45580</v>
      </c>
      <c r="D97" s="224">
        <f>'Liste WO'!D90</f>
        <v>230</v>
      </c>
      <c r="E97" s="224" t="str">
        <f>'Liste WO'!E90</f>
        <v>Digi America Inc.</v>
      </c>
      <c r="F97" s="224" t="str">
        <f>_xlfn.XLOOKUP(E97,Clients!B:B,Clients!C:C)</f>
        <v>Digi</v>
      </c>
      <c r="G97" s="224">
        <f>_xlfn.XLOOKUP(D97,'PO Client'!$A:$A,'PO Client'!$E:$E,FALSE)</f>
        <v>50008700</v>
      </c>
      <c r="H97" s="234">
        <f>'Liste WO'!I90</f>
        <v>40103</v>
      </c>
      <c r="I97" s="234">
        <f>'Liste WO'!J90</f>
        <v>30019</v>
      </c>
      <c r="J97" s="226" t="str">
        <f>'Liste WO'!L90</f>
        <v>D16-1</v>
      </c>
      <c r="K97" s="227">
        <v>43328.718575999999</v>
      </c>
      <c r="L97" s="227">
        <v>0</v>
      </c>
      <c r="M97" s="227">
        <v>42768</v>
      </c>
      <c r="N97" s="227"/>
      <c r="O97" s="227">
        <v>720</v>
      </c>
      <c r="P97" s="228">
        <v>6</v>
      </c>
      <c r="Q97" s="81">
        <v>11.5</v>
      </c>
      <c r="R97" s="229">
        <f>(725+140)-715*1.3802</f>
        <v>-121.84300000000007</v>
      </c>
      <c r="S97" s="235">
        <v>1.3802000000000001</v>
      </c>
      <c r="T97" s="231">
        <f>_xlfn.XLOOKUP(I97,'Prix MP'!A:A,'Prix MP'!U:U, FALSE)</f>
        <v>0.37814458402377227</v>
      </c>
      <c r="U97" s="232">
        <f t="shared" si="101"/>
        <v>16172.487569528692</v>
      </c>
      <c r="V97" s="232">
        <f t="shared" si="102"/>
        <v>212.03269267592168</v>
      </c>
      <c r="W97" s="233">
        <f t="shared" si="61"/>
        <v>1.29410375941878E-2</v>
      </c>
      <c r="X97" s="232">
        <f t="shared" si="107"/>
        <v>174.98287058823527</v>
      </c>
      <c r="Y97" s="232">
        <f t="shared" si="63"/>
        <v>115.19999999999999</v>
      </c>
      <c r="Z97" s="232">
        <f t="shared" si="103"/>
        <v>691.10576923076928</v>
      </c>
      <c r="AA97" s="232">
        <f>(M97+N97)*T97+R97+V97+X97+Y97+Z97</f>
        <v>17243.965902023618</v>
      </c>
      <c r="AB97" s="244">
        <f>_xlfn.XLOOKUP(H97,'Prix vente'!A:A,'Prix vente'!X:X, "")</f>
        <v>0.31</v>
      </c>
      <c r="AC97" s="244" t="str">
        <f>_xlfn.XLOOKUP(H97,'Prix vente'!A:A,'Prix vente'!Z:Z, "")</f>
        <v>USD</v>
      </c>
      <c r="AD97" s="232">
        <f>IF(AC97="CAD",(M97+N97)*AB97,(M97+N97)*AB97*S97)</f>
        <v>18298.802016000001</v>
      </c>
      <c r="AE97" s="232">
        <f t="shared" si="51"/>
        <v>1054.8361139763838</v>
      </c>
      <c r="AF97" s="236">
        <f t="shared" si="105"/>
        <v>5.7645091359208256E-2</v>
      </c>
      <c r="AG97" s="251">
        <f t="shared" si="64"/>
        <v>16384.520262204613</v>
      </c>
      <c r="AH97" s="236">
        <f t="shared" si="106"/>
        <v>0.89538759137775303</v>
      </c>
      <c r="AI97" s="236" t="str">
        <f t="shared" si="43"/>
        <v/>
      </c>
      <c r="AK97" t="str">
        <v>LE-2024210</v>
      </c>
      <c r="AL97" t="str">
        <f t="shared" si="52"/>
        <v>Corsair</v>
      </c>
      <c r="AM97" t="str">
        <f t="shared" si="53"/>
        <v>T11-1</v>
      </c>
      <c r="AN97">
        <f t="shared" si="54"/>
        <v>7522.6950000000006</v>
      </c>
      <c r="AO97" s="261">
        <f t="shared" si="55"/>
        <v>2089.0652125779079</v>
      </c>
      <c r="AP97" s="261">
        <f t="shared" si="56"/>
        <v>2836.0560150000001</v>
      </c>
      <c r="AQ97" s="261">
        <f t="shared" si="57"/>
        <v>537.13312166417381</v>
      </c>
      <c r="AX97" s="255"/>
      <c r="AY97" s="255"/>
      <c r="AZ97" s="255"/>
      <c r="BA97" t="str">
        <v>LE-2024252</v>
      </c>
      <c r="BB97" s="257" t="e">
        <f t="shared" si="58"/>
        <v>#N/A</v>
      </c>
      <c r="BC97">
        <f t="shared" si="59"/>
        <v>0</v>
      </c>
      <c r="BD97" s="28">
        <f t="shared" si="60"/>
        <v>0</v>
      </c>
      <c r="BE97" s="28">
        <f t="shared" si="80"/>
        <v>0</v>
      </c>
    </row>
    <row r="98" spans="1:57" x14ac:dyDescent="0.25">
      <c r="A98" s="224" t="s">
        <v>892</v>
      </c>
      <c r="B98" t="s">
        <v>298</v>
      </c>
      <c r="C98" s="253">
        <f>'Liste WO'!C91</f>
        <v>45582</v>
      </c>
      <c r="D98" s="224">
        <f>'Liste WO'!D91</f>
        <v>232</v>
      </c>
      <c r="E98" s="224" t="str">
        <f>'Liste WO'!E91</f>
        <v>Étiquettes Luso-Flex</v>
      </c>
      <c r="F98" s="224" t="str">
        <f>_xlfn.XLOOKUP(E98,Clients!B:B,Clients!C:C)</f>
        <v>Luso-Flex</v>
      </c>
      <c r="G98" s="224">
        <f>_xlfn.XLOOKUP(D98,'PO Client'!$A:$A,'PO Client'!$E:$E,FALSE)</f>
        <v>1931</v>
      </c>
      <c r="H98" s="234">
        <f>'Liste WO'!I91</f>
        <v>40137</v>
      </c>
      <c r="I98" s="234">
        <f>'Liste WO'!J91</f>
        <v>30023</v>
      </c>
      <c r="J98" s="226" t="str">
        <f>'Liste WO'!L91</f>
        <v>T11-1</v>
      </c>
      <c r="K98" s="227">
        <v>28459.341504</v>
      </c>
      <c r="L98" s="227">
        <v>4657.95</v>
      </c>
      <c r="M98" s="227">
        <v>22906.17</v>
      </c>
      <c r="N98" s="227"/>
      <c r="O98" s="227">
        <v>231.75</v>
      </c>
      <c r="P98" s="228">
        <v>6</v>
      </c>
      <c r="Q98" s="81">
        <v>15</v>
      </c>
      <c r="R98" s="229">
        <v>64</v>
      </c>
      <c r="S98" s="235"/>
      <c r="T98" s="231">
        <f>_xlfn.XLOOKUP(I98,'Prix MP'!A:A,'Prix MP'!U:U, FALSE)</f>
        <v>0.29511487172670009</v>
      </c>
      <c r="U98" s="232">
        <f t="shared" si="101"/>
        <v>6759.9514212999857</v>
      </c>
      <c r="V98" s="232">
        <f t="shared" si="102"/>
        <v>264.19317931994408</v>
      </c>
      <c r="W98" s="233">
        <f t="shared" si="61"/>
        <v>3.1456156632231891E-2</v>
      </c>
      <c r="X98" s="232">
        <f t="shared" si="107"/>
        <v>56.322611470588228</v>
      </c>
      <c r="Y98" s="232">
        <f t="shared" si="63"/>
        <v>115.19999999999999</v>
      </c>
      <c r="Z98" s="232">
        <f t="shared" si="103"/>
        <v>901.44230769230774</v>
      </c>
      <c r="AA98" s="232">
        <f>(M98+N98)*T98+R98+V98+X98+Y98+Z98</f>
        <v>8161.1095197828254</v>
      </c>
      <c r="AB98" s="244">
        <f>_xlfn.XLOOKUP(H98,'Prix vente'!A:A,'Prix vente'!X:X, "")</f>
        <v>0.438</v>
      </c>
      <c r="AC98" s="244" t="str">
        <f>_xlfn.XLOOKUP(H98,'Prix vente'!A:A,'Prix vente'!Z:Z, "")</f>
        <v>CAD</v>
      </c>
      <c r="AD98" s="232">
        <f t="shared" si="104"/>
        <v>10032.902459999999</v>
      </c>
      <c r="AE98" s="232">
        <f>AD98-AA98</f>
        <v>1871.792940217174</v>
      </c>
      <c r="AF98" s="236">
        <f>1-AA98/AD98</f>
        <v>0.18656544780334428</v>
      </c>
      <c r="AG98" s="251">
        <f t="shared" si="64"/>
        <v>7024.1446006199294</v>
      </c>
      <c r="AH98" s="236">
        <f t="shared" si="106"/>
        <v>0.70011092289837029</v>
      </c>
      <c r="AI98" s="236" t="str">
        <f t="shared" si="43"/>
        <v/>
      </c>
      <c r="AK98" t="str">
        <v>LE-2024211</v>
      </c>
      <c r="AL98" t="str">
        <f t="shared" si="52"/>
        <v>Produlith</v>
      </c>
      <c r="AM98" t="str">
        <f t="shared" si="53"/>
        <v>B25-3</v>
      </c>
      <c r="AN98">
        <f t="shared" si="54"/>
        <v>3312</v>
      </c>
      <c r="AO98" s="261">
        <f t="shared" si="55"/>
        <v>1043.6826801999257</v>
      </c>
      <c r="AP98" s="261">
        <f t="shared" si="56"/>
        <v>1617.6139200000002</v>
      </c>
      <c r="AQ98" s="261">
        <f t="shared" si="57"/>
        <v>450.00510314849089</v>
      </c>
      <c r="AX98" s="255"/>
      <c r="AY98" s="255"/>
      <c r="AZ98" s="255"/>
      <c r="BA98" t="str">
        <v>LE-2024253</v>
      </c>
      <c r="BB98" s="257" t="e">
        <f t="shared" si="58"/>
        <v>#N/A</v>
      </c>
      <c r="BC98" t="b">
        <f t="shared" si="59"/>
        <v>0</v>
      </c>
      <c r="BD98" s="28">
        <f t="shared" si="60"/>
        <v>0</v>
      </c>
      <c r="BE98" s="28">
        <f t="shared" si="80"/>
        <v>0</v>
      </c>
    </row>
    <row r="99" spans="1:57" x14ac:dyDescent="0.25">
      <c r="A99" s="224" t="s">
        <v>893</v>
      </c>
      <c r="B99" t="s">
        <v>298</v>
      </c>
      <c r="C99" s="253">
        <f>'Liste WO'!C92</f>
        <v>45586</v>
      </c>
      <c r="D99" s="224">
        <f>'Liste WO'!D92</f>
        <v>229</v>
      </c>
      <c r="E99" s="224" t="str">
        <f>'Liste WO'!E92</f>
        <v>Crucial Solutions LLC</v>
      </c>
      <c r="F99" s="224" t="str">
        <f>_xlfn.XLOOKUP(E99,Clients!B:B,Clients!C:C)</f>
        <v>Crucial</v>
      </c>
      <c r="G99" s="224" t="str">
        <f>_xlfn.XLOOKUP(D99,'PO Client'!$A:$A,'PO Client'!$E:$E,FALSE)</f>
        <v>Samples Cust 1</v>
      </c>
      <c r="H99" s="234">
        <f>'Liste WO'!I92</f>
        <v>40139</v>
      </c>
      <c r="I99" s="234">
        <f>'Liste WO'!J92</f>
        <v>30025</v>
      </c>
      <c r="J99" s="226" t="str">
        <f>'Liste WO'!L92</f>
        <v>D11-1</v>
      </c>
      <c r="K99" s="227">
        <v>5008.5096000000003</v>
      </c>
      <c r="L99" s="227">
        <v>3019.2</v>
      </c>
      <c r="M99" s="227">
        <v>1865.6999999999998</v>
      </c>
      <c r="N99" s="227"/>
      <c r="O99" s="227">
        <v>30.5</v>
      </c>
      <c r="P99" s="228">
        <v>1</v>
      </c>
      <c r="Q99" s="81">
        <v>2.25</v>
      </c>
      <c r="R99" s="229">
        <f>525/4</f>
        <v>131.25</v>
      </c>
      <c r="S99" s="235">
        <v>1.3895</v>
      </c>
      <c r="T99" s="231">
        <f>_xlfn.XLOOKUP(I99,'Prix MP'!A:A,'Prix MP'!U:U, FALSE)</f>
        <v>0.36934253244035825</v>
      </c>
      <c r="U99" s="232">
        <f t="shared" si="101"/>
        <v>689.08236277397634</v>
      </c>
      <c r="V99" s="232">
        <f t="shared" si="102"/>
        <v>45.654282697939962</v>
      </c>
      <c r="W99" s="233">
        <f t="shared" si="61"/>
        <v>2.4679916756074637E-2</v>
      </c>
      <c r="X99" s="232">
        <f t="shared" si="107"/>
        <v>7.4124688235294114</v>
      </c>
      <c r="Y99" s="232">
        <f t="shared" si="63"/>
        <v>19.2</v>
      </c>
      <c r="Z99" s="232">
        <f t="shared" si="103"/>
        <v>135.21634615384616</v>
      </c>
      <c r="AA99" s="232">
        <f t="shared" ref="AA99:AA117" si="118">(M99+N99)*T99+R99+V99+X99+Y99+Z99</f>
        <v>1027.8154604492918</v>
      </c>
      <c r="AB99" s="244">
        <f>_xlfn.XLOOKUP(H99,'Prix vente'!A:A,'Prix vente'!X:X, "")</f>
        <v>2.5000000000000001E-2</v>
      </c>
      <c r="AC99" s="244" t="str">
        <f>_xlfn.XLOOKUP(H99,'Prix vente'!A:A,'Prix vente'!Z:Z, "")</f>
        <v>USD</v>
      </c>
      <c r="AD99" s="232">
        <v>0</v>
      </c>
      <c r="AE99" s="232">
        <f t="shared" si="51"/>
        <v>-1027.8154604492918</v>
      </c>
      <c r="AF99" s="236"/>
      <c r="AG99" s="251">
        <f t="shared" si="64"/>
        <v>734.73664547191629</v>
      </c>
      <c r="AH99" s="236"/>
      <c r="AI99" s="236" t="s">
        <v>363</v>
      </c>
      <c r="AK99" t="str">
        <v>LE-2024212</v>
      </c>
      <c r="AL99" t="str">
        <f t="shared" si="52"/>
        <v>Bas St-Laurent</v>
      </c>
      <c r="AM99" t="str">
        <f t="shared" si="53"/>
        <v>D11-2</v>
      </c>
      <c r="AN99">
        <f t="shared" si="54"/>
        <v>13031.999999999996</v>
      </c>
      <c r="AO99" s="261">
        <f t="shared" si="55"/>
        <v>4179.3134788256866</v>
      </c>
      <c r="AP99" s="261">
        <f t="shared" si="56"/>
        <v>5786.2079999999987</v>
      </c>
      <c r="AQ99" s="261">
        <f t="shared" si="57"/>
        <v>979.86628633268265</v>
      </c>
      <c r="AX99" s="255"/>
      <c r="AY99" s="255"/>
      <c r="AZ99" s="255"/>
      <c r="BA99" t="str">
        <v>LE-2024254</v>
      </c>
      <c r="BB99" s="257" t="e">
        <f t="shared" si="58"/>
        <v>#N/A</v>
      </c>
      <c r="BC99">
        <f t="shared" si="59"/>
        <v>0</v>
      </c>
      <c r="BD99" s="28">
        <f t="shared" si="60"/>
        <v>0</v>
      </c>
      <c r="BE99" s="28">
        <f t="shared" si="80"/>
        <v>0</v>
      </c>
    </row>
    <row r="100" spans="1:57" x14ac:dyDescent="0.25">
      <c r="A100" s="224" t="s">
        <v>894</v>
      </c>
      <c r="B100" t="s">
        <v>298</v>
      </c>
      <c r="C100" s="253">
        <f>'Liste WO'!C93</f>
        <v>45586</v>
      </c>
      <c r="D100" s="224">
        <f>'Liste WO'!D93</f>
        <v>233</v>
      </c>
      <c r="E100" s="224" t="str">
        <f>'Liste WO'!E93</f>
        <v>Crucial Solutions LLC</v>
      </c>
      <c r="F100" s="224" t="str">
        <f>_xlfn.XLOOKUP(E100,Clients!B:B,Clients!C:C)</f>
        <v>Crucial</v>
      </c>
      <c r="G100" s="224" t="str">
        <f>_xlfn.XLOOKUP(D100,'PO Client'!$A:$A,'PO Client'!$E:$E,FALSE)</f>
        <v>Samples Cust 2</v>
      </c>
      <c r="H100" s="234">
        <f>'Liste WO'!I93</f>
        <v>40140</v>
      </c>
      <c r="I100" s="234">
        <f>'Liste WO'!J93</f>
        <v>30011</v>
      </c>
      <c r="J100" s="226" t="str">
        <f>'Liste WO'!L93</f>
        <v>S21-1</v>
      </c>
      <c r="K100" s="227">
        <v>2820</v>
      </c>
      <c r="L100" s="227">
        <v>2004.75</v>
      </c>
      <c r="M100" s="227">
        <v>772.19999999999982</v>
      </c>
      <c r="N100" s="227"/>
      <c r="O100" s="227">
        <v>13</v>
      </c>
      <c r="P100" s="228">
        <v>1</v>
      </c>
      <c r="Q100" s="81">
        <v>1</v>
      </c>
      <c r="R100" s="229">
        <f>525/4</f>
        <v>131.25</v>
      </c>
      <c r="S100" s="235">
        <v>1.3895</v>
      </c>
      <c r="T100" s="231">
        <f>_xlfn.XLOOKUP(I100,'Prix MP'!A:A,'Prix MP'!U:U, FALSE)</f>
        <v>0.2835786407993599</v>
      </c>
      <c r="U100" s="232">
        <f t="shared" si="101"/>
        <v>218.97942642526567</v>
      </c>
      <c r="V100" s="232">
        <f t="shared" si="102"/>
        <v>12.208060486412496</v>
      </c>
      <c r="W100" s="233">
        <f t="shared" si="61"/>
        <v>1.5265957446808575E-2</v>
      </c>
      <c r="X100" s="232">
        <f t="shared" si="107"/>
        <v>3.1594129411764702</v>
      </c>
      <c r="Y100" s="232">
        <f t="shared" si="63"/>
        <v>19.2</v>
      </c>
      <c r="Z100" s="232">
        <f t="shared" si="103"/>
        <v>60.096153846153847</v>
      </c>
      <c r="AA100" s="232">
        <f t="shared" si="118"/>
        <v>444.89305369900848</v>
      </c>
      <c r="AB100" s="244">
        <f>_xlfn.XLOOKUP(H100,'Prix vente'!A:A,'Prix vente'!X:X, "")</f>
        <v>2.5000000000000001E-2</v>
      </c>
      <c r="AC100" s="244" t="str">
        <f>_xlfn.XLOOKUP(H100,'Prix vente'!A:A,'Prix vente'!Z:Z, "")</f>
        <v>USD</v>
      </c>
      <c r="AD100" s="232">
        <v>0</v>
      </c>
      <c r="AE100" s="232">
        <f t="shared" si="51"/>
        <v>-444.89305369900848</v>
      </c>
      <c r="AF100" s="236"/>
      <c r="AG100" s="251">
        <f t="shared" si="64"/>
        <v>231.18748691167818</v>
      </c>
      <c r="AH100" s="236"/>
      <c r="AI100" s="236" t="s">
        <v>363</v>
      </c>
      <c r="AK100" t="str">
        <v>LE-2024213</v>
      </c>
      <c r="AL100" t="str">
        <f t="shared" si="52"/>
        <v>Damaflex</v>
      </c>
      <c r="AM100" t="str">
        <f t="shared" si="53"/>
        <v>D11-1</v>
      </c>
      <c r="AN100">
        <f t="shared" si="54"/>
        <v>7344</v>
      </c>
      <c r="AO100" s="261">
        <f t="shared" si="55"/>
        <v>2802.9453421923454</v>
      </c>
      <c r="AP100" s="261">
        <f t="shared" si="56"/>
        <v>3165.2640000000001</v>
      </c>
      <c r="AQ100" s="261">
        <f t="shared" si="57"/>
        <v>5.9904229660260171</v>
      </c>
      <c r="AX100" s="255"/>
      <c r="AY100" s="255"/>
      <c r="AZ100" s="255"/>
      <c r="BA100" t="str">
        <v>LE-2024255</v>
      </c>
      <c r="BB100" s="257" t="e">
        <f t="shared" si="58"/>
        <v>#N/A</v>
      </c>
      <c r="BC100">
        <f t="shared" si="59"/>
        <v>0</v>
      </c>
      <c r="BD100" s="28">
        <f t="shared" si="60"/>
        <v>0</v>
      </c>
      <c r="BE100" s="28">
        <f t="shared" si="80"/>
        <v>0</v>
      </c>
    </row>
    <row r="101" spans="1:57" x14ac:dyDescent="0.25">
      <c r="A101" s="224" t="s">
        <v>895</v>
      </c>
      <c r="B101" t="s">
        <v>298</v>
      </c>
      <c r="C101" s="253">
        <f>'Liste WO'!C94</f>
        <v>45586</v>
      </c>
      <c r="D101" s="224">
        <f>'Liste WO'!D94</f>
        <v>234</v>
      </c>
      <c r="E101" s="224" t="str">
        <f>'Liste WO'!E94</f>
        <v>IMS</v>
      </c>
      <c r="F101" s="224" t="str">
        <f>_xlfn.XLOOKUP(E101,Clients!B:B,Clients!C:C)</f>
        <v>IMS</v>
      </c>
      <c r="G101" s="224" t="str">
        <f>_xlfn.XLOOKUP(D101,'PO Client'!$A:$A,'PO Client'!$E:$E,FALSE)</f>
        <v>Échantillons T11 et D21</v>
      </c>
      <c r="H101" s="234">
        <f>'Liste WO'!I94</f>
        <v>40141</v>
      </c>
      <c r="I101" s="234">
        <f>'Liste WO'!J94</f>
        <v>30025</v>
      </c>
      <c r="J101" s="226" t="str">
        <f>'Liste WO'!L94</f>
        <v>D11-1</v>
      </c>
      <c r="K101" s="227">
        <v>1560</v>
      </c>
      <c r="L101" s="227">
        <v>1177.5</v>
      </c>
      <c r="M101" s="227">
        <v>382.5</v>
      </c>
      <c r="N101" s="227"/>
      <c r="O101" s="227">
        <v>12.75</v>
      </c>
      <c r="P101" s="228">
        <v>1</v>
      </c>
      <c r="Q101" s="81">
        <v>1.25</v>
      </c>
      <c r="R101" s="229">
        <f>68.62/2</f>
        <v>34.31</v>
      </c>
      <c r="S101" s="235"/>
      <c r="T101" s="231">
        <f>_xlfn.XLOOKUP(I101,'Prix MP'!A:A,'Prix MP'!U:U, FALSE)</f>
        <v>0.36934253244035825</v>
      </c>
      <c r="U101" s="232">
        <f t="shared" si="101"/>
        <v>141.27351865843704</v>
      </c>
      <c r="V101" s="232">
        <f t="shared" si="102"/>
        <v>0</v>
      </c>
      <c r="W101" s="233">
        <f t="shared" si="61"/>
        <v>0</v>
      </c>
      <c r="X101" s="232">
        <f t="shared" si="107"/>
        <v>3.0986549999999999</v>
      </c>
      <c r="Y101" s="232">
        <f t="shared" si="63"/>
        <v>19.2</v>
      </c>
      <c r="Z101" s="232">
        <f t="shared" si="103"/>
        <v>75.120192307692307</v>
      </c>
      <c r="AA101" s="232">
        <f t="shared" si="118"/>
        <v>273.00236596612933</v>
      </c>
      <c r="AB101" s="244">
        <f>_xlfn.XLOOKUP(H101,'Prix vente'!A:A,'Prix vente'!X:X, "")</f>
        <v>0</v>
      </c>
      <c r="AC101" s="244" t="str">
        <f>_xlfn.XLOOKUP(H101,'Prix vente'!A:A,'Prix vente'!Z:Z, "")</f>
        <v>CAD</v>
      </c>
      <c r="AD101" s="232">
        <f t="shared" si="104"/>
        <v>0</v>
      </c>
      <c r="AE101" s="232">
        <f t="shared" si="51"/>
        <v>-273.00236596612933</v>
      </c>
      <c r="AF101" s="236"/>
      <c r="AG101" s="251">
        <f t="shared" si="64"/>
        <v>141.27351865843704</v>
      </c>
      <c r="AH101" s="236"/>
      <c r="AI101" s="236" t="str">
        <f t="shared" si="43"/>
        <v>S</v>
      </c>
      <c r="AK101" t="str">
        <v>LE-2024214</v>
      </c>
      <c r="AL101" t="str">
        <f t="shared" si="52"/>
        <v>Imprimerie Ste-Julie</v>
      </c>
      <c r="AM101" t="str">
        <f t="shared" si="53"/>
        <v>S21-1</v>
      </c>
      <c r="AN101">
        <f t="shared" si="54"/>
        <v>13931.999999999998</v>
      </c>
      <c r="AO101" s="261">
        <f t="shared" si="55"/>
        <v>4035.4986522724589</v>
      </c>
      <c r="AP101" s="261">
        <f t="shared" si="56"/>
        <v>5412.9999600000001</v>
      </c>
      <c r="AQ101" s="261">
        <f t="shared" si="57"/>
        <v>1116.430590080482</v>
      </c>
      <c r="AX101" s="255"/>
      <c r="AY101" s="255"/>
      <c r="AZ101" s="255"/>
      <c r="BA101" t="str">
        <v>LE-2024256</v>
      </c>
      <c r="BB101" s="257" t="e">
        <f t="shared" si="58"/>
        <v>#N/A</v>
      </c>
      <c r="BC101">
        <f t="shared" si="59"/>
        <v>0</v>
      </c>
      <c r="BD101" s="28">
        <f t="shared" si="60"/>
        <v>0</v>
      </c>
      <c r="BE101" s="28">
        <f t="shared" si="80"/>
        <v>0</v>
      </c>
    </row>
    <row r="102" spans="1:57" x14ac:dyDescent="0.25">
      <c r="A102" s="224" t="s">
        <v>896</v>
      </c>
      <c r="B102" t="s">
        <v>298</v>
      </c>
      <c r="C102" s="253">
        <f>'Liste WO'!C95</f>
        <v>45586</v>
      </c>
      <c r="D102" s="224">
        <f>'Liste WO'!D95</f>
        <v>234</v>
      </c>
      <c r="E102" s="224" t="s">
        <v>1027</v>
      </c>
      <c r="F102" s="224" t="str">
        <f>_xlfn.XLOOKUP(E102,Clients!B:B,Clients!C:C)</f>
        <v>IMS</v>
      </c>
      <c r="G102" s="224" t="str">
        <f>_xlfn.XLOOKUP(D102,'PO Client'!$A:$A,'PO Client'!$E:$E,FALSE)</f>
        <v>Échantillons T11 et D21</v>
      </c>
      <c r="H102" s="234">
        <f>'Liste WO'!I95</f>
        <v>40142</v>
      </c>
      <c r="I102" s="234">
        <f>'Liste WO'!J95</f>
        <v>30023</v>
      </c>
      <c r="J102" s="226" t="str">
        <f>'Liste WO'!L95</f>
        <v>T11-1</v>
      </c>
      <c r="K102" s="227">
        <f>1756.48176/2</f>
        <v>878.24087999999995</v>
      </c>
      <c r="L102" s="227">
        <f>1111.104/2</f>
        <v>555.55200000000002</v>
      </c>
      <c r="M102" s="227">
        <f>615.6/2</f>
        <v>307.8</v>
      </c>
      <c r="N102" s="227"/>
      <c r="O102" s="227">
        <f>21.375/2</f>
        <v>10.6875</v>
      </c>
      <c r="P102" s="228">
        <v>0</v>
      </c>
      <c r="Q102" s="81">
        <f>1.25/2</f>
        <v>0.625</v>
      </c>
      <c r="R102" s="229">
        <f>68.62/2</f>
        <v>34.31</v>
      </c>
      <c r="S102" s="235"/>
      <c r="T102" s="231">
        <f>_xlfn.XLOOKUP(I102,'Prix MP'!A:A,'Prix MP'!U:U, FALSE)</f>
        <v>0.29511487172670009</v>
      </c>
      <c r="U102" s="232">
        <f t="shared" si="101"/>
        <v>90.836357517478291</v>
      </c>
      <c r="V102" s="232">
        <f t="shared" si="102"/>
        <v>4.3939299113541885</v>
      </c>
      <c r="W102" s="233">
        <f t="shared" si="61"/>
        <v>1.6953071007124901E-2</v>
      </c>
      <c r="X102" s="232">
        <f>20.6577/85*O102</f>
        <v>2.5974019852941175</v>
      </c>
      <c r="Y102" s="232">
        <f t="shared" si="63"/>
        <v>0</v>
      </c>
      <c r="Z102" s="232">
        <f t="shared" si="103"/>
        <v>37.560096153846153</v>
      </c>
      <c r="AA102" s="232">
        <f t="shared" si="118"/>
        <v>169.69778556797274</v>
      </c>
      <c r="AB102" s="244">
        <f>_xlfn.XLOOKUP(H102,'Prix vente'!A:A,'Prix vente'!X:X, "")</f>
        <v>0</v>
      </c>
      <c r="AC102" s="244" t="str">
        <f>_xlfn.XLOOKUP(H102,'Prix vente'!A:A,'Prix vente'!Z:Z, "")</f>
        <v>CAD</v>
      </c>
      <c r="AD102" s="232">
        <f t="shared" si="104"/>
        <v>0</v>
      </c>
      <c r="AE102" s="232">
        <f t="shared" si="51"/>
        <v>-169.69778556797274</v>
      </c>
      <c r="AF102" s="236"/>
      <c r="AG102" s="251">
        <f t="shared" si="64"/>
        <v>95.230287428832483</v>
      </c>
      <c r="AH102" s="236"/>
      <c r="AI102" s="236" t="str">
        <f t="shared" si="43"/>
        <v>S</v>
      </c>
      <c r="AK102" t="str">
        <v>LE-2024215</v>
      </c>
      <c r="AL102" t="str">
        <f t="shared" si="52"/>
        <v>Imprimerie Ste-Julie</v>
      </c>
      <c r="AM102" t="str">
        <f t="shared" si="53"/>
        <v>S15-3</v>
      </c>
      <c r="AN102">
        <f t="shared" si="54"/>
        <v>3708</v>
      </c>
      <c r="AO102" s="261">
        <f t="shared" si="55"/>
        <v>973.01713087800681</v>
      </c>
      <c r="AP102" s="261">
        <f t="shared" si="56"/>
        <v>1494.02736</v>
      </c>
      <c r="AQ102" s="261">
        <f t="shared" si="57"/>
        <v>408.94659247040954</v>
      </c>
      <c r="AX102" s="255"/>
      <c r="AY102" s="255"/>
      <c r="AZ102" s="255"/>
      <c r="BA102" t="str">
        <v>LE-2024257</v>
      </c>
      <c r="BB102" s="257" t="e">
        <f t="shared" si="58"/>
        <v>#N/A</v>
      </c>
      <c r="BC102" t="b">
        <f t="shared" si="59"/>
        <v>0</v>
      </c>
      <c r="BD102" s="28">
        <f t="shared" si="60"/>
        <v>0</v>
      </c>
      <c r="BE102" s="28">
        <f t="shared" si="80"/>
        <v>0</v>
      </c>
    </row>
    <row r="103" spans="1:57" x14ac:dyDescent="0.25">
      <c r="A103" s="224" t="s">
        <v>1132</v>
      </c>
      <c r="B103" t="s">
        <v>298</v>
      </c>
      <c r="C103" s="253">
        <v>45586</v>
      </c>
      <c r="D103" s="224">
        <v>234</v>
      </c>
      <c r="E103" s="224" t="s">
        <v>830</v>
      </c>
      <c r="F103" s="224" t="str">
        <f>_xlfn.XLOOKUP(E103,Clients!B:B,Clients!C:C)</f>
        <v>Amstik</v>
      </c>
      <c r="G103" s="224" t="str">
        <f>_xlfn.XLOOKUP(D103,'PO Client'!$A:$A,'PO Client'!$E:$E,FALSE)</f>
        <v>Échantillons T11 et D21</v>
      </c>
      <c r="H103" s="234">
        <v>40142</v>
      </c>
      <c r="I103" s="234">
        <v>30023</v>
      </c>
      <c r="J103" s="226" t="s">
        <v>169</v>
      </c>
      <c r="K103" s="227">
        <f>1756.48176/2</f>
        <v>878.24087999999995</v>
      </c>
      <c r="L103" s="227">
        <f>1111.104/2</f>
        <v>555.55200000000002</v>
      </c>
      <c r="M103" s="227">
        <f>615.6/2</f>
        <v>307.8</v>
      </c>
      <c r="N103" s="227"/>
      <c r="O103" s="227">
        <f>21.375/2</f>
        <v>10.6875</v>
      </c>
      <c r="P103" s="228">
        <v>0</v>
      </c>
      <c r="Q103" s="81">
        <f>1.25/2</f>
        <v>0.625</v>
      </c>
      <c r="R103" s="229">
        <v>0</v>
      </c>
      <c r="S103" s="235"/>
      <c r="T103" s="231">
        <f>_xlfn.XLOOKUP(I103,'Prix MP'!A:A,'Prix MP'!U:U, FALSE)</f>
        <v>0.29511487172670009</v>
      </c>
      <c r="U103" s="232">
        <f t="shared" ref="U103" si="119">M103*T103</f>
        <v>90.836357517478291</v>
      </c>
      <c r="V103" s="232">
        <f t="shared" ref="V103" si="120">(K103-M103-L103)*T103</f>
        <v>4.3939299113541885</v>
      </c>
      <c r="W103" s="233">
        <f t="shared" ref="W103" si="121">(K103-M103-L103)/K103</f>
        <v>1.6953071007124901E-2</v>
      </c>
      <c r="X103" s="232">
        <f t="shared" ref="X103" si="122">20.6577/85*O103</f>
        <v>2.5974019852941175</v>
      </c>
      <c r="Y103" s="232">
        <f t="shared" ref="Y103" si="123">19.2*P103</f>
        <v>0</v>
      </c>
      <c r="Z103" s="232">
        <f t="shared" ref="Z103" si="124">125000/52/40*Q103</f>
        <v>37.560096153846153</v>
      </c>
      <c r="AA103" s="232">
        <f t="shared" ref="AA103" si="125">(M103+N103)*T103+R103+V103+X103+Y103+Z103</f>
        <v>135.38778556797274</v>
      </c>
      <c r="AB103" s="244">
        <f>_xlfn.XLOOKUP(H103,'Prix vente'!A:A,'Prix vente'!X:X, "")</f>
        <v>0</v>
      </c>
      <c r="AC103" s="244" t="str">
        <f>_xlfn.XLOOKUP(H103,'Prix vente'!A:A,'Prix vente'!Z:Z, "")</f>
        <v>CAD</v>
      </c>
      <c r="AD103" s="232">
        <f t="shared" ref="AD103" si="126">IF(AC103="CAD",(M103+N103)*AB103,(M103+N103)*AB103*S103)</f>
        <v>0</v>
      </c>
      <c r="AE103" s="232">
        <f t="shared" ref="AE103" si="127">AD103-AA103</f>
        <v>-135.38778556797274</v>
      </c>
      <c r="AF103" s="236"/>
      <c r="AG103" s="251">
        <f t="shared" ref="AG103" si="128">((M103+N103)*T103+V103)</f>
        <v>95.230287428832483</v>
      </c>
      <c r="AH103" s="236"/>
      <c r="AI103" s="236" t="str">
        <f t="shared" ref="AI103" si="129">IF(AD103=0,"S","")</f>
        <v>S</v>
      </c>
      <c r="AK103" t="str">
        <v>LE-2024216</v>
      </c>
      <c r="AL103" t="str">
        <f t="shared" si="52"/>
        <v>Luso-Flex</v>
      </c>
      <c r="AM103" t="str">
        <f t="shared" si="53"/>
        <v>S21-1</v>
      </c>
      <c r="AN103">
        <f t="shared" si="54"/>
        <v>3463.5</v>
      </c>
      <c r="AO103" s="261">
        <f t="shared" si="55"/>
        <v>1013.2820196171269</v>
      </c>
      <c r="AP103" s="261">
        <f t="shared" si="56"/>
        <v>1281.4949999999999</v>
      </c>
      <c r="AQ103" s="261">
        <f t="shared" si="57"/>
        <v>-5.953540884095446</v>
      </c>
      <c r="AX103" s="255"/>
      <c r="AY103" s="255"/>
      <c r="AZ103" s="255"/>
      <c r="BA103" t="str">
        <v>LE-2024258</v>
      </c>
      <c r="BB103" s="257" t="e">
        <f t="shared" si="58"/>
        <v>#N/A</v>
      </c>
      <c r="BC103">
        <f t="shared" si="59"/>
        <v>0</v>
      </c>
      <c r="BD103" s="28">
        <f t="shared" si="60"/>
        <v>0</v>
      </c>
      <c r="BE103" s="28">
        <f t="shared" si="80"/>
        <v>0</v>
      </c>
    </row>
    <row r="104" spans="1:57" x14ac:dyDescent="0.25">
      <c r="A104" s="224" t="s">
        <v>897</v>
      </c>
      <c r="B104" t="s">
        <v>298</v>
      </c>
      <c r="C104" s="253">
        <f>'Liste WO'!C96</f>
        <v>45587</v>
      </c>
      <c r="D104" s="224">
        <f>'Liste WO'!D96</f>
        <v>236</v>
      </c>
      <c r="E104" s="224" t="str">
        <f>'Liste WO'!E96</f>
        <v>Damaflex Imprimerie Multiservices Inc.</v>
      </c>
      <c r="F104" s="224" t="str">
        <f>_xlfn.XLOOKUP(E104,Clients!B:B,Clients!C:C)</f>
        <v>Damaflex</v>
      </c>
      <c r="G104" s="224" t="str">
        <f>_xlfn.XLOOKUP(D104,'PO Client'!$A:$A,'PO Client'!$E:$E,FALSE)</f>
        <v>179960-1</v>
      </c>
      <c r="H104" s="234">
        <f>'Liste WO'!I96</f>
        <v>40144</v>
      </c>
      <c r="I104" s="234">
        <f>'Liste WO'!J96</f>
        <v>30025</v>
      </c>
      <c r="J104" s="226" t="str">
        <f>'Liste WO'!L96</f>
        <v>D11-1</v>
      </c>
      <c r="K104" s="227">
        <v>7589.0131679999995</v>
      </c>
      <c r="L104" s="227">
        <v>0</v>
      </c>
      <c r="M104" s="227">
        <v>7380</v>
      </c>
      <c r="N104" s="227"/>
      <c r="O104" s="227">
        <v>120</v>
      </c>
      <c r="P104" s="228">
        <v>1</v>
      </c>
      <c r="Q104" s="81">
        <v>5.5</v>
      </c>
      <c r="R104" s="229">
        <v>122.55</v>
      </c>
      <c r="S104" s="235"/>
      <c r="T104" s="231">
        <f>_xlfn.XLOOKUP(I104,'Prix MP'!A:A,'Prix MP'!U:U, FALSE)</f>
        <v>0.36934253244035825</v>
      </c>
      <c r="U104" s="232">
        <f t="shared" si="101"/>
        <v>2725.747889409844</v>
      </c>
      <c r="V104" s="232">
        <f t="shared" si="102"/>
        <v>77.19745278250187</v>
      </c>
      <c r="W104" s="233">
        <f t="shared" si="61"/>
        <v>2.7541547678600564E-2</v>
      </c>
      <c r="X104" s="232">
        <f t="shared" si="107"/>
        <v>29.16381176470588</v>
      </c>
      <c r="Y104" s="232">
        <f t="shared" si="63"/>
        <v>19.2</v>
      </c>
      <c r="Z104" s="232">
        <f t="shared" si="103"/>
        <v>330.52884615384613</v>
      </c>
      <c r="AA104" s="232">
        <f t="shared" si="118"/>
        <v>3304.3880001108978</v>
      </c>
      <c r="AB104" s="244">
        <f>_xlfn.XLOOKUP(H104,'Prix vente'!A:A,'Prix vente'!X:X, "")</f>
        <v>0.43099999999999999</v>
      </c>
      <c r="AC104" s="244" t="str">
        <f>_xlfn.XLOOKUP(H104,'Prix vente'!A:A,'Prix vente'!Z:Z, "")</f>
        <v>CAD</v>
      </c>
      <c r="AD104" s="232">
        <f>IF(AC104="CAD",(M104+N104)*AB104,(M104+N104)*AB104*S104)</f>
        <v>3180.7799999999997</v>
      </c>
      <c r="AE104" s="232">
        <f t="shared" si="51"/>
        <v>-123.60800011089805</v>
      </c>
      <c r="AF104" s="236">
        <f t="shared" si="105"/>
        <v>-3.8860908365526026E-2</v>
      </c>
      <c r="AG104" s="251">
        <f t="shared" si="64"/>
        <v>2802.9453421923458</v>
      </c>
      <c r="AH104" s="236">
        <f t="shared" si="106"/>
        <v>0.88121320625517829</v>
      </c>
      <c r="AI104" s="236" t="str">
        <f t="shared" si="43"/>
        <v/>
      </c>
      <c r="AK104" t="str">
        <v>LE-2024218</v>
      </c>
      <c r="AL104" t="str">
        <f t="shared" si="52"/>
        <v>Digi</v>
      </c>
      <c r="AM104" t="str">
        <f t="shared" si="53"/>
        <v>D11-1</v>
      </c>
      <c r="AN104">
        <f t="shared" si="54"/>
        <v>45036</v>
      </c>
      <c r="AO104" s="261">
        <f t="shared" si="55"/>
        <v>16817.672053154074</v>
      </c>
      <c r="AP104" s="261">
        <f t="shared" si="56"/>
        <v>20134.784951999998</v>
      </c>
      <c r="AQ104" s="261">
        <f t="shared" si="57"/>
        <v>2707.6607974884573</v>
      </c>
      <c r="AX104" s="255"/>
      <c r="AY104" s="255"/>
      <c r="AZ104" s="255"/>
      <c r="BA104" t="str">
        <v>LE-2024259</v>
      </c>
      <c r="BB104" s="257" t="e">
        <f t="shared" si="58"/>
        <v>#N/A</v>
      </c>
      <c r="BC104">
        <f t="shared" si="59"/>
        <v>0</v>
      </c>
      <c r="BD104" s="28">
        <f t="shared" si="60"/>
        <v>0</v>
      </c>
      <c r="BE104" s="28">
        <f t="shared" si="80"/>
        <v>0</v>
      </c>
    </row>
    <row r="105" spans="1:57" x14ac:dyDescent="0.25">
      <c r="A105" s="224" t="s">
        <v>898</v>
      </c>
      <c r="B105" t="s">
        <v>298</v>
      </c>
      <c r="C105" s="253">
        <f>'Liste WO'!C97</f>
        <v>45587</v>
      </c>
      <c r="D105" s="224">
        <f>'Liste WO'!D97</f>
        <v>238</v>
      </c>
      <c r="E105" s="224" t="str">
        <f>'Liste WO'!E97</f>
        <v>Digi America Inc.</v>
      </c>
      <c r="F105" s="224" t="str">
        <f>_xlfn.XLOOKUP(E105,Clients!B:B,Clients!C:C)</f>
        <v>Digi</v>
      </c>
      <c r="G105" s="224">
        <f>_xlfn.XLOOKUP(D105,'PO Client'!$A:$A,'PO Client'!$E:$E,FALSE)</f>
        <v>50008739</v>
      </c>
      <c r="H105" s="234">
        <f>'Liste WO'!I97</f>
        <v>40103</v>
      </c>
      <c r="I105" s="234">
        <f>'Liste WO'!J97</f>
        <v>30019</v>
      </c>
      <c r="J105" s="226" t="str">
        <f>'Liste WO'!L97</f>
        <v>D16-1</v>
      </c>
      <c r="K105" s="227">
        <v>42569.744976000002</v>
      </c>
      <c r="L105" s="227">
        <v>0</v>
      </c>
      <c r="M105" s="227">
        <v>41817.599999999991</v>
      </c>
      <c r="N105" s="227"/>
      <c r="O105" s="227">
        <v>720</v>
      </c>
      <c r="P105" s="228">
        <v>6</v>
      </c>
      <c r="Q105" s="81">
        <v>10.25</v>
      </c>
      <c r="R105" s="229">
        <v>-96.11</v>
      </c>
      <c r="S105" s="235">
        <v>1.3895</v>
      </c>
      <c r="T105" s="231">
        <f>_xlfn.XLOOKUP(I105,'Prix MP'!A:A,'Prix MP'!U:U, FALSE)</f>
        <v>0.37814458402377227</v>
      </c>
      <c r="U105" s="232">
        <f t="shared" si="101"/>
        <v>15813.098956872496</v>
      </c>
      <c r="V105" s="232">
        <f t="shared" si="102"/>
        <v>284.41954907509415</v>
      </c>
      <c r="W105" s="233">
        <f t="shared" si="61"/>
        <v>1.7668533753821058E-2</v>
      </c>
      <c r="X105" s="232">
        <f t="shared" si="107"/>
        <v>174.98287058823527</v>
      </c>
      <c r="Y105" s="232">
        <f t="shared" si="63"/>
        <v>115.19999999999999</v>
      </c>
      <c r="Z105" s="232">
        <f t="shared" si="103"/>
        <v>615.98557692307691</v>
      </c>
      <c r="AA105" s="232">
        <f t="shared" si="118"/>
        <v>16907.576953458902</v>
      </c>
      <c r="AB105" s="244">
        <f>_xlfn.XLOOKUP(H105,'Prix vente'!A:A,'Prix vente'!X:X, "")</f>
        <v>0.31</v>
      </c>
      <c r="AC105" s="244" t="str">
        <f>_xlfn.XLOOKUP(H105,'Prix vente'!A:A,'Prix vente'!Z:Z, "")</f>
        <v>USD</v>
      </c>
      <c r="AD105" s="232">
        <f>IF(AC105="CAD",(M105+N105)*AB105,(M105+N105)*AB105*S105)</f>
        <v>18012.722111999996</v>
      </c>
      <c r="AE105" s="232">
        <f t="shared" si="51"/>
        <v>1105.1451585410941</v>
      </c>
      <c r="AF105" s="236">
        <f t="shared" si="105"/>
        <v>6.1353589516869977E-2</v>
      </c>
      <c r="AG105" s="251">
        <f t="shared" si="64"/>
        <v>16097.51850594759</v>
      </c>
      <c r="AH105" s="236">
        <f t="shared" si="106"/>
        <v>0.89367494850894824</v>
      </c>
      <c r="AI105" s="236" t="str">
        <f t="shared" si="43"/>
        <v/>
      </c>
      <c r="AK105" t="str">
        <v>LE-2024219</v>
      </c>
      <c r="AL105" t="str">
        <f t="shared" si="52"/>
        <v>IMS</v>
      </c>
      <c r="AM105" t="str">
        <f t="shared" si="53"/>
        <v>T11-1</v>
      </c>
      <c r="AN105">
        <f t="shared" si="54"/>
        <v>7524</v>
      </c>
      <c r="AO105" s="261">
        <f t="shared" si="55"/>
        <v>2089.0652125779079</v>
      </c>
      <c r="AP105" s="261">
        <f t="shared" si="56"/>
        <v>2821.5</v>
      </c>
      <c r="AQ105" s="261">
        <f t="shared" si="57"/>
        <v>472.75961230896974</v>
      </c>
      <c r="AX105" s="255"/>
      <c r="AY105" s="255"/>
      <c r="AZ105" s="255"/>
      <c r="BA105" t="str">
        <v>LE-2024260</v>
      </c>
      <c r="BB105" s="257" t="e">
        <f t="shared" si="58"/>
        <v>#N/A</v>
      </c>
      <c r="BC105">
        <f t="shared" si="59"/>
        <v>0</v>
      </c>
      <c r="BD105" s="28">
        <f t="shared" si="60"/>
        <v>0</v>
      </c>
      <c r="BE105" s="28">
        <f t="shared" si="80"/>
        <v>0</v>
      </c>
    </row>
    <row r="106" spans="1:57" x14ac:dyDescent="0.25">
      <c r="A106" s="224" t="s">
        <v>899</v>
      </c>
      <c r="B106" t="s">
        <v>298</v>
      </c>
      <c r="C106" s="253">
        <f>'Liste WO'!C98</f>
        <v>45590</v>
      </c>
      <c r="D106" s="224">
        <f>'Liste WO'!D98</f>
        <v>239</v>
      </c>
      <c r="E106" s="224" t="str">
        <f>'Liste WO'!E98</f>
        <v>Amstik</v>
      </c>
      <c r="F106" s="224" t="str">
        <f>_xlfn.XLOOKUP(E106,Clients!B:B,Clients!C:C)</f>
        <v>Amstik</v>
      </c>
      <c r="G106" s="224" t="str">
        <f>_xlfn.XLOOKUP(D106,'PO Client'!$A:$A,'PO Client'!$E:$E,FALSE)</f>
        <v>Échantillon D11</v>
      </c>
      <c r="H106" s="234">
        <f>'Liste WO'!I98</f>
        <v>40149</v>
      </c>
      <c r="I106" s="234">
        <f>'Liste WO'!J98</f>
        <v>30013</v>
      </c>
      <c r="J106" s="226" t="str">
        <f>'Liste WO'!L98</f>
        <v>D11-1</v>
      </c>
      <c r="K106" s="227"/>
      <c r="L106" s="227"/>
      <c r="M106" s="227"/>
      <c r="N106" s="227">
        <f>9.4*2*12</f>
        <v>225.60000000000002</v>
      </c>
      <c r="O106" s="227">
        <v>9.4</v>
      </c>
      <c r="P106" s="228">
        <v>0</v>
      </c>
      <c r="Q106" s="81">
        <v>0</v>
      </c>
      <c r="R106" s="229">
        <v>0</v>
      </c>
      <c r="S106" s="235"/>
      <c r="T106" s="231">
        <f>_xlfn.XLOOKUP(I106,'Prix MP'!A:A,'Prix MP'!U:U, FALSE)</f>
        <v>0.35817393372252498</v>
      </c>
      <c r="U106" s="232">
        <f>(M106+N106)*T106</f>
        <v>80.804039447801642</v>
      </c>
      <c r="V106" s="232">
        <f t="shared" si="102"/>
        <v>0</v>
      </c>
      <c r="W106" s="233">
        <v>0</v>
      </c>
      <c r="X106" s="232">
        <f t="shared" si="107"/>
        <v>2.2844985882352939</v>
      </c>
      <c r="Y106" s="232">
        <f t="shared" si="63"/>
        <v>0</v>
      </c>
      <c r="Z106" s="232">
        <f t="shared" si="103"/>
        <v>0</v>
      </c>
      <c r="AA106" s="232">
        <f>(M106+N106)*T106+R106+V106+X106+Y106+Z106</f>
        <v>83.088538036036937</v>
      </c>
      <c r="AB106" s="244">
        <f>_xlfn.XLOOKUP(H106,'Prix vente'!A:A,'Prix vente'!X:X, "")</f>
        <v>0</v>
      </c>
      <c r="AC106" s="244" t="str">
        <f>_xlfn.XLOOKUP(H106,'Prix vente'!A:A,'Prix vente'!Z:Z, "")</f>
        <v>CAD</v>
      </c>
      <c r="AD106" s="232">
        <f t="shared" si="104"/>
        <v>0</v>
      </c>
      <c r="AE106" s="232">
        <f t="shared" ref="AE106:AE117" si="130">AD106-AA106</f>
        <v>-83.088538036036937</v>
      </c>
      <c r="AF106" s="236"/>
      <c r="AG106" s="251">
        <f>((M106+N106)*T106+V106)</f>
        <v>80.804039447801642</v>
      </c>
      <c r="AH106" s="236"/>
      <c r="AI106" s="236" t="str">
        <f t="shared" si="43"/>
        <v>S</v>
      </c>
      <c r="AK106" t="str">
        <v>LE-2024220</v>
      </c>
      <c r="AL106" t="str">
        <f t="shared" si="52"/>
        <v>IMS</v>
      </c>
      <c r="AM106" t="str">
        <f t="shared" si="53"/>
        <v>T11-1</v>
      </c>
      <c r="AN106">
        <f t="shared" si="54"/>
        <v>7487.9999999999991</v>
      </c>
      <c r="AO106" s="261">
        <f t="shared" si="55"/>
        <v>2089.0652125779079</v>
      </c>
      <c r="AP106" s="261">
        <f t="shared" si="56"/>
        <v>2807.9999999999995</v>
      </c>
      <c r="AQ106" s="261">
        <f t="shared" si="57"/>
        <v>519.35576615512309</v>
      </c>
      <c r="AX106" s="255"/>
      <c r="AY106" s="255"/>
      <c r="AZ106" s="255"/>
      <c r="BA106" t="str">
        <v>LE-2024261</v>
      </c>
      <c r="BB106" s="257" t="e">
        <f t="shared" si="58"/>
        <v>#N/A</v>
      </c>
      <c r="BC106" t="b">
        <f t="shared" si="59"/>
        <v>0</v>
      </c>
      <c r="BD106" s="28">
        <f t="shared" si="60"/>
        <v>0</v>
      </c>
      <c r="BE106" s="28">
        <f t="shared" si="80"/>
        <v>0</v>
      </c>
    </row>
    <row r="107" spans="1:57" x14ac:dyDescent="0.25">
      <c r="A107" s="224" t="s">
        <v>900</v>
      </c>
      <c r="B107" t="s">
        <v>298</v>
      </c>
      <c r="C107" s="253">
        <f>'Liste WO'!C99</f>
        <v>45593</v>
      </c>
      <c r="D107" s="224">
        <f>'Liste WO'!D99</f>
        <v>240</v>
      </c>
      <c r="E107" s="224" t="str">
        <f>'Liste WO'!E99</f>
        <v>Imprimerie Ste-Julie</v>
      </c>
      <c r="F107" s="224" t="str">
        <f>_xlfn.XLOOKUP(E107,Clients!B:B,Clients!C:C)</f>
        <v>Imprimerie Ste-Julie</v>
      </c>
      <c r="G107" s="224">
        <f>_xlfn.XLOOKUP(D107,'PO Client'!$A:$A,'PO Client'!$E:$E,FALSE)</f>
        <v>104997</v>
      </c>
      <c r="H107" s="234">
        <f>'Liste WO'!I99</f>
        <v>40117</v>
      </c>
      <c r="I107" s="234">
        <f>'Liste WO'!J99</f>
        <v>30015</v>
      </c>
      <c r="J107" s="226" t="str">
        <f>'Liste WO'!L99</f>
        <v>S15-3</v>
      </c>
      <c r="K107" s="227">
        <v>3036.096</v>
      </c>
      <c r="L107" s="227">
        <v>0</v>
      </c>
      <c r="M107" s="227">
        <v>2988</v>
      </c>
      <c r="N107" s="227"/>
      <c r="O107" s="227">
        <v>60</v>
      </c>
      <c r="P107" s="228">
        <v>1</v>
      </c>
      <c r="Q107" s="81">
        <v>1.5</v>
      </c>
      <c r="R107" s="229">
        <v>-10.65</v>
      </c>
      <c r="S107" s="235">
        <v>1.3911</v>
      </c>
      <c r="T107" s="231">
        <f>_xlfn.XLOOKUP(I107,'Prix MP'!A:A,'Prix MP'!U:U, FALSE)</f>
        <v>0.26885424108657641</v>
      </c>
      <c r="U107" s="232">
        <f t="shared" ref="U107:U117" si="131">(M107+N107)*T107</f>
        <v>803.33647236669026</v>
      </c>
      <c r="V107" s="232">
        <f t="shared" si="102"/>
        <v>12.930813579299979</v>
      </c>
      <c r="W107" s="233">
        <f t="shared" si="61"/>
        <v>1.5841396319483971E-2</v>
      </c>
      <c r="X107" s="232">
        <f t="shared" si="107"/>
        <v>14.58190588235294</v>
      </c>
      <c r="Y107" s="232">
        <f t="shared" si="63"/>
        <v>19.2</v>
      </c>
      <c r="Z107" s="232">
        <f t="shared" si="103"/>
        <v>90.144230769230774</v>
      </c>
      <c r="AA107" s="232">
        <f t="shared" si="118"/>
        <v>929.54342259757391</v>
      </c>
      <c r="AB107" s="244">
        <f>_xlfn.XLOOKUP(H107,'Prix vente'!A:A,'Prix vente'!X:X, "")</f>
        <v>0.28000000000000003</v>
      </c>
      <c r="AC107" s="244" t="str">
        <f>_xlfn.XLOOKUP(H107,'Prix vente'!A:A,'Prix vente'!Z:Z, "")</f>
        <v>USD</v>
      </c>
      <c r="AD107" s="232">
        <f t="shared" si="104"/>
        <v>1163.8499040000002</v>
      </c>
      <c r="AE107" s="232">
        <f t="shared" si="130"/>
        <v>234.30648140242624</v>
      </c>
      <c r="AF107" s="236"/>
      <c r="AG107" s="251">
        <f t="shared" si="64"/>
        <v>816.26728594599024</v>
      </c>
      <c r="AH107" s="236"/>
      <c r="AI107" s="236" t="str">
        <f t="shared" si="43"/>
        <v/>
      </c>
      <c r="AK107" t="str">
        <v>LE-2024221</v>
      </c>
      <c r="AL107" t="str">
        <f t="shared" si="52"/>
        <v>Imprimerie Ste-Julie</v>
      </c>
      <c r="AM107" t="str">
        <f t="shared" si="53"/>
        <v>S15-3</v>
      </c>
      <c r="AN107">
        <f t="shared" si="54"/>
        <v>3456</v>
      </c>
      <c r="AO107" s="261">
        <f t="shared" si="55"/>
        <v>930.58135492826432</v>
      </c>
      <c r="AP107" s="261">
        <f t="shared" si="56"/>
        <v>1394.5236480000001</v>
      </c>
      <c r="AQ107" s="261">
        <f t="shared" si="57"/>
        <v>350.78615642015211</v>
      </c>
      <c r="AX107" s="255"/>
      <c r="AY107" s="255"/>
      <c r="AZ107" s="255"/>
      <c r="BA107" t="str">
        <v>LE-2024262</v>
      </c>
      <c r="BB107" s="257" t="e">
        <f t="shared" si="58"/>
        <v>#N/A</v>
      </c>
      <c r="BC107">
        <f t="shared" si="59"/>
        <v>0</v>
      </c>
      <c r="BD107" s="28">
        <f t="shared" si="60"/>
        <v>0</v>
      </c>
      <c r="BE107" s="28">
        <f t="shared" si="80"/>
        <v>0</v>
      </c>
    </row>
    <row r="108" spans="1:57" x14ac:dyDescent="0.25">
      <c r="A108" s="224" t="s">
        <v>901</v>
      </c>
      <c r="B108" t="s">
        <v>298</v>
      </c>
      <c r="C108" s="253">
        <f>'Liste WO'!C100</f>
        <v>45594</v>
      </c>
      <c r="D108" s="224">
        <f>'Liste WO'!D100</f>
        <v>222</v>
      </c>
      <c r="E108" s="224" t="str">
        <f>'Liste WO'!E100</f>
        <v>Imprimerie Ste-Julie</v>
      </c>
      <c r="F108" s="224" t="str">
        <f>_xlfn.XLOOKUP(E108,Clients!B:B,Clients!C:C)</f>
        <v>Imprimerie Ste-Julie</v>
      </c>
      <c r="G108" s="224">
        <f>_xlfn.XLOOKUP(D108,'PO Client'!$A:$A,'PO Client'!$E:$E,FALSE)</f>
        <v>104106</v>
      </c>
      <c r="H108" s="234">
        <f>'Liste WO'!I100</f>
        <v>40150</v>
      </c>
      <c r="I108" s="234">
        <f>'Liste WO'!J100</f>
        <v>30027</v>
      </c>
      <c r="J108" s="226" t="str">
        <f>'Liste WO'!L100</f>
        <v>B25-3</v>
      </c>
      <c r="K108" s="227">
        <v>17889.369168000001</v>
      </c>
      <c r="L108" s="227">
        <v>7083.7536</v>
      </c>
      <c r="M108" s="227">
        <v>10727.999999999996</v>
      </c>
      <c r="N108" s="227"/>
      <c r="O108" s="227">
        <v>180</v>
      </c>
      <c r="P108" s="228">
        <v>2</v>
      </c>
      <c r="Q108" s="81">
        <v>2.5</v>
      </c>
      <c r="R108" s="229">
        <f>-45.05/2</f>
        <v>-22.524999999999999</v>
      </c>
      <c r="S108" s="235">
        <v>1.3911</v>
      </c>
      <c r="T108" s="231">
        <f>_xlfn.XLOOKUP(I108,'Prix MP'!A:A,'Prix MP'!U:U, FALSE)</f>
        <v>0.30720851418225592</v>
      </c>
      <c r="U108" s="232">
        <f t="shared" si="131"/>
        <v>3295.7329401472402</v>
      </c>
      <c r="V108" s="232">
        <f t="shared" si="102"/>
        <v>23.844163322693298</v>
      </c>
      <c r="W108" s="233">
        <f>IFERROR((K108-M108-L108)/K108,"")</f>
        <v>4.3386419761989852E-3</v>
      </c>
      <c r="X108" s="232">
        <f t="shared" si="107"/>
        <v>43.745717647058818</v>
      </c>
      <c r="Y108" s="232">
        <f t="shared" si="63"/>
        <v>38.4</v>
      </c>
      <c r="Z108" s="232">
        <f t="shared" si="103"/>
        <v>150.24038461538461</v>
      </c>
      <c r="AA108" s="232">
        <f t="shared" si="118"/>
        <v>3529.4382057323774</v>
      </c>
      <c r="AB108" s="244">
        <f>_xlfn.XLOOKUP(H108,'Prix vente'!A:A,'Prix vente'!X:X, "")</f>
        <v>0.33</v>
      </c>
      <c r="AC108" s="244" t="str">
        <f>_xlfn.XLOOKUP(H108,'Prix vente'!A:A,'Prix vente'!Z:Z, "")</f>
        <v>USD</v>
      </c>
      <c r="AD108" s="232">
        <f t="shared" si="104"/>
        <v>4924.827863999998</v>
      </c>
      <c r="AE108" s="232">
        <f t="shared" si="130"/>
        <v>1395.3896582676207</v>
      </c>
      <c r="AF108" s="236"/>
      <c r="AG108" s="251">
        <f t="shared" si="64"/>
        <v>3319.5771034699337</v>
      </c>
      <c r="AH108" s="236"/>
      <c r="AI108" s="236" t="str">
        <f t="shared" si="43"/>
        <v/>
      </c>
      <c r="AK108" t="str">
        <v>LE-2024222</v>
      </c>
      <c r="AL108" t="str">
        <f t="shared" si="52"/>
        <v>3G</v>
      </c>
      <c r="AM108" t="str">
        <f t="shared" si="53"/>
        <v>S15-3</v>
      </c>
      <c r="AN108">
        <f t="shared" si="54"/>
        <v>6912</v>
      </c>
      <c r="AO108" s="261">
        <f t="shared" si="55"/>
        <v>1810.7601088874949</v>
      </c>
      <c r="AP108" s="261">
        <f t="shared" si="56"/>
        <v>2377.7279999999996</v>
      </c>
      <c r="AQ108" s="261">
        <f t="shared" si="57"/>
        <v>108.77367753784392</v>
      </c>
      <c r="AX108" s="255"/>
      <c r="AY108" s="255"/>
      <c r="AZ108" s="255"/>
      <c r="BA108" t="str">
        <v>LE-2024263</v>
      </c>
      <c r="BB108" s="257" t="e">
        <f t="shared" si="58"/>
        <v>#N/A</v>
      </c>
      <c r="BC108">
        <f t="shared" si="59"/>
        <v>0</v>
      </c>
      <c r="BD108" s="28">
        <f t="shared" si="60"/>
        <v>0</v>
      </c>
      <c r="BE108" s="28">
        <f t="shared" ref="BE108:BE139" si="132">_xlfn.XLOOKUP(BA108,A56:A1044,AA56:AA1044)</f>
        <v>0</v>
      </c>
    </row>
    <row r="109" spans="1:57" x14ac:dyDescent="0.25">
      <c r="A109" s="224" t="s">
        <v>902</v>
      </c>
      <c r="B109" t="s">
        <v>298</v>
      </c>
      <c r="C109" s="253">
        <f>'Liste WO'!C101</f>
        <v>45594</v>
      </c>
      <c r="D109" s="224">
        <f>'Liste WO'!D101</f>
        <v>241</v>
      </c>
      <c r="E109" s="224" t="str">
        <f>'Liste WO'!E101</f>
        <v>Digi America Inc.</v>
      </c>
      <c r="F109" s="224" t="str">
        <f>_xlfn.XLOOKUP(E109,Clients!B:B,Clients!C:C)</f>
        <v>Digi</v>
      </c>
      <c r="G109" s="224">
        <f>_xlfn.XLOOKUP(D109,'PO Client'!$A:$A,'PO Client'!$E:$E,FALSE)</f>
        <v>50008774</v>
      </c>
      <c r="H109" s="234">
        <f>'Liste WO'!I101</f>
        <v>40103</v>
      </c>
      <c r="I109" s="234">
        <f>'Liste WO'!J101</f>
        <v>30019</v>
      </c>
      <c r="J109" s="226" t="str">
        <f>'Liste WO'!L101</f>
        <v>D16-1</v>
      </c>
      <c r="K109" s="227">
        <v>49710.772224000008</v>
      </c>
      <c r="L109" s="227">
        <v>7424.5331999999999</v>
      </c>
      <c r="M109" s="227">
        <v>41378.400000000001</v>
      </c>
      <c r="N109" s="227"/>
      <c r="O109" s="227">
        <v>710</v>
      </c>
      <c r="P109" s="228">
        <v>6</v>
      </c>
      <c r="Q109" s="81">
        <v>14</v>
      </c>
      <c r="R109" s="229">
        <v>-95.95</v>
      </c>
      <c r="S109" s="235">
        <v>1.3911</v>
      </c>
      <c r="T109" s="231">
        <f>_xlfn.XLOOKUP(I109,'Prix MP'!A:A,'Prix MP'!U:U, FALSE)</f>
        <v>0.37814458402377227</v>
      </c>
      <c r="U109" s="232">
        <f t="shared" si="131"/>
        <v>15647.017855569258</v>
      </c>
      <c r="V109" s="232">
        <f t="shared" si="102"/>
        <v>343.29441009102976</v>
      </c>
      <c r="W109" s="233">
        <f t="shared" ref="W109:W117" si="133">IFERROR((K109-M109-L109)/K109,"")</f>
        <v>1.8262420465110136E-2</v>
      </c>
      <c r="X109" s="232">
        <f t="shared" si="107"/>
        <v>172.55255294117646</v>
      </c>
      <c r="Y109" s="232">
        <f t="shared" si="63"/>
        <v>115.19999999999999</v>
      </c>
      <c r="Z109" s="232">
        <f t="shared" si="103"/>
        <v>841.34615384615381</v>
      </c>
      <c r="AA109" s="232">
        <f t="shared" si="118"/>
        <v>17023.460972447618</v>
      </c>
      <c r="AB109" s="244">
        <f>_xlfn.XLOOKUP(H109,'Prix vente'!A:A,'Prix vente'!X:X, "")</f>
        <v>0.31</v>
      </c>
      <c r="AC109" s="244" t="str">
        <f>_xlfn.XLOOKUP(H109,'Prix vente'!A:A,'Prix vente'!Z:Z, "")</f>
        <v>USD</v>
      </c>
      <c r="AD109" s="232">
        <f t="shared" si="104"/>
        <v>17844.062594399998</v>
      </c>
      <c r="AE109" s="232">
        <f t="shared" si="130"/>
        <v>820.60162195238081</v>
      </c>
      <c r="AF109" s="236"/>
      <c r="AG109" s="251">
        <f t="shared" si="64"/>
        <v>15990.312265660288</v>
      </c>
      <c r="AH109" s="236"/>
      <c r="AI109" s="236" t="str">
        <f>IFERROR(IF(AD109=0,"S",""),"S")</f>
        <v/>
      </c>
      <c r="AK109" t="str">
        <v>LE-2024224</v>
      </c>
      <c r="AL109" t="str">
        <f t="shared" si="52"/>
        <v>Damaflex</v>
      </c>
      <c r="AM109" t="str">
        <f t="shared" si="53"/>
        <v>D11-1</v>
      </c>
      <c r="AN109">
        <f t="shared" si="54"/>
        <v>7487.9999999999991</v>
      </c>
      <c r="AO109" s="261">
        <f t="shared" si="55"/>
        <v>2802.9453421923458</v>
      </c>
      <c r="AP109" s="261">
        <f t="shared" si="56"/>
        <v>3227.3279999999995</v>
      </c>
      <c r="AQ109" s="261">
        <f t="shared" si="57"/>
        <v>126.75844423299304</v>
      </c>
      <c r="AX109" s="255"/>
      <c r="AY109" s="255"/>
      <c r="AZ109" s="255"/>
      <c r="BA109" t="str">
        <v>LE-2024264</v>
      </c>
      <c r="BB109" s="257" t="e">
        <f t="shared" si="58"/>
        <v>#N/A</v>
      </c>
      <c r="BC109">
        <f t="shared" si="59"/>
        <v>0</v>
      </c>
      <c r="BD109" s="28">
        <f t="shared" si="60"/>
        <v>0</v>
      </c>
      <c r="BE109" s="28">
        <f t="shared" si="132"/>
        <v>0</v>
      </c>
    </row>
    <row r="110" spans="1:57" x14ac:dyDescent="0.25">
      <c r="A110" s="224" t="s">
        <v>903</v>
      </c>
      <c r="B110" t="s">
        <v>298</v>
      </c>
      <c r="C110" s="253">
        <f>'Liste WO'!C102</f>
        <v>45595</v>
      </c>
      <c r="D110" s="224">
        <f>'Liste WO'!D102</f>
        <v>242</v>
      </c>
      <c r="E110" s="224" t="str">
        <f>'Liste WO'!E102</f>
        <v>Étiquettes Rive-Sud</v>
      </c>
      <c r="F110" s="224" t="str">
        <f>_xlfn.XLOOKUP(E110,Clients!B:B,Clients!C:C)</f>
        <v>Étiquettes Rive-Sud</v>
      </c>
      <c r="G110" s="224">
        <f>_xlfn.XLOOKUP(D110,'PO Client'!$A:$A,'PO Client'!$E:$E,FALSE)</f>
        <v>301024</v>
      </c>
      <c r="H110" s="234">
        <f>'Liste WO'!I102</f>
        <v>40155</v>
      </c>
      <c r="I110" s="234">
        <f>'Liste WO'!J102</f>
        <v>30027</v>
      </c>
      <c r="J110" s="226" t="str">
        <f>'Liste WO'!L102</f>
        <v>B25-3</v>
      </c>
      <c r="K110" s="227">
        <v>7083.7536</v>
      </c>
      <c r="L110" s="227">
        <v>3469.5936000000002</v>
      </c>
      <c r="M110" s="227">
        <v>3575.88</v>
      </c>
      <c r="N110" s="227"/>
      <c r="O110" s="227">
        <v>60.20000000000001</v>
      </c>
      <c r="P110" s="228">
        <v>1</v>
      </c>
      <c r="Q110" s="81">
        <v>1</v>
      </c>
      <c r="R110" s="229">
        <v>59.35</v>
      </c>
      <c r="S110" s="235"/>
      <c r="T110" s="231">
        <f>_xlfn.XLOOKUP(I110,'Prix MP'!A:A,'Prix MP'!U:U, 0)</f>
        <v>0.30720851418225592</v>
      </c>
      <c r="U110" s="232">
        <f t="shared" si="131"/>
        <v>1098.5407816940453</v>
      </c>
      <c r="V110" s="232">
        <f t="shared" si="102"/>
        <v>11.759941922896678</v>
      </c>
      <c r="W110" s="233">
        <f t="shared" si="133"/>
        <v>5.4039146703239007E-3</v>
      </c>
      <c r="X110" s="232">
        <f t="shared" si="107"/>
        <v>14.63051223529412</v>
      </c>
      <c r="Y110" s="232">
        <f t="shared" ref="Y110:Y117" si="134">19.2*P110</f>
        <v>19.2</v>
      </c>
      <c r="Z110" s="232">
        <f t="shared" si="103"/>
        <v>60.096153846153847</v>
      </c>
      <c r="AA110" s="232">
        <f t="shared" si="118"/>
        <v>1263.5773896983899</v>
      </c>
      <c r="AB110" s="244">
        <f>_xlfn.XLOOKUP(H110,'Prix vente'!A:A,'Prix vente'!X:X, "")</f>
        <v>0.46600000000000003</v>
      </c>
      <c r="AC110" s="244" t="str">
        <f>_xlfn.XLOOKUP(H110,'Prix vente'!A:A,'Prix vente'!Z:Z, "")</f>
        <v>CAD</v>
      </c>
      <c r="AD110" s="232">
        <f>IFERROR(IF(AC110="CAD",(M110+N110)*AB110,(M110+N110)*AB110*S110),0)</f>
        <v>1666.3600800000002</v>
      </c>
      <c r="AE110" s="232">
        <f t="shared" si="130"/>
        <v>402.78269030161027</v>
      </c>
      <c r="AF110" s="236">
        <f>IFERROR(1-AA110/AD110,"")</f>
        <v>0.24171407796903666</v>
      </c>
      <c r="AG110" s="251">
        <f t="shared" si="64"/>
        <v>1110.3007236169419</v>
      </c>
      <c r="AH110" s="236">
        <f>IFERROR(AG110/AD110,"")</f>
        <v>0.66630300193997793</v>
      </c>
      <c r="AI110" s="236" t="str">
        <f t="shared" ref="AI110:AI117" si="135">IFERROR(IF(AD110=0,"S",""),"S")</f>
        <v/>
      </c>
      <c r="AK110" t="str">
        <v>LE-2024225</v>
      </c>
      <c r="AL110" t="str">
        <f t="shared" si="52"/>
        <v>Mijo</v>
      </c>
      <c r="AM110" t="str">
        <f t="shared" si="53"/>
        <v>T11-1</v>
      </c>
      <c r="AN110">
        <f t="shared" si="54"/>
        <v>7488</v>
      </c>
      <c r="AO110" s="261">
        <f t="shared" si="55"/>
        <v>2089.0652125779079</v>
      </c>
      <c r="AP110" s="261">
        <f t="shared" si="56"/>
        <v>2800.5120000000002</v>
      </c>
      <c r="AQ110" s="261">
        <f t="shared" si="57"/>
        <v>510.1207276935852</v>
      </c>
      <c r="AX110" s="255"/>
      <c r="AY110" s="255"/>
      <c r="AZ110" s="255"/>
      <c r="BA110" t="str">
        <v>LE-2024265</v>
      </c>
      <c r="BB110" s="257" t="e">
        <f t="shared" si="58"/>
        <v>#N/A</v>
      </c>
      <c r="BC110" t="b">
        <f t="shared" si="59"/>
        <v>0</v>
      </c>
      <c r="BD110" s="28">
        <f t="shared" si="60"/>
        <v>0</v>
      </c>
      <c r="BE110" s="28">
        <f t="shared" si="132"/>
        <v>0</v>
      </c>
    </row>
    <row r="111" spans="1:57" x14ac:dyDescent="0.25">
      <c r="A111" s="224" t="s">
        <v>904</v>
      </c>
      <c r="B111" t="s">
        <v>298</v>
      </c>
      <c r="C111" s="253">
        <f>'Liste WO'!C103</f>
        <v>45595</v>
      </c>
      <c r="D111" s="224">
        <f>'Liste WO'!D103</f>
        <v>243</v>
      </c>
      <c r="E111" s="224" t="str">
        <f>'Liste WO'!E103</f>
        <v>3G Print Group Inc.</v>
      </c>
      <c r="F111" s="224" t="str">
        <f>_xlfn.XLOOKUP(E111,Clients!B:B,Clients!C:C)</f>
        <v>3G</v>
      </c>
      <c r="G111" s="224">
        <f>_xlfn.XLOOKUP(D111,'PO Client'!$A:$A,'PO Client'!$E:$E,FALSE)</f>
        <v>2842</v>
      </c>
      <c r="H111" s="234">
        <f>'Liste WO'!I103</f>
        <v>40151</v>
      </c>
      <c r="I111" s="234">
        <f>'Liste WO'!J103</f>
        <v>30011</v>
      </c>
      <c r="J111" s="226" t="str">
        <f>'Liste WO'!L103</f>
        <v>S21-1</v>
      </c>
      <c r="K111" s="227">
        <v>3542.1120000000001</v>
      </c>
      <c r="L111" s="227">
        <v>745.68</v>
      </c>
      <c r="M111" s="227">
        <v>2695.92</v>
      </c>
      <c r="N111" s="227"/>
      <c r="O111" s="227">
        <v>47</v>
      </c>
      <c r="P111" s="228">
        <v>0.25</v>
      </c>
      <c r="Q111" s="81">
        <v>1.5</v>
      </c>
      <c r="R111" s="229">
        <f>120.03/4</f>
        <v>30.0075</v>
      </c>
      <c r="S111" s="235"/>
      <c r="T111" s="231">
        <f>_xlfn.XLOOKUP(I111,'Prix MP'!A:A,'Prix MP'!U:U, 0)</f>
        <v>0.2835786407993599</v>
      </c>
      <c r="U111" s="232">
        <f t="shared" si="131"/>
        <v>764.50532930381041</v>
      </c>
      <c r="V111" s="232">
        <f t="shared" si="102"/>
        <v>28.503056344025278</v>
      </c>
      <c r="W111" s="233">
        <f t="shared" si="133"/>
        <v>2.8376290755345979E-2</v>
      </c>
      <c r="X111" s="232">
        <f t="shared" si="107"/>
        <v>11.42249294117647</v>
      </c>
      <c r="Y111" s="232">
        <f t="shared" si="134"/>
        <v>4.8</v>
      </c>
      <c r="Z111" s="232">
        <f t="shared" si="103"/>
        <v>90.144230769230774</v>
      </c>
      <c r="AA111" s="232">
        <f t="shared" si="118"/>
        <v>929.38260935824292</v>
      </c>
      <c r="AB111" s="244">
        <f>_xlfn.XLOOKUP(H111,'Prix vente'!A:A,'Prix vente'!X:X, "")</f>
        <v>0</v>
      </c>
      <c r="AC111" s="244" t="str">
        <f>_xlfn.XLOOKUP(H111,'Prix vente'!A:A,'Prix vente'!Z:Z, "")</f>
        <v>CAD</v>
      </c>
      <c r="AD111" s="232">
        <f t="shared" ref="AD111:AD117" si="136">IFERROR(IF(AC111="CAD",(M111+N111)*AB111,(M111+N111)*AB111*S111),0)</f>
        <v>0</v>
      </c>
      <c r="AE111" s="232">
        <f t="shared" si="130"/>
        <v>-929.38260935824292</v>
      </c>
      <c r="AF111" s="236" t="str">
        <f t="shared" ref="AF111:AF117" si="137">IFERROR(1-AA111/AD111,"")</f>
        <v/>
      </c>
      <c r="AG111" s="251">
        <f t="shared" si="64"/>
        <v>793.00838564783567</v>
      </c>
      <c r="AH111" s="236" t="str">
        <f t="shared" ref="AH111:AH117" si="138">IFERROR(AG111/AD111,"")</f>
        <v/>
      </c>
      <c r="AI111" s="236" t="str">
        <f t="shared" si="135"/>
        <v>S</v>
      </c>
      <c r="AK111" t="str">
        <v>LE-2024227</v>
      </c>
      <c r="AL111" t="str">
        <f t="shared" si="52"/>
        <v>Mijo</v>
      </c>
      <c r="AM111" t="str">
        <f t="shared" si="53"/>
        <v>S15-3</v>
      </c>
      <c r="AN111">
        <f t="shared" si="54"/>
        <v>13996.799999999997</v>
      </c>
      <c r="AO111" s="261">
        <f t="shared" si="55"/>
        <v>3705.337876423494</v>
      </c>
      <c r="AP111" s="261">
        <f t="shared" si="56"/>
        <v>4856.8895999999986</v>
      </c>
      <c r="AQ111" s="261">
        <f t="shared" si="57"/>
        <v>812.22360411949148</v>
      </c>
      <c r="AX111" s="255"/>
      <c r="AY111" s="255"/>
      <c r="AZ111" s="255"/>
      <c r="BA111" t="str">
        <v>LE-2024266</v>
      </c>
      <c r="BB111" s="257" t="e">
        <f t="shared" si="58"/>
        <v>#N/A</v>
      </c>
      <c r="BC111">
        <f t="shared" si="59"/>
        <v>0</v>
      </c>
      <c r="BD111" s="28">
        <f t="shared" si="60"/>
        <v>0</v>
      </c>
      <c r="BE111" s="28">
        <f t="shared" si="132"/>
        <v>0</v>
      </c>
    </row>
    <row r="112" spans="1:57" x14ac:dyDescent="0.25">
      <c r="A112" s="224" t="s">
        <v>905</v>
      </c>
      <c r="B112" t="s">
        <v>298</v>
      </c>
      <c r="C112" s="253">
        <f>'Liste WO'!C104</f>
        <v>45595</v>
      </c>
      <c r="D112" s="224">
        <f>'Liste WO'!D104</f>
        <v>243</v>
      </c>
      <c r="E112" s="224" t="str">
        <f>'Liste WO'!E104</f>
        <v>3G Print Group Inc.</v>
      </c>
      <c r="F112" s="224" t="str">
        <f>_xlfn.XLOOKUP(E112,Clients!B:B,Clients!C:C)</f>
        <v>3G</v>
      </c>
      <c r="G112" s="224">
        <f>_xlfn.XLOOKUP(D112,'PO Client'!$A:$A,'PO Client'!$E:$E,FALSE)</f>
        <v>2842</v>
      </c>
      <c r="H112" s="234">
        <f>'Liste WO'!I104</f>
        <v>40152</v>
      </c>
      <c r="I112" s="234">
        <f>'Liste WO'!J104</f>
        <v>30030</v>
      </c>
      <c r="J112" s="226" t="str">
        <f>'Liste WO'!L104</f>
        <v>S35-3</v>
      </c>
      <c r="K112" s="227">
        <v>14228.947920000001</v>
      </c>
      <c r="L112" s="227">
        <v>13023.00072</v>
      </c>
      <c r="M112" s="227">
        <v>1128</v>
      </c>
      <c r="N112" s="227"/>
      <c r="O112" s="227">
        <v>47</v>
      </c>
      <c r="P112" s="228">
        <v>0.25</v>
      </c>
      <c r="Q112" s="81">
        <v>0.5</v>
      </c>
      <c r="R112" s="229">
        <f>120.03/4</f>
        <v>30.0075</v>
      </c>
      <c r="S112" s="235"/>
      <c r="T112" s="231">
        <f>_xlfn.XLOOKUP(I112,'Prix MP'!A:A,'Prix MP'!U:U, 0)</f>
        <v>0.2764469012790301</v>
      </c>
      <c r="U112" s="232">
        <f t="shared" si="131"/>
        <v>311.83210464274595</v>
      </c>
      <c r="V112" s="232">
        <f t="shared" si="102"/>
        <v>21.548261903376957</v>
      </c>
      <c r="W112" s="233">
        <f t="shared" si="133"/>
        <v>5.4780719163669911E-3</v>
      </c>
      <c r="X112" s="232">
        <f t="shared" si="107"/>
        <v>11.42249294117647</v>
      </c>
      <c r="Y112" s="232">
        <f t="shared" si="134"/>
        <v>4.8</v>
      </c>
      <c r="Z112" s="232">
        <f t="shared" si="103"/>
        <v>30.048076923076923</v>
      </c>
      <c r="AA112" s="232">
        <f t="shared" si="118"/>
        <v>409.65843641037628</v>
      </c>
      <c r="AB112" s="244">
        <f>_xlfn.XLOOKUP(H112,'Prix vente'!A:A,'Prix vente'!X:X, "")</f>
        <v>0</v>
      </c>
      <c r="AC112" s="244" t="str">
        <f>_xlfn.XLOOKUP(H112,'Prix vente'!A:A,'Prix vente'!Z:Z, "")</f>
        <v>CAD</v>
      </c>
      <c r="AD112" s="232">
        <f t="shared" si="136"/>
        <v>0</v>
      </c>
      <c r="AE112" s="232">
        <f t="shared" si="130"/>
        <v>-409.65843641037628</v>
      </c>
      <c r="AF112" s="236" t="str">
        <f t="shared" si="137"/>
        <v/>
      </c>
      <c r="AG112" s="251">
        <f t="shared" si="64"/>
        <v>333.3803665461229</v>
      </c>
      <c r="AH112" s="236" t="str">
        <f t="shared" si="138"/>
        <v/>
      </c>
      <c r="AI112" s="236" t="str">
        <f t="shared" si="135"/>
        <v>S</v>
      </c>
      <c r="AK112" t="str">
        <v>LE-2024228</v>
      </c>
      <c r="AL112" t="str">
        <f t="shared" si="52"/>
        <v>Damaflex</v>
      </c>
      <c r="AM112" t="str">
        <f t="shared" si="53"/>
        <v>D11-1</v>
      </c>
      <c r="AN112">
        <f t="shared" si="54"/>
        <v>7425.6000000000013</v>
      </c>
      <c r="AO112" s="261">
        <f t="shared" si="55"/>
        <v>2802.9453421923458</v>
      </c>
      <c r="AP112" s="261">
        <f t="shared" si="56"/>
        <v>3200.4336000000003</v>
      </c>
      <c r="AQ112" s="261">
        <f t="shared" si="57"/>
        <v>169.0141811043577</v>
      </c>
      <c r="AX112" s="255"/>
      <c r="AY112" s="255"/>
      <c r="AZ112" s="255"/>
      <c r="BA112" t="str">
        <v>LE-2024267</v>
      </c>
      <c r="BB112" s="257" t="e">
        <f t="shared" si="58"/>
        <v>#N/A</v>
      </c>
      <c r="BC112">
        <f t="shared" si="59"/>
        <v>0</v>
      </c>
      <c r="BD112" s="28">
        <f t="shared" si="60"/>
        <v>0</v>
      </c>
      <c r="BE112" s="28">
        <f t="shared" si="132"/>
        <v>0</v>
      </c>
    </row>
    <row r="113" spans="1:57" x14ac:dyDescent="0.25">
      <c r="A113" s="224" t="s">
        <v>906</v>
      </c>
      <c r="B113" t="s">
        <v>298</v>
      </c>
      <c r="C113" s="253">
        <f>'Liste WO'!C105</f>
        <v>45595</v>
      </c>
      <c r="D113" s="224">
        <f>'Liste WO'!D105</f>
        <v>243</v>
      </c>
      <c r="E113" s="224" t="str">
        <f>'Liste WO'!E105</f>
        <v>3G Print Group Inc.</v>
      </c>
      <c r="F113" s="224" t="str">
        <f>_xlfn.XLOOKUP(E113,Clients!B:B,Clients!C:C)</f>
        <v>3G</v>
      </c>
      <c r="G113" s="224">
        <f>_xlfn.XLOOKUP(D113,'PO Client'!$A:$A,'PO Client'!$E:$E,FALSE)</f>
        <v>2842</v>
      </c>
      <c r="H113" s="234">
        <f>'Liste WO'!I105</f>
        <v>40153</v>
      </c>
      <c r="I113" s="234">
        <f>'Liste WO'!J105</f>
        <v>30016</v>
      </c>
      <c r="J113" s="226" t="str">
        <f>'Liste WO'!L105</f>
        <v>B15-3</v>
      </c>
      <c r="K113" s="227">
        <v>612</v>
      </c>
      <c r="L113" s="227">
        <v>139.19999999999999</v>
      </c>
      <c r="M113" s="227">
        <v>449.28000000000003</v>
      </c>
      <c r="N113" s="227"/>
      <c r="O113" s="227">
        <v>13</v>
      </c>
      <c r="P113" s="228">
        <v>0.25</v>
      </c>
      <c r="Q113" s="81">
        <v>2</v>
      </c>
      <c r="R113" s="229">
        <f>120.03/4</f>
        <v>30.0075</v>
      </c>
      <c r="S113" s="235"/>
      <c r="T113" s="231">
        <f>_xlfn.XLOOKUP(I113,'Prix MP'!A:A,'Prix MP'!U:U, 0)</f>
        <v>0.32628488624786672</v>
      </c>
      <c r="U113" s="232">
        <f t="shared" si="131"/>
        <v>146.59327369344157</v>
      </c>
      <c r="V113" s="232">
        <f t="shared" si="102"/>
        <v>7.6742205245498196</v>
      </c>
      <c r="W113" s="233">
        <f t="shared" si="133"/>
        <v>3.8431372549019578E-2</v>
      </c>
      <c r="X113" s="232">
        <f t="shared" si="107"/>
        <v>3.1594129411764702</v>
      </c>
      <c r="Y113" s="232">
        <f t="shared" si="134"/>
        <v>4.8</v>
      </c>
      <c r="Z113" s="232">
        <f t="shared" si="103"/>
        <v>120.19230769230769</v>
      </c>
      <c r="AA113" s="232">
        <f t="shared" si="118"/>
        <v>312.42671485147554</v>
      </c>
      <c r="AB113" s="244">
        <f>_xlfn.XLOOKUP(H113,'Prix vente'!A:A,'Prix vente'!X:X, "")</f>
        <v>0</v>
      </c>
      <c r="AC113" s="244" t="str">
        <f>_xlfn.XLOOKUP(H113,'Prix vente'!A:A,'Prix vente'!Z:Z, "")</f>
        <v>CAD</v>
      </c>
      <c r="AD113" s="232">
        <f t="shared" si="136"/>
        <v>0</v>
      </c>
      <c r="AE113" s="232">
        <f t="shared" si="130"/>
        <v>-312.42671485147554</v>
      </c>
      <c r="AF113" s="236" t="str">
        <f t="shared" si="137"/>
        <v/>
      </c>
      <c r="AG113" s="251">
        <f t="shared" si="64"/>
        <v>154.26749421799138</v>
      </c>
      <c r="AH113" s="236" t="str">
        <f t="shared" si="138"/>
        <v/>
      </c>
      <c r="AI113" s="236" t="str">
        <f t="shared" si="135"/>
        <v>S</v>
      </c>
      <c r="AK113" t="str">
        <v>LE-2024229</v>
      </c>
      <c r="AL113" t="str">
        <f t="shared" si="52"/>
        <v>Corsair</v>
      </c>
      <c r="AM113" t="str">
        <f t="shared" si="53"/>
        <v>T11-1</v>
      </c>
      <c r="AN113">
        <f t="shared" si="54"/>
        <v>7480.8</v>
      </c>
      <c r="AO113" s="261">
        <f t="shared" si="55"/>
        <v>2089.0652125779079</v>
      </c>
      <c r="AP113" s="261">
        <f t="shared" si="56"/>
        <v>2820.2616000000003</v>
      </c>
      <c r="AQ113" s="261">
        <f t="shared" si="57"/>
        <v>491.26025077050826</v>
      </c>
      <c r="AX113" s="255"/>
      <c r="AY113" s="255"/>
      <c r="AZ113" s="255"/>
      <c r="BA113" t="str">
        <v>LE-2024268</v>
      </c>
      <c r="BB113" s="257" t="e">
        <f t="shared" si="58"/>
        <v>#REF!</v>
      </c>
      <c r="BC113" t="e">
        <f t="shared" si="59"/>
        <v>#REF!</v>
      </c>
      <c r="BD113" s="28">
        <f t="shared" si="60"/>
        <v>0</v>
      </c>
      <c r="BE113" s="28" t="e">
        <f t="shared" si="132"/>
        <v>#REF!</v>
      </c>
    </row>
    <row r="114" spans="1:57" x14ac:dyDescent="0.25">
      <c r="A114" s="224" t="s">
        <v>907</v>
      </c>
      <c r="B114" t="s">
        <v>298</v>
      </c>
      <c r="C114" s="253">
        <f>'Liste WO'!C106</f>
        <v>45595</v>
      </c>
      <c r="D114" s="224">
        <f>'Liste WO'!D106</f>
        <v>243</v>
      </c>
      <c r="E114" s="224" t="str">
        <f>'Liste WO'!E106</f>
        <v>3G Print Group Inc.</v>
      </c>
      <c r="F114" s="224" t="str">
        <f>_xlfn.XLOOKUP(E114,Clients!B:B,Clients!C:C)</f>
        <v>3G</v>
      </c>
      <c r="G114" s="224">
        <f>_xlfn.XLOOKUP(D114,'PO Client'!$A:$A,'PO Client'!$E:$E,FALSE)</f>
        <v>2842</v>
      </c>
      <c r="H114" s="234">
        <f>'Liste WO'!I106</f>
        <v>40154</v>
      </c>
      <c r="I114" s="234">
        <f>'Liste WO'!J106</f>
        <v>30027</v>
      </c>
      <c r="J114" s="226" t="str">
        <f>'Liste WO'!L106</f>
        <v>B25-3</v>
      </c>
      <c r="K114" s="227">
        <v>3469.5936000000002</v>
      </c>
      <c r="L114" s="227">
        <v>3115.788</v>
      </c>
      <c r="M114" s="227">
        <v>312</v>
      </c>
      <c r="N114" s="227"/>
      <c r="O114" s="227">
        <v>13</v>
      </c>
      <c r="P114" s="228">
        <v>0.25</v>
      </c>
      <c r="Q114" s="81">
        <v>0.5</v>
      </c>
      <c r="R114" s="229">
        <f>120.03/4</f>
        <v>30.0075</v>
      </c>
      <c r="S114" s="235"/>
      <c r="T114" s="231">
        <f>_xlfn.XLOOKUP(I114,'Prix MP'!A:A,'Prix MP'!U:U, 0)</f>
        <v>0.30720851418225592</v>
      </c>
      <c r="U114" s="232">
        <f t="shared" si="131"/>
        <v>95.849056424863846</v>
      </c>
      <c r="V114" s="232">
        <f t="shared" si="102"/>
        <v>12.843036260497762</v>
      </c>
      <c r="W114" s="233">
        <f t="shared" si="133"/>
        <v>1.2049134515350772E-2</v>
      </c>
      <c r="X114" s="232">
        <f t="shared" si="107"/>
        <v>3.1594129411764702</v>
      </c>
      <c r="Y114" s="232">
        <f t="shared" si="134"/>
        <v>4.8</v>
      </c>
      <c r="Z114" s="232">
        <f t="shared" si="103"/>
        <v>30.048076923076923</v>
      </c>
      <c r="AA114" s="232">
        <f t="shared" si="118"/>
        <v>176.70708254961502</v>
      </c>
      <c r="AB114" s="244">
        <f>_xlfn.XLOOKUP(H114,'Prix vente'!A:A,'Prix vente'!X:X, "")</f>
        <v>0</v>
      </c>
      <c r="AC114" s="244" t="str">
        <f>_xlfn.XLOOKUP(H114,'Prix vente'!A:A,'Prix vente'!Z:Z, "")</f>
        <v>CAD</v>
      </c>
      <c r="AD114" s="232">
        <f t="shared" si="136"/>
        <v>0</v>
      </c>
      <c r="AE114" s="232">
        <f t="shared" si="130"/>
        <v>-176.70708254961502</v>
      </c>
      <c r="AF114" s="236" t="str">
        <f t="shared" si="137"/>
        <v/>
      </c>
      <c r="AG114" s="251">
        <f t="shared" si="64"/>
        <v>108.69209268536162</v>
      </c>
      <c r="AH114" s="236" t="str">
        <f t="shared" si="138"/>
        <v/>
      </c>
      <c r="AI114" s="236" t="str">
        <f t="shared" si="135"/>
        <v>S</v>
      </c>
      <c r="AK114" t="str">
        <v>LE-2024232</v>
      </c>
      <c r="AL114" t="str">
        <f t="shared" si="52"/>
        <v>Mijo</v>
      </c>
      <c r="AM114" t="str">
        <f t="shared" si="53"/>
        <v>S21-1</v>
      </c>
      <c r="AN114">
        <f t="shared" si="54"/>
        <v>13881.6</v>
      </c>
      <c r="AO114" s="261">
        <f t="shared" si="55"/>
        <v>4035.4986522724585</v>
      </c>
      <c r="AP114" s="261">
        <f t="shared" si="56"/>
        <v>4622.5728000000008</v>
      </c>
      <c r="AQ114" s="261">
        <f t="shared" si="57"/>
        <v>162.82187442437407</v>
      </c>
      <c r="AX114" s="255"/>
      <c r="AY114" s="255"/>
      <c r="AZ114" s="255"/>
      <c r="BA114" t="str">
        <v>LE-2024269</v>
      </c>
      <c r="BB114" s="257" t="e">
        <f t="shared" si="58"/>
        <v>#N/A</v>
      </c>
      <c r="BC114">
        <f t="shared" si="59"/>
        <v>0</v>
      </c>
      <c r="BD114" s="28">
        <f t="shared" si="60"/>
        <v>0</v>
      </c>
      <c r="BE114" s="28">
        <f t="shared" si="132"/>
        <v>0</v>
      </c>
    </row>
    <row r="115" spans="1:57" x14ac:dyDescent="0.25">
      <c r="A115" s="224" t="s">
        <v>908</v>
      </c>
      <c r="B115" t="s">
        <v>298</v>
      </c>
      <c r="C115" s="253">
        <f>'Liste WO'!C107</f>
        <v>45596</v>
      </c>
      <c r="D115" s="224">
        <f>'Liste WO'!D107</f>
        <v>244</v>
      </c>
      <c r="E115" s="224" t="str">
        <f>'Liste WO'!E107</f>
        <v>Imprimerie Ste-Julie</v>
      </c>
      <c r="F115" s="224" t="str">
        <f>_xlfn.XLOOKUP(E115,Clients!B:B,Clients!C:C)</f>
        <v>Imprimerie Ste-Julie</v>
      </c>
      <c r="G115" s="224">
        <f>_xlfn.XLOOKUP(D115,'PO Client'!$A:$A,'PO Client'!$E:$E,FALSE)</f>
        <v>105111</v>
      </c>
      <c r="H115" s="234">
        <f>'Liste WO'!I107</f>
        <v>40150</v>
      </c>
      <c r="I115" s="234">
        <f>'Liste WO'!J107</f>
        <v>30027</v>
      </c>
      <c r="J115" s="226" t="str">
        <f>'Liste WO'!L107</f>
        <v>B25-3</v>
      </c>
      <c r="K115" s="227">
        <v>14347.492368000001</v>
      </c>
      <c r="L115" s="227">
        <v>3541.8768</v>
      </c>
      <c r="M115" s="227">
        <v>10692</v>
      </c>
      <c r="N115" s="227"/>
      <c r="O115" s="227">
        <v>180</v>
      </c>
      <c r="P115" s="228">
        <v>2</v>
      </c>
      <c r="Q115" s="81">
        <v>1.5</v>
      </c>
      <c r="R115" s="229">
        <f>-45.05/2</f>
        <v>-22.524999999999999</v>
      </c>
      <c r="S115" s="235">
        <v>1.3935</v>
      </c>
      <c r="T115" s="231">
        <f>_xlfn.XLOOKUP(I115,'Prix MP'!A:A,'Prix MP'!U:U, 0)</f>
        <v>0.30720851418225592</v>
      </c>
      <c r="U115" s="232">
        <f t="shared" si="131"/>
        <v>3284.6734336366803</v>
      </c>
      <c r="V115" s="232">
        <f t="shared" si="102"/>
        <v>34.903669833253396</v>
      </c>
      <c r="W115" s="233">
        <f t="shared" si="133"/>
        <v>7.918844985999372E-3</v>
      </c>
      <c r="X115" s="232">
        <f t="shared" si="107"/>
        <v>43.745717647058818</v>
      </c>
      <c r="Y115" s="232">
        <f t="shared" si="134"/>
        <v>38.4</v>
      </c>
      <c r="Z115" s="232">
        <f t="shared" si="103"/>
        <v>90.144230769230774</v>
      </c>
      <c r="AA115" s="232">
        <f t="shared" si="118"/>
        <v>3469.3420518862235</v>
      </c>
      <c r="AB115" s="244">
        <f>_xlfn.XLOOKUP(H115,'Prix vente'!A:A,'Prix vente'!X:X, "")</f>
        <v>0.33</v>
      </c>
      <c r="AC115" s="244" t="str">
        <f>_xlfn.XLOOKUP(H115,'Prix vente'!A:A,'Prix vente'!Z:Z, "")</f>
        <v>USD</v>
      </c>
      <c r="AD115" s="232">
        <f t="shared" si="136"/>
        <v>4916.7696599999999</v>
      </c>
      <c r="AE115" s="232">
        <f t="shared" si="130"/>
        <v>1447.4276081137764</v>
      </c>
      <c r="AF115" s="236">
        <f t="shared" si="137"/>
        <v>0.29438588915181685</v>
      </c>
      <c r="AG115" s="251">
        <f t="shared" si="64"/>
        <v>3319.5771034699337</v>
      </c>
      <c r="AH115" s="236">
        <f t="shared" si="138"/>
        <v>0.67515408144418421</v>
      </c>
      <c r="AI115" s="236" t="str">
        <f t="shared" si="135"/>
        <v/>
      </c>
      <c r="AK115" t="str">
        <v>LE-2024234</v>
      </c>
      <c r="AL115" t="str">
        <f t="shared" si="52"/>
        <v>Multi-Flex</v>
      </c>
      <c r="AM115" t="str">
        <f t="shared" si="53"/>
        <v>B25-3</v>
      </c>
      <c r="AN115">
        <f t="shared" si="54"/>
        <v>14116.800000000003</v>
      </c>
      <c r="AO115" s="261">
        <f t="shared" si="55"/>
        <v>4125.1196547255031</v>
      </c>
      <c r="AP115" s="261">
        <f t="shared" si="56"/>
        <v>6380.7936000000018</v>
      </c>
      <c r="AQ115" s="261">
        <f t="shared" si="57"/>
        <v>1772.2097832835489</v>
      </c>
      <c r="AX115" s="255"/>
      <c r="AY115" s="255"/>
      <c r="AZ115" s="255"/>
      <c r="BA115" t="str">
        <v>LE-2024270</v>
      </c>
      <c r="BB115" s="257" t="e">
        <f t="shared" si="58"/>
        <v>#N/A</v>
      </c>
      <c r="BC115">
        <f t="shared" si="59"/>
        <v>0</v>
      </c>
      <c r="BD115" s="28">
        <f t="shared" si="60"/>
        <v>0</v>
      </c>
      <c r="BE115" s="28">
        <f t="shared" si="132"/>
        <v>0</v>
      </c>
    </row>
    <row r="116" spans="1:57" x14ac:dyDescent="0.25">
      <c r="A116" s="224" t="s">
        <v>909</v>
      </c>
      <c r="B116" t="s">
        <v>298</v>
      </c>
      <c r="C116" s="253">
        <f>'Liste WO'!C108</f>
        <v>45600</v>
      </c>
      <c r="D116" s="224">
        <f>'Liste WO'!D108</f>
        <v>245</v>
      </c>
      <c r="E116" s="224" t="str">
        <f>'Liste WO'!E108</f>
        <v>Étiquettes Luso-Flex</v>
      </c>
      <c r="F116" s="224" t="str">
        <f>_xlfn.XLOOKUP(E116,Clients!B:B,Clients!C:C)</f>
        <v>Luso-Flex</v>
      </c>
      <c r="G116" s="224" t="str">
        <f>_xlfn.XLOOKUP(D116,'PO Client'!$A:$A,'PO Client'!$E:$E,FALSE)</f>
        <v>440-2</v>
      </c>
      <c r="H116" s="234">
        <f>'Liste WO'!I108</f>
        <v>40136</v>
      </c>
      <c r="I116" s="234">
        <f>'Liste WO'!J108</f>
        <v>30026</v>
      </c>
      <c r="J116" s="226" t="str">
        <f>'Liste WO'!L108</f>
        <v>D11-2</v>
      </c>
      <c r="K116" s="275"/>
      <c r="L116" s="275"/>
      <c r="M116" s="275"/>
      <c r="N116" s="275"/>
      <c r="O116" s="275"/>
      <c r="P116" s="276"/>
      <c r="Q116" s="277"/>
      <c r="R116" s="248"/>
      <c r="S116" s="246"/>
      <c r="T116" s="231">
        <f>_xlfn.XLOOKUP(I116,'Prix MP'!A:A,'Prix MP'!U:U, 0)</f>
        <v>0.3169705647156798</v>
      </c>
      <c r="U116" s="232">
        <f t="shared" si="131"/>
        <v>0</v>
      </c>
      <c r="V116" s="232">
        <f t="shared" si="102"/>
        <v>0</v>
      </c>
      <c r="W116" s="233" t="str">
        <f t="shared" si="133"/>
        <v/>
      </c>
      <c r="X116" s="232">
        <f t="shared" si="107"/>
        <v>0</v>
      </c>
      <c r="Y116" s="232">
        <f t="shared" si="134"/>
        <v>0</v>
      </c>
      <c r="Z116" s="232">
        <f t="shared" si="103"/>
        <v>0</v>
      </c>
      <c r="AA116" s="232">
        <f t="shared" si="118"/>
        <v>0</v>
      </c>
      <c r="AB116" s="246"/>
      <c r="AC116" s="244" t="str">
        <f>_xlfn.XLOOKUP(H116,'Prix vente'!A:A,'Prix vente'!Z:Z, "")</f>
        <v>CAD</v>
      </c>
      <c r="AD116" s="232">
        <f t="shared" si="136"/>
        <v>0</v>
      </c>
      <c r="AE116" s="232">
        <f t="shared" si="130"/>
        <v>0</v>
      </c>
      <c r="AF116" s="236" t="str">
        <f t="shared" si="137"/>
        <v/>
      </c>
      <c r="AG116" s="251">
        <f t="shared" si="64"/>
        <v>0</v>
      </c>
      <c r="AH116" s="236" t="str">
        <f t="shared" si="138"/>
        <v/>
      </c>
      <c r="AI116" s="236" t="str">
        <f t="shared" si="135"/>
        <v>S</v>
      </c>
      <c r="AK116" t="str">
        <v>LE-2024238</v>
      </c>
      <c r="AL116" t="str">
        <f t="shared" si="52"/>
        <v>Nationale</v>
      </c>
      <c r="AM116" t="str">
        <f t="shared" si="53"/>
        <v>S21-1</v>
      </c>
      <c r="AN116">
        <f t="shared" si="54"/>
        <v>6962.4</v>
      </c>
      <c r="AO116" s="261">
        <f t="shared" si="55"/>
        <v>2017.7493261362292</v>
      </c>
      <c r="AP116" s="261">
        <f t="shared" si="56"/>
        <v>2200.1183999999998</v>
      </c>
      <c r="AQ116" s="261">
        <f t="shared" si="57"/>
        <v>-162.25129355704394</v>
      </c>
      <c r="AX116" s="255"/>
      <c r="AY116" s="255"/>
      <c r="AZ116" s="255"/>
      <c r="BA116" t="str">
        <v>LE-2024271</v>
      </c>
      <c r="BB116" s="257" t="e">
        <f t="shared" si="58"/>
        <v>#N/A</v>
      </c>
      <c r="BC116">
        <f t="shared" si="59"/>
        <v>0</v>
      </c>
      <c r="BD116" s="28">
        <f t="shared" si="60"/>
        <v>0</v>
      </c>
      <c r="BE116" s="28">
        <f t="shared" si="132"/>
        <v>0</v>
      </c>
    </row>
    <row r="117" spans="1:57" x14ac:dyDescent="0.25">
      <c r="A117" s="224" t="s">
        <v>910</v>
      </c>
      <c r="B117" t="s">
        <v>298</v>
      </c>
      <c r="C117" s="253">
        <f>'Liste WO'!C109</f>
        <v>45601</v>
      </c>
      <c r="D117" s="224">
        <f>'Liste WO'!D109</f>
        <v>246</v>
      </c>
      <c r="E117" s="224" t="str">
        <f>'Liste WO'!E109</f>
        <v>Étiquettes Luso-Flex</v>
      </c>
      <c r="F117" s="224" t="str">
        <f>_xlfn.XLOOKUP(E117,Clients!B:B,Clients!C:C)</f>
        <v>Luso-Flex</v>
      </c>
      <c r="G117" s="224">
        <f>_xlfn.XLOOKUP(D117,'PO Client'!$A:$A,'PO Client'!$E:$E,FALSE)</f>
        <v>1942</v>
      </c>
      <c r="H117" s="234">
        <f>'Liste WO'!I109</f>
        <v>40156</v>
      </c>
      <c r="I117" s="234">
        <f>'Liste WO'!J109</f>
        <v>30026</v>
      </c>
      <c r="J117" s="226" t="str">
        <f>'Liste WO'!L109</f>
        <v>D11-2</v>
      </c>
      <c r="K117" s="227">
        <v>13825.607664000001</v>
      </c>
      <c r="L117" s="227">
        <v>6505.4880000000003</v>
      </c>
      <c r="M117" s="227">
        <v>7223.9999999999991</v>
      </c>
      <c r="N117" s="227"/>
      <c r="O117" s="227">
        <v>60.20000000000001</v>
      </c>
      <c r="P117" s="228">
        <v>2</v>
      </c>
      <c r="Q117" s="81">
        <v>2</v>
      </c>
      <c r="R117" s="229">
        <v>0</v>
      </c>
      <c r="S117" s="235"/>
      <c r="T117" s="231">
        <f>_xlfn.XLOOKUP(I117,'Prix MP'!A:A,'Prix MP'!U:U, 0)</f>
        <v>0.3169705647156798</v>
      </c>
      <c r="U117" s="232">
        <f t="shared" si="131"/>
        <v>2289.7953595060708</v>
      </c>
      <c r="V117" s="232">
        <f t="shared" si="102"/>
        <v>30.467104178361922</v>
      </c>
      <c r="W117" s="233">
        <f t="shared" si="133"/>
        <v>6.9522921766602824E-3</v>
      </c>
      <c r="X117" s="232">
        <f t="shared" si="107"/>
        <v>14.63051223529412</v>
      </c>
      <c r="Y117" s="232">
        <f t="shared" si="134"/>
        <v>38.4</v>
      </c>
      <c r="Z117" s="232">
        <f t="shared" si="103"/>
        <v>120.19230769230769</v>
      </c>
      <c r="AA117" s="232">
        <f t="shared" si="118"/>
        <v>2493.4852836120344</v>
      </c>
      <c r="AB117" s="244">
        <f>_xlfn.XLOOKUP(H117,'Prix vente'!A:A,'Prix vente'!X:X, "")</f>
        <v>0.46600000000000003</v>
      </c>
      <c r="AC117" s="244" t="str">
        <f>_xlfn.XLOOKUP(H117,'Prix vente'!A:A,'Prix vente'!Z:Z, "")</f>
        <v>CAD</v>
      </c>
      <c r="AD117" s="232">
        <f t="shared" si="136"/>
        <v>3366.3839999999996</v>
      </c>
      <c r="AE117" s="232">
        <f t="shared" si="130"/>
        <v>872.89871638796512</v>
      </c>
      <c r="AF117" s="236">
        <f t="shared" si="137"/>
        <v>0.25929861726646908</v>
      </c>
      <c r="AG117" s="251">
        <f t="shared" si="64"/>
        <v>2320.2624636844325</v>
      </c>
      <c r="AH117" s="236">
        <f t="shared" si="138"/>
        <v>0.689244739662627</v>
      </c>
      <c r="AI117" s="236" t="str">
        <f t="shared" si="135"/>
        <v/>
      </c>
      <c r="AK117">
        <v>0</v>
      </c>
      <c r="AL117" t="e">
        <f t="shared" si="52"/>
        <v>#N/A</v>
      </c>
      <c r="AM117" t="e">
        <f t="shared" si="53"/>
        <v>#N/A</v>
      </c>
      <c r="AN117" t="e">
        <f t="shared" si="54"/>
        <v>#N/A</v>
      </c>
      <c r="AO117" s="261" t="e">
        <f t="shared" si="55"/>
        <v>#N/A</v>
      </c>
      <c r="AP117" s="261" t="e">
        <f t="shared" si="56"/>
        <v>#N/A</v>
      </c>
      <c r="AQ117" s="261" t="e">
        <f t="shared" si="57"/>
        <v>#N/A</v>
      </c>
      <c r="AX117" s="255"/>
      <c r="AY117" s="255"/>
      <c r="AZ117" s="255"/>
      <c r="BA117" t="str">
        <v>LE-2024272</v>
      </c>
      <c r="BB117" s="257" t="e">
        <f t="shared" si="58"/>
        <v>#N/A</v>
      </c>
      <c r="BC117">
        <f t="shared" si="59"/>
        <v>0</v>
      </c>
      <c r="BD117" s="28">
        <f t="shared" si="60"/>
        <v>0</v>
      </c>
      <c r="BE117" s="28">
        <f t="shared" si="132"/>
        <v>0</v>
      </c>
    </row>
    <row r="118" spans="1:57" x14ac:dyDescent="0.25">
      <c r="A118" s="224" t="s">
        <v>1148</v>
      </c>
      <c r="B118" t="s">
        <v>298</v>
      </c>
      <c r="C118" s="253">
        <f>'Liste WO'!C110</f>
        <v>45601</v>
      </c>
      <c r="D118" s="224">
        <f>'Liste WO'!D110</f>
        <v>247</v>
      </c>
      <c r="E118" s="224" t="str">
        <f>'Liste WO'!E110</f>
        <v>Étiquettes Luso-Flex</v>
      </c>
      <c r="F118" s="224" t="str">
        <f>_xlfn.XLOOKUP(E118,Clients!B:B,Clients!C:C)</f>
        <v>Luso-Flex</v>
      </c>
      <c r="G118" s="224">
        <f>_xlfn.XLOOKUP(D118,'PO Client'!$A:$A,'PO Client'!$E:$E,FALSE)</f>
        <v>1944</v>
      </c>
      <c r="H118" s="234">
        <f>'Liste WO'!I110</f>
        <v>40157</v>
      </c>
      <c r="I118" s="234">
        <f>'Liste WO'!J110</f>
        <v>30026</v>
      </c>
      <c r="J118" s="226" t="str">
        <f>'Liste WO'!L110</f>
        <v>D11-2</v>
      </c>
      <c r="K118" s="227">
        <v>6505.4880000000003</v>
      </c>
      <c r="L118" s="227">
        <v>2963.6112000000003</v>
      </c>
      <c r="M118" s="227">
        <v>3295.5749999999989</v>
      </c>
      <c r="N118" s="227"/>
      <c r="O118" s="227">
        <v>59.999999999999993</v>
      </c>
      <c r="P118" s="228">
        <v>1</v>
      </c>
      <c r="Q118" s="81">
        <v>5.5</v>
      </c>
      <c r="R118" s="229">
        <v>0</v>
      </c>
      <c r="S118" s="235"/>
      <c r="T118" s="231">
        <f>_xlfn.XLOOKUP(I118,'Prix MP'!A:A,'Prix MP'!U:U, 0)</f>
        <v>0.3169705647156798</v>
      </c>
      <c r="U118" s="232">
        <f t="shared" ref="U118:U181" si="139">(M118+N118)*T118</f>
        <v>1044.600268812876</v>
      </c>
      <c r="V118" s="232">
        <f t="shared" ref="V118:V181" si="140">(K118-M118-L118)*T118</f>
        <v>78.070420636488777</v>
      </c>
      <c r="W118" s="233">
        <f t="shared" ref="W118:W181" si="141">IFERROR((K118-M118-L118)/K118,"")</f>
        <v>3.7860618603862015E-2</v>
      </c>
      <c r="X118" s="232">
        <f t="shared" ref="X118:X181" si="142">20.6577/85*O118</f>
        <v>14.581905882352938</v>
      </c>
      <c r="Y118" s="232">
        <f t="shared" ref="Y118:Y181" si="143">19.2*P118</f>
        <v>19.2</v>
      </c>
      <c r="Z118" s="232">
        <f t="shared" ref="Z118:Z181" si="144">125000/52/40*Q118</f>
        <v>330.52884615384613</v>
      </c>
      <c r="AA118" s="232">
        <f t="shared" ref="AA118:AA181" si="145">(M118+N118)*T118+R118+V118+X118+Y118+Z118</f>
        <v>1486.9814414855639</v>
      </c>
      <c r="AB118" s="244">
        <f>_xlfn.XLOOKUP(H118,'Prix vente'!A:A,'Prix vente'!X:X, "")</f>
        <v>0.46600000000000003</v>
      </c>
      <c r="AC118" s="244" t="str">
        <f>_xlfn.XLOOKUP(H118,'Prix vente'!A:A,'Prix vente'!Z:Z, "")</f>
        <v>CAD</v>
      </c>
      <c r="AD118" s="232">
        <f t="shared" ref="AD118:AD181" si="146">IFERROR(IF(AC118="CAD",(M118+N118)*AB118,(M118+N118)*AB118*S118),0)</f>
        <v>1535.7379499999995</v>
      </c>
      <c r="AE118" s="232">
        <f t="shared" ref="AE118:AE181" si="147">AD118-AA118</f>
        <v>48.756508514435609</v>
      </c>
      <c r="AF118" s="236">
        <f t="shared" ref="AF118:AF181" si="148">IFERROR(1-AA118/AD118,"")</f>
        <v>3.1747934935407174E-2</v>
      </c>
      <c r="AG118" s="251">
        <f t="shared" ref="AG118:AG181" si="149">((M118+N118)*T118+V118)</f>
        <v>1122.6706894493648</v>
      </c>
      <c r="AH118" s="236">
        <f t="shared" ref="AH118:AH181" si="150">IFERROR(AG118/AD118,"")</f>
        <v>0.73103011451228717</v>
      </c>
      <c r="AI118" s="236" t="str">
        <f t="shared" ref="AI118:AI181" si="151">IFERROR(IF(AD118=0,"S",""),"S")</f>
        <v/>
      </c>
      <c r="AK118">
        <v>0</v>
      </c>
      <c r="AL118" t="e">
        <f t="shared" si="52"/>
        <v>#N/A</v>
      </c>
      <c r="AM118" t="e">
        <f t="shared" si="53"/>
        <v>#N/A</v>
      </c>
      <c r="AN118" t="e">
        <f t="shared" si="54"/>
        <v>#N/A</v>
      </c>
      <c r="AO118" s="261" t="e">
        <f t="shared" si="55"/>
        <v>#N/A</v>
      </c>
      <c r="AP118" s="261" t="e">
        <f t="shared" si="56"/>
        <v>#N/A</v>
      </c>
      <c r="AQ118" s="261" t="e">
        <f t="shared" si="57"/>
        <v>#N/A</v>
      </c>
      <c r="AX118" s="255"/>
      <c r="AY118" s="255"/>
      <c r="AZ118" s="255"/>
      <c r="BA118" t="str">
        <v>LE-2024273</v>
      </c>
      <c r="BB118" s="257" t="e">
        <f t="shared" si="58"/>
        <v>#N/A</v>
      </c>
      <c r="BC118">
        <f t="shared" si="59"/>
        <v>0</v>
      </c>
      <c r="BD118" s="28">
        <f t="shared" si="60"/>
        <v>0</v>
      </c>
      <c r="BE118" s="28">
        <f t="shared" si="132"/>
        <v>0</v>
      </c>
    </row>
    <row r="119" spans="1:57" x14ac:dyDescent="0.25">
      <c r="A119" s="224" t="s">
        <v>1149</v>
      </c>
      <c r="B119" t="s">
        <v>298</v>
      </c>
      <c r="C119" s="253">
        <f>'Liste WO'!C111</f>
        <v>45618</v>
      </c>
      <c r="D119" s="224">
        <f>'Liste WO'!D111</f>
        <v>248</v>
      </c>
      <c r="E119" s="224" t="str">
        <f>'Liste WO'!E111</f>
        <v>Imprimerie Bas St-Laurent</v>
      </c>
      <c r="F119" s="224" t="str">
        <f>_xlfn.XLOOKUP(E119,Clients!B:B,Clients!C:C)</f>
        <v>Bas St-Laurent</v>
      </c>
      <c r="G119" s="224" t="str">
        <f>_xlfn.XLOOKUP(D119,'PO Client'!$A:$A,'PO Client'!$E:$E,FALSE)</f>
        <v>Échantillon D11</v>
      </c>
      <c r="H119" s="234">
        <f>'Liste WO'!I111</f>
        <v>40160</v>
      </c>
      <c r="I119" s="234">
        <f>'Liste WO'!J111</f>
        <v>30026</v>
      </c>
      <c r="J119" s="226" t="str">
        <f>'Liste WO'!L111</f>
        <v>D11-2</v>
      </c>
      <c r="K119" s="227">
        <v>929.28000000000009</v>
      </c>
      <c r="L119" s="227">
        <v>654.72</v>
      </c>
      <c r="M119" s="227">
        <v>213.84000000000003</v>
      </c>
      <c r="N119" s="227"/>
      <c r="O119" s="227">
        <v>7.1280000000000001</v>
      </c>
      <c r="P119" s="228">
        <v>0</v>
      </c>
      <c r="Q119" s="81">
        <v>1</v>
      </c>
      <c r="R119" s="229">
        <v>0</v>
      </c>
      <c r="S119" s="235"/>
      <c r="T119" s="231">
        <f>_xlfn.XLOOKUP(I119,'Prix MP'!A:A,'Prix MP'!U:U, 0)</f>
        <v>0.3169705647156798</v>
      </c>
      <c r="U119" s="232">
        <f t="shared" si="139"/>
        <v>67.780985558800978</v>
      </c>
      <c r="V119" s="232">
        <f t="shared" si="140"/>
        <v>19.246452689536085</v>
      </c>
      <c r="W119" s="233">
        <f t="shared" si="141"/>
        <v>6.5340909090909116E-2</v>
      </c>
      <c r="X119" s="232">
        <f t="shared" si="142"/>
        <v>1.7323304188235293</v>
      </c>
      <c r="Y119" s="232">
        <f t="shared" si="143"/>
        <v>0</v>
      </c>
      <c r="Z119" s="232">
        <f t="shared" si="144"/>
        <v>60.096153846153847</v>
      </c>
      <c r="AA119" s="232">
        <f t="shared" si="145"/>
        <v>148.85592251331443</v>
      </c>
      <c r="AB119" s="244">
        <f>_xlfn.XLOOKUP(H119,'Prix vente'!A:A,'Prix vente'!X:X, "")</f>
        <v>0</v>
      </c>
      <c r="AC119" s="244" t="str">
        <f>_xlfn.XLOOKUP(H119,'Prix vente'!A:A,'Prix vente'!Z:Z, "")</f>
        <v>CAD</v>
      </c>
      <c r="AD119" s="232">
        <f t="shared" si="146"/>
        <v>0</v>
      </c>
      <c r="AE119" s="232">
        <f t="shared" si="147"/>
        <v>-148.85592251331443</v>
      </c>
      <c r="AF119" s="236" t="str">
        <f t="shared" si="148"/>
        <v/>
      </c>
      <c r="AG119" s="251">
        <f t="shared" si="149"/>
        <v>87.027438248337063</v>
      </c>
      <c r="AH119" s="236" t="str">
        <f t="shared" si="150"/>
        <v/>
      </c>
      <c r="AI119" s="236" t="str">
        <f t="shared" si="151"/>
        <v>S</v>
      </c>
      <c r="AK119">
        <v>0</v>
      </c>
      <c r="AL119" t="e">
        <f t="shared" si="52"/>
        <v>#N/A</v>
      </c>
      <c r="AM119" t="e">
        <f t="shared" si="53"/>
        <v>#N/A</v>
      </c>
      <c r="AN119" t="e">
        <f t="shared" si="54"/>
        <v>#N/A</v>
      </c>
      <c r="AO119" s="261" t="e">
        <f t="shared" si="55"/>
        <v>#N/A</v>
      </c>
      <c r="AP119" s="261" t="e">
        <f t="shared" si="56"/>
        <v>#N/A</v>
      </c>
      <c r="AQ119" s="261" t="e">
        <f t="shared" si="57"/>
        <v>#N/A</v>
      </c>
      <c r="AX119" s="255"/>
      <c r="AY119" s="255"/>
      <c r="AZ119" s="255"/>
      <c r="BA119" t="str">
        <v>LE-2024274</v>
      </c>
      <c r="BB119" s="257" t="e">
        <f t="shared" si="58"/>
        <v>#N/A</v>
      </c>
      <c r="BC119">
        <f t="shared" si="59"/>
        <v>0</v>
      </c>
      <c r="BD119" s="28">
        <f t="shared" si="60"/>
        <v>0</v>
      </c>
      <c r="BE119" s="28">
        <f t="shared" si="132"/>
        <v>0</v>
      </c>
    </row>
    <row r="120" spans="1:57" x14ac:dyDescent="0.25">
      <c r="A120" s="224" t="s">
        <v>1150</v>
      </c>
      <c r="B120" t="s">
        <v>298</v>
      </c>
      <c r="C120" s="253">
        <f>'Liste WO'!C112</f>
        <v>45601</v>
      </c>
      <c r="D120" s="224">
        <f>'Liste WO'!D112</f>
        <v>245</v>
      </c>
      <c r="E120" s="224" t="str">
        <f>'Liste WO'!E112</f>
        <v>Étiquettes Luso-Flex</v>
      </c>
      <c r="F120" s="224" t="str">
        <f>_xlfn.XLOOKUP(E120,Clients!B:B,Clients!C:C)</f>
        <v>Luso-Flex</v>
      </c>
      <c r="G120" s="224" t="str">
        <f>_xlfn.XLOOKUP(D120,'PO Client'!$A:$A,'PO Client'!$E:$E,FALSE)</f>
        <v>440-2</v>
      </c>
      <c r="H120" s="234">
        <f>'Liste WO'!I112</f>
        <v>0</v>
      </c>
      <c r="I120" s="234">
        <f>'Liste WO'!J112</f>
        <v>0</v>
      </c>
      <c r="J120" s="226" t="s">
        <v>1426</v>
      </c>
      <c r="K120" s="275"/>
      <c r="L120" s="275"/>
      <c r="M120" s="275"/>
      <c r="N120" s="275"/>
      <c r="O120" s="275"/>
      <c r="P120" s="276"/>
      <c r="Q120" s="277"/>
      <c r="R120" s="248"/>
      <c r="S120" s="246"/>
      <c r="T120" s="231">
        <f>_xlfn.XLOOKUP(I120,'Prix MP'!A:A,'Prix MP'!U:U, 0)</f>
        <v>0</v>
      </c>
      <c r="U120" s="232">
        <f t="shared" si="139"/>
        <v>0</v>
      </c>
      <c r="V120" s="232">
        <f>(K120-M120-L120)*T120</f>
        <v>0</v>
      </c>
      <c r="W120" s="233" t="str">
        <f>IFERROR((K120-M120-L120)/K120,"")</f>
        <v/>
      </c>
      <c r="X120" s="232">
        <f t="shared" si="142"/>
        <v>0</v>
      </c>
      <c r="Y120" s="232">
        <f t="shared" si="143"/>
        <v>0</v>
      </c>
      <c r="Z120" s="232">
        <f t="shared" si="144"/>
        <v>0</v>
      </c>
      <c r="AA120" s="232">
        <f t="shared" si="145"/>
        <v>0</v>
      </c>
      <c r="AB120" s="244" t="str">
        <f>_xlfn.XLOOKUP(H120,'Prix vente'!A:A,'Prix vente'!X:X, "")</f>
        <v/>
      </c>
      <c r="AC120" s="244" t="str">
        <f>_xlfn.XLOOKUP(H120,'Prix vente'!A:A,'Prix vente'!Z:Z, "")</f>
        <v/>
      </c>
      <c r="AD120" s="232">
        <f t="shared" si="146"/>
        <v>0</v>
      </c>
      <c r="AE120" s="232">
        <f t="shared" si="147"/>
        <v>0</v>
      </c>
      <c r="AF120" s="236" t="str">
        <f t="shared" si="148"/>
        <v/>
      </c>
      <c r="AG120" s="251">
        <f t="shared" si="149"/>
        <v>0</v>
      </c>
      <c r="AH120" s="236" t="str">
        <f t="shared" si="150"/>
        <v/>
      </c>
      <c r="AI120" s="236" t="str">
        <f t="shared" si="151"/>
        <v>S</v>
      </c>
      <c r="AK120">
        <v>0</v>
      </c>
      <c r="AL120" t="e">
        <f t="shared" si="52"/>
        <v>#N/A</v>
      </c>
      <c r="AM120" t="e">
        <f t="shared" si="53"/>
        <v>#N/A</v>
      </c>
      <c r="AN120" t="e">
        <f t="shared" si="54"/>
        <v>#N/A</v>
      </c>
      <c r="AO120" s="261" t="e">
        <f t="shared" si="55"/>
        <v>#N/A</v>
      </c>
      <c r="AP120" s="261" t="e">
        <f t="shared" si="56"/>
        <v>#N/A</v>
      </c>
      <c r="AQ120" s="261" t="e">
        <f t="shared" si="57"/>
        <v>#N/A</v>
      </c>
      <c r="AX120" s="255"/>
      <c r="AY120" s="255"/>
      <c r="AZ120" s="255"/>
      <c r="BA120" t="str">
        <v>LE-2024275</v>
      </c>
      <c r="BB120" s="257" t="e">
        <f t="shared" si="58"/>
        <v>#N/A</v>
      </c>
      <c r="BC120">
        <f t="shared" si="59"/>
        <v>0</v>
      </c>
      <c r="BD120" s="28">
        <f t="shared" si="60"/>
        <v>0</v>
      </c>
      <c r="BE120" s="28">
        <f t="shared" si="132"/>
        <v>0</v>
      </c>
    </row>
    <row r="121" spans="1:57" x14ac:dyDescent="0.25">
      <c r="A121" s="224" t="s">
        <v>1151</v>
      </c>
      <c r="B121" t="s">
        <v>298</v>
      </c>
      <c r="C121" s="253">
        <f>'Liste WO'!C113</f>
        <v>45607</v>
      </c>
      <c r="D121" s="224">
        <f>'Liste WO'!D113</f>
        <v>0</v>
      </c>
      <c r="E121" s="224" t="s">
        <v>1555</v>
      </c>
      <c r="F121" s="224" t="str">
        <f>_xlfn.XLOOKUP(E121,Clients!B:B,Clients!C:C)</f>
        <v>Alpha</v>
      </c>
      <c r="G121" s="224" t="s">
        <v>1559</v>
      </c>
      <c r="H121" s="234">
        <f>'Liste WO'!I113</f>
        <v>40166</v>
      </c>
      <c r="I121" s="234">
        <f>'Liste WO'!J113</f>
        <v>30026</v>
      </c>
      <c r="J121" s="226" t="str">
        <f>'Liste WO'!L113</f>
        <v>D11-2</v>
      </c>
      <c r="K121" s="227">
        <v>13754.770128</v>
      </c>
      <c r="L121" s="227">
        <v>7797.8207999999995</v>
      </c>
      <c r="M121" s="227">
        <v>5865.2999999999993</v>
      </c>
      <c r="N121" s="227"/>
      <c r="O121" s="227">
        <v>51.449999999999989</v>
      </c>
      <c r="P121" s="228">
        <v>1</v>
      </c>
      <c r="Q121" s="81">
        <v>0.75</v>
      </c>
      <c r="R121" s="229">
        <v>0</v>
      </c>
      <c r="S121" s="235"/>
      <c r="T121" s="231">
        <f>_xlfn.XLOOKUP(I121,'Prix MP'!A:A,'Prix MP'!U:U, 0)</f>
        <v>0.3169705647156798</v>
      </c>
      <c r="U121" s="232">
        <f t="shared" si="139"/>
        <v>1859.1274532268765</v>
      </c>
      <c r="V121" s="232">
        <f>(K121-M121-L121)*T121</f>
        <v>29.050139251972986</v>
      </c>
      <c r="W121" s="233">
        <f>IFERROR((K121-M121-L121)/K121,"")</f>
        <v>6.663094122775247E-3</v>
      </c>
      <c r="X121" s="232">
        <f t="shared" si="142"/>
        <v>12.503984294117643</v>
      </c>
      <c r="Y121" s="232">
        <f t="shared" si="143"/>
        <v>19.2</v>
      </c>
      <c r="Z121" s="232">
        <f t="shared" si="144"/>
        <v>45.072115384615387</v>
      </c>
      <c r="AA121" s="232">
        <f t="shared" si="145"/>
        <v>1964.9536921575825</v>
      </c>
      <c r="AB121" s="244">
        <f>_xlfn.XLOOKUP(H121,'Prix vente'!A:A,'Prix vente'!X:X, "")</f>
        <v>0</v>
      </c>
      <c r="AC121" s="244" t="str">
        <f>_xlfn.XLOOKUP(H121,'Prix vente'!A:A,'Prix vente'!Z:Z, "")</f>
        <v>CAD</v>
      </c>
      <c r="AD121" s="232">
        <f t="shared" si="146"/>
        <v>0</v>
      </c>
      <c r="AE121" s="232">
        <f t="shared" si="147"/>
        <v>-1964.9536921575825</v>
      </c>
      <c r="AF121" s="236" t="str">
        <f t="shared" si="148"/>
        <v/>
      </c>
      <c r="AG121" s="251">
        <f t="shared" si="149"/>
        <v>1888.1775924788494</v>
      </c>
      <c r="AH121" s="236" t="str">
        <f t="shared" si="150"/>
        <v/>
      </c>
      <c r="AI121" s="236" t="str">
        <f t="shared" si="151"/>
        <v>S</v>
      </c>
      <c r="AK121">
        <v>0</v>
      </c>
      <c r="AL121" t="e">
        <f t="shared" si="52"/>
        <v>#N/A</v>
      </c>
      <c r="AM121" t="e">
        <f t="shared" si="53"/>
        <v>#N/A</v>
      </c>
      <c r="AN121" t="e">
        <f t="shared" si="54"/>
        <v>#N/A</v>
      </c>
      <c r="AO121" s="261" t="e">
        <f t="shared" si="55"/>
        <v>#N/A</v>
      </c>
      <c r="AP121" s="261" t="e">
        <f t="shared" si="56"/>
        <v>#N/A</v>
      </c>
      <c r="AQ121" s="261" t="e">
        <f t="shared" si="57"/>
        <v>#N/A</v>
      </c>
      <c r="AX121" s="255"/>
      <c r="AY121" s="255"/>
      <c r="AZ121" s="255"/>
      <c r="BA121" t="str">
        <v>LE-2024276</v>
      </c>
      <c r="BB121" s="257" t="e">
        <f t="shared" si="58"/>
        <v>#N/A</v>
      </c>
      <c r="BC121">
        <f t="shared" si="59"/>
        <v>0</v>
      </c>
      <c r="BD121" s="28">
        <f t="shared" si="60"/>
        <v>0</v>
      </c>
      <c r="BE121" s="28">
        <f t="shared" si="132"/>
        <v>0</v>
      </c>
    </row>
    <row r="122" spans="1:57" x14ac:dyDescent="0.25">
      <c r="A122" s="224" t="s">
        <v>1152</v>
      </c>
      <c r="B122" t="s">
        <v>298</v>
      </c>
      <c r="C122" s="253">
        <f>'Liste WO'!C114</f>
        <v>45608</v>
      </c>
      <c r="D122" s="224">
        <f>'Liste WO'!D114</f>
        <v>0</v>
      </c>
      <c r="E122" s="224" t="s">
        <v>1555</v>
      </c>
      <c r="F122" s="224" t="str">
        <f>_xlfn.XLOOKUP(E122,Clients!B:B,Clients!C:C)</f>
        <v>Alpha</v>
      </c>
      <c r="G122" s="224" t="s">
        <v>1559</v>
      </c>
      <c r="H122" s="234">
        <f>'Liste WO'!I114</f>
        <v>40167</v>
      </c>
      <c r="I122" s="234">
        <f>'Liste WO'!J114</f>
        <v>30012</v>
      </c>
      <c r="J122" s="226" t="str">
        <f>'Liste WO'!L114</f>
        <v>D21-1</v>
      </c>
      <c r="K122" s="227">
        <v>14013.75</v>
      </c>
      <c r="L122" s="227">
        <v>1983.7440000000004</v>
      </c>
      <c r="M122" s="227">
        <v>11715.435000000001</v>
      </c>
      <c r="N122" s="227"/>
      <c r="O122" s="227">
        <v>154.27500000000001</v>
      </c>
      <c r="P122" s="228">
        <v>1</v>
      </c>
      <c r="Q122" s="81">
        <v>3</v>
      </c>
      <c r="R122" s="229">
        <v>0</v>
      </c>
      <c r="S122" s="235"/>
      <c r="T122" s="231">
        <f>_xlfn.XLOOKUP(I122,'Prix MP'!A:A,'Prix MP'!U:U, 0)</f>
        <v>0.32797457659534618</v>
      </c>
      <c r="U122" s="232">
        <f t="shared" si="139"/>
        <v>3842.3648337553</v>
      </c>
      <c r="V122" s="232">
        <f t="shared" si="140"/>
        <v>103.17129053417409</v>
      </c>
      <c r="W122" s="233">
        <f t="shared" si="141"/>
        <v>2.2447310677013527E-2</v>
      </c>
      <c r="X122" s="232">
        <f t="shared" si="142"/>
        <v>37.493725499999996</v>
      </c>
      <c r="Y122" s="232">
        <f t="shared" si="143"/>
        <v>19.2</v>
      </c>
      <c r="Z122" s="232">
        <f t="shared" si="144"/>
        <v>180.28846153846155</v>
      </c>
      <c r="AA122" s="232">
        <f t="shared" si="145"/>
        <v>4182.5183113279354</v>
      </c>
      <c r="AB122" s="244">
        <f>_xlfn.XLOOKUP(H122,'Prix vente'!A:A,'Prix vente'!X:X, "")</f>
        <v>0</v>
      </c>
      <c r="AC122" s="244" t="str">
        <f>_xlfn.XLOOKUP(H122,'Prix vente'!A:A,'Prix vente'!Z:Z, "")</f>
        <v>CAD</v>
      </c>
      <c r="AD122" s="232">
        <f t="shared" si="146"/>
        <v>0</v>
      </c>
      <c r="AE122" s="232">
        <f t="shared" si="147"/>
        <v>-4182.5183113279354</v>
      </c>
      <c r="AF122" s="236" t="str">
        <f t="shared" si="148"/>
        <v/>
      </c>
      <c r="AG122" s="251">
        <f t="shared" si="149"/>
        <v>3945.5361242894742</v>
      </c>
      <c r="AH122" s="236" t="str">
        <f t="shared" si="150"/>
        <v/>
      </c>
      <c r="AI122" s="236" t="str">
        <f t="shared" si="151"/>
        <v>S</v>
      </c>
      <c r="AK122">
        <v>0</v>
      </c>
      <c r="AL122" t="e">
        <f t="shared" si="52"/>
        <v>#N/A</v>
      </c>
      <c r="AM122" t="e">
        <f t="shared" si="53"/>
        <v>#N/A</v>
      </c>
      <c r="AN122" t="e">
        <f t="shared" si="54"/>
        <v>#N/A</v>
      </c>
      <c r="AO122" s="261" t="e">
        <f t="shared" si="55"/>
        <v>#N/A</v>
      </c>
      <c r="AP122" s="261" t="e">
        <f t="shared" si="56"/>
        <v>#N/A</v>
      </c>
      <c r="AQ122" s="261" t="e">
        <f t="shared" si="57"/>
        <v>#N/A</v>
      </c>
      <c r="AX122" s="255"/>
      <c r="AY122" s="255"/>
      <c r="AZ122" s="255"/>
      <c r="BA122" t="str">
        <v>LE-2024277</v>
      </c>
      <c r="BB122" s="257" t="e">
        <f t="shared" si="58"/>
        <v>#N/A</v>
      </c>
      <c r="BC122">
        <f t="shared" si="59"/>
        <v>0</v>
      </c>
      <c r="BD122" s="28">
        <f t="shared" si="60"/>
        <v>0</v>
      </c>
      <c r="BE122" s="28">
        <f t="shared" si="132"/>
        <v>0</v>
      </c>
    </row>
    <row r="123" spans="1:57" x14ac:dyDescent="0.25">
      <c r="A123" s="224" t="s">
        <v>1153</v>
      </c>
      <c r="B123" t="s">
        <v>298</v>
      </c>
      <c r="C123" s="253">
        <f>'Liste WO'!C115</f>
        <v>45608</v>
      </c>
      <c r="D123" s="224">
        <f>'Liste WO'!D115</f>
        <v>252</v>
      </c>
      <c r="E123" s="224" t="str">
        <f>'Liste WO'!E115</f>
        <v>Étiquettes Multi-Flex</v>
      </c>
      <c r="F123" s="224" t="str">
        <f>_xlfn.XLOOKUP(E123,Clients!B:B,Clients!C:C)</f>
        <v>Multi-Flex</v>
      </c>
      <c r="G123" s="224" t="str">
        <f>_xlfn.XLOOKUP(D123,'PO Client'!$A:$A,'PO Client'!$E:$E,FALSE)</f>
        <v>Échantillon D11</v>
      </c>
      <c r="H123" s="234">
        <f>'Liste WO'!I115</f>
        <v>40168</v>
      </c>
      <c r="I123" s="234">
        <f>'Liste WO'!J115</f>
        <v>30025</v>
      </c>
      <c r="J123" s="226" t="str">
        <f>'Liste WO'!L115</f>
        <v>D11-1</v>
      </c>
      <c r="K123" s="227">
        <v>382.5</v>
      </c>
      <c r="L123" s="227">
        <v>0</v>
      </c>
      <c r="M123" s="227">
        <v>293.88</v>
      </c>
      <c r="N123" s="227"/>
      <c r="O123" s="227">
        <v>9.875</v>
      </c>
      <c r="P123" s="228">
        <v>0</v>
      </c>
      <c r="Q123" s="81">
        <v>0.75</v>
      </c>
      <c r="R123" s="229">
        <v>0</v>
      </c>
      <c r="S123" s="235"/>
      <c r="T123" s="231">
        <f>_xlfn.XLOOKUP(I123,'Prix MP'!A:A,'Prix MP'!U:U, 0)</f>
        <v>0.36934253244035825</v>
      </c>
      <c r="U123" s="232">
        <f t="shared" si="139"/>
        <v>108.54238343357248</v>
      </c>
      <c r="V123" s="232">
        <f t="shared" si="140"/>
        <v>32.731135224864552</v>
      </c>
      <c r="W123" s="233">
        <f t="shared" si="141"/>
        <v>0.23168627450980395</v>
      </c>
      <c r="X123" s="232">
        <f t="shared" si="142"/>
        <v>2.3999386764705881</v>
      </c>
      <c r="Y123" s="232">
        <f t="shared" si="143"/>
        <v>0</v>
      </c>
      <c r="Z123" s="232">
        <f t="shared" si="144"/>
        <v>45.072115384615387</v>
      </c>
      <c r="AA123" s="232">
        <f t="shared" si="145"/>
        <v>188.74557271952301</v>
      </c>
      <c r="AB123" s="244">
        <f>_xlfn.XLOOKUP(H123,'Prix vente'!A:A,'Prix vente'!X:X, "")</f>
        <v>0</v>
      </c>
      <c r="AC123" s="244" t="str">
        <f>_xlfn.XLOOKUP(H123,'Prix vente'!A:A,'Prix vente'!Z:Z, "")</f>
        <v>CAD</v>
      </c>
      <c r="AD123" s="232">
        <f t="shared" si="146"/>
        <v>0</v>
      </c>
      <c r="AE123" s="232">
        <f t="shared" si="147"/>
        <v>-188.74557271952301</v>
      </c>
      <c r="AF123" s="236" t="str">
        <f t="shared" si="148"/>
        <v/>
      </c>
      <c r="AG123" s="251">
        <f t="shared" si="149"/>
        <v>141.27351865843704</v>
      </c>
      <c r="AH123" s="236" t="str">
        <f t="shared" si="150"/>
        <v/>
      </c>
      <c r="AI123" s="236" t="str">
        <f t="shared" si="151"/>
        <v>S</v>
      </c>
      <c r="AK123">
        <v>0</v>
      </c>
      <c r="AL123" t="e">
        <f t="shared" si="52"/>
        <v>#N/A</v>
      </c>
      <c r="AM123" t="e">
        <f t="shared" si="53"/>
        <v>#N/A</v>
      </c>
      <c r="AN123" t="e">
        <f t="shared" si="54"/>
        <v>#N/A</v>
      </c>
      <c r="AO123" s="261" t="e">
        <f t="shared" si="55"/>
        <v>#N/A</v>
      </c>
      <c r="AP123" s="261" t="e">
        <f t="shared" si="56"/>
        <v>#N/A</v>
      </c>
      <c r="AQ123" s="261" t="e">
        <f t="shared" si="57"/>
        <v>#N/A</v>
      </c>
      <c r="AX123" s="255"/>
      <c r="AY123" s="255"/>
      <c r="AZ123" s="255"/>
      <c r="BA123" t="str">
        <v>LE-2024278</v>
      </c>
      <c r="BB123" s="257" t="e">
        <f t="shared" si="58"/>
        <v>#N/A</v>
      </c>
      <c r="BC123">
        <f t="shared" si="59"/>
        <v>0</v>
      </c>
      <c r="BD123" s="28">
        <f t="shared" si="60"/>
        <v>0</v>
      </c>
      <c r="BE123" s="28">
        <f t="shared" si="132"/>
        <v>0</v>
      </c>
    </row>
    <row r="124" spans="1:57" x14ac:dyDescent="0.25">
      <c r="A124" s="224" t="s">
        <v>1154</v>
      </c>
      <c r="B124" t="s">
        <v>298</v>
      </c>
      <c r="C124" s="253">
        <f>'Liste WO'!C116</f>
        <v>45608</v>
      </c>
      <c r="D124" s="224">
        <f>'Liste WO'!D116</f>
        <v>251</v>
      </c>
      <c r="E124" s="224" t="str">
        <f>'Liste WO'!E116</f>
        <v>Digi America Inc.</v>
      </c>
      <c r="F124" s="224" t="str">
        <f>_xlfn.XLOOKUP(E124,Clients!B:B,Clients!C:C)</f>
        <v>Digi</v>
      </c>
      <c r="G124" s="224">
        <f>_xlfn.XLOOKUP(D124,'PO Client'!$A:$A,'PO Client'!$E:$E,FALSE)</f>
        <v>50008821</v>
      </c>
      <c r="H124" s="234">
        <f>'Liste WO'!I116</f>
        <v>40103</v>
      </c>
      <c r="I124" s="234">
        <f>'Liste WO'!J116</f>
        <v>30019</v>
      </c>
      <c r="J124" s="226" t="str">
        <f>'Liste WO'!L116</f>
        <v>D16-1</v>
      </c>
      <c r="K124" s="227">
        <v>24804.992772000005</v>
      </c>
      <c r="L124" s="227">
        <v>0</v>
      </c>
      <c r="M124" s="227">
        <v>24383.1</v>
      </c>
      <c r="N124" s="227"/>
      <c r="O124" s="227">
        <v>416.5</v>
      </c>
      <c r="P124" s="228">
        <v>3</v>
      </c>
      <c r="Q124" s="81">
        <v>6</v>
      </c>
      <c r="R124" s="229">
        <f>-94.91/3</f>
        <v>-31.636666666666667</v>
      </c>
      <c r="S124" s="235">
        <v>1.4078999999999999</v>
      </c>
      <c r="T124" s="231">
        <f>_xlfn.XLOOKUP(I124,'Prix MP'!A:A,'Prix MP'!U:U, 0)</f>
        <v>0.37814458402377227</v>
      </c>
      <c r="U124" s="232">
        <f t="shared" si="139"/>
        <v>9220.3372067100408</v>
      </c>
      <c r="V124" s="232">
        <f t="shared" si="140"/>
        <v>159.53646677057867</v>
      </c>
      <c r="W124" s="233">
        <f t="shared" si="141"/>
        <v>1.7008381170594056E-2</v>
      </c>
      <c r="X124" s="232">
        <f t="shared" si="142"/>
        <v>101.22273</v>
      </c>
      <c r="Y124" s="232">
        <f t="shared" si="143"/>
        <v>57.599999999999994</v>
      </c>
      <c r="Z124" s="232">
        <f t="shared" si="144"/>
        <v>360.57692307692309</v>
      </c>
      <c r="AA124" s="232">
        <f t="shared" si="145"/>
        <v>9867.6366598908753</v>
      </c>
      <c r="AB124" s="244">
        <f>_xlfn.XLOOKUP(H124,'Prix vente'!A:A,'Prix vente'!X:X, "")</f>
        <v>0.31</v>
      </c>
      <c r="AC124" s="244" t="str">
        <f>_xlfn.XLOOKUP(H124,'Prix vente'!A:A,'Prix vente'!Z:Z, "")</f>
        <v>USD</v>
      </c>
      <c r="AD124" s="232">
        <f t="shared" si="146"/>
        <v>10641.979611899998</v>
      </c>
      <c r="AE124" s="232">
        <f t="shared" si="147"/>
        <v>774.34295200912311</v>
      </c>
      <c r="AF124" s="236">
        <f t="shared" si="148"/>
        <v>7.2763055394622578E-2</v>
      </c>
      <c r="AG124" s="251">
        <f t="shared" si="149"/>
        <v>9379.8736734806189</v>
      </c>
      <c r="AH124" s="236">
        <f t="shared" si="150"/>
        <v>0.88140308622579233</v>
      </c>
      <c r="AI124" s="236" t="str">
        <f t="shared" si="151"/>
        <v/>
      </c>
      <c r="AK124">
        <v>0</v>
      </c>
      <c r="AL124" t="e">
        <f t="shared" si="52"/>
        <v>#N/A</v>
      </c>
      <c r="AM124" t="e">
        <f t="shared" si="53"/>
        <v>#N/A</v>
      </c>
      <c r="AN124" t="e">
        <f t="shared" si="54"/>
        <v>#N/A</v>
      </c>
      <c r="AO124" s="261" t="e">
        <f t="shared" si="55"/>
        <v>#N/A</v>
      </c>
      <c r="AP124" s="261" t="e">
        <f t="shared" si="56"/>
        <v>#N/A</v>
      </c>
      <c r="AQ124" s="261" t="e">
        <f t="shared" si="57"/>
        <v>#N/A</v>
      </c>
      <c r="AX124" s="255"/>
      <c r="AY124" s="255"/>
      <c r="AZ124" s="255"/>
      <c r="BA124" t="str">
        <v>LE-2024279</v>
      </c>
      <c r="BB124" s="257" t="e">
        <f t="shared" si="58"/>
        <v>#N/A</v>
      </c>
      <c r="BC124">
        <f t="shared" si="59"/>
        <v>0</v>
      </c>
      <c r="BD124" s="28">
        <f t="shared" si="60"/>
        <v>0</v>
      </c>
      <c r="BE124" s="28">
        <f t="shared" si="132"/>
        <v>0</v>
      </c>
    </row>
    <row r="125" spans="1:57" x14ac:dyDescent="0.25">
      <c r="A125" s="224" t="s">
        <v>1155</v>
      </c>
      <c r="B125" t="s">
        <v>298</v>
      </c>
      <c r="C125" s="253">
        <f>'Liste WO'!C117</f>
        <v>45608</v>
      </c>
      <c r="D125" s="224">
        <f>'Liste WO'!D117</f>
        <v>251</v>
      </c>
      <c r="E125" s="224" t="str">
        <f>'Liste WO'!E117</f>
        <v>Digi America Inc.</v>
      </c>
      <c r="F125" s="224" t="str">
        <f>_xlfn.XLOOKUP(E125,Clients!B:B,Clients!C:C)</f>
        <v>Digi</v>
      </c>
      <c r="G125" s="224">
        <f>_xlfn.XLOOKUP(D125,'PO Client'!$A:$A,'PO Client'!$E:$E,FALSE)</f>
        <v>50008821</v>
      </c>
      <c r="H125" s="234">
        <f>'Liste WO'!I117</f>
        <v>40103</v>
      </c>
      <c r="I125" s="234">
        <f>'Liste WO'!J117</f>
        <v>30019</v>
      </c>
      <c r="J125" s="226" t="str">
        <f>'Liste WO'!L117</f>
        <v>D16-1</v>
      </c>
      <c r="K125" s="227">
        <v>22767.039504</v>
      </c>
      <c r="L125" s="227">
        <v>0</v>
      </c>
      <c r="M125" s="227">
        <v>22320</v>
      </c>
      <c r="N125" s="227"/>
      <c r="O125" s="227">
        <v>360</v>
      </c>
      <c r="P125" s="228">
        <v>3</v>
      </c>
      <c r="Q125" s="81">
        <v>6</v>
      </c>
      <c r="R125" s="229">
        <f>-94.91/3</f>
        <v>-31.636666666666667</v>
      </c>
      <c r="S125" s="235">
        <v>1.4078999999999999</v>
      </c>
      <c r="T125" s="231">
        <f>_xlfn.XLOOKUP(I125,'Prix MP'!A:A,'Prix MP'!U:U, 0)</f>
        <v>0.37814458402377227</v>
      </c>
      <c r="U125" s="232">
        <f t="shared" si="139"/>
        <v>8440.1871154105975</v>
      </c>
      <c r="V125" s="232">
        <f t="shared" si="140"/>
        <v>169.04556728227359</v>
      </c>
      <c r="W125" s="233">
        <f t="shared" si="141"/>
        <v>1.9635381399564875E-2</v>
      </c>
      <c r="X125" s="232">
        <f t="shared" si="142"/>
        <v>87.491435294117636</v>
      </c>
      <c r="Y125" s="232">
        <f t="shared" si="143"/>
        <v>57.599999999999994</v>
      </c>
      <c r="Z125" s="232">
        <f t="shared" si="144"/>
        <v>360.57692307692309</v>
      </c>
      <c r="AA125" s="232">
        <f t="shared" si="145"/>
        <v>9083.2643743972458</v>
      </c>
      <c r="AB125" s="244">
        <f>_xlfn.XLOOKUP(H125,'Prix vente'!A:A,'Prix vente'!X:X, "")</f>
        <v>0.31</v>
      </c>
      <c r="AC125" s="244" t="str">
        <f>_xlfn.XLOOKUP(H125,'Prix vente'!A:A,'Prix vente'!Z:Z, "")</f>
        <v>USD</v>
      </c>
      <c r="AD125" s="232">
        <f t="shared" si="146"/>
        <v>9741.5416799999985</v>
      </c>
      <c r="AE125" s="232">
        <f t="shared" si="147"/>
        <v>658.27730560275268</v>
      </c>
      <c r="AF125" s="236">
        <f t="shared" si="148"/>
        <v>6.7574243094831399E-2</v>
      </c>
      <c r="AG125" s="251">
        <f t="shared" si="149"/>
        <v>8609.2326826928711</v>
      </c>
      <c r="AH125" s="236">
        <f t="shared" si="150"/>
        <v>0.88376490759857551</v>
      </c>
      <c r="AI125" s="236" t="str">
        <f t="shared" si="151"/>
        <v/>
      </c>
      <c r="AK125">
        <v>0</v>
      </c>
      <c r="AL125" t="e">
        <f t="shared" si="52"/>
        <v>#N/A</v>
      </c>
      <c r="AM125" t="e">
        <f t="shared" si="53"/>
        <v>#N/A</v>
      </c>
      <c r="AN125" t="e">
        <f t="shared" si="54"/>
        <v>#N/A</v>
      </c>
      <c r="AO125" s="261" t="e">
        <f t="shared" si="55"/>
        <v>#N/A</v>
      </c>
      <c r="AP125" s="261" t="e">
        <f t="shared" si="56"/>
        <v>#N/A</v>
      </c>
      <c r="AQ125" s="261" t="e">
        <f t="shared" si="57"/>
        <v>#N/A</v>
      </c>
      <c r="AX125" s="255"/>
      <c r="AY125" s="255"/>
      <c r="AZ125" s="255"/>
      <c r="BA125" t="str">
        <v>LE-2024280</v>
      </c>
      <c r="BB125" s="257" t="e">
        <f t="shared" si="58"/>
        <v>#N/A</v>
      </c>
      <c r="BC125">
        <f t="shared" si="59"/>
        <v>0</v>
      </c>
      <c r="BD125" s="28">
        <f t="shared" si="60"/>
        <v>0</v>
      </c>
      <c r="BE125" s="28">
        <f t="shared" si="132"/>
        <v>0</v>
      </c>
    </row>
    <row r="126" spans="1:57" x14ac:dyDescent="0.25">
      <c r="A126" s="224" t="s">
        <v>1156</v>
      </c>
      <c r="B126" t="s">
        <v>298</v>
      </c>
      <c r="C126" s="253">
        <f>'Liste WO'!C118</f>
        <v>45608</v>
      </c>
      <c r="D126" s="224">
        <f>'Liste WO'!D118</f>
        <v>253</v>
      </c>
      <c r="E126" s="224" t="str">
        <f>'Liste WO'!E118</f>
        <v>Digi America Inc.</v>
      </c>
      <c r="F126" s="224" t="str">
        <f>_xlfn.XLOOKUP(E126,Clients!B:B,Clients!C:C)</f>
        <v>Digi</v>
      </c>
      <c r="G126" s="224">
        <f>_xlfn.XLOOKUP(D126,'PO Client'!$A:$A,'PO Client'!$E:$E,FALSE)</f>
        <v>50008822</v>
      </c>
      <c r="H126" s="234">
        <f>'Liste WO'!I118</f>
        <v>40169</v>
      </c>
      <c r="I126" s="234">
        <f>'Liste WO'!J118</f>
        <v>30025</v>
      </c>
      <c r="J126" s="226" t="str">
        <f>'Liste WO'!L118</f>
        <v>D11-1</v>
      </c>
      <c r="K126" s="227">
        <v>22767.039504</v>
      </c>
      <c r="L126" s="227">
        <v>3758.7264</v>
      </c>
      <c r="M126" s="227">
        <v>18561.300000000003</v>
      </c>
      <c r="N126" s="227"/>
      <c r="O126" s="227">
        <v>299.125</v>
      </c>
      <c r="P126" s="228">
        <v>3</v>
      </c>
      <c r="Q126" s="81">
        <v>7.5</v>
      </c>
      <c r="R126" s="229">
        <f>-94.91/3</f>
        <v>-31.636666666666667</v>
      </c>
      <c r="S126" s="235">
        <v>1.4078999999999999</v>
      </c>
      <c r="T126" s="231">
        <f>_xlfn.XLOOKUP(I126,'Prix MP'!A:A,'Prix MP'!U:U, 0)</f>
        <v>0.36934253244035825</v>
      </c>
      <c r="U126" s="232">
        <f t="shared" si="139"/>
        <v>6855.4775473852224</v>
      </c>
      <c r="V126" s="232">
        <f t="shared" si="140"/>
        <v>165.10095186538427</v>
      </c>
      <c r="W126" s="233">
        <f t="shared" si="141"/>
        <v>1.9634221828510486E-2</v>
      </c>
      <c r="X126" s="232">
        <f t="shared" si="142"/>
        <v>72.69687661764705</v>
      </c>
      <c r="Y126" s="232">
        <f t="shared" si="143"/>
        <v>57.599999999999994</v>
      </c>
      <c r="Z126" s="232">
        <f t="shared" si="144"/>
        <v>450.72115384615387</v>
      </c>
      <c r="AA126" s="232">
        <f t="shared" si="145"/>
        <v>7569.9598630477421</v>
      </c>
      <c r="AB126" s="244">
        <f>_xlfn.XLOOKUP(H126,'Prix vente'!A:A,'Prix vente'!X:X, "")</f>
        <v>0.31</v>
      </c>
      <c r="AC126" s="244" t="str">
        <f>_xlfn.XLOOKUP(H126,'Prix vente'!A:A,'Prix vente'!Z:Z, "")</f>
        <v>USD</v>
      </c>
      <c r="AD126" s="232">
        <f t="shared" si="146"/>
        <v>8101.0608237000006</v>
      </c>
      <c r="AE126" s="232">
        <f t="shared" si="147"/>
        <v>531.10096065225844</v>
      </c>
      <c r="AF126" s="236">
        <f t="shared" si="148"/>
        <v>6.555943378409157E-2</v>
      </c>
      <c r="AG126" s="251">
        <f t="shared" si="149"/>
        <v>7020.5784992506069</v>
      </c>
      <c r="AH126" s="236">
        <f t="shared" si="150"/>
        <v>0.86662458806772613</v>
      </c>
      <c r="AI126" s="236" t="str">
        <f t="shared" si="151"/>
        <v/>
      </c>
      <c r="AK126">
        <v>0</v>
      </c>
      <c r="AL126" t="e">
        <f t="shared" si="52"/>
        <v>#N/A</v>
      </c>
      <c r="AM126" t="e">
        <f t="shared" si="53"/>
        <v>#N/A</v>
      </c>
      <c r="AN126" t="e">
        <f t="shared" si="54"/>
        <v>#N/A</v>
      </c>
      <c r="AO126" s="261" t="e">
        <f t="shared" si="55"/>
        <v>#N/A</v>
      </c>
      <c r="AP126" s="261" t="e">
        <f t="shared" si="56"/>
        <v>#N/A</v>
      </c>
      <c r="AQ126" s="261" t="e">
        <f t="shared" si="57"/>
        <v>#N/A</v>
      </c>
      <c r="AX126" s="255"/>
      <c r="AY126" s="255"/>
      <c r="AZ126" s="255"/>
      <c r="BA126" t="str">
        <v>LE-2024281</v>
      </c>
      <c r="BB126" s="257" t="e">
        <f t="shared" si="58"/>
        <v>#N/A</v>
      </c>
      <c r="BC126">
        <f t="shared" si="59"/>
        <v>0</v>
      </c>
      <c r="BD126" s="28">
        <f t="shared" si="60"/>
        <v>0</v>
      </c>
      <c r="BE126" s="28">
        <f t="shared" si="132"/>
        <v>0</v>
      </c>
    </row>
    <row r="127" spans="1:57" x14ac:dyDescent="0.25">
      <c r="A127" s="224" t="s">
        <v>1157</v>
      </c>
      <c r="B127" t="s">
        <v>298</v>
      </c>
      <c r="C127" s="253">
        <f>'Liste WO'!C119</f>
        <v>45610</v>
      </c>
      <c r="D127" s="224">
        <f>'Liste WO'!D119</f>
        <v>254</v>
      </c>
      <c r="E127" s="224" t="str">
        <f>'Liste WO'!E119</f>
        <v>Emballages Mijo</v>
      </c>
      <c r="F127" s="224" t="str">
        <f>_xlfn.XLOOKUP(E127,Clients!B:B,Clients!C:C)</f>
        <v>Mijo</v>
      </c>
      <c r="G127" s="224">
        <f>_xlfn.XLOOKUP(D127,'PO Client'!$A:$A,'PO Client'!$E:$E,FALSE)</f>
        <v>14287</v>
      </c>
      <c r="H127" s="234">
        <f>'Liste WO'!I119</f>
        <v>40171</v>
      </c>
      <c r="I127" s="234">
        <f>'Liste WO'!J119</f>
        <v>30015</v>
      </c>
      <c r="J127" s="226" t="str">
        <f>'Liste WO'!L119</f>
        <v>S15-3</v>
      </c>
      <c r="K127" s="227">
        <v>14372.300160000001</v>
      </c>
      <c r="L127" s="227">
        <v>0</v>
      </c>
      <c r="M127" s="227">
        <v>14211.936</v>
      </c>
      <c r="N127" s="227"/>
      <c r="O127" s="227">
        <v>120.24000000000001</v>
      </c>
      <c r="P127" s="228">
        <v>1</v>
      </c>
      <c r="Q127" s="81">
        <v>1.25</v>
      </c>
      <c r="R127" s="229">
        <v>109.65</v>
      </c>
      <c r="S127" s="235"/>
      <c r="T127" s="231">
        <f>_xlfn.XLOOKUP(I127,'Prix MP'!A:A,'Prix MP'!U:U, 0)</f>
        <v>0.26885424108657641</v>
      </c>
      <c r="U127" s="232">
        <f t="shared" si="139"/>
        <v>3820.9392676509942</v>
      </c>
      <c r="V127" s="232">
        <f t="shared" si="140"/>
        <v>43.114584534286578</v>
      </c>
      <c r="W127" s="233">
        <f t="shared" si="141"/>
        <v>1.1157863265778119E-2</v>
      </c>
      <c r="X127" s="232">
        <f t="shared" si="142"/>
        <v>29.222139388235295</v>
      </c>
      <c r="Y127" s="232">
        <f t="shared" si="143"/>
        <v>19.2</v>
      </c>
      <c r="Z127" s="232">
        <f t="shared" si="144"/>
        <v>75.120192307692307</v>
      </c>
      <c r="AA127" s="232">
        <f t="shared" si="145"/>
        <v>4097.2461838812087</v>
      </c>
      <c r="AB127" s="244">
        <f>_xlfn.XLOOKUP(H127,'Prix vente'!A:A,'Prix vente'!X:X, "")</f>
        <v>0.34699999999999998</v>
      </c>
      <c r="AC127" s="244" t="str">
        <f>_xlfn.XLOOKUP(H127,'Prix vente'!A:A,'Prix vente'!Z:Z, "")</f>
        <v>CAD</v>
      </c>
      <c r="AD127" s="232">
        <f t="shared" si="146"/>
        <v>4931.541792</v>
      </c>
      <c r="AE127" s="232">
        <f t="shared" si="147"/>
        <v>834.29560811879128</v>
      </c>
      <c r="AF127" s="236">
        <f t="shared" si="148"/>
        <v>0.16917541071479802</v>
      </c>
      <c r="AG127" s="251">
        <f t="shared" si="149"/>
        <v>3864.0538521852809</v>
      </c>
      <c r="AH127" s="236">
        <f t="shared" si="150"/>
        <v>0.78353870151796956</v>
      </c>
      <c r="AI127" s="236" t="str">
        <f t="shared" si="151"/>
        <v/>
      </c>
      <c r="AK127">
        <v>0</v>
      </c>
      <c r="AL127" t="e">
        <f t="shared" si="52"/>
        <v>#N/A</v>
      </c>
      <c r="AM127" t="e">
        <f t="shared" si="53"/>
        <v>#N/A</v>
      </c>
      <c r="AN127" t="e">
        <f t="shared" si="54"/>
        <v>#N/A</v>
      </c>
      <c r="AO127" s="261" t="e">
        <f t="shared" si="55"/>
        <v>#N/A</v>
      </c>
      <c r="AP127" s="261" t="e">
        <f t="shared" si="56"/>
        <v>#N/A</v>
      </c>
      <c r="AQ127" s="261" t="e">
        <f t="shared" si="57"/>
        <v>#N/A</v>
      </c>
      <c r="AX127" s="255"/>
      <c r="AY127" s="255"/>
      <c r="AZ127" s="255"/>
      <c r="BA127" t="str">
        <v>LE-2024282</v>
      </c>
      <c r="BB127" s="257" t="e">
        <f t="shared" si="58"/>
        <v>#N/A</v>
      </c>
      <c r="BC127">
        <f t="shared" si="59"/>
        <v>0</v>
      </c>
      <c r="BD127" s="28">
        <f t="shared" si="60"/>
        <v>0</v>
      </c>
      <c r="BE127" s="28">
        <f t="shared" si="132"/>
        <v>0</v>
      </c>
    </row>
    <row r="128" spans="1:57" x14ac:dyDescent="0.25">
      <c r="A128" s="224" t="s">
        <v>1158</v>
      </c>
      <c r="B128" t="s">
        <v>298</v>
      </c>
      <c r="C128" s="253">
        <f>'Liste WO'!C120</f>
        <v>45614</v>
      </c>
      <c r="D128" s="224">
        <f>'Liste WO'!D120</f>
        <v>255</v>
      </c>
      <c r="E128" s="224" t="str">
        <f>'Liste WO'!E120</f>
        <v>Étiquettes iFlex Inc.</v>
      </c>
      <c r="F128" s="224" t="str">
        <f>_xlfn.XLOOKUP(E128,Clients!B:B,Clients!C:C)</f>
        <v>iFlex</v>
      </c>
      <c r="G128" s="224">
        <f>_xlfn.XLOOKUP(D128,'PO Client'!$A:$A,'PO Client'!$E:$E,FALSE)</f>
        <v>1003018</v>
      </c>
      <c r="H128" s="234">
        <f>'Liste WO'!I120</f>
        <v>40172</v>
      </c>
      <c r="I128" s="234">
        <f>'Liste WO'!J120</f>
        <v>30011</v>
      </c>
      <c r="J128" s="226" t="str">
        <f>'Liste WO'!L120</f>
        <v>S21-1</v>
      </c>
      <c r="K128" s="227">
        <v>7115.3078399999995</v>
      </c>
      <c r="L128" s="227">
        <v>3505.9679999999998</v>
      </c>
      <c r="M128" s="227">
        <v>3513.3</v>
      </c>
      <c r="N128" s="227"/>
      <c r="O128" s="227">
        <v>59.750000000000007</v>
      </c>
      <c r="P128" s="228">
        <v>1</v>
      </c>
      <c r="Q128" s="81">
        <v>2</v>
      </c>
      <c r="R128" s="229">
        <v>65</v>
      </c>
      <c r="S128" s="235"/>
      <c r="T128" s="231">
        <f>_xlfn.XLOOKUP(I128,'Prix MP'!A:A,'Prix MP'!U:U, 0)</f>
        <v>0.2835786407993599</v>
      </c>
      <c r="U128" s="232">
        <f t="shared" si="139"/>
        <v>996.29683872039118</v>
      </c>
      <c r="V128" s="232">
        <f t="shared" si="140"/>
        <v>27.234847289787844</v>
      </c>
      <c r="W128" s="233">
        <f t="shared" si="141"/>
        <v>1.3497636667256193E-2</v>
      </c>
      <c r="X128" s="232">
        <f t="shared" si="142"/>
        <v>14.521147941176471</v>
      </c>
      <c r="Y128" s="232">
        <f t="shared" si="143"/>
        <v>19.2</v>
      </c>
      <c r="Z128" s="232">
        <f t="shared" si="144"/>
        <v>120.19230769230769</v>
      </c>
      <c r="AA128" s="232">
        <f t="shared" si="145"/>
        <v>1242.4451416436632</v>
      </c>
      <c r="AB128" s="244">
        <f>_xlfn.XLOOKUP(H128,'Prix vente'!A:A,'Prix vente'!X:X, "")</f>
        <v>0.32200000000000001</v>
      </c>
      <c r="AC128" s="244" t="str">
        <f>_xlfn.XLOOKUP(H128,'Prix vente'!A:A,'Prix vente'!Z:Z, "")</f>
        <v>CAD</v>
      </c>
      <c r="AD128" s="232">
        <f t="shared" si="146"/>
        <v>1131.2826</v>
      </c>
      <c r="AE128" s="232">
        <f t="shared" si="147"/>
        <v>-111.16254164366319</v>
      </c>
      <c r="AF128" s="236">
        <f t="shared" si="148"/>
        <v>-9.8262398487931391E-2</v>
      </c>
      <c r="AG128" s="251">
        <f t="shared" si="149"/>
        <v>1023.531686010179</v>
      </c>
      <c r="AH128" s="236">
        <f t="shared" si="150"/>
        <v>0.90475331805702575</v>
      </c>
      <c r="AI128" s="236" t="str">
        <f t="shared" si="151"/>
        <v/>
      </c>
      <c r="AK128">
        <v>0</v>
      </c>
      <c r="AL128" t="e">
        <f t="shared" si="52"/>
        <v>#N/A</v>
      </c>
      <c r="AM128" t="e">
        <f t="shared" si="53"/>
        <v>#N/A</v>
      </c>
      <c r="AN128" t="e">
        <f t="shared" si="54"/>
        <v>#N/A</v>
      </c>
      <c r="AO128" s="261" t="e">
        <f t="shared" si="55"/>
        <v>#N/A</v>
      </c>
      <c r="AP128" s="261" t="e">
        <f t="shared" si="56"/>
        <v>#N/A</v>
      </c>
      <c r="AQ128" s="261" t="e">
        <f t="shared" si="57"/>
        <v>#N/A</v>
      </c>
      <c r="AX128" s="255"/>
      <c r="AY128" s="255"/>
      <c r="AZ128" s="255"/>
      <c r="BA128" t="str">
        <v>LE-2024283</v>
      </c>
      <c r="BB128" s="257" t="e">
        <f t="shared" si="58"/>
        <v>#N/A</v>
      </c>
      <c r="BC128">
        <f t="shared" si="59"/>
        <v>0</v>
      </c>
      <c r="BD128" s="28">
        <f t="shared" si="60"/>
        <v>0</v>
      </c>
      <c r="BE128" s="28">
        <f t="shared" si="132"/>
        <v>0</v>
      </c>
    </row>
    <row r="129" spans="1:57" x14ac:dyDescent="0.25">
      <c r="A129" s="224" t="s">
        <v>1159</v>
      </c>
      <c r="B129" t="s">
        <v>298</v>
      </c>
      <c r="C129" s="253">
        <f>'Liste WO'!C121</f>
        <v>45614</v>
      </c>
      <c r="D129" s="224">
        <f>'Liste WO'!D121</f>
        <v>256</v>
      </c>
      <c r="E129" s="224" t="str">
        <f>'Liste WO'!E121</f>
        <v>Imprimerie Ste-Julie</v>
      </c>
      <c r="F129" s="224" t="str">
        <f>_xlfn.XLOOKUP(E129,Clients!B:B,Clients!C:C)</f>
        <v>Imprimerie Ste-Julie</v>
      </c>
      <c r="G129" s="224">
        <f>_xlfn.XLOOKUP(D129,'PO Client'!$A:$A,'PO Client'!$E:$E,FALSE)</f>
        <v>105646</v>
      </c>
      <c r="H129" s="234">
        <f>'Liste WO'!I121</f>
        <v>40048</v>
      </c>
      <c r="I129" s="234">
        <f>'Liste WO'!J121</f>
        <v>30011</v>
      </c>
      <c r="J129" s="226" t="str">
        <f>'Liste WO'!L121</f>
        <v>S21-1</v>
      </c>
      <c r="K129" s="227">
        <v>10620.288</v>
      </c>
      <c r="L129" s="227">
        <v>0</v>
      </c>
      <c r="M129" s="227">
        <v>10404</v>
      </c>
      <c r="N129" s="227"/>
      <c r="O129" s="227">
        <v>120</v>
      </c>
      <c r="P129" s="228">
        <v>3</v>
      </c>
      <c r="Q129" s="81">
        <v>2.75</v>
      </c>
      <c r="R129" s="229">
        <f>-45.63/4*3</f>
        <v>-34.222500000000004</v>
      </c>
      <c r="S129" s="235">
        <v>1.3993</v>
      </c>
      <c r="T129" s="231">
        <f>_xlfn.XLOOKUP(I129,'Prix MP'!A:A,'Prix MP'!U:U, 0)</f>
        <v>0.2835786407993599</v>
      </c>
      <c r="U129" s="232">
        <f t="shared" si="139"/>
        <v>2950.3521788765406</v>
      </c>
      <c r="V129" s="232">
        <f t="shared" si="140"/>
        <v>61.334657061212084</v>
      </c>
      <c r="W129" s="233">
        <f t="shared" si="141"/>
        <v>2.0365549408829633E-2</v>
      </c>
      <c r="X129" s="232">
        <f t="shared" si="142"/>
        <v>29.16381176470588</v>
      </c>
      <c r="Y129" s="232">
        <f t="shared" si="143"/>
        <v>57.599999999999994</v>
      </c>
      <c r="Z129" s="232">
        <f t="shared" si="144"/>
        <v>165.26442307692307</v>
      </c>
      <c r="AA129" s="232">
        <f t="shared" si="145"/>
        <v>3229.4925707793814</v>
      </c>
      <c r="AB129" s="244">
        <f>_xlfn.XLOOKUP(H129,'Prix vente'!A:A,'Prix vente'!X:X, "")</f>
        <v>0.27</v>
      </c>
      <c r="AC129" s="244" t="str">
        <f>_xlfn.XLOOKUP(H129,'Prix vente'!A:A,'Prix vente'!Z:Z, "")</f>
        <v>USD</v>
      </c>
      <c r="AD129" s="232">
        <f t="shared" si="146"/>
        <v>3930.7456440000005</v>
      </c>
      <c r="AE129" s="232">
        <f t="shared" si="147"/>
        <v>701.25307322061917</v>
      </c>
      <c r="AF129" s="236">
        <f t="shared" si="148"/>
        <v>0.17840204804170712</v>
      </c>
      <c r="AG129" s="251">
        <f t="shared" si="149"/>
        <v>3011.6868359377527</v>
      </c>
      <c r="AH129" s="236">
        <f t="shared" si="150"/>
        <v>0.76618715854455632</v>
      </c>
      <c r="AI129" s="236" t="str">
        <f t="shared" si="151"/>
        <v/>
      </c>
      <c r="AK129">
        <v>0</v>
      </c>
      <c r="AL129" t="e">
        <f t="shared" si="52"/>
        <v>#N/A</v>
      </c>
      <c r="AM129" t="e">
        <f t="shared" si="53"/>
        <v>#N/A</v>
      </c>
      <c r="AN129" t="e">
        <f t="shared" si="54"/>
        <v>#N/A</v>
      </c>
      <c r="AO129" s="261" t="e">
        <f t="shared" si="55"/>
        <v>#N/A</v>
      </c>
      <c r="AP129" s="261" t="e">
        <f t="shared" si="56"/>
        <v>#N/A</v>
      </c>
      <c r="AQ129" s="261" t="e">
        <f t="shared" si="57"/>
        <v>#N/A</v>
      </c>
      <c r="AX129" s="255"/>
      <c r="AY129" s="255"/>
      <c r="AZ129" s="255"/>
      <c r="BA129" t="str">
        <v>LE-2024284</v>
      </c>
      <c r="BB129" s="257" t="e">
        <f t="shared" si="58"/>
        <v>#N/A</v>
      </c>
      <c r="BC129">
        <f t="shared" si="59"/>
        <v>0</v>
      </c>
      <c r="BD129" s="28">
        <f t="shared" si="60"/>
        <v>0</v>
      </c>
      <c r="BE129" s="28">
        <f t="shared" si="132"/>
        <v>0</v>
      </c>
    </row>
    <row r="130" spans="1:57" x14ac:dyDescent="0.25">
      <c r="A130" s="224" t="s">
        <v>1160</v>
      </c>
      <c r="B130" t="s">
        <v>298</v>
      </c>
      <c r="C130" s="253">
        <f>'Liste WO'!C122</f>
        <v>45614</v>
      </c>
      <c r="D130" s="224">
        <f>'Liste WO'!D122</f>
        <v>257</v>
      </c>
      <c r="E130" s="224" t="str">
        <f>'Liste WO'!E122</f>
        <v>Imprimerie Ste-Julie</v>
      </c>
      <c r="F130" s="224" t="str">
        <f>_xlfn.XLOOKUP(E130,Clients!B:B,Clients!C:C)</f>
        <v>Imprimerie Ste-Julie</v>
      </c>
      <c r="G130" s="224">
        <f>_xlfn.XLOOKUP(D130,'PO Client'!$A:$A,'PO Client'!$E:$E,FALSE)</f>
        <v>105648</v>
      </c>
      <c r="H130" s="234">
        <f>'Liste WO'!I122</f>
        <v>40117</v>
      </c>
      <c r="I130" s="234">
        <f>'Liste WO'!J122</f>
        <v>30015</v>
      </c>
      <c r="J130" s="226" t="str">
        <f>'Liste WO'!L122</f>
        <v>S15-3</v>
      </c>
      <c r="K130" s="227">
        <v>7011.9359999999997</v>
      </c>
      <c r="L130" s="227">
        <v>3433.68</v>
      </c>
      <c r="M130" s="227">
        <v>3420.0000000000005</v>
      </c>
      <c r="N130" s="227"/>
      <c r="O130" s="227">
        <v>60.000000000000007</v>
      </c>
      <c r="P130" s="228">
        <v>1</v>
      </c>
      <c r="Q130" s="81">
        <v>2</v>
      </c>
      <c r="R130" s="229">
        <f>-45.63/4</f>
        <v>-11.407500000000001</v>
      </c>
      <c r="S130" s="235">
        <v>1.3993</v>
      </c>
      <c r="T130" s="231">
        <f>_xlfn.XLOOKUP(I130,'Prix MP'!A:A,'Prix MP'!U:U, 0)</f>
        <v>0.26885424108657641</v>
      </c>
      <c r="U130" s="232">
        <f t="shared" si="139"/>
        <v>919.48150451609138</v>
      </c>
      <c r="V130" s="232">
        <f t="shared" si="140"/>
        <v>42.547796777397075</v>
      </c>
      <c r="W130" s="233">
        <f t="shared" si="141"/>
        <v>2.2569515751427197E-2</v>
      </c>
      <c r="X130" s="232">
        <f t="shared" si="142"/>
        <v>14.581905882352942</v>
      </c>
      <c r="Y130" s="232">
        <f t="shared" si="143"/>
        <v>19.2</v>
      </c>
      <c r="Z130" s="232">
        <f t="shared" si="144"/>
        <v>120.19230769230769</v>
      </c>
      <c r="AA130" s="232">
        <f t="shared" si="145"/>
        <v>1104.596014868149</v>
      </c>
      <c r="AB130" s="244">
        <f>_xlfn.XLOOKUP(H130,'Prix vente'!A:A,'Prix vente'!X:X, "")</f>
        <v>0.28000000000000003</v>
      </c>
      <c r="AC130" s="244" t="str">
        <f>_xlfn.XLOOKUP(H130,'Prix vente'!A:A,'Prix vente'!Z:Z, "")</f>
        <v>USD</v>
      </c>
      <c r="AD130" s="232">
        <f t="shared" si="146"/>
        <v>1339.9696800000004</v>
      </c>
      <c r="AE130" s="232">
        <f t="shared" si="147"/>
        <v>235.37366513185134</v>
      </c>
      <c r="AF130" s="236">
        <f t="shared" si="148"/>
        <v>0.17565596344825596</v>
      </c>
      <c r="AG130" s="251">
        <f t="shared" si="149"/>
        <v>962.0293012934884</v>
      </c>
      <c r="AH130" s="236">
        <f t="shared" si="150"/>
        <v>0.71794855932373647</v>
      </c>
      <c r="AI130" s="236" t="str">
        <f t="shared" si="151"/>
        <v/>
      </c>
      <c r="AK130">
        <v>0</v>
      </c>
      <c r="AL130" t="e">
        <f t="shared" si="52"/>
        <v>#N/A</v>
      </c>
      <c r="AM130" t="e">
        <f t="shared" si="53"/>
        <v>#N/A</v>
      </c>
      <c r="AN130" t="e">
        <f t="shared" si="54"/>
        <v>#N/A</v>
      </c>
      <c r="AO130" s="261" t="e">
        <f t="shared" si="55"/>
        <v>#N/A</v>
      </c>
      <c r="AP130" s="261" t="e">
        <f t="shared" si="56"/>
        <v>#N/A</v>
      </c>
      <c r="AQ130" s="261" t="e">
        <f t="shared" si="57"/>
        <v>#N/A</v>
      </c>
      <c r="AX130" s="255"/>
      <c r="AY130" s="255"/>
      <c r="AZ130" s="255"/>
      <c r="BA130" t="str">
        <v>LE-2024285</v>
      </c>
      <c r="BB130" s="257" t="e">
        <f t="shared" si="58"/>
        <v>#N/A</v>
      </c>
      <c r="BC130">
        <f t="shared" si="59"/>
        <v>0</v>
      </c>
      <c r="BD130" s="28">
        <f t="shared" si="60"/>
        <v>0</v>
      </c>
      <c r="BE130" s="28">
        <f t="shared" si="132"/>
        <v>0</v>
      </c>
    </row>
    <row r="131" spans="1:57" x14ac:dyDescent="0.25">
      <c r="A131" s="224" t="s">
        <v>1161</v>
      </c>
      <c r="B131" t="s">
        <v>298</v>
      </c>
      <c r="C131" s="253">
        <f>'Liste WO'!C123</f>
        <v>45617</v>
      </c>
      <c r="D131" s="224">
        <f>'Liste WO'!D123</f>
        <v>259</v>
      </c>
      <c r="E131" s="224" t="str">
        <f>'Liste WO'!E123</f>
        <v>Imprimerie Ste-Julie</v>
      </c>
      <c r="F131" s="224" t="str">
        <f>_xlfn.XLOOKUP(E131,Clients!B:B,Clients!C:C)</f>
        <v>Imprimerie Ste-Julie</v>
      </c>
      <c r="G131" s="224">
        <f>_xlfn.XLOOKUP(D131,'PO Client'!$A:$A,'PO Client'!$E:$E,FALSE)</f>
        <v>105765</v>
      </c>
      <c r="H131" s="234">
        <f>'Liste WO'!I123</f>
        <v>40117</v>
      </c>
      <c r="I131" s="234">
        <f>'Liste WO'!J123</f>
        <v>30015</v>
      </c>
      <c r="J131" s="226" t="str">
        <f>'Liste WO'!L123</f>
        <v>S15-3</v>
      </c>
      <c r="K131" s="227">
        <v>3433.68</v>
      </c>
      <c r="L131" s="227">
        <v>0</v>
      </c>
      <c r="M131" s="227">
        <v>3398.4000000000005</v>
      </c>
      <c r="N131" s="227"/>
      <c r="O131" s="227">
        <v>60</v>
      </c>
      <c r="P131" s="228">
        <v>1</v>
      </c>
      <c r="Q131" s="81">
        <v>1.25</v>
      </c>
      <c r="R131" s="229">
        <v>-24.51</v>
      </c>
      <c r="S131" s="235">
        <v>1.3979999999999999</v>
      </c>
      <c r="T131" s="231">
        <f>_xlfn.XLOOKUP(I131,'Prix MP'!A:A,'Prix MP'!U:U, 0)</f>
        <v>0.26885424108657641</v>
      </c>
      <c r="U131" s="232">
        <f t="shared" si="139"/>
        <v>913.67425290862138</v>
      </c>
      <c r="V131" s="232">
        <f t="shared" si="140"/>
        <v>9.4851776255342255</v>
      </c>
      <c r="W131" s="233">
        <f t="shared" si="141"/>
        <v>1.0274690710840641E-2</v>
      </c>
      <c r="X131" s="232">
        <f t="shared" si="142"/>
        <v>14.58190588235294</v>
      </c>
      <c r="Y131" s="232">
        <f t="shared" si="143"/>
        <v>19.2</v>
      </c>
      <c r="Z131" s="232">
        <f t="shared" si="144"/>
        <v>75.120192307692307</v>
      </c>
      <c r="AA131" s="232">
        <f t="shared" si="145"/>
        <v>1007.5515287242008</v>
      </c>
      <c r="AB131" s="244">
        <f>_xlfn.XLOOKUP(H131,'Prix vente'!A:A,'Prix vente'!X:X, "")</f>
        <v>0.28000000000000003</v>
      </c>
      <c r="AC131" s="244" t="str">
        <f>_xlfn.XLOOKUP(H131,'Prix vente'!A:A,'Prix vente'!Z:Z, "")</f>
        <v>USD</v>
      </c>
      <c r="AD131" s="232">
        <f t="shared" si="146"/>
        <v>1330.2696960000003</v>
      </c>
      <c r="AE131" s="232">
        <f t="shared" si="147"/>
        <v>322.71816727579949</v>
      </c>
      <c r="AF131" s="236">
        <f t="shared" si="148"/>
        <v>0.24259604518255473</v>
      </c>
      <c r="AG131" s="251">
        <f t="shared" si="149"/>
        <v>923.1594305341556</v>
      </c>
      <c r="AH131" s="236">
        <f t="shared" si="150"/>
        <v>0.69396411367560418</v>
      </c>
      <c r="AI131" s="236" t="str">
        <f t="shared" si="151"/>
        <v/>
      </c>
      <c r="AK131">
        <v>0</v>
      </c>
      <c r="AL131" t="e">
        <f t="shared" ref="AL131:AL194" si="152">_xlfn.XLOOKUP(AK131,A:A,F:F)</f>
        <v>#N/A</v>
      </c>
      <c r="AM131" t="e">
        <f t="shared" ref="AM131:AM194" si="153">_xlfn.XLOOKUP(AK131,A:A,J:J)</f>
        <v>#N/A</v>
      </c>
      <c r="AN131" t="e">
        <f t="shared" ref="AN131:AN194" si="154">_xlfn.XLOOKUP(AK131,A:A,M:M)+_xlfn.XLOOKUP(AK131,A:A,N:N)</f>
        <v>#N/A</v>
      </c>
      <c r="AO131" s="261" t="e">
        <f t="shared" ref="AO131:AO194" si="155">_xlfn.XLOOKUP(AK131,A:A,AG:AG)</f>
        <v>#N/A</v>
      </c>
      <c r="AP131" s="261" t="e">
        <f t="shared" ref="AP131:AP194" si="156">_xlfn.XLOOKUP(AK131,A:A,AD:AD)</f>
        <v>#N/A</v>
      </c>
      <c r="AQ131" s="261" t="e">
        <f t="shared" ref="AQ131:AQ194" si="157">_xlfn.XLOOKUP(AK131,A:A,AE:AE)</f>
        <v>#N/A</v>
      </c>
      <c r="AX131" s="255"/>
      <c r="AY131" s="255"/>
      <c r="AZ131" s="255"/>
      <c r="BA131" t="str">
        <v>LE-2024286</v>
      </c>
      <c r="BB131" s="257" t="e">
        <f t="shared" ref="BB131:BB194" si="158">_xlfn.XLOOKUP(BA131,A:A,F:F)</f>
        <v>#N/A</v>
      </c>
      <c r="BC131">
        <f t="shared" ref="BC131:BC194" si="159">_xlfn.XLOOKUP(BA131,A:A,J:J)</f>
        <v>0</v>
      </c>
      <c r="BD131" s="28">
        <f t="shared" ref="BD131:BD194" si="160">_xlfn.XLOOKUP(BA131,A:A,M:M)+_xlfn.XLOOKUP(BA131,A:A,N:N)</f>
        <v>0</v>
      </c>
      <c r="BE131" s="28">
        <f t="shared" si="132"/>
        <v>0</v>
      </c>
    </row>
    <row r="132" spans="1:57" x14ac:dyDescent="0.25">
      <c r="A132" s="224" t="s">
        <v>1162</v>
      </c>
      <c r="B132" t="s">
        <v>298</v>
      </c>
      <c r="C132" s="253">
        <f>'Liste WO'!C124</f>
        <v>45617</v>
      </c>
      <c r="D132" s="224">
        <f>'Liste WO'!D124</f>
        <v>251</v>
      </c>
      <c r="E132" s="224" t="str">
        <f>'Liste WO'!E124</f>
        <v>Digi America Inc.</v>
      </c>
      <c r="F132" s="224" t="str">
        <f>_xlfn.XLOOKUP(E132,Clients!B:B,Clients!C:C)</f>
        <v>Digi</v>
      </c>
      <c r="G132" s="224">
        <f>_xlfn.XLOOKUP(D132,'PO Client'!$A:$A,'PO Client'!$E:$E,FALSE)</f>
        <v>50008821</v>
      </c>
      <c r="H132" s="234">
        <f>'Liste WO'!I124</f>
        <v>40103</v>
      </c>
      <c r="I132" s="234">
        <f>'Liste WO'!J124</f>
        <v>30025</v>
      </c>
      <c r="J132" s="226" t="str">
        <f>'Liste WO'!L124</f>
        <v>D11-1</v>
      </c>
      <c r="K132" s="227">
        <v>45534.079007999993</v>
      </c>
      <c r="L132" s="227">
        <v>0</v>
      </c>
      <c r="M132" s="227">
        <v>44871.599999999991</v>
      </c>
      <c r="N132" s="227"/>
      <c r="O132" s="227">
        <v>720</v>
      </c>
      <c r="P132" s="228">
        <v>6</v>
      </c>
      <c r="Q132" s="81">
        <v>12</v>
      </c>
      <c r="R132" s="229">
        <f>-156.72*2/8</f>
        <v>-39.18</v>
      </c>
      <c r="S132" s="235">
        <v>1.413</v>
      </c>
      <c r="T132" s="231">
        <f>_xlfn.XLOOKUP(I132,'Prix MP'!A:A,'Prix MP'!U:U, 0)</f>
        <v>0.36934253244035825</v>
      </c>
      <c r="U132" s="232">
        <f t="shared" si="139"/>
        <v>16572.990378650775</v>
      </c>
      <c r="V132" s="232">
        <f t="shared" si="140"/>
        <v>244.68167450329713</v>
      </c>
      <c r="W132" s="233">
        <f t="shared" si="141"/>
        <v>1.4549081093385232E-2</v>
      </c>
      <c r="X132" s="232">
        <f t="shared" si="142"/>
        <v>174.98287058823527</v>
      </c>
      <c r="Y132" s="232">
        <f t="shared" si="143"/>
        <v>115.19999999999999</v>
      </c>
      <c r="Z132" s="232">
        <f t="shared" si="144"/>
        <v>721.15384615384619</v>
      </c>
      <c r="AA132" s="232">
        <f t="shared" si="145"/>
        <v>17789.828769896154</v>
      </c>
      <c r="AB132" s="244">
        <f>_xlfn.XLOOKUP(H132,'Prix vente'!A:A,'Prix vente'!X:X, "")</f>
        <v>0.31</v>
      </c>
      <c r="AC132" s="244" t="str">
        <f>_xlfn.XLOOKUP(H132,'Prix vente'!A:A,'Prix vente'!Z:Z, "")</f>
        <v>USD</v>
      </c>
      <c r="AD132" s="232">
        <f t="shared" si="146"/>
        <v>19655.106947999997</v>
      </c>
      <c r="AE132" s="232">
        <f t="shared" si="147"/>
        <v>1865.2781781038429</v>
      </c>
      <c r="AF132" s="236">
        <f t="shared" si="148"/>
        <v>9.4900433919727134E-2</v>
      </c>
      <c r="AG132" s="251">
        <f t="shared" si="149"/>
        <v>16817.67205315407</v>
      </c>
      <c r="AH132" s="236">
        <f t="shared" si="150"/>
        <v>0.85563879645362861</v>
      </c>
      <c r="AI132" s="236" t="str">
        <f t="shared" si="151"/>
        <v/>
      </c>
      <c r="AK132">
        <v>0</v>
      </c>
      <c r="AL132" t="e">
        <f t="shared" si="152"/>
        <v>#N/A</v>
      </c>
      <c r="AM132" t="e">
        <f t="shared" si="153"/>
        <v>#N/A</v>
      </c>
      <c r="AN132" t="e">
        <f t="shared" si="154"/>
        <v>#N/A</v>
      </c>
      <c r="AO132" s="261" t="e">
        <f t="shared" si="155"/>
        <v>#N/A</v>
      </c>
      <c r="AP132" s="261" t="e">
        <f t="shared" si="156"/>
        <v>#N/A</v>
      </c>
      <c r="AQ132" s="261" t="e">
        <f t="shared" si="157"/>
        <v>#N/A</v>
      </c>
      <c r="AX132" s="255"/>
      <c r="AY132" s="255"/>
      <c r="AZ132" s="255"/>
      <c r="BA132" t="str">
        <v>LE-2024287</v>
      </c>
      <c r="BB132" s="257" t="e">
        <f t="shared" si="158"/>
        <v>#N/A</v>
      </c>
      <c r="BC132">
        <f t="shared" si="159"/>
        <v>0</v>
      </c>
      <c r="BD132" s="28">
        <f t="shared" si="160"/>
        <v>0</v>
      </c>
      <c r="BE132" s="28">
        <f t="shared" si="132"/>
        <v>0</v>
      </c>
    </row>
    <row r="133" spans="1:57" x14ac:dyDescent="0.25">
      <c r="A133" s="224" t="s">
        <v>1163</v>
      </c>
      <c r="B133" t="s">
        <v>298</v>
      </c>
      <c r="C133" s="253">
        <f>'Liste WO'!C125</f>
        <v>45618</v>
      </c>
      <c r="D133" s="224">
        <f>'Liste WO'!D125</f>
        <v>260</v>
      </c>
      <c r="E133" s="224" t="str">
        <f>'Liste WO'!E125</f>
        <v>Imprimerie Ste-Julie</v>
      </c>
      <c r="F133" s="224" t="str">
        <f>_xlfn.XLOOKUP(E133,Clients!B:B,Clients!C:C)</f>
        <v>Imprimerie Ste-Julie</v>
      </c>
      <c r="G133" s="224">
        <f>_xlfn.XLOOKUP(D133,'PO Client'!$A:$A,'PO Client'!$E:$E,FALSE)</f>
        <v>105799</v>
      </c>
      <c r="H133" s="234">
        <f>'Liste WO'!I125</f>
        <v>40117</v>
      </c>
      <c r="I133" s="234">
        <f>'Liste WO'!J125</f>
        <v>30015</v>
      </c>
      <c r="J133" s="226" t="str">
        <f>'Liste WO'!L125</f>
        <v>S15-3</v>
      </c>
      <c r="K133" s="227">
        <v>14420.01024</v>
      </c>
      <c r="L133" s="227">
        <v>10698.624</v>
      </c>
      <c r="M133" s="227">
        <v>3576</v>
      </c>
      <c r="N133" s="227"/>
      <c r="O133" s="227">
        <v>60.000000000000007</v>
      </c>
      <c r="P133" s="228">
        <v>1</v>
      </c>
      <c r="Q133" s="81">
        <v>2.33</v>
      </c>
      <c r="R133" s="229">
        <f>-33.14/2</f>
        <v>-16.57</v>
      </c>
      <c r="S133" s="235">
        <v>1.3979999999999999</v>
      </c>
      <c r="T133" s="231">
        <f>_xlfn.XLOOKUP(I133,'Prix MP'!A:A,'Prix MP'!U:U, 0)</f>
        <v>0.26885424108657641</v>
      </c>
      <c r="U133" s="232">
        <f t="shared" si="139"/>
        <v>961.42276612559726</v>
      </c>
      <c r="V133" s="232">
        <f t="shared" si="140"/>
        <v>39.087707219630808</v>
      </c>
      <c r="W133" s="233">
        <f t="shared" si="141"/>
        <v>1.0082256363224318E-2</v>
      </c>
      <c r="X133" s="232">
        <f t="shared" si="142"/>
        <v>14.581905882352942</v>
      </c>
      <c r="Y133" s="232">
        <f t="shared" si="143"/>
        <v>19.2</v>
      </c>
      <c r="Z133" s="232">
        <f t="shared" si="144"/>
        <v>140.02403846153848</v>
      </c>
      <c r="AA133" s="232">
        <f t="shared" si="145"/>
        <v>1157.7464176891197</v>
      </c>
      <c r="AB133" s="244">
        <f>_xlfn.XLOOKUP(H133,'Prix vente'!A:A,'Prix vente'!X:X, "")</f>
        <v>0.28000000000000003</v>
      </c>
      <c r="AC133" s="244" t="str">
        <f>_xlfn.XLOOKUP(H133,'Prix vente'!A:A,'Prix vente'!Z:Z, "")</f>
        <v>USD</v>
      </c>
      <c r="AD133" s="232">
        <f t="shared" si="146"/>
        <v>1399.78944</v>
      </c>
      <c r="AE133" s="232">
        <f t="shared" si="147"/>
        <v>242.04302231088036</v>
      </c>
      <c r="AF133" s="236">
        <f t="shared" si="148"/>
        <v>0.17291387932665103</v>
      </c>
      <c r="AG133" s="251">
        <f t="shared" si="149"/>
        <v>1000.5104733452281</v>
      </c>
      <c r="AH133" s="236">
        <f t="shared" si="150"/>
        <v>0.71475783768252177</v>
      </c>
      <c r="AI133" s="236" t="str">
        <f t="shared" si="151"/>
        <v/>
      </c>
      <c r="AK133">
        <v>0</v>
      </c>
      <c r="AL133" t="e">
        <f t="shared" si="152"/>
        <v>#N/A</v>
      </c>
      <c r="AM133" t="e">
        <f t="shared" si="153"/>
        <v>#N/A</v>
      </c>
      <c r="AN133" t="e">
        <f t="shared" si="154"/>
        <v>#N/A</v>
      </c>
      <c r="AO133" s="261" t="e">
        <f t="shared" si="155"/>
        <v>#N/A</v>
      </c>
      <c r="AP133" s="261" t="e">
        <f t="shared" si="156"/>
        <v>#N/A</v>
      </c>
      <c r="AQ133" s="261" t="e">
        <f t="shared" si="157"/>
        <v>#N/A</v>
      </c>
      <c r="AX133" s="255"/>
      <c r="AY133" s="255"/>
      <c r="AZ133" s="255"/>
      <c r="BA133" t="str">
        <v>LE-2024288</v>
      </c>
      <c r="BB133" s="257" t="e">
        <f t="shared" si="158"/>
        <v>#N/A</v>
      </c>
      <c r="BC133">
        <f t="shared" si="159"/>
        <v>0</v>
      </c>
      <c r="BD133" s="28">
        <f t="shared" si="160"/>
        <v>0</v>
      </c>
      <c r="BE133" s="28">
        <f t="shared" si="132"/>
        <v>0</v>
      </c>
    </row>
    <row r="134" spans="1:57" x14ac:dyDescent="0.25">
      <c r="A134" s="224" t="s">
        <v>1164</v>
      </c>
      <c r="B134" t="s">
        <v>298</v>
      </c>
      <c r="C134" s="253">
        <f>'Liste WO'!C126</f>
        <v>45618</v>
      </c>
      <c r="D134" s="224">
        <f>'Liste WO'!D126</f>
        <v>248</v>
      </c>
      <c r="E134" s="224" t="str">
        <f>'Liste WO'!E126</f>
        <v>Imprimerie Bas St-Laurent</v>
      </c>
      <c r="F134" s="224" t="str">
        <f>_xlfn.XLOOKUP(E134,Clients!B:B,Clients!C:C)</f>
        <v>Bas St-Laurent</v>
      </c>
      <c r="G134" s="224" t="str">
        <f>_xlfn.XLOOKUP(D134,'PO Client'!$A:$A,'PO Client'!$E:$E,FALSE)</f>
        <v>Échantillon D11</v>
      </c>
      <c r="H134" s="234">
        <f>'Liste WO'!I126</f>
        <v>40176</v>
      </c>
      <c r="I134" s="234">
        <f>'Liste WO'!J126</f>
        <v>30023</v>
      </c>
      <c r="J134" s="226" t="str">
        <f>'Liste WO'!L126</f>
        <v>T11-1</v>
      </c>
      <c r="K134" s="227">
        <v>1111.104</v>
      </c>
      <c r="L134" s="227">
        <v>958.8</v>
      </c>
      <c r="M134" s="227">
        <v>126.90000000000009</v>
      </c>
      <c r="N134" s="227"/>
      <c r="O134" s="227">
        <v>4.5</v>
      </c>
      <c r="P134" s="228">
        <v>0</v>
      </c>
      <c r="Q134" s="81">
        <v>0.75</v>
      </c>
      <c r="R134" s="229">
        <v>0</v>
      </c>
      <c r="S134" s="235"/>
      <c r="T134" s="231">
        <f>_xlfn.XLOOKUP(I134,'Prix MP'!A:A,'Prix MP'!U:U, 0)</f>
        <v>0.29511487172670009</v>
      </c>
      <c r="U134" s="232">
        <f t="shared" si="139"/>
        <v>37.450077222118267</v>
      </c>
      <c r="V134" s="232">
        <f t="shared" si="140"/>
        <v>7.4970982013450884</v>
      </c>
      <c r="W134" s="233">
        <f t="shared" si="141"/>
        <v>2.2863746327976494E-2</v>
      </c>
      <c r="X134" s="232">
        <f t="shared" si="142"/>
        <v>1.0936429411764705</v>
      </c>
      <c r="Y134" s="232">
        <f t="shared" si="143"/>
        <v>0</v>
      </c>
      <c r="Z134" s="232">
        <f t="shared" si="144"/>
        <v>45.072115384615387</v>
      </c>
      <c r="AA134" s="232">
        <f>(M134+N134)*T134+R134+V134+X134+Y134+Z134</f>
        <v>91.112933749255205</v>
      </c>
      <c r="AB134" s="244">
        <f>_xlfn.XLOOKUP(H134,'Prix vente'!A:A,'Prix vente'!X:X, "")</f>
        <v>0</v>
      </c>
      <c r="AC134" s="244" t="str">
        <f>_xlfn.XLOOKUP(H134,'Prix vente'!A:A,'Prix vente'!Z:Z, "")</f>
        <v>CAD</v>
      </c>
      <c r="AD134" s="232">
        <f t="shared" si="146"/>
        <v>0</v>
      </c>
      <c r="AE134" s="232">
        <f t="shared" si="147"/>
        <v>-91.112933749255205</v>
      </c>
      <c r="AF134" s="236" t="str">
        <f t="shared" si="148"/>
        <v/>
      </c>
      <c r="AG134" s="251">
        <f t="shared" si="149"/>
        <v>44.947175423463356</v>
      </c>
      <c r="AH134" s="236" t="str">
        <f t="shared" si="150"/>
        <v/>
      </c>
      <c r="AI134" s="236" t="str">
        <f t="shared" si="151"/>
        <v>S</v>
      </c>
      <c r="AK134">
        <v>0</v>
      </c>
      <c r="AL134" t="e">
        <f t="shared" si="152"/>
        <v>#N/A</v>
      </c>
      <c r="AM134" t="e">
        <f t="shared" si="153"/>
        <v>#N/A</v>
      </c>
      <c r="AN134" t="e">
        <f t="shared" si="154"/>
        <v>#N/A</v>
      </c>
      <c r="AO134" s="261" t="e">
        <f t="shared" si="155"/>
        <v>#N/A</v>
      </c>
      <c r="AP134" s="261" t="e">
        <f t="shared" si="156"/>
        <v>#N/A</v>
      </c>
      <c r="AQ134" s="261" t="e">
        <f t="shared" si="157"/>
        <v>#N/A</v>
      </c>
      <c r="AX134" s="255"/>
      <c r="AY134" s="255"/>
      <c r="AZ134" s="255"/>
      <c r="BA134" t="str">
        <v>LE-2024289</v>
      </c>
      <c r="BB134" s="257" t="e">
        <f t="shared" si="158"/>
        <v>#N/A</v>
      </c>
      <c r="BC134">
        <f t="shared" si="159"/>
        <v>0</v>
      </c>
      <c r="BD134" s="28">
        <f t="shared" si="160"/>
        <v>0</v>
      </c>
      <c r="BE134" s="28">
        <f t="shared" si="132"/>
        <v>0</v>
      </c>
    </row>
    <row r="135" spans="1:57" x14ac:dyDescent="0.25">
      <c r="A135" s="224" t="s">
        <v>1165</v>
      </c>
      <c r="B135" t="s">
        <v>298</v>
      </c>
      <c r="C135" s="253">
        <f>'Liste WO'!C127</f>
        <v>45621</v>
      </c>
      <c r="D135" s="224">
        <f>'Liste WO'!D127</f>
        <v>261</v>
      </c>
      <c r="E135" s="224" t="str">
        <f>'Liste WO'!E127</f>
        <v>Imprimerie Ste-Julie</v>
      </c>
      <c r="F135" s="224" t="str">
        <f>_xlfn.XLOOKUP(E135,Clients!B:B,Clients!C:C)</f>
        <v>Imprimerie Ste-Julie</v>
      </c>
      <c r="G135" s="224">
        <f>_xlfn.XLOOKUP(D135,'PO Client'!$A:$A,'PO Client'!$E:$E,FALSE)</f>
        <v>105844</v>
      </c>
      <c r="H135" s="234">
        <f>'Liste WO'!I127</f>
        <v>40117</v>
      </c>
      <c r="I135" s="234">
        <f>'Liste WO'!J127</f>
        <v>30015</v>
      </c>
      <c r="J135" s="226" t="str">
        <f>'Liste WO'!L127</f>
        <v>S15-3</v>
      </c>
      <c r="K135" s="227">
        <v>10698.624</v>
      </c>
      <c r="L135" s="227">
        <v>3614.4</v>
      </c>
      <c r="M135" s="227">
        <v>6912</v>
      </c>
      <c r="N135" s="227"/>
      <c r="O135" s="227">
        <v>60.000000000000007</v>
      </c>
      <c r="P135" s="228">
        <v>1</v>
      </c>
      <c r="Q135" s="81">
        <v>4</v>
      </c>
      <c r="R135" s="229">
        <f>-32.07/3*2</f>
        <v>-21.38</v>
      </c>
      <c r="S135" s="246">
        <v>1.4056</v>
      </c>
      <c r="T135" s="231">
        <f>_xlfn.XLOOKUP(I135,'Prix MP'!A:A,'Prix MP'!U:U, 0)</f>
        <v>0.26885424108657641</v>
      </c>
      <c r="U135" s="232">
        <f t="shared" si="139"/>
        <v>1858.3205143904161</v>
      </c>
      <c r="V135" s="232">
        <f t="shared" si="140"/>
        <v>46.303152816894453</v>
      </c>
      <c r="W135" s="233">
        <f t="shared" si="141"/>
        <v>1.6097771077850733E-2</v>
      </c>
      <c r="X135" s="232">
        <f t="shared" si="142"/>
        <v>14.581905882352942</v>
      </c>
      <c r="Y135" s="232">
        <f t="shared" si="143"/>
        <v>19.2</v>
      </c>
      <c r="Z135" s="232">
        <f t="shared" si="144"/>
        <v>240.38461538461539</v>
      </c>
      <c r="AA135" s="248">
        <f t="shared" si="145"/>
        <v>2157.4101884742786</v>
      </c>
      <c r="AB135" s="244">
        <f>_xlfn.XLOOKUP(H135,'Prix vente'!A:A,'Prix vente'!X:X, "")</f>
        <v>0.28000000000000003</v>
      </c>
      <c r="AC135" s="244" t="str">
        <f>_xlfn.XLOOKUP(H135,'Prix vente'!A:A,'Prix vente'!Z:Z, "")</f>
        <v>USD</v>
      </c>
      <c r="AD135" s="232">
        <f t="shared" si="146"/>
        <v>2720.3420160000001</v>
      </c>
      <c r="AE135" s="232">
        <f t="shared" si="147"/>
        <v>562.93182752572147</v>
      </c>
      <c r="AF135" s="236">
        <f t="shared" si="148"/>
        <v>0.20693421055689842</v>
      </c>
      <c r="AG135" s="251">
        <f t="shared" si="149"/>
        <v>1904.6236672073105</v>
      </c>
      <c r="AH135" s="236">
        <f t="shared" si="150"/>
        <v>0.70014125282962603</v>
      </c>
      <c r="AI135" s="236" t="str">
        <f t="shared" si="151"/>
        <v/>
      </c>
      <c r="AK135">
        <v>0</v>
      </c>
      <c r="AL135" t="e">
        <f t="shared" si="152"/>
        <v>#N/A</v>
      </c>
      <c r="AM135" t="e">
        <f t="shared" si="153"/>
        <v>#N/A</v>
      </c>
      <c r="AN135" t="e">
        <f t="shared" si="154"/>
        <v>#N/A</v>
      </c>
      <c r="AO135" s="261" t="e">
        <f t="shared" si="155"/>
        <v>#N/A</v>
      </c>
      <c r="AP135" s="261" t="e">
        <f t="shared" si="156"/>
        <v>#N/A</v>
      </c>
      <c r="AQ135" s="261" t="e">
        <f t="shared" si="157"/>
        <v>#N/A</v>
      </c>
      <c r="AX135" s="255"/>
      <c r="AY135" s="255"/>
      <c r="AZ135" s="255"/>
      <c r="BA135" t="str">
        <v>LE-2024290</v>
      </c>
      <c r="BB135" s="257" t="e">
        <f t="shared" si="158"/>
        <v>#N/A</v>
      </c>
      <c r="BC135">
        <f t="shared" si="159"/>
        <v>0</v>
      </c>
      <c r="BD135" s="28">
        <f t="shared" si="160"/>
        <v>0</v>
      </c>
      <c r="BE135" s="28">
        <f t="shared" si="132"/>
        <v>0</v>
      </c>
    </row>
    <row r="136" spans="1:57" x14ac:dyDescent="0.25">
      <c r="A136" s="224" t="s">
        <v>1166</v>
      </c>
      <c r="B136" t="s">
        <v>298</v>
      </c>
      <c r="C136" s="253">
        <f>'Liste WO'!C128</f>
        <v>45621</v>
      </c>
      <c r="D136" s="224">
        <f>'Liste WO'!D128</f>
        <v>262</v>
      </c>
      <c r="E136" s="224" t="str">
        <f>'Liste WO'!E128</f>
        <v>3G Print Group Inc.</v>
      </c>
      <c r="F136" s="224" t="str">
        <f>_xlfn.XLOOKUP(E136,Clients!B:B,Clients!C:C)</f>
        <v>3G</v>
      </c>
      <c r="G136" s="224">
        <f>_xlfn.XLOOKUP(D136,'PO Client'!$A:$A,'PO Client'!$E:$E,FALSE)</f>
        <v>2898</v>
      </c>
      <c r="H136" s="234">
        <f>'Liste WO'!I128</f>
        <v>40179</v>
      </c>
      <c r="I136" s="234">
        <f>'Liste WO'!J128</f>
        <v>30011</v>
      </c>
      <c r="J136" s="226" t="str">
        <f>'Liste WO'!L128</f>
        <v>S21-1</v>
      </c>
      <c r="K136" s="227">
        <v>7115.3078399999995</v>
      </c>
      <c r="L136" s="227">
        <v>0</v>
      </c>
      <c r="M136" s="227">
        <v>6984</v>
      </c>
      <c r="N136" s="227"/>
      <c r="O136" s="227">
        <v>60</v>
      </c>
      <c r="P136" s="228">
        <v>2</v>
      </c>
      <c r="Q136" s="81">
        <v>1</v>
      </c>
      <c r="R136" s="229">
        <v>240.58</v>
      </c>
      <c r="S136" s="235"/>
      <c r="T136" s="231">
        <f>_xlfn.XLOOKUP(I136,'Prix MP'!A:A,'Prix MP'!U:U, 0)</f>
        <v>0.2835786407993599</v>
      </c>
      <c r="U136" s="232">
        <f t="shared" si="139"/>
        <v>1980.5132273427296</v>
      </c>
      <c r="V136" s="232">
        <f t="shared" si="140"/>
        <v>37.236098793499679</v>
      </c>
      <c r="W136" s="233">
        <f t="shared" si="141"/>
        <v>1.8454273933424008E-2</v>
      </c>
      <c r="X136" s="232">
        <f t="shared" si="142"/>
        <v>14.58190588235294</v>
      </c>
      <c r="Y136" s="232">
        <f t="shared" si="143"/>
        <v>38.4</v>
      </c>
      <c r="Z136" s="232">
        <f t="shared" si="144"/>
        <v>60.096153846153847</v>
      </c>
      <c r="AA136" s="232">
        <f t="shared" si="145"/>
        <v>2371.4073858647366</v>
      </c>
      <c r="AB136" s="244">
        <f>_xlfn.XLOOKUP(H136,'Prix vente'!A:A,'Prix vente'!X:X, "")</f>
        <v>0.33100000000000002</v>
      </c>
      <c r="AC136" s="244" t="str">
        <f>_xlfn.XLOOKUP(H136,'Prix vente'!A:A,'Prix vente'!Z:Z, "")</f>
        <v>CAD</v>
      </c>
      <c r="AD136" s="232">
        <f t="shared" si="146"/>
        <v>2311.7040000000002</v>
      </c>
      <c r="AE136" s="232">
        <f t="shared" si="147"/>
        <v>-59.703385864736447</v>
      </c>
      <c r="AF136" s="236">
        <f t="shared" si="148"/>
        <v>-2.5826570298246088E-2</v>
      </c>
      <c r="AG136" s="251">
        <f t="shared" si="149"/>
        <v>2017.7493261362292</v>
      </c>
      <c r="AH136" s="236">
        <f t="shared" si="150"/>
        <v>0.87284069506140449</v>
      </c>
      <c r="AI136" s="236" t="str">
        <f t="shared" si="151"/>
        <v/>
      </c>
      <c r="AK136">
        <v>0</v>
      </c>
      <c r="AL136" t="e">
        <f t="shared" si="152"/>
        <v>#N/A</v>
      </c>
      <c r="AM136" t="e">
        <f t="shared" si="153"/>
        <v>#N/A</v>
      </c>
      <c r="AN136" t="e">
        <f t="shared" si="154"/>
        <v>#N/A</v>
      </c>
      <c r="AO136" s="261" t="e">
        <f t="shared" si="155"/>
        <v>#N/A</v>
      </c>
      <c r="AP136" s="261" t="e">
        <f t="shared" si="156"/>
        <v>#N/A</v>
      </c>
      <c r="AQ136" s="261" t="e">
        <f t="shared" si="157"/>
        <v>#N/A</v>
      </c>
      <c r="AX136" s="255"/>
      <c r="AY136" s="255"/>
      <c r="AZ136" s="255"/>
      <c r="BA136" t="str">
        <v>LE-2024291</v>
      </c>
      <c r="BB136" s="257" t="e">
        <f t="shared" si="158"/>
        <v>#N/A</v>
      </c>
      <c r="BC136">
        <f t="shared" si="159"/>
        <v>0</v>
      </c>
      <c r="BD136" s="28">
        <f t="shared" si="160"/>
        <v>0</v>
      </c>
      <c r="BE136" s="28">
        <f t="shared" si="132"/>
        <v>0</v>
      </c>
    </row>
    <row r="137" spans="1:57" x14ac:dyDescent="0.25">
      <c r="A137" s="224" t="s">
        <v>1167</v>
      </c>
      <c r="B137" t="s">
        <v>298</v>
      </c>
      <c r="C137" s="253">
        <f>'Liste WO'!C129</f>
        <v>45622</v>
      </c>
      <c r="D137" s="224">
        <f>'Liste WO'!D129</f>
        <v>263</v>
      </c>
      <c r="E137" s="224" t="str">
        <f>'Liste WO'!E129</f>
        <v>Étiquettes Multi-Flex</v>
      </c>
      <c r="F137" s="224" t="str">
        <f>_xlfn.XLOOKUP(E137,Clients!B:B,Clients!C:C)</f>
        <v>Multi-Flex</v>
      </c>
      <c r="G137" s="224">
        <f>_xlfn.XLOOKUP(D137,'PO Client'!$A:$A,'PO Client'!$E:$E,FALSE)</f>
        <v>9869</v>
      </c>
      <c r="H137" s="234">
        <f>'Liste WO'!I129</f>
        <v>40180</v>
      </c>
      <c r="I137" s="234">
        <f>'Liste WO'!J129</f>
        <v>30025</v>
      </c>
      <c r="J137" s="226" t="str">
        <f>'Liste WO'!L129</f>
        <v>D11-1</v>
      </c>
      <c r="K137" s="227">
        <v>7589.0131679999995</v>
      </c>
      <c r="L137" s="227">
        <v>5247.9900000000007</v>
      </c>
      <c r="M137" s="227">
        <v>2257.1999999999998</v>
      </c>
      <c r="N137" s="227"/>
      <c r="O137" s="227">
        <v>18</v>
      </c>
      <c r="P137" s="228">
        <v>1</v>
      </c>
      <c r="Q137" s="81">
        <v>1.75</v>
      </c>
      <c r="R137" s="229">
        <v>65</v>
      </c>
      <c r="S137" s="235"/>
      <c r="T137" s="231">
        <f>_xlfn.XLOOKUP(I137,'Prix MP'!A:A,'Prix MP'!U:U, 0)</f>
        <v>0.36934253244035825</v>
      </c>
      <c r="U137" s="232">
        <f t="shared" si="139"/>
        <v>833.67996422437659</v>
      </c>
      <c r="V137" s="232">
        <f t="shared" si="140"/>
        <v>30.959461146293226</v>
      </c>
      <c r="W137" s="233">
        <f t="shared" si="141"/>
        <v>1.1045331737392368E-2</v>
      </c>
      <c r="X137" s="232">
        <f t="shared" si="142"/>
        <v>4.3745717647058822</v>
      </c>
      <c r="Y137" s="232">
        <f t="shared" si="143"/>
        <v>19.2</v>
      </c>
      <c r="Z137" s="232">
        <f t="shared" si="144"/>
        <v>105.16826923076923</v>
      </c>
      <c r="AA137" s="232">
        <f t="shared" si="145"/>
        <v>1058.3822663661451</v>
      </c>
      <c r="AB137" s="244">
        <f>_xlfn.XLOOKUP(H137,'Prix vente'!A:A,'Prix vente'!X:X, "")</f>
        <v>0.45800000000000002</v>
      </c>
      <c r="AC137" s="244" t="str">
        <f>_xlfn.XLOOKUP(H137,'Prix vente'!A:A,'Prix vente'!Z:Z, "")</f>
        <v>CAD</v>
      </c>
      <c r="AD137" s="232">
        <f t="shared" si="146"/>
        <v>1033.7975999999999</v>
      </c>
      <c r="AE137" s="232">
        <f t="shared" si="147"/>
        <v>-24.584666366145257</v>
      </c>
      <c r="AF137" s="236">
        <f t="shared" si="148"/>
        <v>-2.3780928071554186E-2</v>
      </c>
      <c r="AG137" s="251">
        <f t="shared" si="149"/>
        <v>864.63942537066987</v>
      </c>
      <c r="AH137" s="236">
        <f t="shared" si="150"/>
        <v>0.8363720571325276</v>
      </c>
      <c r="AI137" s="236" t="str">
        <f t="shared" si="151"/>
        <v/>
      </c>
      <c r="AK137">
        <v>0</v>
      </c>
      <c r="AL137" t="e">
        <f t="shared" si="152"/>
        <v>#N/A</v>
      </c>
      <c r="AM137" t="e">
        <f t="shared" si="153"/>
        <v>#N/A</v>
      </c>
      <c r="AN137" t="e">
        <f t="shared" si="154"/>
        <v>#N/A</v>
      </c>
      <c r="AO137" s="261" t="e">
        <f t="shared" si="155"/>
        <v>#N/A</v>
      </c>
      <c r="AP137" s="261" t="e">
        <f t="shared" si="156"/>
        <v>#N/A</v>
      </c>
      <c r="AQ137" s="261" t="e">
        <f t="shared" si="157"/>
        <v>#N/A</v>
      </c>
      <c r="AX137" s="255"/>
      <c r="AY137" s="255"/>
      <c r="AZ137" s="255"/>
      <c r="BA137" t="str">
        <v>LE-2024292</v>
      </c>
      <c r="BB137" s="257" t="e">
        <f t="shared" si="158"/>
        <v>#N/A</v>
      </c>
      <c r="BC137">
        <f t="shared" si="159"/>
        <v>0</v>
      </c>
      <c r="BD137" s="28">
        <f t="shared" si="160"/>
        <v>0</v>
      </c>
      <c r="BE137" s="28">
        <f t="shared" si="132"/>
        <v>0</v>
      </c>
    </row>
    <row r="138" spans="1:57" x14ac:dyDescent="0.25">
      <c r="A138" s="224" t="s">
        <v>1168</v>
      </c>
      <c r="B138" t="s">
        <v>298</v>
      </c>
      <c r="C138" s="253">
        <f>'Liste WO'!C130</f>
        <v>45623</v>
      </c>
      <c r="D138" s="224">
        <f>'Liste WO'!D130</f>
        <v>265</v>
      </c>
      <c r="E138" s="224" t="str">
        <f>'Liste WO'!E130</f>
        <v>Étiquettes Multi-Flex</v>
      </c>
      <c r="F138" s="224" t="str">
        <f>_xlfn.XLOOKUP(E138,Clients!B:B,Clients!C:C)</f>
        <v>Multi-Flex</v>
      </c>
      <c r="G138" s="224">
        <f>_xlfn.XLOOKUP(D138,'PO Client'!$A:$A,'PO Client'!$E:$E,FALSE)</f>
        <v>9875</v>
      </c>
      <c r="H138" s="234">
        <f>'Liste WO'!I130</f>
        <v>40096</v>
      </c>
      <c r="I138" s="234">
        <f>'Liste WO'!J130</f>
        <v>30027</v>
      </c>
      <c r="J138" s="226" t="str">
        <f>'Liste WO'!L130</f>
        <v>B25-3</v>
      </c>
      <c r="K138" s="227">
        <v>14395.199279999999</v>
      </c>
      <c r="L138" s="227">
        <v>0</v>
      </c>
      <c r="M138" s="227">
        <v>14284.799999999996</v>
      </c>
      <c r="N138" s="227"/>
      <c r="O138" s="227">
        <v>240</v>
      </c>
      <c r="P138" s="228">
        <v>3</v>
      </c>
      <c r="Q138" s="81">
        <v>2.25</v>
      </c>
      <c r="R138" s="229">
        <v>148.19999999999999</v>
      </c>
      <c r="S138" s="235"/>
      <c r="T138" s="231">
        <f>_xlfn.XLOOKUP(I138,'Prix MP'!A:A,'Prix MP'!U:U, 0)</f>
        <v>0.30720851418225592</v>
      </c>
      <c r="U138" s="232">
        <f t="shared" si="139"/>
        <v>4388.4121833906884</v>
      </c>
      <c r="V138" s="232">
        <f t="shared" si="140"/>
        <v>33.915598775591846</v>
      </c>
      <c r="W138" s="233">
        <f t="shared" si="141"/>
        <v>7.6691734412726578E-3</v>
      </c>
      <c r="X138" s="232">
        <f t="shared" si="142"/>
        <v>58.32762352941176</v>
      </c>
      <c r="Y138" s="232">
        <f t="shared" si="143"/>
        <v>57.599999999999994</v>
      </c>
      <c r="Z138" s="232">
        <f t="shared" si="144"/>
        <v>135.21634615384616</v>
      </c>
      <c r="AA138" s="232">
        <f t="shared" si="145"/>
        <v>4821.6717518495379</v>
      </c>
      <c r="AB138" s="244">
        <f>_xlfn.XLOOKUP(H138,'Prix vente'!A:A,'Prix vente'!X:X, "")</f>
        <v>0.45200000000000001</v>
      </c>
      <c r="AC138" s="244" t="str">
        <f>_xlfn.XLOOKUP(H138,'Prix vente'!A:A,'Prix vente'!Z:Z, "")</f>
        <v>CAD</v>
      </c>
      <c r="AD138" s="232">
        <f t="shared" si="146"/>
        <v>6456.7295999999978</v>
      </c>
      <c r="AE138" s="232">
        <f t="shared" si="147"/>
        <v>1635.0578481504599</v>
      </c>
      <c r="AF138" s="236">
        <f t="shared" si="148"/>
        <v>0.25323313030647288</v>
      </c>
      <c r="AG138" s="251">
        <f t="shared" si="149"/>
        <v>4422.3277821662805</v>
      </c>
      <c r="AH138" s="236">
        <f t="shared" si="150"/>
        <v>0.68491760630122744</v>
      </c>
      <c r="AI138" s="236" t="str">
        <f t="shared" si="151"/>
        <v/>
      </c>
      <c r="AK138">
        <v>0</v>
      </c>
      <c r="AL138" t="e">
        <f t="shared" si="152"/>
        <v>#N/A</v>
      </c>
      <c r="AM138" t="e">
        <f t="shared" si="153"/>
        <v>#N/A</v>
      </c>
      <c r="AN138" t="e">
        <f t="shared" si="154"/>
        <v>#N/A</v>
      </c>
      <c r="AO138" s="261" t="e">
        <f t="shared" si="155"/>
        <v>#N/A</v>
      </c>
      <c r="AP138" s="261" t="e">
        <f t="shared" si="156"/>
        <v>#N/A</v>
      </c>
      <c r="AQ138" s="261" t="e">
        <f t="shared" si="157"/>
        <v>#N/A</v>
      </c>
      <c r="AX138" s="255"/>
      <c r="AY138" s="255"/>
      <c r="AZ138" s="255"/>
      <c r="BA138" t="str">
        <v>LE-2024293</v>
      </c>
      <c r="BB138" s="257" t="e">
        <f t="shared" si="158"/>
        <v>#N/A</v>
      </c>
      <c r="BC138">
        <f t="shared" si="159"/>
        <v>0</v>
      </c>
      <c r="BD138" s="28">
        <f t="shared" si="160"/>
        <v>0</v>
      </c>
      <c r="BE138" s="28">
        <f t="shared" si="132"/>
        <v>0</v>
      </c>
    </row>
    <row r="139" spans="1:57" x14ac:dyDescent="0.25">
      <c r="A139" s="224" t="s">
        <v>1169</v>
      </c>
      <c r="B139" t="s">
        <v>298</v>
      </c>
      <c r="C139" s="253">
        <f>'Liste WO'!C131</f>
        <v>45623</v>
      </c>
      <c r="D139" s="224">
        <f>'Liste WO'!D131</f>
        <v>266</v>
      </c>
      <c r="E139" s="224" t="str">
        <f>'Liste WO'!E131</f>
        <v>Étiquettes Luso-Flex</v>
      </c>
      <c r="F139" s="224" t="str">
        <f>_xlfn.XLOOKUP(E139,Clients!B:B,Clients!C:C)</f>
        <v>Luso-Flex</v>
      </c>
      <c r="G139" s="224">
        <f>_xlfn.XLOOKUP(D139,'PO Client'!$A:$A,'PO Client'!$E:$E,FALSE)</f>
        <v>1954</v>
      </c>
      <c r="H139" s="234">
        <f>'Liste WO'!I131</f>
        <v>40183</v>
      </c>
      <c r="I139" s="234">
        <f>'Liste WO'!J131</f>
        <v>30011</v>
      </c>
      <c r="J139" s="226" t="str">
        <f>'Liste WO'!L131</f>
        <v>S21-1</v>
      </c>
      <c r="K139" s="227">
        <v>7115.3078399999995</v>
      </c>
      <c r="L139" s="227">
        <v>3433.68</v>
      </c>
      <c r="M139" s="227">
        <v>3564.0000000000005</v>
      </c>
      <c r="N139" s="227"/>
      <c r="O139" s="227">
        <v>60.000000000000007</v>
      </c>
      <c r="P139" s="228">
        <v>1</v>
      </c>
      <c r="Q139" s="81">
        <v>1.75</v>
      </c>
      <c r="R139" s="229">
        <v>0</v>
      </c>
      <c r="S139" s="235"/>
      <c r="T139" s="231">
        <f>_xlfn.XLOOKUP(I139,'Prix MP'!A:A,'Prix MP'!U:U, 0)</f>
        <v>0.2835786407993599</v>
      </c>
      <c r="U139" s="232">
        <f t="shared" si="139"/>
        <v>1010.6742758089189</v>
      </c>
      <c r="V139" s="232">
        <f t="shared" si="140"/>
        <v>33.356742987364349</v>
      </c>
      <c r="W139" s="233">
        <f t="shared" si="141"/>
        <v>1.6531658593705933E-2</v>
      </c>
      <c r="X139" s="232">
        <f t="shared" si="142"/>
        <v>14.581905882352942</v>
      </c>
      <c r="Y139" s="232">
        <f t="shared" si="143"/>
        <v>19.2</v>
      </c>
      <c r="Z139" s="232">
        <f t="shared" si="144"/>
        <v>105.16826923076923</v>
      </c>
      <c r="AA139" s="232">
        <f t="shared" si="145"/>
        <v>1182.9811939094054</v>
      </c>
      <c r="AB139" s="244">
        <f>_xlfn.XLOOKUP(H139,'Prix vente'!A:A,'Prix vente'!X:X, "")</f>
        <v>0.37</v>
      </c>
      <c r="AC139" s="244" t="str">
        <f>_xlfn.XLOOKUP(H139,'Prix vente'!A:A,'Prix vente'!Z:Z, "")</f>
        <v>CAD</v>
      </c>
      <c r="AD139" s="232">
        <f t="shared" si="146"/>
        <v>1318.68</v>
      </c>
      <c r="AE139" s="232">
        <f t="shared" si="147"/>
        <v>135.69880609059464</v>
      </c>
      <c r="AF139" s="236">
        <f t="shared" si="148"/>
        <v>0.10290503085706515</v>
      </c>
      <c r="AG139" s="251">
        <f t="shared" si="149"/>
        <v>1044.0310187962832</v>
      </c>
      <c r="AH139" s="236">
        <f t="shared" si="150"/>
        <v>0.7917243143114957</v>
      </c>
      <c r="AI139" s="236" t="str">
        <f t="shared" si="151"/>
        <v/>
      </c>
      <c r="AK139">
        <v>0</v>
      </c>
      <c r="AL139" t="e">
        <f t="shared" si="152"/>
        <v>#N/A</v>
      </c>
      <c r="AM139" t="e">
        <f t="shared" si="153"/>
        <v>#N/A</v>
      </c>
      <c r="AN139" t="e">
        <f t="shared" si="154"/>
        <v>#N/A</v>
      </c>
      <c r="AO139" s="261" t="e">
        <f t="shared" si="155"/>
        <v>#N/A</v>
      </c>
      <c r="AP139" s="261" t="e">
        <f t="shared" si="156"/>
        <v>#N/A</v>
      </c>
      <c r="AQ139" s="261" t="e">
        <f t="shared" si="157"/>
        <v>#N/A</v>
      </c>
      <c r="AX139" s="255"/>
      <c r="AY139" s="255"/>
      <c r="AZ139" s="255"/>
      <c r="BA139" t="str">
        <v>LE-2024294</v>
      </c>
      <c r="BB139" s="257" t="e">
        <f t="shared" si="158"/>
        <v>#N/A</v>
      </c>
      <c r="BC139">
        <f t="shared" si="159"/>
        <v>0</v>
      </c>
      <c r="BD139" s="28">
        <f t="shared" si="160"/>
        <v>0</v>
      </c>
      <c r="BE139" s="28">
        <f t="shared" si="132"/>
        <v>0</v>
      </c>
    </row>
    <row r="140" spans="1:57" x14ac:dyDescent="0.25">
      <c r="A140" s="224" t="s">
        <v>1170</v>
      </c>
      <c r="B140" t="s">
        <v>298</v>
      </c>
      <c r="C140" s="253">
        <f>'Liste WO'!C132</f>
        <v>45623</v>
      </c>
      <c r="D140" s="224">
        <f>'Liste WO'!D132</f>
        <v>267</v>
      </c>
      <c r="E140" s="224" t="str">
        <f>'Liste WO'!E132</f>
        <v>3G Print Group Inc.</v>
      </c>
      <c r="F140" s="224" t="str">
        <f>_xlfn.XLOOKUP(E140,Clients!B:B,Clients!C:C)</f>
        <v>3G</v>
      </c>
      <c r="G140" s="224">
        <f>_xlfn.XLOOKUP(D140,'PO Client'!$A:$A,'PO Client'!$E:$E,FALSE)</f>
        <v>2905</v>
      </c>
      <c r="H140" s="234">
        <f>'Liste WO'!I132</f>
        <v>40186</v>
      </c>
      <c r="I140" s="234">
        <f>'Liste WO'!J132</f>
        <v>30027</v>
      </c>
      <c r="J140" s="226" t="str">
        <f>'Liste WO'!L132</f>
        <v>B25-3</v>
      </c>
      <c r="K140" s="227">
        <v>7228.32</v>
      </c>
      <c r="L140" s="227">
        <v>0</v>
      </c>
      <c r="M140" s="227">
        <v>7200</v>
      </c>
      <c r="N140" s="227"/>
      <c r="O140" s="227">
        <v>60</v>
      </c>
      <c r="P140" s="228">
        <v>2</v>
      </c>
      <c r="Q140" s="81">
        <v>1</v>
      </c>
      <c r="R140" s="229">
        <f>438/7*2</f>
        <v>125.14285714285714</v>
      </c>
      <c r="S140" s="235"/>
      <c r="T140" s="231">
        <f>_xlfn.XLOOKUP(I140,'Prix MP'!A:A,'Prix MP'!U:U, 0)</f>
        <v>0.30720851418225592</v>
      </c>
      <c r="U140" s="232">
        <f t="shared" si="139"/>
        <v>2211.9013021122428</v>
      </c>
      <c r="V140" s="232">
        <f t="shared" si="140"/>
        <v>8.7001451216413983</v>
      </c>
      <c r="W140" s="233">
        <f t="shared" si="141"/>
        <v>3.9179228368417156E-3</v>
      </c>
      <c r="X140" s="232">
        <f t="shared" si="142"/>
        <v>14.58190588235294</v>
      </c>
      <c r="Y140" s="232">
        <f t="shared" si="143"/>
        <v>38.4</v>
      </c>
      <c r="Z140" s="232">
        <f t="shared" si="144"/>
        <v>60.096153846153847</v>
      </c>
      <c r="AA140" s="248">
        <f t="shared" si="145"/>
        <v>2458.8223641052487</v>
      </c>
      <c r="AB140" s="244">
        <f>_xlfn.XLOOKUP(H140,'Prix vente'!A:A,'Prix vente'!X:X, "")</f>
        <v>0.45200000000000001</v>
      </c>
      <c r="AC140" s="244" t="str">
        <f>_xlfn.XLOOKUP(H140,'Prix vente'!A:A,'Prix vente'!Z:Z, "")</f>
        <v>CAD</v>
      </c>
      <c r="AD140" s="232">
        <f t="shared" si="146"/>
        <v>3254.4</v>
      </c>
      <c r="AE140" s="232">
        <f t="shared" si="147"/>
        <v>795.57763589475144</v>
      </c>
      <c r="AF140" s="236">
        <f t="shared" si="148"/>
        <v>0.24446215458909515</v>
      </c>
      <c r="AG140" s="251">
        <f t="shared" si="149"/>
        <v>2220.6014472338843</v>
      </c>
      <c r="AH140" s="236">
        <f t="shared" si="150"/>
        <v>0.68233820281277169</v>
      </c>
      <c r="AI140" s="236" t="str">
        <f t="shared" si="151"/>
        <v/>
      </c>
      <c r="AK140">
        <v>0</v>
      </c>
      <c r="AL140" t="e">
        <f t="shared" si="152"/>
        <v>#N/A</v>
      </c>
      <c r="AM140" t="e">
        <f t="shared" si="153"/>
        <v>#N/A</v>
      </c>
      <c r="AN140" t="e">
        <f t="shared" si="154"/>
        <v>#N/A</v>
      </c>
      <c r="AO140" s="261" t="e">
        <f t="shared" si="155"/>
        <v>#N/A</v>
      </c>
      <c r="AP140" s="261" t="e">
        <f t="shared" si="156"/>
        <v>#N/A</v>
      </c>
      <c r="AQ140" s="261" t="e">
        <f t="shared" si="157"/>
        <v>#N/A</v>
      </c>
      <c r="AX140" s="255"/>
      <c r="AY140" s="255"/>
      <c r="AZ140" s="255"/>
      <c r="BA140" t="str">
        <v>LE-2024295</v>
      </c>
      <c r="BB140" s="257" t="e">
        <f t="shared" si="158"/>
        <v>#N/A</v>
      </c>
      <c r="BC140">
        <f t="shared" si="159"/>
        <v>0</v>
      </c>
      <c r="BD140" s="28">
        <f t="shared" si="160"/>
        <v>0</v>
      </c>
      <c r="BE140" s="28">
        <f t="shared" ref="BE140:BE171" si="161">_xlfn.XLOOKUP(BA140,A88:A1076,AA88:AA1076)</f>
        <v>0</v>
      </c>
    </row>
    <row r="141" spans="1:57" x14ac:dyDescent="0.25">
      <c r="A141" s="224" t="s">
        <v>1171</v>
      </c>
      <c r="B141" t="s">
        <v>298</v>
      </c>
      <c r="C141" s="253">
        <f>'Liste WO'!C133</f>
        <v>45623</v>
      </c>
      <c r="D141" s="224">
        <f>'Liste WO'!D133</f>
        <v>267</v>
      </c>
      <c r="E141" s="224" t="str">
        <f>'Liste WO'!E133</f>
        <v>3G Print Group Inc.</v>
      </c>
      <c r="F141" s="224" t="str">
        <f>_xlfn.XLOOKUP(E141,Clients!B:B,Clients!C:C)</f>
        <v>3G</v>
      </c>
      <c r="G141" s="224">
        <f>_xlfn.XLOOKUP(D141,'PO Client'!$A:$A,'PO Client'!$E:$E,FALSE)</f>
        <v>2905</v>
      </c>
      <c r="H141" s="234">
        <f>'Liste WO'!I133</f>
        <v>40189</v>
      </c>
      <c r="I141" s="234">
        <v>30028</v>
      </c>
      <c r="J141" s="226" t="str">
        <f>'Liste WO'!L133</f>
        <v>B15-3</v>
      </c>
      <c r="K141" s="227">
        <v>14228.947920000001</v>
      </c>
      <c r="L141" s="227">
        <v>0</v>
      </c>
      <c r="M141" s="227">
        <v>13824.000000000002</v>
      </c>
      <c r="N141" s="227"/>
      <c r="O141" s="227">
        <v>120</v>
      </c>
      <c r="P141" s="228">
        <v>3</v>
      </c>
      <c r="Q141" s="81">
        <v>2</v>
      </c>
      <c r="R141" s="229">
        <f>438/7*3</f>
        <v>187.71428571428572</v>
      </c>
      <c r="S141" s="235"/>
      <c r="T141" s="231">
        <f>_xlfn.XLOOKUP(I141,'Prix MP'!A:A,'Prix MP'!U:U, 0)</f>
        <v>0.30720851418225592</v>
      </c>
      <c r="U141" s="232">
        <f t="shared" si="139"/>
        <v>4246.850500055506</v>
      </c>
      <c r="V141" s="232">
        <f t="shared" si="140"/>
        <v>124.40344882439464</v>
      </c>
      <c r="W141" s="233">
        <f t="shared" si="141"/>
        <v>2.8459442137026156E-2</v>
      </c>
      <c r="X141" s="232">
        <f t="shared" si="142"/>
        <v>29.16381176470588</v>
      </c>
      <c r="Y141" s="232">
        <f t="shared" si="143"/>
        <v>57.599999999999994</v>
      </c>
      <c r="Z141" s="232">
        <f t="shared" si="144"/>
        <v>120.19230769230769</v>
      </c>
      <c r="AA141" s="248">
        <f t="shared" si="145"/>
        <v>4765.9243540511998</v>
      </c>
      <c r="AB141" s="244">
        <f>_xlfn.XLOOKUP(H141,'Prix vente'!A:A,'Prix vente'!X:X, "")</f>
        <v>0.45200000000000001</v>
      </c>
      <c r="AC141" s="244" t="str">
        <f>_xlfn.XLOOKUP(H141,'Prix vente'!A:A,'Prix vente'!Z:Z, "")</f>
        <v>CAD</v>
      </c>
      <c r="AD141" s="232">
        <f t="shared" si="146"/>
        <v>6248.4480000000012</v>
      </c>
      <c r="AE141" s="232">
        <f t="shared" si="147"/>
        <v>1482.5236459488015</v>
      </c>
      <c r="AF141" s="236">
        <f t="shared" si="148"/>
        <v>0.23726270042557784</v>
      </c>
      <c r="AG141" s="251">
        <f t="shared" si="149"/>
        <v>4371.2539488799002</v>
      </c>
      <c r="AH141" s="236">
        <f t="shared" si="150"/>
        <v>0.69957435012340652</v>
      </c>
      <c r="AI141" s="236" t="str">
        <f t="shared" si="151"/>
        <v/>
      </c>
      <c r="AK141">
        <v>0</v>
      </c>
      <c r="AL141" t="e">
        <f t="shared" si="152"/>
        <v>#N/A</v>
      </c>
      <c r="AM141" t="e">
        <f t="shared" si="153"/>
        <v>#N/A</v>
      </c>
      <c r="AN141" t="e">
        <f t="shared" si="154"/>
        <v>#N/A</v>
      </c>
      <c r="AO141" s="261" t="e">
        <f t="shared" si="155"/>
        <v>#N/A</v>
      </c>
      <c r="AP141" s="261" t="e">
        <f t="shared" si="156"/>
        <v>#N/A</v>
      </c>
      <c r="AQ141" s="261" t="e">
        <f t="shared" si="157"/>
        <v>#N/A</v>
      </c>
      <c r="AX141" s="255"/>
      <c r="AY141" s="255"/>
      <c r="AZ141" s="255"/>
      <c r="BA141" t="str">
        <v>LE-2024296</v>
      </c>
      <c r="BB141" s="257" t="e">
        <f t="shared" si="158"/>
        <v>#N/A</v>
      </c>
      <c r="BC141">
        <f t="shared" si="159"/>
        <v>0</v>
      </c>
      <c r="BD141" s="28">
        <f t="shared" si="160"/>
        <v>0</v>
      </c>
      <c r="BE141" s="28">
        <f t="shared" si="161"/>
        <v>0</v>
      </c>
    </row>
    <row r="142" spans="1:57" x14ac:dyDescent="0.25">
      <c r="A142" s="224" t="s">
        <v>1172</v>
      </c>
      <c r="B142" t="s">
        <v>298</v>
      </c>
      <c r="C142" s="253">
        <f>'Liste WO'!C134</f>
        <v>45623</v>
      </c>
      <c r="D142" s="224">
        <f>'Liste WO'!D134</f>
        <v>267</v>
      </c>
      <c r="E142" s="224" t="str">
        <f>'Liste WO'!E134</f>
        <v>3G Print Group Inc.</v>
      </c>
      <c r="F142" s="224" t="str">
        <f>_xlfn.XLOOKUP(E142,Clients!B:B,Clients!C:C)</f>
        <v>3G</v>
      </c>
      <c r="G142" s="224">
        <f>_xlfn.XLOOKUP(D142,'PO Client'!$A:$A,'PO Client'!$E:$E,FALSE)</f>
        <v>2905</v>
      </c>
      <c r="H142" s="234">
        <f>'Liste WO'!I134</f>
        <v>40189</v>
      </c>
      <c r="I142" s="234">
        <v>30016</v>
      </c>
      <c r="J142" s="226" t="str">
        <f>'Liste WO'!L134</f>
        <v>B15-3</v>
      </c>
      <c r="K142" s="227">
        <v>14182.182720000001</v>
      </c>
      <c r="L142" s="227">
        <v>6831.2160000000003</v>
      </c>
      <c r="M142" s="227">
        <v>7179.2999999999993</v>
      </c>
      <c r="N142" s="227"/>
      <c r="O142" s="227">
        <v>60.000000000000007</v>
      </c>
      <c r="P142" s="228">
        <v>2</v>
      </c>
      <c r="Q142" s="81">
        <v>1</v>
      </c>
      <c r="R142" s="229">
        <f>438/7*2</f>
        <v>125.14285714285714</v>
      </c>
      <c r="S142" s="235"/>
      <c r="T142" s="231">
        <f>_xlfn.XLOOKUP(I142,'Prix MP'!A:A,'Prix MP'!U:U, 0)</f>
        <v>0.32628488624786672</v>
      </c>
      <c r="U142" s="232">
        <f t="shared" si="139"/>
        <v>2342.4970838393092</v>
      </c>
      <c r="V142" s="232">
        <f t="shared" si="140"/>
        <v>56.012256207744741</v>
      </c>
      <c r="W142" s="233">
        <f t="shared" si="141"/>
        <v>1.2104393476605911E-2</v>
      </c>
      <c r="X142" s="232">
        <f t="shared" si="142"/>
        <v>14.581905882352942</v>
      </c>
      <c r="Y142" s="232">
        <f t="shared" si="143"/>
        <v>38.4</v>
      </c>
      <c r="Z142" s="232">
        <f t="shared" si="144"/>
        <v>60.096153846153847</v>
      </c>
      <c r="AA142" s="248">
        <f t="shared" si="145"/>
        <v>2636.7302569184185</v>
      </c>
      <c r="AB142" s="244">
        <f>_xlfn.XLOOKUP(H142,'Prix vente'!A:A,'Prix vente'!X:X, "")</f>
        <v>0.45200000000000001</v>
      </c>
      <c r="AC142" s="244" t="str">
        <f>_xlfn.XLOOKUP(H142,'Prix vente'!A:A,'Prix vente'!Z:Z, "")</f>
        <v>CAD</v>
      </c>
      <c r="AD142" s="232">
        <f t="shared" si="146"/>
        <v>3245.0436</v>
      </c>
      <c r="AE142" s="232">
        <f t="shared" si="147"/>
        <v>608.31334308158148</v>
      </c>
      <c r="AF142" s="236">
        <f t="shared" si="148"/>
        <v>0.18745922029570927</v>
      </c>
      <c r="AG142" s="251">
        <f t="shared" si="149"/>
        <v>2398.5093400470541</v>
      </c>
      <c r="AH142" s="236">
        <f t="shared" si="150"/>
        <v>0.73913008134838443</v>
      </c>
      <c r="AI142" s="236" t="str">
        <f t="shared" si="151"/>
        <v/>
      </c>
      <c r="AK142">
        <v>0</v>
      </c>
      <c r="AL142" t="e">
        <f t="shared" si="152"/>
        <v>#N/A</v>
      </c>
      <c r="AM142" t="e">
        <f t="shared" si="153"/>
        <v>#N/A</v>
      </c>
      <c r="AN142" t="e">
        <f t="shared" si="154"/>
        <v>#N/A</v>
      </c>
      <c r="AO142" s="261" t="e">
        <f t="shared" si="155"/>
        <v>#N/A</v>
      </c>
      <c r="AP142" s="261" t="e">
        <f t="shared" si="156"/>
        <v>#N/A</v>
      </c>
      <c r="AQ142" s="261" t="e">
        <f t="shared" si="157"/>
        <v>#N/A</v>
      </c>
      <c r="AX142" s="255"/>
      <c r="AY142" s="255"/>
      <c r="AZ142" s="255"/>
      <c r="BA142" t="str">
        <v>LE-2024297</v>
      </c>
      <c r="BB142" s="257" t="e">
        <f t="shared" si="158"/>
        <v>#N/A</v>
      </c>
      <c r="BC142">
        <f t="shared" si="159"/>
        <v>0</v>
      </c>
      <c r="BD142" s="28">
        <f t="shared" si="160"/>
        <v>0</v>
      </c>
      <c r="BE142" s="28">
        <f t="shared" si="161"/>
        <v>0</v>
      </c>
    </row>
    <row r="143" spans="1:57" x14ac:dyDescent="0.25">
      <c r="A143" s="224" t="s">
        <v>1173</v>
      </c>
      <c r="B143" t="s">
        <v>298</v>
      </c>
      <c r="C143" s="253">
        <f>'Liste WO'!C135</f>
        <v>45623</v>
      </c>
      <c r="D143" s="224">
        <f>'Liste WO'!D135</f>
        <v>0</v>
      </c>
      <c r="E143" s="224" t="str">
        <f>'Liste WO'!E135</f>
        <v>3G Print Group Inc.</v>
      </c>
      <c r="F143" s="224" t="str">
        <f>_xlfn.XLOOKUP(E143,Clients!B:B,Clients!C:C)</f>
        <v>3G</v>
      </c>
      <c r="G143" s="224" t="b">
        <f>_xlfn.XLOOKUP(D143,'PO Client'!$A:$A,'PO Client'!$E:$E,FALSE)</f>
        <v>0</v>
      </c>
      <c r="H143" s="234">
        <f>'Liste WO'!I135</f>
        <v>0</v>
      </c>
      <c r="I143" s="234">
        <v>30015</v>
      </c>
      <c r="J143" s="226" t="str">
        <f>'Liste WO'!L135</f>
        <v>S15-3</v>
      </c>
      <c r="K143" s="227">
        <v>465.75</v>
      </c>
      <c r="L143" s="227">
        <v>0</v>
      </c>
      <c r="M143" s="227">
        <v>316.8</v>
      </c>
      <c r="N143" s="227"/>
      <c r="O143" s="227">
        <v>12</v>
      </c>
      <c r="P143" s="228">
        <v>0</v>
      </c>
      <c r="Q143" s="81">
        <v>0.75</v>
      </c>
      <c r="R143" s="229">
        <v>0</v>
      </c>
      <c r="S143" s="235"/>
      <c r="T143" s="231">
        <f>_xlfn.XLOOKUP(I143,'Prix MP'!A:A,'Prix MP'!U:U, 0)</f>
        <v>0.26885424108657641</v>
      </c>
      <c r="U143" s="232">
        <f t="shared" si="139"/>
        <v>85.173023576227408</v>
      </c>
      <c r="V143" s="232">
        <f t="shared" si="140"/>
        <v>40.045839209845553</v>
      </c>
      <c r="W143" s="233">
        <f t="shared" si="141"/>
        <v>0.31980676328502411</v>
      </c>
      <c r="X143" s="232">
        <f t="shared" si="142"/>
        <v>2.9163811764705878</v>
      </c>
      <c r="Y143" s="232">
        <f t="shared" si="143"/>
        <v>0</v>
      </c>
      <c r="Z143" s="232">
        <f t="shared" si="144"/>
        <v>45.072115384615387</v>
      </c>
      <c r="AA143" s="232">
        <f t="shared" si="145"/>
        <v>173.20735934715893</v>
      </c>
      <c r="AB143" s="244" t="str">
        <f>_xlfn.XLOOKUP(H143,'Prix vente'!A:A,'Prix vente'!X:X, "")</f>
        <v/>
      </c>
      <c r="AC143" s="244" t="str">
        <f>_xlfn.XLOOKUP(H143,'Prix vente'!A:A,'Prix vente'!Z:Z, "")</f>
        <v/>
      </c>
      <c r="AD143" s="232">
        <f t="shared" si="146"/>
        <v>0</v>
      </c>
      <c r="AE143" s="232">
        <f t="shared" si="147"/>
        <v>-173.20735934715893</v>
      </c>
      <c r="AF143" s="236" t="str">
        <f t="shared" si="148"/>
        <v/>
      </c>
      <c r="AG143" s="251">
        <f t="shared" si="149"/>
        <v>125.21886278607296</v>
      </c>
      <c r="AH143" s="236" t="str">
        <f t="shared" si="150"/>
        <v/>
      </c>
      <c r="AI143" s="236" t="str">
        <f t="shared" si="151"/>
        <v>S</v>
      </c>
      <c r="AK143">
        <v>0</v>
      </c>
      <c r="AL143" t="e">
        <f t="shared" si="152"/>
        <v>#N/A</v>
      </c>
      <c r="AM143" t="e">
        <f t="shared" si="153"/>
        <v>#N/A</v>
      </c>
      <c r="AN143" t="e">
        <f t="shared" si="154"/>
        <v>#N/A</v>
      </c>
      <c r="AO143" s="261" t="e">
        <f t="shared" si="155"/>
        <v>#N/A</v>
      </c>
      <c r="AP143" s="261" t="e">
        <f t="shared" si="156"/>
        <v>#N/A</v>
      </c>
      <c r="AQ143" s="261" t="e">
        <f t="shared" si="157"/>
        <v>#N/A</v>
      </c>
      <c r="AX143" s="255"/>
      <c r="AY143" s="255"/>
      <c r="AZ143" s="255"/>
      <c r="BA143" t="str">
        <v>LE-2024298</v>
      </c>
      <c r="BB143" s="257" t="e">
        <f t="shared" si="158"/>
        <v>#N/A</v>
      </c>
      <c r="BC143">
        <f t="shared" si="159"/>
        <v>0</v>
      </c>
      <c r="BD143" s="28">
        <f t="shared" si="160"/>
        <v>0</v>
      </c>
      <c r="BE143" s="28">
        <f t="shared" si="161"/>
        <v>0</v>
      </c>
    </row>
    <row r="144" spans="1:57" x14ac:dyDescent="0.25">
      <c r="A144" s="224" t="s">
        <v>1174</v>
      </c>
      <c r="B144" t="s">
        <v>298</v>
      </c>
      <c r="C144" s="253">
        <f>'Liste WO'!C136</f>
        <v>45624</v>
      </c>
      <c r="D144" s="224">
        <f>'Liste WO'!D136</f>
        <v>268</v>
      </c>
      <c r="E144" s="224" t="str">
        <f>'Liste WO'!E136</f>
        <v>Étiquettes Multi-Flex</v>
      </c>
      <c r="F144" s="224" t="str">
        <f>_xlfn.XLOOKUP(E144,Clients!B:B,Clients!C:C)</f>
        <v>Multi-Flex</v>
      </c>
      <c r="G144" s="224">
        <f>_xlfn.XLOOKUP(D144,'PO Client'!$A:$A,'PO Client'!$E:$E,FALSE)</f>
        <v>9889</v>
      </c>
      <c r="H144" s="234">
        <f>'Liste WO'!I136</f>
        <v>40193</v>
      </c>
      <c r="I144" s="234">
        <f>'Liste WO'!J136</f>
        <v>30027</v>
      </c>
      <c r="J144" s="226" t="str">
        <f>'Liste WO'!L136</f>
        <v>B25-3</v>
      </c>
      <c r="K144" s="227">
        <v>14608.434720000001</v>
      </c>
      <c r="L144" s="227">
        <v>7228.32</v>
      </c>
      <c r="M144" s="227">
        <v>7140</v>
      </c>
      <c r="N144" s="227"/>
      <c r="O144" s="227">
        <v>59.999999999999993</v>
      </c>
      <c r="P144" s="228">
        <v>2</v>
      </c>
      <c r="Q144" s="81">
        <v>1.5</v>
      </c>
      <c r="R144" s="229">
        <v>98.8</v>
      </c>
      <c r="S144" s="235"/>
      <c r="T144" s="231">
        <f>_xlfn.XLOOKUP(I144,'Prix MP'!A:A,'Prix MP'!U:U, 0)</f>
        <v>0.30720851418225592</v>
      </c>
      <c r="U144" s="232">
        <f t="shared" si="139"/>
        <v>2193.4687912613072</v>
      </c>
      <c r="V144" s="232">
        <f t="shared" si="140"/>
        <v>73.765286364488844</v>
      </c>
      <c r="W144" s="233">
        <f t="shared" si="141"/>
        <v>1.6436717868976547E-2</v>
      </c>
      <c r="X144" s="232">
        <f t="shared" si="142"/>
        <v>14.581905882352938</v>
      </c>
      <c r="Y144" s="232">
        <f t="shared" si="143"/>
        <v>38.4</v>
      </c>
      <c r="Z144" s="232">
        <f t="shared" si="144"/>
        <v>90.144230769230774</v>
      </c>
      <c r="AA144" s="232">
        <f t="shared" si="145"/>
        <v>2509.1602142773804</v>
      </c>
      <c r="AB144" s="244">
        <f>_xlfn.XLOOKUP(H144,'Prix vente'!A:A,'Prix vente'!X:X, "")</f>
        <v>0.45200000000000001</v>
      </c>
      <c r="AC144" s="244" t="str">
        <f>_xlfn.XLOOKUP(H144,'Prix vente'!A:A,'Prix vente'!Z:Z, "")</f>
        <v>CAD</v>
      </c>
      <c r="AD144" s="232">
        <f t="shared" si="146"/>
        <v>3227.28</v>
      </c>
      <c r="AE144" s="232">
        <f t="shared" si="147"/>
        <v>718.11978572261978</v>
      </c>
      <c r="AF144" s="236">
        <f t="shared" si="148"/>
        <v>0.22251548849886582</v>
      </c>
      <c r="AG144" s="251">
        <f t="shared" si="149"/>
        <v>2267.2340776257961</v>
      </c>
      <c r="AH144" s="236">
        <f t="shared" si="150"/>
        <v>0.70252165217328399</v>
      </c>
      <c r="AI144" s="236" t="str">
        <f t="shared" si="151"/>
        <v/>
      </c>
      <c r="AK144">
        <v>0</v>
      </c>
      <c r="AL144" t="e">
        <f t="shared" si="152"/>
        <v>#N/A</v>
      </c>
      <c r="AM144" t="e">
        <f t="shared" si="153"/>
        <v>#N/A</v>
      </c>
      <c r="AN144" t="e">
        <f t="shared" si="154"/>
        <v>#N/A</v>
      </c>
      <c r="AO144" s="261" t="e">
        <f t="shared" si="155"/>
        <v>#N/A</v>
      </c>
      <c r="AP144" s="261" t="e">
        <f t="shared" si="156"/>
        <v>#N/A</v>
      </c>
      <c r="AQ144" s="261" t="e">
        <f t="shared" si="157"/>
        <v>#N/A</v>
      </c>
      <c r="AX144" s="255"/>
      <c r="AY144" s="255"/>
      <c r="AZ144" s="255"/>
      <c r="BA144" t="str">
        <v>LE-2024299</v>
      </c>
      <c r="BB144" s="257" t="e">
        <f t="shared" si="158"/>
        <v>#N/A</v>
      </c>
      <c r="BC144">
        <f t="shared" si="159"/>
        <v>0</v>
      </c>
      <c r="BD144" s="28">
        <f t="shared" si="160"/>
        <v>0</v>
      </c>
      <c r="BE144" s="28">
        <f t="shared" si="161"/>
        <v>0</v>
      </c>
    </row>
    <row r="145" spans="1:57" x14ac:dyDescent="0.25">
      <c r="A145" s="224" t="s">
        <v>1175</v>
      </c>
      <c r="B145" t="s">
        <v>298</v>
      </c>
      <c r="C145" s="253">
        <f>'Liste WO'!C137</f>
        <v>45624</v>
      </c>
      <c r="D145" s="224">
        <f>'Liste WO'!D137</f>
        <v>269</v>
      </c>
      <c r="E145" s="224" t="str">
        <f>'Liste WO'!E137</f>
        <v>Imprimerie Ste-Julie</v>
      </c>
      <c r="F145" s="224" t="str">
        <f>_xlfn.XLOOKUP(E145,Clients!B:B,Clients!C:C)</f>
        <v>Imprimerie Ste-Julie</v>
      </c>
      <c r="G145" s="224">
        <f>_xlfn.XLOOKUP(D145,'PO Client'!$A:$A,'PO Client'!$E:$E,FALSE)</f>
        <v>105970</v>
      </c>
      <c r="H145" s="234">
        <f>'Liste WO'!I137</f>
        <v>40084</v>
      </c>
      <c r="I145" s="234">
        <f>'Liste WO'!J137</f>
        <v>30027</v>
      </c>
      <c r="J145" s="226" t="str">
        <f>'Liste WO'!L137</f>
        <v>B25-3</v>
      </c>
      <c r="K145" s="227">
        <v>14228.947920000001</v>
      </c>
      <c r="L145" s="227">
        <v>10517.205599999999</v>
      </c>
      <c r="M145" s="227">
        <v>3600</v>
      </c>
      <c r="N145" s="227"/>
      <c r="O145" s="227">
        <v>59.999999999999993</v>
      </c>
      <c r="P145" s="228">
        <v>1</v>
      </c>
      <c r="Q145" s="81">
        <v>2.75</v>
      </c>
      <c r="R145" s="229">
        <f>-32.07/3*1</f>
        <v>-10.69</v>
      </c>
      <c r="S145" s="235">
        <v>1.4056</v>
      </c>
      <c r="T145" s="231">
        <f>_xlfn.XLOOKUP(I145,'Prix MP'!A:A,'Prix MP'!U:U, 0)</f>
        <v>0.30720851418225592</v>
      </c>
      <c r="U145" s="232">
        <f t="shared" si="139"/>
        <v>1105.9506510561214</v>
      </c>
      <c r="V145" s="232">
        <f t="shared" si="140"/>
        <v>34.328192098478546</v>
      </c>
      <c r="W145" s="233">
        <f t="shared" si="141"/>
        <v>7.8531681068941036E-3</v>
      </c>
      <c r="X145" s="232">
        <f t="shared" si="142"/>
        <v>14.581905882352938</v>
      </c>
      <c r="Y145" s="232">
        <f t="shared" si="143"/>
        <v>19.2</v>
      </c>
      <c r="Z145" s="232">
        <f t="shared" si="144"/>
        <v>165.26442307692307</v>
      </c>
      <c r="AA145" s="248">
        <f t="shared" si="145"/>
        <v>1328.6351721138758</v>
      </c>
      <c r="AB145" s="244">
        <f>_xlfn.XLOOKUP(H145,'Prix vente'!A:A,'Prix vente'!X:X, "")</f>
        <v>0.33</v>
      </c>
      <c r="AC145" s="244" t="str">
        <f>_xlfn.XLOOKUP(H145,'Prix vente'!A:A,'Prix vente'!Z:Z, "")</f>
        <v>USD</v>
      </c>
      <c r="AD145" s="232">
        <f t="shared" si="146"/>
        <v>1669.8527999999999</v>
      </c>
      <c r="AE145" s="232">
        <f t="shared" si="147"/>
        <v>341.21762788612409</v>
      </c>
      <c r="AF145" s="236">
        <f t="shared" si="148"/>
        <v>0.2043399441472471</v>
      </c>
      <c r="AG145" s="251">
        <f t="shared" si="149"/>
        <v>1140.2788431545998</v>
      </c>
      <c r="AH145" s="236">
        <f t="shared" si="150"/>
        <v>0.6828618924701626</v>
      </c>
      <c r="AI145" s="236" t="str">
        <f t="shared" si="151"/>
        <v/>
      </c>
      <c r="AK145">
        <v>0</v>
      </c>
      <c r="AL145" t="e">
        <f t="shared" si="152"/>
        <v>#N/A</v>
      </c>
      <c r="AM145" t="e">
        <f t="shared" si="153"/>
        <v>#N/A</v>
      </c>
      <c r="AN145" t="e">
        <f t="shared" si="154"/>
        <v>#N/A</v>
      </c>
      <c r="AO145" s="261" t="e">
        <f t="shared" si="155"/>
        <v>#N/A</v>
      </c>
      <c r="AP145" s="261" t="e">
        <f t="shared" si="156"/>
        <v>#N/A</v>
      </c>
      <c r="AQ145" s="261" t="e">
        <f t="shared" si="157"/>
        <v>#N/A</v>
      </c>
      <c r="AX145" s="255"/>
      <c r="AY145" s="255"/>
      <c r="AZ145" s="255"/>
      <c r="BA145" t="str">
        <v>LE-2024300</v>
      </c>
      <c r="BB145" s="257" t="e">
        <f t="shared" si="158"/>
        <v>#N/A</v>
      </c>
      <c r="BC145">
        <f t="shared" si="159"/>
        <v>0</v>
      </c>
      <c r="BD145" s="28">
        <f t="shared" si="160"/>
        <v>0</v>
      </c>
      <c r="BE145" s="28">
        <f t="shared" si="161"/>
        <v>0</v>
      </c>
    </row>
    <row r="146" spans="1:57" x14ac:dyDescent="0.25">
      <c r="A146" s="224" t="s">
        <v>1176</v>
      </c>
      <c r="B146" t="s">
        <v>298</v>
      </c>
      <c r="C146" s="253">
        <f>'Liste WO'!C138</f>
        <v>45624</v>
      </c>
      <c r="D146" s="224">
        <f>'Liste WO'!D138</f>
        <v>270</v>
      </c>
      <c r="E146" s="224" t="str">
        <f>'Liste WO'!E138</f>
        <v>Gignac + Unik</v>
      </c>
      <c r="F146" s="224" t="str">
        <f>_xlfn.XLOOKUP(E146,Clients!B:B,Clients!C:C)</f>
        <v>Unik</v>
      </c>
      <c r="G146" s="224" t="str">
        <f>_xlfn.XLOOKUP(D146,'PO Client'!$A:$A,'PO Client'!$E:$E,FALSE)</f>
        <v>Échantillons</v>
      </c>
      <c r="H146" s="234">
        <f>'Liste WO'!I138</f>
        <v>40195</v>
      </c>
      <c r="I146" s="234">
        <f>'Liste WO'!J138</f>
        <v>30029</v>
      </c>
      <c r="J146" s="226" t="str">
        <f>'Liste WO'!L138</f>
        <v>D11-3</v>
      </c>
      <c r="K146" s="227">
        <v>576</v>
      </c>
      <c r="L146" s="227">
        <v>0</v>
      </c>
      <c r="M146" s="227">
        <v>576</v>
      </c>
      <c r="N146" s="227"/>
      <c r="O146" s="227">
        <v>10</v>
      </c>
      <c r="P146" s="228">
        <v>1</v>
      </c>
      <c r="Q146" s="81">
        <v>0</v>
      </c>
      <c r="R146" s="229">
        <f>155/3</f>
        <v>51.666666666666664</v>
      </c>
      <c r="S146" s="235"/>
      <c r="T146" s="231">
        <f>_xlfn.XLOOKUP(I146,'Prix MP'!A:A,'Prix MP'!U:U, 0)</f>
        <v>0.28523593353709464</v>
      </c>
      <c r="U146" s="232">
        <f t="shared" si="139"/>
        <v>164.29589771736653</v>
      </c>
      <c r="V146" s="232">
        <f t="shared" si="140"/>
        <v>0</v>
      </c>
      <c r="W146" s="233">
        <f t="shared" si="141"/>
        <v>0</v>
      </c>
      <c r="X146" s="232">
        <f t="shared" si="142"/>
        <v>2.4303176470588235</v>
      </c>
      <c r="Y146" s="232">
        <f t="shared" si="143"/>
        <v>19.2</v>
      </c>
      <c r="Z146" s="232">
        <f t="shared" si="144"/>
        <v>0</v>
      </c>
      <c r="AA146" s="232">
        <f t="shared" si="145"/>
        <v>237.59288203109199</v>
      </c>
      <c r="AB146" s="244">
        <f>_xlfn.XLOOKUP(H146,'Prix vente'!A:A,'Prix vente'!X:X, "")</f>
        <v>0</v>
      </c>
      <c r="AC146" s="244" t="str">
        <f>_xlfn.XLOOKUP(H146,'Prix vente'!A:A,'Prix vente'!Z:Z, "")</f>
        <v>CAD</v>
      </c>
      <c r="AD146" s="232">
        <f t="shared" si="146"/>
        <v>0</v>
      </c>
      <c r="AE146" s="232">
        <f t="shared" si="147"/>
        <v>-237.59288203109199</v>
      </c>
      <c r="AF146" s="236" t="str">
        <f t="shared" si="148"/>
        <v/>
      </c>
      <c r="AG146" s="251">
        <f t="shared" si="149"/>
        <v>164.29589771736653</v>
      </c>
      <c r="AH146" s="236" t="str">
        <f t="shared" si="150"/>
        <v/>
      </c>
      <c r="AI146" s="236" t="str">
        <f t="shared" si="151"/>
        <v>S</v>
      </c>
      <c r="AK146">
        <v>0</v>
      </c>
      <c r="AL146" t="e">
        <f t="shared" si="152"/>
        <v>#N/A</v>
      </c>
      <c r="AM146" t="e">
        <f t="shared" si="153"/>
        <v>#N/A</v>
      </c>
      <c r="AN146" t="e">
        <f t="shared" si="154"/>
        <v>#N/A</v>
      </c>
      <c r="AO146" s="261" t="e">
        <f t="shared" si="155"/>
        <v>#N/A</v>
      </c>
      <c r="AP146" s="261" t="e">
        <f t="shared" si="156"/>
        <v>#N/A</v>
      </c>
      <c r="AQ146" s="261" t="e">
        <f t="shared" si="157"/>
        <v>#N/A</v>
      </c>
      <c r="AX146" s="255"/>
      <c r="AY146" s="255"/>
      <c r="AZ146" s="255"/>
      <c r="BA146" t="str">
        <v>LE-2024301</v>
      </c>
      <c r="BB146" s="257" t="e">
        <f t="shared" si="158"/>
        <v>#N/A</v>
      </c>
      <c r="BC146">
        <f t="shared" si="159"/>
        <v>0</v>
      </c>
      <c r="BD146" s="28">
        <f t="shared" si="160"/>
        <v>0</v>
      </c>
      <c r="BE146" s="28">
        <f t="shared" si="161"/>
        <v>0</v>
      </c>
    </row>
    <row r="147" spans="1:57" x14ac:dyDescent="0.25">
      <c r="A147" s="224" t="s">
        <v>1177</v>
      </c>
      <c r="B147" t="s">
        <v>298</v>
      </c>
      <c r="C147" s="253">
        <f>'Liste WO'!C139</f>
        <v>45624</v>
      </c>
      <c r="D147" s="224">
        <f>'Liste WO'!D139</f>
        <v>270</v>
      </c>
      <c r="E147" s="224" t="str">
        <f>'Liste WO'!E139</f>
        <v>Gignac + Unik</v>
      </c>
      <c r="F147" s="224" t="str">
        <f>_xlfn.XLOOKUP(E147,Clients!B:B,Clients!C:C)</f>
        <v>Unik</v>
      </c>
      <c r="G147" s="224" t="str">
        <f>_xlfn.XLOOKUP(D147,'PO Client'!$A:$A,'PO Client'!$E:$E,FALSE)</f>
        <v>Échantillons</v>
      </c>
      <c r="H147" s="234">
        <f>'Liste WO'!I139</f>
        <v>40196</v>
      </c>
      <c r="I147" s="234">
        <f>'Liste WO'!J139</f>
        <v>30023</v>
      </c>
      <c r="J147" s="226" t="str">
        <f>'Liste WO'!L139</f>
        <v>T11-1</v>
      </c>
      <c r="K147" s="227">
        <v>958.8</v>
      </c>
      <c r="L147" s="227">
        <v>655.5</v>
      </c>
      <c r="M147" s="227">
        <v>276</v>
      </c>
      <c r="N147" s="227"/>
      <c r="O147" s="227">
        <v>10</v>
      </c>
      <c r="P147" s="228">
        <v>1</v>
      </c>
      <c r="Q147" s="81">
        <v>0.75</v>
      </c>
      <c r="R147" s="229">
        <f>155/3</f>
        <v>51.666666666666664</v>
      </c>
      <c r="S147" s="235"/>
      <c r="T147" s="231">
        <f>_xlfn.XLOOKUP(I147,'Prix MP'!A:A,'Prix MP'!U:U, 0)</f>
        <v>0.29511487172670009</v>
      </c>
      <c r="U147" s="232">
        <f t="shared" si="139"/>
        <v>81.451704596569229</v>
      </c>
      <c r="V147" s="232">
        <f t="shared" si="140"/>
        <v>8.0566359981388995</v>
      </c>
      <c r="W147" s="233">
        <f t="shared" si="141"/>
        <v>2.847309136420521E-2</v>
      </c>
      <c r="X147" s="232">
        <f t="shared" si="142"/>
        <v>2.4303176470588235</v>
      </c>
      <c r="Y147" s="232">
        <f t="shared" si="143"/>
        <v>19.2</v>
      </c>
      <c r="Z147" s="232">
        <f t="shared" si="144"/>
        <v>45.072115384615387</v>
      </c>
      <c r="AA147" s="232">
        <f t="shared" si="145"/>
        <v>207.87744029304898</v>
      </c>
      <c r="AB147" s="244">
        <f>_xlfn.XLOOKUP(H147,'Prix vente'!A:A,'Prix vente'!X:X, "")</f>
        <v>0</v>
      </c>
      <c r="AC147" s="244" t="str">
        <f>_xlfn.XLOOKUP(H147,'Prix vente'!A:A,'Prix vente'!Z:Z, "")</f>
        <v>CAD</v>
      </c>
      <c r="AD147" s="232">
        <f t="shared" si="146"/>
        <v>0</v>
      </c>
      <c r="AE147" s="232">
        <f t="shared" si="147"/>
        <v>-207.87744029304898</v>
      </c>
      <c r="AF147" s="236" t="str">
        <f t="shared" si="148"/>
        <v/>
      </c>
      <c r="AG147" s="251">
        <f t="shared" si="149"/>
        <v>89.50834059470813</v>
      </c>
      <c r="AH147" s="236" t="str">
        <f t="shared" si="150"/>
        <v/>
      </c>
      <c r="AI147" s="236" t="str">
        <f t="shared" si="151"/>
        <v>S</v>
      </c>
      <c r="AK147">
        <v>0</v>
      </c>
      <c r="AL147" t="e">
        <f t="shared" si="152"/>
        <v>#N/A</v>
      </c>
      <c r="AM147" t="e">
        <f t="shared" si="153"/>
        <v>#N/A</v>
      </c>
      <c r="AN147" t="e">
        <f t="shared" si="154"/>
        <v>#N/A</v>
      </c>
      <c r="AO147" s="261" t="e">
        <f t="shared" si="155"/>
        <v>#N/A</v>
      </c>
      <c r="AP147" s="261" t="e">
        <f t="shared" si="156"/>
        <v>#N/A</v>
      </c>
      <c r="AQ147" s="261" t="e">
        <f t="shared" si="157"/>
        <v>#N/A</v>
      </c>
      <c r="AX147" s="255"/>
      <c r="AY147" s="255"/>
      <c r="AZ147" s="255"/>
      <c r="BA147" t="str">
        <v>LE-2024302</v>
      </c>
      <c r="BB147" s="257" t="e">
        <f t="shared" si="158"/>
        <v>#N/A</v>
      </c>
      <c r="BC147">
        <f t="shared" si="159"/>
        <v>0</v>
      </c>
      <c r="BD147" s="28">
        <f t="shared" si="160"/>
        <v>0</v>
      </c>
      <c r="BE147" s="28">
        <f t="shared" si="161"/>
        <v>0</v>
      </c>
    </row>
    <row r="148" spans="1:57" x14ac:dyDescent="0.25">
      <c r="A148" s="224" t="s">
        <v>1178</v>
      </c>
      <c r="B148" t="s">
        <v>298</v>
      </c>
      <c r="C148" s="253">
        <f>'Liste WO'!C140</f>
        <v>45624</v>
      </c>
      <c r="D148" s="224">
        <f>'Liste WO'!D140</f>
        <v>270</v>
      </c>
      <c r="E148" s="224" t="str">
        <f>'Liste WO'!E140</f>
        <v>Gignac + Unik</v>
      </c>
      <c r="F148" s="224" t="str">
        <f>_xlfn.XLOOKUP(E148,Clients!B:B,Clients!C:C)</f>
        <v>Unik</v>
      </c>
      <c r="G148" s="224" t="str">
        <f>_xlfn.XLOOKUP(D148,'PO Client'!$A:$A,'PO Client'!$E:$E,FALSE)</f>
        <v>Échantillons</v>
      </c>
      <c r="H148" s="234">
        <f>'Liste WO'!I140</f>
        <v>40197</v>
      </c>
      <c r="I148" s="234">
        <f>'Liste WO'!J140</f>
        <v>30015</v>
      </c>
      <c r="J148" s="226" t="str">
        <f>'Liste WO'!L140</f>
        <v>S15-3</v>
      </c>
      <c r="K148" s="227">
        <v>860.1</v>
      </c>
      <c r="L148" s="227">
        <v>558.9</v>
      </c>
      <c r="M148" s="227">
        <v>276</v>
      </c>
      <c r="N148" s="227"/>
      <c r="O148" s="227">
        <v>10</v>
      </c>
      <c r="P148" s="228">
        <v>1</v>
      </c>
      <c r="Q148" s="81">
        <v>0.66000000000000014</v>
      </c>
      <c r="R148" s="229">
        <f>155/3</f>
        <v>51.666666666666664</v>
      </c>
      <c r="S148" s="235"/>
      <c r="T148" s="231">
        <f>_xlfn.XLOOKUP(I148,'Prix MP'!A:A,'Prix MP'!U:U, 0)</f>
        <v>0.26885424108657641</v>
      </c>
      <c r="U148" s="232">
        <f t="shared" si="139"/>
        <v>74.203770539895089</v>
      </c>
      <c r="V148" s="232">
        <f t="shared" si="140"/>
        <v>6.775126875381738</v>
      </c>
      <c r="W148" s="233">
        <f t="shared" si="141"/>
        <v>2.9298918730380239E-2</v>
      </c>
      <c r="X148" s="232">
        <f t="shared" si="142"/>
        <v>2.4303176470588235</v>
      </c>
      <c r="Y148" s="232">
        <f t="shared" si="143"/>
        <v>19.2</v>
      </c>
      <c r="Z148" s="232">
        <f t="shared" si="144"/>
        <v>39.663461538461547</v>
      </c>
      <c r="AA148" s="232">
        <f t="shared" si="145"/>
        <v>193.93934326746384</v>
      </c>
      <c r="AB148" s="244">
        <f>_xlfn.XLOOKUP(H148,'Prix vente'!A:A,'Prix vente'!X:X, "")</f>
        <v>0</v>
      </c>
      <c r="AC148" s="244" t="str">
        <f>_xlfn.XLOOKUP(H148,'Prix vente'!A:A,'Prix vente'!Z:Z, "")</f>
        <v>CAD</v>
      </c>
      <c r="AD148" s="232">
        <f t="shared" si="146"/>
        <v>0</v>
      </c>
      <c r="AE148" s="232">
        <f t="shared" si="147"/>
        <v>-193.93934326746384</v>
      </c>
      <c r="AF148" s="236" t="str">
        <f t="shared" si="148"/>
        <v/>
      </c>
      <c r="AG148" s="251">
        <f t="shared" si="149"/>
        <v>80.978897415276833</v>
      </c>
      <c r="AH148" s="236" t="str">
        <f t="shared" si="150"/>
        <v/>
      </c>
      <c r="AI148" s="236" t="str">
        <f t="shared" si="151"/>
        <v>S</v>
      </c>
      <c r="AK148">
        <v>0</v>
      </c>
      <c r="AL148" t="e">
        <f t="shared" si="152"/>
        <v>#N/A</v>
      </c>
      <c r="AM148" t="e">
        <f t="shared" si="153"/>
        <v>#N/A</v>
      </c>
      <c r="AN148" t="e">
        <f t="shared" si="154"/>
        <v>#N/A</v>
      </c>
      <c r="AO148" s="261" t="e">
        <f t="shared" si="155"/>
        <v>#N/A</v>
      </c>
      <c r="AP148" s="261" t="e">
        <f t="shared" si="156"/>
        <v>#N/A</v>
      </c>
      <c r="AQ148" s="261" t="e">
        <f t="shared" si="157"/>
        <v>#N/A</v>
      </c>
      <c r="AX148" s="255"/>
      <c r="AY148" s="255"/>
      <c r="AZ148" s="255"/>
      <c r="BB148" s="257">
        <f t="shared" si="158"/>
        <v>0</v>
      </c>
      <c r="BC148">
        <f t="shared" si="159"/>
        <v>0</v>
      </c>
      <c r="BD148" s="28">
        <f t="shared" si="160"/>
        <v>0</v>
      </c>
      <c r="BE148" s="28">
        <f t="shared" si="161"/>
        <v>0</v>
      </c>
    </row>
    <row r="149" spans="1:57" x14ac:dyDescent="0.25">
      <c r="A149" s="224" t="s">
        <v>1179</v>
      </c>
      <c r="B149" t="s">
        <v>298</v>
      </c>
      <c r="C149" s="253">
        <f>'Liste WO'!C141</f>
        <v>45628</v>
      </c>
      <c r="D149" s="224">
        <f>'Liste WO'!D141</f>
        <v>271</v>
      </c>
      <c r="E149" s="224" t="str">
        <f>'Liste WO'!E141</f>
        <v>Emballages Mijo</v>
      </c>
      <c r="F149" s="224" t="str">
        <f>_xlfn.XLOOKUP(E149,Clients!B:B,Clients!C:C)</f>
        <v>Mijo</v>
      </c>
      <c r="G149" s="224">
        <f>_xlfn.XLOOKUP(D149,'PO Client'!$A:$A,'PO Client'!$E:$E,FALSE)</f>
        <v>14302</v>
      </c>
      <c r="H149" s="234">
        <f>'Liste WO'!I141</f>
        <v>40171</v>
      </c>
      <c r="I149" s="234">
        <f>'Liste WO'!J141</f>
        <v>30031</v>
      </c>
      <c r="J149" s="226" t="str">
        <f>'Liste WO'!L141</f>
        <v>S15-3</v>
      </c>
      <c r="K149" s="227">
        <v>28576.440288000002</v>
      </c>
      <c r="L149" s="227">
        <v>10987.046399999999</v>
      </c>
      <c r="M149" s="227">
        <v>17424.000000000007</v>
      </c>
      <c r="N149" s="227"/>
      <c r="O149" s="227">
        <v>180</v>
      </c>
      <c r="P149" s="228">
        <v>6</v>
      </c>
      <c r="Q149" s="81">
        <v>5</v>
      </c>
      <c r="R149" s="229">
        <v>292.5</v>
      </c>
      <c r="S149" s="235"/>
      <c r="T149" s="231">
        <f>_xlfn.XLOOKUP(I149,'Prix MP'!A:A,'Prix MP'!U:U, 0)</f>
        <v>0.25886883676290107</v>
      </c>
      <c r="U149" s="232">
        <f t="shared" si="139"/>
        <v>4510.5306117567898</v>
      </c>
      <c r="V149" s="232">
        <f t="shared" si="140"/>
        <v>42.81532339425226</v>
      </c>
      <c r="W149" s="233">
        <f t="shared" si="141"/>
        <v>5.7877708466525938E-3</v>
      </c>
      <c r="X149" s="232">
        <f t="shared" si="142"/>
        <v>43.745717647058818</v>
      </c>
      <c r="Y149" s="232">
        <f t="shared" si="143"/>
        <v>115.19999999999999</v>
      </c>
      <c r="Z149" s="232">
        <f t="shared" si="144"/>
        <v>300.48076923076923</v>
      </c>
      <c r="AA149" s="232">
        <f>(M149+N149)*T149+R149+V149+X149+Y149+Z149</f>
        <v>5305.2724220288701</v>
      </c>
      <c r="AB149" s="244">
        <f>_xlfn.XLOOKUP(H149,'Prix vente'!A:A,'Prix vente'!X:X, "")</f>
        <v>0.34699999999999998</v>
      </c>
      <c r="AC149" s="244" t="str">
        <f>_xlfn.XLOOKUP(H149,'Prix vente'!A:A,'Prix vente'!Z:Z, "")</f>
        <v>CAD</v>
      </c>
      <c r="AD149" s="232">
        <f t="shared" si="146"/>
        <v>6046.1280000000024</v>
      </c>
      <c r="AE149" s="232">
        <f t="shared" si="147"/>
        <v>740.85557797113233</v>
      </c>
      <c r="AF149" s="236">
        <f t="shared" si="148"/>
        <v>0.12253388912228325</v>
      </c>
      <c r="AG149" s="251">
        <f t="shared" si="149"/>
        <v>4553.3459351510419</v>
      </c>
      <c r="AH149" s="236">
        <f t="shared" si="150"/>
        <v>0.753101147569327</v>
      </c>
      <c r="AI149" s="236" t="str">
        <f t="shared" si="151"/>
        <v/>
      </c>
      <c r="AK149">
        <v>0</v>
      </c>
      <c r="AL149" t="e">
        <f t="shared" si="152"/>
        <v>#N/A</v>
      </c>
      <c r="AM149" t="e">
        <f t="shared" si="153"/>
        <v>#N/A</v>
      </c>
      <c r="AN149" t="e">
        <f t="shared" si="154"/>
        <v>#N/A</v>
      </c>
      <c r="AO149" s="261" t="e">
        <f t="shared" si="155"/>
        <v>#N/A</v>
      </c>
      <c r="AP149" s="261" t="e">
        <f t="shared" si="156"/>
        <v>#N/A</v>
      </c>
      <c r="AQ149" s="261" t="e">
        <f t="shared" si="157"/>
        <v>#N/A</v>
      </c>
      <c r="AX149" s="255"/>
      <c r="AY149" s="255"/>
      <c r="AZ149" s="255"/>
      <c r="BB149" s="257">
        <f t="shared" si="158"/>
        <v>0</v>
      </c>
      <c r="BC149">
        <f t="shared" si="159"/>
        <v>0</v>
      </c>
      <c r="BD149" s="28">
        <f t="shared" si="160"/>
        <v>0</v>
      </c>
      <c r="BE149" s="28">
        <f t="shared" si="161"/>
        <v>0</v>
      </c>
    </row>
    <row r="150" spans="1:57" x14ac:dyDescent="0.25">
      <c r="A150" s="224" t="s">
        <v>1180</v>
      </c>
      <c r="B150" t="s">
        <v>298</v>
      </c>
      <c r="C150" s="253">
        <f>'Liste WO'!C142</f>
        <v>45628</v>
      </c>
      <c r="D150" s="224">
        <f>'Liste WO'!D142</f>
        <v>272</v>
      </c>
      <c r="E150" s="224" t="str">
        <f>'Liste WO'!E142</f>
        <v>Étiquettes Rive-Sud+Unik</v>
      </c>
      <c r="F150" s="224" t="s">
        <v>304</v>
      </c>
      <c r="G150" s="224">
        <f>_xlfn.XLOOKUP(D150,'PO Client'!$A:$A,'PO Client'!$E:$E,FALSE)</f>
        <v>281124</v>
      </c>
      <c r="H150" s="234">
        <f>'Liste WO'!I142</f>
        <v>40199</v>
      </c>
      <c r="I150" s="234">
        <f>'Liste WO'!J142</f>
        <v>30029</v>
      </c>
      <c r="J150" s="226" t="str">
        <f>'Liste WO'!L142</f>
        <v>D11-3</v>
      </c>
      <c r="K150" s="227">
        <v>14158.110384</v>
      </c>
      <c r="L150" s="227">
        <v>9533.3351999999995</v>
      </c>
      <c r="M150" s="227">
        <v>4536</v>
      </c>
      <c r="N150" s="227"/>
      <c r="O150" s="227">
        <v>78.75</v>
      </c>
      <c r="P150" s="228">
        <v>1</v>
      </c>
      <c r="Q150" s="81">
        <v>2</v>
      </c>
      <c r="R150" s="229">
        <v>130</v>
      </c>
      <c r="S150" s="235"/>
      <c r="T150" s="231">
        <f>_xlfn.XLOOKUP(I150,'Prix MP'!A:A,'Prix MP'!U:U, 0)</f>
        <v>0.28523593353709464</v>
      </c>
      <c r="U150" s="232">
        <f t="shared" si="139"/>
        <v>1293.8301945242613</v>
      </c>
      <c r="V150" s="232">
        <f t="shared" si="140"/>
        <v>25.321872483167372</v>
      </c>
      <c r="W150" s="233">
        <f t="shared" si="141"/>
        <v>6.2702706499819646E-3</v>
      </c>
      <c r="X150" s="232">
        <f t="shared" si="142"/>
        <v>19.138751470588232</v>
      </c>
      <c r="Y150" s="232">
        <f t="shared" si="143"/>
        <v>19.2</v>
      </c>
      <c r="Z150" s="232">
        <f t="shared" si="144"/>
        <v>120.19230769230769</v>
      </c>
      <c r="AA150" s="232">
        <f t="shared" si="145"/>
        <v>1607.6831261703246</v>
      </c>
      <c r="AB150" s="244">
        <v>0</v>
      </c>
      <c r="AC150" s="244" t="str">
        <f>_xlfn.XLOOKUP(H150,'Prix vente'!A:A,'Prix vente'!Z:Z, "")</f>
        <v>CAD</v>
      </c>
      <c r="AD150" s="232">
        <f t="shared" si="146"/>
        <v>0</v>
      </c>
      <c r="AE150" s="232">
        <f t="shared" si="147"/>
        <v>-1607.6831261703246</v>
      </c>
      <c r="AF150" s="236" t="str">
        <f>IFERROR(1-AA150/AD150,"")</f>
        <v/>
      </c>
      <c r="AG150" s="251">
        <f t="shared" si="149"/>
        <v>1319.1520670074287</v>
      </c>
      <c r="AH150" s="236" t="str">
        <f t="shared" si="150"/>
        <v/>
      </c>
      <c r="AI150" s="236"/>
      <c r="AK150">
        <v>0</v>
      </c>
      <c r="AL150" t="e">
        <f t="shared" si="152"/>
        <v>#N/A</v>
      </c>
      <c r="AM150" t="e">
        <f t="shared" si="153"/>
        <v>#N/A</v>
      </c>
      <c r="AN150" t="e">
        <f t="shared" si="154"/>
        <v>#N/A</v>
      </c>
      <c r="AO150" s="261" t="e">
        <f t="shared" si="155"/>
        <v>#N/A</v>
      </c>
      <c r="AP150" s="261" t="e">
        <f t="shared" si="156"/>
        <v>#N/A</v>
      </c>
      <c r="AQ150" s="261" t="e">
        <f t="shared" si="157"/>
        <v>#N/A</v>
      </c>
      <c r="AX150" s="255"/>
      <c r="AY150" s="255"/>
      <c r="AZ150" s="255"/>
      <c r="BB150" s="257">
        <f t="shared" si="158"/>
        <v>0</v>
      </c>
      <c r="BC150">
        <f t="shared" si="159"/>
        <v>0</v>
      </c>
      <c r="BD150" s="28">
        <f t="shared" si="160"/>
        <v>0</v>
      </c>
      <c r="BE150" s="28">
        <f t="shared" si="161"/>
        <v>0</v>
      </c>
    </row>
    <row r="151" spans="1:57" x14ac:dyDescent="0.25">
      <c r="A151" s="224" t="s">
        <v>1181</v>
      </c>
      <c r="B151" t="s">
        <v>298</v>
      </c>
      <c r="C151" s="253">
        <f>'Liste WO'!C143</f>
        <v>45628</v>
      </c>
      <c r="D151" s="224">
        <f>'Liste WO'!D143</f>
        <v>0</v>
      </c>
      <c r="E151" s="224" t="str">
        <f>'Liste WO'!E143</f>
        <v>Étiquette Nationale</v>
      </c>
      <c r="F151" s="224" t="str">
        <f>_xlfn.XLOOKUP(E151,Clients!B:B,Clients!C:C)</f>
        <v>Nationale</v>
      </c>
      <c r="G151" s="224" t="b">
        <f>_xlfn.XLOOKUP(D151,'PO Client'!$A:$A,'PO Client'!$E:$E,FALSE)</f>
        <v>0</v>
      </c>
      <c r="H151" s="234">
        <f>'Liste WO'!I143</f>
        <v>0</v>
      </c>
      <c r="I151" s="234">
        <f>'Liste WO'!J143</f>
        <v>30011</v>
      </c>
      <c r="J151" s="226" t="str">
        <f>'Liste WO'!L143</f>
        <v>S21-1</v>
      </c>
      <c r="K151" s="227">
        <v>2695.92</v>
      </c>
      <c r="L151" s="227">
        <v>1903.5</v>
      </c>
      <c r="M151" s="227">
        <v>733.19999999999982</v>
      </c>
      <c r="N151" s="227"/>
      <c r="O151" s="227">
        <v>26</v>
      </c>
      <c r="P151" s="228">
        <v>1</v>
      </c>
      <c r="Q151" s="81">
        <v>1.5</v>
      </c>
      <c r="R151" s="229">
        <v>0</v>
      </c>
      <c r="S151" s="235"/>
      <c r="T151" s="231">
        <f>_xlfn.XLOOKUP(I151,'Prix MP'!A:A,'Prix MP'!U:U, 0)</f>
        <v>0.2835786407993599</v>
      </c>
      <c r="U151" s="232">
        <f t="shared" si="139"/>
        <v>207.91985943409063</v>
      </c>
      <c r="V151" s="232">
        <f t="shared" si="140"/>
        <v>16.793527108138164</v>
      </c>
      <c r="W151" s="233">
        <f t="shared" si="141"/>
        <v>2.1966527196652815E-2</v>
      </c>
      <c r="X151" s="232">
        <f t="shared" si="142"/>
        <v>6.3188258823529404</v>
      </c>
      <c r="Y151" s="232">
        <f t="shared" si="143"/>
        <v>19.2</v>
      </c>
      <c r="Z151" s="232">
        <f t="shared" si="144"/>
        <v>90.144230769230774</v>
      </c>
      <c r="AA151" s="232">
        <f t="shared" si="145"/>
        <v>340.37644319381252</v>
      </c>
      <c r="AB151" s="244" t="str">
        <f>_xlfn.XLOOKUP(H151,'Prix vente'!A:A,'Prix vente'!X:X, "")</f>
        <v/>
      </c>
      <c r="AC151" s="244" t="str">
        <f>_xlfn.XLOOKUP(H151,'Prix vente'!A:A,'Prix vente'!Z:Z, "")</f>
        <v/>
      </c>
      <c r="AD151" s="232">
        <f t="shared" si="146"/>
        <v>0</v>
      </c>
      <c r="AE151" s="232">
        <f t="shared" si="147"/>
        <v>-340.37644319381252</v>
      </c>
      <c r="AF151" s="236" t="str">
        <f t="shared" si="148"/>
        <v/>
      </c>
      <c r="AG151" s="251">
        <f t="shared" si="149"/>
        <v>224.71338654222879</v>
      </c>
      <c r="AH151" s="236" t="str">
        <f t="shared" si="150"/>
        <v/>
      </c>
      <c r="AI151" s="236" t="str">
        <f t="shared" si="151"/>
        <v>S</v>
      </c>
      <c r="AK151">
        <v>0</v>
      </c>
      <c r="AL151" t="e">
        <f t="shared" si="152"/>
        <v>#N/A</v>
      </c>
      <c r="AM151" t="e">
        <f t="shared" si="153"/>
        <v>#N/A</v>
      </c>
      <c r="AN151" t="e">
        <f t="shared" si="154"/>
        <v>#N/A</v>
      </c>
      <c r="AO151" s="261" t="e">
        <f t="shared" si="155"/>
        <v>#N/A</v>
      </c>
      <c r="AP151" s="261" t="e">
        <f t="shared" si="156"/>
        <v>#N/A</v>
      </c>
      <c r="AQ151" s="261" t="e">
        <f t="shared" si="157"/>
        <v>#N/A</v>
      </c>
      <c r="AX151" s="255"/>
      <c r="AY151" s="255"/>
      <c r="AZ151" s="255"/>
      <c r="BB151" s="257">
        <f t="shared" si="158"/>
        <v>0</v>
      </c>
      <c r="BC151">
        <f t="shared" si="159"/>
        <v>0</v>
      </c>
      <c r="BD151" s="28">
        <f t="shared" si="160"/>
        <v>0</v>
      </c>
      <c r="BE151" s="28">
        <f t="shared" si="161"/>
        <v>0</v>
      </c>
    </row>
    <row r="152" spans="1:57" x14ac:dyDescent="0.25">
      <c r="A152" s="224" t="s">
        <v>1182</v>
      </c>
      <c r="B152" t="s">
        <v>298</v>
      </c>
      <c r="C152" s="253">
        <f>'Liste WO'!C144</f>
        <v>45629</v>
      </c>
      <c r="D152" s="224">
        <f>'Liste WO'!D144</f>
        <v>274</v>
      </c>
      <c r="E152" s="224" t="str">
        <f>'Liste WO'!E144</f>
        <v>Imprimerie Ste-Julie</v>
      </c>
      <c r="F152" s="224" t="str">
        <f>_xlfn.XLOOKUP(E152,Clients!B:B,Clients!C:C)</f>
        <v>Imprimerie Ste-Julie</v>
      </c>
      <c r="G152" s="224">
        <f>_xlfn.XLOOKUP(D152,'PO Client'!$A:$A,'PO Client'!$E:$E,FALSE)</f>
        <v>106059</v>
      </c>
      <c r="H152" s="234">
        <f>'Liste WO'!I144</f>
        <v>40048</v>
      </c>
      <c r="I152" s="234">
        <f>'Liste WO'!J144</f>
        <v>30011</v>
      </c>
      <c r="J152" s="226" t="str">
        <f>'Liste WO'!L144</f>
        <v>S21-1</v>
      </c>
      <c r="K152" s="227">
        <v>3433.68</v>
      </c>
      <c r="L152" s="227">
        <v>0</v>
      </c>
      <c r="M152" s="227">
        <v>3240</v>
      </c>
      <c r="N152" s="227"/>
      <c r="O152" s="227">
        <v>60</v>
      </c>
      <c r="P152" s="228">
        <v>1</v>
      </c>
      <c r="Q152" s="81">
        <v>1.25</v>
      </c>
      <c r="R152" s="229">
        <f>59.35-60*1.4167</f>
        <v>-25.652000000000008</v>
      </c>
      <c r="S152" s="235">
        <v>1.4167000000000001</v>
      </c>
      <c r="T152" s="231">
        <f>_xlfn.XLOOKUP(I152,'Prix MP'!A:A,'Prix MP'!U:U, 0)</f>
        <v>0.2835786407993599</v>
      </c>
      <c r="U152" s="232">
        <f t="shared" si="139"/>
        <v>918.79479618992605</v>
      </c>
      <c r="V152" s="232">
        <f t="shared" si="140"/>
        <v>54.923511150019976</v>
      </c>
      <c r="W152" s="233">
        <f t="shared" si="141"/>
        <v>5.6405955126860932E-2</v>
      </c>
      <c r="X152" s="232">
        <f t="shared" si="142"/>
        <v>14.58190588235294</v>
      </c>
      <c r="Y152" s="232">
        <f t="shared" si="143"/>
        <v>19.2</v>
      </c>
      <c r="Z152" s="232">
        <f t="shared" si="144"/>
        <v>75.120192307692307</v>
      </c>
      <c r="AA152" s="232">
        <f t="shared" si="145"/>
        <v>1056.9684055299913</v>
      </c>
      <c r="AB152" s="244">
        <f>_xlfn.XLOOKUP(H152,'Prix vente'!A:A,'Prix vente'!X:X, "")</f>
        <v>0.27</v>
      </c>
      <c r="AC152" s="244" t="str">
        <f>_xlfn.XLOOKUP(H152,'Prix vente'!A:A,'Prix vente'!Z:Z, "")</f>
        <v>USD</v>
      </c>
      <c r="AD152" s="232">
        <f t="shared" si="146"/>
        <v>1239.3291600000002</v>
      </c>
      <c r="AE152" s="232">
        <f t="shared" si="147"/>
        <v>182.36075447000894</v>
      </c>
      <c r="AF152" s="236">
        <f t="shared" si="148"/>
        <v>0.14714472987144833</v>
      </c>
      <c r="AG152" s="251">
        <f t="shared" si="149"/>
        <v>973.71830733994602</v>
      </c>
      <c r="AH152" s="236">
        <f t="shared" si="150"/>
        <v>0.78568175329623147</v>
      </c>
      <c r="AI152" s="236" t="str">
        <f t="shared" si="151"/>
        <v/>
      </c>
      <c r="AK152">
        <v>0</v>
      </c>
      <c r="AL152" t="e">
        <f t="shared" si="152"/>
        <v>#N/A</v>
      </c>
      <c r="AM152" t="e">
        <f t="shared" si="153"/>
        <v>#N/A</v>
      </c>
      <c r="AN152" t="e">
        <f t="shared" si="154"/>
        <v>#N/A</v>
      </c>
      <c r="AO152" s="261" t="e">
        <f t="shared" si="155"/>
        <v>#N/A</v>
      </c>
      <c r="AP152" s="261" t="e">
        <f t="shared" si="156"/>
        <v>#N/A</v>
      </c>
      <c r="AQ152" s="261" t="e">
        <f t="shared" si="157"/>
        <v>#N/A</v>
      </c>
      <c r="AX152" s="255"/>
      <c r="AY152" s="255"/>
      <c r="AZ152" s="255"/>
      <c r="BB152" s="257">
        <f t="shared" si="158"/>
        <v>0</v>
      </c>
      <c r="BC152">
        <f t="shared" si="159"/>
        <v>0</v>
      </c>
      <c r="BD152" s="28">
        <f t="shared" si="160"/>
        <v>0</v>
      </c>
      <c r="BE152" s="28">
        <f t="shared" si="161"/>
        <v>0</v>
      </c>
    </row>
    <row r="153" spans="1:57" x14ac:dyDescent="0.25">
      <c r="A153" s="224" t="s">
        <v>1183</v>
      </c>
      <c r="B153" t="s">
        <v>298</v>
      </c>
      <c r="C153" s="253">
        <f>'Liste WO'!C145</f>
        <v>45631</v>
      </c>
      <c r="D153" s="224">
        <f>'Liste WO'!D145</f>
        <v>275</v>
      </c>
      <c r="E153" s="224" t="str">
        <f>'Liste WO'!E145</f>
        <v>Digi America Inc.</v>
      </c>
      <c r="F153" s="224" t="str">
        <f>_xlfn.XLOOKUP(E153,Clients!B:B,Clients!C:C)</f>
        <v>Digi</v>
      </c>
      <c r="G153" s="224">
        <f>_xlfn.XLOOKUP(D153,'PO Client'!$A:$A,'PO Client'!$E:$E,FALSE)</f>
        <v>50008916</v>
      </c>
      <c r="H153" s="234">
        <f>'Liste WO'!I145</f>
        <v>40054</v>
      </c>
      <c r="I153" s="234">
        <f>'Liste WO'!J145</f>
        <v>30025</v>
      </c>
      <c r="J153" s="226" t="str">
        <f>'Liste WO'!L145</f>
        <v>D11-1</v>
      </c>
      <c r="K153" s="227">
        <v>7589.0131679999995</v>
      </c>
      <c r="L153" s="227">
        <v>1545</v>
      </c>
      <c r="M153" s="227">
        <v>5871</v>
      </c>
      <c r="N153" s="227"/>
      <c r="O153" s="227">
        <v>95</v>
      </c>
      <c r="P153" s="228">
        <v>1</v>
      </c>
      <c r="Q153" s="81">
        <v>4</v>
      </c>
      <c r="R153" s="229">
        <f>-156.72*6/8</f>
        <v>-117.53999999999999</v>
      </c>
      <c r="S153" s="235">
        <v>1.413</v>
      </c>
      <c r="T153" s="231">
        <f>_xlfn.XLOOKUP(I153,'Prix MP'!A:A,'Prix MP'!U:U, 0)</f>
        <v>0.36934253244035825</v>
      </c>
      <c r="U153" s="232">
        <f t="shared" si="139"/>
        <v>2168.4100079573432</v>
      </c>
      <c r="V153" s="232">
        <f t="shared" si="140"/>
        <v>63.901121614648964</v>
      </c>
      <c r="W153" s="233">
        <f t="shared" si="141"/>
        <v>2.2797847911179104E-2</v>
      </c>
      <c r="X153" s="232">
        <f t="shared" si="142"/>
        <v>23.088017647058823</v>
      </c>
      <c r="Y153" s="232">
        <f t="shared" si="143"/>
        <v>19.2</v>
      </c>
      <c r="Z153" s="232">
        <f t="shared" si="144"/>
        <v>240.38461538461539</v>
      </c>
      <c r="AA153" s="232">
        <f t="shared" si="145"/>
        <v>2397.4437626036661</v>
      </c>
      <c r="AB153" s="244">
        <f>_xlfn.XLOOKUP(H153,'Prix vente'!A:A,'Prix vente'!X:X, "")</f>
        <v>0.31</v>
      </c>
      <c r="AC153" s="244" t="str">
        <f>_xlfn.XLOOKUP(H153,'Prix vente'!A:A,'Prix vente'!Z:Z, "")</f>
        <v>USD</v>
      </c>
      <c r="AD153" s="232">
        <f t="shared" si="146"/>
        <v>2571.6741299999999</v>
      </c>
      <c r="AE153" s="232">
        <f t="shared" si="147"/>
        <v>174.2303673963338</v>
      </c>
      <c r="AF153" s="236">
        <f t="shared" si="148"/>
        <v>6.7749784221818876E-2</v>
      </c>
      <c r="AG153" s="251">
        <f t="shared" si="149"/>
        <v>2232.3111295719923</v>
      </c>
      <c r="AH153" s="236">
        <f t="shared" si="150"/>
        <v>0.86803810153504646</v>
      </c>
      <c r="AI153" s="236" t="str">
        <f t="shared" si="151"/>
        <v/>
      </c>
      <c r="AK153">
        <v>0</v>
      </c>
      <c r="AL153" t="e">
        <f t="shared" si="152"/>
        <v>#N/A</v>
      </c>
      <c r="AM153" t="e">
        <f t="shared" si="153"/>
        <v>#N/A</v>
      </c>
      <c r="AN153" t="e">
        <f t="shared" si="154"/>
        <v>#N/A</v>
      </c>
      <c r="AO153" s="261" t="e">
        <f t="shared" si="155"/>
        <v>#N/A</v>
      </c>
      <c r="AP153" s="261" t="e">
        <f t="shared" si="156"/>
        <v>#N/A</v>
      </c>
      <c r="AQ153" s="261" t="e">
        <f t="shared" si="157"/>
        <v>#N/A</v>
      </c>
      <c r="AX153" s="255"/>
      <c r="AY153" s="255"/>
      <c r="AZ153" s="255"/>
      <c r="BB153" s="257">
        <f t="shared" si="158"/>
        <v>0</v>
      </c>
      <c r="BC153">
        <f t="shared" si="159"/>
        <v>0</v>
      </c>
      <c r="BD153" s="28">
        <f t="shared" si="160"/>
        <v>0</v>
      </c>
      <c r="BE153" s="28">
        <f t="shared" si="161"/>
        <v>0</v>
      </c>
    </row>
    <row r="154" spans="1:57" x14ac:dyDescent="0.25">
      <c r="A154" s="224" t="s">
        <v>1184</v>
      </c>
      <c r="B154" t="s">
        <v>298</v>
      </c>
      <c r="C154" s="253">
        <f>'Liste WO'!C146</f>
        <v>45631</v>
      </c>
      <c r="D154" s="224">
        <f>'Liste WO'!D146</f>
        <v>276</v>
      </c>
      <c r="E154" s="224" t="str">
        <f>'Liste WO'!E146</f>
        <v>Étiquettes Luso-Flex</v>
      </c>
      <c r="F154" s="224" t="str">
        <f>_xlfn.XLOOKUP(E154,Clients!B:B,Clients!C:C)</f>
        <v>Luso-Flex</v>
      </c>
      <c r="G154" s="224">
        <f>_xlfn.XLOOKUP(D154,'PO Client'!$A:$A,'PO Client'!$E:$E,FALSE)</f>
        <v>1958</v>
      </c>
      <c r="H154" s="234">
        <f>'Liste WO'!I146</f>
        <v>40156</v>
      </c>
      <c r="I154" s="234">
        <f>'Liste WO'!J146</f>
        <v>30026</v>
      </c>
      <c r="J154" s="226" t="str">
        <f>'Liste WO'!L146</f>
        <v>D11-2</v>
      </c>
      <c r="K154" s="227">
        <v>14228.947920000001</v>
      </c>
      <c r="L154" s="227">
        <v>0</v>
      </c>
      <c r="M154" s="227">
        <v>14122.919999999993</v>
      </c>
      <c r="N154" s="227"/>
      <c r="O154" s="227">
        <v>120.39999999999996</v>
      </c>
      <c r="P154" s="228">
        <v>3</v>
      </c>
      <c r="Q154" s="81">
        <v>2.5</v>
      </c>
      <c r="R154" s="229">
        <v>0</v>
      </c>
      <c r="S154" s="235"/>
      <c r="T154" s="231">
        <f>_xlfn.XLOOKUP(I154,'Prix MP'!A:A,'Prix MP'!U:U, 0)</f>
        <v>0.3169705647156798</v>
      </c>
      <c r="U154" s="232">
        <f t="shared" si="139"/>
        <v>4476.5499278343659</v>
      </c>
      <c r="V154" s="232">
        <f t="shared" si="140"/>
        <v>33.607729678031369</v>
      </c>
      <c r="W154" s="233">
        <f t="shared" si="141"/>
        <v>7.4515642755973851E-3</v>
      </c>
      <c r="X154" s="232">
        <f t="shared" si="142"/>
        <v>29.261024470588225</v>
      </c>
      <c r="Y154" s="232">
        <f t="shared" si="143"/>
        <v>57.599999999999994</v>
      </c>
      <c r="Z154" s="232">
        <f t="shared" si="144"/>
        <v>150.24038461538461</v>
      </c>
      <c r="AA154" s="232">
        <f t="shared" si="145"/>
        <v>4747.2590665983707</v>
      </c>
      <c r="AB154" s="244">
        <f>_xlfn.XLOOKUP(H154,'Prix vente'!A:A,'Prix vente'!X:X, "")</f>
        <v>0.46600000000000003</v>
      </c>
      <c r="AC154" s="244" t="str">
        <f>_xlfn.XLOOKUP(H154,'Prix vente'!A:A,'Prix vente'!Z:Z, "")</f>
        <v>CAD</v>
      </c>
      <c r="AD154" s="232">
        <f t="shared" si="146"/>
        <v>6581.280719999997</v>
      </c>
      <c r="AE154" s="232">
        <f t="shared" si="147"/>
        <v>1834.0216534016263</v>
      </c>
      <c r="AF154" s="236">
        <f t="shared" si="148"/>
        <v>0.27867245471359059</v>
      </c>
      <c r="AG154" s="251">
        <f t="shared" si="149"/>
        <v>4510.1576575123972</v>
      </c>
      <c r="AH154" s="236">
        <f t="shared" si="150"/>
        <v>0.68530090865238147</v>
      </c>
      <c r="AI154" s="236" t="str">
        <f t="shared" si="151"/>
        <v/>
      </c>
      <c r="AK154">
        <v>0</v>
      </c>
      <c r="AL154" t="e">
        <f t="shared" si="152"/>
        <v>#N/A</v>
      </c>
      <c r="AM154" t="e">
        <f t="shared" si="153"/>
        <v>#N/A</v>
      </c>
      <c r="AN154" t="e">
        <f t="shared" si="154"/>
        <v>#N/A</v>
      </c>
      <c r="AO154" s="261" t="e">
        <f t="shared" si="155"/>
        <v>#N/A</v>
      </c>
      <c r="AP154" s="261" t="e">
        <f t="shared" si="156"/>
        <v>#N/A</v>
      </c>
      <c r="AQ154" s="261" t="e">
        <f t="shared" si="157"/>
        <v>#N/A</v>
      </c>
      <c r="AX154" s="255"/>
      <c r="AY154" s="255"/>
      <c r="AZ154" s="255"/>
      <c r="BB154" s="257">
        <f t="shared" si="158"/>
        <v>0</v>
      </c>
      <c r="BC154">
        <f t="shared" si="159"/>
        <v>0</v>
      </c>
      <c r="BD154" s="28">
        <f t="shared" si="160"/>
        <v>0</v>
      </c>
      <c r="BE154" s="28">
        <f t="shared" si="161"/>
        <v>0</v>
      </c>
    </row>
    <row r="155" spans="1:57" x14ac:dyDescent="0.25">
      <c r="A155" s="224" t="s">
        <v>1185</v>
      </c>
      <c r="B155" t="s">
        <v>298</v>
      </c>
      <c r="C155" s="253">
        <f>'Liste WO'!C147</f>
        <v>45631</v>
      </c>
      <c r="D155" s="224">
        <f>'Liste WO'!D147</f>
        <v>277</v>
      </c>
      <c r="E155" s="224" t="str">
        <f>'Liste WO'!E147</f>
        <v>Étiquettes Luso-Flex</v>
      </c>
      <c r="F155" s="224" t="str">
        <f>_xlfn.XLOOKUP(E155,Clients!B:B,Clients!C:C)</f>
        <v>Luso-Flex</v>
      </c>
      <c r="G155" s="224">
        <f>_xlfn.XLOOKUP(D155,'PO Client'!$A:$A,'PO Client'!$E:$E,FALSE)</f>
        <v>1959</v>
      </c>
      <c r="H155" s="234">
        <f>'Liste WO'!I147</f>
        <v>40202</v>
      </c>
      <c r="I155" s="234">
        <f>'Liste WO'!J147</f>
        <v>30017</v>
      </c>
      <c r="J155" s="226" t="str">
        <f>'Liste WO'!L147</f>
        <v>B25-3</v>
      </c>
      <c r="K155" s="227">
        <v>285</v>
      </c>
      <c r="L155" s="227">
        <v>0</v>
      </c>
      <c r="M155" s="227">
        <v>262.2</v>
      </c>
      <c r="N155" s="227"/>
      <c r="O155" s="227">
        <v>9.5</v>
      </c>
      <c r="P155" s="228">
        <v>1</v>
      </c>
      <c r="Q155" s="81">
        <v>2.5</v>
      </c>
      <c r="R155" s="229">
        <v>0</v>
      </c>
      <c r="S155" s="235"/>
      <c r="T155" s="231">
        <f>_xlfn.XLOOKUP(I155,'Prix MP'!A:A,'Prix MP'!U:U, 0)</f>
        <v>0.32628488624786672</v>
      </c>
      <c r="U155" s="232">
        <f t="shared" si="139"/>
        <v>85.551897174190657</v>
      </c>
      <c r="V155" s="232">
        <f t="shared" si="140"/>
        <v>7.4392954064513654</v>
      </c>
      <c r="W155" s="233">
        <f t="shared" si="141"/>
        <v>8.0000000000000043E-2</v>
      </c>
      <c r="X155" s="232">
        <f t="shared" si="142"/>
        <v>2.3088017647058821</v>
      </c>
      <c r="Y155" s="232">
        <f t="shared" si="143"/>
        <v>19.2</v>
      </c>
      <c r="Z155" s="232">
        <f t="shared" si="144"/>
        <v>150.24038461538461</v>
      </c>
      <c r="AA155" s="232">
        <f t="shared" si="145"/>
        <v>264.74037896073253</v>
      </c>
      <c r="AB155" s="244">
        <f>_xlfn.XLOOKUP(H155,'Prix vente'!A:A,'Prix vente'!X:X, "")</f>
        <v>0.45200000000000001</v>
      </c>
      <c r="AC155" s="244" t="str">
        <f>_xlfn.XLOOKUP(H155,'Prix vente'!A:A,'Prix vente'!Z:Z, "")</f>
        <v>CAD</v>
      </c>
      <c r="AD155" s="232">
        <f t="shared" si="146"/>
        <v>118.51439999999999</v>
      </c>
      <c r="AE155" s="232">
        <f t="shared" si="147"/>
        <v>-146.22597896073253</v>
      </c>
      <c r="AF155" s="236">
        <f t="shared" si="148"/>
        <v>-1.2338245728850885</v>
      </c>
      <c r="AG155" s="251">
        <f t="shared" si="149"/>
        <v>92.991192580642021</v>
      </c>
      <c r="AH155" s="236">
        <f t="shared" si="150"/>
        <v>0.78464045365493162</v>
      </c>
      <c r="AI155" s="236" t="str">
        <f t="shared" si="151"/>
        <v/>
      </c>
      <c r="AK155">
        <v>0</v>
      </c>
      <c r="AL155" t="e">
        <f t="shared" si="152"/>
        <v>#N/A</v>
      </c>
      <c r="AM155" t="e">
        <f t="shared" si="153"/>
        <v>#N/A</v>
      </c>
      <c r="AN155" t="e">
        <f t="shared" si="154"/>
        <v>#N/A</v>
      </c>
      <c r="AO155" s="261" t="e">
        <f t="shared" si="155"/>
        <v>#N/A</v>
      </c>
      <c r="AP155" s="261" t="e">
        <f t="shared" si="156"/>
        <v>#N/A</v>
      </c>
      <c r="AQ155" s="261" t="e">
        <f t="shared" si="157"/>
        <v>#N/A</v>
      </c>
      <c r="AX155" s="255"/>
      <c r="AY155" s="255"/>
      <c r="AZ155" s="255"/>
      <c r="BB155" s="257">
        <f t="shared" si="158"/>
        <v>0</v>
      </c>
      <c r="BC155">
        <f t="shared" si="159"/>
        <v>0</v>
      </c>
      <c r="BD155" s="28">
        <f t="shared" si="160"/>
        <v>0</v>
      </c>
      <c r="BE155" s="28">
        <f t="shared" si="161"/>
        <v>0</v>
      </c>
    </row>
    <row r="156" spans="1:57" x14ac:dyDescent="0.25">
      <c r="A156" s="224" t="s">
        <v>1186</v>
      </c>
      <c r="B156" t="s">
        <v>298</v>
      </c>
      <c r="C156" s="253">
        <f>'Liste WO'!C148</f>
        <v>45635</v>
      </c>
      <c r="D156" s="224">
        <f>'Liste WO'!D148</f>
        <v>278</v>
      </c>
      <c r="E156" s="224" t="str">
        <f>'Liste WO'!E148</f>
        <v>Imprimerie Ste-Julie</v>
      </c>
      <c r="F156" s="224" t="str">
        <f>_xlfn.XLOOKUP(E156,Clients!B:B,Clients!C:C)</f>
        <v>Imprimerie Ste-Julie</v>
      </c>
      <c r="G156" s="224">
        <f>_xlfn.XLOOKUP(D156,'PO Client'!$A:$A,'PO Client'!$E:$E,FALSE)</f>
        <v>106205</v>
      </c>
      <c r="H156" s="234">
        <f>'Liste WO'!I148</f>
        <v>40117</v>
      </c>
      <c r="I156" s="234">
        <f>'Liste WO'!J148</f>
        <v>30015</v>
      </c>
      <c r="J156" s="226" t="str">
        <f>'Liste WO'!L148</f>
        <v>S15-3</v>
      </c>
      <c r="K156" s="227">
        <v>3614.4</v>
      </c>
      <c r="L156" s="227">
        <v>0</v>
      </c>
      <c r="M156" s="227">
        <v>3516</v>
      </c>
      <c r="N156" s="227"/>
      <c r="O156" s="227">
        <v>60</v>
      </c>
      <c r="P156" s="228">
        <v>1</v>
      </c>
      <c r="Q156" s="81">
        <v>3</v>
      </c>
      <c r="R156" s="229">
        <f>-90.38/3</f>
        <v>-30.126666666666665</v>
      </c>
      <c r="S156" s="235">
        <v>1.4188000000000001</v>
      </c>
      <c r="T156" s="231">
        <f>_xlfn.XLOOKUP(I156,'Prix MP'!A:A,'Prix MP'!U:U, 0)</f>
        <v>0.26885424108657641</v>
      </c>
      <c r="U156" s="232">
        <f t="shared" si="139"/>
        <v>945.29151166040265</v>
      </c>
      <c r="V156" s="232">
        <f t="shared" si="140"/>
        <v>26.455257322919142</v>
      </c>
      <c r="W156" s="233">
        <f t="shared" si="141"/>
        <v>2.722443559096948E-2</v>
      </c>
      <c r="X156" s="232">
        <f t="shared" si="142"/>
        <v>14.58190588235294</v>
      </c>
      <c r="Y156" s="232">
        <f t="shared" si="143"/>
        <v>19.2</v>
      </c>
      <c r="Z156" s="232">
        <f t="shared" si="144"/>
        <v>180.28846153846155</v>
      </c>
      <c r="AA156" s="232">
        <f t="shared" si="145"/>
        <v>1155.6904697374696</v>
      </c>
      <c r="AB156" s="244">
        <f>_xlfn.XLOOKUP(H156,'Prix vente'!A:A,'Prix vente'!X:X, "")</f>
        <v>0.28000000000000003</v>
      </c>
      <c r="AC156" s="244" t="str">
        <f>_xlfn.XLOOKUP(H156,'Prix vente'!A:A,'Prix vente'!Z:Z, "")</f>
        <v>USD</v>
      </c>
      <c r="AD156" s="232">
        <f t="shared" si="146"/>
        <v>1396.7802240000003</v>
      </c>
      <c r="AE156" s="232">
        <f t="shared" si="147"/>
        <v>241.08975426253073</v>
      </c>
      <c r="AF156" s="236">
        <f t="shared" si="148"/>
        <v>0.17260392874987518</v>
      </c>
      <c r="AG156" s="251">
        <f t="shared" si="149"/>
        <v>971.74676898332177</v>
      </c>
      <c r="AH156" s="236">
        <f t="shared" si="150"/>
        <v>0.69570484481839401</v>
      </c>
      <c r="AI156" s="236" t="str">
        <f t="shared" si="151"/>
        <v/>
      </c>
      <c r="AK156">
        <v>0</v>
      </c>
      <c r="AL156" t="e">
        <f t="shared" si="152"/>
        <v>#N/A</v>
      </c>
      <c r="AM156" t="e">
        <f t="shared" si="153"/>
        <v>#N/A</v>
      </c>
      <c r="AN156" t="e">
        <f t="shared" si="154"/>
        <v>#N/A</v>
      </c>
      <c r="AO156" s="261" t="e">
        <f t="shared" si="155"/>
        <v>#N/A</v>
      </c>
      <c r="AP156" s="261" t="e">
        <f t="shared" si="156"/>
        <v>#N/A</v>
      </c>
      <c r="AQ156" s="261" t="e">
        <f t="shared" si="157"/>
        <v>#N/A</v>
      </c>
      <c r="AX156" s="255"/>
      <c r="AY156" s="255"/>
      <c r="AZ156" s="255"/>
      <c r="BB156" s="257">
        <f t="shared" si="158"/>
        <v>0</v>
      </c>
      <c r="BC156">
        <f t="shared" si="159"/>
        <v>0</v>
      </c>
      <c r="BD156" s="28">
        <f t="shared" si="160"/>
        <v>0</v>
      </c>
      <c r="BE156" s="28">
        <f t="shared" si="161"/>
        <v>0</v>
      </c>
    </row>
    <row r="157" spans="1:57" x14ac:dyDescent="0.25">
      <c r="A157" s="224" t="s">
        <v>1187</v>
      </c>
      <c r="B157" t="s">
        <v>298</v>
      </c>
      <c r="C157" s="253">
        <f>'Liste WO'!C149</f>
        <v>45636</v>
      </c>
      <c r="D157" s="224">
        <f>'Liste WO'!D149</f>
        <v>279</v>
      </c>
      <c r="E157" s="224" t="str">
        <f>'Liste WO'!E149</f>
        <v>Damaflex Imprimerie Multiservices Inc.</v>
      </c>
      <c r="F157" s="224" t="str">
        <f>_xlfn.XLOOKUP(E157,Clients!B:B,Clients!C:C)</f>
        <v>Damaflex</v>
      </c>
      <c r="G157" s="224">
        <f>_xlfn.XLOOKUP(D157,'PO Client'!$A:$A,'PO Client'!$E:$E,FALSE)</f>
        <v>179977</v>
      </c>
      <c r="H157" s="234">
        <f>'Liste WO'!I149</f>
        <v>40144</v>
      </c>
      <c r="I157" s="234">
        <f>'Liste WO'!J149</f>
        <v>30025</v>
      </c>
      <c r="J157" s="226" t="str">
        <f>'Liste WO'!L149</f>
        <v>D11-1</v>
      </c>
      <c r="K157" s="227">
        <v>7589.0131679999995</v>
      </c>
      <c r="L157" s="227">
        <v>0</v>
      </c>
      <c r="M157" s="227">
        <v>7488.0000000000009</v>
      </c>
      <c r="N157" s="227"/>
      <c r="O157" s="227">
        <v>120</v>
      </c>
      <c r="P157" s="228">
        <v>2</v>
      </c>
      <c r="Q157" s="81">
        <v>3.25</v>
      </c>
      <c r="R157" s="229">
        <v>123.5</v>
      </c>
      <c r="S157" s="235"/>
      <c r="T157" s="231">
        <f>_xlfn.XLOOKUP(I157,'Prix MP'!A:A,'Prix MP'!U:U, 0)</f>
        <v>0.36934253244035825</v>
      </c>
      <c r="U157" s="232">
        <f t="shared" si="139"/>
        <v>2765.636882913403</v>
      </c>
      <c r="V157" s="232">
        <f t="shared" si="140"/>
        <v>37.308459278942834</v>
      </c>
      <c r="W157" s="233">
        <f t="shared" si="141"/>
        <v>1.3310448376336062E-2</v>
      </c>
      <c r="X157" s="232">
        <f t="shared" si="142"/>
        <v>29.16381176470588</v>
      </c>
      <c r="Y157" s="232">
        <f t="shared" si="143"/>
        <v>38.4</v>
      </c>
      <c r="Z157" s="232">
        <f t="shared" si="144"/>
        <v>195.3125</v>
      </c>
      <c r="AA157" s="232">
        <f t="shared" si="145"/>
        <v>3189.3216539570517</v>
      </c>
      <c r="AB157" s="244">
        <f>_xlfn.XLOOKUP(H157,'Prix vente'!A:A,'Prix vente'!X:X, "")</f>
        <v>0.43099999999999999</v>
      </c>
      <c r="AC157" s="244" t="str">
        <f>_xlfn.XLOOKUP(H157,'Prix vente'!A:A,'Prix vente'!Z:Z, "")</f>
        <v>CAD</v>
      </c>
      <c r="AD157" s="232">
        <f t="shared" si="146"/>
        <v>3227.3280000000004</v>
      </c>
      <c r="AE157" s="232">
        <f t="shared" si="147"/>
        <v>38.006346042948735</v>
      </c>
      <c r="AF157" s="236">
        <f t="shared" si="148"/>
        <v>1.1776412575030704E-2</v>
      </c>
      <c r="AG157" s="251">
        <f t="shared" si="149"/>
        <v>2802.9453421923458</v>
      </c>
      <c r="AH157" s="236">
        <f t="shared" si="150"/>
        <v>0.86850340039572849</v>
      </c>
      <c r="AI157" s="236" t="str">
        <f t="shared" si="151"/>
        <v/>
      </c>
      <c r="AK157">
        <v>0</v>
      </c>
      <c r="AL157" t="e">
        <f t="shared" si="152"/>
        <v>#N/A</v>
      </c>
      <c r="AM157" t="e">
        <f t="shared" si="153"/>
        <v>#N/A</v>
      </c>
      <c r="AN157" t="e">
        <f t="shared" si="154"/>
        <v>#N/A</v>
      </c>
      <c r="AO157" s="261" t="e">
        <f t="shared" si="155"/>
        <v>#N/A</v>
      </c>
      <c r="AP157" s="261" t="e">
        <f t="shared" si="156"/>
        <v>#N/A</v>
      </c>
      <c r="AQ157" s="261" t="e">
        <f t="shared" si="157"/>
        <v>#N/A</v>
      </c>
      <c r="AX157" s="255"/>
      <c r="AY157" s="255"/>
      <c r="AZ157" s="255"/>
      <c r="BB157" s="257">
        <f t="shared" si="158"/>
        <v>0</v>
      </c>
      <c r="BC157">
        <f t="shared" si="159"/>
        <v>0</v>
      </c>
      <c r="BD157" s="28">
        <f t="shared" si="160"/>
        <v>0</v>
      </c>
      <c r="BE157" s="28">
        <f t="shared" si="161"/>
        <v>0</v>
      </c>
    </row>
    <row r="158" spans="1:57" x14ac:dyDescent="0.25">
      <c r="A158" s="224" t="s">
        <v>1188</v>
      </c>
      <c r="B158" t="s">
        <v>298</v>
      </c>
      <c r="C158" s="253">
        <f>'Liste WO'!C150</f>
        <v>45636</v>
      </c>
      <c r="D158" s="224">
        <f>'Liste WO'!D150</f>
        <v>281</v>
      </c>
      <c r="E158" s="224" t="str">
        <f>'Liste WO'!E150</f>
        <v>Imprimerie Ste-Julie</v>
      </c>
      <c r="F158" s="224" t="str">
        <f>_xlfn.XLOOKUP(E158,Clients!B:B,Clients!C:C)</f>
        <v>Imprimerie Ste-Julie</v>
      </c>
      <c r="G158" s="224">
        <f>_xlfn.XLOOKUP(D158,'PO Client'!$A:$A,'PO Client'!$E:$E,FALSE)</f>
        <v>106247</v>
      </c>
      <c r="H158" s="234">
        <f>'Liste WO'!I150</f>
        <v>40081</v>
      </c>
      <c r="I158" s="234">
        <f>'Liste WO'!J150</f>
        <v>30011</v>
      </c>
      <c r="J158" s="226" t="str">
        <f>'Liste WO'!L150</f>
        <v>S21-1</v>
      </c>
      <c r="K158" s="227">
        <v>3325.248</v>
      </c>
      <c r="L158" s="227">
        <v>0</v>
      </c>
      <c r="M158" s="227">
        <v>3261.5999999999995</v>
      </c>
      <c r="N158" s="227"/>
      <c r="O158" s="227">
        <v>60</v>
      </c>
      <c r="P158" s="228">
        <v>1</v>
      </c>
      <c r="Q158" s="81">
        <v>1.6600000000000001</v>
      </c>
      <c r="R158" s="229">
        <f>-90.38/3</f>
        <v>-30.126666666666665</v>
      </c>
      <c r="S158" s="235">
        <v>1.4188000000000001</v>
      </c>
      <c r="T158" s="231">
        <f>_xlfn.XLOOKUP(I158,'Prix MP'!A:A,'Prix MP'!U:U, 0)</f>
        <v>0.2835786407993599</v>
      </c>
      <c r="U158" s="232">
        <f t="shared" si="139"/>
        <v>924.92009483119216</v>
      </c>
      <c r="V158" s="232">
        <f t="shared" si="140"/>
        <v>18.049213329597826</v>
      </c>
      <c r="W158" s="233">
        <f t="shared" si="141"/>
        <v>1.9140827992378491E-2</v>
      </c>
      <c r="X158" s="232">
        <f t="shared" si="142"/>
        <v>14.58190588235294</v>
      </c>
      <c r="Y158" s="232">
        <f t="shared" si="143"/>
        <v>19.2</v>
      </c>
      <c r="Z158" s="232">
        <f t="shared" si="144"/>
        <v>99.759615384615401</v>
      </c>
      <c r="AA158" s="232">
        <f t="shared" si="145"/>
        <v>1046.3841627610916</v>
      </c>
      <c r="AB158" s="244">
        <f>_xlfn.XLOOKUP(H158,'Prix vente'!A:A,'Prix vente'!X:X, "")</f>
        <v>0.27</v>
      </c>
      <c r="AC158" s="244" t="str">
        <f>_xlfn.XLOOKUP(H158,'Prix vente'!A:A,'Prix vente'!Z:Z, "")</f>
        <v>USD</v>
      </c>
      <c r="AD158" s="232">
        <f t="shared" si="146"/>
        <v>1249.4406816000001</v>
      </c>
      <c r="AE158" s="232">
        <f t="shared" si="147"/>
        <v>203.05651883890846</v>
      </c>
      <c r="AF158" s="236">
        <f t="shared" si="148"/>
        <v>0.16251793448799812</v>
      </c>
      <c r="AG158" s="251">
        <f t="shared" si="149"/>
        <v>942.96930816078998</v>
      </c>
      <c r="AH158" s="236">
        <f t="shared" si="150"/>
        <v>0.75471314648827414</v>
      </c>
      <c r="AI158" s="236" t="str">
        <f t="shared" si="151"/>
        <v/>
      </c>
      <c r="AK158">
        <v>0</v>
      </c>
      <c r="AL158" t="e">
        <f t="shared" si="152"/>
        <v>#N/A</v>
      </c>
      <c r="AM158" t="e">
        <f t="shared" si="153"/>
        <v>#N/A</v>
      </c>
      <c r="AN158" t="e">
        <f t="shared" si="154"/>
        <v>#N/A</v>
      </c>
      <c r="AO158" s="261" t="e">
        <f t="shared" si="155"/>
        <v>#N/A</v>
      </c>
      <c r="AP158" s="261" t="e">
        <f t="shared" si="156"/>
        <v>#N/A</v>
      </c>
      <c r="AQ158" s="261" t="e">
        <f t="shared" si="157"/>
        <v>#N/A</v>
      </c>
      <c r="AX158" s="255"/>
      <c r="AY158" s="255"/>
      <c r="AZ158" s="255"/>
      <c r="BB158" s="257">
        <f t="shared" si="158"/>
        <v>0</v>
      </c>
      <c r="BC158">
        <f t="shared" si="159"/>
        <v>0</v>
      </c>
      <c r="BD158" s="28">
        <f t="shared" si="160"/>
        <v>0</v>
      </c>
      <c r="BE158" s="28">
        <f t="shared" si="161"/>
        <v>0</v>
      </c>
    </row>
    <row r="159" spans="1:57" x14ac:dyDescent="0.25">
      <c r="A159" s="224" t="s">
        <v>1189</v>
      </c>
      <c r="B159" t="s">
        <v>298</v>
      </c>
      <c r="C159" s="253">
        <f>'Liste WO'!C151</f>
        <v>45637</v>
      </c>
      <c r="D159" s="224">
        <f>'Liste WO'!D151</f>
        <v>282</v>
      </c>
      <c r="E159" s="224" t="str">
        <f>'Liste WO'!E151</f>
        <v>Emballages Mijo</v>
      </c>
      <c r="F159" s="224" t="str">
        <f>_xlfn.XLOOKUP(E159,Clients!B:B,Clients!C:C)</f>
        <v>Mijo</v>
      </c>
      <c r="G159" s="224">
        <f>_xlfn.XLOOKUP(D159,'PO Client'!$A:$A,'PO Client'!$E:$E,FALSE)</f>
        <v>14315</v>
      </c>
      <c r="H159" s="234">
        <f>'Liste WO'!I151</f>
        <v>40171</v>
      </c>
      <c r="I159" s="234">
        <f>'Liste WO'!J151</f>
        <v>30015</v>
      </c>
      <c r="J159" s="226" t="str">
        <f>'Liste WO'!L151</f>
        <v>S15-3</v>
      </c>
      <c r="K159" s="227">
        <v>7228.32</v>
      </c>
      <c r="L159" s="227">
        <v>0</v>
      </c>
      <c r="M159" s="227">
        <v>7164</v>
      </c>
      <c r="N159" s="227"/>
      <c r="O159" s="227">
        <v>60</v>
      </c>
      <c r="P159" s="228">
        <v>2</v>
      </c>
      <c r="Q159" s="81">
        <v>2.25</v>
      </c>
      <c r="R159" s="229">
        <v>110.5</v>
      </c>
      <c r="S159" s="235"/>
      <c r="T159" s="231">
        <f>_xlfn.XLOOKUP(I159,'Prix MP'!A:A,'Prix MP'!U:U, 0)</f>
        <v>0.26885424108657641</v>
      </c>
      <c r="U159" s="232">
        <f t="shared" si="139"/>
        <v>1926.0717831442335</v>
      </c>
      <c r="V159" s="232">
        <f t="shared" si="140"/>
        <v>17.292704786688518</v>
      </c>
      <c r="W159" s="233">
        <f t="shared" si="141"/>
        <v>8.8983332226575066E-3</v>
      </c>
      <c r="X159" s="232">
        <f t="shared" si="142"/>
        <v>14.58190588235294</v>
      </c>
      <c r="Y159" s="232">
        <f t="shared" si="143"/>
        <v>38.4</v>
      </c>
      <c r="Z159" s="232">
        <f t="shared" si="144"/>
        <v>135.21634615384616</v>
      </c>
      <c r="AA159" s="232">
        <f t="shared" si="145"/>
        <v>2242.0627399671212</v>
      </c>
      <c r="AB159" s="244">
        <f>_xlfn.XLOOKUP(H159,'Prix vente'!A:A,'Prix vente'!X:X, "")</f>
        <v>0.34699999999999998</v>
      </c>
      <c r="AC159" s="244" t="str">
        <f>_xlfn.XLOOKUP(H159,'Prix vente'!A:A,'Prix vente'!Z:Z, "")</f>
        <v>CAD</v>
      </c>
      <c r="AD159" s="232">
        <f t="shared" si="146"/>
        <v>2485.9079999999999</v>
      </c>
      <c r="AE159" s="232">
        <f t="shared" si="147"/>
        <v>243.84526003287874</v>
      </c>
      <c r="AF159" s="236">
        <f t="shared" si="148"/>
        <v>9.8091023494384699E-2</v>
      </c>
      <c r="AG159" s="251">
        <f t="shared" si="149"/>
        <v>1943.364487930922</v>
      </c>
      <c r="AH159" s="236">
        <f t="shared" si="150"/>
        <v>0.78175237697087829</v>
      </c>
      <c r="AI159" s="236" t="str">
        <f t="shared" si="151"/>
        <v/>
      </c>
      <c r="AK159">
        <v>0</v>
      </c>
      <c r="AL159" t="e">
        <f t="shared" si="152"/>
        <v>#N/A</v>
      </c>
      <c r="AM159" t="e">
        <f t="shared" si="153"/>
        <v>#N/A</v>
      </c>
      <c r="AN159" t="e">
        <f t="shared" si="154"/>
        <v>#N/A</v>
      </c>
      <c r="AO159" s="261" t="e">
        <f t="shared" si="155"/>
        <v>#N/A</v>
      </c>
      <c r="AP159" s="261" t="e">
        <f t="shared" si="156"/>
        <v>#N/A</v>
      </c>
      <c r="AQ159" s="261" t="e">
        <f t="shared" si="157"/>
        <v>#N/A</v>
      </c>
      <c r="AX159" s="255"/>
      <c r="AY159" s="255"/>
      <c r="AZ159" s="255"/>
      <c r="BB159" s="257">
        <f t="shared" si="158"/>
        <v>0</v>
      </c>
      <c r="BC159">
        <f t="shared" si="159"/>
        <v>0</v>
      </c>
      <c r="BD159" s="28">
        <f t="shared" si="160"/>
        <v>0</v>
      </c>
      <c r="BE159" s="28">
        <f t="shared" si="161"/>
        <v>0</v>
      </c>
    </row>
    <row r="160" spans="1:57" x14ac:dyDescent="0.25">
      <c r="A160" s="224" t="s">
        <v>1190</v>
      </c>
      <c r="B160" t="s">
        <v>298</v>
      </c>
      <c r="C160" s="253">
        <f>'Liste WO'!C152</f>
        <v>45637</v>
      </c>
      <c r="D160" s="224">
        <f>'Liste WO'!D152</f>
        <v>283</v>
      </c>
      <c r="E160" s="224" t="str">
        <f>'Liste WO'!E152</f>
        <v>Imprimerie Ste-Julie</v>
      </c>
      <c r="F160" s="224" t="str">
        <f>_xlfn.XLOOKUP(E160,Clients!B:B,Clients!C:C)</f>
        <v>Imprimerie Ste-Julie</v>
      </c>
      <c r="G160" s="224">
        <f>_xlfn.XLOOKUP(D160,'PO Client'!$A:$A,'PO Client'!$E:$E,FALSE)</f>
        <v>106272</v>
      </c>
      <c r="H160" s="234">
        <f>'Liste WO'!I152</f>
        <v>40084</v>
      </c>
      <c r="I160" s="234">
        <f>'Liste WO'!J152</f>
        <v>30027</v>
      </c>
      <c r="J160" s="226" t="str">
        <f>'Liste WO'!L152</f>
        <v>B25-3</v>
      </c>
      <c r="K160" s="227">
        <v>10517.205599999999</v>
      </c>
      <c r="L160" s="227">
        <v>7011.4704000000002</v>
      </c>
      <c r="M160" s="227">
        <v>3420</v>
      </c>
      <c r="N160" s="227"/>
      <c r="O160" s="227">
        <v>59.999999999999993</v>
      </c>
      <c r="P160" s="228">
        <v>1</v>
      </c>
      <c r="Q160" s="81">
        <v>1.25</v>
      </c>
      <c r="R160" s="229">
        <f>-90.38/3</f>
        <v>-30.126666666666665</v>
      </c>
      <c r="S160" s="235">
        <v>1.4188000000000001</v>
      </c>
      <c r="T160" s="231">
        <f>_xlfn.XLOOKUP(I160,'Prix MP'!A:A,'Prix MP'!U:U, 0)</f>
        <v>0.30720851418225592</v>
      </c>
      <c r="U160" s="232">
        <f t="shared" si="139"/>
        <v>1050.6531185033152</v>
      </c>
      <c r="V160" s="232">
        <f t="shared" si="140"/>
        <v>26.338583405118293</v>
      </c>
      <c r="W160" s="233">
        <f t="shared" si="141"/>
        <v>8.1518992079035874E-3</v>
      </c>
      <c r="X160" s="232">
        <f t="shared" si="142"/>
        <v>14.581905882352938</v>
      </c>
      <c r="Y160" s="232">
        <f t="shared" si="143"/>
        <v>19.2</v>
      </c>
      <c r="Z160" s="232">
        <f t="shared" si="144"/>
        <v>75.120192307692307</v>
      </c>
      <c r="AA160" s="232">
        <f t="shared" si="145"/>
        <v>1155.7671334318122</v>
      </c>
      <c r="AB160" s="244">
        <f>_xlfn.XLOOKUP(H160,'Prix vente'!A:A,'Prix vente'!X:X, "")</f>
        <v>0.33</v>
      </c>
      <c r="AC160" s="244" t="str">
        <f>_xlfn.XLOOKUP(H160,'Prix vente'!A:A,'Prix vente'!Z:Z, "")</f>
        <v>USD</v>
      </c>
      <c r="AD160" s="232">
        <f t="shared" si="146"/>
        <v>1601.2576800000002</v>
      </c>
      <c r="AE160" s="232">
        <f t="shared" si="147"/>
        <v>445.49054656818794</v>
      </c>
      <c r="AF160" s="236">
        <f t="shared" si="148"/>
        <v>0.27821290235322271</v>
      </c>
      <c r="AG160" s="251">
        <f t="shared" si="149"/>
        <v>1076.9917019084335</v>
      </c>
      <c r="AH160" s="236">
        <f t="shared" si="150"/>
        <v>0.67259112344019067</v>
      </c>
      <c r="AI160" s="236" t="str">
        <f t="shared" si="151"/>
        <v/>
      </c>
      <c r="AK160">
        <v>0</v>
      </c>
      <c r="AL160" t="e">
        <f t="shared" si="152"/>
        <v>#N/A</v>
      </c>
      <c r="AM160" t="e">
        <f t="shared" si="153"/>
        <v>#N/A</v>
      </c>
      <c r="AN160" t="e">
        <f t="shared" si="154"/>
        <v>#N/A</v>
      </c>
      <c r="AO160" s="261" t="e">
        <f t="shared" si="155"/>
        <v>#N/A</v>
      </c>
      <c r="AP160" s="261" t="e">
        <f t="shared" si="156"/>
        <v>#N/A</v>
      </c>
      <c r="AQ160" s="261" t="e">
        <f t="shared" si="157"/>
        <v>#N/A</v>
      </c>
      <c r="AX160" s="255"/>
      <c r="AY160" s="255"/>
      <c r="AZ160" s="255"/>
      <c r="BB160" s="257">
        <f t="shared" si="158"/>
        <v>0</v>
      </c>
      <c r="BC160">
        <f t="shared" si="159"/>
        <v>0</v>
      </c>
      <c r="BD160" s="28">
        <f t="shared" si="160"/>
        <v>0</v>
      </c>
      <c r="BE160" s="28">
        <f t="shared" si="161"/>
        <v>0</v>
      </c>
    </row>
    <row r="161" spans="1:57" x14ac:dyDescent="0.25">
      <c r="A161" s="224" t="s">
        <v>1191</v>
      </c>
      <c r="B161" t="s">
        <v>298</v>
      </c>
      <c r="C161" s="253">
        <f>'Liste WO'!C153</f>
        <v>45638</v>
      </c>
      <c r="D161" s="224">
        <f>'Liste WO'!D153</f>
        <v>284</v>
      </c>
      <c r="E161" s="224" t="str">
        <f>'Liste WO'!E153</f>
        <v>Étiquettes Multi-Flex</v>
      </c>
      <c r="F161" s="224" t="str">
        <f>_xlfn.XLOOKUP(E161,Clients!B:B,Clients!C:C)</f>
        <v>Multi-Flex</v>
      </c>
      <c r="G161" s="224">
        <f>_xlfn.XLOOKUP(D161,'PO Client'!$A:$A,'PO Client'!$E:$E,FALSE)</f>
        <v>9936</v>
      </c>
      <c r="H161" s="234">
        <f>'Liste WO'!I153</f>
        <v>40206</v>
      </c>
      <c r="I161" s="234">
        <f>'Liste WO'!J153</f>
        <v>30015</v>
      </c>
      <c r="J161" s="226" t="str">
        <f>'Liste WO'!L153</f>
        <v>S15-3</v>
      </c>
      <c r="K161" s="227">
        <v>14371.345824</v>
      </c>
      <c r="L161" s="227">
        <v>0</v>
      </c>
      <c r="M161" s="227">
        <v>14220</v>
      </c>
      <c r="N161" s="227"/>
      <c r="O161" s="227">
        <v>120</v>
      </c>
      <c r="P161" s="228">
        <v>3</v>
      </c>
      <c r="Q161" s="81">
        <v>4</v>
      </c>
      <c r="R161" s="229">
        <v>156</v>
      </c>
      <c r="S161" s="235"/>
      <c r="T161" s="231">
        <f>_xlfn.XLOOKUP(I161,'Prix MP'!A:A,'Prix MP'!U:U, 0)</f>
        <v>0.26885424108657641</v>
      </c>
      <c r="U161" s="232">
        <f t="shared" si="139"/>
        <v>3823.1073082511166</v>
      </c>
      <c r="V161" s="232">
        <f t="shared" si="140"/>
        <v>40.689966653142562</v>
      </c>
      <c r="W161" s="233">
        <f t="shared" si="141"/>
        <v>1.0531082186280287E-2</v>
      </c>
      <c r="X161" s="232">
        <f t="shared" si="142"/>
        <v>29.16381176470588</v>
      </c>
      <c r="Y161" s="232">
        <f t="shared" si="143"/>
        <v>57.599999999999994</v>
      </c>
      <c r="Z161" s="232">
        <f t="shared" si="144"/>
        <v>240.38461538461539</v>
      </c>
      <c r="AA161" s="232">
        <f t="shared" si="145"/>
        <v>4346.9457020535801</v>
      </c>
      <c r="AB161" s="244">
        <f>_xlfn.XLOOKUP(H161,'Prix vente'!A:A,'Prix vente'!X:X, "")</f>
        <v>0.34300000000000003</v>
      </c>
      <c r="AC161" s="244" t="str">
        <f>_xlfn.XLOOKUP(H161,'Prix vente'!A:A,'Prix vente'!Z:Z, "")</f>
        <v>CAD</v>
      </c>
      <c r="AD161" s="232">
        <f t="shared" si="146"/>
        <v>4877.46</v>
      </c>
      <c r="AE161" s="232">
        <f t="shared" si="147"/>
        <v>530.5142979464199</v>
      </c>
      <c r="AF161" s="236">
        <f t="shared" si="148"/>
        <v>0.10876855944414099</v>
      </c>
      <c r="AG161" s="251">
        <f t="shared" si="149"/>
        <v>3863.7972749042592</v>
      </c>
      <c r="AH161" s="236">
        <f t="shared" si="150"/>
        <v>0.79217405676402453</v>
      </c>
      <c r="AI161" s="236" t="str">
        <f t="shared" si="151"/>
        <v/>
      </c>
      <c r="AK161">
        <v>0</v>
      </c>
      <c r="AL161" t="e">
        <f t="shared" si="152"/>
        <v>#N/A</v>
      </c>
      <c r="AM161" t="e">
        <f t="shared" si="153"/>
        <v>#N/A</v>
      </c>
      <c r="AN161" t="e">
        <f t="shared" si="154"/>
        <v>#N/A</v>
      </c>
      <c r="AO161" s="261" t="e">
        <f t="shared" si="155"/>
        <v>#N/A</v>
      </c>
      <c r="AP161" s="261" t="e">
        <f t="shared" si="156"/>
        <v>#N/A</v>
      </c>
      <c r="AQ161" s="261" t="e">
        <f t="shared" si="157"/>
        <v>#N/A</v>
      </c>
      <c r="AX161" s="255"/>
      <c r="AY161" s="255"/>
      <c r="AZ161" s="255"/>
      <c r="BB161" s="257">
        <f t="shared" si="158"/>
        <v>0</v>
      </c>
      <c r="BC161">
        <f t="shared" si="159"/>
        <v>0</v>
      </c>
      <c r="BD161" s="28">
        <f t="shared" si="160"/>
        <v>0</v>
      </c>
      <c r="BE161" s="28">
        <f t="shared" si="161"/>
        <v>0</v>
      </c>
    </row>
    <row r="162" spans="1:57" x14ac:dyDescent="0.25">
      <c r="A162" s="224" t="s">
        <v>1192</v>
      </c>
      <c r="B162" t="s">
        <v>87</v>
      </c>
      <c r="C162" s="253">
        <f>'Liste WO'!C154</f>
        <v>45639</v>
      </c>
      <c r="D162" s="224">
        <f>'Liste WO'!D154</f>
        <v>0</v>
      </c>
      <c r="E162" s="224" t="s">
        <v>145</v>
      </c>
      <c r="F162" s="224" t="str">
        <f>_xlfn.XLOOKUP(E162,Clients!B:B,Clients!C:C)</f>
        <v>AKO étiquettes</v>
      </c>
      <c r="G162" s="224" t="s">
        <v>1558</v>
      </c>
      <c r="H162" s="234">
        <f>'Liste WO'!I154</f>
        <v>0</v>
      </c>
      <c r="I162" s="234">
        <f>'Liste WO'!J154</f>
        <v>0</v>
      </c>
      <c r="J162" s="226" t="str">
        <f>'Liste WO'!L154</f>
        <v>D21-1</v>
      </c>
      <c r="K162" s="227"/>
      <c r="L162" s="227"/>
      <c r="M162" s="227"/>
      <c r="N162" s="227"/>
      <c r="O162" s="227"/>
      <c r="P162" s="228"/>
      <c r="Q162" s="81"/>
      <c r="R162" s="229">
        <v>0</v>
      </c>
      <c r="S162" s="235"/>
      <c r="T162" s="231">
        <f>_xlfn.XLOOKUP(I162,'Prix MP'!A:A,'Prix MP'!U:U, 0)</f>
        <v>0</v>
      </c>
      <c r="U162" s="232">
        <f t="shared" si="139"/>
        <v>0</v>
      </c>
      <c r="V162" s="232">
        <f t="shared" si="140"/>
        <v>0</v>
      </c>
      <c r="W162" s="233" t="str">
        <f t="shared" si="141"/>
        <v/>
      </c>
      <c r="X162" s="232">
        <f t="shared" si="142"/>
        <v>0</v>
      </c>
      <c r="Y162" s="232">
        <f t="shared" si="143"/>
        <v>0</v>
      </c>
      <c r="Z162" s="232">
        <f t="shared" si="144"/>
        <v>0</v>
      </c>
      <c r="AA162" s="232">
        <f t="shared" si="145"/>
        <v>0</v>
      </c>
      <c r="AB162" s="244" t="str">
        <f>_xlfn.XLOOKUP(H162,'Prix vente'!A:A,'Prix vente'!X:X, "")</f>
        <v/>
      </c>
      <c r="AC162" s="244" t="str">
        <f>_xlfn.XLOOKUP(H162,'Prix vente'!A:A,'Prix vente'!Z:Z, "")</f>
        <v/>
      </c>
      <c r="AD162" s="232">
        <f t="shared" si="146"/>
        <v>0</v>
      </c>
      <c r="AE162" s="232">
        <f t="shared" si="147"/>
        <v>0</v>
      </c>
      <c r="AF162" s="236" t="str">
        <f t="shared" si="148"/>
        <v/>
      </c>
      <c r="AG162" s="251">
        <f t="shared" si="149"/>
        <v>0</v>
      </c>
      <c r="AH162" s="236" t="str">
        <f t="shared" si="150"/>
        <v/>
      </c>
      <c r="AI162" s="236" t="str">
        <f t="shared" si="151"/>
        <v>S</v>
      </c>
      <c r="AK162">
        <v>0</v>
      </c>
      <c r="AL162" t="e">
        <f t="shared" si="152"/>
        <v>#N/A</v>
      </c>
      <c r="AM162" t="e">
        <f t="shared" si="153"/>
        <v>#N/A</v>
      </c>
      <c r="AN162" t="e">
        <f t="shared" si="154"/>
        <v>#N/A</v>
      </c>
      <c r="AO162" s="261" t="e">
        <f t="shared" si="155"/>
        <v>#N/A</v>
      </c>
      <c r="AP162" s="261" t="e">
        <f t="shared" si="156"/>
        <v>#N/A</v>
      </c>
      <c r="AQ162" s="261" t="e">
        <f t="shared" si="157"/>
        <v>#N/A</v>
      </c>
      <c r="AX162" s="255"/>
      <c r="AY162" s="255"/>
      <c r="AZ162" s="255"/>
      <c r="BB162" s="257">
        <f t="shared" si="158"/>
        <v>0</v>
      </c>
      <c r="BC162">
        <f t="shared" si="159"/>
        <v>0</v>
      </c>
      <c r="BD162" s="28">
        <f t="shared" si="160"/>
        <v>0</v>
      </c>
      <c r="BE162" s="28">
        <f t="shared" si="161"/>
        <v>0</v>
      </c>
    </row>
    <row r="163" spans="1:57" x14ac:dyDescent="0.25">
      <c r="A163" s="224" t="s">
        <v>1217</v>
      </c>
      <c r="B163" t="s">
        <v>87</v>
      </c>
      <c r="C163" s="253">
        <f>'Liste WO'!C155</f>
        <v>45639</v>
      </c>
      <c r="D163" s="224">
        <f>'Liste WO'!D155</f>
        <v>0</v>
      </c>
      <c r="E163" s="224" t="s">
        <v>145</v>
      </c>
      <c r="F163" s="224" t="str">
        <f>_xlfn.XLOOKUP(E163,Clients!B:B,Clients!C:C)</f>
        <v>AKO étiquettes</v>
      </c>
      <c r="G163" s="224" t="s">
        <v>1558</v>
      </c>
      <c r="H163" s="234">
        <f>'Liste WO'!I155</f>
        <v>0</v>
      </c>
      <c r="I163" s="234">
        <f>'Liste WO'!J155</f>
        <v>0</v>
      </c>
      <c r="J163" s="226" t="str">
        <f>'Liste WO'!L155</f>
        <v>D11-3</v>
      </c>
      <c r="K163" s="227"/>
      <c r="L163" s="227"/>
      <c r="M163" s="227"/>
      <c r="N163" s="227"/>
      <c r="O163" s="227"/>
      <c r="P163" s="228"/>
      <c r="Q163" s="81"/>
      <c r="R163" s="229">
        <v>0</v>
      </c>
      <c r="S163" s="235"/>
      <c r="T163" s="231">
        <f>_xlfn.XLOOKUP(I163,'Prix MP'!A:A,'Prix MP'!U:U, 0)</f>
        <v>0</v>
      </c>
      <c r="U163" s="232">
        <f t="shared" si="139"/>
        <v>0</v>
      </c>
      <c r="V163" s="232">
        <f t="shared" si="140"/>
        <v>0</v>
      </c>
      <c r="W163" s="233" t="str">
        <f t="shared" si="141"/>
        <v/>
      </c>
      <c r="X163" s="232">
        <f t="shared" si="142"/>
        <v>0</v>
      </c>
      <c r="Y163" s="232">
        <f t="shared" si="143"/>
        <v>0</v>
      </c>
      <c r="Z163" s="232">
        <f t="shared" si="144"/>
        <v>0</v>
      </c>
      <c r="AA163" s="232">
        <f t="shared" si="145"/>
        <v>0</v>
      </c>
      <c r="AB163" s="244" t="str">
        <f>_xlfn.XLOOKUP(H163,'Prix vente'!A:A,'Prix vente'!X:X, "")</f>
        <v/>
      </c>
      <c r="AC163" s="244" t="str">
        <f>_xlfn.XLOOKUP(H163,'Prix vente'!A:A,'Prix vente'!Z:Z, "")</f>
        <v/>
      </c>
      <c r="AD163" s="232">
        <f t="shared" si="146"/>
        <v>0</v>
      </c>
      <c r="AE163" s="232">
        <f t="shared" si="147"/>
        <v>0</v>
      </c>
      <c r="AF163" s="236" t="str">
        <f t="shared" si="148"/>
        <v/>
      </c>
      <c r="AG163" s="251">
        <f t="shared" si="149"/>
        <v>0</v>
      </c>
      <c r="AH163" s="236" t="str">
        <f t="shared" si="150"/>
        <v/>
      </c>
      <c r="AI163" s="236" t="str">
        <f t="shared" si="151"/>
        <v>S</v>
      </c>
      <c r="AK163">
        <v>0</v>
      </c>
      <c r="AL163" t="e">
        <f t="shared" si="152"/>
        <v>#N/A</v>
      </c>
      <c r="AM163" t="e">
        <f t="shared" si="153"/>
        <v>#N/A</v>
      </c>
      <c r="AN163" t="e">
        <f t="shared" si="154"/>
        <v>#N/A</v>
      </c>
      <c r="AO163" s="261" t="e">
        <f t="shared" si="155"/>
        <v>#N/A</v>
      </c>
      <c r="AP163" s="261" t="e">
        <f t="shared" si="156"/>
        <v>#N/A</v>
      </c>
      <c r="AQ163" s="261" t="e">
        <f t="shared" si="157"/>
        <v>#N/A</v>
      </c>
      <c r="AX163" s="255"/>
      <c r="AY163" s="255"/>
      <c r="AZ163" s="255"/>
      <c r="BB163" s="257">
        <f t="shared" si="158"/>
        <v>0</v>
      </c>
      <c r="BC163">
        <f t="shared" si="159"/>
        <v>0</v>
      </c>
      <c r="BD163" s="28">
        <f t="shared" si="160"/>
        <v>0</v>
      </c>
      <c r="BE163" s="28">
        <f t="shared" si="161"/>
        <v>0</v>
      </c>
    </row>
    <row r="164" spans="1:57" x14ac:dyDescent="0.25">
      <c r="A164" s="224" t="s">
        <v>1218</v>
      </c>
      <c r="B164" t="s">
        <v>87</v>
      </c>
      <c r="C164" s="253">
        <f>'Liste WO'!C156</f>
        <v>45639</v>
      </c>
      <c r="D164" s="224">
        <f>'Liste WO'!D156</f>
        <v>0</v>
      </c>
      <c r="E164" s="224" t="s">
        <v>145</v>
      </c>
      <c r="F164" s="224" t="str">
        <f>_xlfn.XLOOKUP(E164,Clients!B:B,Clients!C:C)</f>
        <v>AKO étiquettes</v>
      </c>
      <c r="G164" s="224" t="s">
        <v>1426</v>
      </c>
      <c r="H164" s="234">
        <f>'Liste WO'!I156</f>
        <v>0</v>
      </c>
      <c r="I164" s="234">
        <f>'Liste WO'!J156</f>
        <v>0</v>
      </c>
      <c r="J164" s="226" t="str">
        <f>'Liste WO'!L156</f>
        <v>D21-1</v>
      </c>
      <c r="K164" s="227"/>
      <c r="L164" s="227"/>
      <c r="M164" s="227"/>
      <c r="N164" s="227"/>
      <c r="O164" s="227"/>
      <c r="P164" s="228"/>
      <c r="Q164" s="81"/>
      <c r="R164" s="229">
        <v>0</v>
      </c>
      <c r="S164" s="235"/>
      <c r="T164" s="231">
        <f>_xlfn.XLOOKUP(I164,'Prix MP'!A:A,'Prix MP'!U:U, 0)</f>
        <v>0</v>
      </c>
      <c r="U164" s="232">
        <f t="shared" si="139"/>
        <v>0</v>
      </c>
      <c r="V164" s="232">
        <f t="shared" si="140"/>
        <v>0</v>
      </c>
      <c r="W164" s="233" t="str">
        <f t="shared" si="141"/>
        <v/>
      </c>
      <c r="X164" s="232">
        <f t="shared" si="142"/>
        <v>0</v>
      </c>
      <c r="Y164" s="232">
        <f t="shared" si="143"/>
        <v>0</v>
      </c>
      <c r="Z164" s="232">
        <f t="shared" si="144"/>
        <v>0</v>
      </c>
      <c r="AA164" s="232">
        <f t="shared" si="145"/>
        <v>0</v>
      </c>
      <c r="AB164" s="244" t="str">
        <f>_xlfn.XLOOKUP(H164,'Prix vente'!A:A,'Prix vente'!X:X, "")</f>
        <v/>
      </c>
      <c r="AC164" s="244" t="str">
        <f>_xlfn.XLOOKUP(H164,'Prix vente'!A:A,'Prix vente'!Z:Z, "")</f>
        <v/>
      </c>
      <c r="AD164" s="232">
        <f t="shared" si="146"/>
        <v>0</v>
      </c>
      <c r="AE164" s="232">
        <f t="shared" si="147"/>
        <v>0</v>
      </c>
      <c r="AF164" s="236" t="str">
        <f t="shared" si="148"/>
        <v/>
      </c>
      <c r="AG164" s="251">
        <f t="shared" si="149"/>
        <v>0</v>
      </c>
      <c r="AH164" s="236" t="str">
        <f t="shared" si="150"/>
        <v/>
      </c>
      <c r="AI164" s="236" t="str">
        <f t="shared" si="151"/>
        <v>S</v>
      </c>
      <c r="AK164">
        <v>0</v>
      </c>
      <c r="AL164" t="e">
        <f t="shared" si="152"/>
        <v>#N/A</v>
      </c>
      <c r="AM164" t="e">
        <f t="shared" si="153"/>
        <v>#N/A</v>
      </c>
      <c r="AN164" t="e">
        <f t="shared" si="154"/>
        <v>#N/A</v>
      </c>
      <c r="AO164" s="261" t="e">
        <f t="shared" si="155"/>
        <v>#N/A</v>
      </c>
      <c r="AP164" s="261" t="e">
        <f t="shared" si="156"/>
        <v>#N/A</v>
      </c>
      <c r="AQ164" s="261" t="e">
        <f t="shared" si="157"/>
        <v>#N/A</v>
      </c>
      <c r="AX164" s="255"/>
      <c r="AY164" s="255"/>
      <c r="AZ164" s="255"/>
      <c r="BB164" s="257">
        <f t="shared" si="158"/>
        <v>0</v>
      </c>
      <c r="BC164">
        <f t="shared" si="159"/>
        <v>0</v>
      </c>
      <c r="BD164" s="28">
        <f t="shared" si="160"/>
        <v>0</v>
      </c>
      <c r="BE164" s="28">
        <f t="shared" si="161"/>
        <v>0</v>
      </c>
    </row>
    <row r="165" spans="1:57" x14ac:dyDescent="0.25">
      <c r="A165" s="224" t="s">
        <v>1219</v>
      </c>
      <c r="B165" t="s">
        <v>87</v>
      </c>
      <c r="C165" s="253">
        <f>'Liste WO'!C157</f>
        <v>45639</v>
      </c>
      <c r="D165" s="224">
        <f>'Liste WO'!D157</f>
        <v>0</v>
      </c>
      <c r="E165" s="224" t="s">
        <v>145</v>
      </c>
      <c r="F165" s="224" t="str">
        <f>_xlfn.XLOOKUP(E165,Clients!B:B,Clients!C:C)</f>
        <v>AKO étiquettes</v>
      </c>
      <c r="G165" s="224" t="s">
        <v>1426</v>
      </c>
      <c r="H165" s="234">
        <f>'Liste WO'!I157</f>
        <v>0</v>
      </c>
      <c r="I165" s="234">
        <f>'Liste WO'!J157</f>
        <v>0</v>
      </c>
      <c r="J165" s="226" t="str">
        <f>'Liste WO'!L157</f>
        <v>D11-3</v>
      </c>
      <c r="K165" s="227"/>
      <c r="L165" s="227"/>
      <c r="M165" s="227"/>
      <c r="N165" s="227"/>
      <c r="O165" s="227"/>
      <c r="P165" s="228"/>
      <c r="Q165" s="81"/>
      <c r="R165" s="229">
        <v>0</v>
      </c>
      <c r="S165" s="235"/>
      <c r="T165" s="231">
        <f>_xlfn.XLOOKUP(I165,'Prix MP'!A:A,'Prix MP'!U:U, 0)</f>
        <v>0</v>
      </c>
      <c r="U165" s="232">
        <f t="shared" si="139"/>
        <v>0</v>
      </c>
      <c r="V165" s="232">
        <f t="shared" si="140"/>
        <v>0</v>
      </c>
      <c r="W165" s="233" t="str">
        <f t="shared" si="141"/>
        <v/>
      </c>
      <c r="X165" s="232">
        <f t="shared" si="142"/>
        <v>0</v>
      </c>
      <c r="Y165" s="232">
        <f t="shared" si="143"/>
        <v>0</v>
      </c>
      <c r="Z165" s="232">
        <f t="shared" si="144"/>
        <v>0</v>
      </c>
      <c r="AA165" s="232">
        <f t="shared" si="145"/>
        <v>0</v>
      </c>
      <c r="AB165" s="244" t="str">
        <f>_xlfn.XLOOKUP(H165,'Prix vente'!A:A,'Prix vente'!X:X, "")</f>
        <v/>
      </c>
      <c r="AC165" s="244" t="str">
        <f>_xlfn.XLOOKUP(H165,'Prix vente'!A:A,'Prix vente'!Z:Z, "")</f>
        <v/>
      </c>
      <c r="AD165" s="232">
        <f t="shared" si="146"/>
        <v>0</v>
      </c>
      <c r="AE165" s="232">
        <f t="shared" si="147"/>
        <v>0</v>
      </c>
      <c r="AF165" s="236" t="str">
        <f t="shared" si="148"/>
        <v/>
      </c>
      <c r="AG165" s="251">
        <f t="shared" si="149"/>
        <v>0</v>
      </c>
      <c r="AH165" s="236" t="str">
        <f t="shared" si="150"/>
        <v/>
      </c>
      <c r="AI165" s="236" t="str">
        <f t="shared" si="151"/>
        <v>S</v>
      </c>
      <c r="AK165">
        <v>0</v>
      </c>
      <c r="AL165" t="e">
        <f t="shared" si="152"/>
        <v>#N/A</v>
      </c>
      <c r="AM165" t="e">
        <f t="shared" si="153"/>
        <v>#N/A</v>
      </c>
      <c r="AN165" t="e">
        <f t="shared" si="154"/>
        <v>#N/A</v>
      </c>
      <c r="AO165" s="261" t="e">
        <f t="shared" si="155"/>
        <v>#N/A</v>
      </c>
      <c r="AP165" s="261" t="e">
        <f t="shared" si="156"/>
        <v>#N/A</v>
      </c>
      <c r="AQ165" s="261" t="e">
        <f t="shared" si="157"/>
        <v>#N/A</v>
      </c>
      <c r="AX165" s="255"/>
      <c r="AY165" s="255"/>
      <c r="AZ165" s="255"/>
      <c r="BB165" s="257">
        <f t="shared" si="158"/>
        <v>0</v>
      </c>
      <c r="BC165">
        <f t="shared" si="159"/>
        <v>0</v>
      </c>
      <c r="BD165" s="28">
        <f t="shared" si="160"/>
        <v>0</v>
      </c>
      <c r="BE165" s="28">
        <f t="shared" si="161"/>
        <v>0</v>
      </c>
    </row>
    <row r="166" spans="1:57" x14ac:dyDescent="0.25">
      <c r="A166" s="224" t="s">
        <v>1220</v>
      </c>
      <c r="B166" t="s">
        <v>298</v>
      </c>
      <c r="C166" s="253">
        <f>'Liste WO'!C158</f>
        <v>45643</v>
      </c>
      <c r="D166" s="224">
        <f>'Liste WO'!D158</f>
        <v>286</v>
      </c>
      <c r="E166" s="224" t="str">
        <f>'Liste WO'!E158</f>
        <v>Digi America Inc.</v>
      </c>
      <c r="F166" s="224" t="str">
        <f>_xlfn.XLOOKUP(E166,Clients!B:B,Clients!C:C)</f>
        <v>Digi</v>
      </c>
      <c r="G166" s="224">
        <f>_xlfn.XLOOKUP(D166,'PO Client'!$A:$A,'PO Client'!$E:$E,FALSE)</f>
        <v>50008960</v>
      </c>
      <c r="H166" s="234">
        <f>'Liste WO'!I158</f>
        <v>40103</v>
      </c>
      <c r="I166" s="234">
        <f>'Liste WO'!J158</f>
        <v>30025</v>
      </c>
      <c r="J166" s="226" t="str">
        <f>'Liste WO'!L158</f>
        <v>D11-1</v>
      </c>
      <c r="K166" s="227">
        <v>68301.118511999986</v>
      </c>
      <c r="L166" s="227">
        <v>0</v>
      </c>
      <c r="M166" s="227">
        <v>66718.2</v>
      </c>
      <c r="N166" s="227"/>
      <c r="O166" s="227">
        <v>1077.25</v>
      </c>
      <c r="P166" s="228">
        <v>10</v>
      </c>
      <c r="Q166" s="81">
        <v>16.5</v>
      </c>
      <c r="R166" s="229">
        <v>-201.55</v>
      </c>
      <c r="S166" s="235">
        <v>1.4365000000000001</v>
      </c>
      <c r="T166" s="231">
        <f>_xlfn.XLOOKUP(I166,'Prix MP'!A:A,'Prix MP'!U:U, 0)</f>
        <v>0.36934253244035825</v>
      </c>
      <c r="U166" s="232">
        <f t="shared" si="139"/>
        <v>24641.868947862309</v>
      </c>
      <c r="V166" s="232">
        <f t="shared" si="140"/>
        <v>584.63913186879961</v>
      </c>
      <c r="W166" s="233">
        <f t="shared" si="141"/>
        <v>2.3175586966732945E-2</v>
      </c>
      <c r="X166" s="232">
        <f t="shared" si="142"/>
        <v>261.80596852941176</v>
      </c>
      <c r="Y166" s="232">
        <f t="shared" si="143"/>
        <v>192</v>
      </c>
      <c r="Z166" s="232">
        <f t="shared" si="144"/>
        <v>991.58653846153845</v>
      </c>
      <c r="AA166" s="232">
        <f t="shared" si="145"/>
        <v>26470.350586722059</v>
      </c>
      <c r="AB166" s="244">
        <f>_xlfn.XLOOKUP(H166,'Prix vente'!A:A,'Prix vente'!X:X, "")</f>
        <v>0.31</v>
      </c>
      <c r="AC166" s="244" t="str">
        <f>_xlfn.XLOOKUP(H166,'Prix vente'!A:A,'Prix vente'!Z:Z, "")</f>
        <v>USD</v>
      </c>
      <c r="AD166" s="232">
        <f t="shared" si="146"/>
        <v>29710.615233</v>
      </c>
      <c r="AE166" s="232">
        <f t="shared" si="147"/>
        <v>3240.2646462779412</v>
      </c>
      <c r="AF166" s="236">
        <f t="shared" si="148"/>
        <v>0.10906083973242442</v>
      </c>
      <c r="AG166" s="251">
        <f t="shared" si="149"/>
        <v>25226.508079731109</v>
      </c>
      <c r="AH166" s="236">
        <f t="shared" si="150"/>
        <v>0.84907390445794839</v>
      </c>
      <c r="AI166" s="236" t="str">
        <f t="shared" si="151"/>
        <v/>
      </c>
      <c r="AK166">
        <v>0</v>
      </c>
      <c r="AL166" t="e">
        <f t="shared" si="152"/>
        <v>#N/A</v>
      </c>
      <c r="AM166" t="e">
        <f t="shared" si="153"/>
        <v>#N/A</v>
      </c>
      <c r="AN166" t="e">
        <f t="shared" si="154"/>
        <v>#N/A</v>
      </c>
      <c r="AO166" s="261" t="e">
        <f t="shared" si="155"/>
        <v>#N/A</v>
      </c>
      <c r="AP166" s="261" t="e">
        <f t="shared" si="156"/>
        <v>#N/A</v>
      </c>
      <c r="AQ166" s="261" t="e">
        <f t="shared" si="157"/>
        <v>#N/A</v>
      </c>
      <c r="AX166" s="255"/>
      <c r="AY166" s="255"/>
      <c r="AZ166" s="255"/>
      <c r="BB166" s="257">
        <f t="shared" si="158"/>
        <v>0</v>
      </c>
      <c r="BC166">
        <f t="shared" si="159"/>
        <v>0</v>
      </c>
      <c r="BD166" s="28">
        <f t="shared" si="160"/>
        <v>0</v>
      </c>
      <c r="BE166" s="28">
        <f t="shared" si="161"/>
        <v>0</v>
      </c>
    </row>
    <row r="167" spans="1:57" x14ac:dyDescent="0.25">
      <c r="A167" s="224" t="s">
        <v>1221</v>
      </c>
      <c r="B167" t="s">
        <v>298</v>
      </c>
      <c r="C167" s="253">
        <f>'Liste WO'!C159</f>
        <v>45670</v>
      </c>
      <c r="D167" s="224">
        <f>'Liste WO'!D159</f>
        <v>264</v>
      </c>
      <c r="E167" s="224" t="str">
        <f>'Liste WO'!E159</f>
        <v>Étiquettes Luso-Flex</v>
      </c>
      <c r="F167" s="224" t="str">
        <f>_xlfn.XLOOKUP(E167,Clients!B:B,Clients!C:C)</f>
        <v>Luso-Flex</v>
      </c>
      <c r="G167" s="224" t="s">
        <v>1570</v>
      </c>
      <c r="H167" s="234">
        <f>'Liste WO'!I159</f>
        <v>40181</v>
      </c>
      <c r="I167" s="234">
        <f>'Liste WO'!J159</f>
        <v>30042</v>
      </c>
      <c r="J167" s="226" t="str">
        <f>'Liste WO'!L159</f>
        <v>T11-1</v>
      </c>
      <c r="K167" s="227">
        <v>53117.80068</v>
      </c>
      <c r="L167" s="227">
        <v>3903.5520000000001</v>
      </c>
      <c r="M167" s="227">
        <v>48912.120000000017</v>
      </c>
      <c r="N167" s="227"/>
      <c r="O167" s="227">
        <v>422</v>
      </c>
      <c r="P167" s="228">
        <v>8</v>
      </c>
      <c r="Q167" s="81">
        <v>9</v>
      </c>
      <c r="R167" s="248">
        <f>125.9+237.53</f>
        <v>363.43</v>
      </c>
      <c r="S167" s="235"/>
      <c r="T167" s="231">
        <f>_xlfn.XLOOKUP(I167,'Prix MP'!A:A,'Prix MP'!U:U, 0)</f>
        <v>0.2734860931279533</v>
      </c>
      <c r="U167" s="232">
        <f t="shared" si="139"/>
        <v>13376.784605405632</v>
      </c>
      <c r="V167" s="232">
        <f t="shared" si="140"/>
        <v>82.62799231510094</v>
      </c>
      <c r="W167" s="233">
        <f t="shared" si="141"/>
        <v>5.6878988989041666E-3</v>
      </c>
      <c r="X167" s="232">
        <f t="shared" si="142"/>
        <v>102.55940470588234</v>
      </c>
      <c r="Y167" s="232">
        <f t="shared" si="143"/>
        <v>153.6</v>
      </c>
      <c r="Z167" s="232">
        <f t="shared" si="144"/>
        <v>540.86538461538464</v>
      </c>
      <c r="AA167" s="232">
        <f t="shared" si="145"/>
        <v>14619.867387042001</v>
      </c>
      <c r="AB167" s="244">
        <f>_xlfn.XLOOKUP(H167,'Prix vente'!A:A,'Prix vente'!X:X, "")</f>
        <v>0.438</v>
      </c>
      <c r="AC167" s="244" t="str">
        <f>_xlfn.XLOOKUP(H167,'Prix vente'!A:A,'Prix vente'!Z:Z, "")</f>
        <v>CAD</v>
      </c>
      <c r="AD167" s="232">
        <f t="shared" si="146"/>
        <v>21423.508560000009</v>
      </c>
      <c r="AE167" s="232">
        <f t="shared" si="147"/>
        <v>6803.6411729580086</v>
      </c>
      <c r="AF167" s="236">
        <f t="shared" si="148"/>
        <v>0.31757828807094357</v>
      </c>
      <c r="AG167" s="251">
        <f t="shared" si="149"/>
        <v>13459.412597720733</v>
      </c>
      <c r="AH167" s="236">
        <f t="shared" si="150"/>
        <v>0.62825435712481292</v>
      </c>
      <c r="AI167" s="236" t="str">
        <f t="shared" si="151"/>
        <v/>
      </c>
      <c r="AK167">
        <v>0</v>
      </c>
      <c r="AL167" t="e">
        <f t="shared" si="152"/>
        <v>#N/A</v>
      </c>
      <c r="AM167" t="e">
        <f t="shared" si="153"/>
        <v>#N/A</v>
      </c>
      <c r="AN167" t="e">
        <f t="shared" si="154"/>
        <v>#N/A</v>
      </c>
      <c r="AO167" s="261" t="e">
        <f t="shared" si="155"/>
        <v>#N/A</v>
      </c>
      <c r="AP167" s="261" t="e">
        <f t="shared" si="156"/>
        <v>#N/A</v>
      </c>
      <c r="AQ167" s="261" t="e">
        <f t="shared" si="157"/>
        <v>#N/A</v>
      </c>
      <c r="AX167" s="255"/>
      <c r="AY167" s="255"/>
      <c r="AZ167" s="255"/>
      <c r="BB167" s="257">
        <f t="shared" si="158"/>
        <v>0</v>
      </c>
      <c r="BC167">
        <f t="shared" si="159"/>
        <v>0</v>
      </c>
      <c r="BD167" s="28">
        <f t="shared" si="160"/>
        <v>0</v>
      </c>
      <c r="BE167" s="28">
        <f t="shared" si="161"/>
        <v>0</v>
      </c>
    </row>
    <row r="168" spans="1:57" x14ac:dyDescent="0.25">
      <c r="A168" s="224" t="s">
        <v>1222</v>
      </c>
      <c r="B168" t="s">
        <v>298</v>
      </c>
      <c r="C168" s="253">
        <f>'Liste WO'!C160</f>
        <v>45671</v>
      </c>
      <c r="D168" s="224">
        <f>'Liste WO'!D160</f>
        <v>237</v>
      </c>
      <c r="E168" s="224" t="str">
        <f>'Liste WO'!E160</f>
        <v>Damaflex Imprimerie Multiservices Inc.</v>
      </c>
      <c r="F168" s="224" t="str">
        <f>_xlfn.XLOOKUP(E168,Clients!B:B,Clients!C:C)</f>
        <v>Damaflex</v>
      </c>
      <c r="G168" s="224" t="str">
        <f>_xlfn.XLOOKUP(D168,'PO Client'!$A:$A,'PO Client'!$E:$E,FALSE)</f>
        <v>179960-2</v>
      </c>
      <c r="H168" s="234">
        <f>'Liste WO'!I160</f>
        <v>40147</v>
      </c>
      <c r="I168" s="234">
        <f>'Liste WO'!J160</f>
        <v>30042</v>
      </c>
      <c r="J168" s="226" t="str">
        <f>'Liste WO'!L160</f>
        <v>T11-1</v>
      </c>
      <c r="K168" s="227">
        <v>22915.957320000001</v>
      </c>
      <c r="L168" s="227">
        <v>0</v>
      </c>
      <c r="M168" s="227">
        <v>22537.439699999992</v>
      </c>
      <c r="N168" s="227"/>
      <c r="O168" s="227">
        <v>180.01149999999996</v>
      </c>
      <c r="P168" s="228">
        <v>5</v>
      </c>
      <c r="Q168" s="81">
        <v>4</v>
      </c>
      <c r="R168" s="248">
        <f>353.7/7*5</f>
        <v>252.64285714285711</v>
      </c>
      <c r="S168" s="235"/>
      <c r="T168" s="231">
        <f>_xlfn.XLOOKUP(I168,'Prix MP'!A:A,'Prix MP'!U:U, 0)</f>
        <v>0.2734860931279533</v>
      </c>
      <c r="U168" s="232">
        <f t="shared" si="139"/>
        <v>6163.6763326598293</v>
      </c>
      <c r="V168" s="232">
        <f t="shared" si="140"/>
        <v>103.51930507389388</v>
      </c>
      <c r="W168" s="233">
        <f t="shared" si="141"/>
        <v>1.6517643784824853E-2</v>
      </c>
      <c r="X168" s="232">
        <f t="shared" si="142"/>
        <v>43.748512512352924</v>
      </c>
      <c r="Y168" s="232">
        <f t="shared" si="143"/>
        <v>96</v>
      </c>
      <c r="Z168" s="232">
        <f t="shared" si="144"/>
        <v>240.38461538461539</v>
      </c>
      <c r="AA168" s="232">
        <f t="shared" si="145"/>
        <v>6899.971622773548</v>
      </c>
      <c r="AB168" s="244">
        <f>_xlfn.XLOOKUP(H168,'Prix vente'!A:A,'Prix vente'!X:X, "")</f>
        <v>0.37</v>
      </c>
      <c r="AC168" s="244" t="str">
        <f>_xlfn.XLOOKUP(H168,'Prix vente'!A:A,'Prix vente'!Z:Z, "")</f>
        <v>CAD</v>
      </c>
      <c r="AD168" s="232">
        <f t="shared" si="146"/>
        <v>8338.8526889999976</v>
      </c>
      <c r="AE168" s="232">
        <f t="shared" si="147"/>
        <v>1438.8810662264495</v>
      </c>
      <c r="AF168" s="236">
        <f t="shared" si="148"/>
        <v>0.17255144321286742</v>
      </c>
      <c r="AG168" s="251">
        <f t="shared" si="149"/>
        <v>6267.1956377337228</v>
      </c>
      <c r="AH168" s="236">
        <f t="shared" si="150"/>
        <v>0.75156569752106872</v>
      </c>
      <c r="AI168" s="236" t="str">
        <f t="shared" si="151"/>
        <v/>
      </c>
      <c r="AK168">
        <v>0</v>
      </c>
      <c r="AL168" t="e">
        <f t="shared" si="152"/>
        <v>#N/A</v>
      </c>
      <c r="AM168" t="e">
        <f t="shared" si="153"/>
        <v>#N/A</v>
      </c>
      <c r="AN168" t="e">
        <f t="shared" si="154"/>
        <v>#N/A</v>
      </c>
      <c r="AO168" s="261" t="e">
        <f t="shared" si="155"/>
        <v>#N/A</v>
      </c>
      <c r="AP168" s="261" t="e">
        <f t="shared" si="156"/>
        <v>#N/A</v>
      </c>
      <c r="AQ168" s="261" t="e">
        <f t="shared" si="157"/>
        <v>#N/A</v>
      </c>
      <c r="AX168" s="255"/>
      <c r="AY168" s="255"/>
      <c r="AZ168" s="255"/>
      <c r="BB168" s="257">
        <f t="shared" si="158"/>
        <v>0</v>
      </c>
      <c r="BC168">
        <f t="shared" si="159"/>
        <v>0</v>
      </c>
      <c r="BD168" s="28">
        <f t="shared" si="160"/>
        <v>0</v>
      </c>
      <c r="BE168" s="28">
        <f t="shared" si="161"/>
        <v>0</v>
      </c>
    </row>
    <row r="169" spans="1:57" x14ac:dyDescent="0.25">
      <c r="A169" s="224" t="s">
        <v>1223</v>
      </c>
      <c r="B169" t="s">
        <v>298</v>
      </c>
      <c r="C169" s="253">
        <f>'Liste WO'!C161</f>
        <v>45672</v>
      </c>
      <c r="D169" s="224">
        <f>'Liste WO'!D161</f>
        <v>288</v>
      </c>
      <c r="E169" s="224" t="str">
        <f>'Liste WO'!E161</f>
        <v>Étiquettes Corsair</v>
      </c>
      <c r="F169" s="224" t="str">
        <f>_xlfn.XLOOKUP(E169,Clients!B:B,Clients!C:C)</f>
        <v>Corsair</v>
      </c>
      <c r="G169" s="224">
        <f>_xlfn.XLOOKUP(D169,'PO Client'!$A:$A,'PO Client'!$E:$E,FALSE)</f>
        <v>31758</v>
      </c>
      <c r="H169" s="234">
        <f>'Liste WO'!I161</f>
        <v>40214</v>
      </c>
      <c r="I169" s="234">
        <f>'Liste WO'!J161</f>
        <v>30042</v>
      </c>
      <c r="J169" s="226" t="str">
        <f>'Liste WO'!L161</f>
        <v>T11-1</v>
      </c>
      <c r="K169" s="227">
        <v>7638.6524400000008</v>
      </c>
      <c r="L169" s="227">
        <v>0</v>
      </c>
      <c r="M169" s="227">
        <v>7522.6950000000006</v>
      </c>
      <c r="N169" s="227"/>
      <c r="O169" s="227">
        <v>59.875</v>
      </c>
      <c r="P169" s="228">
        <v>2</v>
      </c>
      <c r="Q169" s="81">
        <v>1</v>
      </c>
      <c r="R169" s="248">
        <f>193.62/2</f>
        <v>96.81</v>
      </c>
      <c r="S169" s="235"/>
      <c r="T169" s="231">
        <f>_xlfn.XLOOKUP(I169,'Prix MP'!A:A,'Prix MP'!U:U, 0)</f>
        <v>0.2734860931279533</v>
      </c>
      <c r="U169" s="232">
        <f t="shared" si="139"/>
        <v>2057.3524653431887</v>
      </c>
      <c r="V169" s="232">
        <f t="shared" si="140"/>
        <v>31.712747234719092</v>
      </c>
      <c r="W169" s="233">
        <f t="shared" si="141"/>
        <v>1.518035293670203E-2</v>
      </c>
      <c r="X169" s="232">
        <f t="shared" si="142"/>
        <v>14.551526911764705</v>
      </c>
      <c r="Y169" s="232">
        <f t="shared" si="143"/>
        <v>38.4</v>
      </c>
      <c r="Z169" s="232">
        <f t="shared" si="144"/>
        <v>60.096153846153847</v>
      </c>
      <c r="AA169" s="232">
        <f t="shared" si="145"/>
        <v>2298.9228933358263</v>
      </c>
      <c r="AB169" s="244">
        <f>_xlfn.XLOOKUP(H169,'Prix vente'!A:A,'Prix vente'!X:X, "")</f>
        <v>0.377</v>
      </c>
      <c r="AC169" s="244" t="str">
        <f>_xlfn.XLOOKUP(H169,'Prix vente'!A:A,'Prix vente'!Z:Z, "")</f>
        <v>CAD</v>
      </c>
      <c r="AD169" s="232">
        <f t="shared" si="146"/>
        <v>2836.0560150000001</v>
      </c>
      <c r="AE169" s="232">
        <f t="shared" si="147"/>
        <v>537.13312166417381</v>
      </c>
      <c r="AF169" s="236">
        <f t="shared" si="148"/>
        <v>0.18939439800316282</v>
      </c>
      <c r="AG169" s="251">
        <f t="shared" si="149"/>
        <v>2089.0652125779079</v>
      </c>
      <c r="AH169" s="236">
        <f t="shared" si="150"/>
        <v>0.73660929175191481</v>
      </c>
      <c r="AI169" s="236" t="str">
        <f t="shared" si="151"/>
        <v/>
      </c>
      <c r="AK169">
        <v>0</v>
      </c>
      <c r="AL169" t="e">
        <f t="shared" si="152"/>
        <v>#N/A</v>
      </c>
      <c r="AM169" t="e">
        <f t="shared" si="153"/>
        <v>#N/A</v>
      </c>
      <c r="AN169" t="e">
        <f t="shared" si="154"/>
        <v>#N/A</v>
      </c>
      <c r="AO169" s="261" t="e">
        <f t="shared" si="155"/>
        <v>#N/A</v>
      </c>
      <c r="AP169" s="261" t="e">
        <f t="shared" si="156"/>
        <v>#N/A</v>
      </c>
      <c r="AQ169" s="261" t="e">
        <f t="shared" si="157"/>
        <v>#N/A</v>
      </c>
      <c r="AX169" s="255"/>
      <c r="AY169" s="255"/>
      <c r="AZ169" s="255"/>
      <c r="BB169" s="257">
        <f t="shared" si="158"/>
        <v>0</v>
      </c>
      <c r="BC169">
        <f t="shared" si="159"/>
        <v>0</v>
      </c>
      <c r="BD169" s="28">
        <f t="shared" si="160"/>
        <v>0</v>
      </c>
      <c r="BE169" s="28">
        <f t="shared" si="161"/>
        <v>0</v>
      </c>
    </row>
    <row r="170" spans="1:57" x14ac:dyDescent="0.25">
      <c r="A170" s="224" t="s">
        <v>1224</v>
      </c>
      <c r="B170" t="s">
        <v>298</v>
      </c>
      <c r="C170" s="253">
        <f>'Liste WO'!C162</f>
        <v>45645</v>
      </c>
      <c r="D170" s="224">
        <f>'Liste WO'!D162</f>
        <v>289</v>
      </c>
      <c r="E170" s="224" t="str">
        <f>'Liste WO'!E162</f>
        <v>Groupe Produlith Inc.</v>
      </c>
      <c r="F170" s="224" t="str">
        <f>_xlfn.XLOOKUP(E170,Clients!B:B,Clients!C:C)</f>
        <v>Produlith</v>
      </c>
      <c r="G170" s="224" t="str">
        <f>_xlfn.XLOOKUP(D170,'PO Client'!$A:$A,'PO Client'!$E:$E,FALSE)</f>
        <v>1-1-32391</v>
      </c>
      <c r="H170" s="234">
        <f>'Liste WO'!I162</f>
        <v>40089</v>
      </c>
      <c r="I170" s="234">
        <f>'Liste WO'!J162</f>
        <v>30027</v>
      </c>
      <c r="J170" s="226" t="str">
        <f>'Liste WO'!L162</f>
        <v>B25-3</v>
      </c>
      <c r="K170" s="227">
        <v>7011.4704000000002</v>
      </c>
      <c r="L170" s="227">
        <v>3614.16</v>
      </c>
      <c r="M170" s="227">
        <v>3312</v>
      </c>
      <c r="N170" s="227"/>
      <c r="O170" s="227">
        <v>59.999999999999993</v>
      </c>
      <c r="P170" s="228">
        <v>1</v>
      </c>
      <c r="Q170" s="81">
        <v>1.5</v>
      </c>
      <c r="R170" s="229">
        <v>0</v>
      </c>
      <c r="S170" s="235">
        <v>1.4365000000000001</v>
      </c>
      <c r="T170" s="231">
        <f>_xlfn.XLOOKUP(I170,'Prix MP'!A:A,'Prix MP'!U:U, 0)</f>
        <v>0.30720851418225592</v>
      </c>
      <c r="U170" s="232">
        <f t="shared" si="139"/>
        <v>1017.4745989716316</v>
      </c>
      <c r="V170" s="232">
        <f t="shared" si="140"/>
        <v>26.208081228294017</v>
      </c>
      <c r="W170" s="233">
        <f t="shared" si="141"/>
        <v>1.2167262376234278E-2</v>
      </c>
      <c r="X170" s="232">
        <f t="shared" si="142"/>
        <v>14.581905882352938</v>
      </c>
      <c r="Y170" s="232">
        <f t="shared" si="143"/>
        <v>19.2</v>
      </c>
      <c r="Z170" s="232">
        <f t="shared" si="144"/>
        <v>90.144230769230774</v>
      </c>
      <c r="AA170" s="232">
        <f t="shared" si="145"/>
        <v>1167.6088168515093</v>
      </c>
      <c r="AB170" s="244">
        <f>_xlfn.XLOOKUP(H170,'Prix vente'!A:A,'Prix vente'!X:X, "")</f>
        <v>0.34</v>
      </c>
      <c r="AC170" s="244" t="str">
        <f>_xlfn.XLOOKUP(H170,'Prix vente'!A:A,'Prix vente'!Z:Z, "")</f>
        <v>USD</v>
      </c>
      <c r="AD170" s="232">
        <f t="shared" si="146"/>
        <v>1617.6139200000002</v>
      </c>
      <c r="AE170" s="232">
        <f t="shared" si="147"/>
        <v>450.00510314849089</v>
      </c>
      <c r="AF170" s="236">
        <f t="shared" si="148"/>
        <v>0.27819067181895341</v>
      </c>
      <c r="AG170" s="251">
        <f t="shared" si="149"/>
        <v>1043.6826801999257</v>
      </c>
      <c r="AH170" s="236">
        <f t="shared" si="150"/>
        <v>0.64519887427769262</v>
      </c>
      <c r="AI170" s="236" t="str">
        <f t="shared" si="151"/>
        <v/>
      </c>
      <c r="AK170">
        <v>0</v>
      </c>
      <c r="AL170" t="e">
        <f t="shared" si="152"/>
        <v>#N/A</v>
      </c>
      <c r="AM170" t="e">
        <f t="shared" si="153"/>
        <v>#N/A</v>
      </c>
      <c r="AN170" t="e">
        <f t="shared" si="154"/>
        <v>#N/A</v>
      </c>
      <c r="AO170" s="261" t="e">
        <f t="shared" si="155"/>
        <v>#N/A</v>
      </c>
      <c r="AP170" s="261" t="e">
        <f t="shared" si="156"/>
        <v>#N/A</v>
      </c>
      <c r="AQ170" s="261" t="e">
        <f t="shared" si="157"/>
        <v>#N/A</v>
      </c>
      <c r="AX170" s="255"/>
      <c r="AY170" s="255"/>
      <c r="AZ170" s="255"/>
      <c r="BB170" s="257">
        <f t="shared" si="158"/>
        <v>0</v>
      </c>
      <c r="BC170">
        <f t="shared" si="159"/>
        <v>0</v>
      </c>
      <c r="BD170" s="28">
        <f t="shared" si="160"/>
        <v>0</v>
      </c>
      <c r="BE170" s="28">
        <f t="shared" si="161"/>
        <v>0</v>
      </c>
    </row>
    <row r="171" spans="1:57" x14ac:dyDescent="0.25">
      <c r="A171" s="224" t="s">
        <v>1225</v>
      </c>
      <c r="B171" t="s">
        <v>298</v>
      </c>
      <c r="C171" s="253">
        <f>'Liste WO'!C163</f>
        <v>45646</v>
      </c>
      <c r="D171" s="224">
        <f>'Liste WO'!D163</f>
        <v>290</v>
      </c>
      <c r="E171" s="224" t="str">
        <f>'Liste WO'!E163</f>
        <v>Imprimerie Bas St-Laurent</v>
      </c>
      <c r="F171" s="224" t="str">
        <f>_xlfn.XLOOKUP(E171,Clients!B:B,Clients!C:C)</f>
        <v>Bas St-Laurent</v>
      </c>
      <c r="G171" s="224" t="str">
        <f>_xlfn.XLOOKUP(D171,'PO Client'!$A:$A,'PO Client'!$E:$E,FALSE)</f>
        <v>0046</v>
      </c>
      <c r="H171" s="234">
        <f>'Liste WO'!I163</f>
        <v>40217</v>
      </c>
      <c r="I171" s="234">
        <f>'Liste WO'!J163</f>
        <v>30026</v>
      </c>
      <c r="J171" s="226" t="str">
        <f>'Liste WO'!L163</f>
        <v>D11-2</v>
      </c>
      <c r="K171" s="227">
        <v>13185.178512</v>
      </c>
      <c r="L171" s="227">
        <v>0</v>
      </c>
      <c r="M171" s="227">
        <v>13031.999999999996</v>
      </c>
      <c r="N171" s="227"/>
      <c r="O171" s="227">
        <v>120</v>
      </c>
      <c r="P171" s="228">
        <v>3</v>
      </c>
      <c r="Q171" s="81">
        <v>2.75</v>
      </c>
      <c r="R171" s="229">
        <v>375</v>
      </c>
      <c r="S171" s="235"/>
      <c r="T171" s="231">
        <f>_xlfn.XLOOKUP(I171,'Prix MP'!A:A,'Prix MP'!U:U, 0)</f>
        <v>0.3169705647156798</v>
      </c>
      <c r="U171" s="232">
        <f t="shared" si="139"/>
        <v>4130.760399374738</v>
      </c>
      <c r="V171" s="232">
        <f t="shared" si="140"/>
        <v>48.553079450948822</v>
      </c>
      <c r="W171" s="233">
        <f t="shared" si="141"/>
        <v>1.1617477295479489E-2</v>
      </c>
      <c r="X171" s="232">
        <f t="shared" si="142"/>
        <v>29.16381176470588</v>
      </c>
      <c r="Y171" s="232">
        <f t="shared" si="143"/>
        <v>57.599999999999994</v>
      </c>
      <c r="Z171" s="232">
        <f t="shared" si="144"/>
        <v>165.26442307692307</v>
      </c>
      <c r="AA171" s="248">
        <f>(M171+N171)*T171+R171+V171+X171+Y171+Z171</f>
        <v>4806.3417136673161</v>
      </c>
      <c r="AB171" s="244">
        <f>_xlfn.XLOOKUP(H171,'Prix vente'!A:A,'Prix vente'!X:X, "")</f>
        <v>0.44400000000000001</v>
      </c>
      <c r="AC171" s="244" t="str">
        <f>_xlfn.XLOOKUP(H171,'Prix vente'!A:A,'Prix vente'!Z:Z, "")</f>
        <v>CAD</v>
      </c>
      <c r="AD171" s="232">
        <f t="shared" si="146"/>
        <v>5786.2079999999987</v>
      </c>
      <c r="AE171" s="232">
        <f t="shared" si="147"/>
        <v>979.86628633268265</v>
      </c>
      <c r="AF171" s="236">
        <f t="shared" si="148"/>
        <v>0.16934515425865837</v>
      </c>
      <c r="AG171" s="251">
        <f t="shared" si="149"/>
        <v>4179.3134788256866</v>
      </c>
      <c r="AH171" s="236">
        <f t="shared" si="150"/>
        <v>0.72228884250716319</v>
      </c>
      <c r="AI171" s="236" t="str">
        <f t="shared" si="151"/>
        <v/>
      </c>
      <c r="AK171">
        <v>0</v>
      </c>
      <c r="AL171" t="e">
        <f t="shared" si="152"/>
        <v>#N/A</v>
      </c>
      <c r="AM171" t="e">
        <f t="shared" si="153"/>
        <v>#N/A</v>
      </c>
      <c r="AN171" t="e">
        <f t="shared" si="154"/>
        <v>#N/A</v>
      </c>
      <c r="AO171" s="261" t="e">
        <f t="shared" si="155"/>
        <v>#N/A</v>
      </c>
      <c r="AP171" s="261" t="e">
        <f t="shared" si="156"/>
        <v>#N/A</v>
      </c>
      <c r="AQ171" s="261" t="e">
        <f t="shared" si="157"/>
        <v>#N/A</v>
      </c>
      <c r="AX171" s="255"/>
      <c r="AY171" s="255"/>
      <c r="AZ171" s="255"/>
      <c r="BB171" s="257">
        <f t="shared" si="158"/>
        <v>0</v>
      </c>
      <c r="BC171">
        <f t="shared" si="159"/>
        <v>0</v>
      </c>
      <c r="BD171" s="28">
        <f t="shared" si="160"/>
        <v>0</v>
      </c>
      <c r="BE171" s="28">
        <f t="shared" si="161"/>
        <v>0</v>
      </c>
    </row>
    <row r="172" spans="1:57" x14ac:dyDescent="0.25">
      <c r="A172" s="224" t="s">
        <v>1226</v>
      </c>
      <c r="B172" t="s">
        <v>298</v>
      </c>
      <c r="C172" s="253">
        <f>'Liste WO'!C164</f>
        <v>45663</v>
      </c>
      <c r="D172" s="224">
        <f>'Liste WO'!D164</f>
        <v>291</v>
      </c>
      <c r="E172" s="224" t="str">
        <f>'Liste WO'!E164</f>
        <v>Damaflex Imprimerie Multiservices Inc.</v>
      </c>
      <c r="F172" s="224" t="str">
        <f>_xlfn.XLOOKUP(E172,Clients!B:B,Clients!C:C)</f>
        <v>Damaflex</v>
      </c>
      <c r="G172" s="224">
        <f>_xlfn.XLOOKUP(D172,'PO Client'!$A:$A,'PO Client'!$E:$E,FALSE)</f>
        <v>179984</v>
      </c>
      <c r="H172" s="234">
        <f>'Liste WO'!I164</f>
        <v>40220</v>
      </c>
      <c r="I172" s="234">
        <f>'Liste WO'!J164</f>
        <v>30025</v>
      </c>
      <c r="J172" s="226" t="str">
        <f>'Liste WO'!L164</f>
        <v>D11-1</v>
      </c>
      <c r="K172" s="227">
        <v>7589.0131679999995</v>
      </c>
      <c r="L172" s="227">
        <v>0</v>
      </c>
      <c r="M172" s="227">
        <v>7344</v>
      </c>
      <c r="N172" s="227"/>
      <c r="O172" s="227">
        <v>120</v>
      </c>
      <c r="P172" s="228">
        <v>2</v>
      </c>
      <c r="Q172" s="81">
        <v>2.75</v>
      </c>
      <c r="R172" s="229">
        <v>123.5</v>
      </c>
      <c r="S172" s="235"/>
      <c r="T172" s="231">
        <f>_xlfn.XLOOKUP(I172,'Prix MP'!A:A,'Prix MP'!U:U, 0)</f>
        <v>0.36934253244035825</v>
      </c>
      <c r="U172" s="232">
        <f t="shared" si="139"/>
        <v>2712.4515582419908</v>
      </c>
      <c r="V172" s="232">
        <f t="shared" si="140"/>
        <v>90.493783950354754</v>
      </c>
      <c r="W172" s="233">
        <f t="shared" si="141"/>
        <v>3.2285247446022021E-2</v>
      </c>
      <c r="X172" s="232">
        <f t="shared" si="142"/>
        <v>29.16381176470588</v>
      </c>
      <c r="Y172" s="232">
        <f t="shared" si="143"/>
        <v>38.4</v>
      </c>
      <c r="Z172" s="232">
        <f t="shared" si="144"/>
        <v>165.26442307692307</v>
      </c>
      <c r="AA172" s="232">
        <f t="shared" si="145"/>
        <v>3159.2735770339741</v>
      </c>
      <c r="AB172" s="244">
        <f>_xlfn.XLOOKUP(H172,'Prix vente'!A:A,'Prix vente'!X:X, "")</f>
        <v>0.43099999999999999</v>
      </c>
      <c r="AC172" s="244" t="str">
        <f>_xlfn.XLOOKUP(H172,'Prix vente'!A:A,'Prix vente'!Z:Z, "")</f>
        <v>CAD</v>
      </c>
      <c r="AD172" s="232">
        <f t="shared" si="146"/>
        <v>3165.2640000000001</v>
      </c>
      <c r="AE172" s="232">
        <f t="shared" si="147"/>
        <v>5.9904229660260171</v>
      </c>
      <c r="AF172" s="236">
        <f t="shared" si="148"/>
        <v>1.8925508159907123E-3</v>
      </c>
      <c r="AG172" s="251">
        <f t="shared" si="149"/>
        <v>2802.9453421923454</v>
      </c>
      <c r="AH172" s="236">
        <f t="shared" si="150"/>
        <v>0.88553287883486032</v>
      </c>
      <c r="AI172" s="236" t="str">
        <f t="shared" si="151"/>
        <v/>
      </c>
      <c r="AK172">
        <v>0</v>
      </c>
      <c r="AL172" t="e">
        <f t="shared" si="152"/>
        <v>#N/A</v>
      </c>
      <c r="AM172" t="e">
        <f t="shared" si="153"/>
        <v>#N/A</v>
      </c>
      <c r="AN172" t="e">
        <f t="shared" si="154"/>
        <v>#N/A</v>
      </c>
      <c r="AO172" s="261" t="e">
        <f t="shared" si="155"/>
        <v>#N/A</v>
      </c>
      <c r="AP172" s="261" t="e">
        <f t="shared" si="156"/>
        <v>#N/A</v>
      </c>
      <c r="AQ172" s="261" t="e">
        <f t="shared" si="157"/>
        <v>#N/A</v>
      </c>
      <c r="AX172" s="255"/>
      <c r="AY172" s="255"/>
      <c r="AZ172" s="255"/>
      <c r="BB172" s="257">
        <f t="shared" si="158"/>
        <v>0</v>
      </c>
      <c r="BC172">
        <f t="shared" si="159"/>
        <v>0</v>
      </c>
      <c r="BD172" s="28">
        <f t="shared" si="160"/>
        <v>0</v>
      </c>
      <c r="BE172" s="28">
        <f t="shared" ref="BE172:BE203" si="162">_xlfn.XLOOKUP(BA172,A120:A1108,AA120:AA1108)</f>
        <v>0</v>
      </c>
    </row>
    <row r="173" spans="1:57" x14ac:dyDescent="0.25">
      <c r="A173" s="224" t="s">
        <v>1227</v>
      </c>
      <c r="B173" t="s">
        <v>298</v>
      </c>
      <c r="C173" s="253">
        <f>'Liste WO'!C165</f>
        <v>45664</v>
      </c>
      <c r="D173" s="224">
        <f>'Liste WO'!D165</f>
        <v>292</v>
      </c>
      <c r="E173" s="224" t="str">
        <f>'Liste WO'!E165</f>
        <v>Imprimerie Ste-Julie</v>
      </c>
      <c r="F173" s="224" t="str">
        <f>_xlfn.XLOOKUP(E173,Clients!B:B,Clients!C:C)</f>
        <v>Imprimerie Ste-Julie</v>
      </c>
      <c r="G173" s="224">
        <f>_xlfn.XLOOKUP(D173,'PO Client'!$A:$A,'PO Client'!$E:$E,FALSE)</f>
        <v>106618</v>
      </c>
      <c r="H173" s="234">
        <f>'Liste WO'!I165</f>
        <v>40173</v>
      </c>
      <c r="I173" s="234">
        <f>'Liste WO'!J165</f>
        <v>30011</v>
      </c>
      <c r="J173" s="226" t="str">
        <f>'Liste WO'!L165</f>
        <v>S21-1</v>
      </c>
      <c r="K173" s="227">
        <v>14230.615679999999</v>
      </c>
      <c r="L173" s="227">
        <v>0</v>
      </c>
      <c r="M173" s="227">
        <v>13931.999999999998</v>
      </c>
      <c r="N173" s="227"/>
      <c r="O173" s="227">
        <v>180</v>
      </c>
      <c r="P173" s="228">
        <v>3</v>
      </c>
      <c r="Q173" s="81">
        <v>3.25</v>
      </c>
      <c r="R173" s="248">
        <f>-47.45/4*3</f>
        <v>-35.587500000000006</v>
      </c>
      <c r="S173" s="235">
        <v>1.4390000000000001</v>
      </c>
      <c r="T173" s="231">
        <f>_xlfn.XLOOKUP(I173,'Prix MP'!A:A,'Prix MP'!U:U, 0)</f>
        <v>0.2835786407993599</v>
      </c>
      <c r="U173" s="232">
        <f t="shared" si="139"/>
        <v>3950.8176236166819</v>
      </c>
      <c r="V173" s="232">
        <f t="shared" si="140"/>
        <v>84.681028655776828</v>
      </c>
      <c r="W173" s="233">
        <f t="shared" si="141"/>
        <v>2.0984030959368922E-2</v>
      </c>
      <c r="X173" s="232">
        <f t="shared" si="142"/>
        <v>43.745717647058818</v>
      </c>
      <c r="Y173" s="232">
        <f t="shared" si="143"/>
        <v>57.599999999999994</v>
      </c>
      <c r="Z173" s="232">
        <f t="shared" si="144"/>
        <v>195.3125</v>
      </c>
      <c r="AA173" s="232">
        <f t="shared" si="145"/>
        <v>4296.5693699195181</v>
      </c>
      <c r="AB173" s="244">
        <f>_xlfn.XLOOKUP(H173,'Prix vente'!A:A,'Prix vente'!X:X, "")</f>
        <v>0.27</v>
      </c>
      <c r="AC173" s="244" t="str">
        <f>_xlfn.XLOOKUP(H173,'Prix vente'!A:A,'Prix vente'!Z:Z, "")</f>
        <v>USD</v>
      </c>
      <c r="AD173" s="232">
        <f t="shared" si="146"/>
        <v>5412.9999600000001</v>
      </c>
      <c r="AE173" s="232">
        <f t="shared" si="147"/>
        <v>1116.430590080482</v>
      </c>
      <c r="AF173" s="236">
        <f t="shared" si="148"/>
        <v>0.20624987961028585</v>
      </c>
      <c r="AG173" s="251">
        <f t="shared" si="149"/>
        <v>4035.4986522724589</v>
      </c>
      <c r="AH173" s="236">
        <f t="shared" si="150"/>
        <v>0.74551980086703318</v>
      </c>
      <c r="AI173" s="236" t="str">
        <f t="shared" si="151"/>
        <v/>
      </c>
      <c r="AK173">
        <v>0</v>
      </c>
      <c r="AL173" t="e">
        <f t="shared" si="152"/>
        <v>#N/A</v>
      </c>
      <c r="AM173" t="e">
        <f t="shared" si="153"/>
        <v>#N/A</v>
      </c>
      <c r="AN173" t="e">
        <f t="shared" si="154"/>
        <v>#N/A</v>
      </c>
      <c r="AO173" s="261" t="e">
        <f t="shared" si="155"/>
        <v>#N/A</v>
      </c>
      <c r="AP173" s="261" t="e">
        <f t="shared" si="156"/>
        <v>#N/A</v>
      </c>
      <c r="AQ173" s="261" t="e">
        <f t="shared" si="157"/>
        <v>#N/A</v>
      </c>
      <c r="AX173" s="255"/>
      <c r="AY173" s="255"/>
      <c r="AZ173" s="255"/>
      <c r="BB173" s="257">
        <f t="shared" si="158"/>
        <v>0</v>
      </c>
      <c r="BC173">
        <f t="shared" si="159"/>
        <v>0</v>
      </c>
      <c r="BD173" s="28">
        <f t="shared" si="160"/>
        <v>0</v>
      </c>
      <c r="BE173" s="28">
        <f t="shared" si="162"/>
        <v>0</v>
      </c>
    </row>
    <row r="174" spans="1:57" x14ac:dyDescent="0.25">
      <c r="A174" s="224" t="s">
        <v>1228</v>
      </c>
      <c r="B174" t="s">
        <v>298</v>
      </c>
      <c r="C174" s="253">
        <f>'Liste WO'!C166</f>
        <v>45664</v>
      </c>
      <c r="D174" s="224">
        <f>'Liste WO'!D166</f>
        <v>293</v>
      </c>
      <c r="E174" s="224" t="str">
        <f>'Liste WO'!E166</f>
        <v>Imprimerie Ste-Julie</v>
      </c>
      <c r="F174" s="224" t="str">
        <f>_xlfn.XLOOKUP(E174,Clients!B:B,Clients!C:C)</f>
        <v>Imprimerie Ste-Julie</v>
      </c>
      <c r="G174" s="224">
        <f>_xlfn.XLOOKUP(D174,'PO Client'!$A:$A,'PO Client'!$E:$E,FALSE)</f>
        <v>106246</v>
      </c>
      <c r="H174" s="234">
        <f>'Liste WO'!I166</f>
        <v>40067</v>
      </c>
      <c r="I174" s="234">
        <f>'Liste WO'!J166</f>
        <v>30031</v>
      </c>
      <c r="J174" s="226" t="str">
        <f>'Liste WO'!L166</f>
        <v>S15-3</v>
      </c>
      <c r="K174" s="227">
        <v>3758.7264</v>
      </c>
      <c r="L174" s="227">
        <v>0</v>
      </c>
      <c r="M174" s="227">
        <v>3708</v>
      </c>
      <c r="N174" s="227"/>
      <c r="O174" s="227">
        <v>60</v>
      </c>
      <c r="P174" s="228">
        <v>1</v>
      </c>
      <c r="Q174" s="81">
        <v>1.5</v>
      </c>
      <c r="R174" s="248">
        <f>-47.45/4</f>
        <v>-11.862500000000001</v>
      </c>
      <c r="S174" s="235">
        <v>1.4390000000000001</v>
      </c>
      <c r="T174" s="231">
        <f>_xlfn.XLOOKUP(I174,'Prix MP'!A:A,'Prix MP'!U:U, 0)</f>
        <v>0.25886883676290107</v>
      </c>
      <c r="U174" s="232">
        <f t="shared" si="139"/>
        <v>959.88564671683719</v>
      </c>
      <c r="V174" s="232">
        <f t="shared" si="140"/>
        <v>13.131484161169627</v>
      </c>
      <c r="W174" s="233">
        <f t="shared" si="141"/>
        <v>1.3495635117256741E-2</v>
      </c>
      <c r="X174" s="232">
        <f t="shared" si="142"/>
        <v>14.58190588235294</v>
      </c>
      <c r="Y174" s="232">
        <f t="shared" si="143"/>
        <v>19.2</v>
      </c>
      <c r="Z174" s="232">
        <f t="shared" si="144"/>
        <v>90.144230769230774</v>
      </c>
      <c r="AA174" s="232">
        <f t="shared" si="145"/>
        <v>1085.0807675295905</v>
      </c>
      <c r="AB174" s="244">
        <f>_xlfn.XLOOKUP(H174,'Prix vente'!A:A,'Prix vente'!X:X, "")</f>
        <v>0.28000000000000003</v>
      </c>
      <c r="AC174" s="244" t="str">
        <f>_xlfn.XLOOKUP(H174,'Prix vente'!A:A,'Prix vente'!Z:Z, "")</f>
        <v>USD</v>
      </c>
      <c r="AD174" s="232">
        <f t="shared" si="146"/>
        <v>1494.02736</v>
      </c>
      <c r="AE174" s="232">
        <f t="shared" si="147"/>
        <v>408.94659247040954</v>
      </c>
      <c r="AF174" s="236">
        <f t="shared" si="148"/>
        <v>0.27372095278791253</v>
      </c>
      <c r="AG174" s="251">
        <f t="shared" si="149"/>
        <v>973.01713087800681</v>
      </c>
      <c r="AH174" s="236">
        <f t="shared" si="150"/>
        <v>0.65127129323656219</v>
      </c>
      <c r="AI174" s="236" t="str">
        <f t="shared" si="151"/>
        <v/>
      </c>
      <c r="AK174">
        <v>0</v>
      </c>
      <c r="AL174" t="e">
        <f t="shared" si="152"/>
        <v>#N/A</v>
      </c>
      <c r="AM174" t="e">
        <f t="shared" si="153"/>
        <v>#N/A</v>
      </c>
      <c r="AN174" t="e">
        <f t="shared" si="154"/>
        <v>#N/A</v>
      </c>
      <c r="AO174" s="261" t="e">
        <f t="shared" si="155"/>
        <v>#N/A</v>
      </c>
      <c r="AP174" s="261" t="e">
        <f t="shared" si="156"/>
        <v>#N/A</v>
      </c>
      <c r="AQ174" s="261" t="e">
        <f t="shared" si="157"/>
        <v>#N/A</v>
      </c>
      <c r="AX174" s="255"/>
      <c r="AY174" s="255"/>
      <c r="AZ174" s="255"/>
      <c r="BB174" s="257">
        <f t="shared" si="158"/>
        <v>0</v>
      </c>
      <c r="BC174">
        <f t="shared" si="159"/>
        <v>0</v>
      </c>
      <c r="BD174" s="28">
        <f t="shared" si="160"/>
        <v>0</v>
      </c>
      <c r="BE174" s="28">
        <f t="shared" si="162"/>
        <v>0</v>
      </c>
    </row>
    <row r="175" spans="1:57" x14ac:dyDescent="0.25">
      <c r="A175" s="224" t="s">
        <v>1229</v>
      </c>
      <c r="B175" t="s">
        <v>298</v>
      </c>
      <c r="C175" s="253">
        <f>'Liste WO'!C167</f>
        <v>45665</v>
      </c>
      <c r="D175" s="224">
        <f>'Liste WO'!D167</f>
        <v>287</v>
      </c>
      <c r="E175" s="224" t="str">
        <f>'Liste WO'!E167</f>
        <v>Étiquettes Luso-Flex</v>
      </c>
      <c r="F175" s="224" t="str">
        <f>_xlfn.XLOOKUP(E175,Clients!B:B,Clients!C:C)</f>
        <v>Luso-Flex</v>
      </c>
      <c r="G175" s="224">
        <f>_xlfn.XLOOKUP(D175,'PO Client'!$A:$A,'PO Client'!$E:$E,FALSE)</f>
        <v>1966</v>
      </c>
      <c r="H175" s="234">
        <f>'Liste WO'!I167</f>
        <v>40212</v>
      </c>
      <c r="I175" s="234">
        <f>'Liste WO'!J167</f>
        <v>30011</v>
      </c>
      <c r="J175" s="226" t="str">
        <f>'Liste WO'!L167</f>
        <v>S21-1</v>
      </c>
      <c r="K175" s="227">
        <v>7115.3078399999995</v>
      </c>
      <c r="L175" s="227">
        <v>3542.1120000000001</v>
      </c>
      <c r="M175" s="227">
        <v>3463.5</v>
      </c>
      <c r="N175" s="227"/>
      <c r="O175" s="227">
        <v>60.000000000000007</v>
      </c>
      <c r="P175" s="228">
        <v>1</v>
      </c>
      <c r="Q175" s="81">
        <v>4</v>
      </c>
      <c r="R175" s="229">
        <v>0</v>
      </c>
      <c r="S175" s="235"/>
      <c r="T175" s="231">
        <f>_xlfn.XLOOKUP(I175,'Prix MP'!A:A,'Prix MP'!U:U, 0)</f>
        <v>0.2835786407993599</v>
      </c>
      <c r="U175" s="232">
        <f>(M175+N175)*T175</f>
        <v>982.17462240858299</v>
      </c>
      <c r="V175" s="232">
        <f t="shared" si="140"/>
        <v>31.107397208543887</v>
      </c>
      <c r="W175" s="233">
        <f t="shared" si="141"/>
        <v>1.5416878997606295E-2</v>
      </c>
      <c r="X175" s="232">
        <f t="shared" si="142"/>
        <v>14.581905882352942</v>
      </c>
      <c r="Y175" s="232">
        <f t="shared" si="143"/>
        <v>19.2</v>
      </c>
      <c r="Z175" s="232">
        <f t="shared" si="144"/>
        <v>240.38461538461539</v>
      </c>
      <c r="AA175" s="232">
        <f t="shared" si="145"/>
        <v>1287.4485408840953</v>
      </c>
      <c r="AB175" s="244">
        <f>_xlfn.XLOOKUP(H175,'Prix vente'!A:A,'Prix vente'!X:X, "")</f>
        <v>0.37</v>
      </c>
      <c r="AC175" s="244" t="str">
        <f>_xlfn.XLOOKUP(H175,'Prix vente'!A:A,'Prix vente'!Z:Z, "")</f>
        <v>CAD</v>
      </c>
      <c r="AD175" s="232">
        <f t="shared" si="146"/>
        <v>1281.4949999999999</v>
      </c>
      <c r="AE175" s="232">
        <f t="shared" si="147"/>
        <v>-5.953540884095446</v>
      </c>
      <c r="AF175" s="236">
        <f t="shared" si="148"/>
        <v>-4.645777692535269E-3</v>
      </c>
      <c r="AG175" s="251">
        <f t="shared" si="149"/>
        <v>1013.2820196171269</v>
      </c>
      <c r="AH175" s="236">
        <f t="shared" si="150"/>
        <v>0.79070306135968305</v>
      </c>
      <c r="AI175" s="236" t="str">
        <f t="shared" si="151"/>
        <v/>
      </c>
      <c r="AK175">
        <v>0</v>
      </c>
      <c r="AL175" t="e">
        <f t="shared" si="152"/>
        <v>#N/A</v>
      </c>
      <c r="AM175" t="e">
        <f t="shared" si="153"/>
        <v>#N/A</v>
      </c>
      <c r="AN175" t="e">
        <f t="shared" si="154"/>
        <v>#N/A</v>
      </c>
      <c r="AO175" s="261" t="e">
        <f t="shared" si="155"/>
        <v>#N/A</v>
      </c>
      <c r="AP175" s="261" t="e">
        <f t="shared" si="156"/>
        <v>#N/A</v>
      </c>
      <c r="AQ175" s="261" t="e">
        <f t="shared" si="157"/>
        <v>#N/A</v>
      </c>
      <c r="AX175" s="255"/>
      <c r="AY175" s="255"/>
      <c r="AZ175" s="255"/>
      <c r="BB175" s="257">
        <f t="shared" si="158"/>
        <v>0</v>
      </c>
      <c r="BC175">
        <f t="shared" si="159"/>
        <v>0</v>
      </c>
      <c r="BD175" s="28">
        <f t="shared" si="160"/>
        <v>0</v>
      </c>
      <c r="BE175" s="28">
        <f t="shared" si="162"/>
        <v>0</v>
      </c>
    </row>
    <row r="176" spans="1:57" x14ac:dyDescent="0.25">
      <c r="A176" s="224" t="s">
        <v>1230</v>
      </c>
      <c r="B176" t="s">
        <v>298</v>
      </c>
      <c r="C176" s="253">
        <f>'Liste WO'!C168</f>
        <v>45665</v>
      </c>
      <c r="D176" s="224">
        <f>'Liste WO'!D168</f>
        <v>0</v>
      </c>
      <c r="E176" s="224" t="str">
        <f>'Liste WO'!E168</f>
        <v>Gignac + Unik</v>
      </c>
      <c r="F176" s="224" t="str">
        <f>_xlfn.XLOOKUP(E176,Clients!B:B,Clients!C:C)</f>
        <v>Unik</v>
      </c>
      <c r="G176" s="224" t="b">
        <f>_xlfn.XLOOKUP(D176,'PO Client'!$A:$A,'PO Client'!$E:$E,FALSE)</f>
        <v>0</v>
      </c>
      <c r="H176" s="234">
        <f>'Liste WO'!I168</f>
        <v>0</v>
      </c>
      <c r="I176" s="234">
        <f>'Liste WO'!J168</f>
        <v>30015</v>
      </c>
      <c r="J176" s="226" t="str">
        <f>'Liste WO'!L168</f>
        <v>S15-3</v>
      </c>
      <c r="K176" s="227">
        <v>558.9</v>
      </c>
      <c r="L176" s="227">
        <v>191.16000000000003</v>
      </c>
      <c r="M176" s="227">
        <v>351.00000000000006</v>
      </c>
      <c r="N176" s="227"/>
      <c r="O176" s="227">
        <v>12.999999999999998</v>
      </c>
      <c r="P176" s="228">
        <v>1</v>
      </c>
      <c r="Q176" s="81">
        <v>1</v>
      </c>
      <c r="R176" s="229">
        <v>0</v>
      </c>
      <c r="S176" s="235"/>
      <c r="T176" s="231">
        <f>_xlfn.XLOOKUP(I176,'Prix MP'!A:A,'Prix MP'!U:U, 0)</f>
        <v>0.26885424108657641</v>
      </c>
      <c r="U176" s="232">
        <f>(M176+N176)*T176</f>
        <v>94.36783862138833</v>
      </c>
      <c r="V176" s="232">
        <f t="shared" si="140"/>
        <v>4.5006199957892612</v>
      </c>
      <c r="W176" s="233">
        <f t="shared" si="141"/>
        <v>2.9951690821255851E-2</v>
      </c>
      <c r="X176" s="232">
        <f t="shared" si="142"/>
        <v>3.1594129411764698</v>
      </c>
      <c r="Y176" s="232">
        <f t="shared" si="143"/>
        <v>19.2</v>
      </c>
      <c r="Z176" s="232">
        <f t="shared" si="144"/>
        <v>60.096153846153847</v>
      </c>
      <c r="AA176" s="232">
        <f t="shared" si="145"/>
        <v>181.32402540450792</v>
      </c>
      <c r="AB176" s="244" t="str">
        <f>_xlfn.XLOOKUP(H176,'Prix vente'!A:A,'Prix vente'!X:X, "")</f>
        <v/>
      </c>
      <c r="AC176" s="244" t="str">
        <f>_xlfn.XLOOKUP(H176,'Prix vente'!A:A,'Prix vente'!Z:Z, "")</f>
        <v/>
      </c>
      <c r="AD176" s="232">
        <f t="shared" si="146"/>
        <v>0</v>
      </c>
      <c r="AE176" s="232">
        <f t="shared" si="147"/>
        <v>-181.32402540450792</v>
      </c>
      <c r="AF176" s="236" t="str">
        <f t="shared" si="148"/>
        <v/>
      </c>
      <c r="AG176" s="251">
        <f t="shared" si="149"/>
        <v>98.868458617177595</v>
      </c>
      <c r="AH176" s="236" t="str">
        <f t="shared" si="150"/>
        <v/>
      </c>
      <c r="AI176" s="236" t="str">
        <f t="shared" si="151"/>
        <v>S</v>
      </c>
      <c r="AK176">
        <v>0</v>
      </c>
      <c r="AL176" t="e">
        <f t="shared" si="152"/>
        <v>#N/A</v>
      </c>
      <c r="AM176" t="e">
        <f t="shared" si="153"/>
        <v>#N/A</v>
      </c>
      <c r="AN176" t="e">
        <f t="shared" si="154"/>
        <v>#N/A</v>
      </c>
      <c r="AO176" s="261" t="e">
        <f t="shared" si="155"/>
        <v>#N/A</v>
      </c>
      <c r="AP176" s="261" t="e">
        <f t="shared" si="156"/>
        <v>#N/A</v>
      </c>
      <c r="AQ176" s="261" t="e">
        <f t="shared" si="157"/>
        <v>#N/A</v>
      </c>
      <c r="AX176" s="255"/>
      <c r="AY176" s="255"/>
      <c r="AZ176" s="255"/>
      <c r="BB176" s="257">
        <f t="shared" si="158"/>
        <v>0</v>
      </c>
      <c r="BC176">
        <f t="shared" si="159"/>
        <v>0</v>
      </c>
      <c r="BD176" s="28">
        <f t="shared" si="160"/>
        <v>0</v>
      </c>
      <c r="BE176" s="28">
        <f t="shared" si="162"/>
        <v>0</v>
      </c>
    </row>
    <row r="177" spans="1:57" x14ac:dyDescent="0.25">
      <c r="A177" s="224" t="s">
        <v>1231</v>
      </c>
      <c r="B177" t="s">
        <v>298</v>
      </c>
      <c r="C177" s="253">
        <f>'Liste WO'!C169</f>
        <v>45666</v>
      </c>
      <c r="D177" s="224">
        <f>'Liste WO'!D169</f>
        <v>294</v>
      </c>
      <c r="E177" s="224" t="str">
        <f>'Liste WO'!E169</f>
        <v>Digi America Inc.</v>
      </c>
      <c r="F177" s="224" t="str">
        <f>_xlfn.XLOOKUP(E177,Clients!B:B,Clients!C:C)</f>
        <v>Digi</v>
      </c>
      <c r="G177" s="224">
        <f>_xlfn.XLOOKUP(D177,'PO Client'!$A:$A,'PO Client'!$E:$E,FALSE)</f>
        <v>50009018</v>
      </c>
      <c r="H177" s="234">
        <f>'Liste WO'!I169</f>
        <v>40103</v>
      </c>
      <c r="I177" s="234">
        <f>'Liste WO'!J169</f>
        <v>30025</v>
      </c>
      <c r="J177" s="226" t="str">
        <f>'Liste WO'!L169</f>
        <v>D11-1</v>
      </c>
      <c r="K177" s="227">
        <v>45534.079007999993</v>
      </c>
      <c r="L177" s="227">
        <v>0</v>
      </c>
      <c r="M177" s="227">
        <v>45036</v>
      </c>
      <c r="N177" s="227"/>
      <c r="O177" s="227">
        <v>720</v>
      </c>
      <c r="P177" s="228">
        <v>6</v>
      </c>
      <c r="Q177" s="81">
        <v>8</v>
      </c>
      <c r="R177" s="229">
        <v>-161.5</v>
      </c>
      <c r="S177" s="235">
        <v>1.4421999999999999</v>
      </c>
      <c r="T177" s="231">
        <f>_xlfn.XLOOKUP(I177,'Prix MP'!A:A,'Prix MP'!U:U, 0)</f>
        <v>0.36934253244035825</v>
      </c>
      <c r="U177" s="232">
        <f t="shared" si="139"/>
        <v>16633.710290983974</v>
      </c>
      <c r="V177" s="232">
        <f t="shared" si="140"/>
        <v>183.96176217009901</v>
      </c>
      <c r="W177" s="233">
        <f t="shared" si="141"/>
        <v>1.0938598492625372E-2</v>
      </c>
      <c r="X177" s="232">
        <f t="shared" si="142"/>
        <v>174.98287058823527</v>
      </c>
      <c r="Y177" s="232">
        <f t="shared" si="143"/>
        <v>115.19999999999999</v>
      </c>
      <c r="Z177" s="232">
        <f t="shared" si="144"/>
        <v>480.76923076923077</v>
      </c>
      <c r="AA177" s="232">
        <f t="shared" si="145"/>
        <v>17427.124154511541</v>
      </c>
      <c r="AB177" s="244">
        <f>_xlfn.XLOOKUP(H177,'Prix vente'!A:A,'Prix vente'!X:X, "")</f>
        <v>0.31</v>
      </c>
      <c r="AC177" s="244" t="str">
        <f>_xlfn.XLOOKUP(H177,'Prix vente'!A:A,'Prix vente'!Z:Z, "")</f>
        <v>USD</v>
      </c>
      <c r="AD177" s="232">
        <f t="shared" si="146"/>
        <v>20134.784951999998</v>
      </c>
      <c r="AE177" s="232">
        <f t="shared" si="147"/>
        <v>2707.6607974884573</v>
      </c>
      <c r="AF177" s="236">
        <f t="shared" si="148"/>
        <v>0.1344767676408436</v>
      </c>
      <c r="AG177" s="251">
        <f t="shared" si="149"/>
        <v>16817.672053154074</v>
      </c>
      <c r="AH177" s="236">
        <f t="shared" si="150"/>
        <v>0.83525461499818832</v>
      </c>
      <c r="AI177" s="236" t="str">
        <f t="shared" si="151"/>
        <v/>
      </c>
      <c r="AK177">
        <v>0</v>
      </c>
      <c r="AL177" t="e">
        <f t="shared" si="152"/>
        <v>#N/A</v>
      </c>
      <c r="AM177" t="e">
        <f t="shared" si="153"/>
        <v>#N/A</v>
      </c>
      <c r="AN177" t="e">
        <f t="shared" si="154"/>
        <v>#N/A</v>
      </c>
      <c r="AO177" s="261" t="e">
        <f t="shared" si="155"/>
        <v>#N/A</v>
      </c>
      <c r="AP177" s="261" t="e">
        <f t="shared" si="156"/>
        <v>#N/A</v>
      </c>
      <c r="AQ177" s="261" t="e">
        <f t="shared" si="157"/>
        <v>#N/A</v>
      </c>
      <c r="AX177" s="255"/>
      <c r="AY177" s="255"/>
      <c r="AZ177" s="255"/>
      <c r="BB177" s="257">
        <f t="shared" si="158"/>
        <v>0</v>
      </c>
      <c r="BC177">
        <f t="shared" si="159"/>
        <v>0</v>
      </c>
      <c r="BD177" s="28">
        <f t="shared" si="160"/>
        <v>0</v>
      </c>
      <c r="BE177" s="28">
        <f t="shared" si="162"/>
        <v>0</v>
      </c>
    </row>
    <row r="178" spans="1:57" x14ac:dyDescent="0.25">
      <c r="A178" s="224" t="s">
        <v>1232</v>
      </c>
      <c r="B178" t="s">
        <v>298</v>
      </c>
      <c r="C178" s="253">
        <f>'Liste WO'!C170</f>
        <v>45672</v>
      </c>
      <c r="D178" s="224">
        <f>'Liste WO'!D170</f>
        <v>295</v>
      </c>
      <c r="E178" s="224" t="str">
        <f>'Liste WO'!E170</f>
        <v>IMS</v>
      </c>
      <c r="F178" s="224" t="str">
        <f>_xlfn.XLOOKUP(E178,Clients!B:B,Clients!C:C)</f>
        <v>IMS</v>
      </c>
      <c r="G178" s="224">
        <f>_xlfn.XLOOKUP(D178,'PO Client'!$A:$A,'PO Client'!$E:$E,FALSE)</f>
        <v>2501687</v>
      </c>
      <c r="H178" s="234">
        <f>'Liste WO'!I170</f>
        <v>40223</v>
      </c>
      <c r="I178" s="234">
        <f>'Liste WO'!J170</f>
        <v>30042</v>
      </c>
      <c r="J178" s="226" t="str">
        <f>'Liste WO'!L170</f>
        <v>T11-1</v>
      </c>
      <c r="K178" s="227">
        <v>7638.6524400000008</v>
      </c>
      <c r="L178" s="227">
        <v>0</v>
      </c>
      <c r="M178" s="227">
        <v>7524</v>
      </c>
      <c r="N178" s="227"/>
      <c r="O178" s="227">
        <v>60</v>
      </c>
      <c r="P178" s="228">
        <v>2</v>
      </c>
      <c r="Q178" s="81">
        <v>1.75</v>
      </c>
      <c r="R178" s="248">
        <f>203.05/2</f>
        <v>101.52500000000001</v>
      </c>
      <c r="S178" s="235"/>
      <c r="T178" s="231">
        <f>_xlfn.XLOOKUP(I178,'Prix MP'!A:A,'Prix MP'!U:U, 0)</f>
        <v>0.2734860931279533</v>
      </c>
      <c r="U178" s="232">
        <f t="shared" si="139"/>
        <v>2057.7093646947205</v>
      </c>
      <c r="V178" s="232">
        <f t="shared" si="140"/>
        <v>31.355847883187284</v>
      </c>
      <c r="W178" s="233">
        <f t="shared" si="141"/>
        <v>1.5009511284951295E-2</v>
      </c>
      <c r="X178" s="232">
        <f t="shared" si="142"/>
        <v>14.58190588235294</v>
      </c>
      <c r="Y178" s="232">
        <f t="shared" si="143"/>
        <v>38.4</v>
      </c>
      <c r="Z178" s="232">
        <f t="shared" si="144"/>
        <v>105.16826923076923</v>
      </c>
      <c r="AA178" s="232">
        <f t="shared" si="145"/>
        <v>2348.7403876910303</v>
      </c>
      <c r="AB178" s="244">
        <f>_xlfn.XLOOKUP(H178,'Prix vente'!A:A,'Prix vente'!X:X, "")</f>
        <v>0.375</v>
      </c>
      <c r="AC178" s="244" t="str">
        <f>_xlfn.XLOOKUP(H178,'Prix vente'!A:A,'Prix vente'!Z:Z, "")</f>
        <v>CAD</v>
      </c>
      <c r="AD178" s="232">
        <f t="shared" si="146"/>
        <v>2821.5</v>
      </c>
      <c r="AE178" s="232">
        <f t="shared" si="147"/>
        <v>472.75961230896974</v>
      </c>
      <c r="AF178" s="236">
        <f t="shared" si="148"/>
        <v>0.16755612699236921</v>
      </c>
      <c r="AG178" s="251">
        <f t="shared" si="149"/>
        <v>2089.0652125779079</v>
      </c>
      <c r="AH178" s="236">
        <f t="shared" si="150"/>
        <v>0.74040943206730747</v>
      </c>
      <c r="AI178" s="236" t="str">
        <f t="shared" si="151"/>
        <v/>
      </c>
      <c r="AK178">
        <v>0</v>
      </c>
      <c r="AL178" t="e">
        <f t="shared" si="152"/>
        <v>#N/A</v>
      </c>
      <c r="AM178" t="e">
        <f t="shared" si="153"/>
        <v>#N/A</v>
      </c>
      <c r="AN178" t="e">
        <f t="shared" si="154"/>
        <v>#N/A</v>
      </c>
      <c r="AO178" s="261" t="e">
        <f t="shared" si="155"/>
        <v>#N/A</v>
      </c>
      <c r="AP178" s="261" t="e">
        <f t="shared" si="156"/>
        <v>#N/A</v>
      </c>
      <c r="AQ178" s="261" t="e">
        <f t="shared" si="157"/>
        <v>#N/A</v>
      </c>
      <c r="AX178" s="255"/>
      <c r="AY178" s="255"/>
      <c r="AZ178" s="255"/>
      <c r="BB178" s="257">
        <f t="shared" si="158"/>
        <v>0</v>
      </c>
      <c r="BC178">
        <f t="shared" si="159"/>
        <v>0</v>
      </c>
      <c r="BD178" s="28">
        <f t="shared" si="160"/>
        <v>0</v>
      </c>
      <c r="BE178" s="28">
        <f t="shared" si="162"/>
        <v>0</v>
      </c>
    </row>
    <row r="179" spans="1:57" x14ac:dyDescent="0.25">
      <c r="A179" s="224" t="s">
        <v>1233</v>
      </c>
      <c r="B179" t="s">
        <v>298</v>
      </c>
      <c r="C179" s="253">
        <f>'Liste WO'!C171</f>
        <v>45672</v>
      </c>
      <c r="D179" s="224">
        <f>'Liste WO'!D171</f>
        <v>296</v>
      </c>
      <c r="E179" s="224" t="str">
        <f>'Liste WO'!E171</f>
        <v>IMS</v>
      </c>
      <c r="F179" s="224" t="str">
        <f>_xlfn.XLOOKUP(E179,Clients!B:B,Clients!C:C)</f>
        <v>IMS</v>
      </c>
      <c r="G179" s="224">
        <f>_xlfn.XLOOKUP(D179,'PO Client'!$A:$A,'PO Client'!$E:$E,FALSE)</f>
        <v>2501688</v>
      </c>
      <c r="H179" s="234">
        <f>'Liste WO'!I171</f>
        <v>40224</v>
      </c>
      <c r="I179" s="234">
        <f>'Liste WO'!J171</f>
        <v>30042</v>
      </c>
      <c r="J179" s="226" t="str">
        <f>'Liste WO'!L171</f>
        <v>T11-1</v>
      </c>
      <c r="K179" s="227">
        <v>7638.6524400000008</v>
      </c>
      <c r="L179" s="227">
        <v>0</v>
      </c>
      <c r="M179" s="227">
        <v>7487.9999999999991</v>
      </c>
      <c r="N179" s="227"/>
      <c r="O179" s="227">
        <v>60</v>
      </c>
      <c r="P179" s="228">
        <v>2</v>
      </c>
      <c r="Q179" s="81">
        <v>0.75</v>
      </c>
      <c r="R179" s="248">
        <f>203.05/2</f>
        <v>101.52500000000001</v>
      </c>
      <c r="S179" s="235"/>
      <c r="T179" s="231">
        <f>_xlfn.XLOOKUP(I179,'Prix MP'!A:A,'Prix MP'!U:U, 0)</f>
        <v>0.2734860931279533</v>
      </c>
      <c r="U179" s="232">
        <f t="shared" si="139"/>
        <v>2047.863865342114</v>
      </c>
      <c r="V179" s="232">
        <f t="shared" si="140"/>
        <v>41.201347235793854</v>
      </c>
      <c r="W179" s="233">
        <f t="shared" si="141"/>
        <v>1.9722384436698059E-2</v>
      </c>
      <c r="X179" s="232">
        <f t="shared" si="142"/>
        <v>14.58190588235294</v>
      </c>
      <c r="Y179" s="232">
        <f t="shared" si="143"/>
        <v>38.4</v>
      </c>
      <c r="Z179" s="232">
        <f t="shared" si="144"/>
        <v>45.072115384615387</v>
      </c>
      <c r="AA179" s="232">
        <f t="shared" si="145"/>
        <v>2288.6442338448765</v>
      </c>
      <c r="AB179" s="244">
        <f>_xlfn.XLOOKUP(H179,'Prix vente'!A:A,'Prix vente'!X:X, "")</f>
        <v>0.375</v>
      </c>
      <c r="AC179" s="244" t="str">
        <f>_xlfn.XLOOKUP(H179,'Prix vente'!A:A,'Prix vente'!Z:Z, "")</f>
        <v>CAD</v>
      </c>
      <c r="AD179" s="232">
        <f t="shared" si="146"/>
        <v>2807.9999999999995</v>
      </c>
      <c r="AE179" s="232">
        <f t="shared" si="147"/>
        <v>519.35576615512309</v>
      </c>
      <c r="AF179" s="236">
        <f t="shared" si="148"/>
        <v>0.18495575717775037</v>
      </c>
      <c r="AG179" s="251">
        <f t="shared" si="149"/>
        <v>2089.0652125779079</v>
      </c>
      <c r="AH179" s="236">
        <f t="shared" si="150"/>
        <v>0.7439690927984004</v>
      </c>
      <c r="AI179" s="236" t="str">
        <f t="shared" si="151"/>
        <v/>
      </c>
      <c r="AK179">
        <v>0</v>
      </c>
      <c r="AL179" t="e">
        <f t="shared" si="152"/>
        <v>#N/A</v>
      </c>
      <c r="AM179" t="e">
        <f t="shared" si="153"/>
        <v>#N/A</v>
      </c>
      <c r="AN179" t="e">
        <f t="shared" si="154"/>
        <v>#N/A</v>
      </c>
      <c r="AO179" s="261" t="e">
        <f t="shared" si="155"/>
        <v>#N/A</v>
      </c>
      <c r="AP179" s="261" t="e">
        <f t="shared" si="156"/>
        <v>#N/A</v>
      </c>
      <c r="AQ179" s="261" t="e">
        <f t="shared" si="157"/>
        <v>#N/A</v>
      </c>
      <c r="AX179" s="255"/>
      <c r="AY179" s="255"/>
      <c r="AZ179" s="255"/>
      <c r="BB179" s="257">
        <f t="shared" si="158"/>
        <v>0</v>
      </c>
      <c r="BC179">
        <f t="shared" si="159"/>
        <v>0</v>
      </c>
      <c r="BD179" s="28">
        <f t="shared" si="160"/>
        <v>0</v>
      </c>
      <c r="BE179" s="28">
        <f t="shared" si="162"/>
        <v>0</v>
      </c>
    </row>
    <row r="180" spans="1:57" x14ac:dyDescent="0.25">
      <c r="A180" s="224" t="s">
        <v>1234</v>
      </c>
      <c r="B180" t="s">
        <v>298</v>
      </c>
      <c r="C180" s="253">
        <f>'Liste WO'!C172</f>
        <v>45667</v>
      </c>
      <c r="D180" s="224">
        <f>'Liste WO'!D172</f>
        <v>297</v>
      </c>
      <c r="E180" s="224" t="str">
        <f>'Liste WO'!E172</f>
        <v>Imprimerie Ste-Julie</v>
      </c>
      <c r="F180" s="224" t="str">
        <f>_xlfn.XLOOKUP(E180,Clients!B:B,Clients!C:C)</f>
        <v>Imprimerie Ste-Julie</v>
      </c>
      <c r="G180" s="224">
        <f>_xlfn.XLOOKUP(D180,'PO Client'!$A:$A,'PO Client'!$E:$E,FALSE)</f>
        <v>106713</v>
      </c>
      <c r="H180" s="234">
        <f>'Liste WO'!I172</f>
        <v>40117</v>
      </c>
      <c r="I180" s="234">
        <f>'Liste WO'!J172</f>
        <v>30036</v>
      </c>
      <c r="J180" s="226" t="str">
        <f>'Liste WO'!L172</f>
        <v>S15-3</v>
      </c>
      <c r="K180" s="227">
        <v>14228.947920000001</v>
      </c>
      <c r="L180" s="227">
        <v>10625.6304</v>
      </c>
      <c r="M180" s="227">
        <v>3456</v>
      </c>
      <c r="N180" s="227"/>
      <c r="O180" s="227">
        <v>59.999999999999993</v>
      </c>
      <c r="P180" s="228">
        <v>1</v>
      </c>
      <c r="Q180" s="81">
        <v>1.5</v>
      </c>
      <c r="R180" s="229">
        <v>-10.77</v>
      </c>
      <c r="S180" s="235">
        <v>1.4411</v>
      </c>
      <c r="T180" s="231">
        <f>_xlfn.XLOOKUP(I180,'Prix MP'!A:A,'Prix MP'!U:U, 0)</f>
        <v>0.2582568285373486</v>
      </c>
      <c r="U180" s="232">
        <f t="shared" si="139"/>
        <v>892.53559942507673</v>
      </c>
      <c r="V180" s="232">
        <f t="shared" si="140"/>
        <v>38.045755503187557</v>
      </c>
      <c r="W180" s="233">
        <f t="shared" si="141"/>
        <v>1.0353367011269552E-2</v>
      </c>
      <c r="X180" s="232">
        <f t="shared" si="142"/>
        <v>14.581905882352938</v>
      </c>
      <c r="Y180" s="232">
        <f t="shared" si="143"/>
        <v>19.2</v>
      </c>
      <c r="Z180" s="232">
        <f t="shared" si="144"/>
        <v>90.144230769230774</v>
      </c>
      <c r="AA180" s="232">
        <f t="shared" si="145"/>
        <v>1043.737491579848</v>
      </c>
      <c r="AB180" s="244">
        <f>_xlfn.XLOOKUP(H180,'Prix vente'!A:A,'Prix vente'!X:X, "")</f>
        <v>0.28000000000000003</v>
      </c>
      <c r="AC180" s="244" t="str">
        <f>_xlfn.XLOOKUP(H180,'Prix vente'!A:A,'Prix vente'!Z:Z, "")</f>
        <v>USD</v>
      </c>
      <c r="AD180" s="232">
        <f t="shared" si="146"/>
        <v>1394.5236480000001</v>
      </c>
      <c r="AE180" s="232">
        <f t="shared" si="147"/>
        <v>350.78615642015211</v>
      </c>
      <c r="AF180" s="236">
        <f t="shared" si="148"/>
        <v>0.25154550582433155</v>
      </c>
      <c r="AG180" s="251">
        <f t="shared" si="149"/>
        <v>930.58135492826432</v>
      </c>
      <c r="AH180" s="236">
        <f t="shared" si="150"/>
        <v>0.66731127597792039</v>
      </c>
      <c r="AI180" s="236" t="str">
        <f t="shared" si="151"/>
        <v/>
      </c>
      <c r="AK180">
        <v>0</v>
      </c>
      <c r="AL180" t="e">
        <f t="shared" si="152"/>
        <v>#N/A</v>
      </c>
      <c r="AM180" t="e">
        <f t="shared" si="153"/>
        <v>#N/A</v>
      </c>
      <c r="AN180" t="e">
        <f t="shared" si="154"/>
        <v>#N/A</v>
      </c>
      <c r="AO180" s="261" t="e">
        <f t="shared" si="155"/>
        <v>#N/A</v>
      </c>
      <c r="AP180" s="261" t="e">
        <f t="shared" si="156"/>
        <v>#N/A</v>
      </c>
      <c r="AQ180" s="261" t="e">
        <f t="shared" si="157"/>
        <v>#N/A</v>
      </c>
      <c r="AX180" s="255"/>
      <c r="AY180" s="255"/>
      <c r="AZ180" s="255"/>
      <c r="BB180" s="257">
        <f t="shared" si="158"/>
        <v>0</v>
      </c>
      <c r="BC180">
        <f t="shared" si="159"/>
        <v>0</v>
      </c>
      <c r="BD180" s="28">
        <f t="shared" si="160"/>
        <v>0</v>
      </c>
      <c r="BE180" s="28">
        <f t="shared" si="162"/>
        <v>0</v>
      </c>
    </row>
    <row r="181" spans="1:57" x14ac:dyDescent="0.25">
      <c r="A181" s="224" t="s">
        <v>1235</v>
      </c>
      <c r="B181" t="s">
        <v>298</v>
      </c>
      <c r="C181" s="253">
        <f>'Liste WO'!C173</f>
        <v>45670</v>
      </c>
      <c r="D181" s="224">
        <f>'Liste WO'!D173</f>
        <v>298</v>
      </c>
      <c r="E181" s="224" t="str">
        <f>'Liste WO'!E173</f>
        <v>3G Print Group Inc.</v>
      </c>
      <c r="F181" s="224" t="str">
        <f>_xlfn.XLOOKUP(E181,Clients!B:B,Clients!C:C)</f>
        <v>3G</v>
      </c>
      <c r="G181" s="224">
        <f>_xlfn.XLOOKUP(D181,'PO Client'!$A:$A,'PO Client'!$E:$E,FALSE)</f>
        <v>2985</v>
      </c>
      <c r="H181" s="234">
        <f>'Liste WO'!I173</f>
        <v>40227</v>
      </c>
      <c r="I181" s="234">
        <f>'Liste WO'!J173</f>
        <v>30036</v>
      </c>
      <c r="J181" s="226" t="str">
        <f>'Liste WO'!L173</f>
        <v>S15-3</v>
      </c>
      <c r="K181" s="227">
        <v>10625.6304</v>
      </c>
      <c r="L181" s="227">
        <v>3614.16</v>
      </c>
      <c r="M181" s="227">
        <v>6912</v>
      </c>
      <c r="N181" s="227"/>
      <c r="O181" s="227">
        <v>59.999999999999993</v>
      </c>
      <c r="P181" s="228">
        <v>2</v>
      </c>
      <c r="Q181" s="81">
        <v>2</v>
      </c>
      <c r="R181" s="229">
        <v>285.02</v>
      </c>
      <c r="S181" s="235"/>
      <c r="T181" s="231">
        <f>_xlfn.XLOOKUP(I181,'Prix MP'!A:A,'Prix MP'!U:U, 0)</f>
        <v>0.2582568285373486</v>
      </c>
      <c r="U181" s="232">
        <f t="shared" si="139"/>
        <v>1785.0711988501535</v>
      </c>
      <c r="V181" s="232">
        <f t="shared" si="140"/>
        <v>25.688910037341522</v>
      </c>
      <c r="W181" s="233">
        <f t="shared" si="141"/>
        <v>9.3613645737198013E-3</v>
      </c>
      <c r="X181" s="232">
        <f t="shared" si="142"/>
        <v>14.581905882352938</v>
      </c>
      <c r="Y181" s="232">
        <f t="shared" si="143"/>
        <v>38.4</v>
      </c>
      <c r="Z181" s="232">
        <f t="shared" si="144"/>
        <v>120.19230769230769</v>
      </c>
      <c r="AA181" s="232">
        <f t="shared" si="145"/>
        <v>2268.9543224621557</v>
      </c>
      <c r="AB181" s="244">
        <f>_xlfn.XLOOKUP(H181,'Prix vente'!A:A,'Prix vente'!X:X, "")</f>
        <v>0.34399999999999997</v>
      </c>
      <c r="AC181" s="244" t="str">
        <f>_xlfn.XLOOKUP(H181,'Prix vente'!A:A,'Prix vente'!Z:Z, "")</f>
        <v>CAD</v>
      </c>
      <c r="AD181" s="232">
        <f t="shared" si="146"/>
        <v>2377.7279999999996</v>
      </c>
      <c r="AE181" s="232">
        <f t="shared" si="147"/>
        <v>108.77367753784392</v>
      </c>
      <c r="AF181" s="236">
        <f t="shared" si="148"/>
        <v>4.5746896843475771E-2</v>
      </c>
      <c r="AG181" s="251">
        <f t="shared" si="149"/>
        <v>1810.7601088874949</v>
      </c>
      <c r="AH181" s="236">
        <f t="shared" si="150"/>
        <v>0.76155056797392096</v>
      </c>
      <c r="AI181" s="236" t="str">
        <f t="shared" si="151"/>
        <v/>
      </c>
      <c r="AK181">
        <v>0</v>
      </c>
      <c r="AL181" t="e">
        <f t="shared" si="152"/>
        <v>#N/A</v>
      </c>
      <c r="AM181" t="e">
        <f t="shared" si="153"/>
        <v>#N/A</v>
      </c>
      <c r="AN181" t="e">
        <f t="shared" si="154"/>
        <v>#N/A</v>
      </c>
      <c r="AO181" s="261" t="e">
        <f t="shared" si="155"/>
        <v>#N/A</v>
      </c>
      <c r="AP181" s="261" t="e">
        <f t="shared" si="156"/>
        <v>#N/A</v>
      </c>
      <c r="AQ181" s="261" t="e">
        <f t="shared" si="157"/>
        <v>#N/A</v>
      </c>
      <c r="AX181" s="255"/>
      <c r="AY181" s="255"/>
      <c r="AZ181" s="255"/>
      <c r="BB181" s="257">
        <f t="shared" si="158"/>
        <v>0</v>
      </c>
      <c r="BC181">
        <f t="shared" si="159"/>
        <v>0</v>
      </c>
      <c r="BD181" s="28">
        <f t="shared" si="160"/>
        <v>0</v>
      </c>
      <c r="BE181" s="28">
        <f t="shared" si="162"/>
        <v>0</v>
      </c>
    </row>
    <row r="182" spans="1:57" x14ac:dyDescent="0.25">
      <c r="A182" s="224" t="s">
        <v>1236</v>
      </c>
      <c r="B182" t="s">
        <v>298</v>
      </c>
      <c r="C182" s="253">
        <f>'Liste WO'!C174</f>
        <v>45671</v>
      </c>
      <c r="D182" s="224">
        <f>'Liste WO'!D174</f>
        <v>299</v>
      </c>
      <c r="E182" s="224" t="str">
        <f>'Liste WO'!E174</f>
        <v>REDEMAC</v>
      </c>
      <c r="F182" s="224" t="str">
        <f>_xlfn.XLOOKUP(E182,Clients!B:B,Clients!C:C)</f>
        <v>REDEMAC</v>
      </c>
      <c r="G182" s="224" t="str">
        <f>_xlfn.XLOOKUP(D182,'PO Client'!$A:$A,'PO Client'!$E:$E,FALSE)</f>
        <v>Échantillon D11</v>
      </c>
      <c r="H182" s="234">
        <f>'Liste WO'!I174</f>
        <v>40230</v>
      </c>
      <c r="I182" s="234">
        <f>'Liste WO'!J174</f>
        <v>30025</v>
      </c>
      <c r="J182" s="226" t="str">
        <f>'Liste WO'!L174</f>
        <v>D11-1</v>
      </c>
      <c r="K182" s="227">
        <v>2636.7</v>
      </c>
      <c r="L182" s="227">
        <v>0</v>
      </c>
      <c r="M182" s="227">
        <v>2601.0611999999996</v>
      </c>
      <c r="N182" s="227"/>
      <c r="O182" s="227">
        <v>42.500999999999998</v>
      </c>
      <c r="P182" s="228">
        <v>1</v>
      </c>
      <c r="Q182" s="81">
        <v>1</v>
      </c>
      <c r="R182" s="229">
        <v>0</v>
      </c>
      <c r="S182" s="235"/>
      <c r="T182" s="231">
        <f>_xlfn.XLOOKUP(I182,'Prix MP'!A:A,'Prix MP'!U:U, 0)</f>
        <v>0.36934253244035825</v>
      </c>
      <c r="U182" s="232">
        <f t="shared" ref="U182:U245" si="163">(M182+N182)*T182</f>
        <v>960.68253064035707</v>
      </c>
      <c r="V182" s="232">
        <f t="shared" ref="V182:V245" si="164">(K182-M182-L182)*T182</f>
        <v>13.162924645135504</v>
      </c>
      <c r="W182" s="233">
        <f t="shared" ref="W182:W245" si="165">IFERROR((K182-M182-L182)/K182,"")</f>
        <v>1.3516441005802775E-2</v>
      </c>
      <c r="X182" s="232">
        <f t="shared" ref="X182:X245" si="166">20.6577/85*O182</f>
        <v>10.329093031764705</v>
      </c>
      <c r="Y182" s="232">
        <f t="shared" ref="Y182:Y245" si="167">19.2*P182</f>
        <v>19.2</v>
      </c>
      <c r="Z182" s="232">
        <f t="shared" ref="Z182:Z245" si="168">125000/52/40*Q182</f>
        <v>60.096153846153847</v>
      </c>
      <c r="AA182" s="232">
        <f t="shared" ref="AA182:AA245" si="169">(M182+N182)*T182+R182+V182+X182+Y182+Z182</f>
        <v>1063.4707021634113</v>
      </c>
      <c r="AB182" s="244">
        <f>_xlfn.XLOOKUP(H182,'Prix vente'!A:A,'Prix vente'!X:X, "")</f>
        <v>0</v>
      </c>
      <c r="AC182" s="244" t="str">
        <f>_xlfn.XLOOKUP(H182,'Prix vente'!A:A,'Prix vente'!Z:Z, "")</f>
        <v>CAD</v>
      </c>
      <c r="AD182" s="232">
        <f t="shared" ref="AD182:AD245" si="170">IFERROR(IF(AC182="CAD",(M182+N182)*AB182,(M182+N182)*AB182*S182),0)</f>
        <v>0</v>
      </c>
      <c r="AE182" s="232">
        <f t="shared" ref="AE182:AE245" si="171">AD182-AA182</f>
        <v>-1063.4707021634113</v>
      </c>
      <c r="AF182" s="236" t="str">
        <f t="shared" ref="AF182:AF245" si="172">IFERROR(1-AA182/AD182,"")</f>
        <v/>
      </c>
      <c r="AG182" s="251">
        <f t="shared" ref="AG182:AG245" si="173">((M182+N182)*T182+V182)</f>
        <v>973.84545528549256</v>
      </c>
      <c r="AH182" s="236" t="str">
        <f t="shared" ref="AH182:AH245" si="174">IFERROR(AG182/AD182,"")</f>
        <v/>
      </c>
      <c r="AI182" s="236" t="str">
        <f t="shared" ref="AI182:AI245" si="175">IFERROR(IF(AD182=0,"S",""),"S")</f>
        <v>S</v>
      </c>
      <c r="AK182">
        <v>0</v>
      </c>
      <c r="AL182" t="e">
        <f t="shared" si="152"/>
        <v>#N/A</v>
      </c>
      <c r="AM182" t="e">
        <f t="shared" si="153"/>
        <v>#N/A</v>
      </c>
      <c r="AN182" t="e">
        <f t="shared" si="154"/>
        <v>#N/A</v>
      </c>
      <c r="AO182" s="261" t="e">
        <f t="shared" si="155"/>
        <v>#N/A</v>
      </c>
      <c r="AP182" s="261" t="e">
        <f t="shared" si="156"/>
        <v>#N/A</v>
      </c>
      <c r="AQ182" s="261" t="e">
        <f t="shared" si="157"/>
        <v>#N/A</v>
      </c>
      <c r="AX182" s="255"/>
      <c r="AY182" s="255"/>
      <c r="AZ182" s="255"/>
      <c r="BB182" s="257">
        <f t="shared" si="158"/>
        <v>0</v>
      </c>
      <c r="BC182">
        <f t="shared" si="159"/>
        <v>0</v>
      </c>
      <c r="BD182" s="28">
        <f t="shared" si="160"/>
        <v>0</v>
      </c>
      <c r="BE182" s="28">
        <f t="shared" si="162"/>
        <v>0</v>
      </c>
    </row>
    <row r="183" spans="1:57" x14ac:dyDescent="0.25">
      <c r="A183" s="224" t="s">
        <v>1237</v>
      </c>
      <c r="B183" t="s">
        <v>298</v>
      </c>
      <c r="C183" s="253">
        <f>'Liste WO'!C175</f>
        <v>45671</v>
      </c>
      <c r="D183" s="224">
        <f>'Liste WO'!D175</f>
        <v>300</v>
      </c>
      <c r="E183" s="224" t="str">
        <f>'Liste WO'!E175</f>
        <v>Damaflex Imprimerie Multiservices Inc.</v>
      </c>
      <c r="F183" s="224" t="str">
        <f>_xlfn.XLOOKUP(E183,Clients!B:B,Clients!C:C)</f>
        <v>Damaflex</v>
      </c>
      <c r="G183" s="224">
        <f>_xlfn.XLOOKUP(D183,'PO Client'!$A:$A,'PO Client'!$E:$E,FALSE)</f>
        <v>179986</v>
      </c>
      <c r="H183" s="234">
        <f>'Liste WO'!I175</f>
        <v>40228</v>
      </c>
      <c r="I183" s="234">
        <f>'Liste WO'!J175</f>
        <v>30025</v>
      </c>
      <c r="J183" s="226" t="str">
        <f>'Liste WO'!L175</f>
        <v>D11-1</v>
      </c>
      <c r="K183" s="227">
        <v>7589.0131679999995</v>
      </c>
      <c r="L183" s="227">
        <v>0</v>
      </c>
      <c r="M183" s="227">
        <v>7487.9999999999991</v>
      </c>
      <c r="N183" s="227"/>
      <c r="O183" s="227">
        <v>60</v>
      </c>
      <c r="P183" s="228">
        <v>2</v>
      </c>
      <c r="Q183" s="81">
        <v>2</v>
      </c>
      <c r="R183" s="248">
        <v>124.45</v>
      </c>
      <c r="S183" s="235"/>
      <c r="T183" s="231">
        <f>_xlfn.XLOOKUP(I183,'Prix MP'!A:A,'Prix MP'!U:U, 0)</f>
        <v>0.36934253244035825</v>
      </c>
      <c r="U183" s="232">
        <f t="shared" si="163"/>
        <v>2765.6368829134021</v>
      </c>
      <c r="V183" s="232">
        <f t="shared" si="164"/>
        <v>37.308459278943509</v>
      </c>
      <c r="W183" s="233">
        <f t="shared" si="165"/>
        <v>1.3310448376336301E-2</v>
      </c>
      <c r="X183" s="232">
        <f t="shared" si="166"/>
        <v>14.58190588235294</v>
      </c>
      <c r="Y183" s="232">
        <f t="shared" si="167"/>
        <v>38.4</v>
      </c>
      <c r="Z183" s="232">
        <f t="shared" si="168"/>
        <v>120.19230769230769</v>
      </c>
      <c r="AA183" s="232">
        <f t="shared" si="169"/>
        <v>3100.5695557670065</v>
      </c>
      <c r="AB183" s="244">
        <f>_xlfn.XLOOKUP(H183,'Prix vente'!A:A,'Prix vente'!X:X, "")</f>
        <v>0.43099999999999999</v>
      </c>
      <c r="AC183" s="244" t="str">
        <f>_xlfn.XLOOKUP(H183,'Prix vente'!A:A,'Prix vente'!Z:Z, "")</f>
        <v>CAD</v>
      </c>
      <c r="AD183" s="232">
        <f t="shared" si="170"/>
        <v>3227.3279999999995</v>
      </c>
      <c r="AE183" s="232">
        <f t="shared" si="171"/>
        <v>126.75844423299304</v>
      </c>
      <c r="AF183" s="236">
        <f t="shared" si="172"/>
        <v>3.9276591729440868E-2</v>
      </c>
      <c r="AG183" s="251">
        <f t="shared" si="173"/>
        <v>2802.9453421923458</v>
      </c>
      <c r="AH183" s="236">
        <f t="shared" si="174"/>
        <v>0.86850340039572871</v>
      </c>
      <c r="AI183" s="236" t="str">
        <f t="shared" si="175"/>
        <v/>
      </c>
      <c r="AK183">
        <v>0</v>
      </c>
      <c r="AL183" t="e">
        <f t="shared" si="152"/>
        <v>#N/A</v>
      </c>
      <c r="AM183" t="e">
        <f t="shared" si="153"/>
        <v>#N/A</v>
      </c>
      <c r="AN183" t="e">
        <f t="shared" si="154"/>
        <v>#N/A</v>
      </c>
      <c r="AO183" s="261" t="e">
        <f t="shared" si="155"/>
        <v>#N/A</v>
      </c>
      <c r="AP183" s="261" t="e">
        <f t="shared" si="156"/>
        <v>#N/A</v>
      </c>
      <c r="AQ183" s="261" t="e">
        <f t="shared" si="157"/>
        <v>#N/A</v>
      </c>
      <c r="AX183" s="255"/>
      <c r="AY183" s="255"/>
      <c r="AZ183" s="255"/>
      <c r="BB183" s="257">
        <f t="shared" si="158"/>
        <v>0</v>
      </c>
      <c r="BC183">
        <f t="shared" si="159"/>
        <v>0</v>
      </c>
      <c r="BD183" s="28">
        <f t="shared" si="160"/>
        <v>0</v>
      </c>
      <c r="BE183" s="28">
        <f t="shared" si="162"/>
        <v>0</v>
      </c>
    </row>
    <row r="184" spans="1:57" x14ac:dyDescent="0.25">
      <c r="A184" s="224" t="s">
        <v>1238</v>
      </c>
      <c r="B184" t="s">
        <v>298</v>
      </c>
      <c r="C184" s="253">
        <f>'Liste WO'!C176</f>
        <v>45673</v>
      </c>
      <c r="D184" s="224">
        <f>'Liste WO'!D176</f>
        <v>301</v>
      </c>
      <c r="E184" s="224" t="str">
        <f>'Liste WO'!E176</f>
        <v>Emballages Mijo</v>
      </c>
      <c r="F184" s="224" t="str">
        <f>_xlfn.XLOOKUP(E184,Clients!B:B,Clients!C:C)</f>
        <v>Mijo</v>
      </c>
      <c r="G184" s="224">
        <f>_xlfn.XLOOKUP(D184,'PO Client'!$A:$A,'PO Client'!$E:$E,FALSE)</f>
        <v>14339</v>
      </c>
      <c r="H184" s="234">
        <f>'Liste WO'!I176</f>
        <v>40231</v>
      </c>
      <c r="I184" s="234">
        <f>'Liste WO'!J176</f>
        <v>30042</v>
      </c>
      <c r="J184" s="226" t="str">
        <f>'Liste WO'!L176</f>
        <v>T11-1</v>
      </c>
      <c r="K184" s="227">
        <v>7638.6524400000008</v>
      </c>
      <c r="L184" s="227">
        <v>0</v>
      </c>
      <c r="M184" s="227">
        <v>7488</v>
      </c>
      <c r="N184" s="227"/>
      <c r="O184" s="227">
        <v>60</v>
      </c>
      <c r="P184" s="228">
        <v>2</v>
      </c>
      <c r="Q184" s="81">
        <v>1</v>
      </c>
      <c r="R184" s="248">
        <f>220.62/5*2</f>
        <v>88.248000000000005</v>
      </c>
      <c r="S184" s="235"/>
      <c r="T184" s="231">
        <f>_xlfn.XLOOKUP(I184,'Prix MP'!A:A,'Prix MP'!U:U, 0)</f>
        <v>0.2734860931279533</v>
      </c>
      <c r="U184" s="232">
        <f t="shared" si="163"/>
        <v>2047.8638653421144</v>
      </c>
      <c r="V184" s="232">
        <f t="shared" si="164"/>
        <v>41.201347235793605</v>
      </c>
      <c r="W184" s="233">
        <f t="shared" si="165"/>
        <v>1.9722384436697937E-2</v>
      </c>
      <c r="X184" s="232">
        <f t="shared" si="166"/>
        <v>14.58190588235294</v>
      </c>
      <c r="Y184" s="232">
        <f t="shared" si="167"/>
        <v>38.4</v>
      </c>
      <c r="Z184" s="232">
        <f t="shared" si="168"/>
        <v>60.096153846153847</v>
      </c>
      <c r="AA184" s="232">
        <f t="shared" si="169"/>
        <v>2290.391272306415</v>
      </c>
      <c r="AB184" s="244">
        <f>_xlfn.XLOOKUP(H184,'Prix vente'!A:A,'Prix vente'!X:X, "")</f>
        <v>0.374</v>
      </c>
      <c r="AC184" s="244" t="str">
        <f>_xlfn.XLOOKUP(H184,'Prix vente'!A:A,'Prix vente'!Z:Z, "")</f>
        <v>CAD</v>
      </c>
      <c r="AD184" s="232">
        <f t="shared" si="170"/>
        <v>2800.5120000000002</v>
      </c>
      <c r="AE184" s="232">
        <f t="shared" si="171"/>
        <v>510.1207276935852</v>
      </c>
      <c r="AF184" s="236">
        <f t="shared" si="172"/>
        <v>0.18215266626016424</v>
      </c>
      <c r="AG184" s="251">
        <f t="shared" si="173"/>
        <v>2089.0652125779079</v>
      </c>
      <c r="AH184" s="236">
        <f t="shared" si="174"/>
        <v>0.74595831497165799</v>
      </c>
      <c r="AI184" s="236" t="str">
        <f t="shared" si="175"/>
        <v/>
      </c>
      <c r="AK184">
        <v>0</v>
      </c>
      <c r="AL184" t="e">
        <f t="shared" si="152"/>
        <v>#N/A</v>
      </c>
      <c r="AM184" t="e">
        <f t="shared" si="153"/>
        <v>#N/A</v>
      </c>
      <c r="AN184" t="e">
        <f t="shared" si="154"/>
        <v>#N/A</v>
      </c>
      <c r="AO184" s="261" t="e">
        <f t="shared" si="155"/>
        <v>#N/A</v>
      </c>
      <c r="AP184" s="261" t="e">
        <f t="shared" si="156"/>
        <v>#N/A</v>
      </c>
      <c r="AQ184" s="261" t="e">
        <f t="shared" si="157"/>
        <v>#N/A</v>
      </c>
      <c r="AX184" s="255"/>
      <c r="AY184" s="255"/>
      <c r="AZ184" s="255"/>
      <c r="BB184" s="257">
        <f t="shared" si="158"/>
        <v>0</v>
      </c>
      <c r="BC184">
        <f t="shared" si="159"/>
        <v>0</v>
      </c>
      <c r="BD184" s="28">
        <f t="shared" si="160"/>
        <v>0</v>
      </c>
      <c r="BE184" s="28">
        <f t="shared" si="162"/>
        <v>0</v>
      </c>
    </row>
    <row r="185" spans="1:57" x14ac:dyDescent="0.25">
      <c r="A185" s="224" t="s">
        <v>1239</v>
      </c>
      <c r="B185" t="s">
        <v>298</v>
      </c>
      <c r="C185" s="253">
        <f>'Liste WO'!C177</f>
        <v>45677</v>
      </c>
      <c r="D185" s="224">
        <f>'Liste WO'!D177</f>
        <v>302</v>
      </c>
      <c r="E185" s="224" t="str">
        <f>'Liste WO'!E177</f>
        <v>Imprimerie Ste-Julie</v>
      </c>
      <c r="F185" s="224" t="str">
        <f>_xlfn.XLOOKUP(E185,Clients!B:B,Clients!C:C)</f>
        <v>Imprimerie Ste-Julie</v>
      </c>
      <c r="G185" s="224">
        <f>_xlfn.XLOOKUP(D185,'PO Client'!$A:$A,'PO Client'!$E:$E,FALSE)</f>
        <v>106855</v>
      </c>
      <c r="H185" s="234">
        <f>'Liste WO'!I177</f>
        <v>40081</v>
      </c>
      <c r="I185" s="234">
        <f>'Liste WO'!J177</f>
        <v>30011</v>
      </c>
      <c r="J185" s="226" t="str">
        <f>'Liste WO'!L177</f>
        <v>S21-1</v>
      </c>
      <c r="K185" s="227">
        <v>7115.3078399999995</v>
      </c>
      <c r="L185" s="227">
        <v>0</v>
      </c>
      <c r="M185" s="227">
        <v>6911.9999999999991</v>
      </c>
      <c r="N185" s="227"/>
      <c r="O185" s="227">
        <v>120</v>
      </c>
      <c r="P185" s="228">
        <v>2</v>
      </c>
      <c r="Q185" s="81">
        <v>1.5</v>
      </c>
      <c r="R185" s="248">
        <f>-46.2/3*2</f>
        <v>-30.8</v>
      </c>
      <c r="S185" s="235"/>
      <c r="T185" s="231">
        <f>_xlfn.XLOOKUP(I185,'Prix MP'!A:A,'Prix MP'!U:U, 0)</f>
        <v>0.2835786407993599</v>
      </c>
      <c r="U185" s="232">
        <f t="shared" si="163"/>
        <v>1960.0955652051755</v>
      </c>
      <c r="V185" s="232">
        <f t="shared" si="164"/>
        <v>57.653760931053846</v>
      </c>
      <c r="W185" s="233">
        <f t="shared" si="165"/>
        <v>2.857330203720327E-2</v>
      </c>
      <c r="X185" s="232">
        <f t="shared" si="166"/>
        <v>29.16381176470588</v>
      </c>
      <c r="Y185" s="232">
        <f t="shared" si="167"/>
        <v>38.4</v>
      </c>
      <c r="Z185" s="232">
        <f t="shared" si="168"/>
        <v>90.144230769230774</v>
      </c>
      <c r="AA185" s="232">
        <f t="shared" si="169"/>
        <v>2144.6573686701659</v>
      </c>
      <c r="AB185" s="244">
        <f>_xlfn.XLOOKUP(H185,'Prix vente'!A:A,'Prix vente'!X:X, "")</f>
        <v>0.27</v>
      </c>
      <c r="AC185" s="244" t="str">
        <f>_xlfn.XLOOKUP(H185,'Prix vente'!A:A,'Prix vente'!Z:Z, "")</f>
        <v>USD</v>
      </c>
      <c r="AD185" s="232">
        <f t="shared" si="170"/>
        <v>0</v>
      </c>
      <c r="AE185" s="232">
        <f t="shared" si="171"/>
        <v>-2144.6573686701659</v>
      </c>
      <c r="AF185" s="236" t="str">
        <f t="shared" si="172"/>
        <v/>
      </c>
      <c r="AG185" s="251">
        <f t="shared" si="173"/>
        <v>2017.7493261362292</v>
      </c>
      <c r="AH185" s="236" t="str">
        <f t="shared" si="174"/>
        <v/>
      </c>
      <c r="AI185" s="236" t="str">
        <f t="shared" si="175"/>
        <v>S</v>
      </c>
      <c r="AK185">
        <v>0</v>
      </c>
      <c r="AL185" t="e">
        <f t="shared" si="152"/>
        <v>#N/A</v>
      </c>
      <c r="AM185" t="e">
        <f t="shared" si="153"/>
        <v>#N/A</v>
      </c>
      <c r="AN185" t="e">
        <f t="shared" si="154"/>
        <v>#N/A</v>
      </c>
      <c r="AO185" s="261" t="e">
        <f t="shared" si="155"/>
        <v>#N/A</v>
      </c>
      <c r="AP185" s="261" t="e">
        <f t="shared" si="156"/>
        <v>#N/A</v>
      </c>
      <c r="AQ185" s="261" t="e">
        <f t="shared" si="157"/>
        <v>#N/A</v>
      </c>
      <c r="AX185" s="255"/>
      <c r="AY185" s="255"/>
      <c r="AZ185" s="255"/>
      <c r="BB185" s="257">
        <f t="shared" si="158"/>
        <v>0</v>
      </c>
      <c r="BC185">
        <f t="shared" si="159"/>
        <v>0</v>
      </c>
      <c r="BD185" s="28">
        <f t="shared" si="160"/>
        <v>0</v>
      </c>
      <c r="BE185" s="28">
        <f t="shared" si="162"/>
        <v>0</v>
      </c>
    </row>
    <row r="186" spans="1:57" x14ac:dyDescent="0.25">
      <c r="A186" s="224" t="s">
        <v>1240</v>
      </c>
      <c r="B186" t="s">
        <v>298</v>
      </c>
      <c r="C186" s="253">
        <f>'Liste WO'!C178</f>
        <v>45677</v>
      </c>
      <c r="D186" s="224">
        <f>'Liste WO'!D178</f>
        <v>303</v>
      </c>
      <c r="E186" s="224" t="str">
        <f>'Liste WO'!E178</f>
        <v>Emballages Mijo</v>
      </c>
      <c r="F186" s="224" t="str">
        <f>_xlfn.XLOOKUP(E186,Clients!B:B,Clients!C:C)</f>
        <v>Mijo</v>
      </c>
      <c r="G186" s="224">
        <f>_xlfn.XLOOKUP(D186,'PO Client'!$A:$A,'PO Client'!$E:$E,FALSE)</f>
        <v>14342</v>
      </c>
      <c r="H186" s="234">
        <f>'Liste WO'!I178</f>
        <v>40126</v>
      </c>
      <c r="I186" s="234">
        <f>'Liste WO'!J178</f>
        <v>30036</v>
      </c>
      <c r="J186" s="226" t="str">
        <f>'Liste WO'!L178</f>
        <v>S15-3</v>
      </c>
      <c r="K186" s="227">
        <v>14347.492368000001</v>
      </c>
      <c r="L186" s="227">
        <v>0</v>
      </c>
      <c r="M186" s="227">
        <v>13996.799999999997</v>
      </c>
      <c r="N186" s="227"/>
      <c r="O186" s="227">
        <v>120</v>
      </c>
      <c r="P186" s="228">
        <v>3</v>
      </c>
      <c r="Q186" s="81">
        <v>2</v>
      </c>
      <c r="R186" s="248">
        <f>220.62/5*3</f>
        <v>132.37200000000001</v>
      </c>
      <c r="S186" s="235"/>
      <c r="T186" s="231">
        <f>_xlfn.XLOOKUP(I186,'Prix MP'!A:A,'Prix MP'!U:U, 0)</f>
        <v>0.2582568285373486</v>
      </c>
      <c r="U186" s="232">
        <f t="shared" si="163"/>
        <v>3614.7691776715601</v>
      </c>
      <c r="V186" s="232">
        <f t="shared" si="164"/>
        <v>90.568698751933695</v>
      </c>
      <c r="W186" s="233">
        <f t="shared" si="165"/>
        <v>2.4442763864588074E-2</v>
      </c>
      <c r="X186" s="232">
        <f t="shared" si="166"/>
        <v>29.16381176470588</v>
      </c>
      <c r="Y186" s="232">
        <f t="shared" si="167"/>
        <v>57.599999999999994</v>
      </c>
      <c r="Z186" s="232">
        <f t="shared" si="168"/>
        <v>120.19230769230769</v>
      </c>
      <c r="AA186" s="232">
        <f t="shared" si="169"/>
        <v>4044.6659958805071</v>
      </c>
      <c r="AB186" s="244">
        <f>_xlfn.XLOOKUP(H186,'Prix vente'!A:A,'Prix vente'!X:X, "")</f>
        <v>0.34699999999999998</v>
      </c>
      <c r="AC186" s="244" t="str">
        <f>_xlfn.XLOOKUP(H186,'Prix vente'!A:A,'Prix vente'!Z:Z, "")</f>
        <v>CAD</v>
      </c>
      <c r="AD186" s="232">
        <f t="shared" si="170"/>
        <v>4856.8895999999986</v>
      </c>
      <c r="AE186" s="232">
        <f t="shared" si="171"/>
        <v>812.22360411949148</v>
      </c>
      <c r="AF186" s="236">
        <f t="shared" si="172"/>
        <v>0.16723122636336885</v>
      </c>
      <c r="AG186" s="251">
        <f t="shared" si="173"/>
        <v>3705.337876423494</v>
      </c>
      <c r="AH186" s="236">
        <f t="shared" si="174"/>
        <v>0.76290345912402358</v>
      </c>
      <c r="AI186" s="236" t="str">
        <f t="shared" si="175"/>
        <v/>
      </c>
      <c r="AK186">
        <v>0</v>
      </c>
      <c r="AL186" t="e">
        <f t="shared" si="152"/>
        <v>#N/A</v>
      </c>
      <c r="AM186" t="e">
        <f t="shared" si="153"/>
        <v>#N/A</v>
      </c>
      <c r="AN186" t="e">
        <f t="shared" si="154"/>
        <v>#N/A</v>
      </c>
      <c r="AO186" s="261" t="e">
        <f t="shared" si="155"/>
        <v>#N/A</v>
      </c>
      <c r="AP186" s="261" t="e">
        <f t="shared" si="156"/>
        <v>#N/A</v>
      </c>
      <c r="AQ186" s="261" t="e">
        <f t="shared" si="157"/>
        <v>#N/A</v>
      </c>
      <c r="AX186" s="255"/>
      <c r="AY186" s="255"/>
      <c r="AZ186" s="255"/>
      <c r="BB186" s="257">
        <f t="shared" si="158"/>
        <v>0</v>
      </c>
      <c r="BC186">
        <f t="shared" si="159"/>
        <v>0</v>
      </c>
      <c r="BD186" s="28">
        <f t="shared" si="160"/>
        <v>0</v>
      </c>
      <c r="BE186" s="28">
        <f t="shared" si="162"/>
        <v>0</v>
      </c>
    </row>
    <row r="187" spans="1:57" x14ac:dyDescent="0.25">
      <c r="A187" s="224" t="s">
        <v>1241</v>
      </c>
      <c r="B187" t="s">
        <v>298</v>
      </c>
      <c r="C187" s="253">
        <f>'Liste WO'!C179</f>
        <v>45678</v>
      </c>
      <c r="D187" s="224">
        <f>'Liste WO'!D179</f>
        <v>304</v>
      </c>
      <c r="E187" s="224" t="str">
        <f>'Liste WO'!E179</f>
        <v>Damaflex Imprimerie Multiservices Inc.</v>
      </c>
      <c r="F187" s="224" t="str">
        <f>_xlfn.XLOOKUP(E187,Clients!B:B,Clients!C:C)</f>
        <v>Damaflex</v>
      </c>
      <c r="G187" s="224">
        <f>_xlfn.XLOOKUP(D187,'PO Client'!$A:$A,'PO Client'!$E:$E,FALSE)</f>
        <v>179989</v>
      </c>
      <c r="H187" s="234">
        <f>'Liste WO'!I179</f>
        <v>40145</v>
      </c>
      <c r="I187" s="234">
        <f>'Liste WO'!J179</f>
        <v>30025</v>
      </c>
      <c r="J187" s="226" t="str">
        <f>'Liste WO'!L179</f>
        <v>D11-1</v>
      </c>
      <c r="K187" s="227">
        <v>7589.0131679999995</v>
      </c>
      <c r="L187" s="227">
        <v>0</v>
      </c>
      <c r="M187" s="227">
        <v>7425.6000000000013</v>
      </c>
      <c r="N187" s="227"/>
      <c r="O187" s="227">
        <v>119</v>
      </c>
      <c r="P187" s="228">
        <v>2</v>
      </c>
      <c r="Q187" s="81">
        <v>1</v>
      </c>
      <c r="R187" s="248">
        <f>353.7/7*2</f>
        <v>101.05714285714285</v>
      </c>
      <c r="S187" s="235"/>
      <c r="T187" s="231">
        <f>_xlfn.XLOOKUP(I187,'Prix MP'!A:A,'Prix MP'!U:U, 0)</f>
        <v>0.36934253244035825</v>
      </c>
      <c r="U187" s="232">
        <f t="shared" si="163"/>
        <v>2742.5899088891247</v>
      </c>
      <c r="V187" s="232">
        <f t="shared" si="164"/>
        <v>60.355433303221055</v>
      </c>
      <c r="W187" s="233">
        <f t="shared" si="165"/>
        <v>2.1532861306533212E-2</v>
      </c>
      <c r="X187" s="232">
        <f t="shared" si="166"/>
        <v>28.920779999999997</v>
      </c>
      <c r="Y187" s="232">
        <f t="shared" si="167"/>
        <v>38.4</v>
      </c>
      <c r="Z187" s="232">
        <f t="shared" si="168"/>
        <v>60.096153846153847</v>
      </c>
      <c r="AA187" s="232">
        <f t="shared" si="169"/>
        <v>3031.4194188956426</v>
      </c>
      <c r="AB187" s="244">
        <f>_xlfn.XLOOKUP(H187,'Prix vente'!A:A,'Prix vente'!X:X, "")</f>
        <v>0.43099999999999999</v>
      </c>
      <c r="AC187" s="244" t="str">
        <f>_xlfn.XLOOKUP(H187,'Prix vente'!A:A,'Prix vente'!Z:Z, "")</f>
        <v>CAD</v>
      </c>
      <c r="AD187" s="232">
        <f t="shared" si="170"/>
        <v>3200.4336000000003</v>
      </c>
      <c r="AE187" s="232">
        <f t="shared" si="171"/>
        <v>169.0141811043577</v>
      </c>
      <c r="AF187" s="236">
        <f t="shared" si="172"/>
        <v>5.2809775870481301E-2</v>
      </c>
      <c r="AG187" s="251">
        <f t="shared" si="173"/>
        <v>2802.9453421923458</v>
      </c>
      <c r="AH187" s="236">
        <f t="shared" si="174"/>
        <v>0.87580174829821356</v>
      </c>
      <c r="AI187" s="236" t="str">
        <f t="shared" si="175"/>
        <v/>
      </c>
      <c r="AK187">
        <v>0</v>
      </c>
      <c r="AL187" t="e">
        <f t="shared" si="152"/>
        <v>#N/A</v>
      </c>
      <c r="AM187" t="e">
        <f t="shared" si="153"/>
        <v>#N/A</v>
      </c>
      <c r="AN187" t="e">
        <f t="shared" si="154"/>
        <v>#N/A</v>
      </c>
      <c r="AO187" s="261" t="e">
        <f t="shared" si="155"/>
        <v>#N/A</v>
      </c>
      <c r="AP187" s="261" t="e">
        <f t="shared" si="156"/>
        <v>#N/A</v>
      </c>
      <c r="AQ187" s="261" t="e">
        <f t="shared" si="157"/>
        <v>#N/A</v>
      </c>
      <c r="AX187" s="255"/>
      <c r="AY187" s="255"/>
      <c r="AZ187" s="255"/>
      <c r="BB187" s="257">
        <f t="shared" si="158"/>
        <v>0</v>
      </c>
      <c r="BC187">
        <f t="shared" si="159"/>
        <v>0</v>
      </c>
      <c r="BD187" s="28">
        <f t="shared" si="160"/>
        <v>0</v>
      </c>
      <c r="BE187" s="28">
        <f t="shared" si="162"/>
        <v>0</v>
      </c>
    </row>
    <row r="188" spans="1:57" x14ac:dyDescent="0.25">
      <c r="A188" s="224" t="s">
        <v>1242</v>
      </c>
      <c r="B188" t="s">
        <v>298</v>
      </c>
      <c r="C188" s="253">
        <f>'Liste WO'!C180</f>
        <v>45677</v>
      </c>
      <c r="D188" s="224">
        <f>'Liste WO'!D180</f>
        <v>305</v>
      </c>
      <c r="E188" s="224" t="str">
        <f>'Liste WO'!E180</f>
        <v>Étiquettes Corsair</v>
      </c>
      <c r="F188" s="224" t="str">
        <f>_xlfn.XLOOKUP(E188,Clients!B:B,Clients!C:C)</f>
        <v>Corsair</v>
      </c>
      <c r="G188" s="224">
        <f>_xlfn.XLOOKUP(D188,'PO Client'!$A:$A,'PO Client'!$E:$E,FALSE)</f>
        <v>31970</v>
      </c>
      <c r="H188" s="234">
        <f>'Liste WO'!I180</f>
        <v>40234</v>
      </c>
      <c r="I188" s="234">
        <f>'Liste WO'!J180</f>
        <v>30042</v>
      </c>
      <c r="J188" s="226" t="str">
        <f>'Liste WO'!L180</f>
        <v>T11-1</v>
      </c>
      <c r="K188" s="227">
        <v>7638.6524400000008</v>
      </c>
      <c r="L188" s="227">
        <v>0</v>
      </c>
      <c r="M188" s="227">
        <v>7480.8</v>
      </c>
      <c r="N188" s="227"/>
      <c r="O188" s="227">
        <v>60</v>
      </c>
      <c r="P188" s="228">
        <v>2</v>
      </c>
      <c r="Q188" s="81">
        <v>1.5</v>
      </c>
      <c r="R188" s="248">
        <f>193.62/2</f>
        <v>96.81</v>
      </c>
      <c r="S188" s="235"/>
      <c r="T188" s="231">
        <f>_xlfn.XLOOKUP(I188,'Prix MP'!A:A,'Prix MP'!U:U, 0)</f>
        <v>0.2734860931279533</v>
      </c>
      <c r="U188" s="232">
        <f t="shared" si="163"/>
        <v>2045.894765471593</v>
      </c>
      <c r="V188" s="232">
        <f t="shared" si="164"/>
        <v>43.170447106314818</v>
      </c>
      <c r="W188" s="233">
        <f t="shared" si="165"/>
        <v>2.0664959067047243E-2</v>
      </c>
      <c r="X188" s="232">
        <f t="shared" si="166"/>
        <v>14.58190588235294</v>
      </c>
      <c r="Y188" s="232">
        <f t="shared" si="167"/>
        <v>38.4</v>
      </c>
      <c r="Z188" s="232">
        <f t="shared" si="168"/>
        <v>90.144230769230774</v>
      </c>
      <c r="AA188" s="232">
        <f t="shared" si="169"/>
        <v>2329.001349229492</v>
      </c>
      <c r="AB188" s="244">
        <f>_xlfn.XLOOKUP(H188,'Prix vente'!A:A,'Prix vente'!X:X, "")</f>
        <v>0.377</v>
      </c>
      <c r="AC188" s="244" t="str">
        <f>_xlfn.XLOOKUP(H188,'Prix vente'!A:A,'Prix vente'!Z:Z, "")</f>
        <v>CAD</v>
      </c>
      <c r="AD188" s="232">
        <f t="shared" si="170"/>
        <v>2820.2616000000003</v>
      </c>
      <c r="AE188" s="232">
        <f t="shared" si="171"/>
        <v>491.26025077050826</v>
      </c>
      <c r="AF188" s="236">
        <f t="shared" si="172"/>
        <v>0.17418960381920179</v>
      </c>
      <c r="AG188" s="251">
        <f t="shared" si="173"/>
        <v>2089.0652125779079</v>
      </c>
      <c r="AH188" s="236">
        <f t="shared" si="174"/>
        <v>0.74073455192167559</v>
      </c>
      <c r="AI188" s="236" t="str">
        <f t="shared" si="175"/>
        <v/>
      </c>
      <c r="AK188">
        <v>0</v>
      </c>
      <c r="AL188" t="e">
        <f t="shared" si="152"/>
        <v>#N/A</v>
      </c>
      <c r="AM188" t="e">
        <f t="shared" si="153"/>
        <v>#N/A</v>
      </c>
      <c r="AN188" t="e">
        <f t="shared" si="154"/>
        <v>#N/A</v>
      </c>
      <c r="AO188" s="261" t="e">
        <f t="shared" si="155"/>
        <v>#N/A</v>
      </c>
      <c r="AP188" s="261" t="e">
        <f t="shared" si="156"/>
        <v>#N/A</v>
      </c>
      <c r="AQ188" s="261" t="e">
        <f t="shared" si="157"/>
        <v>#N/A</v>
      </c>
      <c r="AX188" s="255"/>
      <c r="AY188" s="255"/>
      <c r="AZ188" s="255"/>
      <c r="BB188" s="257">
        <f t="shared" si="158"/>
        <v>0</v>
      </c>
      <c r="BC188">
        <f t="shared" si="159"/>
        <v>0</v>
      </c>
      <c r="BD188" s="28">
        <f t="shared" si="160"/>
        <v>0</v>
      </c>
      <c r="BE188" s="28">
        <f t="shared" si="162"/>
        <v>0</v>
      </c>
    </row>
    <row r="189" spans="1:57" x14ac:dyDescent="0.25">
      <c r="A189" s="224" t="s">
        <v>1243</v>
      </c>
      <c r="B189" t="s">
        <v>298</v>
      </c>
      <c r="C189" s="253">
        <f>'Liste WO'!C181</f>
        <v>45678</v>
      </c>
      <c r="D189" s="224">
        <f>'Liste WO'!D181</f>
        <v>306</v>
      </c>
      <c r="E189" s="224" t="str">
        <f>'Liste WO'!E181</f>
        <v>Imprimerie Ste-Julie</v>
      </c>
      <c r="F189" s="224" t="str">
        <f>_xlfn.XLOOKUP(E189,Clients!B:B,Clients!C:C)</f>
        <v>Imprimerie Ste-Julie</v>
      </c>
      <c r="G189" s="224">
        <f>_xlfn.XLOOKUP(D189,'PO Client'!$A:$A,'PO Client'!$E:$E,FALSE)</f>
        <v>106925</v>
      </c>
      <c r="H189" s="234">
        <f>'Liste WO'!I181</f>
        <v>40052</v>
      </c>
      <c r="I189" s="234">
        <f>'Liste WO'!J181</f>
        <v>30036</v>
      </c>
      <c r="J189" s="226" t="str">
        <f>'Liste WO'!L181</f>
        <v>S15-3</v>
      </c>
      <c r="K189" s="227">
        <v>3614.16</v>
      </c>
      <c r="L189" s="227">
        <v>0</v>
      </c>
      <c r="M189" s="227">
        <v>3600</v>
      </c>
      <c r="N189" s="227"/>
      <c r="O189" s="227">
        <v>60</v>
      </c>
      <c r="P189" s="228">
        <v>1</v>
      </c>
      <c r="Q189" s="81">
        <v>1.5</v>
      </c>
      <c r="R189" s="248">
        <f>-46.2/3*1</f>
        <v>-15.4</v>
      </c>
      <c r="S189" s="235"/>
      <c r="T189" s="231">
        <f>_xlfn.XLOOKUP(I189,'Prix MP'!A:A,'Prix MP'!U:U, 0)</f>
        <v>0.2582568285373486</v>
      </c>
      <c r="U189" s="232">
        <f t="shared" si="163"/>
        <v>929.724582734455</v>
      </c>
      <c r="V189" s="232">
        <f t="shared" si="164"/>
        <v>3.6569166920888185</v>
      </c>
      <c r="W189" s="233">
        <f t="shared" si="165"/>
        <v>3.9179228368417156E-3</v>
      </c>
      <c r="X189" s="232">
        <f t="shared" si="166"/>
        <v>14.58190588235294</v>
      </c>
      <c r="Y189" s="232">
        <f t="shared" si="167"/>
        <v>19.2</v>
      </c>
      <c r="Z189" s="232">
        <f t="shared" si="168"/>
        <v>90.144230769230774</v>
      </c>
      <c r="AA189" s="232">
        <f t="shared" si="169"/>
        <v>1041.9076360781276</v>
      </c>
      <c r="AB189" s="244">
        <f>_xlfn.XLOOKUP(H189,'Prix vente'!A:A,'Prix vente'!X:X, "")</f>
        <v>0.28000000000000003</v>
      </c>
      <c r="AC189" s="244" t="str">
        <f>_xlfn.XLOOKUP(H189,'Prix vente'!A:A,'Prix vente'!Z:Z, "")</f>
        <v>USD</v>
      </c>
      <c r="AD189" s="232">
        <f t="shared" si="170"/>
        <v>0</v>
      </c>
      <c r="AE189" s="232">
        <f t="shared" si="171"/>
        <v>-1041.9076360781276</v>
      </c>
      <c r="AF189" s="236" t="str">
        <f t="shared" si="172"/>
        <v/>
      </c>
      <c r="AG189" s="251">
        <f t="shared" si="173"/>
        <v>933.38149942654377</v>
      </c>
      <c r="AH189" s="236" t="str">
        <f t="shared" si="174"/>
        <v/>
      </c>
      <c r="AI189" s="236" t="str">
        <f t="shared" si="175"/>
        <v>S</v>
      </c>
      <c r="AK189">
        <v>0</v>
      </c>
      <c r="AL189" t="e">
        <f t="shared" si="152"/>
        <v>#N/A</v>
      </c>
      <c r="AM189" t="e">
        <f t="shared" si="153"/>
        <v>#N/A</v>
      </c>
      <c r="AN189" t="e">
        <f t="shared" si="154"/>
        <v>#N/A</v>
      </c>
      <c r="AO189" s="261" t="e">
        <f t="shared" si="155"/>
        <v>#N/A</v>
      </c>
      <c r="AP189" s="261" t="e">
        <f t="shared" si="156"/>
        <v>#N/A</v>
      </c>
      <c r="AQ189" s="261" t="e">
        <f t="shared" si="157"/>
        <v>#N/A</v>
      </c>
      <c r="AX189" s="255"/>
      <c r="AY189" s="255"/>
      <c r="AZ189" s="255"/>
      <c r="BB189" s="257">
        <f t="shared" si="158"/>
        <v>0</v>
      </c>
      <c r="BC189">
        <f t="shared" si="159"/>
        <v>0</v>
      </c>
      <c r="BD189" s="28">
        <f t="shared" si="160"/>
        <v>0</v>
      </c>
      <c r="BE189" s="28">
        <f t="shared" si="162"/>
        <v>0</v>
      </c>
    </row>
    <row r="190" spans="1:57" x14ac:dyDescent="0.25">
      <c r="A190" s="224" t="s">
        <v>1244</v>
      </c>
      <c r="B190" t="s">
        <v>298</v>
      </c>
      <c r="C190" s="253" t="str">
        <f>'Liste WO'!C182</f>
        <v>NA</v>
      </c>
      <c r="D190" s="224">
        <f>'Liste WO'!D182</f>
        <v>307</v>
      </c>
      <c r="E190" s="224" t="str">
        <f>'Liste WO'!E182</f>
        <v>Imprimerie Ste-Julie</v>
      </c>
      <c r="F190" s="224" t="str">
        <f>_xlfn.XLOOKUP(E190,Clients!B:B,Clients!C:C)</f>
        <v>Imprimerie Ste-Julie</v>
      </c>
      <c r="G190" s="224" t="str">
        <f>_xlfn.XLOOKUP(D190,'PO Client'!$A:$A,'PO Client'!$E:$E,FALSE)</f>
        <v>CR TR 106618+106246</v>
      </c>
      <c r="H190" s="234">
        <f>'Liste WO'!I182</f>
        <v>0</v>
      </c>
      <c r="I190" s="234">
        <f>'Liste WO'!J182</f>
        <v>0</v>
      </c>
      <c r="J190" s="226">
        <f>'Liste WO'!L182</f>
        <v>0</v>
      </c>
      <c r="K190" s="294"/>
      <c r="L190" s="294"/>
      <c r="M190" s="294"/>
      <c r="N190" s="294"/>
      <c r="O190" s="294"/>
      <c r="P190" s="295"/>
      <c r="Q190" s="296"/>
      <c r="R190" s="297"/>
      <c r="S190" s="298"/>
      <c r="T190" s="231">
        <f>_xlfn.XLOOKUP(I190,'Prix MP'!A:A,'Prix MP'!U:U, 0)</f>
        <v>0</v>
      </c>
      <c r="U190" s="232">
        <f t="shared" si="163"/>
        <v>0</v>
      </c>
      <c r="V190" s="232">
        <f t="shared" si="164"/>
        <v>0</v>
      </c>
      <c r="W190" s="233" t="str">
        <f t="shared" si="165"/>
        <v/>
      </c>
      <c r="X190" s="232">
        <f t="shared" si="166"/>
        <v>0</v>
      </c>
      <c r="Y190" s="232">
        <f t="shared" si="167"/>
        <v>0</v>
      </c>
      <c r="Z190" s="232">
        <f t="shared" si="168"/>
        <v>0</v>
      </c>
      <c r="AA190" s="232">
        <f t="shared" si="169"/>
        <v>0</v>
      </c>
      <c r="AB190" s="244" t="str">
        <f>_xlfn.XLOOKUP(H190,'Prix vente'!A:A,'Prix vente'!X:X, "")</f>
        <v/>
      </c>
      <c r="AC190" s="244" t="str">
        <f>_xlfn.XLOOKUP(H190,'Prix vente'!A:A,'Prix vente'!Z:Z, "")</f>
        <v/>
      </c>
      <c r="AD190" s="232">
        <f t="shared" si="170"/>
        <v>0</v>
      </c>
      <c r="AE190" s="232">
        <f t="shared" si="171"/>
        <v>0</v>
      </c>
      <c r="AF190" s="236" t="str">
        <f t="shared" si="172"/>
        <v/>
      </c>
      <c r="AG190" s="251">
        <f t="shared" si="173"/>
        <v>0</v>
      </c>
      <c r="AH190" s="236" t="str">
        <f t="shared" si="174"/>
        <v/>
      </c>
      <c r="AI190" s="236" t="str">
        <f t="shared" si="175"/>
        <v>S</v>
      </c>
      <c r="AK190">
        <v>0</v>
      </c>
      <c r="AL190" t="e">
        <f t="shared" si="152"/>
        <v>#N/A</v>
      </c>
      <c r="AM190" t="e">
        <f t="shared" si="153"/>
        <v>#N/A</v>
      </c>
      <c r="AN190" t="e">
        <f t="shared" si="154"/>
        <v>#N/A</v>
      </c>
      <c r="AO190" s="261" t="e">
        <f t="shared" si="155"/>
        <v>#N/A</v>
      </c>
      <c r="AP190" s="261" t="e">
        <f t="shared" si="156"/>
        <v>#N/A</v>
      </c>
      <c r="AQ190" s="261" t="e">
        <f t="shared" si="157"/>
        <v>#N/A</v>
      </c>
      <c r="AX190" s="255"/>
      <c r="AY190" s="255"/>
      <c r="AZ190" s="255"/>
      <c r="BB190" s="257">
        <f t="shared" si="158"/>
        <v>0</v>
      </c>
      <c r="BC190">
        <f t="shared" si="159"/>
        <v>0</v>
      </c>
      <c r="BD190" s="28">
        <f t="shared" si="160"/>
        <v>0</v>
      </c>
      <c r="BE190" s="28">
        <f t="shared" si="162"/>
        <v>0</v>
      </c>
    </row>
    <row r="191" spans="1:57" x14ac:dyDescent="0.25">
      <c r="A191" s="224" t="s">
        <v>1245</v>
      </c>
      <c r="B191" t="s">
        <v>298</v>
      </c>
      <c r="C191" s="253">
        <f>'Liste WO'!C183</f>
        <v>45678</v>
      </c>
      <c r="D191" s="224">
        <f>'Liste WO'!D183</f>
        <v>308</v>
      </c>
      <c r="E191" s="224" t="str">
        <f>'Liste WO'!E183</f>
        <v>Emballages Mijo</v>
      </c>
      <c r="F191" s="224" t="str">
        <f>_xlfn.XLOOKUP(E191,Clients!B:B,Clients!C:C)</f>
        <v>Mijo</v>
      </c>
      <c r="G191" s="224">
        <f>_xlfn.XLOOKUP(D191,'PO Client'!$A:$A,'PO Client'!$E:$E,FALSE)</f>
        <v>14344</v>
      </c>
      <c r="H191" s="234">
        <f>'Liste WO'!I183</f>
        <v>40240</v>
      </c>
      <c r="I191" s="234">
        <f>'Liste WO'!J183</f>
        <v>30011</v>
      </c>
      <c r="J191" s="226" t="str">
        <f>'Liste WO'!L183</f>
        <v>S21-1</v>
      </c>
      <c r="K191" s="227">
        <v>14230.615679999999</v>
      </c>
      <c r="L191" s="227">
        <v>0</v>
      </c>
      <c r="M191" s="227">
        <v>13881.6</v>
      </c>
      <c r="N191" s="227"/>
      <c r="O191" s="227">
        <v>120</v>
      </c>
      <c r="P191" s="228">
        <v>3</v>
      </c>
      <c r="Q191" s="81">
        <v>3</v>
      </c>
      <c r="R191" s="248">
        <v>157.19999999999999</v>
      </c>
      <c r="S191" s="235"/>
      <c r="T191" s="231">
        <f>_xlfn.XLOOKUP(I191,'Prix MP'!A:A,'Prix MP'!U:U, 0)</f>
        <v>0.2835786407993599</v>
      </c>
      <c r="U191" s="232">
        <f t="shared" si="163"/>
        <v>3936.5252601203947</v>
      </c>
      <c r="V191" s="232">
        <f t="shared" si="164"/>
        <v>98.973392152063951</v>
      </c>
      <c r="W191" s="233">
        <f t="shared" si="165"/>
        <v>2.4525690795691463E-2</v>
      </c>
      <c r="X191" s="232">
        <f t="shared" si="166"/>
        <v>29.16381176470588</v>
      </c>
      <c r="Y191" s="232">
        <f t="shared" si="167"/>
        <v>57.599999999999994</v>
      </c>
      <c r="Z191" s="232">
        <f t="shared" si="168"/>
        <v>180.28846153846155</v>
      </c>
      <c r="AA191" s="232">
        <f t="shared" si="169"/>
        <v>4459.7509255756268</v>
      </c>
      <c r="AB191" s="244">
        <f>_xlfn.XLOOKUP(H191,'Prix vente'!A:A,'Prix vente'!X:X, "")</f>
        <v>0.33300000000000002</v>
      </c>
      <c r="AC191" s="244" t="str">
        <f>_xlfn.XLOOKUP(H191,'Prix vente'!A:A,'Prix vente'!Z:Z, "")</f>
        <v>CAD</v>
      </c>
      <c r="AD191" s="232">
        <f t="shared" si="170"/>
        <v>4622.5728000000008</v>
      </c>
      <c r="AE191" s="232">
        <f t="shared" si="171"/>
        <v>162.82187442437407</v>
      </c>
      <c r="AF191" s="236">
        <f t="shared" si="172"/>
        <v>3.522321474836998E-2</v>
      </c>
      <c r="AG191" s="251">
        <f t="shared" si="173"/>
        <v>4035.4986522724585</v>
      </c>
      <c r="AH191" s="236">
        <f t="shared" si="174"/>
        <v>0.87299839869962848</v>
      </c>
      <c r="AI191" s="236" t="str">
        <f t="shared" si="175"/>
        <v/>
      </c>
      <c r="AK191">
        <v>0</v>
      </c>
      <c r="AL191" t="e">
        <f t="shared" si="152"/>
        <v>#N/A</v>
      </c>
      <c r="AM191" t="e">
        <f t="shared" si="153"/>
        <v>#N/A</v>
      </c>
      <c r="AN191" t="e">
        <f t="shared" si="154"/>
        <v>#N/A</v>
      </c>
      <c r="AO191" s="261" t="e">
        <f t="shared" si="155"/>
        <v>#N/A</v>
      </c>
      <c r="AP191" s="261" t="e">
        <f t="shared" si="156"/>
        <v>#N/A</v>
      </c>
      <c r="AQ191" s="261" t="e">
        <f t="shared" si="157"/>
        <v>#N/A</v>
      </c>
      <c r="AX191" s="255"/>
      <c r="AY191" s="255"/>
      <c r="AZ191" s="255"/>
      <c r="BB191" s="257">
        <f t="shared" si="158"/>
        <v>0</v>
      </c>
      <c r="BC191">
        <f t="shared" si="159"/>
        <v>0</v>
      </c>
      <c r="BD191" s="28">
        <f t="shared" si="160"/>
        <v>0</v>
      </c>
      <c r="BE191" s="28">
        <f t="shared" si="162"/>
        <v>0</v>
      </c>
    </row>
    <row r="192" spans="1:57" x14ac:dyDescent="0.25">
      <c r="A192" s="224" t="s">
        <v>1246</v>
      </c>
      <c r="B192" t="s">
        <v>298</v>
      </c>
      <c r="C192" s="253">
        <f>'Liste WO'!C184</f>
        <v>45679</v>
      </c>
      <c r="D192" s="224">
        <f>'Liste WO'!D184</f>
        <v>309</v>
      </c>
      <c r="E192" s="224" t="str">
        <f>'Liste WO'!E184</f>
        <v>Groupe Produlith Inc.</v>
      </c>
      <c r="F192" s="224" t="str">
        <f>_xlfn.XLOOKUP(E192,Clients!B:B,Clients!C:C)</f>
        <v>Produlith</v>
      </c>
      <c r="G192" s="224">
        <f>_xlfn.XLOOKUP(D192,'PO Client'!$A:$A,'PO Client'!$E:$E,FALSE)</f>
        <v>32556</v>
      </c>
      <c r="H192" s="234">
        <f>'Liste WO'!I184</f>
        <v>40089</v>
      </c>
      <c r="I192" s="234">
        <f>'Liste WO'!J184</f>
        <v>30027</v>
      </c>
      <c r="J192" s="226" t="str">
        <f>'Liste WO'!L184</f>
        <v>B25-3</v>
      </c>
      <c r="K192" s="227">
        <v>3614.16</v>
      </c>
      <c r="L192" s="227">
        <v>0</v>
      </c>
      <c r="M192" s="227">
        <v>3600</v>
      </c>
      <c r="N192" s="227"/>
      <c r="O192" s="227">
        <v>60</v>
      </c>
      <c r="P192" s="228">
        <v>1</v>
      </c>
      <c r="Q192" s="81">
        <v>1</v>
      </c>
      <c r="R192" s="229">
        <v>0</v>
      </c>
      <c r="S192" s="235"/>
      <c r="T192" s="231">
        <f>_xlfn.XLOOKUP(I192,'Prix MP'!A:A,'Prix MP'!U:U, 0)</f>
        <v>0.30720851418225592</v>
      </c>
      <c r="U192" s="232">
        <f t="shared" si="163"/>
        <v>1105.9506510561214</v>
      </c>
      <c r="V192" s="232">
        <f t="shared" si="164"/>
        <v>4.3500725608206992</v>
      </c>
      <c r="W192" s="233">
        <f t="shared" si="165"/>
        <v>3.9179228368417156E-3</v>
      </c>
      <c r="X192" s="232">
        <f t="shared" si="166"/>
        <v>14.58190588235294</v>
      </c>
      <c r="Y192" s="232">
        <f t="shared" si="167"/>
        <v>19.2</v>
      </c>
      <c r="Z192" s="232">
        <f t="shared" si="168"/>
        <v>60.096153846153847</v>
      </c>
      <c r="AA192" s="232">
        <f t="shared" si="169"/>
        <v>1204.1787833454489</v>
      </c>
      <c r="AB192" s="244">
        <f>_xlfn.XLOOKUP(H192,'Prix vente'!A:A,'Prix vente'!X:X, "")</f>
        <v>0.34</v>
      </c>
      <c r="AC192" s="244" t="str">
        <f>_xlfn.XLOOKUP(H192,'Prix vente'!A:A,'Prix vente'!Z:Z, "")</f>
        <v>USD</v>
      </c>
      <c r="AD192" s="232">
        <f t="shared" si="170"/>
        <v>0</v>
      </c>
      <c r="AE192" s="232">
        <f t="shared" si="171"/>
        <v>-1204.1787833454489</v>
      </c>
      <c r="AF192" s="236" t="str">
        <f t="shared" si="172"/>
        <v/>
      </c>
      <c r="AG192" s="251">
        <f t="shared" si="173"/>
        <v>1110.3007236169422</v>
      </c>
      <c r="AH192" s="236" t="str">
        <f t="shared" si="174"/>
        <v/>
      </c>
      <c r="AI192" s="236" t="str">
        <f t="shared" si="175"/>
        <v>S</v>
      </c>
      <c r="AK192">
        <v>0</v>
      </c>
      <c r="AL192" t="e">
        <f t="shared" si="152"/>
        <v>#N/A</v>
      </c>
      <c r="AM192" t="e">
        <f t="shared" si="153"/>
        <v>#N/A</v>
      </c>
      <c r="AN192" t="e">
        <f t="shared" si="154"/>
        <v>#N/A</v>
      </c>
      <c r="AO192" s="261" t="e">
        <f t="shared" si="155"/>
        <v>#N/A</v>
      </c>
      <c r="AP192" s="261" t="e">
        <f t="shared" si="156"/>
        <v>#N/A</v>
      </c>
      <c r="AQ192" s="261" t="e">
        <f t="shared" si="157"/>
        <v>#N/A</v>
      </c>
      <c r="AX192" s="255"/>
      <c r="AY192" s="255"/>
      <c r="AZ192" s="255"/>
      <c r="BB192" s="257">
        <f t="shared" si="158"/>
        <v>0</v>
      </c>
      <c r="BC192">
        <f t="shared" si="159"/>
        <v>0</v>
      </c>
      <c r="BD192" s="28">
        <f t="shared" si="160"/>
        <v>0</v>
      </c>
      <c r="BE192" s="28">
        <f t="shared" si="162"/>
        <v>0</v>
      </c>
    </row>
    <row r="193" spans="1:57" x14ac:dyDescent="0.25">
      <c r="A193" s="224" t="s">
        <v>1247</v>
      </c>
      <c r="B193" t="s">
        <v>298</v>
      </c>
      <c r="C193" s="253">
        <f>'Liste WO'!C185</f>
        <v>45679</v>
      </c>
      <c r="D193" s="224">
        <f>'Liste WO'!D185</f>
        <v>310</v>
      </c>
      <c r="E193" s="224" t="str">
        <f>'Liste WO'!E185</f>
        <v>Étiquettes Multi-Flex</v>
      </c>
      <c r="F193" s="224" t="str">
        <f>_xlfn.XLOOKUP(E193,Clients!B:B,Clients!C:C)</f>
        <v>Multi-Flex</v>
      </c>
      <c r="G193" s="224">
        <f>_xlfn.XLOOKUP(D193,'PO Client'!$A:$A,'PO Client'!$E:$E,FALSE)</f>
        <v>10025</v>
      </c>
      <c r="H193" s="234">
        <f>'Liste WO'!I185</f>
        <v>40096</v>
      </c>
      <c r="I193" s="234">
        <f>'Liste WO'!J185</f>
        <v>30039</v>
      </c>
      <c r="J193" s="226" t="str">
        <f>'Liste WO'!L185</f>
        <v>B25-3</v>
      </c>
      <c r="K193" s="227">
        <v>14228.947920000001</v>
      </c>
      <c r="L193" s="227">
        <v>0</v>
      </c>
      <c r="M193" s="227">
        <v>14116.800000000003</v>
      </c>
      <c r="N193" s="227"/>
      <c r="O193" s="227">
        <v>240</v>
      </c>
      <c r="P193" s="228">
        <v>3</v>
      </c>
      <c r="Q193" s="81">
        <v>3.5</v>
      </c>
      <c r="R193" s="248">
        <v>157.19999999999999</v>
      </c>
      <c r="S193" s="235"/>
      <c r="T193" s="231">
        <f>_xlfn.XLOOKUP(I193,'Prix MP'!A:A,'Prix MP'!U:U, 0)</f>
        <v>0.28991037692444538</v>
      </c>
      <c r="U193" s="232">
        <f t="shared" si="163"/>
        <v>4092.6068089670111</v>
      </c>
      <c r="V193" s="232">
        <f t="shared" si="164"/>
        <v>32.512845758491856</v>
      </c>
      <c r="W193" s="233">
        <f t="shared" si="165"/>
        <v>7.8816733767339293E-3</v>
      </c>
      <c r="X193" s="232">
        <f t="shared" si="166"/>
        <v>58.32762352941176</v>
      </c>
      <c r="Y193" s="232">
        <f t="shared" si="167"/>
        <v>57.599999999999994</v>
      </c>
      <c r="Z193" s="232">
        <f t="shared" si="168"/>
        <v>210.33653846153845</v>
      </c>
      <c r="AA193" s="232">
        <f t="shared" si="169"/>
        <v>4608.5838167164529</v>
      </c>
      <c r="AB193" s="244">
        <f>_xlfn.XLOOKUP(H193,'Prix vente'!A:A,'Prix vente'!X:X, "")</f>
        <v>0.45200000000000001</v>
      </c>
      <c r="AC193" s="244" t="str">
        <f>_xlfn.XLOOKUP(H193,'Prix vente'!A:A,'Prix vente'!Z:Z, "")</f>
        <v>CAD</v>
      </c>
      <c r="AD193" s="232">
        <f t="shared" si="170"/>
        <v>6380.7936000000018</v>
      </c>
      <c r="AE193" s="232">
        <f t="shared" si="171"/>
        <v>1772.2097832835489</v>
      </c>
      <c r="AF193" s="236">
        <f t="shared" si="172"/>
        <v>0.27774128021999467</v>
      </c>
      <c r="AG193" s="251">
        <f t="shared" si="173"/>
        <v>4125.1196547255031</v>
      </c>
      <c r="AH193" s="236">
        <f t="shared" si="174"/>
        <v>0.64649006272910969</v>
      </c>
      <c r="AI193" s="236" t="str">
        <f t="shared" si="175"/>
        <v/>
      </c>
      <c r="AK193">
        <v>0</v>
      </c>
      <c r="AL193" t="e">
        <f t="shared" si="152"/>
        <v>#N/A</v>
      </c>
      <c r="AM193" t="e">
        <f t="shared" si="153"/>
        <v>#N/A</v>
      </c>
      <c r="AN193" t="e">
        <f t="shared" si="154"/>
        <v>#N/A</v>
      </c>
      <c r="AO193" s="261" t="e">
        <f t="shared" si="155"/>
        <v>#N/A</v>
      </c>
      <c r="AP193" s="261" t="e">
        <f t="shared" si="156"/>
        <v>#N/A</v>
      </c>
      <c r="AQ193" s="261" t="e">
        <f t="shared" si="157"/>
        <v>#N/A</v>
      </c>
      <c r="AX193" s="255"/>
      <c r="AY193" s="255"/>
      <c r="AZ193" s="255"/>
      <c r="BB193" s="257">
        <f t="shared" si="158"/>
        <v>0</v>
      </c>
      <c r="BC193">
        <f t="shared" si="159"/>
        <v>0</v>
      </c>
      <c r="BD193" s="28">
        <f t="shared" si="160"/>
        <v>0</v>
      </c>
      <c r="BE193" s="28">
        <f t="shared" si="162"/>
        <v>0</v>
      </c>
    </row>
    <row r="194" spans="1:57" x14ac:dyDescent="0.25">
      <c r="A194" s="224" t="s">
        <v>1248</v>
      </c>
      <c r="B194" t="s">
        <v>298</v>
      </c>
      <c r="C194" s="253">
        <f>'Liste WO'!C186</f>
        <v>45679</v>
      </c>
      <c r="D194" s="224">
        <f>'Liste WO'!D186</f>
        <v>311</v>
      </c>
      <c r="E194" s="224" t="str">
        <f>'Liste WO'!E186</f>
        <v>Imprimerie Ste-Julie</v>
      </c>
      <c r="F194" s="224" t="str">
        <f>_xlfn.XLOOKUP(E194,Clients!B:B,Clients!C:C)</f>
        <v>Imprimerie Ste-Julie</v>
      </c>
      <c r="G194" s="224">
        <f>_xlfn.XLOOKUP(D194,'PO Client'!$A:$A,'PO Client'!$E:$E,FALSE)</f>
        <v>107001</v>
      </c>
      <c r="H194" s="234">
        <f>'Liste WO'!I186</f>
        <v>40242</v>
      </c>
      <c r="I194" s="234">
        <f>'Liste WO'!J186</f>
        <v>30011</v>
      </c>
      <c r="J194" s="226" t="str">
        <f>'Liste WO'!L186</f>
        <v>S21-1</v>
      </c>
      <c r="K194" s="227">
        <v>14228.447039999999</v>
      </c>
      <c r="L194" s="227">
        <v>0</v>
      </c>
      <c r="M194" s="227">
        <v>13968</v>
      </c>
      <c r="N194" s="227"/>
      <c r="O194" s="227">
        <v>120</v>
      </c>
      <c r="P194" s="228">
        <v>5</v>
      </c>
      <c r="Q194" s="81">
        <v>2.25</v>
      </c>
      <c r="R194" s="248">
        <f>126.6-40*1.44*3</f>
        <v>-46.199999999999989</v>
      </c>
      <c r="S194" s="235"/>
      <c r="T194" s="231">
        <v>0.27389999999999998</v>
      </c>
      <c r="U194" s="232">
        <f t="shared" si="163"/>
        <v>3825.8351999999995</v>
      </c>
      <c r="V194" s="232">
        <f t="shared" si="164"/>
        <v>71.336444255999751</v>
      </c>
      <c r="W194" s="233">
        <f t="shared" si="165"/>
        <v>1.8304670865893678E-2</v>
      </c>
      <c r="X194" s="232">
        <f t="shared" si="166"/>
        <v>29.16381176470588</v>
      </c>
      <c r="Y194" s="232">
        <f t="shared" si="167"/>
        <v>96</v>
      </c>
      <c r="Z194" s="232">
        <f t="shared" si="168"/>
        <v>135.21634615384616</v>
      </c>
      <c r="AA194" s="232">
        <f t="shared" si="169"/>
        <v>4111.3518021745513</v>
      </c>
      <c r="AB194" s="244">
        <f>_xlfn.XLOOKUP(H194,'Prix vente'!A:A,'Prix vente'!X:X, "")</f>
        <v>0.27</v>
      </c>
      <c r="AC194" s="244" t="str">
        <f>_xlfn.XLOOKUP(H194,'Prix vente'!A:A,'Prix vente'!Z:Z, "")</f>
        <v>USD</v>
      </c>
      <c r="AD194" s="232">
        <f t="shared" si="170"/>
        <v>0</v>
      </c>
      <c r="AE194" s="232">
        <f t="shared" si="171"/>
        <v>-4111.3518021745513</v>
      </c>
      <c r="AF194" s="236" t="str">
        <f t="shared" si="172"/>
        <v/>
      </c>
      <c r="AG194" s="251">
        <f t="shared" si="173"/>
        <v>3897.1716442559991</v>
      </c>
      <c r="AH194" s="236" t="str">
        <f t="shared" si="174"/>
        <v/>
      </c>
      <c r="AI194" s="236" t="str">
        <f t="shared" si="175"/>
        <v>S</v>
      </c>
      <c r="AK194">
        <v>0</v>
      </c>
      <c r="AL194" t="e">
        <f t="shared" si="152"/>
        <v>#N/A</v>
      </c>
      <c r="AM194" t="e">
        <f t="shared" si="153"/>
        <v>#N/A</v>
      </c>
      <c r="AN194" t="e">
        <f t="shared" si="154"/>
        <v>#N/A</v>
      </c>
      <c r="AO194" s="261" t="e">
        <f t="shared" si="155"/>
        <v>#N/A</v>
      </c>
      <c r="AP194" s="261" t="e">
        <f t="shared" si="156"/>
        <v>#N/A</v>
      </c>
      <c r="AQ194" s="261" t="e">
        <f t="shared" si="157"/>
        <v>#N/A</v>
      </c>
      <c r="AX194" s="255"/>
      <c r="AY194" s="255"/>
      <c r="AZ194" s="255"/>
      <c r="BB194" s="257">
        <f t="shared" si="158"/>
        <v>0</v>
      </c>
      <c r="BC194">
        <f t="shared" si="159"/>
        <v>0</v>
      </c>
      <c r="BD194" s="28">
        <f t="shared" si="160"/>
        <v>0</v>
      </c>
      <c r="BE194" s="28">
        <f t="shared" si="162"/>
        <v>0</v>
      </c>
    </row>
    <row r="195" spans="1:57" x14ac:dyDescent="0.25">
      <c r="A195" s="224" t="s">
        <v>1249</v>
      </c>
      <c r="B195" t="s">
        <v>87</v>
      </c>
      <c r="C195" s="253">
        <f>'Liste WO'!C187</f>
        <v>45680</v>
      </c>
      <c r="D195" s="224">
        <f>'Liste WO'!D187</f>
        <v>312</v>
      </c>
      <c r="E195" s="224" t="str">
        <f>'Liste WO'!E187</f>
        <v>Imprimerie Sélect</v>
      </c>
      <c r="F195" s="224" t="str">
        <f>_xlfn.XLOOKUP(E195,Clients!B:B,Clients!C:C)</f>
        <v>Select</v>
      </c>
      <c r="G195" s="224" t="str">
        <f>_xlfn.XLOOKUP(D195,'PO Client'!$A:$A,'PO Client'!$E:$E,FALSE)</f>
        <v>email 2024-01-21 22h46</v>
      </c>
      <c r="H195" s="234">
        <f>'Liste WO'!I187</f>
        <v>40244</v>
      </c>
      <c r="I195" s="234">
        <f>'Liste WO'!J187</f>
        <v>30036</v>
      </c>
      <c r="J195" s="226" t="str">
        <f>'Liste WO'!L187</f>
        <v>S15-3</v>
      </c>
      <c r="K195" s="227"/>
      <c r="L195" s="227"/>
      <c r="M195" s="227"/>
      <c r="N195" s="227"/>
      <c r="O195" s="227"/>
      <c r="P195" s="228"/>
      <c r="Q195" s="81"/>
      <c r="R195" s="229"/>
      <c r="S195" s="235"/>
      <c r="T195" s="231">
        <f>_xlfn.XLOOKUP(I195,'Prix MP'!A:A,'Prix MP'!U:U, 0)</f>
        <v>0.2582568285373486</v>
      </c>
      <c r="U195" s="232">
        <f t="shared" si="163"/>
        <v>0</v>
      </c>
      <c r="V195" s="232">
        <f t="shared" si="164"/>
        <v>0</v>
      </c>
      <c r="W195" s="233" t="str">
        <f t="shared" si="165"/>
        <v/>
      </c>
      <c r="X195" s="232">
        <f t="shared" si="166"/>
        <v>0</v>
      </c>
      <c r="Y195" s="232">
        <f t="shared" si="167"/>
        <v>0</v>
      </c>
      <c r="Z195" s="232">
        <f t="shared" si="168"/>
        <v>0</v>
      </c>
      <c r="AA195" s="232">
        <f t="shared" si="169"/>
        <v>0</v>
      </c>
      <c r="AB195" s="244">
        <f>_xlfn.XLOOKUP(H195,'Prix vente'!A:A,'Prix vente'!X:X, "")</f>
        <v>0.36299999999999999</v>
      </c>
      <c r="AC195" s="244" t="str">
        <f>_xlfn.XLOOKUP(H195,'Prix vente'!A:A,'Prix vente'!Z:Z, "")</f>
        <v>CAD</v>
      </c>
      <c r="AD195" s="232">
        <f t="shared" si="170"/>
        <v>0</v>
      </c>
      <c r="AE195" s="232">
        <f t="shared" si="171"/>
        <v>0</v>
      </c>
      <c r="AF195" s="236" t="str">
        <f t="shared" si="172"/>
        <v/>
      </c>
      <c r="AG195" s="251">
        <f t="shared" si="173"/>
        <v>0</v>
      </c>
      <c r="AH195" s="236" t="str">
        <f t="shared" si="174"/>
        <v/>
      </c>
      <c r="AI195" s="236" t="str">
        <f t="shared" si="175"/>
        <v>S</v>
      </c>
      <c r="AK195">
        <v>0</v>
      </c>
      <c r="AL195" t="e">
        <f t="shared" ref="AL195:AL258" si="176">_xlfn.XLOOKUP(AK195,A:A,F:F)</f>
        <v>#N/A</v>
      </c>
      <c r="AM195" t="e">
        <f t="shared" ref="AM195:AM258" si="177">_xlfn.XLOOKUP(AK195,A:A,J:J)</f>
        <v>#N/A</v>
      </c>
      <c r="AN195" t="e">
        <f t="shared" ref="AN195:AN258" si="178">_xlfn.XLOOKUP(AK195,A:A,M:M)+_xlfn.XLOOKUP(AK195,A:A,N:N)</f>
        <v>#N/A</v>
      </c>
      <c r="AO195" s="261" t="e">
        <f t="shared" ref="AO195:AO258" si="179">_xlfn.XLOOKUP(AK195,A:A,AG:AG)</f>
        <v>#N/A</v>
      </c>
      <c r="AP195" s="261" t="e">
        <f t="shared" ref="AP195:AP258" si="180">_xlfn.XLOOKUP(AK195,A:A,AD:AD)</f>
        <v>#N/A</v>
      </c>
      <c r="AQ195" s="261" t="e">
        <f t="shared" ref="AQ195:AQ258" si="181">_xlfn.XLOOKUP(AK195,A:A,AE:AE)</f>
        <v>#N/A</v>
      </c>
      <c r="AX195" s="255"/>
      <c r="AY195" s="255"/>
      <c r="AZ195" s="255"/>
      <c r="BB195" s="257">
        <f t="shared" ref="BB195:BB258" si="182">_xlfn.XLOOKUP(BA195,A:A,F:F)</f>
        <v>0</v>
      </c>
      <c r="BC195">
        <f t="shared" ref="BC195:BC258" si="183">_xlfn.XLOOKUP(BA195,A:A,J:J)</f>
        <v>0</v>
      </c>
      <c r="BD195" s="28">
        <f t="shared" ref="BD195:BD258" si="184">_xlfn.XLOOKUP(BA195,A:A,M:M)+_xlfn.XLOOKUP(BA195,A:A,N:N)</f>
        <v>0</v>
      </c>
      <c r="BE195" s="28">
        <f t="shared" si="162"/>
        <v>0</v>
      </c>
    </row>
    <row r="196" spans="1:57" x14ac:dyDescent="0.25">
      <c r="A196" s="224" t="s">
        <v>1250</v>
      </c>
      <c r="B196" t="s">
        <v>298</v>
      </c>
      <c r="C196" s="253">
        <f>'Liste WO'!C188</f>
        <v>45680</v>
      </c>
      <c r="D196" s="224">
        <f>'Liste WO'!D188</f>
        <v>312</v>
      </c>
      <c r="E196" s="224" t="str">
        <f>'Liste WO'!E188</f>
        <v>Imprimerie Sélect</v>
      </c>
      <c r="F196" s="224" t="str">
        <f>_xlfn.XLOOKUP(E196,Clients!B:B,Clients!C:C)</f>
        <v>Select</v>
      </c>
      <c r="G196" s="224" t="str">
        <f>_xlfn.XLOOKUP(D196,'PO Client'!$A:$A,'PO Client'!$E:$E,FALSE)</f>
        <v>email 2024-01-21 22h46</v>
      </c>
      <c r="H196" s="234">
        <f>'Liste WO'!I188</f>
        <v>40245</v>
      </c>
      <c r="I196" s="234">
        <f>'Liste WO'!J188</f>
        <v>30027</v>
      </c>
      <c r="J196" s="226" t="str">
        <f>'Liste WO'!L188</f>
        <v>B25-3</v>
      </c>
      <c r="K196" s="227">
        <v>1128</v>
      </c>
      <c r="L196" s="227">
        <v>947.7</v>
      </c>
      <c r="M196" s="227">
        <v>155.02500000000009</v>
      </c>
      <c r="N196" s="227"/>
      <c r="O196" s="227">
        <v>6.625</v>
      </c>
      <c r="P196" s="228">
        <v>1</v>
      </c>
      <c r="Q196" s="81">
        <v>0.5</v>
      </c>
      <c r="R196" s="229"/>
      <c r="S196" s="235"/>
      <c r="T196" s="231">
        <f>_xlfn.XLOOKUP(I196,'Prix MP'!A:A,'Prix MP'!U:U, 0)</f>
        <v>0.30720851418225592</v>
      </c>
      <c r="U196" s="232">
        <f t="shared" si="163"/>
        <v>47.624999911104254</v>
      </c>
      <c r="V196" s="232">
        <f t="shared" si="164"/>
        <v>7.7646951959564765</v>
      </c>
      <c r="W196" s="233">
        <f t="shared" si="165"/>
        <v>2.2406914893616899E-2</v>
      </c>
      <c r="X196" s="232">
        <f t="shared" si="166"/>
        <v>1.6100854411764705</v>
      </c>
      <c r="Y196" s="232">
        <f t="shared" si="167"/>
        <v>19.2</v>
      </c>
      <c r="Z196" s="232">
        <f t="shared" si="168"/>
        <v>30.048076923076923</v>
      </c>
      <c r="AA196" s="232">
        <f t="shared" si="169"/>
        <v>106.24785747131412</v>
      </c>
      <c r="AB196" s="244">
        <f>_xlfn.XLOOKUP(H196,'Prix vente'!A:A,'Prix vente'!X:X, "")</f>
        <v>0</v>
      </c>
      <c r="AC196" s="244" t="str">
        <f>_xlfn.XLOOKUP(H196,'Prix vente'!A:A,'Prix vente'!Z:Z, "")</f>
        <v>CAD</v>
      </c>
      <c r="AD196" s="232">
        <f t="shared" si="170"/>
        <v>0</v>
      </c>
      <c r="AE196" s="232">
        <f t="shared" si="171"/>
        <v>-106.24785747131412</v>
      </c>
      <c r="AF196" s="236" t="str">
        <f t="shared" si="172"/>
        <v/>
      </c>
      <c r="AG196" s="251">
        <f t="shared" si="173"/>
        <v>55.389695107060732</v>
      </c>
      <c r="AH196" s="236" t="str">
        <f t="shared" si="174"/>
        <v/>
      </c>
      <c r="AI196" s="236" t="str">
        <f t="shared" si="175"/>
        <v>S</v>
      </c>
      <c r="AK196">
        <v>0</v>
      </c>
      <c r="AL196" t="e">
        <f t="shared" si="176"/>
        <v>#N/A</v>
      </c>
      <c r="AM196" t="e">
        <f t="shared" si="177"/>
        <v>#N/A</v>
      </c>
      <c r="AN196" t="e">
        <f t="shared" si="178"/>
        <v>#N/A</v>
      </c>
      <c r="AO196" s="261" t="e">
        <f t="shared" si="179"/>
        <v>#N/A</v>
      </c>
      <c r="AP196" s="261" t="e">
        <f t="shared" si="180"/>
        <v>#N/A</v>
      </c>
      <c r="AQ196" s="261" t="e">
        <f t="shared" si="181"/>
        <v>#N/A</v>
      </c>
      <c r="AX196" s="255"/>
      <c r="AY196" s="255"/>
      <c r="AZ196" s="255"/>
      <c r="BB196" s="257">
        <f t="shared" si="182"/>
        <v>0</v>
      </c>
      <c r="BC196">
        <f t="shared" si="183"/>
        <v>0</v>
      </c>
      <c r="BD196" s="28">
        <f t="shared" si="184"/>
        <v>0</v>
      </c>
      <c r="BE196" s="28">
        <f t="shared" si="162"/>
        <v>0</v>
      </c>
    </row>
    <row r="197" spans="1:57" x14ac:dyDescent="0.25">
      <c r="A197" s="224" t="s">
        <v>1251</v>
      </c>
      <c r="B197" t="s">
        <v>298</v>
      </c>
      <c r="C197" s="253">
        <f>'Liste WO'!C189</f>
        <v>45680</v>
      </c>
      <c r="D197" s="224">
        <f>'Liste WO'!D189</f>
        <v>313</v>
      </c>
      <c r="E197" s="224" t="str">
        <f>'Liste WO'!E189</f>
        <v>Étiquette Nationale</v>
      </c>
      <c r="F197" s="224" t="str">
        <f>_xlfn.XLOOKUP(E197,Clients!B:B,Clients!C:C)</f>
        <v>Nationale</v>
      </c>
      <c r="G197" s="224" t="str">
        <f>_xlfn.XLOOKUP(D197,'PO Client'!$A:$A,'PO Client'!$E:$E,FALSE)</f>
        <v>MK250122-1</v>
      </c>
      <c r="H197" s="234">
        <f>'Liste WO'!I189</f>
        <v>40246</v>
      </c>
      <c r="I197" s="234">
        <f>'Liste WO'!J189</f>
        <v>30011</v>
      </c>
      <c r="J197" s="226" t="str">
        <f>'Liste WO'!L189</f>
        <v>S21-1</v>
      </c>
      <c r="K197" s="227">
        <v>7115.3078399999995</v>
      </c>
      <c r="L197" s="227">
        <v>0</v>
      </c>
      <c r="M197" s="227">
        <v>6962.4</v>
      </c>
      <c r="N197" s="227"/>
      <c r="O197" s="227">
        <v>60</v>
      </c>
      <c r="P197" s="228">
        <v>2</v>
      </c>
      <c r="Q197" s="81">
        <v>3</v>
      </c>
      <c r="R197" s="248">
        <v>111.35</v>
      </c>
      <c r="S197" s="235"/>
      <c r="T197" s="231">
        <f>_xlfn.XLOOKUP(I197,'Prix MP'!A:A,'Prix MP'!U:U, 0)</f>
        <v>0.2835786407993599</v>
      </c>
      <c r="U197" s="232">
        <f t="shared" si="163"/>
        <v>1974.3879287014634</v>
      </c>
      <c r="V197" s="232">
        <f t="shared" si="164"/>
        <v>43.361397434765955</v>
      </c>
      <c r="W197" s="233">
        <f t="shared" si="165"/>
        <v>2.1489982364557802E-2</v>
      </c>
      <c r="X197" s="232">
        <f t="shared" si="166"/>
        <v>14.58190588235294</v>
      </c>
      <c r="Y197" s="232">
        <f t="shared" si="167"/>
        <v>38.4</v>
      </c>
      <c r="Z197" s="232">
        <f t="shared" si="168"/>
        <v>180.28846153846155</v>
      </c>
      <c r="AA197" s="232">
        <f t="shared" si="169"/>
        <v>2362.3696935570438</v>
      </c>
      <c r="AB197" s="244">
        <f>_xlfn.XLOOKUP(H197,'Prix vente'!A:A,'Prix vente'!X:X, "")</f>
        <v>0.316</v>
      </c>
      <c r="AC197" s="244" t="str">
        <f>_xlfn.XLOOKUP(H197,'Prix vente'!A:A,'Prix vente'!Z:Z, "")</f>
        <v>CAD</v>
      </c>
      <c r="AD197" s="232">
        <f t="shared" si="170"/>
        <v>2200.1183999999998</v>
      </c>
      <c r="AE197" s="232">
        <f t="shared" si="171"/>
        <v>-162.25129355704394</v>
      </c>
      <c r="AF197" s="236">
        <f t="shared" si="172"/>
        <v>-7.3746619071520803E-2</v>
      </c>
      <c r="AG197" s="251">
        <f t="shared" si="173"/>
        <v>2017.7493261362292</v>
      </c>
      <c r="AH197" s="236">
        <f t="shared" si="174"/>
        <v>0.91710942744546353</v>
      </c>
      <c r="AI197" s="236" t="str">
        <f t="shared" si="175"/>
        <v/>
      </c>
      <c r="AK197">
        <v>0</v>
      </c>
      <c r="AL197" t="e">
        <f t="shared" si="176"/>
        <v>#N/A</v>
      </c>
      <c r="AM197" t="e">
        <f t="shared" si="177"/>
        <v>#N/A</v>
      </c>
      <c r="AN197" t="e">
        <f t="shared" si="178"/>
        <v>#N/A</v>
      </c>
      <c r="AO197" s="261" t="e">
        <f t="shared" si="179"/>
        <v>#N/A</v>
      </c>
      <c r="AP197" s="261" t="e">
        <f t="shared" si="180"/>
        <v>#N/A</v>
      </c>
      <c r="AQ197" s="261" t="e">
        <f t="shared" si="181"/>
        <v>#N/A</v>
      </c>
      <c r="AX197" s="255"/>
      <c r="AY197" s="255"/>
      <c r="AZ197" s="255"/>
      <c r="BB197" s="257">
        <f t="shared" si="182"/>
        <v>0</v>
      </c>
      <c r="BC197">
        <f t="shared" si="183"/>
        <v>0</v>
      </c>
      <c r="BD197" s="28">
        <f t="shared" si="184"/>
        <v>0</v>
      </c>
      <c r="BE197" s="28">
        <f t="shared" si="162"/>
        <v>0</v>
      </c>
    </row>
    <row r="198" spans="1:57" x14ac:dyDescent="0.25">
      <c r="A198" s="224" t="s">
        <v>1252</v>
      </c>
      <c r="B198" t="s">
        <v>87</v>
      </c>
      <c r="C198" s="253">
        <f>'Liste WO'!C190</f>
        <v>45685</v>
      </c>
      <c r="D198" s="224">
        <f>'Liste WO'!D190</f>
        <v>314</v>
      </c>
      <c r="E198" s="224" t="str">
        <f>'Liste WO'!E190</f>
        <v>Imprimerie Sélect</v>
      </c>
      <c r="F198" s="224" t="str">
        <f>_xlfn.XLOOKUP(E198,Clients!B:B,Clients!C:C)</f>
        <v>Select</v>
      </c>
      <c r="G198" s="224" t="str">
        <f>_xlfn.XLOOKUP(D198,'PO Client'!$A:$A,'PO Client'!$E:$E,FALSE)</f>
        <v>email 2024-01-22 14h39</v>
      </c>
      <c r="H198" s="234">
        <f>'Liste WO'!I190</f>
        <v>40250</v>
      </c>
      <c r="I198" s="234">
        <f>'Liste WO'!J190</f>
        <v>30025</v>
      </c>
      <c r="J198" s="226" t="str">
        <f>'Liste WO'!L190</f>
        <v>D11-1</v>
      </c>
      <c r="K198" s="227"/>
      <c r="L198" s="227"/>
      <c r="M198" s="227"/>
      <c r="N198" s="227"/>
      <c r="O198" s="227"/>
      <c r="P198" s="228"/>
      <c r="Q198" s="81"/>
      <c r="R198" s="229"/>
      <c r="S198" s="235"/>
      <c r="T198" s="231">
        <f>_xlfn.XLOOKUP(I198,'Prix MP'!A:A,'Prix MP'!U:U, 0)</f>
        <v>0.36934253244035825</v>
      </c>
      <c r="U198" s="232">
        <f t="shared" si="163"/>
        <v>0</v>
      </c>
      <c r="V198" s="232">
        <f t="shared" si="164"/>
        <v>0</v>
      </c>
      <c r="W198" s="233" t="str">
        <f t="shared" si="165"/>
        <v/>
      </c>
      <c r="X198" s="232">
        <f t="shared" si="166"/>
        <v>0</v>
      </c>
      <c r="Y198" s="232">
        <f t="shared" si="167"/>
        <v>0</v>
      </c>
      <c r="Z198" s="232">
        <f t="shared" si="168"/>
        <v>0</v>
      </c>
      <c r="AA198" s="232">
        <f t="shared" si="169"/>
        <v>0</v>
      </c>
      <c r="AB198" s="244">
        <f>_xlfn.XLOOKUP(H198,'Prix vente'!A:A,'Prix vente'!X:X, "")</f>
        <v>0.47199999999999998</v>
      </c>
      <c r="AC198" s="244" t="str">
        <f>_xlfn.XLOOKUP(H198,'Prix vente'!A:A,'Prix vente'!Z:Z, "")</f>
        <v>CAD</v>
      </c>
      <c r="AD198" s="232">
        <f t="shared" si="170"/>
        <v>0</v>
      </c>
      <c r="AE198" s="232">
        <f t="shared" si="171"/>
        <v>0</v>
      </c>
      <c r="AF198" s="236" t="str">
        <f t="shared" si="172"/>
        <v/>
      </c>
      <c r="AG198" s="251">
        <f t="shared" si="173"/>
        <v>0</v>
      </c>
      <c r="AH198" s="236" t="str">
        <f t="shared" si="174"/>
        <v/>
      </c>
      <c r="AI198" s="236" t="str">
        <f t="shared" si="175"/>
        <v>S</v>
      </c>
      <c r="AK198">
        <v>0</v>
      </c>
      <c r="AL198" t="e">
        <f t="shared" si="176"/>
        <v>#N/A</v>
      </c>
      <c r="AM198" t="e">
        <f t="shared" si="177"/>
        <v>#N/A</v>
      </c>
      <c r="AN198" t="e">
        <f t="shared" si="178"/>
        <v>#N/A</v>
      </c>
      <c r="AO198" s="261" t="e">
        <f t="shared" si="179"/>
        <v>#N/A</v>
      </c>
      <c r="AP198" s="261" t="e">
        <f t="shared" si="180"/>
        <v>#N/A</v>
      </c>
      <c r="AQ198" s="261" t="e">
        <f t="shared" si="181"/>
        <v>#N/A</v>
      </c>
      <c r="AX198" s="255"/>
      <c r="AY198" s="255"/>
      <c r="AZ198" s="255"/>
      <c r="BB198" s="257">
        <f t="shared" si="182"/>
        <v>0</v>
      </c>
      <c r="BC198">
        <f t="shared" si="183"/>
        <v>0</v>
      </c>
      <c r="BD198" s="28">
        <f t="shared" si="184"/>
        <v>0</v>
      </c>
      <c r="BE198" s="28">
        <f t="shared" si="162"/>
        <v>0</v>
      </c>
    </row>
    <row r="199" spans="1:57" x14ac:dyDescent="0.25">
      <c r="A199" s="224" t="s">
        <v>1253</v>
      </c>
      <c r="B199" t="s">
        <v>298</v>
      </c>
      <c r="C199" s="253">
        <f>'Liste WO'!C191</f>
        <v>45680</v>
      </c>
      <c r="D199" s="224">
        <f>'Liste WO'!D191</f>
        <v>315</v>
      </c>
      <c r="E199" s="224" t="str">
        <f>'Liste WO'!E191</f>
        <v>Digi America Inc.</v>
      </c>
      <c r="F199" s="224" t="str">
        <f>_xlfn.XLOOKUP(E199,Clients!B:B,Clients!C:C)</f>
        <v>Digi</v>
      </c>
      <c r="G199" s="224">
        <f>_xlfn.XLOOKUP(D199,'PO Client'!$A:$A,'PO Client'!$E:$E,FALSE)</f>
        <v>50009083</v>
      </c>
      <c r="H199" s="234">
        <f>'Liste WO'!I191</f>
        <v>40033</v>
      </c>
      <c r="I199" s="234">
        <f>'Liste WO'!J191</f>
        <v>30026</v>
      </c>
      <c r="J199" s="226" t="str">
        <f>'Liste WO'!L191</f>
        <v>D11-2</v>
      </c>
      <c r="K199" s="227">
        <v>66555.479231999998</v>
      </c>
      <c r="L199" s="227">
        <v>0</v>
      </c>
      <c r="M199" s="227">
        <v>65391.749999999993</v>
      </c>
      <c r="N199" s="227"/>
      <c r="O199" s="227">
        <v>1132.5</v>
      </c>
      <c r="P199" s="228">
        <v>0</v>
      </c>
      <c r="Q199" s="81">
        <v>7.25</v>
      </c>
      <c r="R199" s="248">
        <f>1175-900*1.44</f>
        <v>-121</v>
      </c>
      <c r="S199" s="235"/>
      <c r="T199" s="231">
        <f>_xlfn.XLOOKUP(I199,'Prix MP'!A:A,'Prix MP'!U:U, 0)</f>
        <v>0.3169705647156798</v>
      </c>
      <c r="U199" s="232">
        <f t="shared" si="163"/>
        <v>20727.259925246552</v>
      </c>
      <c r="V199" s="232">
        <f t="shared" si="164"/>
        <v>368.86791184318599</v>
      </c>
      <c r="W199" s="233">
        <f t="shared" si="165"/>
        <v>1.7485100331761746E-2</v>
      </c>
      <c r="X199" s="232">
        <f t="shared" si="166"/>
        <v>275.23347352941175</v>
      </c>
      <c r="Y199" s="232">
        <f t="shared" si="167"/>
        <v>0</v>
      </c>
      <c r="Z199" s="232">
        <f t="shared" si="168"/>
        <v>435.69711538461542</v>
      </c>
      <c r="AA199" s="232">
        <f t="shared" si="169"/>
        <v>21686.058426003769</v>
      </c>
      <c r="AB199" s="244">
        <f>_xlfn.XLOOKUP(H199,'Prix vente'!A:A,'Prix vente'!X:X, "")</f>
        <v>0.31</v>
      </c>
      <c r="AC199" s="244" t="str">
        <f>_xlfn.XLOOKUP(H199,'Prix vente'!A:A,'Prix vente'!Z:Z, "")</f>
        <v>USD</v>
      </c>
      <c r="AD199" s="232">
        <f t="shared" si="170"/>
        <v>0</v>
      </c>
      <c r="AE199" s="232">
        <f t="shared" si="171"/>
        <v>-21686.058426003769</v>
      </c>
      <c r="AF199" s="236" t="str">
        <f t="shared" si="172"/>
        <v/>
      </c>
      <c r="AG199" s="251">
        <f t="shared" si="173"/>
        <v>21096.127837089738</v>
      </c>
      <c r="AH199" s="236" t="str">
        <f t="shared" si="174"/>
        <v/>
      </c>
      <c r="AI199" s="236" t="str">
        <f t="shared" si="175"/>
        <v>S</v>
      </c>
      <c r="AK199">
        <v>0</v>
      </c>
      <c r="AL199" t="e">
        <f t="shared" si="176"/>
        <v>#N/A</v>
      </c>
      <c r="AM199" t="e">
        <f t="shared" si="177"/>
        <v>#N/A</v>
      </c>
      <c r="AN199" t="e">
        <f t="shared" si="178"/>
        <v>#N/A</v>
      </c>
      <c r="AO199" s="261" t="e">
        <f t="shared" si="179"/>
        <v>#N/A</v>
      </c>
      <c r="AP199" s="261" t="e">
        <f t="shared" si="180"/>
        <v>#N/A</v>
      </c>
      <c r="AQ199" s="261" t="e">
        <f t="shared" si="181"/>
        <v>#N/A</v>
      </c>
      <c r="AX199" s="255"/>
      <c r="AY199" s="255"/>
      <c r="AZ199" s="255"/>
      <c r="BB199" s="257">
        <f t="shared" si="182"/>
        <v>0</v>
      </c>
      <c r="BC199">
        <f t="shared" si="183"/>
        <v>0</v>
      </c>
      <c r="BD199" s="28">
        <f t="shared" si="184"/>
        <v>0</v>
      </c>
      <c r="BE199" s="28">
        <f t="shared" si="162"/>
        <v>0</v>
      </c>
    </row>
    <row r="200" spans="1:57" x14ac:dyDescent="0.25">
      <c r="A200" s="224" t="s">
        <v>1254</v>
      </c>
      <c r="B200" t="s">
        <v>298</v>
      </c>
      <c r="C200" s="253">
        <f>'Liste WO'!C192</f>
        <v>45684</v>
      </c>
      <c r="D200" s="224">
        <f>'Liste WO'!D192</f>
        <v>316</v>
      </c>
      <c r="E200" s="224" t="str">
        <f>'Liste WO'!E192</f>
        <v>Digi America Inc.</v>
      </c>
      <c r="F200" s="224" t="str">
        <f>_xlfn.XLOOKUP(E200,Clients!B:B,Clients!C:C)</f>
        <v>Digi</v>
      </c>
      <c r="G200" s="224">
        <f>_xlfn.XLOOKUP(D200,'PO Client'!$A:$A,'PO Client'!$E:$E,FALSE)</f>
        <v>50009084</v>
      </c>
      <c r="H200" s="234">
        <f>'Liste WO'!I192</f>
        <v>40033</v>
      </c>
      <c r="I200" s="234">
        <f>'Liste WO'!J192</f>
        <v>30029</v>
      </c>
      <c r="J200" s="226" t="str">
        <f>'Liste WO'!L192</f>
        <v>D11-3</v>
      </c>
      <c r="K200" s="227">
        <v>43948.908431999997</v>
      </c>
      <c r="L200" s="227">
        <v>0</v>
      </c>
      <c r="M200" s="227">
        <v>43452</v>
      </c>
      <c r="N200" s="227"/>
      <c r="O200" s="227">
        <v>720</v>
      </c>
      <c r="P200" s="228">
        <v>8</v>
      </c>
      <c r="Q200" s="81">
        <v>4.5</v>
      </c>
      <c r="R200" s="248">
        <f>1175-900*1.44</f>
        <v>-121</v>
      </c>
      <c r="S200" s="235"/>
      <c r="T200" s="231">
        <f>_xlfn.XLOOKUP(I200,'Prix MP'!A:A,'Prix MP'!U:U, 0)</f>
        <v>0.28523593353709464</v>
      </c>
      <c r="U200" s="232">
        <f t="shared" si="163"/>
        <v>12394.071784053836</v>
      </c>
      <c r="V200" s="232">
        <f t="shared" si="164"/>
        <v>141.73614048397292</v>
      </c>
      <c r="W200" s="233">
        <f t="shared" si="165"/>
        <v>1.1306502248374126E-2</v>
      </c>
      <c r="X200" s="232">
        <f t="shared" si="166"/>
        <v>174.98287058823527</v>
      </c>
      <c r="Y200" s="232">
        <f t="shared" si="167"/>
        <v>153.6</v>
      </c>
      <c r="Z200" s="232">
        <f t="shared" si="168"/>
        <v>270.43269230769232</v>
      </c>
      <c r="AA200" s="232">
        <f t="shared" si="169"/>
        <v>13013.823487433736</v>
      </c>
      <c r="AB200" s="244">
        <f>_xlfn.XLOOKUP(H200,'Prix vente'!A:A,'Prix vente'!X:X, "")</f>
        <v>0.31</v>
      </c>
      <c r="AC200" s="244" t="str">
        <f>_xlfn.XLOOKUP(H200,'Prix vente'!A:A,'Prix vente'!Z:Z, "")</f>
        <v>USD</v>
      </c>
      <c r="AD200" s="232">
        <f t="shared" si="170"/>
        <v>0</v>
      </c>
      <c r="AE200" s="232">
        <f t="shared" si="171"/>
        <v>-13013.823487433736</v>
      </c>
      <c r="AF200" s="236" t="str">
        <f t="shared" si="172"/>
        <v/>
      </c>
      <c r="AG200" s="251">
        <f t="shared" si="173"/>
        <v>12535.807924537809</v>
      </c>
      <c r="AH200" s="236" t="str">
        <f t="shared" si="174"/>
        <v/>
      </c>
      <c r="AI200" s="236" t="str">
        <f t="shared" si="175"/>
        <v>S</v>
      </c>
      <c r="AK200">
        <v>0</v>
      </c>
      <c r="AL200" t="e">
        <f t="shared" si="176"/>
        <v>#N/A</v>
      </c>
      <c r="AM200" t="e">
        <f t="shared" si="177"/>
        <v>#N/A</v>
      </c>
      <c r="AN200" t="e">
        <f t="shared" si="178"/>
        <v>#N/A</v>
      </c>
      <c r="AO200" s="261" t="e">
        <f t="shared" si="179"/>
        <v>#N/A</v>
      </c>
      <c r="AP200" s="261" t="e">
        <f t="shared" si="180"/>
        <v>#N/A</v>
      </c>
      <c r="AQ200" s="261" t="e">
        <f t="shared" si="181"/>
        <v>#N/A</v>
      </c>
      <c r="AX200" s="255"/>
      <c r="AY200" s="255"/>
      <c r="AZ200" s="255"/>
      <c r="BB200" s="257">
        <f t="shared" si="182"/>
        <v>0</v>
      </c>
      <c r="BC200">
        <f t="shared" si="183"/>
        <v>0</v>
      </c>
      <c r="BD200" s="28">
        <f t="shared" si="184"/>
        <v>0</v>
      </c>
      <c r="BE200" s="28">
        <f t="shared" si="162"/>
        <v>0</v>
      </c>
    </row>
    <row r="201" spans="1:57" x14ac:dyDescent="0.25">
      <c r="A201" s="224" t="s">
        <v>1255</v>
      </c>
      <c r="B201" t="s">
        <v>87</v>
      </c>
      <c r="C201" s="253">
        <f>'Liste WO'!C193</f>
        <v>45685</v>
      </c>
      <c r="D201" s="224">
        <f>'Liste WO'!D193</f>
        <v>314</v>
      </c>
      <c r="E201" s="224" t="str">
        <f>'Liste WO'!E193</f>
        <v>Imprimerie Sélect</v>
      </c>
      <c r="F201" s="224" t="str">
        <f>_xlfn.XLOOKUP(E201,Clients!B:B,Clients!C:C)</f>
        <v>Select</v>
      </c>
      <c r="G201" s="224" t="str">
        <f>_xlfn.XLOOKUP(D201,'PO Client'!$A:$A,'PO Client'!$E:$E,FALSE)</f>
        <v>email 2024-01-22 14h39</v>
      </c>
      <c r="H201" s="234">
        <f>'Liste WO'!I193</f>
        <v>40256</v>
      </c>
      <c r="I201" s="234">
        <f>'Liste WO'!J193</f>
        <v>30011</v>
      </c>
      <c r="J201" s="226" t="str">
        <f>'Liste WO'!L193</f>
        <v>S21-1</v>
      </c>
      <c r="K201" s="227"/>
      <c r="L201" s="227"/>
      <c r="M201" s="227"/>
      <c r="N201" s="227"/>
      <c r="O201" s="227"/>
      <c r="P201" s="228"/>
      <c r="Q201" s="81"/>
      <c r="R201" s="229"/>
      <c r="S201" s="235"/>
      <c r="T201" s="231">
        <f>_xlfn.XLOOKUP(I201,'Prix MP'!A:A,'Prix MP'!U:U, 0)</f>
        <v>0.2835786407993599</v>
      </c>
      <c r="U201" s="232">
        <f t="shared" si="163"/>
        <v>0</v>
      </c>
      <c r="V201" s="232">
        <f t="shared" si="164"/>
        <v>0</v>
      </c>
      <c r="W201" s="233" t="str">
        <f t="shared" si="165"/>
        <v/>
      </c>
      <c r="X201" s="232">
        <f t="shared" si="166"/>
        <v>0</v>
      </c>
      <c r="Y201" s="232">
        <f t="shared" si="167"/>
        <v>0</v>
      </c>
      <c r="Z201" s="232">
        <f t="shared" si="168"/>
        <v>0</v>
      </c>
      <c r="AA201" s="232">
        <f t="shared" si="169"/>
        <v>0</v>
      </c>
      <c r="AB201" s="244">
        <f>_xlfn.XLOOKUP(H201,'Prix vente'!A:A,'Prix vente'!X:X, "")</f>
        <v>0</v>
      </c>
      <c r="AC201" s="244" t="str">
        <f>_xlfn.XLOOKUP(H201,'Prix vente'!A:A,'Prix vente'!Z:Z, "")</f>
        <v>CAD</v>
      </c>
      <c r="AD201" s="232">
        <f t="shared" si="170"/>
        <v>0</v>
      </c>
      <c r="AE201" s="232">
        <f t="shared" si="171"/>
        <v>0</v>
      </c>
      <c r="AF201" s="236" t="str">
        <f t="shared" si="172"/>
        <v/>
      </c>
      <c r="AG201" s="251">
        <f t="shared" si="173"/>
        <v>0</v>
      </c>
      <c r="AH201" s="236" t="str">
        <f t="shared" si="174"/>
        <v/>
      </c>
      <c r="AI201" s="236" t="str">
        <f t="shared" si="175"/>
        <v>S</v>
      </c>
      <c r="AK201">
        <v>0</v>
      </c>
      <c r="AL201" t="e">
        <f t="shared" si="176"/>
        <v>#N/A</v>
      </c>
      <c r="AM201" t="e">
        <f t="shared" si="177"/>
        <v>#N/A</v>
      </c>
      <c r="AN201" t="e">
        <f t="shared" si="178"/>
        <v>#N/A</v>
      </c>
      <c r="AO201" s="261" t="e">
        <f t="shared" si="179"/>
        <v>#N/A</v>
      </c>
      <c r="AP201" s="261" t="e">
        <f t="shared" si="180"/>
        <v>#N/A</v>
      </c>
      <c r="AQ201" s="261" t="e">
        <f t="shared" si="181"/>
        <v>#N/A</v>
      </c>
      <c r="AX201" s="255"/>
      <c r="AY201" s="255"/>
      <c r="AZ201" s="255"/>
      <c r="BB201" s="257">
        <f t="shared" si="182"/>
        <v>0</v>
      </c>
      <c r="BC201">
        <f t="shared" si="183"/>
        <v>0</v>
      </c>
      <c r="BD201" s="28">
        <f t="shared" si="184"/>
        <v>0</v>
      </c>
      <c r="BE201" s="28">
        <f t="shared" si="162"/>
        <v>0</v>
      </c>
    </row>
    <row r="202" spans="1:57" x14ac:dyDescent="0.25">
      <c r="A202" s="224" t="s">
        <v>1256</v>
      </c>
      <c r="B202" t="s">
        <v>87</v>
      </c>
      <c r="C202" s="253">
        <f>'Liste WO'!C194</f>
        <v>45685</v>
      </c>
      <c r="D202" s="224">
        <f>'Liste WO'!D194</f>
        <v>317</v>
      </c>
      <c r="E202" s="224" t="str">
        <f>'Liste WO'!E194</f>
        <v>Imprimerie Ste-Julie</v>
      </c>
      <c r="F202" s="224" t="str">
        <f>_xlfn.XLOOKUP(E202,Clients!B:B,Clients!C:C)</f>
        <v>Imprimerie Ste-Julie</v>
      </c>
      <c r="G202" s="224">
        <f>_xlfn.XLOOKUP(D202,'PO Client'!$A:$A,'PO Client'!$E:$E,FALSE)</f>
        <v>107081</v>
      </c>
      <c r="H202" s="234">
        <f>'Liste WO'!I194</f>
        <v>40117</v>
      </c>
      <c r="I202" s="234">
        <f>'Liste WO'!J194</f>
        <v>30036</v>
      </c>
      <c r="J202" s="226" t="str">
        <f>'Liste WO'!L194</f>
        <v>S15-3</v>
      </c>
      <c r="K202" s="227"/>
      <c r="L202" s="227"/>
      <c r="M202" s="227"/>
      <c r="N202" s="227"/>
      <c r="O202" s="227"/>
      <c r="P202" s="228"/>
      <c r="Q202" s="81"/>
      <c r="R202" s="229"/>
      <c r="S202" s="235"/>
      <c r="T202" s="231">
        <f>_xlfn.XLOOKUP(I202,'Prix MP'!A:A,'Prix MP'!U:U, 0)</f>
        <v>0.2582568285373486</v>
      </c>
      <c r="U202" s="232">
        <f t="shared" si="163"/>
        <v>0</v>
      </c>
      <c r="V202" s="232">
        <f t="shared" si="164"/>
        <v>0</v>
      </c>
      <c r="W202" s="233" t="str">
        <f t="shared" si="165"/>
        <v/>
      </c>
      <c r="X202" s="232">
        <f t="shared" si="166"/>
        <v>0</v>
      </c>
      <c r="Y202" s="232">
        <f t="shared" si="167"/>
        <v>0</v>
      </c>
      <c r="Z202" s="232">
        <f t="shared" si="168"/>
        <v>0</v>
      </c>
      <c r="AA202" s="232">
        <f t="shared" si="169"/>
        <v>0</v>
      </c>
      <c r="AB202" s="244">
        <f>_xlfn.XLOOKUP(H202,'Prix vente'!A:A,'Prix vente'!X:X, "")</f>
        <v>0.28000000000000003</v>
      </c>
      <c r="AC202" s="244" t="str">
        <f>_xlfn.XLOOKUP(H202,'Prix vente'!A:A,'Prix vente'!Z:Z, "")</f>
        <v>USD</v>
      </c>
      <c r="AD202" s="232">
        <f t="shared" si="170"/>
        <v>0</v>
      </c>
      <c r="AE202" s="232">
        <f t="shared" si="171"/>
        <v>0</v>
      </c>
      <c r="AF202" s="236" t="str">
        <f t="shared" si="172"/>
        <v/>
      </c>
      <c r="AG202" s="251">
        <f t="shared" si="173"/>
        <v>0</v>
      </c>
      <c r="AH202" s="236" t="str">
        <f t="shared" si="174"/>
        <v/>
      </c>
      <c r="AI202" s="236" t="str">
        <f t="shared" si="175"/>
        <v>S</v>
      </c>
      <c r="AK202">
        <v>0</v>
      </c>
      <c r="AL202" t="e">
        <f t="shared" si="176"/>
        <v>#N/A</v>
      </c>
      <c r="AM202" t="e">
        <f t="shared" si="177"/>
        <v>#N/A</v>
      </c>
      <c r="AN202" t="e">
        <f t="shared" si="178"/>
        <v>#N/A</v>
      </c>
      <c r="AO202" s="261" t="e">
        <f t="shared" si="179"/>
        <v>#N/A</v>
      </c>
      <c r="AP202" s="261" t="e">
        <f t="shared" si="180"/>
        <v>#N/A</v>
      </c>
      <c r="AQ202" s="261" t="e">
        <f t="shared" si="181"/>
        <v>#N/A</v>
      </c>
      <c r="AX202" s="255"/>
      <c r="AY202" s="255"/>
      <c r="AZ202" s="255"/>
      <c r="BB202" s="257">
        <f t="shared" si="182"/>
        <v>0</v>
      </c>
      <c r="BC202">
        <f t="shared" si="183"/>
        <v>0</v>
      </c>
      <c r="BD202" s="28">
        <f t="shared" si="184"/>
        <v>0</v>
      </c>
      <c r="BE202" s="28">
        <f t="shared" si="162"/>
        <v>0</v>
      </c>
    </row>
    <row r="203" spans="1:57" x14ac:dyDescent="0.25">
      <c r="A203" s="224" t="s">
        <v>1257</v>
      </c>
      <c r="B203" t="s">
        <v>87</v>
      </c>
      <c r="C203" s="253">
        <f>'Liste WO'!C195</f>
        <v>45685</v>
      </c>
      <c r="D203" s="224">
        <f>'Liste WO'!D195</f>
        <v>318</v>
      </c>
      <c r="E203" s="224" t="str">
        <f>'Liste WO'!E195</f>
        <v>Imprimerie Ste-Julie</v>
      </c>
      <c r="F203" s="224" t="str">
        <f>_xlfn.XLOOKUP(E203,Clients!B:B,Clients!C:C)</f>
        <v>Imprimerie Ste-Julie</v>
      </c>
      <c r="G203" s="224">
        <f>_xlfn.XLOOKUP(D203,'PO Client'!$A:$A,'PO Client'!$E:$E,FALSE)</f>
        <v>107085</v>
      </c>
      <c r="H203" s="234">
        <f>'Liste WO'!I195</f>
        <v>40258</v>
      </c>
      <c r="I203" s="234">
        <f>'Liste WO'!J195</f>
        <v>30011</v>
      </c>
      <c r="J203" s="226" t="str">
        <f>'Liste WO'!L195</f>
        <v>S21-1</v>
      </c>
      <c r="K203" s="227"/>
      <c r="L203" s="227"/>
      <c r="M203" s="227"/>
      <c r="N203" s="227"/>
      <c r="O203" s="227"/>
      <c r="P203" s="228"/>
      <c r="Q203" s="81"/>
      <c r="R203" s="229"/>
      <c r="S203" s="235"/>
      <c r="T203" s="231">
        <f>_xlfn.XLOOKUP(I203,'Prix MP'!A:A,'Prix MP'!U:U, 0)</f>
        <v>0.2835786407993599</v>
      </c>
      <c r="U203" s="232">
        <f t="shared" si="163"/>
        <v>0</v>
      </c>
      <c r="V203" s="232">
        <f t="shared" si="164"/>
        <v>0</v>
      </c>
      <c r="W203" s="233" t="str">
        <f t="shared" si="165"/>
        <v/>
      </c>
      <c r="X203" s="232">
        <f t="shared" si="166"/>
        <v>0</v>
      </c>
      <c r="Y203" s="232">
        <f t="shared" si="167"/>
        <v>0</v>
      </c>
      <c r="Z203" s="232">
        <f t="shared" si="168"/>
        <v>0</v>
      </c>
      <c r="AA203" s="232">
        <f t="shared" si="169"/>
        <v>0</v>
      </c>
      <c r="AB203" s="244">
        <f>_xlfn.XLOOKUP(H203,'Prix vente'!A:A,'Prix vente'!X:X, "")</f>
        <v>0.27</v>
      </c>
      <c r="AC203" s="244" t="str">
        <f>_xlfn.XLOOKUP(H203,'Prix vente'!A:A,'Prix vente'!Z:Z, "")</f>
        <v>USD</v>
      </c>
      <c r="AD203" s="232">
        <f t="shared" si="170"/>
        <v>0</v>
      </c>
      <c r="AE203" s="232">
        <f t="shared" si="171"/>
        <v>0</v>
      </c>
      <c r="AF203" s="236" t="str">
        <f t="shared" si="172"/>
        <v/>
      </c>
      <c r="AG203" s="251">
        <f t="shared" si="173"/>
        <v>0</v>
      </c>
      <c r="AH203" s="236" t="str">
        <f t="shared" si="174"/>
        <v/>
      </c>
      <c r="AI203" s="236" t="str">
        <f t="shared" si="175"/>
        <v>S</v>
      </c>
      <c r="AK203">
        <v>0</v>
      </c>
      <c r="AL203" t="e">
        <f t="shared" si="176"/>
        <v>#N/A</v>
      </c>
      <c r="AM203" t="e">
        <f t="shared" si="177"/>
        <v>#N/A</v>
      </c>
      <c r="AN203" t="e">
        <f t="shared" si="178"/>
        <v>#N/A</v>
      </c>
      <c r="AO203" s="261" t="e">
        <f t="shared" si="179"/>
        <v>#N/A</v>
      </c>
      <c r="AP203" s="261" t="e">
        <f t="shared" si="180"/>
        <v>#N/A</v>
      </c>
      <c r="AQ203" s="261" t="e">
        <f t="shared" si="181"/>
        <v>#N/A</v>
      </c>
      <c r="AX203" s="255"/>
      <c r="AY203" s="255"/>
      <c r="AZ203" s="255"/>
      <c r="BB203" s="257">
        <f t="shared" si="182"/>
        <v>0</v>
      </c>
      <c r="BC203">
        <f t="shared" si="183"/>
        <v>0</v>
      </c>
      <c r="BD203" s="28">
        <f t="shared" si="184"/>
        <v>0</v>
      </c>
      <c r="BE203" s="28">
        <f t="shared" si="162"/>
        <v>0</v>
      </c>
    </row>
    <row r="204" spans="1:57" x14ac:dyDescent="0.25">
      <c r="A204" s="224" t="s">
        <v>1258</v>
      </c>
      <c r="B204" t="s">
        <v>87</v>
      </c>
      <c r="C204" s="253">
        <f>'Liste WO'!C196</f>
        <v>0</v>
      </c>
      <c r="D204" s="224">
        <f>'Liste WO'!D196</f>
        <v>319</v>
      </c>
      <c r="E204" s="224">
        <f>'Liste WO'!E196</f>
        <v>0</v>
      </c>
      <c r="F204" s="224" t="e">
        <f>_xlfn.XLOOKUP(E204,Clients!B:B,Clients!C:C)</f>
        <v>#N/A</v>
      </c>
      <c r="G204" s="224">
        <f>_xlfn.XLOOKUP(D204,'PO Client'!$A:$A,'PO Client'!$E:$E,FALSE)</f>
        <v>0</v>
      </c>
      <c r="H204" s="234">
        <f>'Liste WO'!I196</f>
        <v>0</v>
      </c>
      <c r="I204" s="234">
        <f>'Liste WO'!J196</f>
        <v>0</v>
      </c>
      <c r="J204" s="226" t="b">
        <f>'Liste WO'!L196</f>
        <v>0</v>
      </c>
      <c r="K204" s="227"/>
      <c r="L204" s="227"/>
      <c r="M204" s="227"/>
      <c r="N204" s="227"/>
      <c r="O204" s="227"/>
      <c r="P204" s="228"/>
      <c r="Q204" s="81"/>
      <c r="R204" s="229"/>
      <c r="S204" s="235"/>
      <c r="T204" s="231">
        <f>_xlfn.XLOOKUP(I204,'Prix MP'!A:A,'Prix MP'!U:U, 0)</f>
        <v>0</v>
      </c>
      <c r="U204" s="232">
        <f t="shared" si="163"/>
        <v>0</v>
      </c>
      <c r="V204" s="232">
        <f t="shared" si="164"/>
        <v>0</v>
      </c>
      <c r="W204" s="233" t="str">
        <f t="shared" si="165"/>
        <v/>
      </c>
      <c r="X204" s="232">
        <f t="shared" si="166"/>
        <v>0</v>
      </c>
      <c r="Y204" s="232">
        <f t="shared" si="167"/>
        <v>0</v>
      </c>
      <c r="Z204" s="232">
        <f t="shared" si="168"/>
        <v>0</v>
      </c>
      <c r="AA204" s="232">
        <f t="shared" si="169"/>
        <v>0</v>
      </c>
      <c r="AB204" s="244" t="str">
        <f>_xlfn.XLOOKUP(H204,'Prix vente'!A:A,'Prix vente'!X:X, "")</f>
        <v/>
      </c>
      <c r="AC204" s="244" t="str">
        <f>_xlfn.XLOOKUP(H204,'Prix vente'!A:A,'Prix vente'!Z:Z, "")</f>
        <v/>
      </c>
      <c r="AD204" s="232">
        <f t="shared" si="170"/>
        <v>0</v>
      </c>
      <c r="AE204" s="232">
        <f t="shared" si="171"/>
        <v>0</v>
      </c>
      <c r="AF204" s="236" t="str">
        <f t="shared" si="172"/>
        <v/>
      </c>
      <c r="AG204" s="251">
        <f t="shared" si="173"/>
        <v>0</v>
      </c>
      <c r="AH204" s="236" t="str">
        <f t="shared" si="174"/>
        <v/>
      </c>
      <c r="AI204" s="236" t="str">
        <f t="shared" si="175"/>
        <v>S</v>
      </c>
      <c r="AK204">
        <v>0</v>
      </c>
      <c r="AL204" t="e">
        <f t="shared" si="176"/>
        <v>#N/A</v>
      </c>
      <c r="AM204" t="e">
        <f t="shared" si="177"/>
        <v>#N/A</v>
      </c>
      <c r="AN204" t="e">
        <f t="shared" si="178"/>
        <v>#N/A</v>
      </c>
      <c r="AO204" s="261" t="e">
        <f t="shared" si="179"/>
        <v>#N/A</v>
      </c>
      <c r="AP204" s="261" t="e">
        <f t="shared" si="180"/>
        <v>#N/A</v>
      </c>
      <c r="AQ204" s="261" t="e">
        <f t="shared" si="181"/>
        <v>#N/A</v>
      </c>
      <c r="AX204" s="255"/>
      <c r="AY204" s="255"/>
      <c r="AZ204" s="255"/>
      <c r="BB204" s="257">
        <f t="shared" si="182"/>
        <v>0</v>
      </c>
      <c r="BC204">
        <f t="shared" si="183"/>
        <v>0</v>
      </c>
      <c r="BD204" s="28">
        <f t="shared" si="184"/>
        <v>0</v>
      </c>
      <c r="BE204" s="28">
        <f t="shared" ref="BE204:BE235" si="185">_xlfn.XLOOKUP(BA204,A152:A1140,AA152:AA1140)</f>
        <v>0</v>
      </c>
    </row>
    <row r="205" spans="1:57" x14ac:dyDescent="0.25">
      <c r="A205" s="224" t="s">
        <v>1259</v>
      </c>
      <c r="B205" t="s">
        <v>87</v>
      </c>
      <c r="C205" s="253">
        <f>'Liste WO'!C197</f>
        <v>0</v>
      </c>
      <c r="D205" s="224">
        <f>'Liste WO'!D197</f>
        <v>320</v>
      </c>
      <c r="E205" s="224">
        <f>'Liste WO'!E197</f>
        <v>0</v>
      </c>
      <c r="F205" s="224" t="e">
        <f>_xlfn.XLOOKUP(E205,Clients!B:B,Clients!C:C)</f>
        <v>#N/A</v>
      </c>
      <c r="G205" s="224">
        <f>_xlfn.XLOOKUP(D205,'PO Client'!$A:$A,'PO Client'!$E:$E,FALSE)</f>
        <v>0</v>
      </c>
      <c r="H205" s="234">
        <f>'Liste WO'!I197</f>
        <v>0</v>
      </c>
      <c r="I205" s="234">
        <f>'Liste WO'!J197</f>
        <v>0</v>
      </c>
      <c r="J205" s="226">
        <f>'Liste WO'!L197</f>
        <v>0</v>
      </c>
      <c r="K205" s="227"/>
      <c r="L205" s="227"/>
      <c r="M205" s="227"/>
      <c r="N205" s="227"/>
      <c r="O205" s="227"/>
      <c r="P205" s="228"/>
      <c r="Q205" s="81"/>
      <c r="R205" s="229"/>
      <c r="S205" s="235"/>
      <c r="T205" s="231">
        <f>_xlfn.XLOOKUP(I205,'Prix MP'!A:A,'Prix MP'!U:U, 0)</f>
        <v>0</v>
      </c>
      <c r="U205" s="232">
        <f t="shared" si="163"/>
        <v>0</v>
      </c>
      <c r="V205" s="232">
        <f t="shared" si="164"/>
        <v>0</v>
      </c>
      <c r="W205" s="233" t="str">
        <f t="shared" si="165"/>
        <v/>
      </c>
      <c r="X205" s="232">
        <f t="shared" si="166"/>
        <v>0</v>
      </c>
      <c r="Y205" s="232">
        <f t="shared" si="167"/>
        <v>0</v>
      </c>
      <c r="Z205" s="232">
        <f t="shared" si="168"/>
        <v>0</v>
      </c>
      <c r="AA205" s="232">
        <f t="shared" si="169"/>
        <v>0</v>
      </c>
      <c r="AB205" s="244" t="str">
        <f>_xlfn.XLOOKUP(H205,'Prix vente'!A:A,'Prix vente'!X:X, "")</f>
        <v/>
      </c>
      <c r="AC205" s="244" t="str">
        <f>_xlfn.XLOOKUP(H205,'Prix vente'!A:A,'Prix vente'!Z:Z, "")</f>
        <v/>
      </c>
      <c r="AD205" s="232">
        <f t="shared" si="170"/>
        <v>0</v>
      </c>
      <c r="AE205" s="232">
        <f t="shared" si="171"/>
        <v>0</v>
      </c>
      <c r="AF205" s="236" t="str">
        <f t="shared" si="172"/>
        <v/>
      </c>
      <c r="AG205" s="251">
        <f t="shared" si="173"/>
        <v>0</v>
      </c>
      <c r="AH205" s="236" t="str">
        <f t="shared" si="174"/>
        <v/>
      </c>
      <c r="AI205" s="236" t="str">
        <f t="shared" si="175"/>
        <v>S</v>
      </c>
      <c r="AK205">
        <v>0</v>
      </c>
      <c r="AL205" t="e">
        <f t="shared" si="176"/>
        <v>#N/A</v>
      </c>
      <c r="AM205" t="e">
        <f t="shared" si="177"/>
        <v>#N/A</v>
      </c>
      <c r="AN205" t="e">
        <f t="shared" si="178"/>
        <v>#N/A</v>
      </c>
      <c r="AO205" s="261" t="e">
        <f t="shared" si="179"/>
        <v>#N/A</v>
      </c>
      <c r="AP205" s="261" t="e">
        <f t="shared" si="180"/>
        <v>#N/A</v>
      </c>
      <c r="AQ205" s="261" t="e">
        <f t="shared" si="181"/>
        <v>#N/A</v>
      </c>
      <c r="AX205" s="255"/>
      <c r="AY205" s="255"/>
      <c r="AZ205" s="255"/>
      <c r="BB205" s="257">
        <f t="shared" si="182"/>
        <v>0</v>
      </c>
      <c r="BC205">
        <f t="shared" si="183"/>
        <v>0</v>
      </c>
      <c r="BD205" s="28">
        <f t="shared" si="184"/>
        <v>0</v>
      </c>
      <c r="BE205" s="28">
        <f t="shared" si="185"/>
        <v>0</v>
      </c>
    </row>
    <row r="206" spans="1:57" x14ac:dyDescent="0.25">
      <c r="A206" s="224" t="s">
        <v>1260</v>
      </c>
      <c r="B206" t="s">
        <v>87</v>
      </c>
      <c r="C206" s="253">
        <f>'Liste WO'!C198</f>
        <v>0</v>
      </c>
      <c r="D206" s="224">
        <f>'Liste WO'!D198</f>
        <v>321</v>
      </c>
      <c r="E206" s="224">
        <f>'Liste WO'!E198</f>
        <v>0</v>
      </c>
      <c r="F206" s="224" t="e">
        <f>_xlfn.XLOOKUP(E206,Clients!B:B,Clients!C:C)</f>
        <v>#N/A</v>
      </c>
      <c r="G206" s="224">
        <f>_xlfn.XLOOKUP(D206,'PO Client'!$A:$A,'PO Client'!$E:$E,FALSE)</f>
        <v>0</v>
      </c>
      <c r="H206" s="234">
        <f>'Liste WO'!I198</f>
        <v>0</v>
      </c>
      <c r="I206" s="234">
        <f>'Liste WO'!J198</f>
        <v>0</v>
      </c>
      <c r="J206" s="226">
        <f>'Liste WO'!L198</f>
        <v>0</v>
      </c>
      <c r="K206" s="227"/>
      <c r="L206" s="227"/>
      <c r="M206" s="227"/>
      <c r="N206" s="227"/>
      <c r="O206" s="227"/>
      <c r="P206" s="228"/>
      <c r="Q206" s="81"/>
      <c r="R206" s="229"/>
      <c r="S206" s="235"/>
      <c r="T206" s="231">
        <f>_xlfn.XLOOKUP(I206,'Prix MP'!A:A,'Prix MP'!U:U, 0)</f>
        <v>0</v>
      </c>
      <c r="U206" s="232">
        <f t="shared" si="163"/>
        <v>0</v>
      </c>
      <c r="V206" s="232">
        <f t="shared" si="164"/>
        <v>0</v>
      </c>
      <c r="W206" s="233" t="str">
        <f t="shared" si="165"/>
        <v/>
      </c>
      <c r="X206" s="232">
        <f t="shared" si="166"/>
        <v>0</v>
      </c>
      <c r="Y206" s="232">
        <f t="shared" si="167"/>
        <v>0</v>
      </c>
      <c r="Z206" s="232">
        <f t="shared" si="168"/>
        <v>0</v>
      </c>
      <c r="AA206" s="232">
        <f t="shared" si="169"/>
        <v>0</v>
      </c>
      <c r="AB206" s="244" t="str">
        <f>_xlfn.XLOOKUP(H206,'Prix vente'!A:A,'Prix vente'!X:X, "")</f>
        <v/>
      </c>
      <c r="AC206" s="244" t="str">
        <f>_xlfn.XLOOKUP(H206,'Prix vente'!A:A,'Prix vente'!Z:Z, "")</f>
        <v/>
      </c>
      <c r="AD206" s="232">
        <f t="shared" si="170"/>
        <v>0</v>
      </c>
      <c r="AE206" s="232">
        <f t="shared" si="171"/>
        <v>0</v>
      </c>
      <c r="AF206" s="236" t="str">
        <f t="shared" si="172"/>
        <v/>
      </c>
      <c r="AG206" s="251">
        <f t="shared" si="173"/>
        <v>0</v>
      </c>
      <c r="AH206" s="236" t="str">
        <f t="shared" si="174"/>
        <v/>
      </c>
      <c r="AI206" s="236" t="str">
        <f t="shared" si="175"/>
        <v>S</v>
      </c>
      <c r="AK206">
        <v>0</v>
      </c>
      <c r="AL206" t="e">
        <f t="shared" si="176"/>
        <v>#N/A</v>
      </c>
      <c r="AM206" t="e">
        <f t="shared" si="177"/>
        <v>#N/A</v>
      </c>
      <c r="AN206" t="e">
        <f t="shared" si="178"/>
        <v>#N/A</v>
      </c>
      <c r="AO206" s="261" t="e">
        <f t="shared" si="179"/>
        <v>#N/A</v>
      </c>
      <c r="AP206" s="261" t="e">
        <f t="shared" si="180"/>
        <v>#N/A</v>
      </c>
      <c r="AQ206" s="261" t="e">
        <f t="shared" si="181"/>
        <v>#N/A</v>
      </c>
      <c r="AX206" s="255"/>
      <c r="AY206" s="255"/>
      <c r="AZ206" s="255"/>
      <c r="BB206" s="257">
        <f t="shared" si="182"/>
        <v>0</v>
      </c>
      <c r="BC206">
        <f t="shared" si="183"/>
        <v>0</v>
      </c>
      <c r="BD206" s="28">
        <f t="shared" si="184"/>
        <v>0</v>
      </c>
      <c r="BE206" s="28">
        <f t="shared" si="185"/>
        <v>0</v>
      </c>
    </row>
    <row r="207" spans="1:57" x14ac:dyDescent="0.25">
      <c r="A207" s="224" t="s">
        <v>1261</v>
      </c>
      <c r="B207" t="s">
        <v>87</v>
      </c>
      <c r="C207" s="253">
        <f>'Liste WO'!C199</f>
        <v>0</v>
      </c>
      <c r="D207" s="224">
        <f>'Liste WO'!D199</f>
        <v>322</v>
      </c>
      <c r="E207" s="224">
        <f>'Liste WO'!E199</f>
        <v>0</v>
      </c>
      <c r="F207" s="224" t="e">
        <f>_xlfn.XLOOKUP(E207,Clients!B:B,Clients!C:C)</f>
        <v>#N/A</v>
      </c>
      <c r="G207" s="224">
        <f>_xlfn.XLOOKUP(D207,'PO Client'!$A:$A,'PO Client'!$E:$E,FALSE)</f>
        <v>0</v>
      </c>
      <c r="H207" s="234">
        <f>'Liste WO'!I199</f>
        <v>0</v>
      </c>
      <c r="I207" s="234">
        <f>'Liste WO'!J199</f>
        <v>0</v>
      </c>
      <c r="J207" s="226">
        <f>'Liste WO'!L199</f>
        <v>0</v>
      </c>
      <c r="K207" s="227"/>
      <c r="L207" s="227"/>
      <c r="M207" s="227"/>
      <c r="N207" s="227"/>
      <c r="O207" s="227"/>
      <c r="P207" s="228"/>
      <c r="Q207" s="81"/>
      <c r="R207" s="229"/>
      <c r="S207" s="235"/>
      <c r="T207" s="231">
        <f>_xlfn.XLOOKUP(I207,'Prix MP'!A:A,'Prix MP'!U:U, 0)</f>
        <v>0</v>
      </c>
      <c r="U207" s="232">
        <f t="shared" si="163"/>
        <v>0</v>
      </c>
      <c r="V207" s="232">
        <f t="shared" si="164"/>
        <v>0</v>
      </c>
      <c r="W207" s="233" t="str">
        <f t="shared" si="165"/>
        <v/>
      </c>
      <c r="X207" s="232">
        <f t="shared" si="166"/>
        <v>0</v>
      </c>
      <c r="Y207" s="232">
        <f t="shared" si="167"/>
        <v>0</v>
      </c>
      <c r="Z207" s="232">
        <f t="shared" si="168"/>
        <v>0</v>
      </c>
      <c r="AA207" s="232">
        <f t="shared" si="169"/>
        <v>0</v>
      </c>
      <c r="AB207" s="244" t="str">
        <f>_xlfn.XLOOKUP(H207,'Prix vente'!A:A,'Prix vente'!X:X, "")</f>
        <v/>
      </c>
      <c r="AC207" s="244" t="str">
        <f>_xlfn.XLOOKUP(H207,'Prix vente'!A:A,'Prix vente'!Z:Z, "")</f>
        <v/>
      </c>
      <c r="AD207" s="232">
        <f t="shared" si="170"/>
        <v>0</v>
      </c>
      <c r="AE207" s="232">
        <f t="shared" si="171"/>
        <v>0</v>
      </c>
      <c r="AF207" s="236" t="str">
        <f t="shared" si="172"/>
        <v/>
      </c>
      <c r="AG207" s="251">
        <f t="shared" si="173"/>
        <v>0</v>
      </c>
      <c r="AH207" s="236" t="str">
        <f t="shared" si="174"/>
        <v/>
      </c>
      <c r="AI207" s="236" t="str">
        <f t="shared" si="175"/>
        <v>S</v>
      </c>
      <c r="AK207">
        <v>0</v>
      </c>
      <c r="AL207" t="e">
        <f t="shared" si="176"/>
        <v>#N/A</v>
      </c>
      <c r="AM207" t="e">
        <f t="shared" si="177"/>
        <v>#N/A</v>
      </c>
      <c r="AN207" t="e">
        <f t="shared" si="178"/>
        <v>#N/A</v>
      </c>
      <c r="AO207" s="261" t="e">
        <f t="shared" si="179"/>
        <v>#N/A</v>
      </c>
      <c r="AP207" s="261" t="e">
        <f t="shared" si="180"/>
        <v>#N/A</v>
      </c>
      <c r="AQ207" s="261" t="e">
        <f t="shared" si="181"/>
        <v>#N/A</v>
      </c>
      <c r="AX207" s="255"/>
      <c r="AY207" s="255"/>
      <c r="AZ207" s="255"/>
      <c r="BB207" s="257">
        <f t="shared" si="182"/>
        <v>0</v>
      </c>
      <c r="BC207">
        <f t="shared" si="183"/>
        <v>0</v>
      </c>
      <c r="BD207" s="28">
        <f t="shared" si="184"/>
        <v>0</v>
      </c>
      <c r="BE207" s="28">
        <f t="shared" si="185"/>
        <v>0</v>
      </c>
    </row>
    <row r="208" spans="1:57" x14ac:dyDescent="0.25">
      <c r="A208" s="224" t="s">
        <v>1262</v>
      </c>
      <c r="B208" t="s">
        <v>87</v>
      </c>
      <c r="C208" s="253">
        <f>'Liste WO'!C200</f>
        <v>0</v>
      </c>
      <c r="D208" s="224">
        <f>'Liste WO'!D200</f>
        <v>323</v>
      </c>
      <c r="E208" s="224">
        <f>'Liste WO'!E200</f>
        <v>0</v>
      </c>
      <c r="F208" s="224" t="e">
        <f>_xlfn.XLOOKUP(E208,Clients!B:B,Clients!C:C)</f>
        <v>#N/A</v>
      </c>
      <c r="G208" s="224">
        <f>_xlfn.XLOOKUP(D208,'PO Client'!$A:$A,'PO Client'!$E:$E,FALSE)</f>
        <v>0</v>
      </c>
      <c r="H208" s="234">
        <f>'Liste WO'!I200</f>
        <v>0</v>
      </c>
      <c r="I208" s="234">
        <f>'Liste WO'!J200</f>
        <v>0</v>
      </c>
      <c r="J208" s="226" t="b">
        <f>'Liste WO'!L200</f>
        <v>0</v>
      </c>
      <c r="K208" s="227"/>
      <c r="L208" s="227"/>
      <c r="M208" s="227"/>
      <c r="N208" s="227"/>
      <c r="O208" s="227"/>
      <c r="P208" s="228"/>
      <c r="Q208" s="81"/>
      <c r="R208" s="229"/>
      <c r="S208" s="235"/>
      <c r="T208" s="231">
        <f>_xlfn.XLOOKUP(I208,'Prix MP'!A:A,'Prix MP'!U:U, 0)</f>
        <v>0</v>
      </c>
      <c r="U208" s="232">
        <f t="shared" si="163"/>
        <v>0</v>
      </c>
      <c r="V208" s="232">
        <f t="shared" si="164"/>
        <v>0</v>
      </c>
      <c r="W208" s="233" t="str">
        <f t="shared" si="165"/>
        <v/>
      </c>
      <c r="X208" s="232">
        <f t="shared" si="166"/>
        <v>0</v>
      </c>
      <c r="Y208" s="232">
        <f t="shared" si="167"/>
        <v>0</v>
      </c>
      <c r="Z208" s="232">
        <f t="shared" si="168"/>
        <v>0</v>
      </c>
      <c r="AA208" s="232">
        <f t="shared" si="169"/>
        <v>0</v>
      </c>
      <c r="AB208" s="244" t="str">
        <f>_xlfn.XLOOKUP(H208,'Prix vente'!A:A,'Prix vente'!X:X, "")</f>
        <v/>
      </c>
      <c r="AC208" s="244" t="str">
        <f>_xlfn.XLOOKUP(H208,'Prix vente'!A:A,'Prix vente'!Z:Z, "")</f>
        <v/>
      </c>
      <c r="AD208" s="232">
        <f t="shared" si="170"/>
        <v>0</v>
      </c>
      <c r="AE208" s="232">
        <f t="shared" si="171"/>
        <v>0</v>
      </c>
      <c r="AF208" s="236" t="str">
        <f t="shared" si="172"/>
        <v/>
      </c>
      <c r="AG208" s="251">
        <f t="shared" si="173"/>
        <v>0</v>
      </c>
      <c r="AH208" s="236" t="str">
        <f t="shared" si="174"/>
        <v/>
      </c>
      <c r="AI208" s="236" t="str">
        <f t="shared" si="175"/>
        <v>S</v>
      </c>
      <c r="AK208">
        <v>0</v>
      </c>
      <c r="AL208" t="e">
        <f t="shared" si="176"/>
        <v>#N/A</v>
      </c>
      <c r="AM208" t="e">
        <f t="shared" si="177"/>
        <v>#N/A</v>
      </c>
      <c r="AN208" t="e">
        <f t="shared" si="178"/>
        <v>#N/A</v>
      </c>
      <c r="AO208" s="261" t="e">
        <f t="shared" si="179"/>
        <v>#N/A</v>
      </c>
      <c r="AP208" s="261" t="e">
        <f t="shared" si="180"/>
        <v>#N/A</v>
      </c>
      <c r="AQ208" s="261" t="e">
        <f t="shared" si="181"/>
        <v>#N/A</v>
      </c>
      <c r="AX208" s="255"/>
      <c r="AY208" s="255"/>
      <c r="AZ208" s="255"/>
      <c r="BB208" s="257">
        <f t="shared" si="182"/>
        <v>0</v>
      </c>
      <c r="BC208">
        <f t="shared" si="183"/>
        <v>0</v>
      </c>
      <c r="BD208" s="28">
        <f t="shared" si="184"/>
        <v>0</v>
      </c>
      <c r="BE208" s="28">
        <f t="shared" si="185"/>
        <v>0</v>
      </c>
    </row>
    <row r="209" spans="1:57" x14ac:dyDescent="0.25">
      <c r="A209" s="224" t="s">
        <v>1263</v>
      </c>
      <c r="B209" t="s">
        <v>87</v>
      </c>
      <c r="C209" s="253">
        <f>'Liste WO'!C201</f>
        <v>0</v>
      </c>
      <c r="D209" s="224">
        <f>'Liste WO'!D201</f>
        <v>324</v>
      </c>
      <c r="E209" s="224">
        <f>'Liste WO'!E201</f>
        <v>0</v>
      </c>
      <c r="F209" s="224" t="e">
        <f>_xlfn.XLOOKUP(E209,Clients!B:B,Clients!C:C)</f>
        <v>#N/A</v>
      </c>
      <c r="G209" s="224">
        <f>_xlfn.XLOOKUP(D209,'PO Client'!$A:$A,'PO Client'!$E:$E,FALSE)</f>
        <v>0</v>
      </c>
      <c r="H209" s="234">
        <f>'Liste WO'!I201</f>
        <v>0</v>
      </c>
      <c r="I209" s="234">
        <f>'Liste WO'!J201</f>
        <v>0</v>
      </c>
      <c r="J209" s="226">
        <f>'Liste WO'!L201</f>
        <v>0</v>
      </c>
      <c r="K209" s="227"/>
      <c r="L209" s="227"/>
      <c r="M209" s="227"/>
      <c r="N209" s="227"/>
      <c r="O209" s="227"/>
      <c r="P209" s="228"/>
      <c r="Q209" s="81"/>
      <c r="R209" s="229"/>
      <c r="S209" s="235"/>
      <c r="T209" s="231">
        <f>_xlfn.XLOOKUP(I209,'Prix MP'!A:A,'Prix MP'!U:U, 0)</f>
        <v>0</v>
      </c>
      <c r="U209" s="232">
        <f t="shared" si="163"/>
        <v>0</v>
      </c>
      <c r="V209" s="232">
        <f t="shared" si="164"/>
        <v>0</v>
      </c>
      <c r="W209" s="233" t="str">
        <f t="shared" si="165"/>
        <v/>
      </c>
      <c r="X209" s="232">
        <f t="shared" si="166"/>
        <v>0</v>
      </c>
      <c r="Y209" s="232">
        <f t="shared" si="167"/>
        <v>0</v>
      </c>
      <c r="Z209" s="232">
        <f t="shared" si="168"/>
        <v>0</v>
      </c>
      <c r="AA209" s="232">
        <f t="shared" si="169"/>
        <v>0</v>
      </c>
      <c r="AB209" s="244" t="str">
        <f>_xlfn.XLOOKUP(H209,'Prix vente'!A:A,'Prix vente'!X:X, "")</f>
        <v/>
      </c>
      <c r="AC209" s="244" t="str">
        <f>_xlfn.XLOOKUP(H209,'Prix vente'!A:A,'Prix vente'!Z:Z, "")</f>
        <v/>
      </c>
      <c r="AD209" s="232">
        <f t="shared" si="170"/>
        <v>0</v>
      </c>
      <c r="AE209" s="232">
        <f t="shared" si="171"/>
        <v>0</v>
      </c>
      <c r="AF209" s="236" t="str">
        <f t="shared" si="172"/>
        <v/>
      </c>
      <c r="AG209" s="251">
        <f t="shared" si="173"/>
        <v>0</v>
      </c>
      <c r="AH209" s="236" t="str">
        <f t="shared" si="174"/>
        <v/>
      </c>
      <c r="AI209" s="236" t="str">
        <f t="shared" si="175"/>
        <v>S</v>
      </c>
      <c r="AK209">
        <v>0</v>
      </c>
      <c r="AL209" t="e">
        <f t="shared" si="176"/>
        <v>#N/A</v>
      </c>
      <c r="AM209" t="e">
        <f t="shared" si="177"/>
        <v>#N/A</v>
      </c>
      <c r="AN209" t="e">
        <f t="shared" si="178"/>
        <v>#N/A</v>
      </c>
      <c r="AO209" s="261" t="e">
        <f t="shared" si="179"/>
        <v>#N/A</v>
      </c>
      <c r="AP209" s="261" t="e">
        <f t="shared" si="180"/>
        <v>#N/A</v>
      </c>
      <c r="AQ209" s="261" t="e">
        <f t="shared" si="181"/>
        <v>#N/A</v>
      </c>
      <c r="AX209" s="255"/>
      <c r="AY209" s="255"/>
      <c r="AZ209" s="255"/>
      <c r="BB209" s="257">
        <f t="shared" si="182"/>
        <v>0</v>
      </c>
      <c r="BC209">
        <f t="shared" si="183"/>
        <v>0</v>
      </c>
      <c r="BD209" s="28">
        <f t="shared" si="184"/>
        <v>0</v>
      </c>
      <c r="BE209" s="28">
        <f t="shared" si="185"/>
        <v>0</v>
      </c>
    </row>
    <row r="210" spans="1:57" x14ac:dyDescent="0.25">
      <c r="A210" s="224" t="s">
        <v>1264</v>
      </c>
      <c r="B210" t="s">
        <v>87</v>
      </c>
      <c r="C210" s="253">
        <f>'Liste WO'!C202</f>
        <v>0</v>
      </c>
      <c r="D210" s="224">
        <f>'Liste WO'!D202</f>
        <v>325</v>
      </c>
      <c r="E210" s="224">
        <f>'Liste WO'!E202</f>
        <v>0</v>
      </c>
      <c r="F210" s="224" t="e">
        <f>_xlfn.XLOOKUP(E210,Clients!B:B,Clients!C:C)</f>
        <v>#N/A</v>
      </c>
      <c r="G210" s="224">
        <f>_xlfn.XLOOKUP(D210,'PO Client'!$A:$A,'PO Client'!$E:$E,FALSE)</f>
        <v>0</v>
      </c>
      <c r="H210" s="234">
        <f>'Liste WO'!I202</f>
        <v>0</v>
      </c>
      <c r="I210" s="234">
        <f>'Liste WO'!J202</f>
        <v>0</v>
      </c>
      <c r="J210" s="226">
        <f>'Liste WO'!L202</f>
        <v>0</v>
      </c>
      <c r="K210" s="227"/>
      <c r="L210" s="227"/>
      <c r="M210" s="227"/>
      <c r="N210" s="227"/>
      <c r="O210" s="227"/>
      <c r="P210" s="228"/>
      <c r="Q210" s="81"/>
      <c r="R210" s="229"/>
      <c r="S210" s="235"/>
      <c r="T210" s="231">
        <f>_xlfn.XLOOKUP(I210,'Prix MP'!A:A,'Prix MP'!U:U, 0)</f>
        <v>0</v>
      </c>
      <c r="U210" s="232">
        <f t="shared" si="163"/>
        <v>0</v>
      </c>
      <c r="V210" s="232">
        <f t="shared" si="164"/>
        <v>0</v>
      </c>
      <c r="W210" s="233" t="str">
        <f t="shared" si="165"/>
        <v/>
      </c>
      <c r="X210" s="232">
        <f t="shared" si="166"/>
        <v>0</v>
      </c>
      <c r="Y210" s="232">
        <f t="shared" si="167"/>
        <v>0</v>
      </c>
      <c r="Z210" s="232">
        <f t="shared" si="168"/>
        <v>0</v>
      </c>
      <c r="AA210" s="232">
        <f t="shared" si="169"/>
        <v>0</v>
      </c>
      <c r="AB210" s="244" t="str">
        <f>_xlfn.XLOOKUP(H210,'Prix vente'!A:A,'Prix vente'!X:X, "")</f>
        <v/>
      </c>
      <c r="AC210" s="244" t="str">
        <f>_xlfn.XLOOKUP(H210,'Prix vente'!A:A,'Prix vente'!Z:Z, "")</f>
        <v/>
      </c>
      <c r="AD210" s="232">
        <f t="shared" si="170"/>
        <v>0</v>
      </c>
      <c r="AE210" s="232">
        <f t="shared" si="171"/>
        <v>0</v>
      </c>
      <c r="AF210" s="236" t="str">
        <f t="shared" si="172"/>
        <v/>
      </c>
      <c r="AG210" s="251">
        <f t="shared" si="173"/>
        <v>0</v>
      </c>
      <c r="AH210" s="236" t="str">
        <f t="shared" si="174"/>
        <v/>
      </c>
      <c r="AI210" s="236" t="str">
        <f t="shared" si="175"/>
        <v>S</v>
      </c>
      <c r="AK210">
        <v>0</v>
      </c>
      <c r="AL210" t="e">
        <f t="shared" si="176"/>
        <v>#N/A</v>
      </c>
      <c r="AM210" t="e">
        <f t="shared" si="177"/>
        <v>#N/A</v>
      </c>
      <c r="AN210" t="e">
        <f t="shared" si="178"/>
        <v>#N/A</v>
      </c>
      <c r="AO210" s="261" t="e">
        <f t="shared" si="179"/>
        <v>#N/A</v>
      </c>
      <c r="AP210" s="261" t="e">
        <f t="shared" si="180"/>
        <v>#N/A</v>
      </c>
      <c r="AQ210" s="261" t="e">
        <f t="shared" si="181"/>
        <v>#N/A</v>
      </c>
      <c r="AX210" s="255"/>
      <c r="AY210" s="255"/>
      <c r="AZ210" s="255"/>
      <c r="BB210" s="257">
        <f t="shared" si="182"/>
        <v>0</v>
      </c>
      <c r="BC210">
        <f t="shared" si="183"/>
        <v>0</v>
      </c>
      <c r="BD210" s="28">
        <f t="shared" si="184"/>
        <v>0</v>
      </c>
      <c r="BE210" s="28">
        <f t="shared" si="185"/>
        <v>0</v>
      </c>
    </row>
    <row r="211" spans="1:57" x14ac:dyDescent="0.25">
      <c r="A211" s="224" t="s">
        <v>1265</v>
      </c>
      <c r="B211" t="s">
        <v>87</v>
      </c>
      <c r="C211" s="253">
        <f>'Liste WO'!C203</f>
        <v>0</v>
      </c>
      <c r="D211" s="224">
        <f>'Liste WO'!D203</f>
        <v>326</v>
      </c>
      <c r="E211" s="224">
        <f>'Liste WO'!E203</f>
        <v>0</v>
      </c>
      <c r="F211" s="224" t="e">
        <f>_xlfn.XLOOKUP(E211,Clients!B:B,Clients!C:C)</f>
        <v>#N/A</v>
      </c>
      <c r="G211" s="224">
        <f>_xlfn.XLOOKUP(D211,'PO Client'!$A:$A,'PO Client'!$E:$E,FALSE)</f>
        <v>0</v>
      </c>
      <c r="H211" s="234">
        <f>'Liste WO'!I203</f>
        <v>0</v>
      </c>
      <c r="I211" s="234">
        <f>'Liste WO'!J203</f>
        <v>0</v>
      </c>
      <c r="J211" s="226">
        <f>'Liste WO'!L203</f>
        <v>0</v>
      </c>
      <c r="K211" s="227"/>
      <c r="L211" s="227"/>
      <c r="M211" s="227"/>
      <c r="N211" s="227"/>
      <c r="O211" s="227"/>
      <c r="P211" s="228"/>
      <c r="Q211" s="81"/>
      <c r="R211" s="229"/>
      <c r="S211" s="235"/>
      <c r="T211" s="231">
        <f>_xlfn.XLOOKUP(I211,'Prix MP'!A:A,'Prix MP'!U:U, 0)</f>
        <v>0</v>
      </c>
      <c r="U211" s="232">
        <f t="shared" si="163"/>
        <v>0</v>
      </c>
      <c r="V211" s="232">
        <f t="shared" si="164"/>
        <v>0</v>
      </c>
      <c r="W211" s="233" t="str">
        <f t="shared" si="165"/>
        <v/>
      </c>
      <c r="X211" s="232">
        <f t="shared" si="166"/>
        <v>0</v>
      </c>
      <c r="Y211" s="232">
        <f t="shared" si="167"/>
        <v>0</v>
      </c>
      <c r="Z211" s="232">
        <f t="shared" si="168"/>
        <v>0</v>
      </c>
      <c r="AA211" s="232">
        <f t="shared" si="169"/>
        <v>0</v>
      </c>
      <c r="AB211" s="244" t="str">
        <f>_xlfn.XLOOKUP(H211,'Prix vente'!A:A,'Prix vente'!X:X, "")</f>
        <v/>
      </c>
      <c r="AC211" s="244" t="str">
        <f>_xlfn.XLOOKUP(H211,'Prix vente'!A:A,'Prix vente'!Z:Z, "")</f>
        <v/>
      </c>
      <c r="AD211" s="232">
        <f t="shared" si="170"/>
        <v>0</v>
      </c>
      <c r="AE211" s="232">
        <f t="shared" si="171"/>
        <v>0</v>
      </c>
      <c r="AF211" s="236" t="str">
        <f t="shared" si="172"/>
        <v/>
      </c>
      <c r="AG211" s="251">
        <f t="shared" si="173"/>
        <v>0</v>
      </c>
      <c r="AH211" s="236" t="str">
        <f t="shared" si="174"/>
        <v/>
      </c>
      <c r="AI211" s="236" t="str">
        <f t="shared" si="175"/>
        <v>S</v>
      </c>
      <c r="AK211">
        <v>0</v>
      </c>
      <c r="AL211" t="e">
        <f t="shared" si="176"/>
        <v>#N/A</v>
      </c>
      <c r="AM211" t="e">
        <f t="shared" si="177"/>
        <v>#N/A</v>
      </c>
      <c r="AN211" t="e">
        <f t="shared" si="178"/>
        <v>#N/A</v>
      </c>
      <c r="AO211" s="261" t="e">
        <f t="shared" si="179"/>
        <v>#N/A</v>
      </c>
      <c r="AP211" s="261" t="e">
        <f t="shared" si="180"/>
        <v>#N/A</v>
      </c>
      <c r="AQ211" s="261" t="e">
        <f t="shared" si="181"/>
        <v>#N/A</v>
      </c>
      <c r="AX211" s="255"/>
      <c r="AY211" s="255"/>
      <c r="AZ211" s="255"/>
      <c r="BB211" s="257">
        <f t="shared" si="182"/>
        <v>0</v>
      </c>
      <c r="BC211">
        <f t="shared" si="183"/>
        <v>0</v>
      </c>
      <c r="BD211" s="28">
        <f t="shared" si="184"/>
        <v>0</v>
      </c>
      <c r="BE211" s="28">
        <f t="shared" si="185"/>
        <v>0</v>
      </c>
    </row>
    <row r="212" spans="1:57" x14ac:dyDescent="0.25">
      <c r="A212" s="224" t="s">
        <v>1266</v>
      </c>
      <c r="B212" t="s">
        <v>87</v>
      </c>
      <c r="C212" s="253">
        <f>'Liste WO'!C204</f>
        <v>0</v>
      </c>
      <c r="D212" s="224">
        <f>'Liste WO'!D204</f>
        <v>327</v>
      </c>
      <c r="E212" s="224">
        <f>'Liste WO'!E204</f>
        <v>0</v>
      </c>
      <c r="F212" s="224" t="e">
        <f>_xlfn.XLOOKUP(E212,Clients!B:B,Clients!C:C)</f>
        <v>#N/A</v>
      </c>
      <c r="G212" s="224">
        <f>_xlfn.XLOOKUP(D212,'PO Client'!$A:$A,'PO Client'!$E:$E,FALSE)</f>
        <v>0</v>
      </c>
      <c r="H212" s="234">
        <f>'Liste WO'!I204</f>
        <v>0</v>
      </c>
      <c r="I212" s="234">
        <f>'Liste WO'!J204</f>
        <v>0</v>
      </c>
      <c r="J212" s="226" t="b">
        <f>'Liste WO'!L204</f>
        <v>0</v>
      </c>
      <c r="K212" s="227"/>
      <c r="L212" s="227"/>
      <c r="M212" s="227"/>
      <c r="N212" s="227"/>
      <c r="O212" s="227"/>
      <c r="P212" s="228"/>
      <c r="Q212" s="81"/>
      <c r="R212" s="229"/>
      <c r="S212" s="235"/>
      <c r="T212" s="231">
        <f>_xlfn.XLOOKUP(I212,'Prix MP'!A:A,'Prix MP'!U:U, 0)</f>
        <v>0</v>
      </c>
      <c r="U212" s="232">
        <f t="shared" si="163"/>
        <v>0</v>
      </c>
      <c r="V212" s="232">
        <f t="shared" si="164"/>
        <v>0</v>
      </c>
      <c r="W212" s="233" t="str">
        <f t="shared" si="165"/>
        <v/>
      </c>
      <c r="X212" s="232">
        <f t="shared" si="166"/>
        <v>0</v>
      </c>
      <c r="Y212" s="232">
        <f t="shared" si="167"/>
        <v>0</v>
      </c>
      <c r="Z212" s="232">
        <f t="shared" si="168"/>
        <v>0</v>
      </c>
      <c r="AA212" s="232">
        <f t="shared" si="169"/>
        <v>0</v>
      </c>
      <c r="AB212" s="244" t="str">
        <f>_xlfn.XLOOKUP(H212,'Prix vente'!A:A,'Prix vente'!X:X, "")</f>
        <v/>
      </c>
      <c r="AC212" s="244" t="str">
        <f>_xlfn.XLOOKUP(H212,'Prix vente'!A:A,'Prix vente'!Z:Z, "")</f>
        <v/>
      </c>
      <c r="AD212" s="232">
        <f t="shared" si="170"/>
        <v>0</v>
      </c>
      <c r="AE212" s="232">
        <f t="shared" si="171"/>
        <v>0</v>
      </c>
      <c r="AF212" s="236" t="str">
        <f t="shared" si="172"/>
        <v/>
      </c>
      <c r="AG212" s="251">
        <f t="shared" si="173"/>
        <v>0</v>
      </c>
      <c r="AH212" s="236" t="str">
        <f t="shared" si="174"/>
        <v/>
      </c>
      <c r="AI212" s="236" t="str">
        <f t="shared" si="175"/>
        <v>S</v>
      </c>
      <c r="AK212">
        <v>0</v>
      </c>
      <c r="AL212" t="e">
        <f t="shared" si="176"/>
        <v>#N/A</v>
      </c>
      <c r="AM212" t="e">
        <f t="shared" si="177"/>
        <v>#N/A</v>
      </c>
      <c r="AN212" t="e">
        <f t="shared" si="178"/>
        <v>#N/A</v>
      </c>
      <c r="AO212" s="261" t="e">
        <f t="shared" si="179"/>
        <v>#N/A</v>
      </c>
      <c r="AP212" s="261" t="e">
        <f t="shared" si="180"/>
        <v>#N/A</v>
      </c>
      <c r="AQ212" s="261" t="e">
        <f t="shared" si="181"/>
        <v>#N/A</v>
      </c>
      <c r="AX212" s="255"/>
      <c r="AY212" s="255"/>
      <c r="AZ212" s="255"/>
      <c r="BB212" s="257">
        <f t="shared" si="182"/>
        <v>0</v>
      </c>
      <c r="BC212">
        <f t="shared" si="183"/>
        <v>0</v>
      </c>
      <c r="BD212" s="28">
        <f t="shared" si="184"/>
        <v>0</v>
      </c>
      <c r="BE212" s="28">
        <f t="shared" si="185"/>
        <v>0</v>
      </c>
    </row>
    <row r="213" spans="1:57" x14ac:dyDescent="0.25">
      <c r="A213" s="224" t="s">
        <v>1267</v>
      </c>
      <c r="B213" t="s">
        <v>87</v>
      </c>
      <c r="C213" s="253">
        <f>'Liste WO'!C205</f>
        <v>0</v>
      </c>
      <c r="D213" s="224">
        <f>'Liste WO'!D205</f>
        <v>328</v>
      </c>
      <c r="E213" s="224">
        <f>'Liste WO'!E205</f>
        <v>0</v>
      </c>
      <c r="F213" s="224" t="e">
        <f>_xlfn.XLOOKUP(E213,Clients!B:B,Clients!C:C)</f>
        <v>#N/A</v>
      </c>
      <c r="G213" s="224">
        <f>_xlfn.XLOOKUP(D213,'PO Client'!$A:$A,'PO Client'!$E:$E,FALSE)</f>
        <v>0</v>
      </c>
      <c r="H213" s="234">
        <f>'Liste WO'!I205</f>
        <v>0</v>
      </c>
      <c r="I213" s="234">
        <f>'Liste WO'!J205</f>
        <v>0</v>
      </c>
      <c r="J213" s="226">
        <f>'Liste WO'!L205</f>
        <v>0</v>
      </c>
      <c r="K213" s="227"/>
      <c r="L213" s="227"/>
      <c r="M213" s="227"/>
      <c r="N213" s="227"/>
      <c r="O213" s="227"/>
      <c r="P213" s="228"/>
      <c r="Q213" s="81"/>
      <c r="R213" s="229"/>
      <c r="S213" s="235"/>
      <c r="T213" s="231">
        <f>_xlfn.XLOOKUP(I213,'Prix MP'!A:A,'Prix MP'!U:U, 0)</f>
        <v>0</v>
      </c>
      <c r="U213" s="232">
        <f t="shared" si="163"/>
        <v>0</v>
      </c>
      <c r="V213" s="232">
        <f t="shared" si="164"/>
        <v>0</v>
      </c>
      <c r="W213" s="233" t="str">
        <f t="shared" si="165"/>
        <v/>
      </c>
      <c r="X213" s="232">
        <f t="shared" si="166"/>
        <v>0</v>
      </c>
      <c r="Y213" s="232">
        <f t="shared" si="167"/>
        <v>0</v>
      </c>
      <c r="Z213" s="232">
        <f t="shared" si="168"/>
        <v>0</v>
      </c>
      <c r="AA213" s="232">
        <f t="shared" si="169"/>
        <v>0</v>
      </c>
      <c r="AB213" s="244" t="str">
        <f>_xlfn.XLOOKUP(H213,'Prix vente'!A:A,'Prix vente'!X:X, "")</f>
        <v/>
      </c>
      <c r="AC213" s="244" t="str">
        <f>_xlfn.XLOOKUP(H213,'Prix vente'!A:A,'Prix vente'!Z:Z, "")</f>
        <v/>
      </c>
      <c r="AD213" s="232">
        <f t="shared" si="170"/>
        <v>0</v>
      </c>
      <c r="AE213" s="232">
        <f t="shared" si="171"/>
        <v>0</v>
      </c>
      <c r="AF213" s="236" t="str">
        <f t="shared" si="172"/>
        <v/>
      </c>
      <c r="AG213" s="251">
        <f t="shared" si="173"/>
        <v>0</v>
      </c>
      <c r="AH213" s="236" t="str">
        <f t="shared" si="174"/>
        <v/>
      </c>
      <c r="AI213" s="236" t="str">
        <f t="shared" si="175"/>
        <v>S</v>
      </c>
      <c r="AK213">
        <v>0</v>
      </c>
      <c r="AL213" t="e">
        <f t="shared" si="176"/>
        <v>#N/A</v>
      </c>
      <c r="AM213" t="e">
        <f t="shared" si="177"/>
        <v>#N/A</v>
      </c>
      <c r="AN213" t="e">
        <f t="shared" si="178"/>
        <v>#N/A</v>
      </c>
      <c r="AO213" s="261" t="e">
        <f t="shared" si="179"/>
        <v>#N/A</v>
      </c>
      <c r="AP213" s="261" t="e">
        <f t="shared" si="180"/>
        <v>#N/A</v>
      </c>
      <c r="AQ213" s="261" t="e">
        <f t="shared" si="181"/>
        <v>#N/A</v>
      </c>
      <c r="AX213" s="255"/>
      <c r="AY213" s="255"/>
      <c r="AZ213" s="255"/>
      <c r="BB213" s="257">
        <f t="shared" si="182"/>
        <v>0</v>
      </c>
      <c r="BC213">
        <f t="shared" si="183"/>
        <v>0</v>
      </c>
      <c r="BD213" s="28">
        <f t="shared" si="184"/>
        <v>0</v>
      </c>
      <c r="BE213" s="28">
        <f t="shared" si="185"/>
        <v>0</v>
      </c>
    </row>
    <row r="214" spans="1:57" x14ac:dyDescent="0.25">
      <c r="A214" s="224" t="s">
        <v>1268</v>
      </c>
      <c r="B214" t="s">
        <v>87</v>
      </c>
      <c r="C214" s="253">
        <f>'Liste WO'!C206</f>
        <v>0</v>
      </c>
      <c r="D214" s="224">
        <f>'Liste WO'!D206</f>
        <v>329</v>
      </c>
      <c r="E214" s="224">
        <f>'Liste WO'!E206</f>
        <v>0</v>
      </c>
      <c r="F214" s="224" t="e">
        <f>_xlfn.XLOOKUP(E214,Clients!B:B,Clients!C:C)</f>
        <v>#N/A</v>
      </c>
      <c r="G214" s="224">
        <f>_xlfn.XLOOKUP(D214,'PO Client'!$A:$A,'PO Client'!$E:$E,FALSE)</f>
        <v>0</v>
      </c>
      <c r="H214" s="234">
        <f>'Liste WO'!I206</f>
        <v>0</v>
      </c>
      <c r="I214" s="234">
        <f>'Liste WO'!J206</f>
        <v>0</v>
      </c>
      <c r="J214" s="226">
        <f>'Liste WO'!L206</f>
        <v>0</v>
      </c>
      <c r="K214" s="227"/>
      <c r="L214" s="227"/>
      <c r="M214" s="227"/>
      <c r="N214" s="227"/>
      <c r="O214" s="227"/>
      <c r="P214" s="228"/>
      <c r="Q214" s="81"/>
      <c r="R214" s="229"/>
      <c r="S214" s="235"/>
      <c r="T214" s="231">
        <f>_xlfn.XLOOKUP(I214,'Prix MP'!A:A,'Prix MP'!U:U, 0)</f>
        <v>0</v>
      </c>
      <c r="U214" s="232">
        <f t="shared" si="163"/>
        <v>0</v>
      </c>
      <c r="V214" s="232">
        <f t="shared" si="164"/>
        <v>0</v>
      </c>
      <c r="W214" s="233" t="str">
        <f t="shared" si="165"/>
        <v/>
      </c>
      <c r="X214" s="232">
        <f t="shared" si="166"/>
        <v>0</v>
      </c>
      <c r="Y214" s="232">
        <f t="shared" si="167"/>
        <v>0</v>
      </c>
      <c r="Z214" s="232">
        <f t="shared" si="168"/>
        <v>0</v>
      </c>
      <c r="AA214" s="232">
        <f t="shared" si="169"/>
        <v>0</v>
      </c>
      <c r="AB214" s="244" t="str">
        <f>_xlfn.XLOOKUP(H214,'Prix vente'!A:A,'Prix vente'!X:X, "")</f>
        <v/>
      </c>
      <c r="AC214" s="244" t="str">
        <f>_xlfn.XLOOKUP(H214,'Prix vente'!A:A,'Prix vente'!Z:Z, "")</f>
        <v/>
      </c>
      <c r="AD214" s="232">
        <f t="shared" si="170"/>
        <v>0</v>
      </c>
      <c r="AE214" s="232">
        <f t="shared" si="171"/>
        <v>0</v>
      </c>
      <c r="AF214" s="236" t="str">
        <f t="shared" si="172"/>
        <v/>
      </c>
      <c r="AG214" s="251">
        <f t="shared" si="173"/>
        <v>0</v>
      </c>
      <c r="AH214" s="236" t="str">
        <f t="shared" si="174"/>
        <v/>
      </c>
      <c r="AI214" s="236" t="str">
        <f t="shared" si="175"/>
        <v>S</v>
      </c>
      <c r="AK214">
        <v>0</v>
      </c>
      <c r="AL214" t="e">
        <f t="shared" si="176"/>
        <v>#N/A</v>
      </c>
      <c r="AM214" t="e">
        <f t="shared" si="177"/>
        <v>#N/A</v>
      </c>
      <c r="AN214" t="e">
        <f t="shared" si="178"/>
        <v>#N/A</v>
      </c>
      <c r="AO214" s="261" t="e">
        <f t="shared" si="179"/>
        <v>#N/A</v>
      </c>
      <c r="AP214" s="261" t="e">
        <f t="shared" si="180"/>
        <v>#N/A</v>
      </c>
      <c r="AQ214" s="261" t="e">
        <f t="shared" si="181"/>
        <v>#N/A</v>
      </c>
      <c r="AX214" s="255"/>
      <c r="AY214" s="255"/>
      <c r="AZ214" s="255"/>
      <c r="BB214" s="257">
        <f t="shared" si="182"/>
        <v>0</v>
      </c>
      <c r="BC214">
        <f t="shared" si="183"/>
        <v>0</v>
      </c>
      <c r="BD214" s="28">
        <f t="shared" si="184"/>
        <v>0</v>
      </c>
      <c r="BE214" s="28">
        <f t="shared" si="185"/>
        <v>0</v>
      </c>
    </row>
    <row r="215" spans="1:57" x14ac:dyDescent="0.25">
      <c r="A215" s="224" t="s">
        <v>1269</v>
      </c>
      <c r="B215" t="s">
        <v>87</v>
      </c>
      <c r="C215" s="253">
        <f>'Liste WO'!C207</f>
        <v>0</v>
      </c>
      <c r="D215" s="224">
        <f>'Liste WO'!D207</f>
        <v>330</v>
      </c>
      <c r="E215" s="224">
        <f>'Liste WO'!E207</f>
        <v>0</v>
      </c>
      <c r="F215" s="224" t="e">
        <f>_xlfn.XLOOKUP(E215,Clients!B:B,Clients!C:C)</f>
        <v>#N/A</v>
      </c>
      <c r="G215" s="224">
        <f>_xlfn.XLOOKUP(D215,'PO Client'!$A:$A,'PO Client'!$E:$E,FALSE)</f>
        <v>0</v>
      </c>
      <c r="H215" s="234">
        <f>'Liste WO'!I207</f>
        <v>0</v>
      </c>
      <c r="I215" s="234">
        <f>'Liste WO'!J207</f>
        <v>0</v>
      </c>
      <c r="J215" s="226">
        <f>'Liste WO'!L207</f>
        <v>0</v>
      </c>
      <c r="K215" s="227"/>
      <c r="L215" s="227"/>
      <c r="M215" s="227"/>
      <c r="N215" s="227"/>
      <c r="O215" s="227"/>
      <c r="P215" s="228"/>
      <c r="Q215" s="81"/>
      <c r="R215" s="229"/>
      <c r="S215" s="235"/>
      <c r="T215" s="231">
        <f>_xlfn.XLOOKUP(I215,'Prix MP'!A:A,'Prix MP'!U:U, 0)</f>
        <v>0</v>
      </c>
      <c r="U215" s="232">
        <f t="shared" si="163"/>
        <v>0</v>
      </c>
      <c r="V215" s="232">
        <f t="shared" si="164"/>
        <v>0</v>
      </c>
      <c r="W215" s="233" t="str">
        <f t="shared" si="165"/>
        <v/>
      </c>
      <c r="X215" s="232">
        <f t="shared" si="166"/>
        <v>0</v>
      </c>
      <c r="Y215" s="232">
        <f t="shared" si="167"/>
        <v>0</v>
      </c>
      <c r="Z215" s="232">
        <f t="shared" si="168"/>
        <v>0</v>
      </c>
      <c r="AA215" s="232">
        <f t="shared" si="169"/>
        <v>0</v>
      </c>
      <c r="AB215" s="244" t="str">
        <f>_xlfn.XLOOKUP(H215,'Prix vente'!A:A,'Prix vente'!X:X, "")</f>
        <v/>
      </c>
      <c r="AC215" s="244" t="str">
        <f>_xlfn.XLOOKUP(H215,'Prix vente'!A:A,'Prix vente'!Z:Z, "")</f>
        <v/>
      </c>
      <c r="AD215" s="232">
        <f t="shared" si="170"/>
        <v>0</v>
      </c>
      <c r="AE215" s="232">
        <f t="shared" si="171"/>
        <v>0</v>
      </c>
      <c r="AF215" s="236" t="str">
        <f t="shared" si="172"/>
        <v/>
      </c>
      <c r="AG215" s="251">
        <f t="shared" si="173"/>
        <v>0</v>
      </c>
      <c r="AH215" s="236" t="str">
        <f t="shared" si="174"/>
        <v/>
      </c>
      <c r="AI215" s="236" t="str">
        <f t="shared" si="175"/>
        <v>S</v>
      </c>
      <c r="AK215">
        <v>0</v>
      </c>
      <c r="AL215" t="e">
        <f t="shared" si="176"/>
        <v>#N/A</v>
      </c>
      <c r="AM215" t="e">
        <f t="shared" si="177"/>
        <v>#N/A</v>
      </c>
      <c r="AN215" t="e">
        <f t="shared" si="178"/>
        <v>#N/A</v>
      </c>
      <c r="AO215" s="261" t="e">
        <f t="shared" si="179"/>
        <v>#N/A</v>
      </c>
      <c r="AP215" s="261" t="e">
        <f t="shared" si="180"/>
        <v>#N/A</v>
      </c>
      <c r="AQ215" s="261" t="e">
        <f t="shared" si="181"/>
        <v>#N/A</v>
      </c>
      <c r="AX215" s="255"/>
      <c r="AY215" s="255"/>
      <c r="AZ215" s="255"/>
      <c r="BB215" s="257">
        <f t="shared" si="182"/>
        <v>0</v>
      </c>
      <c r="BC215">
        <f t="shared" si="183"/>
        <v>0</v>
      </c>
      <c r="BD215" s="28">
        <f t="shared" si="184"/>
        <v>0</v>
      </c>
      <c r="BE215" s="28">
        <f t="shared" si="185"/>
        <v>0</v>
      </c>
    </row>
    <row r="216" spans="1:57" x14ac:dyDescent="0.25">
      <c r="A216" s="224" t="s">
        <v>1270</v>
      </c>
      <c r="B216" t="s">
        <v>87</v>
      </c>
      <c r="C216" s="253">
        <f>'Liste WO'!C208</f>
        <v>0</v>
      </c>
      <c r="D216" s="224">
        <f>'Liste WO'!D208</f>
        <v>331</v>
      </c>
      <c r="E216" s="224">
        <f>'Liste WO'!E208</f>
        <v>0</v>
      </c>
      <c r="F216" s="224" t="e">
        <f>_xlfn.XLOOKUP(E216,Clients!B:B,Clients!C:C)</f>
        <v>#N/A</v>
      </c>
      <c r="G216" s="224">
        <f>_xlfn.XLOOKUP(D216,'PO Client'!$A:$A,'PO Client'!$E:$E,FALSE)</f>
        <v>0</v>
      </c>
      <c r="H216" s="234">
        <f>'Liste WO'!I208</f>
        <v>0</v>
      </c>
      <c r="I216" s="234">
        <f>'Liste WO'!J208</f>
        <v>0</v>
      </c>
      <c r="J216" s="226" t="b">
        <f>'Liste WO'!L208</f>
        <v>0</v>
      </c>
      <c r="K216" s="227"/>
      <c r="L216" s="227"/>
      <c r="M216" s="227"/>
      <c r="N216" s="227"/>
      <c r="O216" s="227"/>
      <c r="P216" s="228"/>
      <c r="Q216" s="81"/>
      <c r="R216" s="229"/>
      <c r="S216" s="235"/>
      <c r="T216" s="231">
        <f>_xlfn.XLOOKUP(I216,'Prix MP'!A:A,'Prix MP'!U:U, 0)</f>
        <v>0</v>
      </c>
      <c r="U216" s="232">
        <f t="shared" si="163"/>
        <v>0</v>
      </c>
      <c r="V216" s="232">
        <f t="shared" si="164"/>
        <v>0</v>
      </c>
      <c r="W216" s="233" t="str">
        <f t="shared" si="165"/>
        <v/>
      </c>
      <c r="X216" s="232">
        <f t="shared" si="166"/>
        <v>0</v>
      </c>
      <c r="Y216" s="232">
        <f t="shared" si="167"/>
        <v>0</v>
      </c>
      <c r="Z216" s="232">
        <f t="shared" si="168"/>
        <v>0</v>
      </c>
      <c r="AA216" s="232">
        <f t="shared" si="169"/>
        <v>0</v>
      </c>
      <c r="AB216" s="244" t="str">
        <f>_xlfn.XLOOKUP(H216,'Prix vente'!A:A,'Prix vente'!X:X, "")</f>
        <v/>
      </c>
      <c r="AC216" s="244" t="str">
        <f>_xlfn.XLOOKUP(H216,'Prix vente'!A:A,'Prix vente'!Z:Z, "")</f>
        <v/>
      </c>
      <c r="AD216" s="232">
        <f t="shared" si="170"/>
        <v>0</v>
      </c>
      <c r="AE216" s="232">
        <f t="shared" si="171"/>
        <v>0</v>
      </c>
      <c r="AF216" s="236" t="str">
        <f t="shared" si="172"/>
        <v/>
      </c>
      <c r="AG216" s="251">
        <f t="shared" si="173"/>
        <v>0</v>
      </c>
      <c r="AH216" s="236" t="str">
        <f t="shared" si="174"/>
        <v/>
      </c>
      <c r="AI216" s="236" t="str">
        <f t="shared" si="175"/>
        <v>S</v>
      </c>
      <c r="AK216">
        <v>0</v>
      </c>
      <c r="AL216" t="e">
        <f t="shared" si="176"/>
        <v>#N/A</v>
      </c>
      <c r="AM216" t="e">
        <f t="shared" si="177"/>
        <v>#N/A</v>
      </c>
      <c r="AN216" t="e">
        <f t="shared" si="178"/>
        <v>#N/A</v>
      </c>
      <c r="AO216" s="261" t="e">
        <f t="shared" si="179"/>
        <v>#N/A</v>
      </c>
      <c r="AP216" s="261" t="e">
        <f t="shared" si="180"/>
        <v>#N/A</v>
      </c>
      <c r="AQ216" s="261" t="e">
        <f t="shared" si="181"/>
        <v>#N/A</v>
      </c>
      <c r="AX216" s="255"/>
      <c r="AY216" s="255"/>
      <c r="AZ216" s="255"/>
      <c r="BB216" s="257">
        <f t="shared" si="182"/>
        <v>0</v>
      </c>
      <c r="BC216">
        <f t="shared" si="183"/>
        <v>0</v>
      </c>
      <c r="BD216" s="28">
        <f t="shared" si="184"/>
        <v>0</v>
      </c>
      <c r="BE216" s="28">
        <f t="shared" si="185"/>
        <v>0</v>
      </c>
    </row>
    <row r="217" spans="1:57" x14ac:dyDescent="0.25">
      <c r="A217" s="224" t="s">
        <v>1271</v>
      </c>
      <c r="B217" t="s">
        <v>87</v>
      </c>
      <c r="C217" s="253">
        <f>'Liste WO'!C209</f>
        <v>0</v>
      </c>
      <c r="D217" s="224">
        <f>'Liste WO'!D209</f>
        <v>332</v>
      </c>
      <c r="E217" s="224">
        <f>'Liste WO'!E209</f>
        <v>0</v>
      </c>
      <c r="F217" s="224" t="e">
        <f>_xlfn.XLOOKUP(E217,Clients!B:B,Clients!C:C)</f>
        <v>#N/A</v>
      </c>
      <c r="G217" s="224">
        <f>_xlfn.XLOOKUP(D217,'PO Client'!$A:$A,'PO Client'!$E:$E,FALSE)</f>
        <v>0</v>
      </c>
      <c r="H217" s="234">
        <f>'Liste WO'!I209</f>
        <v>0</v>
      </c>
      <c r="I217" s="234">
        <f>'Liste WO'!J209</f>
        <v>0</v>
      </c>
      <c r="J217" s="226">
        <f>'Liste WO'!L209</f>
        <v>0</v>
      </c>
      <c r="K217" s="227"/>
      <c r="L217" s="227"/>
      <c r="M217" s="227"/>
      <c r="N217" s="227"/>
      <c r="O217" s="227"/>
      <c r="P217" s="228"/>
      <c r="Q217" s="81"/>
      <c r="R217" s="229"/>
      <c r="S217" s="235"/>
      <c r="T217" s="231">
        <f>_xlfn.XLOOKUP(I217,'Prix MP'!A:A,'Prix MP'!U:U, 0)</f>
        <v>0</v>
      </c>
      <c r="U217" s="232">
        <f t="shared" si="163"/>
        <v>0</v>
      </c>
      <c r="V217" s="232">
        <f t="shared" si="164"/>
        <v>0</v>
      </c>
      <c r="W217" s="233" t="str">
        <f t="shared" si="165"/>
        <v/>
      </c>
      <c r="X217" s="232">
        <f t="shared" si="166"/>
        <v>0</v>
      </c>
      <c r="Y217" s="232">
        <f t="shared" si="167"/>
        <v>0</v>
      </c>
      <c r="Z217" s="232">
        <f t="shared" si="168"/>
        <v>0</v>
      </c>
      <c r="AA217" s="232">
        <f t="shared" si="169"/>
        <v>0</v>
      </c>
      <c r="AB217" s="244" t="str">
        <f>_xlfn.XLOOKUP(H217,'Prix vente'!A:A,'Prix vente'!X:X, "")</f>
        <v/>
      </c>
      <c r="AC217" s="244" t="str">
        <f>_xlfn.XLOOKUP(H217,'Prix vente'!A:A,'Prix vente'!Z:Z, "")</f>
        <v/>
      </c>
      <c r="AD217" s="232">
        <f t="shared" si="170"/>
        <v>0</v>
      </c>
      <c r="AE217" s="232">
        <f t="shared" si="171"/>
        <v>0</v>
      </c>
      <c r="AF217" s="236" t="str">
        <f t="shared" si="172"/>
        <v/>
      </c>
      <c r="AG217" s="251">
        <f t="shared" si="173"/>
        <v>0</v>
      </c>
      <c r="AH217" s="236" t="str">
        <f t="shared" si="174"/>
        <v/>
      </c>
      <c r="AI217" s="236" t="str">
        <f t="shared" si="175"/>
        <v>S</v>
      </c>
      <c r="AK217">
        <v>0</v>
      </c>
      <c r="AL217" t="e">
        <f t="shared" si="176"/>
        <v>#N/A</v>
      </c>
      <c r="AM217" t="e">
        <f t="shared" si="177"/>
        <v>#N/A</v>
      </c>
      <c r="AN217" t="e">
        <f t="shared" si="178"/>
        <v>#N/A</v>
      </c>
      <c r="AO217" s="261" t="e">
        <f t="shared" si="179"/>
        <v>#N/A</v>
      </c>
      <c r="AP217" s="261" t="e">
        <f t="shared" si="180"/>
        <v>#N/A</v>
      </c>
      <c r="AQ217" s="261" t="e">
        <f t="shared" si="181"/>
        <v>#N/A</v>
      </c>
      <c r="AX217" s="255"/>
      <c r="AY217" s="255"/>
      <c r="AZ217" s="255"/>
      <c r="BB217" s="257">
        <f t="shared" si="182"/>
        <v>0</v>
      </c>
      <c r="BC217">
        <f t="shared" si="183"/>
        <v>0</v>
      </c>
      <c r="BD217" s="28">
        <f t="shared" si="184"/>
        <v>0</v>
      </c>
      <c r="BE217" s="28">
        <f t="shared" si="185"/>
        <v>0</v>
      </c>
    </row>
    <row r="218" spans="1:57" x14ac:dyDescent="0.25">
      <c r="A218" s="224" t="s">
        <v>1272</v>
      </c>
      <c r="B218" t="s">
        <v>87</v>
      </c>
      <c r="C218" s="253">
        <f>'Liste WO'!C210</f>
        <v>0</v>
      </c>
      <c r="D218" s="224">
        <f>'Liste WO'!D210</f>
        <v>333</v>
      </c>
      <c r="E218" s="224">
        <f>'Liste WO'!E210</f>
        <v>0</v>
      </c>
      <c r="F218" s="224" t="e">
        <f>_xlfn.XLOOKUP(E218,Clients!B:B,Clients!C:C)</f>
        <v>#N/A</v>
      </c>
      <c r="G218" s="224">
        <f>_xlfn.XLOOKUP(D218,'PO Client'!$A:$A,'PO Client'!$E:$E,FALSE)</f>
        <v>0</v>
      </c>
      <c r="H218" s="234">
        <f>'Liste WO'!I210</f>
        <v>0</v>
      </c>
      <c r="I218" s="234">
        <f>'Liste WO'!J210</f>
        <v>0</v>
      </c>
      <c r="J218" s="226">
        <f>'Liste WO'!L210</f>
        <v>0</v>
      </c>
      <c r="K218" s="227"/>
      <c r="L218" s="227"/>
      <c r="M218" s="227"/>
      <c r="N218" s="227"/>
      <c r="O218" s="227"/>
      <c r="P218" s="228"/>
      <c r="Q218" s="81"/>
      <c r="R218" s="229"/>
      <c r="S218" s="235"/>
      <c r="T218" s="231">
        <f>_xlfn.XLOOKUP(I218,'Prix MP'!A:A,'Prix MP'!U:U, 0)</f>
        <v>0</v>
      </c>
      <c r="U218" s="232">
        <f t="shared" si="163"/>
        <v>0</v>
      </c>
      <c r="V218" s="232">
        <f t="shared" si="164"/>
        <v>0</v>
      </c>
      <c r="W218" s="233" t="str">
        <f t="shared" si="165"/>
        <v/>
      </c>
      <c r="X218" s="232">
        <f t="shared" si="166"/>
        <v>0</v>
      </c>
      <c r="Y218" s="232">
        <f t="shared" si="167"/>
        <v>0</v>
      </c>
      <c r="Z218" s="232">
        <f t="shared" si="168"/>
        <v>0</v>
      </c>
      <c r="AA218" s="232">
        <f t="shared" si="169"/>
        <v>0</v>
      </c>
      <c r="AB218" s="244" t="str">
        <f>_xlfn.XLOOKUP(H218,'Prix vente'!A:A,'Prix vente'!X:X, "")</f>
        <v/>
      </c>
      <c r="AC218" s="244" t="str">
        <f>_xlfn.XLOOKUP(H218,'Prix vente'!A:A,'Prix vente'!Z:Z, "")</f>
        <v/>
      </c>
      <c r="AD218" s="232">
        <f t="shared" si="170"/>
        <v>0</v>
      </c>
      <c r="AE218" s="232">
        <f t="shared" si="171"/>
        <v>0</v>
      </c>
      <c r="AF218" s="236" t="str">
        <f t="shared" si="172"/>
        <v/>
      </c>
      <c r="AG218" s="251">
        <f t="shared" si="173"/>
        <v>0</v>
      </c>
      <c r="AH218" s="236" t="str">
        <f t="shared" si="174"/>
        <v/>
      </c>
      <c r="AI218" s="236" t="str">
        <f t="shared" si="175"/>
        <v>S</v>
      </c>
      <c r="AK218">
        <v>0</v>
      </c>
      <c r="AL218" t="e">
        <f t="shared" si="176"/>
        <v>#N/A</v>
      </c>
      <c r="AM218" t="e">
        <f t="shared" si="177"/>
        <v>#N/A</v>
      </c>
      <c r="AN218" t="e">
        <f t="shared" si="178"/>
        <v>#N/A</v>
      </c>
      <c r="AO218" s="261" t="e">
        <f t="shared" si="179"/>
        <v>#N/A</v>
      </c>
      <c r="AP218" s="261" t="e">
        <f t="shared" si="180"/>
        <v>#N/A</v>
      </c>
      <c r="AQ218" s="261" t="e">
        <f t="shared" si="181"/>
        <v>#N/A</v>
      </c>
      <c r="AX218" s="255"/>
      <c r="AY218" s="255"/>
      <c r="AZ218" s="255"/>
      <c r="BB218" s="257">
        <f t="shared" si="182"/>
        <v>0</v>
      </c>
      <c r="BC218">
        <f t="shared" si="183"/>
        <v>0</v>
      </c>
      <c r="BD218" s="28">
        <f t="shared" si="184"/>
        <v>0</v>
      </c>
      <c r="BE218" s="28">
        <f t="shared" si="185"/>
        <v>0</v>
      </c>
    </row>
    <row r="219" spans="1:57" x14ac:dyDescent="0.25">
      <c r="A219" s="224" t="s">
        <v>1273</v>
      </c>
      <c r="B219" t="s">
        <v>87</v>
      </c>
      <c r="C219" s="253">
        <f>'Liste WO'!C211</f>
        <v>0</v>
      </c>
      <c r="D219" s="224">
        <f>'Liste WO'!D211</f>
        <v>334</v>
      </c>
      <c r="E219" s="224">
        <f>'Liste WO'!E211</f>
        <v>0</v>
      </c>
      <c r="F219" s="224" t="e">
        <f>_xlfn.XLOOKUP(E219,Clients!B:B,Clients!C:C)</f>
        <v>#N/A</v>
      </c>
      <c r="G219" s="224">
        <f>_xlfn.XLOOKUP(D219,'PO Client'!$A:$A,'PO Client'!$E:$E,FALSE)</f>
        <v>0</v>
      </c>
      <c r="H219" s="234">
        <f>'Liste WO'!I211</f>
        <v>0</v>
      </c>
      <c r="I219" s="234">
        <f>'Liste WO'!J211</f>
        <v>0</v>
      </c>
      <c r="J219" s="226">
        <f>'Liste WO'!L211</f>
        <v>0</v>
      </c>
      <c r="K219" s="227"/>
      <c r="L219" s="227"/>
      <c r="M219" s="227"/>
      <c r="N219" s="227"/>
      <c r="O219" s="227"/>
      <c r="P219" s="228"/>
      <c r="Q219" s="81"/>
      <c r="R219" s="229"/>
      <c r="S219" s="235"/>
      <c r="T219" s="231">
        <f>_xlfn.XLOOKUP(I219,'Prix MP'!A:A,'Prix MP'!U:U, 0)</f>
        <v>0</v>
      </c>
      <c r="U219" s="232">
        <f t="shared" si="163"/>
        <v>0</v>
      </c>
      <c r="V219" s="232">
        <f t="shared" si="164"/>
        <v>0</v>
      </c>
      <c r="W219" s="233" t="str">
        <f t="shared" si="165"/>
        <v/>
      </c>
      <c r="X219" s="232">
        <f t="shared" si="166"/>
        <v>0</v>
      </c>
      <c r="Y219" s="232">
        <f t="shared" si="167"/>
        <v>0</v>
      </c>
      <c r="Z219" s="232">
        <f t="shared" si="168"/>
        <v>0</v>
      </c>
      <c r="AA219" s="232">
        <f t="shared" si="169"/>
        <v>0</v>
      </c>
      <c r="AB219" s="244" t="str">
        <f>_xlfn.XLOOKUP(H219,'Prix vente'!A:A,'Prix vente'!X:X, "")</f>
        <v/>
      </c>
      <c r="AC219" s="244" t="str">
        <f>_xlfn.XLOOKUP(H219,'Prix vente'!A:A,'Prix vente'!Z:Z, "")</f>
        <v/>
      </c>
      <c r="AD219" s="232">
        <f t="shared" si="170"/>
        <v>0</v>
      </c>
      <c r="AE219" s="232">
        <f t="shared" si="171"/>
        <v>0</v>
      </c>
      <c r="AF219" s="236" t="str">
        <f t="shared" si="172"/>
        <v/>
      </c>
      <c r="AG219" s="251">
        <f t="shared" si="173"/>
        <v>0</v>
      </c>
      <c r="AH219" s="236" t="str">
        <f t="shared" si="174"/>
        <v/>
      </c>
      <c r="AI219" s="236" t="str">
        <f t="shared" si="175"/>
        <v>S</v>
      </c>
      <c r="AK219">
        <v>0</v>
      </c>
      <c r="AL219" t="e">
        <f t="shared" si="176"/>
        <v>#N/A</v>
      </c>
      <c r="AM219" t="e">
        <f t="shared" si="177"/>
        <v>#N/A</v>
      </c>
      <c r="AN219" t="e">
        <f t="shared" si="178"/>
        <v>#N/A</v>
      </c>
      <c r="AO219" s="261" t="e">
        <f t="shared" si="179"/>
        <v>#N/A</v>
      </c>
      <c r="AP219" s="261" t="e">
        <f t="shared" si="180"/>
        <v>#N/A</v>
      </c>
      <c r="AQ219" s="261" t="e">
        <f t="shared" si="181"/>
        <v>#N/A</v>
      </c>
      <c r="AX219" s="255"/>
      <c r="AY219" s="255"/>
      <c r="AZ219" s="255"/>
      <c r="BB219" s="257">
        <f t="shared" si="182"/>
        <v>0</v>
      </c>
      <c r="BC219">
        <f t="shared" si="183"/>
        <v>0</v>
      </c>
      <c r="BD219" s="28">
        <f t="shared" si="184"/>
        <v>0</v>
      </c>
      <c r="BE219" s="28">
        <f t="shared" si="185"/>
        <v>0</v>
      </c>
    </row>
    <row r="220" spans="1:57" x14ac:dyDescent="0.25">
      <c r="A220" s="224" t="s">
        <v>1274</v>
      </c>
      <c r="B220" t="s">
        <v>87</v>
      </c>
      <c r="C220" s="253">
        <f>'Liste WO'!C212</f>
        <v>0</v>
      </c>
      <c r="D220" s="224">
        <f>'Liste WO'!D212</f>
        <v>335</v>
      </c>
      <c r="E220" s="224">
        <f>'Liste WO'!E212</f>
        <v>0</v>
      </c>
      <c r="F220" s="224" t="e">
        <f>_xlfn.XLOOKUP(E220,Clients!B:B,Clients!C:C)</f>
        <v>#N/A</v>
      </c>
      <c r="G220" s="224">
        <f>_xlfn.XLOOKUP(D220,'PO Client'!$A:$A,'PO Client'!$E:$E,FALSE)</f>
        <v>0</v>
      </c>
      <c r="H220" s="234">
        <f>'Liste WO'!I212</f>
        <v>0</v>
      </c>
      <c r="I220" s="234">
        <f>'Liste WO'!J212</f>
        <v>0</v>
      </c>
      <c r="J220" s="226" t="b">
        <f>'Liste WO'!L212</f>
        <v>0</v>
      </c>
      <c r="K220" s="227"/>
      <c r="L220" s="227"/>
      <c r="M220" s="227"/>
      <c r="N220" s="227"/>
      <c r="O220" s="227"/>
      <c r="P220" s="228"/>
      <c r="Q220" s="81"/>
      <c r="R220" s="229"/>
      <c r="S220" s="235"/>
      <c r="T220" s="231">
        <f>_xlfn.XLOOKUP(I220,'Prix MP'!A:A,'Prix MP'!U:U, 0)</f>
        <v>0</v>
      </c>
      <c r="U220" s="232">
        <f t="shared" si="163"/>
        <v>0</v>
      </c>
      <c r="V220" s="232">
        <f t="shared" si="164"/>
        <v>0</v>
      </c>
      <c r="W220" s="233" t="str">
        <f t="shared" si="165"/>
        <v/>
      </c>
      <c r="X220" s="232">
        <f t="shared" si="166"/>
        <v>0</v>
      </c>
      <c r="Y220" s="232">
        <f t="shared" si="167"/>
        <v>0</v>
      </c>
      <c r="Z220" s="232">
        <f t="shared" si="168"/>
        <v>0</v>
      </c>
      <c r="AA220" s="232">
        <f t="shared" si="169"/>
        <v>0</v>
      </c>
      <c r="AB220" s="244" t="str">
        <f>_xlfn.XLOOKUP(H220,'Prix vente'!A:A,'Prix vente'!X:X, "")</f>
        <v/>
      </c>
      <c r="AC220" s="244" t="str">
        <f>_xlfn.XLOOKUP(H220,'Prix vente'!A:A,'Prix vente'!Z:Z, "")</f>
        <v/>
      </c>
      <c r="AD220" s="232">
        <f t="shared" si="170"/>
        <v>0</v>
      </c>
      <c r="AE220" s="232">
        <f t="shared" si="171"/>
        <v>0</v>
      </c>
      <c r="AF220" s="236" t="str">
        <f t="shared" si="172"/>
        <v/>
      </c>
      <c r="AG220" s="251">
        <f t="shared" si="173"/>
        <v>0</v>
      </c>
      <c r="AH220" s="236" t="str">
        <f t="shared" si="174"/>
        <v/>
      </c>
      <c r="AI220" s="236" t="str">
        <f t="shared" si="175"/>
        <v>S</v>
      </c>
      <c r="AK220">
        <v>0</v>
      </c>
      <c r="AL220" t="e">
        <f t="shared" si="176"/>
        <v>#N/A</v>
      </c>
      <c r="AM220" t="e">
        <f t="shared" si="177"/>
        <v>#N/A</v>
      </c>
      <c r="AN220" t="e">
        <f t="shared" si="178"/>
        <v>#N/A</v>
      </c>
      <c r="AO220" s="261" t="e">
        <f t="shared" si="179"/>
        <v>#N/A</v>
      </c>
      <c r="AP220" s="261" t="e">
        <f t="shared" si="180"/>
        <v>#N/A</v>
      </c>
      <c r="AQ220" s="261" t="e">
        <f t="shared" si="181"/>
        <v>#N/A</v>
      </c>
      <c r="AX220" s="255"/>
      <c r="AY220" s="255"/>
      <c r="AZ220" s="255"/>
      <c r="BB220" s="257">
        <f t="shared" si="182"/>
        <v>0</v>
      </c>
      <c r="BC220">
        <f t="shared" si="183"/>
        <v>0</v>
      </c>
      <c r="BD220" s="28">
        <f t="shared" si="184"/>
        <v>0</v>
      </c>
      <c r="BE220" s="28">
        <f t="shared" si="185"/>
        <v>0</v>
      </c>
    </row>
    <row r="221" spans="1:57" x14ac:dyDescent="0.25">
      <c r="A221" s="224" t="s">
        <v>1275</v>
      </c>
      <c r="B221" t="s">
        <v>87</v>
      </c>
      <c r="C221" s="253">
        <f>'Liste WO'!C213</f>
        <v>0</v>
      </c>
      <c r="D221" s="224">
        <f>'Liste WO'!D213</f>
        <v>336</v>
      </c>
      <c r="E221" s="224">
        <f>'Liste WO'!E213</f>
        <v>0</v>
      </c>
      <c r="F221" s="224" t="e">
        <f>_xlfn.XLOOKUP(E221,Clients!B:B,Clients!C:C)</f>
        <v>#N/A</v>
      </c>
      <c r="G221" s="224">
        <f>_xlfn.XLOOKUP(D221,'PO Client'!$A:$A,'PO Client'!$E:$E,FALSE)</f>
        <v>0</v>
      </c>
      <c r="H221" s="234">
        <f>'Liste WO'!I213</f>
        <v>0</v>
      </c>
      <c r="I221" s="234">
        <f>'Liste WO'!J213</f>
        <v>0</v>
      </c>
      <c r="J221" s="226">
        <f>'Liste WO'!L213</f>
        <v>0</v>
      </c>
      <c r="K221" s="227"/>
      <c r="L221" s="227"/>
      <c r="M221" s="227"/>
      <c r="N221" s="227"/>
      <c r="O221" s="227"/>
      <c r="P221" s="228"/>
      <c r="Q221" s="81"/>
      <c r="R221" s="229"/>
      <c r="S221" s="235"/>
      <c r="T221" s="231">
        <f>_xlfn.XLOOKUP(I221,'Prix MP'!A:A,'Prix MP'!U:U, 0)</f>
        <v>0</v>
      </c>
      <c r="U221" s="232">
        <f t="shared" si="163"/>
        <v>0</v>
      </c>
      <c r="V221" s="232">
        <f t="shared" si="164"/>
        <v>0</v>
      </c>
      <c r="W221" s="233" t="str">
        <f t="shared" si="165"/>
        <v/>
      </c>
      <c r="X221" s="232">
        <f t="shared" si="166"/>
        <v>0</v>
      </c>
      <c r="Y221" s="232">
        <f t="shared" si="167"/>
        <v>0</v>
      </c>
      <c r="Z221" s="232">
        <f t="shared" si="168"/>
        <v>0</v>
      </c>
      <c r="AA221" s="232">
        <f t="shared" si="169"/>
        <v>0</v>
      </c>
      <c r="AB221" s="244" t="str">
        <f>_xlfn.XLOOKUP(H221,'Prix vente'!A:A,'Prix vente'!X:X, "")</f>
        <v/>
      </c>
      <c r="AC221" s="244" t="str">
        <f>_xlfn.XLOOKUP(H221,'Prix vente'!A:A,'Prix vente'!Z:Z, "")</f>
        <v/>
      </c>
      <c r="AD221" s="232">
        <f t="shared" si="170"/>
        <v>0</v>
      </c>
      <c r="AE221" s="232">
        <f t="shared" si="171"/>
        <v>0</v>
      </c>
      <c r="AF221" s="236" t="str">
        <f t="shared" si="172"/>
        <v/>
      </c>
      <c r="AG221" s="251">
        <f t="shared" si="173"/>
        <v>0</v>
      </c>
      <c r="AH221" s="236" t="str">
        <f t="shared" si="174"/>
        <v/>
      </c>
      <c r="AI221" s="236" t="str">
        <f t="shared" si="175"/>
        <v>S</v>
      </c>
      <c r="AK221">
        <v>0</v>
      </c>
      <c r="AL221" t="e">
        <f t="shared" si="176"/>
        <v>#N/A</v>
      </c>
      <c r="AM221" t="e">
        <f t="shared" si="177"/>
        <v>#N/A</v>
      </c>
      <c r="AN221" t="e">
        <f t="shared" si="178"/>
        <v>#N/A</v>
      </c>
      <c r="AO221" s="261" t="e">
        <f t="shared" si="179"/>
        <v>#N/A</v>
      </c>
      <c r="AP221" s="261" t="e">
        <f t="shared" si="180"/>
        <v>#N/A</v>
      </c>
      <c r="AQ221" s="261" t="e">
        <f t="shared" si="181"/>
        <v>#N/A</v>
      </c>
      <c r="AX221" s="255"/>
      <c r="AY221" s="255"/>
      <c r="AZ221" s="255"/>
      <c r="BB221" s="257">
        <f t="shared" si="182"/>
        <v>0</v>
      </c>
      <c r="BC221">
        <f t="shared" si="183"/>
        <v>0</v>
      </c>
      <c r="BD221" s="28">
        <f t="shared" si="184"/>
        <v>0</v>
      </c>
      <c r="BE221" s="28">
        <f t="shared" si="185"/>
        <v>0</v>
      </c>
    </row>
    <row r="222" spans="1:57" x14ac:dyDescent="0.25">
      <c r="A222" s="224" t="s">
        <v>1276</v>
      </c>
      <c r="B222" t="s">
        <v>87</v>
      </c>
      <c r="C222" s="253">
        <f>'Liste WO'!C214</f>
        <v>0</v>
      </c>
      <c r="D222" s="224">
        <f>'Liste WO'!D214</f>
        <v>337</v>
      </c>
      <c r="E222" s="224">
        <f>'Liste WO'!E214</f>
        <v>0</v>
      </c>
      <c r="F222" s="224" t="e">
        <f>_xlfn.XLOOKUP(E222,Clients!B:B,Clients!C:C)</f>
        <v>#N/A</v>
      </c>
      <c r="G222" s="224">
        <f>_xlfn.XLOOKUP(D222,'PO Client'!$A:$A,'PO Client'!$E:$E,FALSE)</f>
        <v>0</v>
      </c>
      <c r="H222" s="234">
        <f>'Liste WO'!I214</f>
        <v>0</v>
      </c>
      <c r="I222" s="234">
        <f>'Liste WO'!J214</f>
        <v>0</v>
      </c>
      <c r="J222" s="226">
        <f>'Liste WO'!L214</f>
        <v>0</v>
      </c>
      <c r="K222" s="227"/>
      <c r="L222" s="227"/>
      <c r="M222" s="227"/>
      <c r="N222" s="227"/>
      <c r="O222" s="227"/>
      <c r="P222" s="228"/>
      <c r="Q222" s="81"/>
      <c r="R222" s="229"/>
      <c r="S222" s="235"/>
      <c r="T222" s="231">
        <f>_xlfn.XLOOKUP(I222,'Prix MP'!A:A,'Prix MP'!U:U, 0)</f>
        <v>0</v>
      </c>
      <c r="U222" s="232">
        <f t="shared" si="163"/>
        <v>0</v>
      </c>
      <c r="V222" s="232">
        <f t="shared" si="164"/>
        <v>0</v>
      </c>
      <c r="W222" s="233" t="str">
        <f t="shared" si="165"/>
        <v/>
      </c>
      <c r="X222" s="232">
        <f t="shared" si="166"/>
        <v>0</v>
      </c>
      <c r="Y222" s="232">
        <f t="shared" si="167"/>
        <v>0</v>
      </c>
      <c r="Z222" s="232">
        <f t="shared" si="168"/>
        <v>0</v>
      </c>
      <c r="AA222" s="232">
        <f t="shared" si="169"/>
        <v>0</v>
      </c>
      <c r="AB222" s="244" t="str">
        <f>_xlfn.XLOOKUP(H222,'Prix vente'!A:A,'Prix vente'!X:X, "")</f>
        <v/>
      </c>
      <c r="AC222" s="244" t="str">
        <f>_xlfn.XLOOKUP(H222,'Prix vente'!A:A,'Prix vente'!Z:Z, "")</f>
        <v/>
      </c>
      <c r="AD222" s="232">
        <f t="shared" si="170"/>
        <v>0</v>
      </c>
      <c r="AE222" s="232">
        <f t="shared" si="171"/>
        <v>0</v>
      </c>
      <c r="AF222" s="236" t="str">
        <f t="shared" si="172"/>
        <v/>
      </c>
      <c r="AG222" s="251">
        <f t="shared" si="173"/>
        <v>0</v>
      </c>
      <c r="AH222" s="236" t="str">
        <f t="shared" si="174"/>
        <v/>
      </c>
      <c r="AI222" s="236" t="str">
        <f t="shared" si="175"/>
        <v>S</v>
      </c>
      <c r="AK222">
        <v>0</v>
      </c>
      <c r="AL222" t="e">
        <f t="shared" si="176"/>
        <v>#N/A</v>
      </c>
      <c r="AM222" t="e">
        <f t="shared" si="177"/>
        <v>#N/A</v>
      </c>
      <c r="AN222" t="e">
        <f t="shared" si="178"/>
        <v>#N/A</v>
      </c>
      <c r="AO222" s="261" t="e">
        <f t="shared" si="179"/>
        <v>#N/A</v>
      </c>
      <c r="AP222" s="261" t="e">
        <f t="shared" si="180"/>
        <v>#N/A</v>
      </c>
      <c r="AQ222" s="261" t="e">
        <f t="shared" si="181"/>
        <v>#N/A</v>
      </c>
      <c r="AX222" s="255"/>
      <c r="AY222" s="255"/>
      <c r="AZ222" s="255"/>
      <c r="BB222" s="257">
        <f t="shared" si="182"/>
        <v>0</v>
      </c>
      <c r="BC222">
        <f t="shared" si="183"/>
        <v>0</v>
      </c>
      <c r="BD222" s="28">
        <f t="shared" si="184"/>
        <v>0</v>
      </c>
      <c r="BE222" s="28">
        <f t="shared" si="185"/>
        <v>0</v>
      </c>
    </row>
    <row r="223" spans="1:57" x14ac:dyDescent="0.25">
      <c r="A223" s="224" t="s">
        <v>1277</v>
      </c>
      <c r="B223" t="s">
        <v>87</v>
      </c>
      <c r="C223" s="253">
        <f>'Liste WO'!C215</f>
        <v>0</v>
      </c>
      <c r="D223" s="224">
        <f>'Liste WO'!D215</f>
        <v>338</v>
      </c>
      <c r="E223" s="224">
        <f>'Liste WO'!E215</f>
        <v>0</v>
      </c>
      <c r="F223" s="224" t="e">
        <f>_xlfn.XLOOKUP(E223,Clients!B:B,Clients!C:C)</f>
        <v>#N/A</v>
      </c>
      <c r="G223" s="224">
        <f>_xlfn.XLOOKUP(D223,'PO Client'!$A:$A,'PO Client'!$E:$E,FALSE)</f>
        <v>0</v>
      </c>
      <c r="H223" s="234">
        <f>'Liste WO'!I215</f>
        <v>0</v>
      </c>
      <c r="I223" s="234">
        <f>'Liste WO'!J215</f>
        <v>0</v>
      </c>
      <c r="J223" s="226">
        <f>'Liste WO'!L215</f>
        <v>0</v>
      </c>
      <c r="K223" s="227"/>
      <c r="L223" s="227"/>
      <c r="M223" s="227"/>
      <c r="N223" s="227"/>
      <c r="O223" s="227"/>
      <c r="P223" s="228"/>
      <c r="Q223" s="81"/>
      <c r="R223" s="229"/>
      <c r="S223" s="235"/>
      <c r="T223" s="231">
        <f>_xlfn.XLOOKUP(I223,'Prix MP'!A:A,'Prix MP'!U:U, 0)</f>
        <v>0</v>
      </c>
      <c r="U223" s="232">
        <f t="shared" si="163"/>
        <v>0</v>
      </c>
      <c r="V223" s="232">
        <f t="shared" si="164"/>
        <v>0</v>
      </c>
      <c r="W223" s="233" t="str">
        <f t="shared" si="165"/>
        <v/>
      </c>
      <c r="X223" s="232">
        <f t="shared" si="166"/>
        <v>0</v>
      </c>
      <c r="Y223" s="232">
        <f t="shared" si="167"/>
        <v>0</v>
      </c>
      <c r="Z223" s="232">
        <f t="shared" si="168"/>
        <v>0</v>
      </c>
      <c r="AA223" s="232">
        <f t="shared" si="169"/>
        <v>0</v>
      </c>
      <c r="AB223" s="244" t="str">
        <f>_xlfn.XLOOKUP(H223,'Prix vente'!A:A,'Prix vente'!X:X, "")</f>
        <v/>
      </c>
      <c r="AC223" s="244" t="str">
        <f>_xlfn.XLOOKUP(H223,'Prix vente'!A:A,'Prix vente'!Z:Z, "")</f>
        <v/>
      </c>
      <c r="AD223" s="232">
        <f t="shared" si="170"/>
        <v>0</v>
      </c>
      <c r="AE223" s="232">
        <f t="shared" si="171"/>
        <v>0</v>
      </c>
      <c r="AF223" s="236" t="str">
        <f t="shared" si="172"/>
        <v/>
      </c>
      <c r="AG223" s="251">
        <f t="shared" si="173"/>
        <v>0</v>
      </c>
      <c r="AH223" s="236" t="str">
        <f t="shared" si="174"/>
        <v/>
      </c>
      <c r="AI223" s="236" t="str">
        <f t="shared" si="175"/>
        <v>S</v>
      </c>
      <c r="AK223">
        <v>0</v>
      </c>
      <c r="AL223" t="e">
        <f t="shared" si="176"/>
        <v>#N/A</v>
      </c>
      <c r="AM223" t="e">
        <f t="shared" si="177"/>
        <v>#N/A</v>
      </c>
      <c r="AN223" t="e">
        <f t="shared" si="178"/>
        <v>#N/A</v>
      </c>
      <c r="AO223" s="261" t="e">
        <f t="shared" si="179"/>
        <v>#N/A</v>
      </c>
      <c r="AP223" s="261" t="e">
        <f t="shared" si="180"/>
        <v>#N/A</v>
      </c>
      <c r="AQ223" s="261" t="e">
        <f t="shared" si="181"/>
        <v>#N/A</v>
      </c>
      <c r="AX223" s="255"/>
      <c r="AY223" s="255"/>
      <c r="AZ223" s="255"/>
      <c r="BB223" s="257">
        <f t="shared" si="182"/>
        <v>0</v>
      </c>
      <c r="BC223">
        <f t="shared" si="183"/>
        <v>0</v>
      </c>
      <c r="BD223" s="28">
        <f t="shared" si="184"/>
        <v>0</v>
      </c>
      <c r="BE223" s="28">
        <f t="shared" si="185"/>
        <v>0</v>
      </c>
    </row>
    <row r="224" spans="1:57" x14ac:dyDescent="0.25">
      <c r="A224" s="224" t="s">
        <v>1278</v>
      </c>
      <c r="B224" t="s">
        <v>87</v>
      </c>
      <c r="C224" s="253">
        <f>'Liste WO'!C216</f>
        <v>0</v>
      </c>
      <c r="D224" s="224">
        <f>'Liste WO'!D216</f>
        <v>339</v>
      </c>
      <c r="E224" s="224">
        <f>'Liste WO'!E216</f>
        <v>0</v>
      </c>
      <c r="F224" s="224" t="e">
        <f>_xlfn.XLOOKUP(E224,Clients!B:B,Clients!C:C)</f>
        <v>#N/A</v>
      </c>
      <c r="G224" s="224">
        <f>_xlfn.XLOOKUP(D224,'PO Client'!$A:$A,'PO Client'!$E:$E,FALSE)</f>
        <v>0</v>
      </c>
      <c r="H224" s="234">
        <f>'Liste WO'!I216</f>
        <v>0</v>
      </c>
      <c r="I224" s="234">
        <f>'Liste WO'!J216</f>
        <v>0</v>
      </c>
      <c r="J224" s="226" t="b">
        <f>'Liste WO'!L216</f>
        <v>0</v>
      </c>
      <c r="K224" s="227"/>
      <c r="L224" s="227"/>
      <c r="M224" s="227"/>
      <c r="N224" s="227"/>
      <c r="O224" s="227"/>
      <c r="P224" s="228"/>
      <c r="Q224" s="81"/>
      <c r="R224" s="229"/>
      <c r="S224" s="235"/>
      <c r="T224" s="231">
        <f>_xlfn.XLOOKUP(I224,'Prix MP'!A:A,'Prix MP'!U:U, 0)</f>
        <v>0</v>
      </c>
      <c r="U224" s="232">
        <f t="shared" si="163"/>
        <v>0</v>
      </c>
      <c r="V224" s="232">
        <f t="shared" si="164"/>
        <v>0</v>
      </c>
      <c r="W224" s="233" t="str">
        <f t="shared" si="165"/>
        <v/>
      </c>
      <c r="X224" s="232">
        <f t="shared" si="166"/>
        <v>0</v>
      </c>
      <c r="Y224" s="232">
        <f t="shared" si="167"/>
        <v>0</v>
      </c>
      <c r="Z224" s="232">
        <f t="shared" si="168"/>
        <v>0</v>
      </c>
      <c r="AA224" s="232">
        <f t="shared" si="169"/>
        <v>0</v>
      </c>
      <c r="AB224" s="244" t="str">
        <f>_xlfn.XLOOKUP(H224,'Prix vente'!A:A,'Prix vente'!X:X, "")</f>
        <v/>
      </c>
      <c r="AC224" s="244" t="str">
        <f>_xlfn.XLOOKUP(H224,'Prix vente'!A:A,'Prix vente'!Z:Z, "")</f>
        <v/>
      </c>
      <c r="AD224" s="232">
        <f t="shared" si="170"/>
        <v>0</v>
      </c>
      <c r="AE224" s="232">
        <f t="shared" si="171"/>
        <v>0</v>
      </c>
      <c r="AF224" s="236" t="str">
        <f t="shared" si="172"/>
        <v/>
      </c>
      <c r="AG224" s="251">
        <f t="shared" si="173"/>
        <v>0</v>
      </c>
      <c r="AH224" s="236" t="str">
        <f t="shared" si="174"/>
        <v/>
      </c>
      <c r="AI224" s="236" t="str">
        <f t="shared" si="175"/>
        <v>S</v>
      </c>
      <c r="AK224">
        <v>0</v>
      </c>
      <c r="AL224" t="e">
        <f t="shared" si="176"/>
        <v>#N/A</v>
      </c>
      <c r="AM224" t="e">
        <f t="shared" si="177"/>
        <v>#N/A</v>
      </c>
      <c r="AN224" t="e">
        <f t="shared" si="178"/>
        <v>#N/A</v>
      </c>
      <c r="AO224" s="261" t="e">
        <f t="shared" si="179"/>
        <v>#N/A</v>
      </c>
      <c r="AP224" s="261" t="e">
        <f t="shared" si="180"/>
        <v>#N/A</v>
      </c>
      <c r="AQ224" s="261" t="e">
        <f t="shared" si="181"/>
        <v>#N/A</v>
      </c>
      <c r="AX224" s="255"/>
      <c r="AY224" s="255"/>
      <c r="AZ224" s="255"/>
      <c r="BB224" s="257">
        <f t="shared" si="182"/>
        <v>0</v>
      </c>
      <c r="BC224">
        <f t="shared" si="183"/>
        <v>0</v>
      </c>
      <c r="BD224" s="28">
        <f t="shared" si="184"/>
        <v>0</v>
      </c>
      <c r="BE224" s="28">
        <f t="shared" si="185"/>
        <v>0</v>
      </c>
    </row>
    <row r="225" spans="1:57" x14ac:dyDescent="0.25">
      <c r="A225" s="224" t="s">
        <v>1279</v>
      </c>
      <c r="B225" t="s">
        <v>87</v>
      </c>
      <c r="C225" s="253">
        <f>'Liste WO'!C217</f>
        <v>0</v>
      </c>
      <c r="D225" s="224">
        <f>'Liste WO'!D217</f>
        <v>340</v>
      </c>
      <c r="E225" s="224">
        <f>'Liste WO'!E217</f>
        <v>0</v>
      </c>
      <c r="F225" s="224" t="e">
        <f>_xlfn.XLOOKUP(E225,Clients!B:B,Clients!C:C)</f>
        <v>#N/A</v>
      </c>
      <c r="G225" s="224">
        <f>_xlfn.XLOOKUP(D225,'PO Client'!$A:$A,'PO Client'!$E:$E,FALSE)</f>
        <v>0</v>
      </c>
      <c r="H225" s="234">
        <f>'Liste WO'!I217</f>
        <v>0</v>
      </c>
      <c r="I225" s="234">
        <f>'Liste WO'!J217</f>
        <v>0</v>
      </c>
      <c r="J225" s="226">
        <f>'Liste WO'!L217</f>
        <v>0</v>
      </c>
      <c r="K225" s="227"/>
      <c r="L225" s="227"/>
      <c r="M225" s="227"/>
      <c r="N225" s="227"/>
      <c r="O225" s="227"/>
      <c r="P225" s="228"/>
      <c r="Q225" s="81"/>
      <c r="R225" s="229"/>
      <c r="S225" s="235"/>
      <c r="T225" s="231">
        <f>_xlfn.XLOOKUP(I225,'Prix MP'!A:A,'Prix MP'!U:U, 0)</f>
        <v>0</v>
      </c>
      <c r="U225" s="232">
        <f t="shared" si="163"/>
        <v>0</v>
      </c>
      <c r="V225" s="232">
        <f t="shared" si="164"/>
        <v>0</v>
      </c>
      <c r="W225" s="233" t="str">
        <f t="shared" si="165"/>
        <v/>
      </c>
      <c r="X225" s="232">
        <f t="shared" si="166"/>
        <v>0</v>
      </c>
      <c r="Y225" s="232">
        <f t="shared" si="167"/>
        <v>0</v>
      </c>
      <c r="Z225" s="232">
        <f t="shared" si="168"/>
        <v>0</v>
      </c>
      <c r="AA225" s="232">
        <f t="shared" si="169"/>
        <v>0</v>
      </c>
      <c r="AB225" s="244" t="str">
        <f>_xlfn.XLOOKUP(H225,'Prix vente'!A:A,'Prix vente'!X:X, "")</f>
        <v/>
      </c>
      <c r="AC225" s="244" t="str">
        <f>_xlfn.XLOOKUP(H225,'Prix vente'!A:A,'Prix vente'!Z:Z, "")</f>
        <v/>
      </c>
      <c r="AD225" s="232">
        <f t="shared" si="170"/>
        <v>0</v>
      </c>
      <c r="AE225" s="232">
        <f t="shared" si="171"/>
        <v>0</v>
      </c>
      <c r="AF225" s="236" t="str">
        <f t="shared" si="172"/>
        <v/>
      </c>
      <c r="AG225" s="251">
        <f t="shared" si="173"/>
        <v>0</v>
      </c>
      <c r="AH225" s="236" t="str">
        <f t="shared" si="174"/>
        <v/>
      </c>
      <c r="AI225" s="236" t="str">
        <f t="shared" si="175"/>
        <v>S</v>
      </c>
      <c r="AK225">
        <v>0</v>
      </c>
      <c r="AL225" t="e">
        <f t="shared" si="176"/>
        <v>#N/A</v>
      </c>
      <c r="AM225" t="e">
        <f t="shared" si="177"/>
        <v>#N/A</v>
      </c>
      <c r="AN225" t="e">
        <f t="shared" si="178"/>
        <v>#N/A</v>
      </c>
      <c r="AO225" s="261" t="e">
        <f t="shared" si="179"/>
        <v>#N/A</v>
      </c>
      <c r="AP225" s="261" t="e">
        <f t="shared" si="180"/>
        <v>#N/A</v>
      </c>
      <c r="AQ225" s="261" t="e">
        <f t="shared" si="181"/>
        <v>#N/A</v>
      </c>
      <c r="AX225" s="255"/>
      <c r="AY225" s="255"/>
      <c r="AZ225" s="255"/>
      <c r="BB225" s="257">
        <f t="shared" si="182"/>
        <v>0</v>
      </c>
      <c r="BC225">
        <f t="shared" si="183"/>
        <v>0</v>
      </c>
      <c r="BD225" s="28">
        <f t="shared" si="184"/>
        <v>0</v>
      </c>
      <c r="BE225" s="28">
        <f t="shared" si="185"/>
        <v>0</v>
      </c>
    </row>
    <row r="226" spans="1:57" x14ac:dyDescent="0.25">
      <c r="A226" s="224" t="s">
        <v>1280</v>
      </c>
      <c r="B226" t="s">
        <v>87</v>
      </c>
      <c r="C226" s="253">
        <f>'Liste WO'!C218</f>
        <v>0</v>
      </c>
      <c r="D226" s="224">
        <f>'Liste WO'!D218</f>
        <v>341</v>
      </c>
      <c r="E226" s="224">
        <f>'Liste WO'!E218</f>
        <v>0</v>
      </c>
      <c r="F226" s="224" t="e">
        <f>_xlfn.XLOOKUP(E226,Clients!B:B,Clients!C:C)</f>
        <v>#N/A</v>
      </c>
      <c r="G226" s="224">
        <f>_xlfn.XLOOKUP(D226,'PO Client'!$A:$A,'PO Client'!$E:$E,FALSE)</f>
        <v>0</v>
      </c>
      <c r="H226" s="234">
        <f>'Liste WO'!I218</f>
        <v>0</v>
      </c>
      <c r="I226" s="234">
        <f>'Liste WO'!J218</f>
        <v>0</v>
      </c>
      <c r="J226" s="226">
        <f>'Liste WO'!L218</f>
        <v>0</v>
      </c>
      <c r="K226" s="227"/>
      <c r="L226" s="227"/>
      <c r="M226" s="227"/>
      <c r="N226" s="227"/>
      <c r="O226" s="227"/>
      <c r="P226" s="228"/>
      <c r="Q226" s="81"/>
      <c r="R226" s="229"/>
      <c r="S226" s="235"/>
      <c r="T226" s="231">
        <f>_xlfn.XLOOKUP(I226,'Prix MP'!A:A,'Prix MP'!U:U, 0)</f>
        <v>0</v>
      </c>
      <c r="U226" s="232">
        <f t="shared" si="163"/>
        <v>0</v>
      </c>
      <c r="V226" s="232">
        <f t="shared" si="164"/>
        <v>0</v>
      </c>
      <c r="W226" s="233" t="str">
        <f t="shared" si="165"/>
        <v/>
      </c>
      <c r="X226" s="232">
        <f t="shared" si="166"/>
        <v>0</v>
      </c>
      <c r="Y226" s="232">
        <f t="shared" si="167"/>
        <v>0</v>
      </c>
      <c r="Z226" s="232">
        <f t="shared" si="168"/>
        <v>0</v>
      </c>
      <c r="AA226" s="232">
        <f t="shared" si="169"/>
        <v>0</v>
      </c>
      <c r="AB226" s="244" t="str">
        <f>_xlfn.XLOOKUP(H226,'Prix vente'!A:A,'Prix vente'!X:X, "")</f>
        <v/>
      </c>
      <c r="AC226" s="244" t="str">
        <f>_xlfn.XLOOKUP(H226,'Prix vente'!A:A,'Prix vente'!Z:Z, "")</f>
        <v/>
      </c>
      <c r="AD226" s="232">
        <f t="shared" si="170"/>
        <v>0</v>
      </c>
      <c r="AE226" s="232">
        <f t="shared" si="171"/>
        <v>0</v>
      </c>
      <c r="AF226" s="236" t="str">
        <f t="shared" si="172"/>
        <v/>
      </c>
      <c r="AG226" s="251">
        <f t="shared" si="173"/>
        <v>0</v>
      </c>
      <c r="AH226" s="236" t="str">
        <f t="shared" si="174"/>
        <v/>
      </c>
      <c r="AI226" s="236" t="str">
        <f t="shared" si="175"/>
        <v>S</v>
      </c>
      <c r="AK226">
        <v>0</v>
      </c>
      <c r="AL226" t="e">
        <f t="shared" si="176"/>
        <v>#N/A</v>
      </c>
      <c r="AM226" t="e">
        <f t="shared" si="177"/>
        <v>#N/A</v>
      </c>
      <c r="AN226" t="e">
        <f t="shared" si="178"/>
        <v>#N/A</v>
      </c>
      <c r="AO226" s="261" t="e">
        <f t="shared" si="179"/>
        <v>#N/A</v>
      </c>
      <c r="AP226" s="261" t="e">
        <f t="shared" si="180"/>
        <v>#N/A</v>
      </c>
      <c r="AQ226" s="261" t="e">
        <f t="shared" si="181"/>
        <v>#N/A</v>
      </c>
      <c r="AX226" s="255"/>
      <c r="AY226" s="255"/>
      <c r="AZ226" s="255"/>
      <c r="BB226" s="257">
        <f t="shared" si="182"/>
        <v>0</v>
      </c>
      <c r="BC226">
        <f t="shared" si="183"/>
        <v>0</v>
      </c>
      <c r="BD226" s="28">
        <f t="shared" si="184"/>
        <v>0</v>
      </c>
      <c r="BE226" s="28">
        <f t="shared" si="185"/>
        <v>0</v>
      </c>
    </row>
    <row r="227" spans="1:57" x14ac:dyDescent="0.25">
      <c r="A227" s="224" t="s">
        <v>1281</v>
      </c>
      <c r="B227" t="e">
        <f>'Liste WO'!#REF!</f>
        <v>#REF!</v>
      </c>
      <c r="C227" s="253" t="e">
        <f>'Liste WO'!#REF!</f>
        <v>#REF!</v>
      </c>
      <c r="D227" s="224" t="e">
        <f>'Liste WO'!#REF!</f>
        <v>#REF!</v>
      </c>
      <c r="E227" s="224" t="e">
        <f>'Liste WO'!#REF!</f>
        <v>#REF!</v>
      </c>
      <c r="F227" s="224" t="e">
        <f>_xlfn.XLOOKUP(E227,Clients!B:B,Clients!C:C)</f>
        <v>#REF!</v>
      </c>
      <c r="G227" s="224" t="e">
        <f>_xlfn.XLOOKUP(D227,'PO Client'!$A:$A,'PO Client'!$E:$E,FALSE)</f>
        <v>#REF!</v>
      </c>
      <c r="H227" s="234" t="e">
        <f>'Liste WO'!#REF!</f>
        <v>#REF!</v>
      </c>
      <c r="I227" s="234" t="e">
        <f>'Liste WO'!#REF!</f>
        <v>#REF!</v>
      </c>
      <c r="J227" s="226" t="e">
        <f>'Liste WO'!#REF!</f>
        <v>#REF!</v>
      </c>
      <c r="K227" s="227"/>
      <c r="L227" s="227"/>
      <c r="M227" s="227"/>
      <c r="N227" s="227"/>
      <c r="O227" s="227"/>
      <c r="P227" s="228"/>
      <c r="Q227" s="81"/>
      <c r="R227" s="229"/>
      <c r="S227" s="235"/>
      <c r="T227" s="231" t="e">
        <f>_xlfn.XLOOKUP(I227,'Prix MP'!A:A,'Prix MP'!U:U, 0)</f>
        <v>#REF!</v>
      </c>
      <c r="U227" s="232" t="e">
        <f t="shared" si="163"/>
        <v>#REF!</v>
      </c>
      <c r="V227" s="232" t="e">
        <f t="shared" si="164"/>
        <v>#REF!</v>
      </c>
      <c r="W227" s="233" t="str">
        <f t="shared" si="165"/>
        <v/>
      </c>
      <c r="X227" s="232">
        <f t="shared" si="166"/>
        <v>0</v>
      </c>
      <c r="Y227" s="232">
        <f t="shared" si="167"/>
        <v>0</v>
      </c>
      <c r="Z227" s="232">
        <f t="shared" si="168"/>
        <v>0</v>
      </c>
      <c r="AA227" s="232" t="e">
        <f t="shared" si="169"/>
        <v>#REF!</v>
      </c>
      <c r="AB227" s="244" t="e">
        <f>_xlfn.XLOOKUP(H227,'Prix vente'!A:A,'Prix vente'!X:X, "")</f>
        <v>#REF!</v>
      </c>
      <c r="AC227" s="244" t="e">
        <f>_xlfn.XLOOKUP(H227,'Prix vente'!A:A,'Prix vente'!Z:Z, "")</f>
        <v>#REF!</v>
      </c>
      <c r="AD227" s="232">
        <f t="shared" si="170"/>
        <v>0</v>
      </c>
      <c r="AE227" s="232" t="e">
        <f t="shared" si="171"/>
        <v>#REF!</v>
      </c>
      <c r="AF227" s="236" t="str">
        <f t="shared" si="172"/>
        <v/>
      </c>
      <c r="AG227" s="251" t="e">
        <f t="shared" si="173"/>
        <v>#REF!</v>
      </c>
      <c r="AH227" s="236" t="str">
        <f t="shared" si="174"/>
        <v/>
      </c>
      <c r="AI227" s="236" t="str">
        <f t="shared" si="175"/>
        <v>S</v>
      </c>
      <c r="AK227">
        <v>0</v>
      </c>
      <c r="AL227" t="e">
        <f t="shared" si="176"/>
        <v>#N/A</v>
      </c>
      <c r="AM227" t="e">
        <f t="shared" si="177"/>
        <v>#N/A</v>
      </c>
      <c r="AN227" t="e">
        <f t="shared" si="178"/>
        <v>#N/A</v>
      </c>
      <c r="AO227" s="261" t="e">
        <f t="shared" si="179"/>
        <v>#N/A</v>
      </c>
      <c r="AP227" s="261" t="e">
        <f t="shared" si="180"/>
        <v>#N/A</v>
      </c>
      <c r="AQ227" s="261" t="e">
        <f t="shared" si="181"/>
        <v>#N/A</v>
      </c>
      <c r="AX227" s="255"/>
      <c r="AY227" s="255"/>
      <c r="AZ227" s="255"/>
      <c r="BB227" s="257">
        <f t="shared" si="182"/>
        <v>0</v>
      </c>
      <c r="BC227">
        <f t="shared" si="183"/>
        <v>0</v>
      </c>
      <c r="BD227" s="28">
        <f t="shared" si="184"/>
        <v>0</v>
      </c>
      <c r="BE227" s="28">
        <f t="shared" si="185"/>
        <v>0</v>
      </c>
    </row>
    <row r="228" spans="1:57" x14ac:dyDescent="0.25">
      <c r="A228" s="224" t="s">
        <v>1282</v>
      </c>
      <c r="B228">
        <f>'Liste WO'!B219</f>
        <v>0</v>
      </c>
      <c r="C228" s="253">
        <f>'Liste WO'!C219</f>
        <v>0</v>
      </c>
      <c r="D228" s="224">
        <f>'Liste WO'!D219</f>
        <v>0</v>
      </c>
      <c r="E228" s="224">
        <f>'Liste WO'!E219</f>
        <v>0</v>
      </c>
      <c r="F228" s="224" t="e">
        <f>_xlfn.XLOOKUP(E228,Clients!B:B,Clients!C:C)</f>
        <v>#N/A</v>
      </c>
      <c r="G228" s="224" t="b">
        <f>_xlfn.XLOOKUP(D228,'PO Client'!$A:$A,'PO Client'!$E:$E,FALSE)</f>
        <v>0</v>
      </c>
      <c r="H228" s="234">
        <f>'Liste WO'!I219</f>
        <v>0</v>
      </c>
      <c r="I228" s="234">
        <f>'Liste WO'!J219</f>
        <v>0</v>
      </c>
      <c r="J228" s="226">
        <f>'Liste WO'!L219</f>
        <v>0</v>
      </c>
      <c r="K228" s="227"/>
      <c r="L228" s="227"/>
      <c r="M228" s="227"/>
      <c r="N228" s="227"/>
      <c r="O228" s="227"/>
      <c r="P228" s="228"/>
      <c r="Q228" s="81"/>
      <c r="R228" s="229"/>
      <c r="S228" s="235"/>
      <c r="T228" s="231">
        <f>_xlfn.XLOOKUP(I228,'Prix MP'!A:A,'Prix MP'!U:U, 0)</f>
        <v>0</v>
      </c>
      <c r="U228" s="232">
        <f t="shared" si="163"/>
        <v>0</v>
      </c>
      <c r="V228" s="232">
        <f t="shared" si="164"/>
        <v>0</v>
      </c>
      <c r="W228" s="233" t="str">
        <f t="shared" si="165"/>
        <v/>
      </c>
      <c r="X228" s="232">
        <f t="shared" si="166"/>
        <v>0</v>
      </c>
      <c r="Y228" s="232">
        <f t="shared" si="167"/>
        <v>0</v>
      </c>
      <c r="Z228" s="232">
        <f t="shared" si="168"/>
        <v>0</v>
      </c>
      <c r="AA228" s="232">
        <f t="shared" si="169"/>
        <v>0</v>
      </c>
      <c r="AB228" s="244" t="str">
        <f>_xlfn.XLOOKUP(H228,'Prix vente'!A:A,'Prix vente'!X:X, "")</f>
        <v/>
      </c>
      <c r="AC228" s="244" t="str">
        <f>_xlfn.XLOOKUP(H228,'Prix vente'!A:A,'Prix vente'!Z:Z, "")</f>
        <v/>
      </c>
      <c r="AD228" s="232">
        <f t="shared" si="170"/>
        <v>0</v>
      </c>
      <c r="AE228" s="232">
        <f t="shared" si="171"/>
        <v>0</v>
      </c>
      <c r="AF228" s="236" t="str">
        <f t="shared" si="172"/>
        <v/>
      </c>
      <c r="AG228" s="251">
        <f t="shared" si="173"/>
        <v>0</v>
      </c>
      <c r="AH228" s="236" t="str">
        <f t="shared" si="174"/>
        <v/>
      </c>
      <c r="AI228" s="236" t="str">
        <f t="shared" si="175"/>
        <v>S</v>
      </c>
      <c r="AK228">
        <v>0</v>
      </c>
      <c r="AL228" t="e">
        <f t="shared" si="176"/>
        <v>#N/A</v>
      </c>
      <c r="AM228" t="e">
        <f t="shared" si="177"/>
        <v>#N/A</v>
      </c>
      <c r="AN228" t="e">
        <f t="shared" si="178"/>
        <v>#N/A</v>
      </c>
      <c r="AO228" s="261" t="e">
        <f t="shared" si="179"/>
        <v>#N/A</v>
      </c>
      <c r="AP228" s="261" t="e">
        <f t="shared" si="180"/>
        <v>#N/A</v>
      </c>
      <c r="AQ228" s="261" t="e">
        <f t="shared" si="181"/>
        <v>#N/A</v>
      </c>
      <c r="AX228" s="255"/>
      <c r="AY228" s="255"/>
      <c r="AZ228" s="255"/>
      <c r="BB228" s="257">
        <f t="shared" si="182"/>
        <v>0</v>
      </c>
      <c r="BC228">
        <f t="shared" si="183"/>
        <v>0</v>
      </c>
      <c r="BD228" s="28">
        <f t="shared" si="184"/>
        <v>0</v>
      </c>
      <c r="BE228" s="28">
        <f t="shared" si="185"/>
        <v>0</v>
      </c>
    </row>
    <row r="229" spans="1:57" x14ac:dyDescent="0.25">
      <c r="A229" s="224" t="s">
        <v>1283</v>
      </c>
      <c r="B229">
        <f>'Liste WO'!B220</f>
        <v>0</v>
      </c>
      <c r="C229" s="253">
        <f>'Liste WO'!C220</f>
        <v>0</v>
      </c>
      <c r="D229" s="224">
        <f>'Liste WO'!D220</f>
        <v>0</v>
      </c>
      <c r="E229" s="224">
        <f>'Liste WO'!E220</f>
        <v>0</v>
      </c>
      <c r="F229" s="224" t="e">
        <f>_xlfn.XLOOKUP(E229,Clients!B:B,Clients!C:C)</f>
        <v>#N/A</v>
      </c>
      <c r="G229" s="224" t="b">
        <f>_xlfn.XLOOKUP(D229,'PO Client'!$A:$A,'PO Client'!$E:$E,FALSE)</f>
        <v>0</v>
      </c>
      <c r="H229" s="234">
        <f>'Liste WO'!I220</f>
        <v>0</v>
      </c>
      <c r="I229" s="234">
        <f>'Liste WO'!J220</f>
        <v>0</v>
      </c>
      <c r="J229" s="226">
        <f>'Liste WO'!L220</f>
        <v>0</v>
      </c>
      <c r="K229" s="227"/>
      <c r="L229" s="227"/>
      <c r="M229" s="227"/>
      <c r="N229" s="227"/>
      <c r="O229" s="227"/>
      <c r="P229" s="228"/>
      <c r="Q229" s="81"/>
      <c r="R229" s="229"/>
      <c r="S229" s="235"/>
      <c r="T229" s="231">
        <f>_xlfn.XLOOKUP(I229,'Prix MP'!A:A,'Prix MP'!U:U, 0)</f>
        <v>0</v>
      </c>
      <c r="U229" s="232">
        <f t="shared" si="163"/>
        <v>0</v>
      </c>
      <c r="V229" s="232">
        <f t="shared" si="164"/>
        <v>0</v>
      </c>
      <c r="W229" s="233" t="str">
        <f t="shared" si="165"/>
        <v/>
      </c>
      <c r="X229" s="232">
        <f t="shared" si="166"/>
        <v>0</v>
      </c>
      <c r="Y229" s="232">
        <f t="shared" si="167"/>
        <v>0</v>
      </c>
      <c r="Z229" s="232">
        <f t="shared" si="168"/>
        <v>0</v>
      </c>
      <c r="AA229" s="232">
        <f t="shared" si="169"/>
        <v>0</v>
      </c>
      <c r="AB229" s="244" t="str">
        <f>_xlfn.XLOOKUP(H229,'Prix vente'!A:A,'Prix vente'!X:X, "")</f>
        <v/>
      </c>
      <c r="AC229" s="244" t="str">
        <f>_xlfn.XLOOKUP(H229,'Prix vente'!A:A,'Prix vente'!Z:Z, "")</f>
        <v/>
      </c>
      <c r="AD229" s="232">
        <f t="shared" si="170"/>
        <v>0</v>
      </c>
      <c r="AE229" s="232">
        <f t="shared" si="171"/>
        <v>0</v>
      </c>
      <c r="AF229" s="236" t="str">
        <f t="shared" si="172"/>
        <v/>
      </c>
      <c r="AG229" s="251">
        <f t="shared" si="173"/>
        <v>0</v>
      </c>
      <c r="AH229" s="236" t="str">
        <f t="shared" si="174"/>
        <v/>
      </c>
      <c r="AI229" s="236" t="str">
        <f t="shared" si="175"/>
        <v>S</v>
      </c>
      <c r="AK229">
        <v>0</v>
      </c>
      <c r="AL229" t="e">
        <f t="shared" si="176"/>
        <v>#N/A</v>
      </c>
      <c r="AM229" t="e">
        <f t="shared" si="177"/>
        <v>#N/A</v>
      </c>
      <c r="AN229" t="e">
        <f t="shared" si="178"/>
        <v>#N/A</v>
      </c>
      <c r="AO229" s="261" t="e">
        <f t="shared" si="179"/>
        <v>#N/A</v>
      </c>
      <c r="AP229" s="261" t="e">
        <f t="shared" si="180"/>
        <v>#N/A</v>
      </c>
      <c r="AQ229" s="261" t="e">
        <f t="shared" si="181"/>
        <v>#N/A</v>
      </c>
      <c r="AX229" s="255"/>
      <c r="AY229" s="255"/>
      <c r="AZ229" s="255"/>
      <c r="BB229" s="257">
        <f t="shared" si="182"/>
        <v>0</v>
      </c>
      <c r="BC229">
        <f t="shared" si="183"/>
        <v>0</v>
      </c>
      <c r="BD229" s="28">
        <f t="shared" si="184"/>
        <v>0</v>
      </c>
      <c r="BE229" s="28">
        <f t="shared" si="185"/>
        <v>0</v>
      </c>
    </row>
    <row r="230" spans="1:57" x14ac:dyDescent="0.25">
      <c r="A230" s="224" t="s">
        <v>1284</v>
      </c>
      <c r="B230">
        <f>'Liste WO'!B221</f>
        <v>0</v>
      </c>
      <c r="C230" s="253">
        <f>'Liste WO'!C221</f>
        <v>0</v>
      </c>
      <c r="D230" s="224">
        <f>'Liste WO'!D221</f>
        <v>0</v>
      </c>
      <c r="E230" s="224">
        <f>'Liste WO'!E221</f>
        <v>0</v>
      </c>
      <c r="F230" s="224" t="e">
        <f>_xlfn.XLOOKUP(E230,Clients!B:B,Clients!C:C)</f>
        <v>#N/A</v>
      </c>
      <c r="G230" s="224" t="b">
        <f>_xlfn.XLOOKUP(D230,'PO Client'!$A:$A,'PO Client'!$E:$E,FALSE)</f>
        <v>0</v>
      </c>
      <c r="H230" s="234">
        <f>'Liste WO'!I221</f>
        <v>0</v>
      </c>
      <c r="I230" s="234">
        <f>'Liste WO'!J221</f>
        <v>0</v>
      </c>
      <c r="J230" s="226">
        <f>'Liste WO'!L221</f>
        <v>0</v>
      </c>
      <c r="K230" s="227"/>
      <c r="L230" s="227"/>
      <c r="M230" s="227"/>
      <c r="N230" s="227"/>
      <c r="O230" s="227"/>
      <c r="P230" s="228"/>
      <c r="Q230" s="81"/>
      <c r="R230" s="229"/>
      <c r="S230" s="235"/>
      <c r="T230" s="231">
        <f>_xlfn.XLOOKUP(I230,'Prix MP'!A:A,'Prix MP'!U:U, 0)</f>
        <v>0</v>
      </c>
      <c r="U230" s="232">
        <f t="shared" si="163"/>
        <v>0</v>
      </c>
      <c r="V230" s="232">
        <f t="shared" si="164"/>
        <v>0</v>
      </c>
      <c r="W230" s="233" t="str">
        <f t="shared" si="165"/>
        <v/>
      </c>
      <c r="X230" s="232">
        <f t="shared" si="166"/>
        <v>0</v>
      </c>
      <c r="Y230" s="232">
        <f t="shared" si="167"/>
        <v>0</v>
      </c>
      <c r="Z230" s="232">
        <f t="shared" si="168"/>
        <v>0</v>
      </c>
      <c r="AA230" s="232">
        <f t="shared" si="169"/>
        <v>0</v>
      </c>
      <c r="AB230" s="244" t="str">
        <f>_xlfn.XLOOKUP(H230,'Prix vente'!A:A,'Prix vente'!X:X, "")</f>
        <v/>
      </c>
      <c r="AC230" s="244" t="str">
        <f>_xlfn.XLOOKUP(H230,'Prix vente'!A:A,'Prix vente'!Z:Z, "")</f>
        <v/>
      </c>
      <c r="AD230" s="232">
        <f t="shared" si="170"/>
        <v>0</v>
      </c>
      <c r="AE230" s="232">
        <f t="shared" si="171"/>
        <v>0</v>
      </c>
      <c r="AF230" s="236" t="str">
        <f t="shared" si="172"/>
        <v/>
      </c>
      <c r="AG230" s="251">
        <f t="shared" si="173"/>
        <v>0</v>
      </c>
      <c r="AH230" s="236" t="str">
        <f t="shared" si="174"/>
        <v/>
      </c>
      <c r="AI230" s="236" t="str">
        <f t="shared" si="175"/>
        <v>S</v>
      </c>
      <c r="AK230">
        <v>0</v>
      </c>
      <c r="AL230" t="e">
        <f t="shared" si="176"/>
        <v>#N/A</v>
      </c>
      <c r="AM230" t="e">
        <f t="shared" si="177"/>
        <v>#N/A</v>
      </c>
      <c r="AN230" t="e">
        <f t="shared" si="178"/>
        <v>#N/A</v>
      </c>
      <c r="AO230" s="261" t="e">
        <f t="shared" si="179"/>
        <v>#N/A</v>
      </c>
      <c r="AP230" s="261" t="e">
        <f t="shared" si="180"/>
        <v>#N/A</v>
      </c>
      <c r="AQ230" s="261" t="e">
        <f t="shared" si="181"/>
        <v>#N/A</v>
      </c>
      <c r="AX230" s="255"/>
      <c r="AY230" s="255"/>
      <c r="AZ230" s="255"/>
      <c r="BB230" s="257">
        <f t="shared" si="182"/>
        <v>0</v>
      </c>
      <c r="BC230">
        <f t="shared" si="183"/>
        <v>0</v>
      </c>
      <c r="BD230" s="28">
        <f t="shared" si="184"/>
        <v>0</v>
      </c>
      <c r="BE230" s="28">
        <f t="shared" si="185"/>
        <v>0</v>
      </c>
    </row>
    <row r="231" spans="1:57" x14ac:dyDescent="0.25">
      <c r="A231" s="224" t="s">
        <v>1285</v>
      </c>
      <c r="B231">
        <f>'Liste WO'!B222</f>
        <v>0</v>
      </c>
      <c r="C231" s="253">
        <f>'Liste WO'!C222</f>
        <v>0</v>
      </c>
      <c r="D231" s="224">
        <f>'Liste WO'!D222</f>
        <v>0</v>
      </c>
      <c r="E231" s="224">
        <f>'Liste WO'!E222</f>
        <v>0</v>
      </c>
      <c r="F231" s="224" t="e">
        <f>_xlfn.XLOOKUP(E231,Clients!B:B,Clients!C:C)</f>
        <v>#N/A</v>
      </c>
      <c r="G231" s="224" t="b">
        <f>_xlfn.XLOOKUP(D231,'PO Client'!$A:$A,'PO Client'!$E:$E,FALSE)</f>
        <v>0</v>
      </c>
      <c r="H231" s="234">
        <f>'Liste WO'!I222</f>
        <v>0</v>
      </c>
      <c r="I231" s="234">
        <f>'Liste WO'!J222</f>
        <v>0</v>
      </c>
      <c r="J231" s="226">
        <f>'Liste WO'!L222</f>
        <v>0</v>
      </c>
      <c r="K231" s="227"/>
      <c r="L231" s="227"/>
      <c r="M231" s="227"/>
      <c r="N231" s="227"/>
      <c r="O231" s="227"/>
      <c r="P231" s="228"/>
      <c r="Q231" s="81"/>
      <c r="R231" s="229"/>
      <c r="S231" s="235"/>
      <c r="T231" s="231">
        <f>_xlfn.XLOOKUP(I231,'Prix MP'!A:A,'Prix MP'!U:U, 0)</f>
        <v>0</v>
      </c>
      <c r="U231" s="232">
        <f t="shared" si="163"/>
        <v>0</v>
      </c>
      <c r="V231" s="232">
        <f t="shared" si="164"/>
        <v>0</v>
      </c>
      <c r="W231" s="233" t="str">
        <f t="shared" si="165"/>
        <v/>
      </c>
      <c r="X231" s="232">
        <f t="shared" si="166"/>
        <v>0</v>
      </c>
      <c r="Y231" s="232">
        <f t="shared" si="167"/>
        <v>0</v>
      </c>
      <c r="Z231" s="232">
        <f t="shared" si="168"/>
        <v>0</v>
      </c>
      <c r="AA231" s="232">
        <f t="shared" si="169"/>
        <v>0</v>
      </c>
      <c r="AB231" s="244" t="str">
        <f>_xlfn.XLOOKUP(H231,'Prix vente'!A:A,'Prix vente'!X:X, "")</f>
        <v/>
      </c>
      <c r="AC231" s="244" t="str">
        <f>_xlfn.XLOOKUP(H231,'Prix vente'!A:A,'Prix vente'!Z:Z, "")</f>
        <v/>
      </c>
      <c r="AD231" s="232">
        <f t="shared" si="170"/>
        <v>0</v>
      </c>
      <c r="AE231" s="232">
        <f t="shared" si="171"/>
        <v>0</v>
      </c>
      <c r="AF231" s="236" t="str">
        <f t="shared" si="172"/>
        <v/>
      </c>
      <c r="AG231" s="251">
        <f t="shared" si="173"/>
        <v>0</v>
      </c>
      <c r="AH231" s="236" t="str">
        <f t="shared" si="174"/>
        <v/>
      </c>
      <c r="AI231" s="236" t="str">
        <f t="shared" si="175"/>
        <v>S</v>
      </c>
      <c r="AK231">
        <v>0</v>
      </c>
      <c r="AL231" t="e">
        <f t="shared" si="176"/>
        <v>#N/A</v>
      </c>
      <c r="AM231" t="e">
        <f t="shared" si="177"/>
        <v>#N/A</v>
      </c>
      <c r="AN231" t="e">
        <f t="shared" si="178"/>
        <v>#N/A</v>
      </c>
      <c r="AO231" s="261" t="e">
        <f t="shared" si="179"/>
        <v>#N/A</v>
      </c>
      <c r="AP231" s="261" t="e">
        <f t="shared" si="180"/>
        <v>#N/A</v>
      </c>
      <c r="AQ231" s="261" t="e">
        <f t="shared" si="181"/>
        <v>#N/A</v>
      </c>
      <c r="AX231" s="255"/>
      <c r="AY231" s="255"/>
      <c r="AZ231" s="255"/>
      <c r="BB231" s="257">
        <f t="shared" si="182"/>
        <v>0</v>
      </c>
      <c r="BC231">
        <f t="shared" si="183"/>
        <v>0</v>
      </c>
      <c r="BD231" s="28">
        <f t="shared" si="184"/>
        <v>0</v>
      </c>
      <c r="BE231" s="28">
        <f t="shared" si="185"/>
        <v>0</v>
      </c>
    </row>
    <row r="232" spans="1:57" x14ac:dyDescent="0.25">
      <c r="A232" s="224" t="s">
        <v>1286</v>
      </c>
      <c r="B232">
        <f>'Liste WO'!B223</f>
        <v>0</v>
      </c>
      <c r="C232" s="253">
        <f>'Liste WO'!C223</f>
        <v>0</v>
      </c>
      <c r="D232" s="224">
        <f>'Liste WO'!D223</f>
        <v>0</v>
      </c>
      <c r="E232" s="224">
        <f>'Liste WO'!E223</f>
        <v>0</v>
      </c>
      <c r="F232" s="224" t="e">
        <f>_xlfn.XLOOKUP(E232,Clients!B:B,Clients!C:C)</f>
        <v>#N/A</v>
      </c>
      <c r="G232" s="224" t="b">
        <f>_xlfn.XLOOKUP(D232,'PO Client'!$A:$A,'PO Client'!$E:$E,FALSE)</f>
        <v>0</v>
      </c>
      <c r="H232" s="234">
        <f>'Liste WO'!I223</f>
        <v>0</v>
      </c>
      <c r="I232" s="234">
        <f>'Liste WO'!J223</f>
        <v>0</v>
      </c>
      <c r="J232" s="226">
        <f>'Liste WO'!L223</f>
        <v>0</v>
      </c>
      <c r="K232" s="227"/>
      <c r="L232" s="227"/>
      <c r="M232" s="227"/>
      <c r="N232" s="227"/>
      <c r="O232" s="227"/>
      <c r="P232" s="228"/>
      <c r="Q232" s="81"/>
      <c r="R232" s="229"/>
      <c r="S232" s="235"/>
      <c r="T232" s="231">
        <f>_xlfn.XLOOKUP(I232,'Prix MP'!A:A,'Prix MP'!U:U, 0)</f>
        <v>0</v>
      </c>
      <c r="U232" s="232">
        <f t="shared" si="163"/>
        <v>0</v>
      </c>
      <c r="V232" s="232">
        <f t="shared" si="164"/>
        <v>0</v>
      </c>
      <c r="W232" s="233" t="str">
        <f t="shared" si="165"/>
        <v/>
      </c>
      <c r="X232" s="232">
        <f t="shared" si="166"/>
        <v>0</v>
      </c>
      <c r="Y232" s="232">
        <f t="shared" si="167"/>
        <v>0</v>
      </c>
      <c r="Z232" s="232">
        <f t="shared" si="168"/>
        <v>0</v>
      </c>
      <c r="AA232" s="232">
        <f t="shared" si="169"/>
        <v>0</v>
      </c>
      <c r="AB232" s="244" t="str">
        <f>_xlfn.XLOOKUP(H232,'Prix vente'!A:A,'Prix vente'!X:X, "")</f>
        <v/>
      </c>
      <c r="AC232" s="244" t="str">
        <f>_xlfn.XLOOKUP(H232,'Prix vente'!A:A,'Prix vente'!Z:Z, "")</f>
        <v/>
      </c>
      <c r="AD232" s="232">
        <f t="shared" si="170"/>
        <v>0</v>
      </c>
      <c r="AE232" s="232">
        <f t="shared" si="171"/>
        <v>0</v>
      </c>
      <c r="AF232" s="236" t="str">
        <f t="shared" si="172"/>
        <v/>
      </c>
      <c r="AG232" s="251">
        <f t="shared" si="173"/>
        <v>0</v>
      </c>
      <c r="AH232" s="236" t="str">
        <f t="shared" si="174"/>
        <v/>
      </c>
      <c r="AI232" s="236" t="str">
        <f t="shared" si="175"/>
        <v>S</v>
      </c>
      <c r="AK232">
        <v>0</v>
      </c>
      <c r="AL232" t="e">
        <f t="shared" si="176"/>
        <v>#N/A</v>
      </c>
      <c r="AM232" t="e">
        <f t="shared" si="177"/>
        <v>#N/A</v>
      </c>
      <c r="AN232" t="e">
        <f t="shared" si="178"/>
        <v>#N/A</v>
      </c>
      <c r="AO232" s="261" t="e">
        <f t="shared" si="179"/>
        <v>#N/A</v>
      </c>
      <c r="AP232" s="261" t="e">
        <f t="shared" si="180"/>
        <v>#N/A</v>
      </c>
      <c r="AQ232" s="261" t="e">
        <f t="shared" si="181"/>
        <v>#N/A</v>
      </c>
      <c r="AX232" s="255"/>
      <c r="AY232" s="255"/>
      <c r="AZ232" s="255"/>
      <c r="BB232" s="257">
        <f t="shared" si="182"/>
        <v>0</v>
      </c>
      <c r="BC232">
        <f t="shared" si="183"/>
        <v>0</v>
      </c>
      <c r="BD232" s="28">
        <f t="shared" si="184"/>
        <v>0</v>
      </c>
      <c r="BE232" s="28">
        <f t="shared" si="185"/>
        <v>0</v>
      </c>
    </row>
    <row r="233" spans="1:57" x14ac:dyDescent="0.25">
      <c r="A233" s="224" t="s">
        <v>1287</v>
      </c>
      <c r="B233">
        <f>'Liste WO'!B224</f>
        <v>0</v>
      </c>
      <c r="C233" s="253">
        <f>'Liste WO'!C224</f>
        <v>0</v>
      </c>
      <c r="D233" s="224">
        <f>'Liste WO'!D224</f>
        <v>0</v>
      </c>
      <c r="E233" s="224">
        <f>'Liste WO'!E224</f>
        <v>0</v>
      </c>
      <c r="F233" s="224" t="e">
        <f>_xlfn.XLOOKUP(E233,Clients!B:B,Clients!C:C)</f>
        <v>#N/A</v>
      </c>
      <c r="G233" s="224" t="b">
        <f>_xlfn.XLOOKUP(D233,'PO Client'!$A:$A,'PO Client'!$E:$E,FALSE)</f>
        <v>0</v>
      </c>
      <c r="H233" s="234">
        <f>'Liste WO'!I224</f>
        <v>0</v>
      </c>
      <c r="I233" s="234">
        <f>'Liste WO'!J224</f>
        <v>0</v>
      </c>
      <c r="J233" s="226">
        <f>'Liste WO'!L224</f>
        <v>0</v>
      </c>
      <c r="K233" s="227"/>
      <c r="L233" s="227"/>
      <c r="M233" s="227"/>
      <c r="N233" s="227"/>
      <c r="O233" s="227"/>
      <c r="P233" s="228"/>
      <c r="Q233" s="81"/>
      <c r="R233" s="229"/>
      <c r="S233" s="235"/>
      <c r="T233" s="231">
        <f>_xlfn.XLOOKUP(I233,'Prix MP'!A:A,'Prix MP'!U:U, 0)</f>
        <v>0</v>
      </c>
      <c r="U233" s="232">
        <f t="shared" si="163"/>
        <v>0</v>
      </c>
      <c r="V233" s="232">
        <f t="shared" si="164"/>
        <v>0</v>
      </c>
      <c r="W233" s="233" t="str">
        <f t="shared" si="165"/>
        <v/>
      </c>
      <c r="X233" s="232">
        <f t="shared" si="166"/>
        <v>0</v>
      </c>
      <c r="Y233" s="232">
        <f t="shared" si="167"/>
        <v>0</v>
      </c>
      <c r="Z233" s="232">
        <f t="shared" si="168"/>
        <v>0</v>
      </c>
      <c r="AA233" s="232">
        <f t="shared" si="169"/>
        <v>0</v>
      </c>
      <c r="AB233" s="244" t="str">
        <f>_xlfn.XLOOKUP(H233,'Prix vente'!A:A,'Prix vente'!X:X, "")</f>
        <v/>
      </c>
      <c r="AC233" s="244" t="str">
        <f>_xlfn.XLOOKUP(H233,'Prix vente'!A:A,'Prix vente'!Z:Z, "")</f>
        <v/>
      </c>
      <c r="AD233" s="232">
        <f t="shared" si="170"/>
        <v>0</v>
      </c>
      <c r="AE233" s="232">
        <f t="shared" si="171"/>
        <v>0</v>
      </c>
      <c r="AF233" s="236" t="str">
        <f t="shared" si="172"/>
        <v/>
      </c>
      <c r="AG233" s="251">
        <f t="shared" si="173"/>
        <v>0</v>
      </c>
      <c r="AH233" s="236" t="str">
        <f t="shared" si="174"/>
        <v/>
      </c>
      <c r="AI233" s="236" t="str">
        <f t="shared" si="175"/>
        <v>S</v>
      </c>
      <c r="AK233">
        <v>0</v>
      </c>
      <c r="AL233" t="e">
        <f t="shared" si="176"/>
        <v>#N/A</v>
      </c>
      <c r="AM233" t="e">
        <f t="shared" si="177"/>
        <v>#N/A</v>
      </c>
      <c r="AN233" t="e">
        <f t="shared" si="178"/>
        <v>#N/A</v>
      </c>
      <c r="AO233" s="261" t="e">
        <f t="shared" si="179"/>
        <v>#N/A</v>
      </c>
      <c r="AP233" s="261" t="e">
        <f t="shared" si="180"/>
        <v>#N/A</v>
      </c>
      <c r="AQ233" s="261" t="e">
        <f t="shared" si="181"/>
        <v>#N/A</v>
      </c>
      <c r="AX233" s="255"/>
      <c r="AY233" s="255"/>
      <c r="AZ233" s="255"/>
      <c r="BB233" s="257">
        <f t="shared" si="182"/>
        <v>0</v>
      </c>
      <c r="BC233">
        <f t="shared" si="183"/>
        <v>0</v>
      </c>
      <c r="BD233" s="28">
        <f t="shared" si="184"/>
        <v>0</v>
      </c>
      <c r="BE233" s="28">
        <f t="shared" si="185"/>
        <v>0</v>
      </c>
    </row>
    <row r="234" spans="1:57" x14ac:dyDescent="0.25">
      <c r="A234" s="224" t="s">
        <v>1288</v>
      </c>
      <c r="B234">
        <f>'Liste WO'!B225</f>
        <v>0</v>
      </c>
      <c r="C234" s="253">
        <f>'Liste WO'!C225</f>
        <v>0</v>
      </c>
      <c r="D234" s="224">
        <f>'Liste WO'!D225</f>
        <v>0</v>
      </c>
      <c r="E234" s="224">
        <f>'Liste WO'!E225</f>
        <v>0</v>
      </c>
      <c r="F234" s="224" t="e">
        <f>_xlfn.XLOOKUP(E234,Clients!B:B,Clients!C:C)</f>
        <v>#N/A</v>
      </c>
      <c r="G234" s="224" t="b">
        <f>_xlfn.XLOOKUP(D234,'PO Client'!$A:$A,'PO Client'!$E:$E,FALSE)</f>
        <v>0</v>
      </c>
      <c r="H234" s="234">
        <f>'Liste WO'!I225</f>
        <v>0</v>
      </c>
      <c r="I234" s="234">
        <f>'Liste WO'!J225</f>
        <v>0</v>
      </c>
      <c r="J234" s="226">
        <f>'Liste WO'!L225</f>
        <v>0</v>
      </c>
      <c r="K234" s="227"/>
      <c r="L234" s="227"/>
      <c r="M234" s="227"/>
      <c r="N234" s="227"/>
      <c r="O234" s="227"/>
      <c r="P234" s="228"/>
      <c r="Q234" s="81"/>
      <c r="R234" s="229"/>
      <c r="S234" s="235"/>
      <c r="T234" s="231">
        <f>_xlfn.XLOOKUP(I234,'Prix MP'!A:A,'Prix MP'!U:U, 0)</f>
        <v>0</v>
      </c>
      <c r="U234" s="232">
        <f t="shared" si="163"/>
        <v>0</v>
      </c>
      <c r="V234" s="232">
        <f t="shared" si="164"/>
        <v>0</v>
      </c>
      <c r="W234" s="233" t="str">
        <f t="shared" si="165"/>
        <v/>
      </c>
      <c r="X234" s="232">
        <f t="shared" si="166"/>
        <v>0</v>
      </c>
      <c r="Y234" s="232">
        <f t="shared" si="167"/>
        <v>0</v>
      </c>
      <c r="Z234" s="232">
        <f t="shared" si="168"/>
        <v>0</v>
      </c>
      <c r="AA234" s="232">
        <f t="shared" si="169"/>
        <v>0</v>
      </c>
      <c r="AB234" s="244" t="str">
        <f>_xlfn.XLOOKUP(H234,'Prix vente'!A:A,'Prix vente'!X:X, "")</f>
        <v/>
      </c>
      <c r="AC234" s="244" t="str">
        <f>_xlfn.XLOOKUP(H234,'Prix vente'!A:A,'Prix vente'!Z:Z, "")</f>
        <v/>
      </c>
      <c r="AD234" s="232">
        <f t="shared" si="170"/>
        <v>0</v>
      </c>
      <c r="AE234" s="232">
        <f t="shared" si="171"/>
        <v>0</v>
      </c>
      <c r="AF234" s="236" t="str">
        <f t="shared" si="172"/>
        <v/>
      </c>
      <c r="AG234" s="251">
        <f t="shared" si="173"/>
        <v>0</v>
      </c>
      <c r="AH234" s="236" t="str">
        <f t="shared" si="174"/>
        <v/>
      </c>
      <c r="AI234" s="236" t="str">
        <f t="shared" si="175"/>
        <v>S</v>
      </c>
      <c r="AK234">
        <v>0</v>
      </c>
      <c r="AL234" t="e">
        <f t="shared" si="176"/>
        <v>#N/A</v>
      </c>
      <c r="AM234" t="e">
        <f t="shared" si="177"/>
        <v>#N/A</v>
      </c>
      <c r="AN234" t="e">
        <f t="shared" si="178"/>
        <v>#N/A</v>
      </c>
      <c r="AO234" s="261" t="e">
        <f t="shared" si="179"/>
        <v>#N/A</v>
      </c>
      <c r="AP234" s="261" t="e">
        <f t="shared" si="180"/>
        <v>#N/A</v>
      </c>
      <c r="AQ234" s="261" t="e">
        <f t="shared" si="181"/>
        <v>#N/A</v>
      </c>
      <c r="AX234" s="255"/>
      <c r="AY234" s="255"/>
      <c r="AZ234" s="255"/>
      <c r="BB234" s="257">
        <f t="shared" si="182"/>
        <v>0</v>
      </c>
      <c r="BC234">
        <f t="shared" si="183"/>
        <v>0</v>
      </c>
      <c r="BD234" s="28">
        <f t="shared" si="184"/>
        <v>0</v>
      </c>
      <c r="BE234" s="28">
        <f t="shared" si="185"/>
        <v>0</v>
      </c>
    </row>
    <row r="235" spans="1:57" x14ac:dyDescent="0.25">
      <c r="A235" s="224" t="s">
        <v>1289</v>
      </c>
      <c r="B235">
        <f>'Liste WO'!B226</f>
        <v>0</v>
      </c>
      <c r="C235" s="253">
        <f>'Liste WO'!C226</f>
        <v>0</v>
      </c>
      <c r="D235" s="224">
        <f>'Liste WO'!D226</f>
        <v>0</v>
      </c>
      <c r="E235" s="224">
        <f>'Liste WO'!E226</f>
        <v>0</v>
      </c>
      <c r="F235" s="224" t="e">
        <f>_xlfn.XLOOKUP(E235,Clients!B:B,Clients!C:C)</f>
        <v>#N/A</v>
      </c>
      <c r="G235" s="224" t="b">
        <f>_xlfn.XLOOKUP(D235,'PO Client'!$A:$A,'PO Client'!$E:$E,FALSE)</f>
        <v>0</v>
      </c>
      <c r="H235" s="234">
        <f>'Liste WO'!I226</f>
        <v>0</v>
      </c>
      <c r="I235" s="234">
        <f>'Liste WO'!J226</f>
        <v>0</v>
      </c>
      <c r="J235" s="226">
        <f>'Liste WO'!L226</f>
        <v>0</v>
      </c>
      <c r="K235" s="227"/>
      <c r="L235" s="227"/>
      <c r="M235" s="227"/>
      <c r="N235" s="227"/>
      <c r="O235" s="227"/>
      <c r="P235" s="228"/>
      <c r="Q235" s="81"/>
      <c r="R235" s="229"/>
      <c r="S235" s="235"/>
      <c r="T235" s="231">
        <f>_xlfn.XLOOKUP(I235,'Prix MP'!A:A,'Prix MP'!U:U, 0)</f>
        <v>0</v>
      </c>
      <c r="U235" s="232">
        <f t="shared" si="163"/>
        <v>0</v>
      </c>
      <c r="V235" s="232">
        <f t="shared" si="164"/>
        <v>0</v>
      </c>
      <c r="W235" s="233" t="str">
        <f t="shared" si="165"/>
        <v/>
      </c>
      <c r="X235" s="232">
        <f t="shared" si="166"/>
        <v>0</v>
      </c>
      <c r="Y235" s="232">
        <f t="shared" si="167"/>
        <v>0</v>
      </c>
      <c r="Z235" s="232">
        <f t="shared" si="168"/>
        <v>0</v>
      </c>
      <c r="AA235" s="232">
        <f t="shared" si="169"/>
        <v>0</v>
      </c>
      <c r="AB235" s="244" t="str">
        <f>_xlfn.XLOOKUP(H235,'Prix vente'!A:A,'Prix vente'!X:X, "")</f>
        <v/>
      </c>
      <c r="AC235" s="244" t="str">
        <f>_xlfn.XLOOKUP(H235,'Prix vente'!A:A,'Prix vente'!Z:Z, "")</f>
        <v/>
      </c>
      <c r="AD235" s="232">
        <f t="shared" si="170"/>
        <v>0</v>
      </c>
      <c r="AE235" s="232">
        <f t="shared" si="171"/>
        <v>0</v>
      </c>
      <c r="AF235" s="236" t="str">
        <f t="shared" si="172"/>
        <v/>
      </c>
      <c r="AG235" s="251">
        <f t="shared" si="173"/>
        <v>0</v>
      </c>
      <c r="AH235" s="236" t="str">
        <f t="shared" si="174"/>
        <v/>
      </c>
      <c r="AI235" s="236" t="str">
        <f t="shared" si="175"/>
        <v>S</v>
      </c>
      <c r="AK235">
        <v>0</v>
      </c>
      <c r="AL235" t="e">
        <f t="shared" si="176"/>
        <v>#N/A</v>
      </c>
      <c r="AM235" t="e">
        <f t="shared" si="177"/>
        <v>#N/A</v>
      </c>
      <c r="AN235" t="e">
        <f t="shared" si="178"/>
        <v>#N/A</v>
      </c>
      <c r="AO235" s="261" t="e">
        <f t="shared" si="179"/>
        <v>#N/A</v>
      </c>
      <c r="AP235" s="261" t="e">
        <f t="shared" si="180"/>
        <v>#N/A</v>
      </c>
      <c r="AQ235" s="261" t="e">
        <f t="shared" si="181"/>
        <v>#N/A</v>
      </c>
      <c r="AX235" s="255"/>
      <c r="AY235" s="255"/>
      <c r="AZ235" s="255"/>
      <c r="BB235" s="257">
        <f t="shared" si="182"/>
        <v>0</v>
      </c>
      <c r="BC235">
        <f t="shared" si="183"/>
        <v>0</v>
      </c>
      <c r="BD235" s="28">
        <f t="shared" si="184"/>
        <v>0</v>
      </c>
      <c r="BE235" s="28">
        <f t="shared" si="185"/>
        <v>0</v>
      </c>
    </row>
    <row r="236" spans="1:57" x14ac:dyDescent="0.25">
      <c r="A236" s="224" t="s">
        <v>1290</v>
      </c>
      <c r="B236">
        <f>'Liste WO'!B227</f>
        <v>0</v>
      </c>
      <c r="C236" s="253">
        <f>'Liste WO'!C227</f>
        <v>0</v>
      </c>
      <c r="D236" s="224">
        <f>'Liste WO'!D227</f>
        <v>0</v>
      </c>
      <c r="E236" s="224">
        <f>'Liste WO'!E227</f>
        <v>0</v>
      </c>
      <c r="F236" s="224" t="e">
        <f>_xlfn.XLOOKUP(E236,Clients!B:B,Clients!C:C)</f>
        <v>#N/A</v>
      </c>
      <c r="G236" s="224" t="b">
        <f>_xlfn.XLOOKUP(D236,'PO Client'!$A:$A,'PO Client'!$E:$E,FALSE)</f>
        <v>0</v>
      </c>
      <c r="H236" s="234">
        <f>'Liste WO'!I227</f>
        <v>0</v>
      </c>
      <c r="I236" s="234">
        <f>'Liste WO'!J227</f>
        <v>0</v>
      </c>
      <c r="J236" s="226">
        <f>'Liste WO'!L227</f>
        <v>0</v>
      </c>
      <c r="K236" s="227"/>
      <c r="L236" s="227"/>
      <c r="M236" s="227"/>
      <c r="N236" s="227"/>
      <c r="O236" s="227"/>
      <c r="P236" s="228"/>
      <c r="Q236" s="81"/>
      <c r="R236" s="229"/>
      <c r="S236" s="235"/>
      <c r="T236" s="231">
        <f>_xlfn.XLOOKUP(I236,'Prix MP'!A:A,'Prix MP'!U:U, 0)</f>
        <v>0</v>
      </c>
      <c r="U236" s="232">
        <f t="shared" si="163"/>
        <v>0</v>
      </c>
      <c r="V236" s="232">
        <f t="shared" si="164"/>
        <v>0</v>
      </c>
      <c r="W236" s="233" t="str">
        <f t="shared" si="165"/>
        <v/>
      </c>
      <c r="X236" s="232">
        <f t="shared" si="166"/>
        <v>0</v>
      </c>
      <c r="Y236" s="232">
        <f t="shared" si="167"/>
        <v>0</v>
      </c>
      <c r="Z236" s="232">
        <f t="shared" si="168"/>
        <v>0</v>
      </c>
      <c r="AA236" s="232">
        <f t="shared" si="169"/>
        <v>0</v>
      </c>
      <c r="AB236" s="244" t="str">
        <f>_xlfn.XLOOKUP(H236,'Prix vente'!A:A,'Prix vente'!X:X, "")</f>
        <v/>
      </c>
      <c r="AC236" s="244" t="str">
        <f>_xlfn.XLOOKUP(H236,'Prix vente'!A:A,'Prix vente'!Z:Z, "")</f>
        <v/>
      </c>
      <c r="AD236" s="232">
        <f t="shared" si="170"/>
        <v>0</v>
      </c>
      <c r="AE236" s="232">
        <f t="shared" si="171"/>
        <v>0</v>
      </c>
      <c r="AF236" s="236" t="str">
        <f t="shared" si="172"/>
        <v/>
      </c>
      <c r="AG236" s="251">
        <f t="shared" si="173"/>
        <v>0</v>
      </c>
      <c r="AH236" s="236" t="str">
        <f t="shared" si="174"/>
        <v/>
      </c>
      <c r="AI236" s="236" t="str">
        <f t="shared" si="175"/>
        <v>S</v>
      </c>
      <c r="AK236">
        <v>0</v>
      </c>
      <c r="AL236" t="e">
        <f t="shared" si="176"/>
        <v>#N/A</v>
      </c>
      <c r="AM236" t="e">
        <f t="shared" si="177"/>
        <v>#N/A</v>
      </c>
      <c r="AN236" t="e">
        <f t="shared" si="178"/>
        <v>#N/A</v>
      </c>
      <c r="AO236" s="261" t="e">
        <f t="shared" si="179"/>
        <v>#N/A</v>
      </c>
      <c r="AP236" s="261" t="e">
        <f t="shared" si="180"/>
        <v>#N/A</v>
      </c>
      <c r="AQ236" s="261" t="e">
        <f t="shared" si="181"/>
        <v>#N/A</v>
      </c>
      <c r="AX236" s="255"/>
      <c r="AY236" s="255"/>
      <c r="AZ236" s="255"/>
      <c r="BB236" s="257">
        <f t="shared" si="182"/>
        <v>0</v>
      </c>
      <c r="BC236">
        <f t="shared" si="183"/>
        <v>0</v>
      </c>
      <c r="BD236" s="28">
        <f t="shared" si="184"/>
        <v>0</v>
      </c>
      <c r="BE236" s="28">
        <f t="shared" ref="BE236:BE250" si="186">_xlfn.XLOOKUP(BA236,A184:A1172,AA184:AA1172)</f>
        <v>0</v>
      </c>
    </row>
    <row r="237" spans="1:57" x14ac:dyDescent="0.25">
      <c r="A237" s="224" t="s">
        <v>1291</v>
      </c>
      <c r="B237">
        <f>'Liste WO'!B228</f>
        <v>0</v>
      </c>
      <c r="C237" s="253">
        <f>'Liste WO'!C228</f>
        <v>0</v>
      </c>
      <c r="D237" s="224">
        <f>'Liste WO'!D228</f>
        <v>0</v>
      </c>
      <c r="E237" s="224">
        <f>'Liste WO'!E228</f>
        <v>0</v>
      </c>
      <c r="F237" s="224" t="e">
        <f>_xlfn.XLOOKUP(E237,Clients!B:B,Clients!C:C)</f>
        <v>#N/A</v>
      </c>
      <c r="G237" s="224" t="b">
        <f>_xlfn.XLOOKUP(D237,'PO Client'!$A:$A,'PO Client'!$E:$E,FALSE)</f>
        <v>0</v>
      </c>
      <c r="H237" s="234">
        <f>'Liste WO'!I228</f>
        <v>0</v>
      </c>
      <c r="I237" s="234">
        <f>'Liste WO'!J228</f>
        <v>0</v>
      </c>
      <c r="J237" s="226">
        <f>'Liste WO'!L228</f>
        <v>0</v>
      </c>
      <c r="K237" s="227"/>
      <c r="L237" s="227"/>
      <c r="M237" s="227"/>
      <c r="N237" s="227"/>
      <c r="O237" s="227"/>
      <c r="P237" s="228"/>
      <c r="Q237" s="81"/>
      <c r="R237" s="229"/>
      <c r="S237" s="235"/>
      <c r="T237" s="231">
        <f>_xlfn.XLOOKUP(I237,'Prix MP'!A:A,'Prix MP'!U:U, 0)</f>
        <v>0</v>
      </c>
      <c r="U237" s="232">
        <f t="shared" si="163"/>
        <v>0</v>
      </c>
      <c r="V237" s="232">
        <f t="shared" si="164"/>
        <v>0</v>
      </c>
      <c r="W237" s="233" t="str">
        <f t="shared" si="165"/>
        <v/>
      </c>
      <c r="X237" s="232">
        <f t="shared" si="166"/>
        <v>0</v>
      </c>
      <c r="Y237" s="232">
        <f t="shared" si="167"/>
        <v>0</v>
      </c>
      <c r="Z237" s="232">
        <f t="shared" si="168"/>
        <v>0</v>
      </c>
      <c r="AA237" s="232">
        <f t="shared" si="169"/>
        <v>0</v>
      </c>
      <c r="AB237" s="244" t="str">
        <f>_xlfn.XLOOKUP(H237,'Prix vente'!A:A,'Prix vente'!X:X, "")</f>
        <v/>
      </c>
      <c r="AC237" s="244" t="str">
        <f>_xlfn.XLOOKUP(H237,'Prix vente'!A:A,'Prix vente'!Z:Z, "")</f>
        <v/>
      </c>
      <c r="AD237" s="232">
        <f t="shared" si="170"/>
        <v>0</v>
      </c>
      <c r="AE237" s="232">
        <f t="shared" si="171"/>
        <v>0</v>
      </c>
      <c r="AF237" s="236" t="str">
        <f t="shared" si="172"/>
        <v/>
      </c>
      <c r="AG237" s="251">
        <f t="shared" si="173"/>
        <v>0</v>
      </c>
      <c r="AH237" s="236" t="str">
        <f t="shared" si="174"/>
        <v/>
      </c>
      <c r="AI237" s="236" t="str">
        <f t="shared" si="175"/>
        <v>S</v>
      </c>
      <c r="AK237">
        <v>0</v>
      </c>
      <c r="AL237" t="e">
        <f t="shared" si="176"/>
        <v>#N/A</v>
      </c>
      <c r="AM237" t="e">
        <f t="shared" si="177"/>
        <v>#N/A</v>
      </c>
      <c r="AN237" t="e">
        <f t="shared" si="178"/>
        <v>#N/A</v>
      </c>
      <c r="AO237" s="261" t="e">
        <f t="shared" si="179"/>
        <v>#N/A</v>
      </c>
      <c r="AP237" s="261" t="e">
        <f t="shared" si="180"/>
        <v>#N/A</v>
      </c>
      <c r="AQ237" s="261" t="e">
        <f t="shared" si="181"/>
        <v>#N/A</v>
      </c>
      <c r="AX237" s="255"/>
      <c r="AY237" s="255"/>
      <c r="AZ237" s="255"/>
      <c r="BB237" s="257">
        <f t="shared" si="182"/>
        <v>0</v>
      </c>
      <c r="BC237">
        <f t="shared" si="183"/>
        <v>0</v>
      </c>
      <c r="BD237" s="28">
        <f t="shared" si="184"/>
        <v>0</v>
      </c>
      <c r="BE237" s="28">
        <f t="shared" si="186"/>
        <v>0</v>
      </c>
    </row>
    <row r="238" spans="1:57" x14ac:dyDescent="0.25">
      <c r="A238" s="224" t="s">
        <v>1292</v>
      </c>
      <c r="B238">
        <f>'Liste WO'!B229</f>
        <v>0</v>
      </c>
      <c r="C238" s="253">
        <f>'Liste WO'!C229</f>
        <v>0</v>
      </c>
      <c r="D238" s="224">
        <f>'Liste WO'!D229</f>
        <v>0</v>
      </c>
      <c r="E238" s="224">
        <f>'Liste WO'!E229</f>
        <v>0</v>
      </c>
      <c r="F238" s="224" t="e">
        <f>_xlfn.XLOOKUP(E238,Clients!B:B,Clients!C:C)</f>
        <v>#N/A</v>
      </c>
      <c r="G238" s="224" t="b">
        <f>_xlfn.XLOOKUP(D238,'PO Client'!$A:$A,'PO Client'!$E:$E,FALSE)</f>
        <v>0</v>
      </c>
      <c r="H238" s="234">
        <f>'Liste WO'!I229</f>
        <v>0</v>
      </c>
      <c r="I238" s="234">
        <f>'Liste WO'!J229</f>
        <v>0</v>
      </c>
      <c r="J238" s="226">
        <f>'Liste WO'!L229</f>
        <v>0</v>
      </c>
      <c r="K238" s="227"/>
      <c r="L238" s="227"/>
      <c r="M238" s="227"/>
      <c r="N238" s="227"/>
      <c r="O238" s="227"/>
      <c r="P238" s="228"/>
      <c r="Q238" s="81"/>
      <c r="R238" s="229"/>
      <c r="S238" s="235"/>
      <c r="T238" s="231">
        <f>_xlfn.XLOOKUP(I238,'Prix MP'!A:A,'Prix MP'!U:U, 0)</f>
        <v>0</v>
      </c>
      <c r="U238" s="232">
        <f t="shared" si="163"/>
        <v>0</v>
      </c>
      <c r="V238" s="232">
        <f t="shared" si="164"/>
        <v>0</v>
      </c>
      <c r="W238" s="233" t="str">
        <f t="shared" si="165"/>
        <v/>
      </c>
      <c r="X238" s="232">
        <f t="shared" si="166"/>
        <v>0</v>
      </c>
      <c r="Y238" s="232">
        <f t="shared" si="167"/>
        <v>0</v>
      </c>
      <c r="Z238" s="232">
        <f t="shared" si="168"/>
        <v>0</v>
      </c>
      <c r="AA238" s="232">
        <f t="shared" si="169"/>
        <v>0</v>
      </c>
      <c r="AB238" s="244" t="str">
        <f>_xlfn.XLOOKUP(H238,'Prix vente'!A:A,'Prix vente'!X:X, "")</f>
        <v/>
      </c>
      <c r="AC238" s="244" t="str">
        <f>_xlfn.XLOOKUP(H238,'Prix vente'!A:A,'Prix vente'!Z:Z, "")</f>
        <v/>
      </c>
      <c r="AD238" s="232">
        <f t="shared" si="170"/>
        <v>0</v>
      </c>
      <c r="AE238" s="232">
        <f t="shared" si="171"/>
        <v>0</v>
      </c>
      <c r="AF238" s="236" t="str">
        <f t="shared" si="172"/>
        <v/>
      </c>
      <c r="AG238" s="251">
        <f t="shared" si="173"/>
        <v>0</v>
      </c>
      <c r="AH238" s="236" t="str">
        <f t="shared" si="174"/>
        <v/>
      </c>
      <c r="AI238" s="236" t="str">
        <f t="shared" si="175"/>
        <v>S</v>
      </c>
      <c r="AK238">
        <v>0</v>
      </c>
      <c r="AL238" t="e">
        <f t="shared" si="176"/>
        <v>#N/A</v>
      </c>
      <c r="AM238" t="e">
        <f t="shared" si="177"/>
        <v>#N/A</v>
      </c>
      <c r="AN238" t="e">
        <f t="shared" si="178"/>
        <v>#N/A</v>
      </c>
      <c r="AO238" s="261" t="e">
        <f t="shared" si="179"/>
        <v>#N/A</v>
      </c>
      <c r="AP238" s="261" t="e">
        <f t="shared" si="180"/>
        <v>#N/A</v>
      </c>
      <c r="AQ238" s="261" t="e">
        <f t="shared" si="181"/>
        <v>#N/A</v>
      </c>
      <c r="AX238" s="255"/>
      <c r="AY238" s="255"/>
      <c r="AZ238" s="255"/>
      <c r="BB238" s="257">
        <f t="shared" si="182"/>
        <v>0</v>
      </c>
      <c r="BC238">
        <f t="shared" si="183"/>
        <v>0</v>
      </c>
      <c r="BD238" s="28">
        <f t="shared" si="184"/>
        <v>0</v>
      </c>
      <c r="BE238" s="28">
        <f t="shared" si="186"/>
        <v>0</v>
      </c>
    </row>
    <row r="239" spans="1:57" x14ac:dyDescent="0.25">
      <c r="A239" s="224" t="s">
        <v>1293</v>
      </c>
      <c r="B239">
        <f>'Liste WO'!B230</f>
        <v>0</v>
      </c>
      <c r="C239" s="253">
        <f>'Liste WO'!C230</f>
        <v>0</v>
      </c>
      <c r="D239" s="224">
        <f>'Liste WO'!D230</f>
        <v>0</v>
      </c>
      <c r="E239" s="224">
        <f>'Liste WO'!E230</f>
        <v>0</v>
      </c>
      <c r="F239" s="224" t="e">
        <f>_xlfn.XLOOKUP(E239,Clients!B:B,Clients!C:C)</f>
        <v>#N/A</v>
      </c>
      <c r="G239" s="224" t="b">
        <f>_xlfn.XLOOKUP(D239,'PO Client'!$A:$A,'PO Client'!$E:$E,FALSE)</f>
        <v>0</v>
      </c>
      <c r="H239" s="234">
        <f>'Liste WO'!I230</f>
        <v>0</v>
      </c>
      <c r="I239" s="234">
        <f>'Liste WO'!J230</f>
        <v>0</v>
      </c>
      <c r="J239" s="226">
        <f>'Liste WO'!L230</f>
        <v>0</v>
      </c>
      <c r="K239" s="227"/>
      <c r="L239" s="227"/>
      <c r="M239" s="227"/>
      <c r="N239" s="227"/>
      <c r="O239" s="227"/>
      <c r="P239" s="228"/>
      <c r="Q239" s="81"/>
      <c r="R239" s="229"/>
      <c r="S239" s="235"/>
      <c r="T239" s="231">
        <f>_xlfn.XLOOKUP(I239,'Prix MP'!A:A,'Prix MP'!U:U, 0)</f>
        <v>0</v>
      </c>
      <c r="U239" s="232">
        <f t="shared" si="163"/>
        <v>0</v>
      </c>
      <c r="V239" s="232">
        <f t="shared" si="164"/>
        <v>0</v>
      </c>
      <c r="W239" s="233" t="str">
        <f t="shared" si="165"/>
        <v/>
      </c>
      <c r="X239" s="232">
        <f t="shared" si="166"/>
        <v>0</v>
      </c>
      <c r="Y239" s="232">
        <f t="shared" si="167"/>
        <v>0</v>
      </c>
      <c r="Z239" s="232">
        <f t="shared" si="168"/>
        <v>0</v>
      </c>
      <c r="AA239" s="232">
        <f t="shared" si="169"/>
        <v>0</v>
      </c>
      <c r="AB239" s="244" t="str">
        <f>_xlfn.XLOOKUP(H239,'Prix vente'!A:A,'Prix vente'!X:X, "")</f>
        <v/>
      </c>
      <c r="AC239" s="244" t="str">
        <f>_xlfn.XLOOKUP(H239,'Prix vente'!A:A,'Prix vente'!Z:Z, "")</f>
        <v/>
      </c>
      <c r="AD239" s="232">
        <f t="shared" si="170"/>
        <v>0</v>
      </c>
      <c r="AE239" s="232">
        <f t="shared" si="171"/>
        <v>0</v>
      </c>
      <c r="AF239" s="236" t="str">
        <f t="shared" si="172"/>
        <v/>
      </c>
      <c r="AG239" s="251">
        <f t="shared" si="173"/>
        <v>0</v>
      </c>
      <c r="AH239" s="236" t="str">
        <f t="shared" si="174"/>
        <v/>
      </c>
      <c r="AI239" s="236" t="str">
        <f t="shared" si="175"/>
        <v>S</v>
      </c>
      <c r="AK239">
        <v>0</v>
      </c>
      <c r="AL239" t="e">
        <f t="shared" si="176"/>
        <v>#N/A</v>
      </c>
      <c r="AM239" t="e">
        <f t="shared" si="177"/>
        <v>#N/A</v>
      </c>
      <c r="AN239" t="e">
        <f t="shared" si="178"/>
        <v>#N/A</v>
      </c>
      <c r="AO239" s="261" t="e">
        <f t="shared" si="179"/>
        <v>#N/A</v>
      </c>
      <c r="AP239" s="261" t="e">
        <f t="shared" si="180"/>
        <v>#N/A</v>
      </c>
      <c r="AQ239" s="261" t="e">
        <f t="shared" si="181"/>
        <v>#N/A</v>
      </c>
      <c r="AX239" s="255"/>
      <c r="AY239" s="255"/>
      <c r="AZ239" s="255"/>
      <c r="BB239" s="257">
        <f t="shared" si="182"/>
        <v>0</v>
      </c>
      <c r="BC239">
        <f t="shared" si="183"/>
        <v>0</v>
      </c>
      <c r="BD239" s="28">
        <f t="shared" si="184"/>
        <v>0</v>
      </c>
      <c r="BE239" s="28">
        <f t="shared" si="186"/>
        <v>0</v>
      </c>
    </row>
    <row r="240" spans="1:57" x14ac:dyDescent="0.25">
      <c r="A240" s="224" t="s">
        <v>1294</v>
      </c>
      <c r="B240">
        <f>'Liste WO'!B231</f>
        <v>0</v>
      </c>
      <c r="C240" s="253">
        <f>'Liste WO'!C231</f>
        <v>0</v>
      </c>
      <c r="D240" s="224">
        <f>'Liste WO'!D231</f>
        <v>0</v>
      </c>
      <c r="E240" s="224">
        <f>'Liste WO'!E231</f>
        <v>0</v>
      </c>
      <c r="F240" s="224" t="e">
        <f>_xlfn.XLOOKUP(E240,Clients!B:B,Clients!C:C)</f>
        <v>#N/A</v>
      </c>
      <c r="G240" s="224" t="b">
        <f>_xlfn.XLOOKUP(D240,'PO Client'!$A:$A,'PO Client'!$E:$E,FALSE)</f>
        <v>0</v>
      </c>
      <c r="H240" s="234">
        <f>'Liste WO'!I231</f>
        <v>0</v>
      </c>
      <c r="I240" s="234">
        <f>'Liste WO'!J231</f>
        <v>0</v>
      </c>
      <c r="J240" s="226">
        <f>'Liste WO'!L231</f>
        <v>0</v>
      </c>
      <c r="K240" s="227"/>
      <c r="L240" s="227"/>
      <c r="M240" s="227"/>
      <c r="N240" s="227"/>
      <c r="O240" s="227"/>
      <c r="P240" s="228"/>
      <c r="Q240" s="81"/>
      <c r="R240" s="229"/>
      <c r="S240" s="235"/>
      <c r="T240" s="231">
        <f>_xlfn.XLOOKUP(I240,'Prix MP'!A:A,'Prix MP'!U:U, 0)</f>
        <v>0</v>
      </c>
      <c r="U240" s="232">
        <f t="shared" si="163"/>
        <v>0</v>
      </c>
      <c r="V240" s="232">
        <f t="shared" si="164"/>
        <v>0</v>
      </c>
      <c r="W240" s="233" t="str">
        <f t="shared" si="165"/>
        <v/>
      </c>
      <c r="X240" s="232">
        <f t="shared" si="166"/>
        <v>0</v>
      </c>
      <c r="Y240" s="232">
        <f t="shared" si="167"/>
        <v>0</v>
      </c>
      <c r="Z240" s="232">
        <f t="shared" si="168"/>
        <v>0</v>
      </c>
      <c r="AA240" s="232">
        <f t="shared" si="169"/>
        <v>0</v>
      </c>
      <c r="AB240" s="244" t="str">
        <f>_xlfn.XLOOKUP(H240,'Prix vente'!A:A,'Prix vente'!X:X, "")</f>
        <v/>
      </c>
      <c r="AC240" s="244" t="str">
        <f>_xlfn.XLOOKUP(H240,'Prix vente'!A:A,'Prix vente'!Z:Z, "")</f>
        <v/>
      </c>
      <c r="AD240" s="232">
        <f t="shared" si="170"/>
        <v>0</v>
      </c>
      <c r="AE240" s="232">
        <f t="shared" si="171"/>
        <v>0</v>
      </c>
      <c r="AF240" s="236" t="str">
        <f t="shared" si="172"/>
        <v/>
      </c>
      <c r="AG240" s="251">
        <f t="shared" si="173"/>
        <v>0</v>
      </c>
      <c r="AH240" s="236" t="str">
        <f t="shared" si="174"/>
        <v/>
      </c>
      <c r="AI240" s="236" t="str">
        <f t="shared" si="175"/>
        <v>S</v>
      </c>
      <c r="AK240">
        <v>0</v>
      </c>
      <c r="AL240" t="e">
        <f t="shared" si="176"/>
        <v>#N/A</v>
      </c>
      <c r="AM240" t="e">
        <f t="shared" si="177"/>
        <v>#N/A</v>
      </c>
      <c r="AN240" t="e">
        <f t="shared" si="178"/>
        <v>#N/A</v>
      </c>
      <c r="AO240" s="261" t="e">
        <f t="shared" si="179"/>
        <v>#N/A</v>
      </c>
      <c r="AP240" s="261" t="e">
        <f t="shared" si="180"/>
        <v>#N/A</v>
      </c>
      <c r="AQ240" s="261" t="e">
        <f t="shared" si="181"/>
        <v>#N/A</v>
      </c>
      <c r="AX240" s="255"/>
      <c r="AY240" s="255"/>
      <c r="AZ240" s="255"/>
      <c r="BB240" s="257">
        <f t="shared" si="182"/>
        <v>0</v>
      </c>
      <c r="BC240">
        <f t="shared" si="183"/>
        <v>0</v>
      </c>
      <c r="BD240" s="28">
        <f t="shared" si="184"/>
        <v>0</v>
      </c>
      <c r="BE240" s="28">
        <f t="shared" si="186"/>
        <v>0</v>
      </c>
    </row>
    <row r="241" spans="1:57" x14ac:dyDescent="0.25">
      <c r="A241" s="224" t="s">
        <v>1295</v>
      </c>
      <c r="B241">
        <f>'Liste WO'!B232</f>
        <v>0</v>
      </c>
      <c r="C241" s="253">
        <f>'Liste WO'!C232</f>
        <v>0</v>
      </c>
      <c r="D241" s="224">
        <f>'Liste WO'!D232</f>
        <v>0</v>
      </c>
      <c r="E241" s="224">
        <f>'Liste WO'!E232</f>
        <v>0</v>
      </c>
      <c r="F241" s="224" t="e">
        <f>_xlfn.XLOOKUP(E241,Clients!B:B,Clients!C:C)</f>
        <v>#N/A</v>
      </c>
      <c r="G241" s="224" t="b">
        <f>_xlfn.XLOOKUP(D241,'PO Client'!$A:$A,'PO Client'!$E:$E,FALSE)</f>
        <v>0</v>
      </c>
      <c r="H241" s="234">
        <f>'Liste WO'!I232</f>
        <v>0</v>
      </c>
      <c r="I241" s="234">
        <f>'Liste WO'!J232</f>
        <v>0</v>
      </c>
      <c r="J241" s="226">
        <f>'Liste WO'!L232</f>
        <v>0</v>
      </c>
      <c r="K241" s="227"/>
      <c r="L241" s="227"/>
      <c r="M241" s="227"/>
      <c r="N241" s="227"/>
      <c r="O241" s="227"/>
      <c r="P241" s="228"/>
      <c r="Q241" s="81"/>
      <c r="R241" s="229"/>
      <c r="S241" s="235"/>
      <c r="T241" s="231">
        <f>_xlfn.XLOOKUP(I241,'Prix MP'!A:A,'Prix MP'!U:U, 0)</f>
        <v>0</v>
      </c>
      <c r="U241" s="232">
        <f t="shared" si="163"/>
        <v>0</v>
      </c>
      <c r="V241" s="232">
        <f t="shared" si="164"/>
        <v>0</v>
      </c>
      <c r="W241" s="233" t="str">
        <f t="shared" si="165"/>
        <v/>
      </c>
      <c r="X241" s="232">
        <f t="shared" si="166"/>
        <v>0</v>
      </c>
      <c r="Y241" s="232">
        <f t="shared" si="167"/>
        <v>0</v>
      </c>
      <c r="Z241" s="232">
        <f t="shared" si="168"/>
        <v>0</v>
      </c>
      <c r="AA241" s="232">
        <f t="shared" si="169"/>
        <v>0</v>
      </c>
      <c r="AB241" s="244" t="str">
        <f>_xlfn.XLOOKUP(H241,'Prix vente'!A:A,'Prix vente'!X:X, "")</f>
        <v/>
      </c>
      <c r="AC241" s="244" t="str">
        <f>_xlfn.XLOOKUP(H241,'Prix vente'!A:A,'Prix vente'!Z:Z, "")</f>
        <v/>
      </c>
      <c r="AD241" s="232">
        <f t="shared" si="170"/>
        <v>0</v>
      </c>
      <c r="AE241" s="232">
        <f t="shared" si="171"/>
        <v>0</v>
      </c>
      <c r="AF241" s="236" t="str">
        <f t="shared" si="172"/>
        <v/>
      </c>
      <c r="AG241" s="251">
        <f t="shared" si="173"/>
        <v>0</v>
      </c>
      <c r="AH241" s="236" t="str">
        <f t="shared" si="174"/>
        <v/>
      </c>
      <c r="AI241" s="236" t="str">
        <f t="shared" si="175"/>
        <v>S</v>
      </c>
      <c r="AK241">
        <v>0</v>
      </c>
      <c r="AL241" t="e">
        <f t="shared" si="176"/>
        <v>#N/A</v>
      </c>
      <c r="AM241" t="e">
        <f t="shared" si="177"/>
        <v>#N/A</v>
      </c>
      <c r="AN241" t="e">
        <f t="shared" si="178"/>
        <v>#N/A</v>
      </c>
      <c r="AO241" s="261" t="e">
        <f t="shared" si="179"/>
        <v>#N/A</v>
      </c>
      <c r="AP241" s="261" t="e">
        <f t="shared" si="180"/>
        <v>#N/A</v>
      </c>
      <c r="AQ241" s="261" t="e">
        <f t="shared" si="181"/>
        <v>#N/A</v>
      </c>
      <c r="AX241" s="255"/>
      <c r="AY241" s="255"/>
      <c r="AZ241" s="255"/>
      <c r="BB241" s="257">
        <f t="shared" si="182"/>
        <v>0</v>
      </c>
      <c r="BC241">
        <f t="shared" si="183"/>
        <v>0</v>
      </c>
      <c r="BD241" s="28">
        <f t="shared" si="184"/>
        <v>0</v>
      </c>
      <c r="BE241" s="28">
        <f t="shared" si="186"/>
        <v>0</v>
      </c>
    </row>
    <row r="242" spans="1:57" x14ac:dyDescent="0.25">
      <c r="A242" s="224" t="s">
        <v>1296</v>
      </c>
      <c r="B242">
        <f>'Liste WO'!B233</f>
        <v>0</v>
      </c>
      <c r="C242" s="253">
        <f>'Liste WO'!C233</f>
        <v>0</v>
      </c>
      <c r="D242" s="224">
        <f>'Liste WO'!D233</f>
        <v>0</v>
      </c>
      <c r="E242" s="224">
        <f>'Liste WO'!E233</f>
        <v>0</v>
      </c>
      <c r="F242" s="224" t="e">
        <f>_xlfn.XLOOKUP(E242,Clients!B:B,Clients!C:C)</f>
        <v>#N/A</v>
      </c>
      <c r="G242" s="224" t="b">
        <f>_xlfn.XLOOKUP(D242,'PO Client'!$A:$A,'PO Client'!$E:$E,FALSE)</f>
        <v>0</v>
      </c>
      <c r="H242" s="234">
        <f>'Liste WO'!I233</f>
        <v>0</v>
      </c>
      <c r="I242" s="234">
        <f>'Liste WO'!J233</f>
        <v>0</v>
      </c>
      <c r="J242" s="226">
        <f>'Liste WO'!L233</f>
        <v>0</v>
      </c>
      <c r="K242" s="227"/>
      <c r="L242" s="227"/>
      <c r="M242" s="227"/>
      <c r="N242" s="227"/>
      <c r="O242" s="227"/>
      <c r="P242" s="228"/>
      <c r="Q242" s="81"/>
      <c r="R242" s="229"/>
      <c r="S242" s="235"/>
      <c r="T242" s="231">
        <f>_xlfn.XLOOKUP(I242,'Prix MP'!A:A,'Prix MP'!U:U, 0)</f>
        <v>0</v>
      </c>
      <c r="U242" s="232">
        <f t="shared" si="163"/>
        <v>0</v>
      </c>
      <c r="V242" s="232">
        <f t="shared" si="164"/>
        <v>0</v>
      </c>
      <c r="W242" s="233" t="str">
        <f t="shared" si="165"/>
        <v/>
      </c>
      <c r="X242" s="232">
        <f t="shared" si="166"/>
        <v>0</v>
      </c>
      <c r="Y242" s="232">
        <f t="shared" si="167"/>
        <v>0</v>
      </c>
      <c r="Z242" s="232">
        <f t="shared" si="168"/>
        <v>0</v>
      </c>
      <c r="AA242" s="232">
        <f t="shared" si="169"/>
        <v>0</v>
      </c>
      <c r="AB242" s="244" t="str">
        <f>_xlfn.XLOOKUP(H242,'Prix vente'!A:A,'Prix vente'!X:X, "")</f>
        <v/>
      </c>
      <c r="AC242" s="244" t="str">
        <f>_xlfn.XLOOKUP(H242,'Prix vente'!A:A,'Prix vente'!Z:Z, "")</f>
        <v/>
      </c>
      <c r="AD242" s="232">
        <f t="shared" si="170"/>
        <v>0</v>
      </c>
      <c r="AE242" s="232">
        <f t="shared" si="171"/>
        <v>0</v>
      </c>
      <c r="AF242" s="236" t="str">
        <f t="shared" si="172"/>
        <v/>
      </c>
      <c r="AG242" s="251">
        <f t="shared" si="173"/>
        <v>0</v>
      </c>
      <c r="AH242" s="236" t="str">
        <f t="shared" si="174"/>
        <v/>
      </c>
      <c r="AI242" s="236" t="str">
        <f t="shared" si="175"/>
        <v>S</v>
      </c>
      <c r="AK242">
        <v>0</v>
      </c>
      <c r="AL242" t="e">
        <f t="shared" si="176"/>
        <v>#N/A</v>
      </c>
      <c r="AM242" t="e">
        <f t="shared" si="177"/>
        <v>#N/A</v>
      </c>
      <c r="AN242" t="e">
        <f t="shared" si="178"/>
        <v>#N/A</v>
      </c>
      <c r="AO242" s="261" t="e">
        <f t="shared" si="179"/>
        <v>#N/A</v>
      </c>
      <c r="AP242" s="261" t="e">
        <f t="shared" si="180"/>
        <v>#N/A</v>
      </c>
      <c r="AQ242" s="261" t="e">
        <f t="shared" si="181"/>
        <v>#N/A</v>
      </c>
      <c r="AX242" s="255"/>
      <c r="AY242" s="255"/>
      <c r="AZ242" s="255"/>
      <c r="BB242" s="257">
        <f t="shared" si="182"/>
        <v>0</v>
      </c>
      <c r="BC242">
        <f t="shared" si="183"/>
        <v>0</v>
      </c>
      <c r="BD242" s="28">
        <f t="shared" si="184"/>
        <v>0</v>
      </c>
      <c r="BE242" s="28">
        <f t="shared" si="186"/>
        <v>0</v>
      </c>
    </row>
    <row r="243" spans="1:57" x14ac:dyDescent="0.25">
      <c r="A243" s="224" t="s">
        <v>1297</v>
      </c>
      <c r="B243">
        <f>'Liste WO'!B234</f>
        <v>0</v>
      </c>
      <c r="C243" s="253">
        <f>'Liste WO'!C234</f>
        <v>0</v>
      </c>
      <c r="D243" s="224">
        <f>'Liste WO'!D234</f>
        <v>0</v>
      </c>
      <c r="E243" s="224">
        <f>'Liste WO'!E234</f>
        <v>0</v>
      </c>
      <c r="F243" s="224" t="e">
        <f>_xlfn.XLOOKUP(E243,Clients!B:B,Clients!C:C)</f>
        <v>#N/A</v>
      </c>
      <c r="G243" s="224" t="b">
        <f>_xlfn.XLOOKUP(D243,'PO Client'!$A:$A,'PO Client'!$E:$E,FALSE)</f>
        <v>0</v>
      </c>
      <c r="H243" s="234">
        <f>'Liste WO'!I234</f>
        <v>0</v>
      </c>
      <c r="I243" s="234">
        <f>'Liste WO'!J234</f>
        <v>0</v>
      </c>
      <c r="J243" s="226">
        <f>'Liste WO'!L234</f>
        <v>0</v>
      </c>
      <c r="K243" s="227"/>
      <c r="L243" s="227"/>
      <c r="M243" s="227"/>
      <c r="N243" s="227"/>
      <c r="O243" s="227"/>
      <c r="P243" s="228"/>
      <c r="Q243" s="81"/>
      <c r="R243" s="229"/>
      <c r="S243" s="235"/>
      <c r="T243" s="231">
        <f>_xlfn.XLOOKUP(I243,'Prix MP'!A:A,'Prix MP'!U:U, 0)</f>
        <v>0</v>
      </c>
      <c r="U243" s="232">
        <f t="shared" si="163"/>
        <v>0</v>
      </c>
      <c r="V243" s="232">
        <f t="shared" si="164"/>
        <v>0</v>
      </c>
      <c r="W243" s="233" t="str">
        <f t="shared" si="165"/>
        <v/>
      </c>
      <c r="X243" s="232">
        <f t="shared" si="166"/>
        <v>0</v>
      </c>
      <c r="Y243" s="232">
        <f t="shared" si="167"/>
        <v>0</v>
      </c>
      <c r="Z243" s="232">
        <f t="shared" si="168"/>
        <v>0</v>
      </c>
      <c r="AA243" s="232">
        <f t="shared" si="169"/>
        <v>0</v>
      </c>
      <c r="AB243" s="244" t="str">
        <f>_xlfn.XLOOKUP(H243,'Prix vente'!A:A,'Prix vente'!X:X, "")</f>
        <v/>
      </c>
      <c r="AC243" s="244" t="str">
        <f>_xlfn.XLOOKUP(H243,'Prix vente'!A:A,'Prix vente'!Z:Z, "")</f>
        <v/>
      </c>
      <c r="AD243" s="232">
        <f t="shared" si="170"/>
        <v>0</v>
      </c>
      <c r="AE243" s="232">
        <f t="shared" si="171"/>
        <v>0</v>
      </c>
      <c r="AF243" s="236" t="str">
        <f t="shared" si="172"/>
        <v/>
      </c>
      <c r="AG243" s="251">
        <f t="shared" si="173"/>
        <v>0</v>
      </c>
      <c r="AH243" s="236" t="str">
        <f t="shared" si="174"/>
        <v/>
      </c>
      <c r="AI243" s="236" t="str">
        <f t="shared" si="175"/>
        <v>S</v>
      </c>
      <c r="AK243">
        <v>0</v>
      </c>
      <c r="AL243" t="e">
        <f t="shared" si="176"/>
        <v>#N/A</v>
      </c>
      <c r="AM243" t="e">
        <f t="shared" si="177"/>
        <v>#N/A</v>
      </c>
      <c r="AN243" t="e">
        <f t="shared" si="178"/>
        <v>#N/A</v>
      </c>
      <c r="AO243" s="261" t="e">
        <f t="shared" si="179"/>
        <v>#N/A</v>
      </c>
      <c r="AP243" s="261" t="e">
        <f t="shared" si="180"/>
        <v>#N/A</v>
      </c>
      <c r="AQ243" s="261" t="e">
        <f t="shared" si="181"/>
        <v>#N/A</v>
      </c>
      <c r="AX243" s="255"/>
      <c r="AY243" s="255"/>
      <c r="AZ243" s="255"/>
      <c r="BB243" s="257">
        <f t="shared" si="182"/>
        <v>0</v>
      </c>
      <c r="BC243">
        <f t="shared" si="183"/>
        <v>0</v>
      </c>
      <c r="BD243" s="28">
        <f t="shared" si="184"/>
        <v>0</v>
      </c>
      <c r="BE243" s="28">
        <f t="shared" si="186"/>
        <v>0</v>
      </c>
    </row>
    <row r="244" spans="1:57" x14ac:dyDescent="0.25">
      <c r="A244" s="224" t="s">
        <v>1298</v>
      </c>
      <c r="B244">
        <f>'Liste WO'!B235</f>
        <v>0</v>
      </c>
      <c r="C244" s="253">
        <f>'Liste WO'!C235</f>
        <v>0</v>
      </c>
      <c r="D244" s="224">
        <f>'Liste WO'!D235</f>
        <v>0</v>
      </c>
      <c r="E244" s="224">
        <f>'Liste WO'!E235</f>
        <v>0</v>
      </c>
      <c r="F244" s="224" t="e">
        <f>_xlfn.XLOOKUP(E244,Clients!B:B,Clients!C:C)</f>
        <v>#N/A</v>
      </c>
      <c r="G244" s="224" t="b">
        <f>_xlfn.XLOOKUP(D244,'PO Client'!$A:$A,'PO Client'!$E:$E,FALSE)</f>
        <v>0</v>
      </c>
      <c r="H244" s="234">
        <f>'Liste WO'!I235</f>
        <v>0</v>
      </c>
      <c r="I244" s="234">
        <f>'Liste WO'!J235</f>
        <v>0</v>
      </c>
      <c r="J244" s="226">
        <f>'Liste WO'!L235</f>
        <v>0</v>
      </c>
      <c r="K244" s="227"/>
      <c r="L244" s="227"/>
      <c r="M244" s="227"/>
      <c r="N244" s="227"/>
      <c r="O244" s="227"/>
      <c r="P244" s="228"/>
      <c r="Q244" s="81"/>
      <c r="R244" s="229"/>
      <c r="S244" s="235"/>
      <c r="T244" s="231">
        <f>_xlfn.XLOOKUP(I244,'Prix MP'!A:A,'Prix MP'!U:U, 0)</f>
        <v>0</v>
      </c>
      <c r="U244" s="232">
        <f t="shared" si="163"/>
        <v>0</v>
      </c>
      <c r="V244" s="232">
        <f t="shared" si="164"/>
        <v>0</v>
      </c>
      <c r="W244" s="233" t="str">
        <f t="shared" si="165"/>
        <v/>
      </c>
      <c r="X244" s="232">
        <f t="shared" si="166"/>
        <v>0</v>
      </c>
      <c r="Y244" s="232">
        <f t="shared" si="167"/>
        <v>0</v>
      </c>
      <c r="Z244" s="232">
        <f t="shared" si="168"/>
        <v>0</v>
      </c>
      <c r="AA244" s="232">
        <f t="shared" si="169"/>
        <v>0</v>
      </c>
      <c r="AB244" s="244" t="str">
        <f>_xlfn.XLOOKUP(H244,'Prix vente'!A:A,'Prix vente'!X:X, "")</f>
        <v/>
      </c>
      <c r="AC244" s="244" t="str">
        <f>_xlfn.XLOOKUP(H244,'Prix vente'!A:A,'Prix vente'!Z:Z, "")</f>
        <v/>
      </c>
      <c r="AD244" s="232">
        <f t="shared" si="170"/>
        <v>0</v>
      </c>
      <c r="AE244" s="232">
        <f t="shared" si="171"/>
        <v>0</v>
      </c>
      <c r="AF244" s="236" t="str">
        <f t="shared" si="172"/>
        <v/>
      </c>
      <c r="AG244" s="251">
        <f t="shared" si="173"/>
        <v>0</v>
      </c>
      <c r="AH244" s="236" t="str">
        <f t="shared" si="174"/>
        <v/>
      </c>
      <c r="AI244" s="236" t="str">
        <f t="shared" si="175"/>
        <v>S</v>
      </c>
      <c r="AK244">
        <v>0</v>
      </c>
      <c r="AL244" t="e">
        <f t="shared" si="176"/>
        <v>#N/A</v>
      </c>
      <c r="AM244" t="e">
        <f t="shared" si="177"/>
        <v>#N/A</v>
      </c>
      <c r="AN244" t="e">
        <f t="shared" si="178"/>
        <v>#N/A</v>
      </c>
      <c r="AO244" s="261" t="e">
        <f t="shared" si="179"/>
        <v>#N/A</v>
      </c>
      <c r="AP244" s="261" t="e">
        <f t="shared" si="180"/>
        <v>#N/A</v>
      </c>
      <c r="AQ244" s="261" t="e">
        <f t="shared" si="181"/>
        <v>#N/A</v>
      </c>
      <c r="AX244" s="255"/>
      <c r="AY244" s="255"/>
      <c r="AZ244" s="255"/>
      <c r="BB244" s="257">
        <f t="shared" si="182"/>
        <v>0</v>
      </c>
      <c r="BC244">
        <f t="shared" si="183"/>
        <v>0</v>
      </c>
      <c r="BD244" s="28">
        <f t="shared" si="184"/>
        <v>0</v>
      </c>
      <c r="BE244" s="28">
        <f t="shared" si="186"/>
        <v>0</v>
      </c>
    </row>
    <row r="245" spans="1:57" x14ac:dyDescent="0.25">
      <c r="A245" s="224" t="s">
        <v>1299</v>
      </c>
      <c r="B245">
        <f>'Liste WO'!B236</f>
        <v>0</v>
      </c>
      <c r="C245" s="253">
        <f>'Liste WO'!C236</f>
        <v>0</v>
      </c>
      <c r="D245" s="224">
        <f>'Liste WO'!D236</f>
        <v>0</v>
      </c>
      <c r="E245" s="224">
        <f>'Liste WO'!E236</f>
        <v>0</v>
      </c>
      <c r="F245" s="224" t="e">
        <f>_xlfn.XLOOKUP(E245,Clients!B:B,Clients!C:C)</f>
        <v>#N/A</v>
      </c>
      <c r="G245" s="224" t="b">
        <f>_xlfn.XLOOKUP(D245,'PO Client'!$A:$A,'PO Client'!$E:$E,FALSE)</f>
        <v>0</v>
      </c>
      <c r="H245" s="234">
        <f>'Liste WO'!I236</f>
        <v>0</v>
      </c>
      <c r="I245" s="234">
        <f>'Liste WO'!J236</f>
        <v>0</v>
      </c>
      <c r="J245" s="226">
        <f>'Liste WO'!L236</f>
        <v>0</v>
      </c>
      <c r="K245" s="227"/>
      <c r="L245" s="227"/>
      <c r="M245" s="227"/>
      <c r="N245" s="227"/>
      <c r="O245" s="227"/>
      <c r="P245" s="228"/>
      <c r="Q245" s="81"/>
      <c r="R245" s="229"/>
      <c r="S245" s="235"/>
      <c r="T245" s="231">
        <f>_xlfn.XLOOKUP(I245,'Prix MP'!A:A,'Prix MP'!U:U, 0)</f>
        <v>0</v>
      </c>
      <c r="U245" s="232">
        <f t="shared" si="163"/>
        <v>0</v>
      </c>
      <c r="V245" s="232">
        <f t="shared" si="164"/>
        <v>0</v>
      </c>
      <c r="W245" s="233" t="str">
        <f t="shared" si="165"/>
        <v/>
      </c>
      <c r="X245" s="232">
        <f t="shared" si="166"/>
        <v>0</v>
      </c>
      <c r="Y245" s="232">
        <f t="shared" si="167"/>
        <v>0</v>
      </c>
      <c r="Z245" s="232">
        <f t="shared" si="168"/>
        <v>0</v>
      </c>
      <c r="AA245" s="232">
        <f t="shared" si="169"/>
        <v>0</v>
      </c>
      <c r="AB245" s="244" t="str">
        <f>_xlfn.XLOOKUP(H245,'Prix vente'!A:A,'Prix vente'!X:X, "")</f>
        <v/>
      </c>
      <c r="AC245" s="244" t="str">
        <f>_xlfn.XLOOKUP(H245,'Prix vente'!A:A,'Prix vente'!Z:Z, "")</f>
        <v/>
      </c>
      <c r="AD245" s="232">
        <f t="shared" si="170"/>
        <v>0</v>
      </c>
      <c r="AE245" s="232">
        <f t="shared" si="171"/>
        <v>0</v>
      </c>
      <c r="AF245" s="236" t="str">
        <f t="shared" si="172"/>
        <v/>
      </c>
      <c r="AG245" s="251">
        <f t="shared" si="173"/>
        <v>0</v>
      </c>
      <c r="AH245" s="236" t="str">
        <f t="shared" si="174"/>
        <v/>
      </c>
      <c r="AI245" s="236" t="str">
        <f t="shared" si="175"/>
        <v>S</v>
      </c>
      <c r="AK245">
        <v>0</v>
      </c>
      <c r="AL245" t="e">
        <f t="shared" si="176"/>
        <v>#N/A</v>
      </c>
      <c r="AM245" t="e">
        <f t="shared" si="177"/>
        <v>#N/A</v>
      </c>
      <c r="AN245" t="e">
        <f t="shared" si="178"/>
        <v>#N/A</v>
      </c>
      <c r="AO245" s="261" t="e">
        <f t="shared" si="179"/>
        <v>#N/A</v>
      </c>
      <c r="AP245" s="261" t="e">
        <f t="shared" si="180"/>
        <v>#N/A</v>
      </c>
      <c r="AQ245" s="261" t="e">
        <f t="shared" si="181"/>
        <v>#N/A</v>
      </c>
      <c r="AX245" s="255"/>
      <c r="AY245" s="255"/>
      <c r="AZ245" s="255"/>
      <c r="BB245" s="257">
        <f t="shared" si="182"/>
        <v>0</v>
      </c>
      <c r="BC245">
        <f t="shared" si="183"/>
        <v>0</v>
      </c>
      <c r="BD245" s="28">
        <f t="shared" si="184"/>
        <v>0</v>
      </c>
      <c r="BE245" s="28">
        <f t="shared" si="186"/>
        <v>0</v>
      </c>
    </row>
    <row r="246" spans="1:57" x14ac:dyDescent="0.25">
      <c r="A246" s="224" t="s">
        <v>1300</v>
      </c>
      <c r="B246">
        <f>'Liste WO'!B237</f>
        <v>0</v>
      </c>
      <c r="C246" s="253">
        <f>'Liste WO'!C237</f>
        <v>0</v>
      </c>
      <c r="D246" s="224">
        <f>'Liste WO'!D237</f>
        <v>0</v>
      </c>
      <c r="E246" s="224">
        <f>'Liste WO'!E237</f>
        <v>0</v>
      </c>
      <c r="F246" s="224" t="e">
        <f>_xlfn.XLOOKUP(E246,Clients!B:B,Clients!C:C)</f>
        <v>#N/A</v>
      </c>
      <c r="G246" s="224" t="b">
        <f>_xlfn.XLOOKUP(D246,'PO Client'!$A:$A,'PO Client'!$E:$E,FALSE)</f>
        <v>0</v>
      </c>
      <c r="H246" s="234">
        <f>'Liste WO'!I237</f>
        <v>0</v>
      </c>
      <c r="I246" s="234">
        <f>'Liste WO'!J237</f>
        <v>0</v>
      </c>
      <c r="J246" s="226">
        <f>'Liste WO'!L237</f>
        <v>0</v>
      </c>
      <c r="K246" s="227"/>
      <c r="L246" s="227"/>
      <c r="M246" s="227"/>
      <c r="N246" s="227"/>
      <c r="O246" s="227"/>
      <c r="P246" s="228"/>
      <c r="Q246" s="81"/>
      <c r="R246" s="229"/>
      <c r="S246" s="235"/>
      <c r="T246" s="231">
        <f>_xlfn.XLOOKUP(I246,'Prix MP'!A:A,'Prix MP'!U:U, 0)</f>
        <v>0</v>
      </c>
      <c r="U246" s="232">
        <f t="shared" ref="U246:U261" si="187">(M246+N246)*T246</f>
        <v>0</v>
      </c>
      <c r="V246" s="232">
        <f t="shared" ref="V246:V261" si="188">(K246-M246-L246)*T246</f>
        <v>0</v>
      </c>
      <c r="W246" s="233" t="str">
        <f t="shared" ref="W246:W261" si="189">IFERROR((K246-M246-L246)/K246,"")</f>
        <v/>
      </c>
      <c r="X246" s="232">
        <f t="shared" ref="X246:X261" si="190">20.6577/85*O246</f>
        <v>0</v>
      </c>
      <c r="Y246" s="232">
        <f t="shared" ref="Y246:Y261" si="191">19.2*P246</f>
        <v>0</v>
      </c>
      <c r="Z246" s="232">
        <f t="shared" ref="Z246:Z261" si="192">125000/52/40*Q246</f>
        <v>0</v>
      </c>
      <c r="AA246" s="232">
        <f t="shared" ref="AA246:AA261" si="193">(M246+N246)*T246+R246+V246+X246+Y246+Z246</f>
        <v>0</v>
      </c>
      <c r="AB246" s="244" t="str">
        <f>_xlfn.XLOOKUP(H246,'Prix vente'!A:A,'Prix vente'!X:X, "")</f>
        <v/>
      </c>
      <c r="AC246" s="244" t="str">
        <f>_xlfn.XLOOKUP(H246,'Prix vente'!A:A,'Prix vente'!Z:Z, "")</f>
        <v/>
      </c>
      <c r="AD246" s="232">
        <f t="shared" ref="AD246:AD261" si="194">IFERROR(IF(AC246="CAD",(M246+N246)*AB246,(M246+N246)*AB246*S246),0)</f>
        <v>0</v>
      </c>
      <c r="AE246" s="232">
        <f t="shared" ref="AE246:AE261" si="195">AD246-AA246</f>
        <v>0</v>
      </c>
      <c r="AF246" s="236" t="str">
        <f t="shared" ref="AF246:AF261" si="196">IFERROR(1-AA246/AD246,"")</f>
        <v/>
      </c>
      <c r="AG246" s="251">
        <f t="shared" ref="AG246:AG261" si="197">((M246+N246)*T246+V246)</f>
        <v>0</v>
      </c>
      <c r="AH246" s="236" t="str">
        <f t="shared" ref="AH246:AH261" si="198">IFERROR(AG246/AD246,"")</f>
        <v/>
      </c>
      <c r="AI246" s="236" t="str">
        <f t="shared" ref="AI246:AI261" si="199">IFERROR(IF(AD246=0,"S",""),"S")</f>
        <v>S</v>
      </c>
      <c r="AK246">
        <v>0</v>
      </c>
      <c r="AL246" t="e">
        <f t="shared" si="176"/>
        <v>#N/A</v>
      </c>
      <c r="AM246" t="e">
        <f t="shared" si="177"/>
        <v>#N/A</v>
      </c>
      <c r="AN246" t="e">
        <f t="shared" si="178"/>
        <v>#N/A</v>
      </c>
      <c r="AO246" s="261" t="e">
        <f t="shared" si="179"/>
        <v>#N/A</v>
      </c>
      <c r="AP246" s="261" t="e">
        <f t="shared" si="180"/>
        <v>#N/A</v>
      </c>
      <c r="AQ246" s="261" t="e">
        <f t="shared" si="181"/>
        <v>#N/A</v>
      </c>
      <c r="AX246" s="255"/>
      <c r="AY246" s="255"/>
      <c r="AZ246" s="255"/>
      <c r="BB246" s="257">
        <f t="shared" si="182"/>
        <v>0</v>
      </c>
      <c r="BC246">
        <f t="shared" si="183"/>
        <v>0</v>
      </c>
      <c r="BD246" s="28">
        <f t="shared" si="184"/>
        <v>0</v>
      </c>
      <c r="BE246" s="28">
        <f t="shared" si="186"/>
        <v>0</v>
      </c>
    </row>
    <row r="247" spans="1:57" x14ac:dyDescent="0.25">
      <c r="A247" s="224" t="s">
        <v>1301</v>
      </c>
      <c r="B247">
        <f>'Liste WO'!B238</f>
        <v>0</v>
      </c>
      <c r="C247" s="253">
        <f>'Liste WO'!C238</f>
        <v>0</v>
      </c>
      <c r="D247" s="224">
        <f>'Liste WO'!D238</f>
        <v>0</v>
      </c>
      <c r="E247" s="224">
        <f>'Liste WO'!E238</f>
        <v>0</v>
      </c>
      <c r="F247" s="224" t="e">
        <f>_xlfn.XLOOKUP(E247,Clients!B:B,Clients!C:C)</f>
        <v>#N/A</v>
      </c>
      <c r="G247" s="224" t="b">
        <f>_xlfn.XLOOKUP(D247,'PO Client'!$A:$A,'PO Client'!$E:$E,FALSE)</f>
        <v>0</v>
      </c>
      <c r="H247" s="234">
        <f>'Liste WO'!I238</f>
        <v>0</v>
      </c>
      <c r="I247" s="234">
        <f>'Liste WO'!J238</f>
        <v>0</v>
      </c>
      <c r="J247" s="226">
        <f>'Liste WO'!L238</f>
        <v>0</v>
      </c>
      <c r="K247" s="227"/>
      <c r="L247" s="227"/>
      <c r="M247" s="227"/>
      <c r="N247" s="227"/>
      <c r="O247" s="227"/>
      <c r="P247" s="228"/>
      <c r="Q247" s="81"/>
      <c r="R247" s="229"/>
      <c r="S247" s="235"/>
      <c r="T247" s="231">
        <f>_xlfn.XLOOKUP(I247,'Prix MP'!A:A,'Prix MP'!U:U, 0)</f>
        <v>0</v>
      </c>
      <c r="U247" s="232">
        <f t="shared" si="187"/>
        <v>0</v>
      </c>
      <c r="V247" s="232">
        <f t="shared" si="188"/>
        <v>0</v>
      </c>
      <c r="W247" s="233" t="str">
        <f t="shared" si="189"/>
        <v/>
      </c>
      <c r="X247" s="232">
        <f t="shared" si="190"/>
        <v>0</v>
      </c>
      <c r="Y247" s="232">
        <f t="shared" si="191"/>
        <v>0</v>
      </c>
      <c r="Z247" s="232">
        <f t="shared" si="192"/>
        <v>0</v>
      </c>
      <c r="AA247" s="232">
        <f t="shared" si="193"/>
        <v>0</v>
      </c>
      <c r="AB247" s="244" t="str">
        <f>_xlfn.XLOOKUP(H247,'Prix vente'!A:A,'Prix vente'!X:X, "")</f>
        <v/>
      </c>
      <c r="AC247" s="244" t="str">
        <f>_xlfn.XLOOKUP(H247,'Prix vente'!A:A,'Prix vente'!Z:Z, "")</f>
        <v/>
      </c>
      <c r="AD247" s="232">
        <f t="shared" si="194"/>
        <v>0</v>
      </c>
      <c r="AE247" s="232">
        <f t="shared" si="195"/>
        <v>0</v>
      </c>
      <c r="AF247" s="236" t="str">
        <f t="shared" si="196"/>
        <v/>
      </c>
      <c r="AG247" s="251">
        <f t="shared" si="197"/>
        <v>0</v>
      </c>
      <c r="AH247" s="236" t="str">
        <f t="shared" si="198"/>
        <v/>
      </c>
      <c r="AI247" s="236" t="str">
        <f t="shared" si="199"/>
        <v>S</v>
      </c>
      <c r="AK247">
        <v>0</v>
      </c>
      <c r="AL247" t="e">
        <f t="shared" si="176"/>
        <v>#N/A</v>
      </c>
      <c r="AM247" t="e">
        <f t="shared" si="177"/>
        <v>#N/A</v>
      </c>
      <c r="AN247" t="e">
        <f t="shared" si="178"/>
        <v>#N/A</v>
      </c>
      <c r="AO247" s="261" t="e">
        <f t="shared" si="179"/>
        <v>#N/A</v>
      </c>
      <c r="AP247" s="261" t="e">
        <f t="shared" si="180"/>
        <v>#N/A</v>
      </c>
      <c r="AQ247" s="261" t="e">
        <f t="shared" si="181"/>
        <v>#N/A</v>
      </c>
      <c r="AX247" s="255"/>
      <c r="AY247" s="255"/>
      <c r="AZ247" s="255"/>
      <c r="BB247" s="257">
        <f t="shared" si="182"/>
        <v>0</v>
      </c>
      <c r="BC247">
        <f t="shared" si="183"/>
        <v>0</v>
      </c>
      <c r="BD247" s="28">
        <f t="shared" si="184"/>
        <v>0</v>
      </c>
      <c r="BE247" s="28">
        <f t="shared" si="186"/>
        <v>0</v>
      </c>
    </row>
    <row r="248" spans="1:57" x14ac:dyDescent="0.25">
      <c r="A248" s="224" t="s">
        <v>1302</v>
      </c>
      <c r="B248">
        <f>'Liste WO'!B239</f>
        <v>0</v>
      </c>
      <c r="C248" s="253">
        <f>'Liste WO'!C239</f>
        <v>0</v>
      </c>
      <c r="D248" s="224">
        <f>'Liste WO'!D239</f>
        <v>0</v>
      </c>
      <c r="E248" s="224">
        <f>'Liste WO'!E239</f>
        <v>0</v>
      </c>
      <c r="F248" s="224" t="e">
        <f>_xlfn.XLOOKUP(E248,Clients!B:B,Clients!C:C)</f>
        <v>#N/A</v>
      </c>
      <c r="G248" s="224" t="b">
        <f>_xlfn.XLOOKUP(D248,'PO Client'!$A:$A,'PO Client'!$E:$E,FALSE)</f>
        <v>0</v>
      </c>
      <c r="H248" s="234">
        <f>'Liste WO'!I239</f>
        <v>0</v>
      </c>
      <c r="I248" s="234">
        <f>'Liste WO'!J239</f>
        <v>0</v>
      </c>
      <c r="J248" s="226">
        <f>'Liste WO'!L239</f>
        <v>0</v>
      </c>
      <c r="K248" s="227"/>
      <c r="L248" s="227"/>
      <c r="M248" s="227"/>
      <c r="N248" s="227"/>
      <c r="O248" s="227"/>
      <c r="P248" s="228"/>
      <c r="Q248" s="81"/>
      <c r="R248" s="229"/>
      <c r="S248" s="235"/>
      <c r="T248" s="231">
        <f>_xlfn.XLOOKUP(I248,'Prix MP'!A:A,'Prix MP'!U:U, 0)</f>
        <v>0</v>
      </c>
      <c r="U248" s="232">
        <f t="shared" si="187"/>
        <v>0</v>
      </c>
      <c r="V248" s="232">
        <f t="shared" si="188"/>
        <v>0</v>
      </c>
      <c r="W248" s="233" t="str">
        <f t="shared" si="189"/>
        <v/>
      </c>
      <c r="X248" s="232">
        <f t="shared" si="190"/>
        <v>0</v>
      </c>
      <c r="Y248" s="232">
        <f t="shared" si="191"/>
        <v>0</v>
      </c>
      <c r="Z248" s="232">
        <f t="shared" si="192"/>
        <v>0</v>
      </c>
      <c r="AA248" s="232">
        <f t="shared" si="193"/>
        <v>0</v>
      </c>
      <c r="AB248" s="244" t="str">
        <f>_xlfn.XLOOKUP(H248,'Prix vente'!A:A,'Prix vente'!X:X, "")</f>
        <v/>
      </c>
      <c r="AC248" s="244" t="str">
        <f>_xlfn.XLOOKUP(H248,'Prix vente'!A:A,'Prix vente'!Z:Z, "")</f>
        <v/>
      </c>
      <c r="AD248" s="232">
        <f t="shared" si="194"/>
        <v>0</v>
      </c>
      <c r="AE248" s="232">
        <f t="shared" si="195"/>
        <v>0</v>
      </c>
      <c r="AF248" s="236" t="str">
        <f t="shared" si="196"/>
        <v/>
      </c>
      <c r="AG248" s="251">
        <f t="shared" si="197"/>
        <v>0</v>
      </c>
      <c r="AH248" s="236" t="str">
        <f t="shared" si="198"/>
        <v/>
      </c>
      <c r="AI248" s="236" t="str">
        <f t="shared" si="199"/>
        <v>S</v>
      </c>
      <c r="AK248">
        <v>0</v>
      </c>
      <c r="AL248" t="e">
        <f t="shared" si="176"/>
        <v>#N/A</v>
      </c>
      <c r="AM248" t="e">
        <f t="shared" si="177"/>
        <v>#N/A</v>
      </c>
      <c r="AN248" t="e">
        <f t="shared" si="178"/>
        <v>#N/A</v>
      </c>
      <c r="AO248" s="261" t="e">
        <f t="shared" si="179"/>
        <v>#N/A</v>
      </c>
      <c r="AP248" s="261" t="e">
        <f t="shared" si="180"/>
        <v>#N/A</v>
      </c>
      <c r="AQ248" s="261" t="e">
        <f t="shared" si="181"/>
        <v>#N/A</v>
      </c>
      <c r="AX248" s="255"/>
      <c r="AY248" s="255"/>
      <c r="AZ248" s="255"/>
      <c r="BB248" s="257">
        <f t="shared" si="182"/>
        <v>0</v>
      </c>
      <c r="BC248">
        <f t="shared" si="183"/>
        <v>0</v>
      </c>
      <c r="BD248" s="28">
        <f t="shared" si="184"/>
        <v>0</v>
      </c>
      <c r="BE248" s="28">
        <f t="shared" si="186"/>
        <v>0</v>
      </c>
    </row>
    <row r="249" spans="1:57" x14ac:dyDescent="0.25">
      <c r="A249" s="224" t="s">
        <v>1303</v>
      </c>
      <c r="B249">
        <f>'Liste WO'!B240</f>
        <v>0</v>
      </c>
      <c r="C249" s="253">
        <f>'Liste WO'!C240</f>
        <v>0</v>
      </c>
      <c r="D249" s="224">
        <f>'Liste WO'!D240</f>
        <v>0</v>
      </c>
      <c r="E249" s="224">
        <f>'Liste WO'!E240</f>
        <v>0</v>
      </c>
      <c r="F249" s="224" t="e">
        <f>_xlfn.XLOOKUP(E249,Clients!B:B,Clients!C:C)</f>
        <v>#N/A</v>
      </c>
      <c r="G249" s="224" t="b">
        <f>_xlfn.XLOOKUP(D249,'PO Client'!$A:$A,'PO Client'!$E:$E,FALSE)</f>
        <v>0</v>
      </c>
      <c r="H249" s="234">
        <f>'Liste WO'!I240</f>
        <v>0</v>
      </c>
      <c r="I249" s="234">
        <f>'Liste WO'!J240</f>
        <v>0</v>
      </c>
      <c r="J249" s="226">
        <f>'Liste WO'!L240</f>
        <v>0</v>
      </c>
      <c r="K249" s="227"/>
      <c r="L249" s="227"/>
      <c r="M249" s="227"/>
      <c r="N249" s="227"/>
      <c r="O249" s="227"/>
      <c r="P249" s="228"/>
      <c r="Q249" s="81"/>
      <c r="R249" s="229"/>
      <c r="S249" s="235"/>
      <c r="T249" s="231">
        <f>_xlfn.XLOOKUP(I249,'Prix MP'!A:A,'Prix MP'!U:U, 0)</f>
        <v>0</v>
      </c>
      <c r="U249" s="232">
        <f t="shared" si="187"/>
        <v>0</v>
      </c>
      <c r="V249" s="232">
        <f t="shared" si="188"/>
        <v>0</v>
      </c>
      <c r="W249" s="233" t="str">
        <f t="shared" si="189"/>
        <v/>
      </c>
      <c r="X249" s="232">
        <f t="shared" si="190"/>
        <v>0</v>
      </c>
      <c r="Y249" s="232">
        <f t="shared" si="191"/>
        <v>0</v>
      </c>
      <c r="Z249" s="232">
        <f t="shared" si="192"/>
        <v>0</v>
      </c>
      <c r="AA249" s="232">
        <f t="shared" si="193"/>
        <v>0</v>
      </c>
      <c r="AB249" s="244" t="str">
        <f>_xlfn.XLOOKUP(H249,'Prix vente'!A:A,'Prix vente'!X:X, "")</f>
        <v/>
      </c>
      <c r="AC249" s="244" t="str">
        <f>_xlfn.XLOOKUP(H249,'Prix vente'!A:A,'Prix vente'!Z:Z, "")</f>
        <v/>
      </c>
      <c r="AD249" s="232">
        <f t="shared" si="194"/>
        <v>0</v>
      </c>
      <c r="AE249" s="232">
        <f t="shared" si="195"/>
        <v>0</v>
      </c>
      <c r="AF249" s="236" t="str">
        <f t="shared" si="196"/>
        <v/>
      </c>
      <c r="AG249" s="251">
        <f t="shared" si="197"/>
        <v>0</v>
      </c>
      <c r="AH249" s="236" t="str">
        <f t="shared" si="198"/>
        <v/>
      </c>
      <c r="AI249" s="236" t="str">
        <f t="shared" si="199"/>
        <v>S</v>
      </c>
      <c r="AK249">
        <v>0</v>
      </c>
      <c r="AL249" t="e">
        <f t="shared" si="176"/>
        <v>#N/A</v>
      </c>
      <c r="AM249" t="e">
        <f t="shared" si="177"/>
        <v>#N/A</v>
      </c>
      <c r="AN249" t="e">
        <f t="shared" si="178"/>
        <v>#N/A</v>
      </c>
      <c r="AO249" s="261" t="e">
        <f t="shared" si="179"/>
        <v>#N/A</v>
      </c>
      <c r="AP249" s="261" t="e">
        <f t="shared" si="180"/>
        <v>#N/A</v>
      </c>
      <c r="AQ249" s="261" t="e">
        <f t="shared" si="181"/>
        <v>#N/A</v>
      </c>
      <c r="AX249" s="255"/>
      <c r="AY249" s="255"/>
      <c r="AZ249" s="255"/>
      <c r="BB249" s="257">
        <f t="shared" si="182"/>
        <v>0</v>
      </c>
      <c r="BC249">
        <f t="shared" si="183"/>
        <v>0</v>
      </c>
      <c r="BD249" s="28">
        <f t="shared" si="184"/>
        <v>0</v>
      </c>
      <c r="BE249" s="28">
        <f t="shared" si="186"/>
        <v>0</v>
      </c>
    </row>
    <row r="250" spans="1:57" x14ac:dyDescent="0.25">
      <c r="A250" s="224" t="s">
        <v>1304</v>
      </c>
      <c r="B250">
        <f>'Liste WO'!B241</f>
        <v>0</v>
      </c>
      <c r="C250" s="253">
        <f>'Liste WO'!C241</f>
        <v>0</v>
      </c>
      <c r="D250" s="224">
        <f>'Liste WO'!D241</f>
        <v>0</v>
      </c>
      <c r="E250" s="224">
        <f>'Liste WO'!E241</f>
        <v>0</v>
      </c>
      <c r="F250" s="224" t="e">
        <f>_xlfn.XLOOKUP(E250,Clients!B:B,Clients!C:C)</f>
        <v>#N/A</v>
      </c>
      <c r="G250" s="224" t="b">
        <f>_xlfn.XLOOKUP(D250,'PO Client'!$A:$A,'PO Client'!$E:$E,FALSE)</f>
        <v>0</v>
      </c>
      <c r="H250" s="234">
        <f>'Liste WO'!I241</f>
        <v>0</v>
      </c>
      <c r="I250" s="234">
        <f>'Liste WO'!J241</f>
        <v>0</v>
      </c>
      <c r="J250" s="226">
        <f>'Liste WO'!L241</f>
        <v>0</v>
      </c>
      <c r="K250" s="227"/>
      <c r="L250" s="227"/>
      <c r="M250" s="227"/>
      <c r="N250" s="227"/>
      <c r="O250" s="227"/>
      <c r="P250" s="228"/>
      <c r="Q250" s="81"/>
      <c r="R250" s="229"/>
      <c r="S250" s="235"/>
      <c r="T250" s="231">
        <f>_xlfn.XLOOKUP(I250,'Prix MP'!A:A,'Prix MP'!U:U, 0)</f>
        <v>0</v>
      </c>
      <c r="U250" s="232">
        <f t="shared" si="187"/>
        <v>0</v>
      </c>
      <c r="V250" s="232">
        <f t="shared" si="188"/>
        <v>0</v>
      </c>
      <c r="W250" s="233" t="str">
        <f t="shared" si="189"/>
        <v/>
      </c>
      <c r="X250" s="232">
        <f t="shared" si="190"/>
        <v>0</v>
      </c>
      <c r="Y250" s="232">
        <f t="shared" si="191"/>
        <v>0</v>
      </c>
      <c r="Z250" s="232">
        <f t="shared" si="192"/>
        <v>0</v>
      </c>
      <c r="AA250" s="232">
        <f t="shared" si="193"/>
        <v>0</v>
      </c>
      <c r="AB250" s="244" t="str">
        <f>_xlfn.XLOOKUP(H250,'Prix vente'!A:A,'Prix vente'!X:X, "")</f>
        <v/>
      </c>
      <c r="AC250" s="244" t="str">
        <f>_xlfn.XLOOKUP(H250,'Prix vente'!A:A,'Prix vente'!Z:Z, "")</f>
        <v/>
      </c>
      <c r="AD250" s="232">
        <f t="shared" si="194"/>
        <v>0</v>
      </c>
      <c r="AE250" s="232">
        <f t="shared" si="195"/>
        <v>0</v>
      </c>
      <c r="AF250" s="236" t="str">
        <f t="shared" si="196"/>
        <v/>
      </c>
      <c r="AG250" s="251">
        <f t="shared" si="197"/>
        <v>0</v>
      </c>
      <c r="AH250" s="236" t="str">
        <f t="shared" si="198"/>
        <v/>
      </c>
      <c r="AI250" s="236" t="str">
        <f t="shared" si="199"/>
        <v>S</v>
      </c>
      <c r="AK250">
        <v>0</v>
      </c>
      <c r="AL250" t="e">
        <f t="shared" si="176"/>
        <v>#N/A</v>
      </c>
      <c r="AM250" t="e">
        <f t="shared" si="177"/>
        <v>#N/A</v>
      </c>
      <c r="AN250" t="e">
        <f t="shared" si="178"/>
        <v>#N/A</v>
      </c>
      <c r="AO250" s="261" t="e">
        <f t="shared" si="179"/>
        <v>#N/A</v>
      </c>
      <c r="AP250" s="261" t="e">
        <f t="shared" si="180"/>
        <v>#N/A</v>
      </c>
      <c r="AQ250" s="261" t="e">
        <f t="shared" si="181"/>
        <v>#N/A</v>
      </c>
      <c r="AX250" s="255"/>
      <c r="AY250" s="255"/>
      <c r="AZ250" s="255"/>
      <c r="BB250" s="257">
        <f t="shared" si="182"/>
        <v>0</v>
      </c>
      <c r="BC250">
        <f t="shared" si="183"/>
        <v>0</v>
      </c>
      <c r="BD250" s="28">
        <f t="shared" si="184"/>
        <v>0</v>
      </c>
      <c r="BE250" s="28">
        <f t="shared" si="186"/>
        <v>0</v>
      </c>
    </row>
    <row r="251" spans="1:57" x14ac:dyDescent="0.25">
      <c r="A251" s="224" t="s">
        <v>1305</v>
      </c>
      <c r="B251">
        <f>'Liste WO'!B242</f>
        <v>0</v>
      </c>
      <c r="C251" s="253">
        <f>'Liste WO'!C242</f>
        <v>0</v>
      </c>
      <c r="D251" s="224">
        <f>'Liste WO'!D242</f>
        <v>0</v>
      </c>
      <c r="E251" s="224">
        <f>'Liste WO'!E242</f>
        <v>0</v>
      </c>
      <c r="F251" s="224" t="e">
        <f>_xlfn.XLOOKUP(E251,Clients!B:B,Clients!C:C)</f>
        <v>#N/A</v>
      </c>
      <c r="G251" s="224" t="b">
        <f>_xlfn.XLOOKUP(D251,'PO Client'!$A:$A,'PO Client'!$E:$E,FALSE)</f>
        <v>0</v>
      </c>
      <c r="H251" s="234">
        <f>'Liste WO'!I242</f>
        <v>0</v>
      </c>
      <c r="I251" s="234">
        <f>'Liste WO'!J242</f>
        <v>0</v>
      </c>
      <c r="J251" s="226">
        <f>'Liste WO'!L242</f>
        <v>0</v>
      </c>
      <c r="K251" s="227"/>
      <c r="L251" s="227"/>
      <c r="M251" s="227"/>
      <c r="N251" s="227"/>
      <c r="O251" s="227"/>
      <c r="P251" s="228"/>
      <c r="Q251" s="81"/>
      <c r="R251" s="229"/>
      <c r="S251" s="235"/>
      <c r="T251" s="231">
        <f>_xlfn.XLOOKUP(I251,'Prix MP'!A:A,'Prix MP'!U:U, 0)</f>
        <v>0</v>
      </c>
      <c r="U251" s="232">
        <f t="shared" si="187"/>
        <v>0</v>
      </c>
      <c r="V251" s="232">
        <f t="shared" si="188"/>
        <v>0</v>
      </c>
      <c r="W251" s="233" t="str">
        <f t="shared" si="189"/>
        <v/>
      </c>
      <c r="X251" s="232">
        <f t="shared" si="190"/>
        <v>0</v>
      </c>
      <c r="Y251" s="232">
        <f t="shared" si="191"/>
        <v>0</v>
      </c>
      <c r="Z251" s="232">
        <f t="shared" si="192"/>
        <v>0</v>
      </c>
      <c r="AA251" s="232">
        <f t="shared" si="193"/>
        <v>0</v>
      </c>
      <c r="AB251" s="244" t="str">
        <f>_xlfn.XLOOKUP(H251,'Prix vente'!A:A,'Prix vente'!X:X, "")</f>
        <v/>
      </c>
      <c r="AC251" s="244" t="str">
        <f>_xlfn.XLOOKUP(H251,'Prix vente'!A:A,'Prix vente'!Z:Z, "")</f>
        <v/>
      </c>
      <c r="AD251" s="232">
        <f t="shared" si="194"/>
        <v>0</v>
      </c>
      <c r="AE251" s="232">
        <f t="shared" si="195"/>
        <v>0</v>
      </c>
      <c r="AF251" s="236" t="str">
        <f t="shared" si="196"/>
        <v/>
      </c>
      <c r="AG251" s="251">
        <f t="shared" si="197"/>
        <v>0</v>
      </c>
      <c r="AH251" s="236" t="str">
        <f t="shared" si="198"/>
        <v/>
      </c>
      <c r="AI251" s="236" t="str">
        <f t="shared" si="199"/>
        <v>S</v>
      </c>
      <c r="AK251">
        <v>0</v>
      </c>
      <c r="AL251" t="e">
        <f t="shared" si="176"/>
        <v>#N/A</v>
      </c>
      <c r="AM251" t="e">
        <f t="shared" si="177"/>
        <v>#N/A</v>
      </c>
      <c r="AN251" t="e">
        <f t="shared" si="178"/>
        <v>#N/A</v>
      </c>
      <c r="AO251" s="261" t="e">
        <f t="shared" si="179"/>
        <v>#N/A</v>
      </c>
      <c r="AP251" s="261" t="e">
        <f t="shared" si="180"/>
        <v>#N/A</v>
      </c>
      <c r="AQ251" s="261" t="e">
        <f t="shared" si="181"/>
        <v>#N/A</v>
      </c>
      <c r="AX251" s="255"/>
      <c r="AY251" s="255"/>
      <c r="AZ251" s="255"/>
      <c r="BB251" s="257">
        <f t="shared" si="182"/>
        <v>0</v>
      </c>
      <c r="BC251">
        <f t="shared" si="183"/>
        <v>0</v>
      </c>
      <c r="BD251" s="28">
        <f t="shared" si="184"/>
        <v>0</v>
      </c>
      <c r="BE251" s="28">
        <f t="shared" ref="BE251:BE261" si="200">_xlfn.XLOOKUP(BA251,A199:A1187,AA199:AA1187)</f>
        <v>0</v>
      </c>
    </row>
    <row r="252" spans="1:57" x14ac:dyDescent="0.25">
      <c r="A252" s="224" t="s">
        <v>1306</v>
      </c>
      <c r="B252">
        <f>'Liste WO'!B243</f>
        <v>0</v>
      </c>
      <c r="C252" s="253">
        <f>'Liste WO'!C243</f>
        <v>0</v>
      </c>
      <c r="D252" s="224">
        <f>'Liste WO'!D243</f>
        <v>0</v>
      </c>
      <c r="E252" s="224">
        <f>'Liste WO'!E243</f>
        <v>0</v>
      </c>
      <c r="F252" s="224" t="e">
        <f>_xlfn.XLOOKUP(E252,Clients!B:B,Clients!C:C)</f>
        <v>#N/A</v>
      </c>
      <c r="G252" s="224" t="b">
        <f>_xlfn.XLOOKUP(D252,'PO Client'!$A:$A,'PO Client'!$E:$E,FALSE)</f>
        <v>0</v>
      </c>
      <c r="H252" s="234">
        <f>'Liste WO'!I243</f>
        <v>0</v>
      </c>
      <c r="I252" s="234">
        <f>'Liste WO'!J243</f>
        <v>0</v>
      </c>
      <c r="J252" s="226">
        <f>'Liste WO'!L243</f>
        <v>0</v>
      </c>
      <c r="K252" s="227"/>
      <c r="L252" s="227"/>
      <c r="M252" s="227"/>
      <c r="N252" s="227"/>
      <c r="O252" s="227"/>
      <c r="P252" s="228"/>
      <c r="Q252" s="81"/>
      <c r="R252" s="229"/>
      <c r="S252" s="235"/>
      <c r="T252" s="231">
        <f>_xlfn.XLOOKUP(I252,'Prix MP'!A:A,'Prix MP'!U:U, 0)</f>
        <v>0</v>
      </c>
      <c r="U252" s="232">
        <f t="shared" si="187"/>
        <v>0</v>
      </c>
      <c r="V252" s="232">
        <f t="shared" si="188"/>
        <v>0</v>
      </c>
      <c r="W252" s="233" t="str">
        <f t="shared" si="189"/>
        <v/>
      </c>
      <c r="X252" s="232">
        <f t="shared" si="190"/>
        <v>0</v>
      </c>
      <c r="Y252" s="232">
        <f t="shared" si="191"/>
        <v>0</v>
      </c>
      <c r="Z252" s="232">
        <f t="shared" si="192"/>
        <v>0</v>
      </c>
      <c r="AA252" s="232">
        <f t="shared" si="193"/>
        <v>0</v>
      </c>
      <c r="AB252" s="244" t="str">
        <f>_xlfn.XLOOKUP(H252,'Prix vente'!A:A,'Prix vente'!X:X, "")</f>
        <v/>
      </c>
      <c r="AC252" s="244" t="str">
        <f>_xlfn.XLOOKUP(H252,'Prix vente'!A:A,'Prix vente'!Z:Z, "")</f>
        <v/>
      </c>
      <c r="AD252" s="232">
        <f t="shared" si="194"/>
        <v>0</v>
      </c>
      <c r="AE252" s="232">
        <f t="shared" si="195"/>
        <v>0</v>
      </c>
      <c r="AF252" s="236" t="str">
        <f t="shared" si="196"/>
        <v/>
      </c>
      <c r="AG252" s="251">
        <f t="shared" si="197"/>
        <v>0</v>
      </c>
      <c r="AH252" s="236" t="str">
        <f t="shared" si="198"/>
        <v/>
      </c>
      <c r="AI252" s="236" t="str">
        <f t="shared" si="199"/>
        <v>S</v>
      </c>
      <c r="AK252">
        <v>0</v>
      </c>
      <c r="AL252" t="e">
        <f t="shared" si="176"/>
        <v>#N/A</v>
      </c>
      <c r="AM252" t="e">
        <f t="shared" si="177"/>
        <v>#N/A</v>
      </c>
      <c r="AN252" t="e">
        <f t="shared" si="178"/>
        <v>#N/A</v>
      </c>
      <c r="AO252" s="261" t="e">
        <f t="shared" si="179"/>
        <v>#N/A</v>
      </c>
      <c r="AP252" s="261" t="e">
        <f t="shared" si="180"/>
        <v>#N/A</v>
      </c>
      <c r="AQ252" s="261" t="e">
        <f t="shared" si="181"/>
        <v>#N/A</v>
      </c>
      <c r="AX252" s="255"/>
      <c r="AY252" s="255"/>
      <c r="AZ252" s="255"/>
      <c r="BB252" s="257">
        <f t="shared" si="182"/>
        <v>0</v>
      </c>
      <c r="BC252">
        <f t="shared" si="183"/>
        <v>0</v>
      </c>
      <c r="BD252" s="28">
        <f t="shared" si="184"/>
        <v>0</v>
      </c>
      <c r="BE252" s="28">
        <f t="shared" si="200"/>
        <v>0</v>
      </c>
    </row>
    <row r="253" spans="1:57" x14ac:dyDescent="0.25">
      <c r="A253" s="224" t="s">
        <v>1307</v>
      </c>
      <c r="B253">
        <f>'Liste WO'!B244</f>
        <v>0</v>
      </c>
      <c r="C253" s="253">
        <f>'Liste WO'!C244</f>
        <v>0</v>
      </c>
      <c r="D253" s="224">
        <f>'Liste WO'!D244</f>
        <v>0</v>
      </c>
      <c r="E253" s="224">
        <f>'Liste WO'!E244</f>
        <v>0</v>
      </c>
      <c r="F253" s="224" t="e">
        <f>_xlfn.XLOOKUP(E253,Clients!B:B,Clients!C:C)</f>
        <v>#N/A</v>
      </c>
      <c r="G253" s="224" t="b">
        <f>_xlfn.XLOOKUP(D253,'PO Client'!$A:$A,'PO Client'!$E:$E,FALSE)</f>
        <v>0</v>
      </c>
      <c r="H253" s="234">
        <f>'Liste WO'!I244</f>
        <v>0</v>
      </c>
      <c r="I253" s="234">
        <f>'Liste WO'!J244</f>
        <v>0</v>
      </c>
      <c r="J253" s="226">
        <f>'Liste WO'!L244</f>
        <v>0</v>
      </c>
      <c r="K253" s="227"/>
      <c r="L253" s="227"/>
      <c r="M253" s="227"/>
      <c r="N253" s="227"/>
      <c r="O253" s="227"/>
      <c r="P253" s="228"/>
      <c r="Q253" s="81"/>
      <c r="R253" s="229"/>
      <c r="S253" s="235"/>
      <c r="T253" s="231">
        <f>_xlfn.XLOOKUP(I253,'Prix MP'!A:A,'Prix MP'!U:U, 0)</f>
        <v>0</v>
      </c>
      <c r="U253" s="232">
        <f t="shared" si="187"/>
        <v>0</v>
      </c>
      <c r="V253" s="232">
        <f t="shared" si="188"/>
        <v>0</v>
      </c>
      <c r="W253" s="233" t="str">
        <f t="shared" si="189"/>
        <v/>
      </c>
      <c r="X253" s="232">
        <f t="shared" si="190"/>
        <v>0</v>
      </c>
      <c r="Y253" s="232">
        <f t="shared" si="191"/>
        <v>0</v>
      </c>
      <c r="Z253" s="232">
        <f t="shared" si="192"/>
        <v>0</v>
      </c>
      <c r="AA253" s="232">
        <f t="shared" si="193"/>
        <v>0</v>
      </c>
      <c r="AB253" s="244" t="str">
        <f>_xlfn.XLOOKUP(H253,'Prix vente'!A:A,'Prix vente'!X:X, "")</f>
        <v/>
      </c>
      <c r="AC253" s="244" t="str">
        <f>_xlfn.XLOOKUP(H253,'Prix vente'!A:A,'Prix vente'!Z:Z, "")</f>
        <v/>
      </c>
      <c r="AD253" s="232">
        <f t="shared" si="194"/>
        <v>0</v>
      </c>
      <c r="AE253" s="232">
        <f t="shared" si="195"/>
        <v>0</v>
      </c>
      <c r="AF253" s="236" t="str">
        <f t="shared" si="196"/>
        <v/>
      </c>
      <c r="AG253" s="251">
        <f t="shared" si="197"/>
        <v>0</v>
      </c>
      <c r="AH253" s="236" t="str">
        <f t="shared" si="198"/>
        <v/>
      </c>
      <c r="AI253" s="236" t="str">
        <f t="shared" si="199"/>
        <v>S</v>
      </c>
      <c r="AK253">
        <v>0</v>
      </c>
      <c r="AL253" t="e">
        <f t="shared" si="176"/>
        <v>#N/A</v>
      </c>
      <c r="AM253" t="e">
        <f t="shared" si="177"/>
        <v>#N/A</v>
      </c>
      <c r="AN253" t="e">
        <f t="shared" si="178"/>
        <v>#N/A</v>
      </c>
      <c r="AO253" s="261" t="e">
        <f t="shared" si="179"/>
        <v>#N/A</v>
      </c>
      <c r="AP253" s="261" t="e">
        <f t="shared" si="180"/>
        <v>#N/A</v>
      </c>
      <c r="AQ253" s="261" t="e">
        <f t="shared" si="181"/>
        <v>#N/A</v>
      </c>
      <c r="AX253" s="255"/>
      <c r="AY253" s="255"/>
      <c r="AZ253" s="255"/>
      <c r="BB253" s="257">
        <f t="shared" si="182"/>
        <v>0</v>
      </c>
      <c r="BC253">
        <f t="shared" si="183"/>
        <v>0</v>
      </c>
      <c r="BD253" s="28">
        <f t="shared" si="184"/>
        <v>0</v>
      </c>
      <c r="BE253" s="28">
        <f t="shared" si="200"/>
        <v>0</v>
      </c>
    </row>
    <row r="254" spans="1:57" x14ac:dyDescent="0.25">
      <c r="A254" s="224" t="s">
        <v>1308</v>
      </c>
      <c r="B254">
        <f>'Liste WO'!B245</f>
        <v>0</v>
      </c>
      <c r="C254" s="253">
        <f>'Liste WO'!C245</f>
        <v>0</v>
      </c>
      <c r="D254" s="224">
        <f>'Liste WO'!D245</f>
        <v>0</v>
      </c>
      <c r="E254" s="224">
        <f>'Liste WO'!E245</f>
        <v>0</v>
      </c>
      <c r="F254" s="224" t="e">
        <f>_xlfn.XLOOKUP(E254,Clients!B:B,Clients!C:C)</f>
        <v>#N/A</v>
      </c>
      <c r="G254" s="224" t="b">
        <f>_xlfn.XLOOKUP(D254,'PO Client'!$A:$A,'PO Client'!$E:$E,FALSE)</f>
        <v>0</v>
      </c>
      <c r="H254" s="234">
        <f>'Liste WO'!I245</f>
        <v>0</v>
      </c>
      <c r="I254" s="234">
        <f>'Liste WO'!J245</f>
        <v>0</v>
      </c>
      <c r="J254" s="226">
        <f>'Liste WO'!L245</f>
        <v>0</v>
      </c>
      <c r="K254" s="227"/>
      <c r="L254" s="227"/>
      <c r="M254" s="227"/>
      <c r="N254" s="227"/>
      <c r="O254" s="227"/>
      <c r="P254" s="228"/>
      <c r="Q254" s="81"/>
      <c r="R254" s="229"/>
      <c r="S254" s="235"/>
      <c r="T254" s="231">
        <f>_xlfn.XLOOKUP(I254,'Prix MP'!A:A,'Prix MP'!U:U, 0)</f>
        <v>0</v>
      </c>
      <c r="U254" s="232">
        <f t="shared" si="187"/>
        <v>0</v>
      </c>
      <c r="V254" s="232">
        <f t="shared" si="188"/>
        <v>0</v>
      </c>
      <c r="W254" s="233" t="str">
        <f t="shared" si="189"/>
        <v/>
      </c>
      <c r="X254" s="232">
        <f t="shared" si="190"/>
        <v>0</v>
      </c>
      <c r="Y254" s="232">
        <f t="shared" si="191"/>
        <v>0</v>
      </c>
      <c r="Z254" s="232">
        <f t="shared" si="192"/>
        <v>0</v>
      </c>
      <c r="AA254" s="232">
        <f t="shared" si="193"/>
        <v>0</v>
      </c>
      <c r="AB254" s="244" t="str">
        <f>_xlfn.XLOOKUP(H254,'Prix vente'!A:A,'Prix vente'!X:X, "")</f>
        <v/>
      </c>
      <c r="AC254" s="244" t="str">
        <f>_xlfn.XLOOKUP(H254,'Prix vente'!A:A,'Prix vente'!Z:Z, "")</f>
        <v/>
      </c>
      <c r="AD254" s="232">
        <f t="shared" si="194"/>
        <v>0</v>
      </c>
      <c r="AE254" s="232">
        <f t="shared" si="195"/>
        <v>0</v>
      </c>
      <c r="AF254" s="236" t="str">
        <f t="shared" si="196"/>
        <v/>
      </c>
      <c r="AG254" s="251">
        <f t="shared" si="197"/>
        <v>0</v>
      </c>
      <c r="AH254" s="236" t="str">
        <f t="shared" si="198"/>
        <v/>
      </c>
      <c r="AI254" s="236" t="str">
        <f t="shared" si="199"/>
        <v>S</v>
      </c>
      <c r="AK254">
        <v>0</v>
      </c>
      <c r="AL254" t="e">
        <f t="shared" si="176"/>
        <v>#N/A</v>
      </c>
      <c r="AM254" t="e">
        <f t="shared" si="177"/>
        <v>#N/A</v>
      </c>
      <c r="AN254" t="e">
        <f t="shared" si="178"/>
        <v>#N/A</v>
      </c>
      <c r="AO254" s="261" t="e">
        <f t="shared" si="179"/>
        <v>#N/A</v>
      </c>
      <c r="AP254" s="261" t="e">
        <f t="shared" si="180"/>
        <v>#N/A</v>
      </c>
      <c r="AQ254" s="261" t="e">
        <f t="shared" si="181"/>
        <v>#N/A</v>
      </c>
      <c r="AX254" s="255"/>
      <c r="AY254" s="255"/>
      <c r="AZ254" s="255"/>
      <c r="BB254" s="257">
        <f t="shared" si="182"/>
        <v>0</v>
      </c>
      <c r="BC254">
        <f t="shared" si="183"/>
        <v>0</v>
      </c>
      <c r="BD254" s="28">
        <f t="shared" si="184"/>
        <v>0</v>
      </c>
      <c r="BE254" s="28">
        <f t="shared" si="200"/>
        <v>0</v>
      </c>
    </row>
    <row r="255" spans="1:57" x14ac:dyDescent="0.25">
      <c r="A255" s="224" t="s">
        <v>1309</v>
      </c>
      <c r="B255">
        <f>'Liste WO'!B246</f>
        <v>0</v>
      </c>
      <c r="C255" s="253">
        <f>'Liste WO'!C246</f>
        <v>0</v>
      </c>
      <c r="D255" s="224">
        <f>'Liste WO'!D246</f>
        <v>0</v>
      </c>
      <c r="E255" s="224">
        <f>'Liste WO'!E246</f>
        <v>0</v>
      </c>
      <c r="F255" s="224" t="e">
        <f>_xlfn.XLOOKUP(E255,Clients!B:B,Clients!C:C)</f>
        <v>#N/A</v>
      </c>
      <c r="G255" s="224" t="b">
        <f>_xlfn.XLOOKUP(D255,'PO Client'!$A:$A,'PO Client'!$E:$E,FALSE)</f>
        <v>0</v>
      </c>
      <c r="H255" s="234">
        <f>'Liste WO'!I246</f>
        <v>0</v>
      </c>
      <c r="I255" s="234">
        <f>'Liste WO'!J246</f>
        <v>0</v>
      </c>
      <c r="J255" s="226">
        <f>'Liste WO'!L246</f>
        <v>0</v>
      </c>
      <c r="K255" s="227"/>
      <c r="L255" s="227"/>
      <c r="M255" s="227"/>
      <c r="N255" s="227"/>
      <c r="O255" s="227"/>
      <c r="P255" s="228"/>
      <c r="Q255" s="81"/>
      <c r="R255" s="229"/>
      <c r="S255" s="235"/>
      <c r="T255" s="231">
        <f>_xlfn.XLOOKUP(I255,'Prix MP'!A:A,'Prix MP'!U:U, 0)</f>
        <v>0</v>
      </c>
      <c r="U255" s="232">
        <f t="shared" si="187"/>
        <v>0</v>
      </c>
      <c r="V255" s="232">
        <f t="shared" si="188"/>
        <v>0</v>
      </c>
      <c r="W255" s="233" t="str">
        <f t="shared" si="189"/>
        <v/>
      </c>
      <c r="X255" s="232">
        <f t="shared" si="190"/>
        <v>0</v>
      </c>
      <c r="Y255" s="232">
        <f t="shared" si="191"/>
        <v>0</v>
      </c>
      <c r="Z255" s="232">
        <f t="shared" si="192"/>
        <v>0</v>
      </c>
      <c r="AA255" s="232">
        <f t="shared" si="193"/>
        <v>0</v>
      </c>
      <c r="AB255" s="244" t="str">
        <f>_xlfn.XLOOKUP(H255,'Prix vente'!A:A,'Prix vente'!X:X, "")</f>
        <v/>
      </c>
      <c r="AC255" s="244" t="str">
        <f>_xlfn.XLOOKUP(H255,'Prix vente'!A:A,'Prix vente'!Z:Z, "")</f>
        <v/>
      </c>
      <c r="AD255" s="232">
        <f t="shared" si="194"/>
        <v>0</v>
      </c>
      <c r="AE255" s="232">
        <f t="shared" si="195"/>
        <v>0</v>
      </c>
      <c r="AF255" s="236" t="str">
        <f t="shared" si="196"/>
        <v/>
      </c>
      <c r="AG255" s="251">
        <f t="shared" si="197"/>
        <v>0</v>
      </c>
      <c r="AH255" s="236" t="str">
        <f t="shared" si="198"/>
        <v/>
      </c>
      <c r="AI255" s="236" t="str">
        <f t="shared" si="199"/>
        <v>S</v>
      </c>
      <c r="AK255">
        <v>0</v>
      </c>
      <c r="AL255" t="e">
        <f t="shared" si="176"/>
        <v>#N/A</v>
      </c>
      <c r="AM255" t="e">
        <f t="shared" si="177"/>
        <v>#N/A</v>
      </c>
      <c r="AN255" t="e">
        <f t="shared" si="178"/>
        <v>#N/A</v>
      </c>
      <c r="AO255" s="261" t="e">
        <f t="shared" si="179"/>
        <v>#N/A</v>
      </c>
      <c r="AP255" s="261" t="e">
        <f t="shared" si="180"/>
        <v>#N/A</v>
      </c>
      <c r="AQ255" s="261" t="e">
        <f t="shared" si="181"/>
        <v>#N/A</v>
      </c>
      <c r="AX255" s="255"/>
      <c r="AY255" s="255"/>
      <c r="AZ255" s="255"/>
      <c r="BB255" s="257">
        <f t="shared" si="182"/>
        <v>0</v>
      </c>
      <c r="BC255">
        <f t="shared" si="183"/>
        <v>0</v>
      </c>
      <c r="BD255" s="28">
        <f t="shared" si="184"/>
        <v>0</v>
      </c>
      <c r="BE255" s="28">
        <f t="shared" si="200"/>
        <v>0</v>
      </c>
    </row>
    <row r="256" spans="1:57" x14ac:dyDescent="0.25">
      <c r="A256" s="224" t="s">
        <v>1310</v>
      </c>
      <c r="B256">
        <f>'Liste WO'!B247</f>
        <v>0</v>
      </c>
      <c r="C256" s="253">
        <f>'Liste WO'!C247</f>
        <v>0</v>
      </c>
      <c r="D256" s="224">
        <f>'Liste WO'!D247</f>
        <v>0</v>
      </c>
      <c r="E256" s="224">
        <f>'Liste WO'!E247</f>
        <v>0</v>
      </c>
      <c r="F256" s="224" t="e">
        <f>_xlfn.XLOOKUP(E256,Clients!B:B,Clients!C:C)</f>
        <v>#N/A</v>
      </c>
      <c r="G256" s="224" t="b">
        <f>_xlfn.XLOOKUP(D256,'PO Client'!$A:$A,'PO Client'!$E:$E,FALSE)</f>
        <v>0</v>
      </c>
      <c r="H256" s="234">
        <f>'Liste WO'!I247</f>
        <v>0</v>
      </c>
      <c r="I256" s="234">
        <f>'Liste WO'!J247</f>
        <v>0</v>
      </c>
      <c r="J256" s="226">
        <f>'Liste WO'!L247</f>
        <v>0</v>
      </c>
      <c r="K256" s="227"/>
      <c r="L256" s="227"/>
      <c r="M256" s="227"/>
      <c r="N256" s="227"/>
      <c r="O256" s="227"/>
      <c r="P256" s="228"/>
      <c r="Q256" s="81"/>
      <c r="R256" s="229"/>
      <c r="S256" s="235"/>
      <c r="T256" s="231">
        <f>_xlfn.XLOOKUP(I256,'Prix MP'!A:A,'Prix MP'!U:U, 0)</f>
        <v>0</v>
      </c>
      <c r="U256" s="232">
        <f t="shared" si="187"/>
        <v>0</v>
      </c>
      <c r="V256" s="232">
        <f t="shared" si="188"/>
        <v>0</v>
      </c>
      <c r="W256" s="233" t="str">
        <f t="shared" si="189"/>
        <v/>
      </c>
      <c r="X256" s="232">
        <f t="shared" si="190"/>
        <v>0</v>
      </c>
      <c r="Y256" s="232">
        <f t="shared" si="191"/>
        <v>0</v>
      </c>
      <c r="Z256" s="232">
        <f t="shared" si="192"/>
        <v>0</v>
      </c>
      <c r="AA256" s="232">
        <f t="shared" si="193"/>
        <v>0</v>
      </c>
      <c r="AB256" s="244" t="str">
        <f>_xlfn.XLOOKUP(H256,'Prix vente'!A:A,'Prix vente'!X:X, "")</f>
        <v/>
      </c>
      <c r="AC256" s="244" t="str">
        <f>_xlfn.XLOOKUP(H256,'Prix vente'!A:A,'Prix vente'!Z:Z, "")</f>
        <v/>
      </c>
      <c r="AD256" s="232">
        <f t="shared" si="194"/>
        <v>0</v>
      </c>
      <c r="AE256" s="232">
        <f t="shared" si="195"/>
        <v>0</v>
      </c>
      <c r="AF256" s="236" t="str">
        <f t="shared" si="196"/>
        <v/>
      </c>
      <c r="AG256" s="251">
        <f t="shared" si="197"/>
        <v>0</v>
      </c>
      <c r="AH256" s="236" t="str">
        <f t="shared" si="198"/>
        <v/>
      </c>
      <c r="AI256" s="236" t="str">
        <f t="shared" si="199"/>
        <v>S</v>
      </c>
      <c r="AK256">
        <v>0</v>
      </c>
      <c r="AL256" t="e">
        <f t="shared" si="176"/>
        <v>#N/A</v>
      </c>
      <c r="AM256" t="e">
        <f t="shared" si="177"/>
        <v>#N/A</v>
      </c>
      <c r="AN256" t="e">
        <f t="shared" si="178"/>
        <v>#N/A</v>
      </c>
      <c r="AO256" s="261" t="e">
        <f t="shared" si="179"/>
        <v>#N/A</v>
      </c>
      <c r="AP256" s="261" t="e">
        <f t="shared" si="180"/>
        <v>#N/A</v>
      </c>
      <c r="AQ256" s="261" t="e">
        <f t="shared" si="181"/>
        <v>#N/A</v>
      </c>
      <c r="AX256" s="255"/>
      <c r="AY256" s="255"/>
      <c r="AZ256" s="255"/>
      <c r="BB256" s="257">
        <f t="shared" si="182"/>
        <v>0</v>
      </c>
      <c r="BC256">
        <f t="shared" si="183"/>
        <v>0</v>
      </c>
      <c r="BD256" s="28">
        <f t="shared" si="184"/>
        <v>0</v>
      </c>
      <c r="BE256" s="28">
        <f t="shared" si="200"/>
        <v>0</v>
      </c>
    </row>
    <row r="257" spans="1:57" x14ac:dyDescent="0.25">
      <c r="A257" s="224" t="s">
        <v>1311</v>
      </c>
      <c r="B257">
        <f>'Liste WO'!B248</f>
        <v>0</v>
      </c>
      <c r="C257" s="253">
        <f>'Liste WO'!C248</f>
        <v>0</v>
      </c>
      <c r="D257" s="224">
        <f>'Liste WO'!D248</f>
        <v>0</v>
      </c>
      <c r="E257" s="224">
        <f>'Liste WO'!E248</f>
        <v>0</v>
      </c>
      <c r="F257" s="224" t="e">
        <f>_xlfn.XLOOKUP(E257,Clients!B:B,Clients!C:C)</f>
        <v>#N/A</v>
      </c>
      <c r="G257" s="224" t="b">
        <f>_xlfn.XLOOKUP(D257,'PO Client'!$A:$A,'PO Client'!$E:$E,FALSE)</f>
        <v>0</v>
      </c>
      <c r="H257" s="234">
        <f>'Liste WO'!I248</f>
        <v>0</v>
      </c>
      <c r="I257" s="234">
        <f>'Liste WO'!J248</f>
        <v>0</v>
      </c>
      <c r="J257" s="226">
        <f>'Liste WO'!L248</f>
        <v>0</v>
      </c>
      <c r="K257" s="227"/>
      <c r="L257" s="227"/>
      <c r="M257" s="227"/>
      <c r="N257" s="227"/>
      <c r="O257" s="227"/>
      <c r="P257" s="228"/>
      <c r="Q257" s="81"/>
      <c r="R257" s="229"/>
      <c r="S257" s="235"/>
      <c r="T257" s="231">
        <f>_xlfn.XLOOKUP(I257,'Prix MP'!A:A,'Prix MP'!U:U, 0)</f>
        <v>0</v>
      </c>
      <c r="U257" s="232">
        <f t="shared" si="187"/>
        <v>0</v>
      </c>
      <c r="V257" s="232">
        <f t="shared" si="188"/>
        <v>0</v>
      </c>
      <c r="W257" s="233" t="str">
        <f t="shared" si="189"/>
        <v/>
      </c>
      <c r="X257" s="232">
        <f t="shared" si="190"/>
        <v>0</v>
      </c>
      <c r="Y257" s="232">
        <f t="shared" si="191"/>
        <v>0</v>
      </c>
      <c r="Z257" s="232">
        <f t="shared" si="192"/>
        <v>0</v>
      </c>
      <c r="AA257" s="232">
        <f t="shared" si="193"/>
        <v>0</v>
      </c>
      <c r="AB257" s="244" t="str">
        <f>_xlfn.XLOOKUP(H257,'Prix vente'!A:A,'Prix vente'!X:X, "")</f>
        <v/>
      </c>
      <c r="AC257" s="244" t="str">
        <f>_xlfn.XLOOKUP(H257,'Prix vente'!A:A,'Prix vente'!Z:Z, "")</f>
        <v/>
      </c>
      <c r="AD257" s="232">
        <f t="shared" si="194"/>
        <v>0</v>
      </c>
      <c r="AE257" s="232">
        <f t="shared" si="195"/>
        <v>0</v>
      </c>
      <c r="AF257" s="236" t="str">
        <f t="shared" si="196"/>
        <v/>
      </c>
      <c r="AG257" s="251">
        <f t="shared" si="197"/>
        <v>0</v>
      </c>
      <c r="AH257" s="236" t="str">
        <f t="shared" si="198"/>
        <v/>
      </c>
      <c r="AI257" s="236" t="str">
        <f t="shared" si="199"/>
        <v>S</v>
      </c>
      <c r="AK257">
        <v>0</v>
      </c>
      <c r="AL257" t="e">
        <f t="shared" si="176"/>
        <v>#N/A</v>
      </c>
      <c r="AM257" t="e">
        <f t="shared" si="177"/>
        <v>#N/A</v>
      </c>
      <c r="AN257" t="e">
        <f t="shared" si="178"/>
        <v>#N/A</v>
      </c>
      <c r="AO257" s="261" t="e">
        <f t="shared" si="179"/>
        <v>#N/A</v>
      </c>
      <c r="AP257" s="261" t="e">
        <f t="shared" si="180"/>
        <v>#N/A</v>
      </c>
      <c r="AQ257" s="261" t="e">
        <f t="shared" si="181"/>
        <v>#N/A</v>
      </c>
      <c r="AX257" s="255"/>
      <c r="AY257" s="255"/>
      <c r="AZ257" s="255"/>
      <c r="BB257" s="257">
        <f t="shared" si="182"/>
        <v>0</v>
      </c>
      <c r="BC257">
        <f t="shared" si="183"/>
        <v>0</v>
      </c>
      <c r="BD257" s="28">
        <f t="shared" si="184"/>
        <v>0</v>
      </c>
      <c r="BE257" s="28">
        <f t="shared" si="200"/>
        <v>0</v>
      </c>
    </row>
    <row r="258" spans="1:57" x14ac:dyDescent="0.25">
      <c r="A258" s="224" t="s">
        <v>1312</v>
      </c>
      <c r="B258">
        <f>'Liste WO'!B249</f>
        <v>0</v>
      </c>
      <c r="C258" s="253">
        <f>'Liste WO'!C249</f>
        <v>0</v>
      </c>
      <c r="D258" s="224">
        <f>'Liste WO'!D249</f>
        <v>0</v>
      </c>
      <c r="E258" s="224">
        <f>'Liste WO'!E249</f>
        <v>0</v>
      </c>
      <c r="F258" s="224" t="e">
        <f>_xlfn.XLOOKUP(E258,Clients!B:B,Clients!C:C)</f>
        <v>#N/A</v>
      </c>
      <c r="G258" s="224" t="b">
        <f>_xlfn.XLOOKUP(D258,'PO Client'!$A:$A,'PO Client'!$E:$E,FALSE)</f>
        <v>0</v>
      </c>
      <c r="H258" s="234">
        <f>'Liste WO'!I249</f>
        <v>0</v>
      </c>
      <c r="I258" s="234">
        <f>'Liste WO'!J249</f>
        <v>0</v>
      </c>
      <c r="J258" s="226">
        <f>'Liste WO'!L249</f>
        <v>0</v>
      </c>
      <c r="K258" s="227"/>
      <c r="L258" s="227"/>
      <c r="M258" s="227"/>
      <c r="N258" s="227"/>
      <c r="O258" s="227"/>
      <c r="P258" s="228"/>
      <c r="Q258" s="81"/>
      <c r="R258" s="229"/>
      <c r="S258" s="235"/>
      <c r="T258" s="231">
        <f>_xlfn.XLOOKUP(I258,'Prix MP'!A:A,'Prix MP'!U:U, 0)</f>
        <v>0</v>
      </c>
      <c r="U258" s="232">
        <f t="shared" si="187"/>
        <v>0</v>
      </c>
      <c r="V258" s="232">
        <f t="shared" si="188"/>
        <v>0</v>
      </c>
      <c r="W258" s="233" t="str">
        <f t="shared" si="189"/>
        <v/>
      </c>
      <c r="X258" s="232">
        <f t="shared" si="190"/>
        <v>0</v>
      </c>
      <c r="Y258" s="232">
        <f t="shared" si="191"/>
        <v>0</v>
      </c>
      <c r="Z258" s="232">
        <f t="shared" si="192"/>
        <v>0</v>
      </c>
      <c r="AA258" s="232">
        <f t="shared" si="193"/>
        <v>0</v>
      </c>
      <c r="AB258" s="244" t="str">
        <f>_xlfn.XLOOKUP(H258,'Prix vente'!A:A,'Prix vente'!X:X, "")</f>
        <v/>
      </c>
      <c r="AC258" s="244" t="str">
        <f>_xlfn.XLOOKUP(H258,'Prix vente'!A:A,'Prix vente'!Z:Z, "")</f>
        <v/>
      </c>
      <c r="AD258" s="232">
        <f t="shared" si="194"/>
        <v>0</v>
      </c>
      <c r="AE258" s="232">
        <f t="shared" si="195"/>
        <v>0</v>
      </c>
      <c r="AF258" s="236" t="str">
        <f t="shared" si="196"/>
        <v/>
      </c>
      <c r="AG258" s="251">
        <f t="shared" si="197"/>
        <v>0</v>
      </c>
      <c r="AH258" s="236" t="str">
        <f t="shared" si="198"/>
        <v/>
      </c>
      <c r="AI258" s="236" t="str">
        <f t="shared" si="199"/>
        <v>S</v>
      </c>
      <c r="AK258">
        <v>0</v>
      </c>
      <c r="AL258" t="e">
        <f t="shared" si="176"/>
        <v>#N/A</v>
      </c>
      <c r="AM258" t="e">
        <f t="shared" si="177"/>
        <v>#N/A</v>
      </c>
      <c r="AN258" t="e">
        <f t="shared" si="178"/>
        <v>#N/A</v>
      </c>
      <c r="AO258" s="261" t="e">
        <f t="shared" si="179"/>
        <v>#N/A</v>
      </c>
      <c r="AP258" s="261" t="e">
        <f t="shared" si="180"/>
        <v>#N/A</v>
      </c>
      <c r="AQ258" s="261" t="e">
        <f t="shared" si="181"/>
        <v>#N/A</v>
      </c>
      <c r="AX258" s="255"/>
      <c r="AY258" s="255"/>
      <c r="AZ258" s="255"/>
      <c r="BB258" s="257">
        <f t="shared" si="182"/>
        <v>0</v>
      </c>
      <c r="BC258">
        <f t="shared" si="183"/>
        <v>0</v>
      </c>
      <c r="BD258" s="28">
        <f t="shared" si="184"/>
        <v>0</v>
      </c>
      <c r="BE258" s="28">
        <f t="shared" si="200"/>
        <v>0</v>
      </c>
    </row>
    <row r="259" spans="1:57" x14ac:dyDescent="0.25">
      <c r="A259" s="224" t="s">
        <v>1313</v>
      </c>
      <c r="B259">
        <f>'Liste WO'!B250</f>
        <v>0</v>
      </c>
      <c r="C259" s="253">
        <f>'Liste WO'!C250</f>
        <v>0</v>
      </c>
      <c r="D259" s="224">
        <f>'Liste WO'!D250</f>
        <v>0</v>
      </c>
      <c r="E259" s="224">
        <f>'Liste WO'!E250</f>
        <v>0</v>
      </c>
      <c r="F259" s="224" t="e">
        <f>_xlfn.XLOOKUP(E259,Clients!B:B,Clients!C:C)</f>
        <v>#N/A</v>
      </c>
      <c r="G259" s="224" t="b">
        <f>_xlfn.XLOOKUP(D259,'PO Client'!$A:$A,'PO Client'!$E:$E,FALSE)</f>
        <v>0</v>
      </c>
      <c r="H259" s="234">
        <f>'Liste WO'!I250</f>
        <v>0</v>
      </c>
      <c r="I259" s="234">
        <f>'Liste WO'!J250</f>
        <v>0</v>
      </c>
      <c r="J259" s="226">
        <f>'Liste WO'!L250</f>
        <v>0</v>
      </c>
      <c r="K259" s="227"/>
      <c r="L259" s="227"/>
      <c r="M259" s="227"/>
      <c r="N259" s="227"/>
      <c r="O259" s="227"/>
      <c r="P259" s="228"/>
      <c r="Q259" s="81"/>
      <c r="R259" s="229"/>
      <c r="S259" s="235"/>
      <c r="T259" s="231">
        <f>_xlfn.XLOOKUP(I259,'Prix MP'!A:A,'Prix MP'!U:U, 0)</f>
        <v>0</v>
      </c>
      <c r="U259" s="232">
        <f t="shared" si="187"/>
        <v>0</v>
      </c>
      <c r="V259" s="232">
        <f t="shared" si="188"/>
        <v>0</v>
      </c>
      <c r="W259" s="233" t="str">
        <f t="shared" si="189"/>
        <v/>
      </c>
      <c r="X259" s="232">
        <f t="shared" si="190"/>
        <v>0</v>
      </c>
      <c r="Y259" s="232">
        <f t="shared" si="191"/>
        <v>0</v>
      </c>
      <c r="Z259" s="232">
        <f t="shared" si="192"/>
        <v>0</v>
      </c>
      <c r="AA259" s="232">
        <f t="shared" si="193"/>
        <v>0</v>
      </c>
      <c r="AB259" s="244" t="str">
        <f>_xlfn.XLOOKUP(H259,'Prix vente'!A:A,'Prix vente'!X:X, "")</f>
        <v/>
      </c>
      <c r="AC259" s="244" t="str">
        <f>_xlfn.XLOOKUP(H259,'Prix vente'!A:A,'Prix vente'!Z:Z, "")</f>
        <v/>
      </c>
      <c r="AD259" s="232">
        <f t="shared" si="194"/>
        <v>0</v>
      </c>
      <c r="AE259" s="232">
        <f t="shared" si="195"/>
        <v>0</v>
      </c>
      <c r="AF259" s="236" t="str">
        <f t="shared" si="196"/>
        <v/>
      </c>
      <c r="AG259" s="251">
        <f t="shared" si="197"/>
        <v>0</v>
      </c>
      <c r="AH259" s="236" t="str">
        <f t="shared" si="198"/>
        <v/>
      </c>
      <c r="AI259" s="236" t="str">
        <f t="shared" si="199"/>
        <v>S</v>
      </c>
      <c r="AK259">
        <v>0</v>
      </c>
      <c r="AL259" t="e">
        <f t="shared" ref="AL259:AL322" si="201">_xlfn.XLOOKUP(AK259,A:A,F:F)</f>
        <v>#N/A</v>
      </c>
      <c r="AM259" t="e">
        <f t="shared" ref="AM259:AM322" si="202">_xlfn.XLOOKUP(AK259,A:A,J:J)</f>
        <v>#N/A</v>
      </c>
      <c r="AN259" t="e">
        <f t="shared" ref="AN259:AN322" si="203">_xlfn.XLOOKUP(AK259,A:A,M:M)+_xlfn.XLOOKUP(AK259,A:A,N:N)</f>
        <v>#N/A</v>
      </c>
      <c r="AO259" s="261" t="e">
        <f t="shared" ref="AO259:AO322" si="204">_xlfn.XLOOKUP(AK259,A:A,AG:AG)</f>
        <v>#N/A</v>
      </c>
      <c r="AP259" s="261" t="e">
        <f t="shared" ref="AP259:AP322" si="205">_xlfn.XLOOKUP(AK259,A:A,AD:AD)</f>
        <v>#N/A</v>
      </c>
      <c r="AQ259" s="261" t="e">
        <f t="shared" ref="AQ259:AQ322" si="206">_xlfn.XLOOKUP(AK259,A:A,AE:AE)</f>
        <v>#N/A</v>
      </c>
      <c r="AX259" s="255"/>
      <c r="AY259" s="255"/>
      <c r="AZ259" s="255"/>
      <c r="BB259" s="257">
        <f t="shared" ref="BB259:BB261" si="207">_xlfn.XLOOKUP(BA259,A:A,F:F)</f>
        <v>0</v>
      </c>
      <c r="BC259">
        <f t="shared" ref="BC259:BC322" si="208">_xlfn.XLOOKUP(BA259,A:A,J:J)</f>
        <v>0</v>
      </c>
      <c r="BD259" s="28">
        <f t="shared" ref="BD259:BD322" si="209">_xlfn.XLOOKUP(BA259,A:A,M:M)+_xlfn.XLOOKUP(BA259,A:A,N:N)</f>
        <v>0</v>
      </c>
      <c r="BE259" s="28">
        <f t="shared" si="200"/>
        <v>0</v>
      </c>
    </row>
    <row r="260" spans="1:57" x14ac:dyDescent="0.25">
      <c r="A260" s="224" t="s">
        <v>1314</v>
      </c>
      <c r="B260">
        <f>'Liste WO'!B251</f>
        <v>0</v>
      </c>
      <c r="C260" s="253">
        <f>'Liste WO'!C251</f>
        <v>0</v>
      </c>
      <c r="D260" s="224">
        <f>'Liste WO'!D251</f>
        <v>0</v>
      </c>
      <c r="E260" s="224">
        <f>'Liste WO'!E251</f>
        <v>0</v>
      </c>
      <c r="F260" s="224" t="e">
        <f>_xlfn.XLOOKUP(E260,Clients!B:B,Clients!C:C)</f>
        <v>#N/A</v>
      </c>
      <c r="G260" s="224" t="b">
        <f>_xlfn.XLOOKUP(D260,'PO Client'!$A:$A,'PO Client'!$E:$E,FALSE)</f>
        <v>0</v>
      </c>
      <c r="H260" s="234">
        <f>'Liste WO'!I251</f>
        <v>0</v>
      </c>
      <c r="I260" s="234">
        <f>'Liste WO'!J251</f>
        <v>0</v>
      </c>
      <c r="J260" s="226">
        <f>'Liste WO'!L251</f>
        <v>0</v>
      </c>
      <c r="K260" s="227"/>
      <c r="L260" s="227"/>
      <c r="M260" s="227"/>
      <c r="N260" s="227"/>
      <c r="O260" s="227"/>
      <c r="P260" s="228"/>
      <c r="Q260" s="81"/>
      <c r="R260" s="229"/>
      <c r="S260" s="235"/>
      <c r="T260" s="231">
        <f>_xlfn.XLOOKUP(I260,'Prix MP'!A:A,'Prix MP'!U:U, 0)</f>
        <v>0</v>
      </c>
      <c r="U260" s="232">
        <f t="shared" si="187"/>
        <v>0</v>
      </c>
      <c r="V260" s="232">
        <f t="shared" si="188"/>
        <v>0</v>
      </c>
      <c r="W260" s="233" t="str">
        <f t="shared" si="189"/>
        <v/>
      </c>
      <c r="X260" s="232">
        <f t="shared" si="190"/>
        <v>0</v>
      </c>
      <c r="Y260" s="232">
        <f t="shared" si="191"/>
        <v>0</v>
      </c>
      <c r="Z260" s="232">
        <f t="shared" si="192"/>
        <v>0</v>
      </c>
      <c r="AA260" s="232">
        <f t="shared" si="193"/>
        <v>0</v>
      </c>
      <c r="AB260" s="244" t="str">
        <f>_xlfn.XLOOKUP(H260,'Prix vente'!A:A,'Prix vente'!X:X, "")</f>
        <v/>
      </c>
      <c r="AC260" s="244" t="str">
        <f>_xlfn.XLOOKUP(H260,'Prix vente'!A:A,'Prix vente'!Z:Z, "")</f>
        <v/>
      </c>
      <c r="AD260" s="232">
        <f t="shared" si="194"/>
        <v>0</v>
      </c>
      <c r="AE260" s="232">
        <f t="shared" si="195"/>
        <v>0</v>
      </c>
      <c r="AF260" s="236" t="str">
        <f t="shared" si="196"/>
        <v/>
      </c>
      <c r="AG260" s="251">
        <f t="shared" si="197"/>
        <v>0</v>
      </c>
      <c r="AH260" s="236" t="str">
        <f t="shared" si="198"/>
        <v/>
      </c>
      <c r="AI260" s="236" t="str">
        <f t="shared" si="199"/>
        <v>S</v>
      </c>
      <c r="AK260">
        <v>0</v>
      </c>
      <c r="AL260" t="e">
        <f t="shared" si="201"/>
        <v>#N/A</v>
      </c>
      <c r="AM260" t="e">
        <f t="shared" si="202"/>
        <v>#N/A</v>
      </c>
      <c r="AN260" t="e">
        <f t="shared" si="203"/>
        <v>#N/A</v>
      </c>
      <c r="AO260" s="261" t="e">
        <f t="shared" si="204"/>
        <v>#N/A</v>
      </c>
      <c r="AP260" s="261" t="e">
        <f t="shared" si="205"/>
        <v>#N/A</v>
      </c>
      <c r="AQ260" s="261" t="e">
        <f t="shared" si="206"/>
        <v>#N/A</v>
      </c>
      <c r="AX260" s="255"/>
      <c r="AY260" s="255"/>
      <c r="AZ260" s="255"/>
      <c r="BB260" s="257">
        <f t="shared" si="207"/>
        <v>0</v>
      </c>
      <c r="BC260">
        <f t="shared" si="208"/>
        <v>0</v>
      </c>
      <c r="BD260" s="28">
        <f t="shared" si="209"/>
        <v>0</v>
      </c>
      <c r="BE260" s="28">
        <f t="shared" si="200"/>
        <v>0</v>
      </c>
    </row>
    <row r="261" spans="1:57" x14ac:dyDescent="0.25">
      <c r="A261" s="224" t="s">
        <v>1315</v>
      </c>
      <c r="B261">
        <f>'Liste WO'!B252</f>
        <v>0</v>
      </c>
      <c r="C261" s="253">
        <f>'Liste WO'!C252</f>
        <v>0</v>
      </c>
      <c r="D261" s="224">
        <f>'Liste WO'!D252</f>
        <v>0</v>
      </c>
      <c r="E261" s="224">
        <f>'Liste WO'!E252</f>
        <v>0</v>
      </c>
      <c r="F261" s="224" t="e">
        <f>_xlfn.XLOOKUP(E261,Clients!B:B,Clients!C:C)</f>
        <v>#N/A</v>
      </c>
      <c r="G261" s="224" t="b">
        <f>_xlfn.XLOOKUP(D261,'PO Client'!$A:$A,'PO Client'!$E:$E,FALSE)</f>
        <v>0</v>
      </c>
      <c r="H261" s="234">
        <f>'Liste WO'!I252</f>
        <v>0</v>
      </c>
      <c r="I261" s="234">
        <f>'Liste WO'!J252</f>
        <v>0</v>
      </c>
      <c r="J261" s="226">
        <f>'Liste WO'!L252</f>
        <v>0</v>
      </c>
      <c r="K261" s="227"/>
      <c r="L261" s="227"/>
      <c r="M261" s="227"/>
      <c r="N261" s="227"/>
      <c r="O261" s="227"/>
      <c r="P261" s="228"/>
      <c r="Q261" s="81"/>
      <c r="R261" s="229"/>
      <c r="S261" s="235"/>
      <c r="T261" s="231">
        <f>_xlfn.XLOOKUP(I261,'Prix MP'!A:A,'Prix MP'!U:U, 0)</f>
        <v>0</v>
      </c>
      <c r="U261" s="232">
        <f t="shared" si="187"/>
        <v>0</v>
      </c>
      <c r="V261" s="232">
        <f t="shared" si="188"/>
        <v>0</v>
      </c>
      <c r="W261" s="233" t="str">
        <f t="shared" si="189"/>
        <v/>
      </c>
      <c r="X261" s="232">
        <f t="shared" si="190"/>
        <v>0</v>
      </c>
      <c r="Y261" s="232">
        <f t="shared" si="191"/>
        <v>0</v>
      </c>
      <c r="Z261" s="232">
        <f t="shared" si="192"/>
        <v>0</v>
      </c>
      <c r="AA261" s="232">
        <f t="shared" si="193"/>
        <v>0</v>
      </c>
      <c r="AB261" s="244" t="str">
        <f>_xlfn.XLOOKUP(H261,'Prix vente'!A:A,'Prix vente'!X:X, "")</f>
        <v/>
      </c>
      <c r="AC261" s="244" t="str">
        <f>_xlfn.XLOOKUP(H261,'Prix vente'!A:A,'Prix vente'!Z:Z, "")</f>
        <v/>
      </c>
      <c r="AD261" s="232">
        <f t="shared" si="194"/>
        <v>0</v>
      </c>
      <c r="AE261" s="232">
        <f t="shared" si="195"/>
        <v>0</v>
      </c>
      <c r="AF261" s="236" t="str">
        <f t="shared" si="196"/>
        <v/>
      </c>
      <c r="AG261" s="251">
        <f t="shared" si="197"/>
        <v>0</v>
      </c>
      <c r="AH261" s="236" t="str">
        <f t="shared" si="198"/>
        <v/>
      </c>
      <c r="AI261" s="236" t="str">
        <f t="shared" si="199"/>
        <v>S</v>
      </c>
      <c r="AK261">
        <v>0</v>
      </c>
      <c r="AL261" t="e">
        <f t="shared" si="201"/>
        <v>#N/A</v>
      </c>
      <c r="AM261" t="e">
        <f t="shared" si="202"/>
        <v>#N/A</v>
      </c>
      <c r="AN261" t="e">
        <f t="shared" si="203"/>
        <v>#N/A</v>
      </c>
      <c r="AO261" s="261" t="e">
        <f t="shared" si="204"/>
        <v>#N/A</v>
      </c>
      <c r="AP261" s="261" t="e">
        <f t="shared" si="205"/>
        <v>#N/A</v>
      </c>
      <c r="AQ261" s="261" t="e">
        <f t="shared" si="206"/>
        <v>#N/A</v>
      </c>
      <c r="AX261" s="255"/>
      <c r="AY261" s="255"/>
      <c r="AZ261" s="255"/>
      <c r="BB261" s="257">
        <f t="shared" si="207"/>
        <v>0</v>
      </c>
      <c r="BC261">
        <f t="shared" si="208"/>
        <v>0</v>
      </c>
      <c r="BD261" s="28">
        <f t="shared" si="209"/>
        <v>0</v>
      </c>
      <c r="BE261" s="28">
        <f t="shared" si="200"/>
        <v>0</v>
      </c>
    </row>
    <row r="262" spans="1:57" x14ac:dyDescent="0.25">
      <c r="B262">
        <f>'Liste WO'!B253</f>
        <v>0</v>
      </c>
      <c r="AK262">
        <v>0</v>
      </c>
      <c r="AL262" t="e">
        <f t="shared" si="201"/>
        <v>#N/A</v>
      </c>
      <c r="AM262" t="e">
        <f t="shared" si="202"/>
        <v>#N/A</v>
      </c>
      <c r="AN262" t="e">
        <f t="shared" si="203"/>
        <v>#N/A</v>
      </c>
      <c r="AO262" s="261" t="e">
        <f t="shared" si="204"/>
        <v>#N/A</v>
      </c>
      <c r="AP262" s="261" t="e">
        <f t="shared" si="205"/>
        <v>#N/A</v>
      </c>
      <c r="AQ262" s="261" t="e">
        <f t="shared" si="206"/>
        <v>#N/A</v>
      </c>
      <c r="BB262">
        <f t="shared" ref="BB262:BB325" si="210">_xlfn.XLOOKUP(BA262,A:A,E:E)</f>
        <v>0</v>
      </c>
      <c r="BC262">
        <f t="shared" si="208"/>
        <v>0</v>
      </c>
      <c r="BD262" s="28">
        <f t="shared" si="209"/>
        <v>0</v>
      </c>
    </row>
    <row r="263" spans="1:57" x14ac:dyDescent="0.25">
      <c r="AK263">
        <v>0</v>
      </c>
      <c r="AL263" t="e">
        <f t="shared" si="201"/>
        <v>#N/A</v>
      </c>
      <c r="AM263" t="e">
        <f t="shared" si="202"/>
        <v>#N/A</v>
      </c>
      <c r="AN263" t="e">
        <f t="shared" si="203"/>
        <v>#N/A</v>
      </c>
      <c r="AO263" s="261" t="e">
        <f t="shared" si="204"/>
        <v>#N/A</v>
      </c>
      <c r="AP263" s="261" t="e">
        <f t="shared" si="205"/>
        <v>#N/A</v>
      </c>
      <c r="AQ263" s="261" t="e">
        <f t="shared" si="206"/>
        <v>#N/A</v>
      </c>
      <c r="BB263">
        <f t="shared" si="210"/>
        <v>0</v>
      </c>
      <c r="BC263">
        <f t="shared" si="208"/>
        <v>0</v>
      </c>
      <c r="BD263" s="28">
        <f t="shared" si="209"/>
        <v>0</v>
      </c>
    </row>
    <row r="264" spans="1:57" x14ac:dyDescent="0.25">
      <c r="O264" s="255"/>
      <c r="AK264">
        <v>0</v>
      </c>
      <c r="AL264" t="e">
        <f t="shared" si="201"/>
        <v>#N/A</v>
      </c>
      <c r="AM264" t="e">
        <f t="shared" si="202"/>
        <v>#N/A</v>
      </c>
      <c r="AN264" t="e">
        <f t="shared" si="203"/>
        <v>#N/A</v>
      </c>
      <c r="AO264" s="261" t="e">
        <f t="shared" si="204"/>
        <v>#N/A</v>
      </c>
      <c r="AP264" s="261" t="e">
        <f t="shared" si="205"/>
        <v>#N/A</v>
      </c>
      <c r="AQ264" s="261" t="e">
        <f t="shared" si="206"/>
        <v>#N/A</v>
      </c>
      <c r="BB264">
        <f t="shared" si="210"/>
        <v>0</v>
      </c>
      <c r="BC264">
        <f t="shared" si="208"/>
        <v>0</v>
      </c>
      <c r="BD264" s="28">
        <f t="shared" si="209"/>
        <v>0</v>
      </c>
    </row>
    <row r="265" spans="1:57" x14ac:dyDescent="0.25">
      <c r="AK265">
        <v>0</v>
      </c>
      <c r="AL265" t="e">
        <f t="shared" si="201"/>
        <v>#N/A</v>
      </c>
      <c r="AM265" t="e">
        <f t="shared" si="202"/>
        <v>#N/A</v>
      </c>
      <c r="AN265" t="e">
        <f t="shared" si="203"/>
        <v>#N/A</v>
      </c>
      <c r="AO265" s="261" t="e">
        <f t="shared" si="204"/>
        <v>#N/A</v>
      </c>
      <c r="AP265" s="261" t="e">
        <f t="shared" si="205"/>
        <v>#N/A</v>
      </c>
      <c r="AQ265" s="261" t="e">
        <f t="shared" si="206"/>
        <v>#N/A</v>
      </c>
      <c r="BB265">
        <f t="shared" si="210"/>
        <v>0</v>
      </c>
      <c r="BC265">
        <f t="shared" si="208"/>
        <v>0</v>
      </c>
      <c r="BD265" s="28">
        <f t="shared" si="209"/>
        <v>0</v>
      </c>
    </row>
    <row r="266" spans="1:57" x14ac:dyDescent="0.25">
      <c r="AK266">
        <v>0</v>
      </c>
      <c r="AL266" t="e">
        <f t="shared" si="201"/>
        <v>#N/A</v>
      </c>
      <c r="AM266" t="e">
        <f t="shared" si="202"/>
        <v>#N/A</v>
      </c>
      <c r="AN266" t="e">
        <f t="shared" si="203"/>
        <v>#N/A</v>
      </c>
      <c r="AO266" s="261" t="e">
        <f t="shared" si="204"/>
        <v>#N/A</v>
      </c>
      <c r="AP266" s="261" t="e">
        <f t="shared" si="205"/>
        <v>#N/A</v>
      </c>
      <c r="AQ266" s="261" t="e">
        <f t="shared" si="206"/>
        <v>#N/A</v>
      </c>
      <c r="BB266">
        <f t="shared" si="210"/>
        <v>0</v>
      </c>
      <c r="BC266">
        <f t="shared" si="208"/>
        <v>0</v>
      </c>
      <c r="BD266" s="28">
        <f t="shared" si="209"/>
        <v>0</v>
      </c>
    </row>
    <row r="267" spans="1:57" x14ac:dyDescent="0.25">
      <c r="AK267">
        <v>0</v>
      </c>
      <c r="AL267" t="e">
        <f t="shared" si="201"/>
        <v>#N/A</v>
      </c>
      <c r="AM267" t="e">
        <f t="shared" si="202"/>
        <v>#N/A</v>
      </c>
      <c r="AN267" t="e">
        <f t="shared" si="203"/>
        <v>#N/A</v>
      </c>
      <c r="AO267" s="261" t="e">
        <f t="shared" si="204"/>
        <v>#N/A</v>
      </c>
      <c r="AP267" s="261" t="e">
        <f t="shared" si="205"/>
        <v>#N/A</v>
      </c>
      <c r="AQ267" s="261" t="e">
        <f t="shared" si="206"/>
        <v>#N/A</v>
      </c>
      <c r="BB267">
        <f t="shared" si="210"/>
        <v>0</v>
      </c>
      <c r="BC267">
        <f t="shared" si="208"/>
        <v>0</v>
      </c>
      <c r="BD267" s="28">
        <f t="shared" si="209"/>
        <v>0</v>
      </c>
    </row>
    <row r="268" spans="1:57" x14ac:dyDescent="0.25">
      <c r="AK268">
        <v>0</v>
      </c>
      <c r="AL268" t="e">
        <f t="shared" si="201"/>
        <v>#N/A</v>
      </c>
      <c r="AM268" t="e">
        <f t="shared" si="202"/>
        <v>#N/A</v>
      </c>
      <c r="AN268" t="e">
        <f t="shared" si="203"/>
        <v>#N/A</v>
      </c>
      <c r="AO268" s="261" t="e">
        <f t="shared" si="204"/>
        <v>#N/A</v>
      </c>
      <c r="AP268" s="261" t="e">
        <f t="shared" si="205"/>
        <v>#N/A</v>
      </c>
      <c r="AQ268" s="261" t="e">
        <f t="shared" si="206"/>
        <v>#N/A</v>
      </c>
      <c r="BB268">
        <f t="shared" si="210"/>
        <v>0</v>
      </c>
      <c r="BC268">
        <f t="shared" si="208"/>
        <v>0</v>
      </c>
      <c r="BD268" s="28">
        <f t="shared" si="209"/>
        <v>0</v>
      </c>
    </row>
    <row r="269" spans="1:57" x14ac:dyDescent="0.25">
      <c r="AK269">
        <v>0</v>
      </c>
      <c r="AL269" t="e">
        <f t="shared" si="201"/>
        <v>#N/A</v>
      </c>
      <c r="AM269" t="e">
        <f t="shared" si="202"/>
        <v>#N/A</v>
      </c>
      <c r="AN269" t="e">
        <f t="shared" si="203"/>
        <v>#N/A</v>
      </c>
      <c r="AO269" s="261" t="e">
        <f t="shared" si="204"/>
        <v>#N/A</v>
      </c>
      <c r="AP269" s="261" t="e">
        <f t="shared" si="205"/>
        <v>#N/A</v>
      </c>
      <c r="AQ269" s="261" t="e">
        <f t="shared" si="206"/>
        <v>#N/A</v>
      </c>
      <c r="BB269">
        <f t="shared" si="210"/>
        <v>0</v>
      </c>
      <c r="BC269">
        <f t="shared" si="208"/>
        <v>0</v>
      </c>
      <c r="BD269" s="28">
        <f t="shared" si="209"/>
        <v>0</v>
      </c>
    </row>
    <row r="270" spans="1:57" x14ac:dyDescent="0.25">
      <c r="AK270">
        <v>0</v>
      </c>
      <c r="AL270" t="e">
        <f t="shared" si="201"/>
        <v>#N/A</v>
      </c>
      <c r="AM270" t="e">
        <f t="shared" si="202"/>
        <v>#N/A</v>
      </c>
      <c r="AN270" t="e">
        <f t="shared" si="203"/>
        <v>#N/A</v>
      </c>
      <c r="AO270" s="261" t="e">
        <f t="shared" si="204"/>
        <v>#N/A</v>
      </c>
      <c r="AP270" s="261" t="e">
        <f t="shared" si="205"/>
        <v>#N/A</v>
      </c>
      <c r="AQ270" s="261" t="e">
        <f t="shared" si="206"/>
        <v>#N/A</v>
      </c>
      <c r="BB270">
        <f t="shared" si="210"/>
        <v>0</v>
      </c>
      <c r="BC270">
        <f t="shared" si="208"/>
        <v>0</v>
      </c>
      <c r="BD270" s="28">
        <f t="shared" si="209"/>
        <v>0</v>
      </c>
    </row>
    <row r="271" spans="1:57" x14ac:dyDescent="0.25">
      <c r="AK271">
        <v>0</v>
      </c>
      <c r="AL271" t="e">
        <f t="shared" si="201"/>
        <v>#N/A</v>
      </c>
      <c r="AM271" t="e">
        <f t="shared" si="202"/>
        <v>#N/A</v>
      </c>
      <c r="AN271" t="e">
        <f t="shared" si="203"/>
        <v>#N/A</v>
      </c>
      <c r="AO271" s="261" t="e">
        <f t="shared" si="204"/>
        <v>#N/A</v>
      </c>
      <c r="AP271" s="261" t="e">
        <f t="shared" si="205"/>
        <v>#N/A</v>
      </c>
      <c r="AQ271" s="261" t="e">
        <f t="shared" si="206"/>
        <v>#N/A</v>
      </c>
      <c r="BB271">
        <f t="shared" si="210"/>
        <v>0</v>
      </c>
      <c r="BC271">
        <f t="shared" si="208"/>
        <v>0</v>
      </c>
      <c r="BD271" s="28">
        <f t="shared" si="209"/>
        <v>0</v>
      </c>
    </row>
    <row r="272" spans="1:57" x14ac:dyDescent="0.25">
      <c r="AK272">
        <v>0</v>
      </c>
      <c r="AL272" t="e">
        <f t="shared" si="201"/>
        <v>#N/A</v>
      </c>
      <c r="AM272" t="e">
        <f t="shared" si="202"/>
        <v>#N/A</v>
      </c>
      <c r="AN272" t="e">
        <f t="shared" si="203"/>
        <v>#N/A</v>
      </c>
      <c r="AO272" s="261" t="e">
        <f t="shared" si="204"/>
        <v>#N/A</v>
      </c>
      <c r="AP272" s="261" t="e">
        <f t="shared" si="205"/>
        <v>#N/A</v>
      </c>
      <c r="AQ272" s="261" t="e">
        <f t="shared" si="206"/>
        <v>#N/A</v>
      </c>
      <c r="BB272">
        <f t="shared" si="210"/>
        <v>0</v>
      </c>
      <c r="BC272">
        <f t="shared" si="208"/>
        <v>0</v>
      </c>
      <c r="BD272" s="28">
        <f t="shared" si="209"/>
        <v>0</v>
      </c>
    </row>
    <row r="273" spans="37:56" x14ac:dyDescent="0.25">
      <c r="AK273">
        <v>0</v>
      </c>
      <c r="AL273" t="e">
        <f t="shared" si="201"/>
        <v>#N/A</v>
      </c>
      <c r="AM273" t="e">
        <f t="shared" si="202"/>
        <v>#N/A</v>
      </c>
      <c r="AN273" t="e">
        <f t="shared" si="203"/>
        <v>#N/A</v>
      </c>
      <c r="AO273" s="261" t="e">
        <f t="shared" si="204"/>
        <v>#N/A</v>
      </c>
      <c r="AP273" s="261" t="e">
        <f t="shared" si="205"/>
        <v>#N/A</v>
      </c>
      <c r="AQ273" s="261" t="e">
        <f t="shared" si="206"/>
        <v>#N/A</v>
      </c>
      <c r="BB273">
        <f t="shared" si="210"/>
        <v>0</v>
      </c>
      <c r="BC273">
        <f t="shared" si="208"/>
        <v>0</v>
      </c>
      <c r="BD273" s="28">
        <f t="shared" si="209"/>
        <v>0</v>
      </c>
    </row>
    <row r="274" spans="37:56" x14ac:dyDescent="0.25">
      <c r="AK274">
        <v>0</v>
      </c>
      <c r="AL274" t="e">
        <f t="shared" si="201"/>
        <v>#N/A</v>
      </c>
      <c r="AM274" t="e">
        <f t="shared" si="202"/>
        <v>#N/A</v>
      </c>
      <c r="AN274" t="e">
        <f t="shared" si="203"/>
        <v>#N/A</v>
      </c>
      <c r="AO274" s="261" t="e">
        <f t="shared" si="204"/>
        <v>#N/A</v>
      </c>
      <c r="AP274" s="261" t="e">
        <f t="shared" si="205"/>
        <v>#N/A</v>
      </c>
      <c r="AQ274" s="261" t="e">
        <f t="shared" si="206"/>
        <v>#N/A</v>
      </c>
      <c r="BB274">
        <f t="shared" si="210"/>
        <v>0</v>
      </c>
      <c r="BC274">
        <f t="shared" si="208"/>
        <v>0</v>
      </c>
      <c r="BD274" s="28">
        <f t="shared" si="209"/>
        <v>0</v>
      </c>
    </row>
    <row r="275" spans="37:56" x14ac:dyDescent="0.25">
      <c r="AK275">
        <v>0</v>
      </c>
      <c r="AL275" t="e">
        <f t="shared" si="201"/>
        <v>#N/A</v>
      </c>
      <c r="AM275" t="e">
        <f t="shared" si="202"/>
        <v>#N/A</v>
      </c>
      <c r="AN275" t="e">
        <f t="shared" si="203"/>
        <v>#N/A</v>
      </c>
      <c r="AO275" s="261" t="e">
        <f t="shared" si="204"/>
        <v>#N/A</v>
      </c>
      <c r="AP275" s="261" t="e">
        <f t="shared" si="205"/>
        <v>#N/A</v>
      </c>
      <c r="AQ275" s="261" t="e">
        <f t="shared" si="206"/>
        <v>#N/A</v>
      </c>
      <c r="BB275">
        <f t="shared" si="210"/>
        <v>0</v>
      </c>
      <c r="BC275">
        <f t="shared" si="208"/>
        <v>0</v>
      </c>
      <c r="BD275" s="28">
        <f t="shared" si="209"/>
        <v>0</v>
      </c>
    </row>
    <row r="276" spans="37:56" x14ac:dyDescent="0.25">
      <c r="AK276">
        <v>0</v>
      </c>
      <c r="AL276" t="e">
        <f t="shared" si="201"/>
        <v>#N/A</v>
      </c>
      <c r="AM276" t="e">
        <f t="shared" si="202"/>
        <v>#N/A</v>
      </c>
      <c r="AN276" t="e">
        <f t="shared" si="203"/>
        <v>#N/A</v>
      </c>
      <c r="AO276" s="261" t="e">
        <f t="shared" si="204"/>
        <v>#N/A</v>
      </c>
      <c r="AP276" s="261" t="e">
        <f t="shared" si="205"/>
        <v>#N/A</v>
      </c>
      <c r="AQ276" s="261" t="e">
        <f t="shared" si="206"/>
        <v>#N/A</v>
      </c>
      <c r="BB276">
        <f t="shared" si="210"/>
        <v>0</v>
      </c>
      <c r="BC276">
        <f t="shared" si="208"/>
        <v>0</v>
      </c>
      <c r="BD276" s="28">
        <f t="shared" si="209"/>
        <v>0</v>
      </c>
    </row>
    <row r="277" spans="37:56" x14ac:dyDescent="0.25">
      <c r="AK277">
        <v>0</v>
      </c>
      <c r="AL277" t="e">
        <f t="shared" si="201"/>
        <v>#N/A</v>
      </c>
      <c r="AM277" t="e">
        <f t="shared" si="202"/>
        <v>#N/A</v>
      </c>
      <c r="AN277" t="e">
        <f t="shared" si="203"/>
        <v>#N/A</v>
      </c>
      <c r="AO277" s="261" t="e">
        <f t="shared" si="204"/>
        <v>#N/A</v>
      </c>
      <c r="AP277" s="261" t="e">
        <f t="shared" si="205"/>
        <v>#N/A</v>
      </c>
      <c r="AQ277" s="261" t="e">
        <f t="shared" si="206"/>
        <v>#N/A</v>
      </c>
      <c r="BB277">
        <f t="shared" si="210"/>
        <v>0</v>
      </c>
      <c r="BC277">
        <f t="shared" si="208"/>
        <v>0</v>
      </c>
      <c r="BD277" s="28">
        <f t="shared" si="209"/>
        <v>0</v>
      </c>
    </row>
    <row r="278" spans="37:56" x14ac:dyDescent="0.25">
      <c r="AK278">
        <v>0</v>
      </c>
      <c r="AL278" t="e">
        <f t="shared" si="201"/>
        <v>#N/A</v>
      </c>
      <c r="AM278" t="e">
        <f t="shared" si="202"/>
        <v>#N/A</v>
      </c>
      <c r="AN278" t="e">
        <f t="shared" si="203"/>
        <v>#N/A</v>
      </c>
      <c r="AO278" s="261" t="e">
        <f t="shared" si="204"/>
        <v>#N/A</v>
      </c>
      <c r="AP278" s="261" t="e">
        <f t="shared" si="205"/>
        <v>#N/A</v>
      </c>
      <c r="AQ278" s="261" t="e">
        <f t="shared" si="206"/>
        <v>#N/A</v>
      </c>
      <c r="BB278">
        <f t="shared" si="210"/>
        <v>0</v>
      </c>
      <c r="BC278">
        <f t="shared" si="208"/>
        <v>0</v>
      </c>
      <c r="BD278" s="28">
        <f t="shared" si="209"/>
        <v>0</v>
      </c>
    </row>
    <row r="279" spans="37:56" x14ac:dyDescent="0.25">
      <c r="AK279">
        <v>0</v>
      </c>
      <c r="AL279" t="e">
        <f t="shared" si="201"/>
        <v>#N/A</v>
      </c>
      <c r="AM279" t="e">
        <f t="shared" si="202"/>
        <v>#N/A</v>
      </c>
      <c r="AN279" t="e">
        <f t="shared" si="203"/>
        <v>#N/A</v>
      </c>
      <c r="AO279" s="261" t="e">
        <f t="shared" si="204"/>
        <v>#N/A</v>
      </c>
      <c r="AP279" s="261" t="e">
        <f t="shared" si="205"/>
        <v>#N/A</v>
      </c>
      <c r="AQ279" s="261" t="e">
        <f t="shared" si="206"/>
        <v>#N/A</v>
      </c>
      <c r="BB279">
        <f t="shared" si="210"/>
        <v>0</v>
      </c>
      <c r="BC279">
        <f t="shared" si="208"/>
        <v>0</v>
      </c>
      <c r="BD279" s="28">
        <f t="shared" si="209"/>
        <v>0</v>
      </c>
    </row>
    <row r="280" spans="37:56" x14ac:dyDescent="0.25">
      <c r="AK280">
        <v>0</v>
      </c>
      <c r="AL280" t="e">
        <f t="shared" si="201"/>
        <v>#N/A</v>
      </c>
      <c r="AM280" t="e">
        <f t="shared" si="202"/>
        <v>#N/A</v>
      </c>
      <c r="AN280" t="e">
        <f t="shared" si="203"/>
        <v>#N/A</v>
      </c>
      <c r="AO280" s="261" t="e">
        <f t="shared" si="204"/>
        <v>#N/A</v>
      </c>
      <c r="AP280" s="261" t="e">
        <f t="shared" si="205"/>
        <v>#N/A</v>
      </c>
      <c r="AQ280" s="261" t="e">
        <f t="shared" si="206"/>
        <v>#N/A</v>
      </c>
      <c r="BB280">
        <f t="shared" si="210"/>
        <v>0</v>
      </c>
      <c r="BC280">
        <f t="shared" si="208"/>
        <v>0</v>
      </c>
      <c r="BD280" s="28">
        <f t="shared" si="209"/>
        <v>0</v>
      </c>
    </row>
    <row r="281" spans="37:56" x14ac:dyDescent="0.25">
      <c r="AK281">
        <v>0</v>
      </c>
      <c r="AL281" t="e">
        <f t="shared" si="201"/>
        <v>#N/A</v>
      </c>
      <c r="AM281" t="e">
        <f t="shared" si="202"/>
        <v>#N/A</v>
      </c>
      <c r="AN281" t="e">
        <f t="shared" si="203"/>
        <v>#N/A</v>
      </c>
      <c r="AO281" s="261" t="e">
        <f t="shared" si="204"/>
        <v>#N/A</v>
      </c>
      <c r="AP281" s="261" t="e">
        <f t="shared" si="205"/>
        <v>#N/A</v>
      </c>
      <c r="AQ281" s="261" t="e">
        <f t="shared" si="206"/>
        <v>#N/A</v>
      </c>
      <c r="BB281">
        <f t="shared" si="210"/>
        <v>0</v>
      </c>
      <c r="BC281">
        <f t="shared" si="208"/>
        <v>0</v>
      </c>
      <c r="BD281" s="28">
        <f t="shared" si="209"/>
        <v>0</v>
      </c>
    </row>
    <row r="282" spans="37:56" x14ac:dyDescent="0.25">
      <c r="AK282">
        <v>0</v>
      </c>
      <c r="AL282" t="e">
        <f t="shared" si="201"/>
        <v>#N/A</v>
      </c>
      <c r="AM282" t="e">
        <f t="shared" si="202"/>
        <v>#N/A</v>
      </c>
      <c r="AN282" t="e">
        <f t="shared" si="203"/>
        <v>#N/A</v>
      </c>
      <c r="AO282" s="261" t="e">
        <f t="shared" si="204"/>
        <v>#N/A</v>
      </c>
      <c r="AP282" s="261" t="e">
        <f t="shared" si="205"/>
        <v>#N/A</v>
      </c>
      <c r="AQ282" s="261" t="e">
        <f t="shared" si="206"/>
        <v>#N/A</v>
      </c>
      <c r="BB282">
        <f t="shared" si="210"/>
        <v>0</v>
      </c>
      <c r="BC282">
        <f t="shared" si="208"/>
        <v>0</v>
      </c>
      <c r="BD282" s="28">
        <f t="shared" si="209"/>
        <v>0</v>
      </c>
    </row>
    <row r="283" spans="37:56" x14ac:dyDescent="0.25">
      <c r="AK283">
        <v>0</v>
      </c>
      <c r="AL283" t="e">
        <f t="shared" si="201"/>
        <v>#N/A</v>
      </c>
      <c r="AM283" t="e">
        <f t="shared" si="202"/>
        <v>#N/A</v>
      </c>
      <c r="AN283" t="e">
        <f t="shared" si="203"/>
        <v>#N/A</v>
      </c>
      <c r="AO283" s="261" t="e">
        <f t="shared" si="204"/>
        <v>#N/A</v>
      </c>
      <c r="AP283" s="261" t="e">
        <f t="shared" si="205"/>
        <v>#N/A</v>
      </c>
      <c r="AQ283" s="261" t="e">
        <f t="shared" si="206"/>
        <v>#N/A</v>
      </c>
      <c r="BB283">
        <f t="shared" si="210"/>
        <v>0</v>
      </c>
      <c r="BC283">
        <f t="shared" si="208"/>
        <v>0</v>
      </c>
      <c r="BD283" s="28">
        <f t="shared" si="209"/>
        <v>0</v>
      </c>
    </row>
    <row r="284" spans="37:56" x14ac:dyDescent="0.25">
      <c r="AK284">
        <v>0</v>
      </c>
      <c r="AL284" t="e">
        <f t="shared" si="201"/>
        <v>#N/A</v>
      </c>
      <c r="AM284" t="e">
        <f t="shared" si="202"/>
        <v>#N/A</v>
      </c>
      <c r="AN284" t="e">
        <f t="shared" si="203"/>
        <v>#N/A</v>
      </c>
      <c r="AO284" s="261" t="e">
        <f t="shared" si="204"/>
        <v>#N/A</v>
      </c>
      <c r="AP284" s="261" t="e">
        <f t="shared" si="205"/>
        <v>#N/A</v>
      </c>
      <c r="AQ284" s="261" t="e">
        <f t="shared" si="206"/>
        <v>#N/A</v>
      </c>
      <c r="BB284">
        <f t="shared" si="210"/>
        <v>0</v>
      </c>
      <c r="BC284">
        <f t="shared" si="208"/>
        <v>0</v>
      </c>
      <c r="BD284" s="28">
        <f t="shared" si="209"/>
        <v>0</v>
      </c>
    </row>
    <row r="285" spans="37:56" x14ac:dyDescent="0.25">
      <c r="AK285">
        <v>0</v>
      </c>
      <c r="AL285" t="e">
        <f t="shared" si="201"/>
        <v>#N/A</v>
      </c>
      <c r="AM285" t="e">
        <f t="shared" si="202"/>
        <v>#N/A</v>
      </c>
      <c r="AN285" t="e">
        <f t="shared" si="203"/>
        <v>#N/A</v>
      </c>
      <c r="AO285" s="261" t="e">
        <f t="shared" si="204"/>
        <v>#N/A</v>
      </c>
      <c r="AP285" s="261" t="e">
        <f t="shared" si="205"/>
        <v>#N/A</v>
      </c>
      <c r="AQ285" s="261" t="e">
        <f t="shared" si="206"/>
        <v>#N/A</v>
      </c>
      <c r="BB285">
        <f t="shared" si="210"/>
        <v>0</v>
      </c>
      <c r="BC285">
        <f t="shared" si="208"/>
        <v>0</v>
      </c>
      <c r="BD285" s="28">
        <f t="shared" si="209"/>
        <v>0</v>
      </c>
    </row>
    <row r="286" spans="37:56" x14ac:dyDescent="0.25">
      <c r="AK286">
        <v>0</v>
      </c>
      <c r="AL286" t="e">
        <f t="shared" si="201"/>
        <v>#N/A</v>
      </c>
      <c r="AM286" t="e">
        <f t="shared" si="202"/>
        <v>#N/A</v>
      </c>
      <c r="AN286" t="e">
        <f t="shared" si="203"/>
        <v>#N/A</v>
      </c>
      <c r="AO286" s="261" t="e">
        <f t="shared" si="204"/>
        <v>#N/A</v>
      </c>
      <c r="AP286" s="261" t="e">
        <f t="shared" si="205"/>
        <v>#N/A</v>
      </c>
      <c r="AQ286" s="261" t="e">
        <f t="shared" si="206"/>
        <v>#N/A</v>
      </c>
      <c r="BB286">
        <f t="shared" si="210"/>
        <v>0</v>
      </c>
      <c r="BC286">
        <f t="shared" si="208"/>
        <v>0</v>
      </c>
      <c r="BD286" s="28">
        <f t="shared" si="209"/>
        <v>0</v>
      </c>
    </row>
    <row r="287" spans="37:56" x14ac:dyDescent="0.25">
      <c r="AK287">
        <v>0</v>
      </c>
      <c r="AL287" t="e">
        <f t="shared" si="201"/>
        <v>#N/A</v>
      </c>
      <c r="AM287" t="e">
        <f t="shared" si="202"/>
        <v>#N/A</v>
      </c>
      <c r="AN287" t="e">
        <f t="shared" si="203"/>
        <v>#N/A</v>
      </c>
      <c r="AO287" s="261" t="e">
        <f t="shared" si="204"/>
        <v>#N/A</v>
      </c>
      <c r="AP287" s="261" t="e">
        <f t="shared" si="205"/>
        <v>#N/A</v>
      </c>
      <c r="AQ287" s="261" t="e">
        <f t="shared" si="206"/>
        <v>#N/A</v>
      </c>
      <c r="BB287">
        <f t="shared" si="210"/>
        <v>0</v>
      </c>
      <c r="BC287">
        <f t="shared" si="208"/>
        <v>0</v>
      </c>
      <c r="BD287" s="28">
        <f t="shared" si="209"/>
        <v>0</v>
      </c>
    </row>
    <row r="288" spans="37:56" x14ac:dyDescent="0.25">
      <c r="AK288">
        <v>0</v>
      </c>
      <c r="AL288" t="e">
        <f t="shared" si="201"/>
        <v>#N/A</v>
      </c>
      <c r="AM288" t="e">
        <f t="shared" si="202"/>
        <v>#N/A</v>
      </c>
      <c r="AN288" t="e">
        <f t="shared" si="203"/>
        <v>#N/A</v>
      </c>
      <c r="AO288" s="261" t="e">
        <f t="shared" si="204"/>
        <v>#N/A</v>
      </c>
      <c r="AP288" s="261" t="e">
        <f t="shared" si="205"/>
        <v>#N/A</v>
      </c>
      <c r="AQ288" s="261" t="e">
        <f t="shared" si="206"/>
        <v>#N/A</v>
      </c>
      <c r="BB288">
        <f t="shared" si="210"/>
        <v>0</v>
      </c>
      <c r="BC288">
        <f t="shared" si="208"/>
        <v>0</v>
      </c>
      <c r="BD288" s="28">
        <f t="shared" si="209"/>
        <v>0</v>
      </c>
    </row>
    <row r="289" spans="37:56" x14ac:dyDescent="0.25">
      <c r="AK289">
        <v>0</v>
      </c>
      <c r="AL289" t="e">
        <f t="shared" si="201"/>
        <v>#N/A</v>
      </c>
      <c r="AM289" t="e">
        <f t="shared" si="202"/>
        <v>#N/A</v>
      </c>
      <c r="AN289" t="e">
        <f t="shared" si="203"/>
        <v>#N/A</v>
      </c>
      <c r="AO289" s="261" t="e">
        <f t="shared" si="204"/>
        <v>#N/A</v>
      </c>
      <c r="AP289" s="261" t="e">
        <f t="shared" si="205"/>
        <v>#N/A</v>
      </c>
      <c r="AQ289" s="261" t="e">
        <f t="shared" si="206"/>
        <v>#N/A</v>
      </c>
      <c r="BB289">
        <f t="shared" si="210"/>
        <v>0</v>
      </c>
      <c r="BC289">
        <f t="shared" si="208"/>
        <v>0</v>
      </c>
      <c r="BD289" s="28">
        <f t="shared" si="209"/>
        <v>0</v>
      </c>
    </row>
    <row r="290" spans="37:56" x14ac:dyDescent="0.25">
      <c r="AK290">
        <v>0</v>
      </c>
      <c r="AL290" t="e">
        <f t="shared" si="201"/>
        <v>#N/A</v>
      </c>
      <c r="AM290" t="e">
        <f t="shared" si="202"/>
        <v>#N/A</v>
      </c>
      <c r="AN290" t="e">
        <f t="shared" si="203"/>
        <v>#N/A</v>
      </c>
      <c r="AO290" s="261" t="e">
        <f t="shared" si="204"/>
        <v>#N/A</v>
      </c>
      <c r="AP290" s="261" t="e">
        <f t="shared" si="205"/>
        <v>#N/A</v>
      </c>
      <c r="AQ290" s="261" t="e">
        <f t="shared" si="206"/>
        <v>#N/A</v>
      </c>
      <c r="BB290">
        <f t="shared" si="210"/>
        <v>0</v>
      </c>
      <c r="BC290">
        <f t="shared" si="208"/>
        <v>0</v>
      </c>
      <c r="BD290" s="28">
        <f t="shared" si="209"/>
        <v>0</v>
      </c>
    </row>
    <row r="291" spans="37:56" x14ac:dyDescent="0.25">
      <c r="AK291">
        <v>0</v>
      </c>
      <c r="AL291" t="e">
        <f t="shared" si="201"/>
        <v>#N/A</v>
      </c>
      <c r="AM291" t="e">
        <f t="shared" si="202"/>
        <v>#N/A</v>
      </c>
      <c r="AN291" t="e">
        <f t="shared" si="203"/>
        <v>#N/A</v>
      </c>
      <c r="AO291" s="261" t="e">
        <f t="shared" si="204"/>
        <v>#N/A</v>
      </c>
      <c r="AP291" s="261" t="e">
        <f t="shared" si="205"/>
        <v>#N/A</v>
      </c>
      <c r="AQ291" s="261" t="e">
        <f t="shared" si="206"/>
        <v>#N/A</v>
      </c>
      <c r="BB291">
        <f t="shared" si="210"/>
        <v>0</v>
      </c>
      <c r="BC291">
        <f t="shared" si="208"/>
        <v>0</v>
      </c>
      <c r="BD291" s="28">
        <f t="shared" si="209"/>
        <v>0</v>
      </c>
    </row>
    <row r="292" spans="37:56" x14ac:dyDescent="0.25">
      <c r="AK292">
        <v>0</v>
      </c>
      <c r="AL292" t="e">
        <f t="shared" si="201"/>
        <v>#N/A</v>
      </c>
      <c r="AM292" t="e">
        <f t="shared" si="202"/>
        <v>#N/A</v>
      </c>
      <c r="AN292" t="e">
        <f t="shared" si="203"/>
        <v>#N/A</v>
      </c>
      <c r="AO292" s="261" t="e">
        <f t="shared" si="204"/>
        <v>#N/A</v>
      </c>
      <c r="AP292" s="261" t="e">
        <f t="shared" si="205"/>
        <v>#N/A</v>
      </c>
      <c r="AQ292" s="261" t="e">
        <f t="shared" si="206"/>
        <v>#N/A</v>
      </c>
      <c r="BB292">
        <f t="shared" si="210"/>
        <v>0</v>
      </c>
      <c r="BC292">
        <f t="shared" si="208"/>
        <v>0</v>
      </c>
      <c r="BD292" s="28">
        <f t="shared" si="209"/>
        <v>0</v>
      </c>
    </row>
    <row r="293" spans="37:56" x14ac:dyDescent="0.25">
      <c r="AK293">
        <v>0</v>
      </c>
      <c r="AL293" t="e">
        <f t="shared" si="201"/>
        <v>#N/A</v>
      </c>
      <c r="AM293" t="e">
        <f t="shared" si="202"/>
        <v>#N/A</v>
      </c>
      <c r="AN293" t="e">
        <f t="shared" si="203"/>
        <v>#N/A</v>
      </c>
      <c r="AO293" s="261" t="e">
        <f t="shared" si="204"/>
        <v>#N/A</v>
      </c>
      <c r="AP293" s="261" t="e">
        <f t="shared" si="205"/>
        <v>#N/A</v>
      </c>
      <c r="AQ293" s="261" t="e">
        <f t="shared" si="206"/>
        <v>#N/A</v>
      </c>
      <c r="BB293">
        <f t="shared" si="210"/>
        <v>0</v>
      </c>
      <c r="BC293">
        <f t="shared" si="208"/>
        <v>0</v>
      </c>
      <c r="BD293" s="28">
        <f t="shared" si="209"/>
        <v>0</v>
      </c>
    </row>
    <row r="294" spans="37:56" x14ac:dyDescent="0.25">
      <c r="AK294">
        <v>0</v>
      </c>
      <c r="AL294" t="e">
        <f t="shared" si="201"/>
        <v>#N/A</v>
      </c>
      <c r="AM294" t="e">
        <f t="shared" si="202"/>
        <v>#N/A</v>
      </c>
      <c r="AN294" t="e">
        <f t="shared" si="203"/>
        <v>#N/A</v>
      </c>
      <c r="AO294" s="261" t="e">
        <f t="shared" si="204"/>
        <v>#N/A</v>
      </c>
      <c r="AP294" s="261" t="e">
        <f t="shared" si="205"/>
        <v>#N/A</v>
      </c>
      <c r="AQ294" s="261" t="e">
        <f t="shared" si="206"/>
        <v>#N/A</v>
      </c>
      <c r="BB294">
        <f t="shared" si="210"/>
        <v>0</v>
      </c>
      <c r="BC294">
        <f t="shared" si="208"/>
        <v>0</v>
      </c>
      <c r="BD294" s="28">
        <f t="shared" si="209"/>
        <v>0</v>
      </c>
    </row>
    <row r="295" spans="37:56" x14ac:dyDescent="0.25">
      <c r="AK295">
        <v>0</v>
      </c>
      <c r="AL295" t="e">
        <f t="shared" si="201"/>
        <v>#N/A</v>
      </c>
      <c r="AM295" t="e">
        <f t="shared" si="202"/>
        <v>#N/A</v>
      </c>
      <c r="AN295" t="e">
        <f t="shared" si="203"/>
        <v>#N/A</v>
      </c>
      <c r="AO295" s="261" t="e">
        <f t="shared" si="204"/>
        <v>#N/A</v>
      </c>
      <c r="AP295" s="261" t="e">
        <f t="shared" si="205"/>
        <v>#N/A</v>
      </c>
      <c r="AQ295" s="261" t="e">
        <f t="shared" si="206"/>
        <v>#N/A</v>
      </c>
      <c r="BB295">
        <f t="shared" si="210"/>
        <v>0</v>
      </c>
      <c r="BC295">
        <f t="shared" si="208"/>
        <v>0</v>
      </c>
      <c r="BD295" s="28">
        <f t="shared" si="209"/>
        <v>0</v>
      </c>
    </row>
    <row r="296" spans="37:56" x14ac:dyDescent="0.25">
      <c r="AK296">
        <v>0</v>
      </c>
      <c r="AL296" t="e">
        <f t="shared" si="201"/>
        <v>#N/A</v>
      </c>
      <c r="AM296" t="e">
        <f t="shared" si="202"/>
        <v>#N/A</v>
      </c>
      <c r="AN296" t="e">
        <f t="shared" si="203"/>
        <v>#N/A</v>
      </c>
      <c r="AO296" s="261" t="e">
        <f t="shared" si="204"/>
        <v>#N/A</v>
      </c>
      <c r="AP296" s="261" t="e">
        <f t="shared" si="205"/>
        <v>#N/A</v>
      </c>
      <c r="AQ296" s="261" t="e">
        <f t="shared" si="206"/>
        <v>#N/A</v>
      </c>
      <c r="BB296">
        <f t="shared" si="210"/>
        <v>0</v>
      </c>
      <c r="BC296">
        <f t="shared" si="208"/>
        <v>0</v>
      </c>
      <c r="BD296" s="28">
        <f t="shared" si="209"/>
        <v>0</v>
      </c>
    </row>
    <row r="297" spans="37:56" x14ac:dyDescent="0.25">
      <c r="AK297">
        <v>0</v>
      </c>
      <c r="AL297" t="e">
        <f t="shared" si="201"/>
        <v>#N/A</v>
      </c>
      <c r="AM297" t="e">
        <f t="shared" si="202"/>
        <v>#N/A</v>
      </c>
      <c r="AN297" t="e">
        <f t="shared" si="203"/>
        <v>#N/A</v>
      </c>
      <c r="AO297" s="261" t="e">
        <f t="shared" si="204"/>
        <v>#N/A</v>
      </c>
      <c r="AP297" s="261" t="e">
        <f t="shared" si="205"/>
        <v>#N/A</v>
      </c>
      <c r="AQ297" s="261" t="e">
        <f t="shared" si="206"/>
        <v>#N/A</v>
      </c>
      <c r="BB297">
        <f t="shared" si="210"/>
        <v>0</v>
      </c>
      <c r="BC297">
        <f t="shared" si="208"/>
        <v>0</v>
      </c>
      <c r="BD297" s="28">
        <f t="shared" si="209"/>
        <v>0</v>
      </c>
    </row>
    <row r="298" spans="37:56" x14ac:dyDescent="0.25">
      <c r="AK298">
        <v>0</v>
      </c>
      <c r="AL298" t="e">
        <f t="shared" si="201"/>
        <v>#N/A</v>
      </c>
      <c r="AM298" t="e">
        <f t="shared" si="202"/>
        <v>#N/A</v>
      </c>
      <c r="AN298" t="e">
        <f t="shared" si="203"/>
        <v>#N/A</v>
      </c>
      <c r="AO298" s="261" t="e">
        <f t="shared" si="204"/>
        <v>#N/A</v>
      </c>
      <c r="AP298" s="261" t="e">
        <f t="shared" si="205"/>
        <v>#N/A</v>
      </c>
      <c r="AQ298" s="261" t="e">
        <f t="shared" si="206"/>
        <v>#N/A</v>
      </c>
      <c r="BB298">
        <f t="shared" si="210"/>
        <v>0</v>
      </c>
      <c r="BC298">
        <f t="shared" si="208"/>
        <v>0</v>
      </c>
      <c r="BD298" s="28">
        <f t="shared" si="209"/>
        <v>0</v>
      </c>
    </row>
    <row r="299" spans="37:56" x14ac:dyDescent="0.25">
      <c r="AK299">
        <v>0</v>
      </c>
      <c r="AL299" t="e">
        <f t="shared" si="201"/>
        <v>#N/A</v>
      </c>
      <c r="AM299" t="e">
        <f t="shared" si="202"/>
        <v>#N/A</v>
      </c>
      <c r="AN299" t="e">
        <f t="shared" si="203"/>
        <v>#N/A</v>
      </c>
      <c r="AO299" s="261" t="e">
        <f t="shared" si="204"/>
        <v>#N/A</v>
      </c>
      <c r="AP299" s="261" t="e">
        <f t="shared" si="205"/>
        <v>#N/A</v>
      </c>
      <c r="AQ299" s="261" t="e">
        <f t="shared" si="206"/>
        <v>#N/A</v>
      </c>
      <c r="BB299">
        <f t="shared" si="210"/>
        <v>0</v>
      </c>
      <c r="BC299">
        <f t="shared" si="208"/>
        <v>0</v>
      </c>
      <c r="BD299" s="28">
        <f t="shared" si="209"/>
        <v>0</v>
      </c>
    </row>
    <row r="300" spans="37:56" x14ac:dyDescent="0.25">
      <c r="AK300">
        <v>0</v>
      </c>
      <c r="AL300" t="e">
        <f t="shared" si="201"/>
        <v>#N/A</v>
      </c>
      <c r="AM300" t="e">
        <f t="shared" si="202"/>
        <v>#N/A</v>
      </c>
      <c r="AN300" t="e">
        <f t="shared" si="203"/>
        <v>#N/A</v>
      </c>
      <c r="AO300" s="261" t="e">
        <f t="shared" si="204"/>
        <v>#N/A</v>
      </c>
      <c r="AP300" s="261" t="e">
        <f t="shared" si="205"/>
        <v>#N/A</v>
      </c>
      <c r="AQ300" s="261" t="e">
        <f t="shared" si="206"/>
        <v>#N/A</v>
      </c>
      <c r="BB300">
        <f t="shared" si="210"/>
        <v>0</v>
      </c>
      <c r="BC300">
        <f t="shared" si="208"/>
        <v>0</v>
      </c>
      <c r="BD300" s="28">
        <f t="shared" si="209"/>
        <v>0</v>
      </c>
    </row>
    <row r="301" spans="37:56" x14ac:dyDescent="0.25">
      <c r="AK301">
        <v>0</v>
      </c>
      <c r="AL301" t="e">
        <f t="shared" si="201"/>
        <v>#N/A</v>
      </c>
      <c r="AM301" t="e">
        <f t="shared" si="202"/>
        <v>#N/A</v>
      </c>
      <c r="AN301" t="e">
        <f t="shared" si="203"/>
        <v>#N/A</v>
      </c>
      <c r="AO301" s="261" t="e">
        <f t="shared" si="204"/>
        <v>#N/A</v>
      </c>
      <c r="AP301" s="261" t="e">
        <f t="shared" si="205"/>
        <v>#N/A</v>
      </c>
      <c r="AQ301" s="261" t="e">
        <f t="shared" si="206"/>
        <v>#N/A</v>
      </c>
      <c r="BB301">
        <f t="shared" si="210"/>
        <v>0</v>
      </c>
      <c r="BC301">
        <f t="shared" si="208"/>
        <v>0</v>
      </c>
      <c r="BD301" s="28">
        <f t="shared" si="209"/>
        <v>0</v>
      </c>
    </row>
    <row r="302" spans="37:56" x14ac:dyDescent="0.25">
      <c r="AK302">
        <v>0</v>
      </c>
      <c r="AL302" t="e">
        <f t="shared" si="201"/>
        <v>#N/A</v>
      </c>
      <c r="AM302" t="e">
        <f t="shared" si="202"/>
        <v>#N/A</v>
      </c>
      <c r="AN302" t="e">
        <f t="shared" si="203"/>
        <v>#N/A</v>
      </c>
      <c r="AO302" s="261" t="e">
        <f t="shared" si="204"/>
        <v>#N/A</v>
      </c>
      <c r="AP302" s="261" t="e">
        <f t="shared" si="205"/>
        <v>#N/A</v>
      </c>
      <c r="AQ302" s="261" t="e">
        <f t="shared" si="206"/>
        <v>#N/A</v>
      </c>
      <c r="BB302">
        <f t="shared" si="210"/>
        <v>0</v>
      </c>
      <c r="BC302">
        <f t="shared" si="208"/>
        <v>0</v>
      </c>
      <c r="BD302" s="28">
        <f t="shared" si="209"/>
        <v>0</v>
      </c>
    </row>
    <row r="303" spans="37:56" x14ac:dyDescent="0.25">
      <c r="AK303">
        <v>0</v>
      </c>
      <c r="AL303" t="e">
        <f t="shared" si="201"/>
        <v>#N/A</v>
      </c>
      <c r="AM303" t="e">
        <f t="shared" si="202"/>
        <v>#N/A</v>
      </c>
      <c r="AN303" t="e">
        <f t="shared" si="203"/>
        <v>#N/A</v>
      </c>
      <c r="AO303" s="261" t="e">
        <f t="shared" si="204"/>
        <v>#N/A</v>
      </c>
      <c r="AP303" s="261" t="e">
        <f t="shared" si="205"/>
        <v>#N/A</v>
      </c>
      <c r="AQ303" s="261" t="e">
        <f t="shared" si="206"/>
        <v>#N/A</v>
      </c>
      <c r="BB303">
        <f t="shared" si="210"/>
        <v>0</v>
      </c>
      <c r="BC303">
        <f t="shared" si="208"/>
        <v>0</v>
      </c>
      <c r="BD303" s="28">
        <f t="shared" si="209"/>
        <v>0</v>
      </c>
    </row>
    <row r="304" spans="37:56" x14ac:dyDescent="0.25">
      <c r="AK304">
        <v>0</v>
      </c>
      <c r="AL304" t="e">
        <f t="shared" si="201"/>
        <v>#N/A</v>
      </c>
      <c r="AM304" t="e">
        <f t="shared" si="202"/>
        <v>#N/A</v>
      </c>
      <c r="AN304" t="e">
        <f t="shared" si="203"/>
        <v>#N/A</v>
      </c>
      <c r="AO304" s="261" t="e">
        <f t="shared" si="204"/>
        <v>#N/A</v>
      </c>
      <c r="AP304" s="261" t="e">
        <f t="shared" si="205"/>
        <v>#N/A</v>
      </c>
      <c r="AQ304" s="261" t="e">
        <f t="shared" si="206"/>
        <v>#N/A</v>
      </c>
      <c r="BB304">
        <f t="shared" si="210"/>
        <v>0</v>
      </c>
      <c r="BC304">
        <f t="shared" si="208"/>
        <v>0</v>
      </c>
      <c r="BD304" s="28">
        <f t="shared" si="209"/>
        <v>0</v>
      </c>
    </row>
    <row r="305" spans="37:56" x14ac:dyDescent="0.25">
      <c r="AK305">
        <v>0</v>
      </c>
      <c r="AL305" t="e">
        <f t="shared" si="201"/>
        <v>#N/A</v>
      </c>
      <c r="AM305" t="e">
        <f t="shared" si="202"/>
        <v>#N/A</v>
      </c>
      <c r="AN305" t="e">
        <f t="shared" si="203"/>
        <v>#N/A</v>
      </c>
      <c r="AO305" s="261" t="e">
        <f t="shared" si="204"/>
        <v>#N/A</v>
      </c>
      <c r="AP305" s="261" t="e">
        <f t="shared" si="205"/>
        <v>#N/A</v>
      </c>
      <c r="AQ305" s="261" t="e">
        <f t="shared" si="206"/>
        <v>#N/A</v>
      </c>
      <c r="BB305">
        <f t="shared" si="210"/>
        <v>0</v>
      </c>
      <c r="BC305">
        <f t="shared" si="208"/>
        <v>0</v>
      </c>
      <c r="BD305" s="28">
        <f t="shared" si="209"/>
        <v>0</v>
      </c>
    </row>
    <row r="306" spans="37:56" x14ac:dyDescent="0.25">
      <c r="AK306">
        <v>0</v>
      </c>
      <c r="AL306" t="e">
        <f t="shared" si="201"/>
        <v>#N/A</v>
      </c>
      <c r="AM306" t="e">
        <f t="shared" si="202"/>
        <v>#N/A</v>
      </c>
      <c r="AN306" t="e">
        <f t="shared" si="203"/>
        <v>#N/A</v>
      </c>
      <c r="AO306" s="261" t="e">
        <f t="shared" si="204"/>
        <v>#N/A</v>
      </c>
      <c r="AP306" s="261" t="e">
        <f t="shared" si="205"/>
        <v>#N/A</v>
      </c>
      <c r="AQ306" s="261" t="e">
        <f t="shared" si="206"/>
        <v>#N/A</v>
      </c>
      <c r="BB306">
        <f t="shared" si="210"/>
        <v>0</v>
      </c>
      <c r="BC306">
        <f t="shared" si="208"/>
        <v>0</v>
      </c>
      <c r="BD306" s="28">
        <f t="shared" si="209"/>
        <v>0</v>
      </c>
    </row>
    <row r="307" spans="37:56" x14ac:dyDescent="0.25">
      <c r="AK307">
        <v>0</v>
      </c>
      <c r="AL307" t="e">
        <f t="shared" si="201"/>
        <v>#N/A</v>
      </c>
      <c r="AM307" t="e">
        <f t="shared" si="202"/>
        <v>#N/A</v>
      </c>
      <c r="AN307" t="e">
        <f t="shared" si="203"/>
        <v>#N/A</v>
      </c>
      <c r="AO307" s="261" t="e">
        <f t="shared" si="204"/>
        <v>#N/A</v>
      </c>
      <c r="AP307" s="261" t="e">
        <f t="shared" si="205"/>
        <v>#N/A</v>
      </c>
      <c r="AQ307" s="261" t="e">
        <f t="shared" si="206"/>
        <v>#N/A</v>
      </c>
      <c r="BB307">
        <f t="shared" si="210"/>
        <v>0</v>
      </c>
      <c r="BC307">
        <f t="shared" si="208"/>
        <v>0</v>
      </c>
      <c r="BD307" s="28">
        <f t="shared" si="209"/>
        <v>0</v>
      </c>
    </row>
    <row r="308" spans="37:56" x14ac:dyDescent="0.25">
      <c r="AK308">
        <v>0</v>
      </c>
      <c r="AL308" t="e">
        <f t="shared" si="201"/>
        <v>#N/A</v>
      </c>
      <c r="AM308" t="e">
        <f t="shared" si="202"/>
        <v>#N/A</v>
      </c>
      <c r="AN308" t="e">
        <f t="shared" si="203"/>
        <v>#N/A</v>
      </c>
      <c r="AO308" s="261" t="e">
        <f t="shared" si="204"/>
        <v>#N/A</v>
      </c>
      <c r="AP308" s="261" t="e">
        <f t="shared" si="205"/>
        <v>#N/A</v>
      </c>
      <c r="AQ308" s="261" t="e">
        <f t="shared" si="206"/>
        <v>#N/A</v>
      </c>
      <c r="BB308">
        <f t="shared" si="210"/>
        <v>0</v>
      </c>
      <c r="BC308">
        <f t="shared" si="208"/>
        <v>0</v>
      </c>
      <c r="BD308" s="28">
        <f t="shared" si="209"/>
        <v>0</v>
      </c>
    </row>
    <row r="309" spans="37:56" x14ac:dyDescent="0.25">
      <c r="AK309">
        <v>0</v>
      </c>
      <c r="AL309" t="e">
        <f t="shared" si="201"/>
        <v>#N/A</v>
      </c>
      <c r="AM309" t="e">
        <f t="shared" si="202"/>
        <v>#N/A</v>
      </c>
      <c r="AN309" t="e">
        <f t="shared" si="203"/>
        <v>#N/A</v>
      </c>
      <c r="AO309" s="261" t="e">
        <f t="shared" si="204"/>
        <v>#N/A</v>
      </c>
      <c r="AP309" s="261" t="e">
        <f t="shared" si="205"/>
        <v>#N/A</v>
      </c>
      <c r="AQ309" s="261" t="e">
        <f t="shared" si="206"/>
        <v>#N/A</v>
      </c>
      <c r="BB309">
        <f t="shared" si="210"/>
        <v>0</v>
      </c>
      <c r="BC309">
        <f t="shared" si="208"/>
        <v>0</v>
      </c>
      <c r="BD309" s="28">
        <f t="shared" si="209"/>
        <v>0</v>
      </c>
    </row>
    <row r="310" spans="37:56" x14ac:dyDescent="0.25">
      <c r="AK310">
        <v>0</v>
      </c>
      <c r="AL310" t="e">
        <f t="shared" si="201"/>
        <v>#N/A</v>
      </c>
      <c r="AM310" t="e">
        <f t="shared" si="202"/>
        <v>#N/A</v>
      </c>
      <c r="AN310" t="e">
        <f t="shared" si="203"/>
        <v>#N/A</v>
      </c>
      <c r="AO310" s="261" t="e">
        <f t="shared" si="204"/>
        <v>#N/A</v>
      </c>
      <c r="AP310" s="261" t="e">
        <f t="shared" si="205"/>
        <v>#N/A</v>
      </c>
      <c r="AQ310" s="261" t="e">
        <f t="shared" si="206"/>
        <v>#N/A</v>
      </c>
      <c r="BB310">
        <f t="shared" si="210"/>
        <v>0</v>
      </c>
      <c r="BC310">
        <f t="shared" si="208"/>
        <v>0</v>
      </c>
      <c r="BD310" s="28">
        <f t="shared" si="209"/>
        <v>0</v>
      </c>
    </row>
    <row r="311" spans="37:56" x14ac:dyDescent="0.25">
      <c r="AK311">
        <v>0</v>
      </c>
      <c r="AL311" t="e">
        <f t="shared" si="201"/>
        <v>#N/A</v>
      </c>
      <c r="AM311" t="e">
        <f t="shared" si="202"/>
        <v>#N/A</v>
      </c>
      <c r="AN311" t="e">
        <f t="shared" si="203"/>
        <v>#N/A</v>
      </c>
      <c r="AO311" s="261" t="e">
        <f t="shared" si="204"/>
        <v>#N/A</v>
      </c>
      <c r="AP311" s="261" t="e">
        <f t="shared" si="205"/>
        <v>#N/A</v>
      </c>
      <c r="AQ311" s="261" t="e">
        <f t="shared" si="206"/>
        <v>#N/A</v>
      </c>
      <c r="BB311">
        <f t="shared" si="210"/>
        <v>0</v>
      </c>
      <c r="BC311">
        <f t="shared" si="208"/>
        <v>0</v>
      </c>
      <c r="BD311" s="28">
        <f t="shared" si="209"/>
        <v>0</v>
      </c>
    </row>
    <row r="312" spans="37:56" x14ac:dyDescent="0.25">
      <c r="AK312">
        <v>0</v>
      </c>
      <c r="AL312" t="e">
        <f t="shared" si="201"/>
        <v>#N/A</v>
      </c>
      <c r="AM312" t="e">
        <f t="shared" si="202"/>
        <v>#N/A</v>
      </c>
      <c r="AN312" t="e">
        <f t="shared" si="203"/>
        <v>#N/A</v>
      </c>
      <c r="AO312" s="261" t="e">
        <f t="shared" si="204"/>
        <v>#N/A</v>
      </c>
      <c r="AP312" s="261" t="e">
        <f t="shared" si="205"/>
        <v>#N/A</v>
      </c>
      <c r="AQ312" s="261" t="e">
        <f t="shared" si="206"/>
        <v>#N/A</v>
      </c>
      <c r="BB312">
        <f t="shared" si="210"/>
        <v>0</v>
      </c>
      <c r="BC312">
        <f t="shared" si="208"/>
        <v>0</v>
      </c>
      <c r="BD312" s="28">
        <f t="shared" si="209"/>
        <v>0</v>
      </c>
    </row>
    <row r="313" spans="37:56" x14ac:dyDescent="0.25">
      <c r="AK313">
        <v>0</v>
      </c>
      <c r="AL313" t="e">
        <f t="shared" si="201"/>
        <v>#N/A</v>
      </c>
      <c r="AM313" t="e">
        <f t="shared" si="202"/>
        <v>#N/A</v>
      </c>
      <c r="AN313" t="e">
        <f t="shared" si="203"/>
        <v>#N/A</v>
      </c>
      <c r="AO313" s="261" t="e">
        <f t="shared" si="204"/>
        <v>#N/A</v>
      </c>
      <c r="AP313" s="261" t="e">
        <f t="shared" si="205"/>
        <v>#N/A</v>
      </c>
      <c r="AQ313" s="261" t="e">
        <f t="shared" si="206"/>
        <v>#N/A</v>
      </c>
      <c r="BB313">
        <f t="shared" si="210"/>
        <v>0</v>
      </c>
      <c r="BC313">
        <f t="shared" si="208"/>
        <v>0</v>
      </c>
      <c r="BD313" s="28">
        <f t="shared" si="209"/>
        <v>0</v>
      </c>
    </row>
    <row r="314" spans="37:56" x14ac:dyDescent="0.25">
      <c r="AK314">
        <v>0</v>
      </c>
      <c r="AL314" t="e">
        <f t="shared" si="201"/>
        <v>#N/A</v>
      </c>
      <c r="AM314" t="e">
        <f t="shared" si="202"/>
        <v>#N/A</v>
      </c>
      <c r="AN314" t="e">
        <f t="shared" si="203"/>
        <v>#N/A</v>
      </c>
      <c r="AO314" s="261" t="e">
        <f t="shared" si="204"/>
        <v>#N/A</v>
      </c>
      <c r="AP314" s="261" t="e">
        <f t="shared" si="205"/>
        <v>#N/A</v>
      </c>
      <c r="AQ314" s="261" t="e">
        <f t="shared" si="206"/>
        <v>#N/A</v>
      </c>
      <c r="BB314">
        <f t="shared" si="210"/>
        <v>0</v>
      </c>
      <c r="BC314">
        <f t="shared" si="208"/>
        <v>0</v>
      </c>
      <c r="BD314" s="28">
        <f t="shared" si="209"/>
        <v>0</v>
      </c>
    </row>
    <row r="315" spans="37:56" x14ac:dyDescent="0.25">
      <c r="AK315">
        <v>0</v>
      </c>
      <c r="AL315" t="e">
        <f t="shared" si="201"/>
        <v>#N/A</v>
      </c>
      <c r="AM315" t="e">
        <f t="shared" si="202"/>
        <v>#N/A</v>
      </c>
      <c r="AN315" t="e">
        <f t="shared" si="203"/>
        <v>#N/A</v>
      </c>
      <c r="AO315" s="261" t="e">
        <f t="shared" si="204"/>
        <v>#N/A</v>
      </c>
      <c r="AP315" s="261" t="e">
        <f t="shared" si="205"/>
        <v>#N/A</v>
      </c>
      <c r="AQ315" s="261" t="e">
        <f t="shared" si="206"/>
        <v>#N/A</v>
      </c>
      <c r="BB315">
        <f t="shared" si="210"/>
        <v>0</v>
      </c>
      <c r="BC315">
        <f t="shared" si="208"/>
        <v>0</v>
      </c>
      <c r="BD315" s="28">
        <f t="shared" si="209"/>
        <v>0</v>
      </c>
    </row>
    <row r="316" spans="37:56" x14ac:dyDescent="0.25">
      <c r="AK316">
        <v>0</v>
      </c>
      <c r="AL316" t="e">
        <f t="shared" si="201"/>
        <v>#N/A</v>
      </c>
      <c r="AM316" t="e">
        <f t="shared" si="202"/>
        <v>#N/A</v>
      </c>
      <c r="AN316" t="e">
        <f t="shared" si="203"/>
        <v>#N/A</v>
      </c>
      <c r="AO316" s="261" t="e">
        <f t="shared" si="204"/>
        <v>#N/A</v>
      </c>
      <c r="AP316" s="261" t="e">
        <f t="shared" si="205"/>
        <v>#N/A</v>
      </c>
      <c r="AQ316" s="261" t="e">
        <f t="shared" si="206"/>
        <v>#N/A</v>
      </c>
      <c r="BB316">
        <f t="shared" si="210"/>
        <v>0</v>
      </c>
      <c r="BC316">
        <f t="shared" si="208"/>
        <v>0</v>
      </c>
      <c r="BD316" s="28">
        <f t="shared" si="209"/>
        <v>0</v>
      </c>
    </row>
    <row r="317" spans="37:56" x14ac:dyDescent="0.25">
      <c r="AK317">
        <v>0</v>
      </c>
      <c r="AL317" t="e">
        <f t="shared" si="201"/>
        <v>#N/A</v>
      </c>
      <c r="AM317" t="e">
        <f t="shared" si="202"/>
        <v>#N/A</v>
      </c>
      <c r="AN317" t="e">
        <f t="shared" si="203"/>
        <v>#N/A</v>
      </c>
      <c r="AO317" s="261" t="e">
        <f t="shared" si="204"/>
        <v>#N/A</v>
      </c>
      <c r="AP317" s="261" t="e">
        <f t="shared" si="205"/>
        <v>#N/A</v>
      </c>
      <c r="AQ317" s="261" t="e">
        <f t="shared" si="206"/>
        <v>#N/A</v>
      </c>
      <c r="BB317">
        <f t="shared" si="210"/>
        <v>0</v>
      </c>
      <c r="BC317">
        <f t="shared" si="208"/>
        <v>0</v>
      </c>
      <c r="BD317" s="28">
        <f t="shared" si="209"/>
        <v>0</v>
      </c>
    </row>
    <row r="318" spans="37:56" x14ac:dyDescent="0.25">
      <c r="AK318">
        <v>0</v>
      </c>
      <c r="AL318" t="e">
        <f t="shared" si="201"/>
        <v>#N/A</v>
      </c>
      <c r="AM318" t="e">
        <f t="shared" si="202"/>
        <v>#N/A</v>
      </c>
      <c r="AN318" t="e">
        <f t="shared" si="203"/>
        <v>#N/A</v>
      </c>
      <c r="AO318" s="261" t="e">
        <f t="shared" si="204"/>
        <v>#N/A</v>
      </c>
      <c r="AP318" s="261" t="e">
        <f t="shared" si="205"/>
        <v>#N/A</v>
      </c>
      <c r="AQ318" s="261" t="e">
        <f t="shared" si="206"/>
        <v>#N/A</v>
      </c>
      <c r="BB318">
        <f t="shared" si="210"/>
        <v>0</v>
      </c>
      <c r="BC318">
        <f t="shared" si="208"/>
        <v>0</v>
      </c>
      <c r="BD318" s="28">
        <f t="shared" si="209"/>
        <v>0</v>
      </c>
    </row>
    <row r="319" spans="37:56" x14ac:dyDescent="0.25">
      <c r="AK319">
        <v>0</v>
      </c>
      <c r="AL319" t="e">
        <f t="shared" si="201"/>
        <v>#N/A</v>
      </c>
      <c r="AM319" t="e">
        <f t="shared" si="202"/>
        <v>#N/A</v>
      </c>
      <c r="AN319" t="e">
        <f t="shared" si="203"/>
        <v>#N/A</v>
      </c>
      <c r="AO319" s="261" t="e">
        <f t="shared" si="204"/>
        <v>#N/A</v>
      </c>
      <c r="AP319" s="261" t="e">
        <f t="shared" si="205"/>
        <v>#N/A</v>
      </c>
      <c r="AQ319" s="261" t="e">
        <f t="shared" si="206"/>
        <v>#N/A</v>
      </c>
      <c r="BB319">
        <f t="shared" si="210"/>
        <v>0</v>
      </c>
      <c r="BC319">
        <f t="shared" si="208"/>
        <v>0</v>
      </c>
      <c r="BD319" s="28">
        <f t="shared" si="209"/>
        <v>0</v>
      </c>
    </row>
    <row r="320" spans="37:56" x14ac:dyDescent="0.25">
      <c r="AK320">
        <v>0</v>
      </c>
      <c r="AL320" t="e">
        <f t="shared" si="201"/>
        <v>#N/A</v>
      </c>
      <c r="AM320" t="e">
        <f t="shared" si="202"/>
        <v>#N/A</v>
      </c>
      <c r="AN320" t="e">
        <f t="shared" si="203"/>
        <v>#N/A</v>
      </c>
      <c r="AO320" s="261" t="e">
        <f t="shared" si="204"/>
        <v>#N/A</v>
      </c>
      <c r="AP320" s="261" t="e">
        <f t="shared" si="205"/>
        <v>#N/A</v>
      </c>
      <c r="AQ320" s="261" t="e">
        <f t="shared" si="206"/>
        <v>#N/A</v>
      </c>
      <c r="BB320">
        <f t="shared" si="210"/>
        <v>0</v>
      </c>
      <c r="BC320">
        <f t="shared" si="208"/>
        <v>0</v>
      </c>
      <c r="BD320" s="28">
        <f t="shared" si="209"/>
        <v>0</v>
      </c>
    </row>
    <row r="321" spans="37:56" x14ac:dyDescent="0.25">
      <c r="AK321">
        <v>0</v>
      </c>
      <c r="AL321" t="e">
        <f t="shared" si="201"/>
        <v>#N/A</v>
      </c>
      <c r="AM321" t="e">
        <f t="shared" si="202"/>
        <v>#N/A</v>
      </c>
      <c r="AN321" t="e">
        <f t="shared" si="203"/>
        <v>#N/A</v>
      </c>
      <c r="AO321" s="261" t="e">
        <f t="shared" si="204"/>
        <v>#N/A</v>
      </c>
      <c r="AP321" s="261" t="e">
        <f t="shared" si="205"/>
        <v>#N/A</v>
      </c>
      <c r="AQ321" s="261" t="e">
        <f t="shared" si="206"/>
        <v>#N/A</v>
      </c>
      <c r="BB321">
        <f t="shared" si="210"/>
        <v>0</v>
      </c>
      <c r="BC321">
        <f t="shared" si="208"/>
        <v>0</v>
      </c>
      <c r="BD321" s="28">
        <f t="shared" si="209"/>
        <v>0</v>
      </c>
    </row>
    <row r="322" spans="37:56" x14ac:dyDescent="0.25">
      <c r="AK322">
        <v>0</v>
      </c>
      <c r="AL322" t="e">
        <f t="shared" si="201"/>
        <v>#N/A</v>
      </c>
      <c r="AM322" t="e">
        <f t="shared" si="202"/>
        <v>#N/A</v>
      </c>
      <c r="AN322" t="e">
        <f t="shared" si="203"/>
        <v>#N/A</v>
      </c>
      <c r="AO322" s="261" t="e">
        <f t="shared" si="204"/>
        <v>#N/A</v>
      </c>
      <c r="AP322" s="261" t="e">
        <f t="shared" si="205"/>
        <v>#N/A</v>
      </c>
      <c r="AQ322" s="261" t="e">
        <f t="shared" si="206"/>
        <v>#N/A</v>
      </c>
      <c r="BB322">
        <f t="shared" si="210"/>
        <v>0</v>
      </c>
      <c r="BC322">
        <f t="shared" si="208"/>
        <v>0</v>
      </c>
      <c r="BD322" s="28">
        <f t="shared" si="209"/>
        <v>0</v>
      </c>
    </row>
    <row r="323" spans="37:56" x14ac:dyDescent="0.25">
      <c r="AK323">
        <v>0</v>
      </c>
      <c r="AL323" t="e">
        <f t="shared" ref="AL323:AL386" si="211">_xlfn.XLOOKUP(AK323,A:A,F:F)</f>
        <v>#N/A</v>
      </c>
      <c r="AM323" t="e">
        <f t="shared" ref="AM323:AM386" si="212">_xlfn.XLOOKUP(AK323,A:A,J:J)</f>
        <v>#N/A</v>
      </c>
      <c r="AN323" t="e">
        <f t="shared" ref="AN323:AN386" si="213">_xlfn.XLOOKUP(AK323,A:A,M:M)+_xlfn.XLOOKUP(AK323,A:A,N:N)</f>
        <v>#N/A</v>
      </c>
      <c r="AO323" s="261" t="e">
        <f t="shared" ref="AO323:AO386" si="214">_xlfn.XLOOKUP(AK323,A:A,AG:AG)</f>
        <v>#N/A</v>
      </c>
      <c r="AP323" s="261" t="e">
        <f t="shared" ref="AP323:AP386" si="215">_xlfn.XLOOKUP(AK323,A:A,AD:AD)</f>
        <v>#N/A</v>
      </c>
      <c r="AQ323" s="261" t="e">
        <f t="shared" ref="AQ323:AQ386" si="216">_xlfn.XLOOKUP(AK323,A:A,AE:AE)</f>
        <v>#N/A</v>
      </c>
      <c r="BB323">
        <f t="shared" si="210"/>
        <v>0</v>
      </c>
      <c r="BC323">
        <f t="shared" ref="BC323:BC386" si="217">_xlfn.XLOOKUP(BA323,A:A,J:J)</f>
        <v>0</v>
      </c>
      <c r="BD323" s="28">
        <f t="shared" ref="BD323:BD386" si="218">_xlfn.XLOOKUP(BA323,A:A,M:M)+_xlfn.XLOOKUP(BA323,A:A,N:N)</f>
        <v>0</v>
      </c>
    </row>
    <row r="324" spans="37:56" x14ac:dyDescent="0.25">
      <c r="AK324">
        <v>0</v>
      </c>
      <c r="AL324" t="e">
        <f t="shared" si="211"/>
        <v>#N/A</v>
      </c>
      <c r="AM324" t="e">
        <f t="shared" si="212"/>
        <v>#N/A</v>
      </c>
      <c r="AN324" t="e">
        <f t="shared" si="213"/>
        <v>#N/A</v>
      </c>
      <c r="AO324" s="261" t="e">
        <f t="shared" si="214"/>
        <v>#N/A</v>
      </c>
      <c r="AP324" s="261" t="e">
        <f t="shared" si="215"/>
        <v>#N/A</v>
      </c>
      <c r="AQ324" s="261" t="e">
        <f t="shared" si="216"/>
        <v>#N/A</v>
      </c>
      <c r="BB324">
        <f t="shared" si="210"/>
        <v>0</v>
      </c>
      <c r="BC324">
        <f t="shared" si="217"/>
        <v>0</v>
      </c>
      <c r="BD324" s="28">
        <f t="shared" si="218"/>
        <v>0</v>
      </c>
    </row>
    <row r="325" spans="37:56" x14ac:dyDescent="0.25">
      <c r="AK325">
        <v>0</v>
      </c>
      <c r="AL325" t="e">
        <f t="shared" si="211"/>
        <v>#N/A</v>
      </c>
      <c r="AM325" t="e">
        <f t="shared" si="212"/>
        <v>#N/A</v>
      </c>
      <c r="AN325" t="e">
        <f t="shared" si="213"/>
        <v>#N/A</v>
      </c>
      <c r="AO325" s="261" t="e">
        <f t="shared" si="214"/>
        <v>#N/A</v>
      </c>
      <c r="AP325" s="261" t="e">
        <f t="shared" si="215"/>
        <v>#N/A</v>
      </c>
      <c r="AQ325" s="261" t="e">
        <f t="shared" si="216"/>
        <v>#N/A</v>
      </c>
      <c r="BB325">
        <f t="shared" si="210"/>
        <v>0</v>
      </c>
      <c r="BC325">
        <f t="shared" si="217"/>
        <v>0</v>
      </c>
      <c r="BD325" s="28">
        <f t="shared" si="218"/>
        <v>0</v>
      </c>
    </row>
    <row r="326" spans="37:56" x14ac:dyDescent="0.25">
      <c r="AK326">
        <v>0</v>
      </c>
      <c r="AL326" t="e">
        <f t="shared" si="211"/>
        <v>#N/A</v>
      </c>
      <c r="AM326" t="e">
        <f t="shared" si="212"/>
        <v>#N/A</v>
      </c>
      <c r="AN326" t="e">
        <f t="shared" si="213"/>
        <v>#N/A</v>
      </c>
      <c r="AO326" s="261" t="e">
        <f t="shared" si="214"/>
        <v>#N/A</v>
      </c>
      <c r="AP326" s="261" t="e">
        <f t="shared" si="215"/>
        <v>#N/A</v>
      </c>
      <c r="AQ326" s="261" t="e">
        <f t="shared" si="216"/>
        <v>#N/A</v>
      </c>
      <c r="BB326">
        <f t="shared" ref="BB326:BB389" si="219">_xlfn.XLOOKUP(BA326,A:A,E:E)</f>
        <v>0</v>
      </c>
      <c r="BC326">
        <f t="shared" si="217"/>
        <v>0</v>
      </c>
      <c r="BD326" s="28">
        <f t="shared" si="218"/>
        <v>0</v>
      </c>
    </row>
    <row r="327" spans="37:56" x14ac:dyDescent="0.25">
      <c r="AK327">
        <v>0</v>
      </c>
      <c r="AL327" t="e">
        <f t="shared" si="211"/>
        <v>#N/A</v>
      </c>
      <c r="AM327" t="e">
        <f t="shared" si="212"/>
        <v>#N/A</v>
      </c>
      <c r="AN327" t="e">
        <f t="shared" si="213"/>
        <v>#N/A</v>
      </c>
      <c r="AO327" s="261" t="e">
        <f t="shared" si="214"/>
        <v>#N/A</v>
      </c>
      <c r="AP327" s="261" t="e">
        <f t="shared" si="215"/>
        <v>#N/A</v>
      </c>
      <c r="AQ327" s="261" t="e">
        <f t="shared" si="216"/>
        <v>#N/A</v>
      </c>
      <c r="BB327">
        <f t="shared" si="219"/>
        <v>0</v>
      </c>
      <c r="BC327">
        <f t="shared" si="217"/>
        <v>0</v>
      </c>
      <c r="BD327" s="28">
        <f t="shared" si="218"/>
        <v>0</v>
      </c>
    </row>
    <row r="328" spans="37:56" x14ac:dyDescent="0.25">
      <c r="AK328">
        <v>0</v>
      </c>
      <c r="AL328" t="e">
        <f t="shared" si="211"/>
        <v>#N/A</v>
      </c>
      <c r="AM328" t="e">
        <f t="shared" si="212"/>
        <v>#N/A</v>
      </c>
      <c r="AN328" t="e">
        <f t="shared" si="213"/>
        <v>#N/A</v>
      </c>
      <c r="AO328" s="261" t="e">
        <f t="shared" si="214"/>
        <v>#N/A</v>
      </c>
      <c r="AP328" s="261" t="e">
        <f t="shared" si="215"/>
        <v>#N/A</v>
      </c>
      <c r="AQ328" s="261" t="e">
        <f t="shared" si="216"/>
        <v>#N/A</v>
      </c>
      <c r="BB328">
        <f t="shared" si="219"/>
        <v>0</v>
      </c>
      <c r="BC328">
        <f t="shared" si="217"/>
        <v>0</v>
      </c>
      <c r="BD328" s="28">
        <f t="shared" si="218"/>
        <v>0</v>
      </c>
    </row>
    <row r="329" spans="37:56" x14ac:dyDescent="0.25">
      <c r="AK329">
        <v>0</v>
      </c>
      <c r="AL329" t="e">
        <f t="shared" si="211"/>
        <v>#N/A</v>
      </c>
      <c r="AM329" t="e">
        <f t="shared" si="212"/>
        <v>#N/A</v>
      </c>
      <c r="AN329" t="e">
        <f t="shared" si="213"/>
        <v>#N/A</v>
      </c>
      <c r="AO329" s="261" t="e">
        <f t="shared" si="214"/>
        <v>#N/A</v>
      </c>
      <c r="AP329" s="261" t="e">
        <f t="shared" si="215"/>
        <v>#N/A</v>
      </c>
      <c r="AQ329" s="261" t="e">
        <f t="shared" si="216"/>
        <v>#N/A</v>
      </c>
      <c r="BB329">
        <f t="shared" si="219"/>
        <v>0</v>
      </c>
      <c r="BC329">
        <f t="shared" si="217"/>
        <v>0</v>
      </c>
      <c r="BD329" s="28">
        <f t="shared" si="218"/>
        <v>0</v>
      </c>
    </row>
    <row r="330" spans="37:56" x14ac:dyDescent="0.25">
      <c r="AK330">
        <v>0</v>
      </c>
      <c r="AL330" t="e">
        <f t="shared" si="211"/>
        <v>#N/A</v>
      </c>
      <c r="AM330" t="e">
        <f t="shared" si="212"/>
        <v>#N/A</v>
      </c>
      <c r="AN330" t="e">
        <f t="shared" si="213"/>
        <v>#N/A</v>
      </c>
      <c r="AO330" s="261" t="e">
        <f t="shared" si="214"/>
        <v>#N/A</v>
      </c>
      <c r="AP330" s="261" t="e">
        <f t="shared" si="215"/>
        <v>#N/A</v>
      </c>
      <c r="AQ330" s="261" t="e">
        <f t="shared" si="216"/>
        <v>#N/A</v>
      </c>
      <c r="BB330">
        <f t="shared" si="219"/>
        <v>0</v>
      </c>
      <c r="BC330">
        <f t="shared" si="217"/>
        <v>0</v>
      </c>
      <c r="BD330" s="28">
        <f t="shared" si="218"/>
        <v>0</v>
      </c>
    </row>
    <row r="331" spans="37:56" x14ac:dyDescent="0.25">
      <c r="AK331">
        <v>0</v>
      </c>
      <c r="AL331" t="e">
        <f t="shared" si="211"/>
        <v>#N/A</v>
      </c>
      <c r="AM331" t="e">
        <f t="shared" si="212"/>
        <v>#N/A</v>
      </c>
      <c r="AN331" t="e">
        <f t="shared" si="213"/>
        <v>#N/A</v>
      </c>
      <c r="AO331" s="261" t="e">
        <f t="shared" si="214"/>
        <v>#N/A</v>
      </c>
      <c r="AP331" s="261" t="e">
        <f t="shared" si="215"/>
        <v>#N/A</v>
      </c>
      <c r="AQ331" s="261" t="e">
        <f t="shared" si="216"/>
        <v>#N/A</v>
      </c>
      <c r="BB331">
        <f t="shared" si="219"/>
        <v>0</v>
      </c>
      <c r="BC331">
        <f t="shared" si="217"/>
        <v>0</v>
      </c>
      <c r="BD331" s="28">
        <f t="shared" si="218"/>
        <v>0</v>
      </c>
    </row>
    <row r="332" spans="37:56" x14ac:dyDescent="0.25">
      <c r="AK332">
        <v>0</v>
      </c>
      <c r="AL332" t="e">
        <f t="shared" si="211"/>
        <v>#N/A</v>
      </c>
      <c r="AM332" t="e">
        <f t="shared" si="212"/>
        <v>#N/A</v>
      </c>
      <c r="AN332" t="e">
        <f t="shared" si="213"/>
        <v>#N/A</v>
      </c>
      <c r="AO332" s="261" t="e">
        <f t="shared" si="214"/>
        <v>#N/A</v>
      </c>
      <c r="AP332" s="261" t="e">
        <f t="shared" si="215"/>
        <v>#N/A</v>
      </c>
      <c r="AQ332" s="261" t="e">
        <f t="shared" si="216"/>
        <v>#N/A</v>
      </c>
      <c r="BB332">
        <f t="shared" si="219"/>
        <v>0</v>
      </c>
      <c r="BC332">
        <f t="shared" si="217"/>
        <v>0</v>
      </c>
      <c r="BD332" s="28">
        <f t="shared" si="218"/>
        <v>0</v>
      </c>
    </row>
    <row r="333" spans="37:56" x14ac:dyDescent="0.25">
      <c r="AK333">
        <v>0</v>
      </c>
      <c r="AL333" t="e">
        <f t="shared" si="211"/>
        <v>#N/A</v>
      </c>
      <c r="AM333" t="e">
        <f t="shared" si="212"/>
        <v>#N/A</v>
      </c>
      <c r="AN333" t="e">
        <f t="shared" si="213"/>
        <v>#N/A</v>
      </c>
      <c r="AO333" s="261" t="e">
        <f t="shared" si="214"/>
        <v>#N/A</v>
      </c>
      <c r="AP333" s="261" t="e">
        <f t="shared" si="215"/>
        <v>#N/A</v>
      </c>
      <c r="AQ333" s="261" t="e">
        <f t="shared" si="216"/>
        <v>#N/A</v>
      </c>
      <c r="BB333">
        <f t="shared" si="219"/>
        <v>0</v>
      </c>
      <c r="BC333">
        <f t="shared" si="217"/>
        <v>0</v>
      </c>
      <c r="BD333" s="28">
        <f t="shared" si="218"/>
        <v>0</v>
      </c>
    </row>
    <row r="334" spans="37:56" x14ac:dyDescent="0.25">
      <c r="AK334">
        <v>0</v>
      </c>
      <c r="AL334" t="e">
        <f t="shared" si="211"/>
        <v>#N/A</v>
      </c>
      <c r="AM334" t="e">
        <f t="shared" si="212"/>
        <v>#N/A</v>
      </c>
      <c r="AN334" t="e">
        <f t="shared" si="213"/>
        <v>#N/A</v>
      </c>
      <c r="AO334" s="261" t="e">
        <f t="shared" si="214"/>
        <v>#N/A</v>
      </c>
      <c r="AP334" s="261" t="e">
        <f t="shared" si="215"/>
        <v>#N/A</v>
      </c>
      <c r="AQ334" s="261" t="e">
        <f t="shared" si="216"/>
        <v>#N/A</v>
      </c>
      <c r="BB334">
        <f t="shared" si="219"/>
        <v>0</v>
      </c>
      <c r="BC334">
        <f t="shared" si="217"/>
        <v>0</v>
      </c>
      <c r="BD334" s="28">
        <f t="shared" si="218"/>
        <v>0</v>
      </c>
    </row>
    <row r="335" spans="37:56" x14ac:dyDescent="0.25">
      <c r="AK335">
        <v>0</v>
      </c>
      <c r="AL335" t="e">
        <f t="shared" si="211"/>
        <v>#N/A</v>
      </c>
      <c r="AM335" t="e">
        <f t="shared" si="212"/>
        <v>#N/A</v>
      </c>
      <c r="AN335" t="e">
        <f t="shared" si="213"/>
        <v>#N/A</v>
      </c>
      <c r="AO335" s="261" t="e">
        <f t="shared" si="214"/>
        <v>#N/A</v>
      </c>
      <c r="AP335" s="261" t="e">
        <f t="shared" si="215"/>
        <v>#N/A</v>
      </c>
      <c r="AQ335" s="261" t="e">
        <f t="shared" si="216"/>
        <v>#N/A</v>
      </c>
      <c r="BB335">
        <f t="shared" si="219"/>
        <v>0</v>
      </c>
      <c r="BC335">
        <f t="shared" si="217"/>
        <v>0</v>
      </c>
      <c r="BD335" s="28">
        <f t="shared" si="218"/>
        <v>0</v>
      </c>
    </row>
    <row r="336" spans="37:56" x14ac:dyDescent="0.25">
      <c r="AK336">
        <v>0</v>
      </c>
      <c r="AL336" t="e">
        <f t="shared" si="211"/>
        <v>#N/A</v>
      </c>
      <c r="AM336" t="e">
        <f t="shared" si="212"/>
        <v>#N/A</v>
      </c>
      <c r="AN336" t="e">
        <f t="shared" si="213"/>
        <v>#N/A</v>
      </c>
      <c r="AO336" s="261" t="e">
        <f t="shared" si="214"/>
        <v>#N/A</v>
      </c>
      <c r="AP336" s="261" t="e">
        <f t="shared" si="215"/>
        <v>#N/A</v>
      </c>
      <c r="AQ336" s="261" t="e">
        <f t="shared" si="216"/>
        <v>#N/A</v>
      </c>
      <c r="BB336">
        <f t="shared" si="219"/>
        <v>0</v>
      </c>
      <c r="BC336">
        <f t="shared" si="217"/>
        <v>0</v>
      </c>
      <c r="BD336" s="28">
        <f t="shared" si="218"/>
        <v>0</v>
      </c>
    </row>
    <row r="337" spans="37:56" x14ac:dyDescent="0.25">
      <c r="AK337">
        <v>0</v>
      </c>
      <c r="AL337" t="e">
        <f t="shared" si="211"/>
        <v>#N/A</v>
      </c>
      <c r="AM337" t="e">
        <f t="shared" si="212"/>
        <v>#N/A</v>
      </c>
      <c r="AN337" t="e">
        <f t="shared" si="213"/>
        <v>#N/A</v>
      </c>
      <c r="AO337" s="261" t="e">
        <f t="shared" si="214"/>
        <v>#N/A</v>
      </c>
      <c r="AP337" s="261" t="e">
        <f t="shared" si="215"/>
        <v>#N/A</v>
      </c>
      <c r="AQ337" s="261" t="e">
        <f t="shared" si="216"/>
        <v>#N/A</v>
      </c>
      <c r="BB337">
        <f t="shared" si="219"/>
        <v>0</v>
      </c>
      <c r="BC337">
        <f t="shared" si="217"/>
        <v>0</v>
      </c>
      <c r="BD337" s="28">
        <f t="shared" si="218"/>
        <v>0</v>
      </c>
    </row>
    <row r="338" spans="37:56" x14ac:dyDescent="0.25">
      <c r="AK338">
        <v>0</v>
      </c>
      <c r="AL338" t="e">
        <f t="shared" si="211"/>
        <v>#N/A</v>
      </c>
      <c r="AM338" t="e">
        <f t="shared" si="212"/>
        <v>#N/A</v>
      </c>
      <c r="AN338" t="e">
        <f t="shared" si="213"/>
        <v>#N/A</v>
      </c>
      <c r="AO338" s="261" t="e">
        <f t="shared" si="214"/>
        <v>#N/A</v>
      </c>
      <c r="AP338" s="261" t="e">
        <f t="shared" si="215"/>
        <v>#N/A</v>
      </c>
      <c r="AQ338" s="261" t="e">
        <f t="shared" si="216"/>
        <v>#N/A</v>
      </c>
      <c r="BB338">
        <f t="shared" si="219"/>
        <v>0</v>
      </c>
      <c r="BC338">
        <f t="shared" si="217"/>
        <v>0</v>
      </c>
      <c r="BD338" s="28">
        <f t="shared" si="218"/>
        <v>0</v>
      </c>
    </row>
    <row r="339" spans="37:56" x14ac:dyDescent="0.25">
      <c r="AK339">
        <v>0</v>
      </c>
      <c r="AL339" t="e">
        <f t="shared" si="211"/>
        <v>#N/A</v>
      </c>
      <c r="AM339" t="e">
        <f t="shared" si="212"/>
        <v>#N/A</v>
      </c>
      <c r="AN339" t="e">
        <f t="shared" si="213"/>
        <v>#N/A</v>
      </c>
      <c r="AO339" s="261" t="e">
        <f t="shared" si="214"/>
        <v>#N/A</v>
      </c>
      <c r="AP339" s="261" t="e">
        <f t="shared" si="215"/>
        <v>#N/A</v>
      </c>
      <c r="AQ339" s="261" t="e">
        <f t="shared" si="216"/>
        <v>#N/A</v>
      </c>
      <c r="BB339">
        <f t="shared" si="219"/>
        <v>0</v>
      </c>
      <c r="BC339">
        <f t="shared" si="217"/>
        <v>0</v>
      </c>
      <c r="BD339" s="28">
        <f t="shared" si="218"/>
        <v>0</v>
      </c>
    </row>
    <row r="340" spans="37:56" x14ac:dyDescent="0.25">
      <c r="AK340">
        <v>0</v>
      </c>
      <c r="AL340" t="e">
        <f t="shared" si="211"/>
        <v>#N/A</v>
      </c>
      <c r="AM340" t="e">
        <f t="shared" si="212"/>
        <v>#N/A</v>
      </c>
      <c r="AN340" t="e">
        <f t="shared" si="213"/>
        <v>#N/A</v>
      </c>
      <c r="AO340" s="261" t="e">
        <f t="shared" si="214"/>
        <v>#N/A</v>
      </c>
      <c r="AP340" s="261" t="e">
        <f t="shared" si="215"/>
        <v>#N/A</v>
      </c>
      <c r="AQ340" s="261" t="e">
        <f t="shared" si="216"/>
        <v>#N/A</v>
      </c>
      <c r="BB340">
        <f t="shared" si="219"/>
        <v>0</v>
      </c>
      <c r="BC340">
        <f t="shared" si="217"/>
        <v>0</v>
      </c>
      <c r="BD340" s="28">
        <f t="shared" si="218"/>
        <v>0</v>
      </c>
    </row>
    <row r="341" spans="37:56" x14ac:dyDescent="0.25">
      <c r="AK341">
        <v>0</v>
      </c>
      <c r="AL341" t="e">
        <f t="shared" si="211"/>
        <v>#N/A</v>
      </c>
      <c r="AM341" t="e">
        <f t="shared" si="212"/>
        <v>#N/A</v>
      </c>
      <c r="AN341" t="e">
        <f t="shared" si="213"/>
        <v>#N/A</v>
      </c>
      <c r="AO341" s="261" t="e">
        <f t="shared" si="214"/>
        <v>#N/A</v>
      </c>
      <c r="AP341" s="261" t="e">
        <f t="shared" si="215"/>
        <v>#N/A</v>
      </c>
      <c r="AQ341" s="261" t="e">
        <f t="shared" si="216"/>
        <v>#N/A</v>
      </c>
      <c r="BB341">
        <f t="shared" si="219"/>
        <v>0</v>
      </c>
      <c r="BC341">
        <f t="shared" si="217"/>
        <v>0</v>
      </c>
      <c r="BD341" s="28">
        <f t="shared" si="218"/>
        <v>0</v>
      </c>
    </row>
    <row r="342" spans="37:56" x14ac:dyDescent="0.25">
      <c r="AK342">
        <v>0</v>
      </c>
      <c r="AL342" t="e">
        <f t="shared" si="211"/>
        <v>#N/A</v>
      </c>
      <c r="AM342" t="e">
        <f t="shared" si="212"/>
        <v>#N/A</v>
      </c>
      <c r="AN342" t="e">
        <f t="shared" si="213"/>
        <v>#N/A</v>
      </c>
      <c r="AO342" s="261" t="e">
        <f t="shared" si="214"/>
        <v>#N/A</v>
      </c>
      <c r="AP342" s="261" t="e">
        <f t="shared" si="215"/>
        <v>#N/A</v>
      </c>
      <c r="AQ342" s="261" t="e">
        <f t="shared" si="216"/>
        <v>#N/A</v>
      </c>
      <c r="BB342">
        <f t="shared" si="219"/>
        <v>0</v>
      </c>
      <c r="BC342">
        <f t="shared" si="217"/>
        <v>0</v>
      </c>
      <c r="BD342" s="28">
        <f t="shared" si="218"/>
        <v>0</v>
      </c>
    </row>
    <row r="343" spans="37:56" x14ac:dyDescent="0.25">
      <c r="AK343">
        <v>0</v>
      </c>
      <c r="AL343" t="e">
        <f t="shared" si="211"/>
        <v>#N/A</v>
      </c>
      <c r="AM343" t="e">
        <f t="shared" si="212"/>
        <v>#N/A</v>
      </c>
      <c r="AN343" t="e">
        <f t="shared" si="213"/>
        <v>#N/A</v>
      </c>
      <c r="AO343" s="261" t="e">
        <f t="shared" si="214"/>
        <v>#N/A</v>
      </c>
      <c r="AP343" s="261" t="e">
        <f t="shared" si="215"/>
        <v>#N/A</v>
      </c>
      <c r="AQ343" s="261" t="e">
        <f t="shared" si="216"/>
        <v>#N/A</v>
      </c>
      <c r="BB343">
        <f t="shared" si="219"/>
        <v>0</v>
      </c>
      <c r="BC343">
        <f t="shared" si="217"/>
        <v>0</v>
      </c>
      <c r="BD343" s="28">
        <f t="shared" si="218"/>
        <v>0</v>
      </c>
    </row>
    <row r="344" spans="37:56" x14ac:dyDescent="0.25">
      <c r="AK344">
        <v>0</v>
      </c>
      <c r="AL344" t="e">
        <f t="shared" si="211"/>
        <v>#N/A</v>
      </c>
      <c r="AM344" t="e">
        <f t="shared" si="212"/>
        <v>#N/A</v>
      </c>
      <c r="AN344" t="e">
        <f t="shared" si="213"/>
        <v>#N/A</v>
      </c>
      <c r="AO344" s="261" t="e">
        <f t="shared" si="214"/>
        <v>#N/A</v>
      </c>
      <c r="AP344" s="261" t="e">
        <f t="shared" si="215"/>
        <v>#N/A</v>
      </c>
      <c r="AQ344" s="261" t="e">
        <f t="shared" si="216"/>
        <v>#N/A</v>
      </c>
      <c r="BB344">
        <f t="shared" si="219"/>
        <v>0</v>
      </c>
      <c r="BC344">
        <f t="shared" si="217"/>
        <v>0</v>
      </c>
      <c r="BD344" s="28">
        <f t="shared" si="218"/>
        <v>0</v>
      </c>
    </row>
    <row r="345" spans="37:56" x14ac:dyDescent="0.25">
      <c r="AK345">
        <v>0</v>
      </c>
      <c r="AL345" t="e">
        <f t="shared" si="211"/>
        <v>#N/A</v>
      </c>
      <c r="AM345" t="e">
        <f t="shared" si="212"/>
        <v>#N/A</v>
      </c>
      <c r="AN345" t="e">
        <f t="shared" si="213"/>
        <v>#N/A</v>
      </c>
      <c r="AO345" s="261" t="e">
        <f t="shared" si="214"/>
        <v>#N/A</v>
      </c>
      <c r="AP345" s="261" t="e">
        <f t="shared" si="215"/>
        <v>#N/A</v>
      </c>
      <c r="AQ345" s="261" t="e">
        <f t="shared" si="216"/>
        <v>#N/A</v>
      </c>
      <c r="BB345">
        <f t="shared" si="219"/>
        <v>0</v>
      </c>
      <c r="BC345">
        <f t="shared" si="217"/>
        <v>0</v>
      </c>
      <c r="BD345" s="28">
        <f t="shared" si="218"/>
        <v>0</v>
      </c>
    </row>
    <row r="346" spans="37:56" x14ac:dyDescent="0.25">
      <c r="AK346">
        <v>0</v>
      </c>
      <c r="AL346" t="e">
        <f t="shared" si="211"/>
        <v>#N/A</v>
      </c>
      <c r="AM346" t="e">
        <f t="shared" si="212"/>
        <v>#N/A</v>
      </c>
      <c r="AN346" t="e">
        <f t="shared" si="213"/>
        <v>#N/A</v>
      </c>
      <c r="AO346" s="261" t="e">
        <f t="shared" si="214"/>
        <v>#N/A</v>
      </c>
      <c r="AP346" s="261" t="e">
        <f t="shared" si="215"/>
        <v>#N/A</v>
      </c>
      <c r="AQ346" s="261" t="e">
        <f t="shared" si="216"/>
        <v>#N/A</v>
      </c>
      <c r="BB346">
        <f t="shared" si="219"/>
        <v>0</v>
      </c>
      <c r="BC346">
        <f t="shared" si="217"/>
        <v>0</v>
      </c>
      <c r="BD346" s="28">
        <f t="shared" si="218"/>
        <v>0</v>
      </c>
    </row>
    <row r="347" spans="37:56" x14ac:dyDescent="0.25">
      <c r="AK347">
        <v>0</v>
      </c>
      <c r="AL347" t="e">
        <f t="shared" si="211"/>
        <v>#N/A</v>
      </c>
      <c r="AM347" t="e">
        <f t="shared" si="212"/>
        <v>#N/A</v>
      </c>
      <c r="AN347" t="e">
        <f t="shared" si="213"/>
        <v>#N/A</v>
      </c>
      <c r="AO347" s="261" t="e">
        <f t="shared" si="214"/>
        <v>#N/A</v>
      </c>
      <c r="AP347" s="261" t="e">
        <f t="shared" si="215"/>
        <v>#N/A</v>
      </c>
      <c r="AQ347" s="261" t="e">
        <f t="shared" si="216"/>
        <v>#N/A</v>
      </c>
      <c r="BB347">
        <f t="shared" si="219"/>
        <v>0</v>
      </c>
      <c r="BC347">
        <f t="shared" si="217"/>
        <v>0</v>
      </c>
      <c r="BD347" s="28">
        <f t="shared" si="218"/>
        <v>0</v>
      </c>
    </row>
    <row r="348" spans="37:56" x14ac:dyDescent="0.25">
      <c r="AK348">
        <v>0</v>
      </c>
      <c r="AL348" t="e">
        <f t="shared" si="211"/>
        <v>#N/A</v>
      </c>
      <c r="AM348" t="e">
        <f t="shared" si="212"/>
        <v>#N/A</v>
      </c>
      <c r="AN348" t="e">
        <f t="shared" si="213"/>
        <v>#N/A</v>
      </c>
      <c r="AO348" s="261" t="e">
        <f t="shared" si="214"/>
        <v>#N/A</v>
      </c>
      <c r="AP348" s="261" t="e">
        <f t="shared" si="215"/>
        <v>#N/A</v>
      </c>
      <c r="AQ348" s="261" t="e">
        <f t="shared" si="216"/>
        <v>#N/A</v>
      </c>
      <c r="BB348">
        <f t="shared" si="219"/>
        <v>0</v>
      </c>
      <c r="BC348">
        <f t="shared" si="217"/>
        <v>0</v>
      </c>
      <c r="BD348" s="28">
        <f t="shared" si="218"/>
        <v>0</v>
      </c>
    </row>
    <row r="349" spans="37:56" x14ac:dyDescent="0.25">
      <c r="AK349">
        <v>0</v>
      </c>
      <c r="AL349" t="e">
        <f t="shared" si="211"/>
        <v>#N/A</v>
      </c>
      <c r="AM349" t="e">
        <f t="shared" si="212"/>
        <v>#N/A</v>
      </c>
      <c r="AN349" t="e">
        <f t="shared" si="213"/>
        <v>#N/A</v>
      </c>
      <c r="AO349" s="261" t="e">
        <f t="shared" si="214"/>
        <v>#N/A</v>
      </c>
      <c r="AP349" s="261" t="e">
        <f t="shared" si="215"/>
        <v>#N/A</v>
      </c>
      <c r="AQ349" s="261" t="e">
        <f t="shared" si="216"/>
        <v>#N/A</v>
      </c>
      <c r="BB349">
        <f t="shared" si="219"/>
        <v>0</v>
      </c>
      <c r="BC349">
        <f t="shared" si="217"/>
        <v>0</v>
      </c>
      <c r="BD349" s="28">
        <f t="shared" si="218"/>
        <v>0</v>
      </c>
    </row>
    <row r="350" spans="37:56" x14ac:dyDescent="0.25">
      <c r="AK350">
        <v>0</v>
      </c>
      <c r="AL350" t="e">
        <f t="shared" si="211"/>
        <v>#N/A</v>
      </c>
      <c r="AM350" t="e">
        <f t="shared" si="212"/>
        <v>#N/A</v>
      </c>
      <c r="AN350" t="e">
        <f t="shared" si="213"/>
        <v>#N/A</v>
      </c>
      <c r="AO350" s="261" t="e">
        <f t="shared" si="214"/>
        <v>#N/A</v>
      </c>
      <c r="AP350" s="261" t="e">
        <f t="shared" si="215"/>
        <v>#N/A</v>
      </c>
      <c r="AQ350" s="261" t="e">
        <f t="shared" si="216"/>
        <v>#N/A</v>
      </c>
      <c r="BB350">
        <f t="shared" si="219"/>
        <v>0</v>
      </c>
      <c r="BC350">
        <f t="shared" si="217"/>
        <v>0</v>
      </c>
      <c r="BD350" s="28">
        <f t="shared" si="218"/>
        <v>0</v>
      </c>
    </row>
    <row r="351" spans="37:56" x14ac:dyDescent="0.25">
      <c r="AK351">
        <v>0</v>
      </c>
      <c r="AL351" t="e">
        <f t="shared" si="211"/>
        <v>#N/A</v>
      </c>
      <c r="AM351" t="e">
        <f t="shared" si="212"/>
        <v>#N/A</v>
      </c>
      <c r="AN351" t="e">
        <f t="shared" si="213"/>
        <v>#N/A</v>
      </c>
      <c r="AO351" s="261" t="e">
        <f t="shared" si="214"/>
        <v>#N/A</v>
      </c>
      <c r="AP351" s="261" t="e">
        <f t="shared" si="215"/>
        <v>#N/A</v>
      </c>
      <c r="AQ351" s="261" t="e">
        <f t="shared" si="216"/>
        <v>#N/A</v>
      </c>
      <c r="BB351">
        <f t="shared" si="219"/>
        <v>0</v>
      </c>
      <c r="BC351">
        <f t="shared" si="217"/>
        <v>0</v>
      </c>
      <c r="BD351" s="28">
        <f t="shared" si="218"/>
        <v>0</v>
      </c>
    </row>
    <row r="352" spans="37:56" x14ac:dyDescent="0.25">
      <c r="AK352">
        <v>0</v>
      </c>
      <c r="AL352" t="e">
        <f t="shared" si="211"/>
        <v>#N/A</v>
      </c>
      <c r="AM352" t="e">
        <f t="shared" si="212"/>
        <v>#N/A</v>
      </c>
      <c r="AN352" t="e">
        <f t="shared" si="213"/>
        <v>#N/A</v>
      </c>
      <c r="AO352" s="261" t="e">
        <f t="shared" si="214"/>
        <v>#N/A</v>
      </c>
      <c r="AP352" s="261" t="e">
        <f t="shared" si="215"/>
        <v>#N/A</v>
      </c>
      <c r="AQ352" s="261" t="e">
        <f t="shared" si="216"/>
        <v>#N/A</v>
      </c>
      <c r="BB352">
        <f t="shared" si="219"/>
        <v>0</v>
      </c>
      <c r="BC352">
        <f t="shared" si="217"/>
        <v>0</v>
      </c>
      <c r="BD352" s="28">
        <f t="shared" si="218"/>
        <v>0</v>
      </c>
    </row>
    <row r="353" spans="37:56" x14ac:dyDescent="0.25">
      <c r="AK353">
        <v>0</v>
      </c>
      <c r="AL353" t="e">
        <f t="shared" si="211"/>
        <v>#N/A</v>
      </c>
      <c r="AM353" t="e">
        <f t="shared" si="212"/>
        <v>#N/A</v>
      </c>
      <c r="AN353" t="e">
        <f t="shared" si="213"/>
        <v>#N/A</v>
      </c>
      <c r="AO353" s="261" t="e">
        <f t="shared" si="214"/>
        <v>#N/A</v>
      </c>
      <c r="AP353" s="261" t="e">
        <f t="shared" si="215"/>
        <v>#N/A</v>
      </c>
      <c r="AQ353" s="261" t="e">
        <f t="shared" si="216"/>
        <v>#N/A</v>
      </c>
      <c r="BB353">
        <f t="shared" si="219"/>
        <v>0</v>
      </c>
      <c r="BC353">
        <f t="shared" si="217"/>
        <v>0</v>
      </c>
      <c r="BD353" s="28">
        <f t="shared" si="218"/>
        <v>0</v>
      </c>
    </row>
    <row r="354" spans="37:56" x14ac:dyDescent="0.25">
      <c r="AK354">
        <v>0</v>
      </c>
      <c r="AL354" t="e">
        <f t="shared" si="211"/>
        <v>#N/A</v>
      </c>
      <c r="AM354" t="e">
        <f t="shared" si="212"/>
        <v>#N/A</v>
      </c>
      <c r="AN354" t="e">
        <f t="shared" si="213"/>
        <v>#N/A</v>
      </c>
      <c r="AO354" s="261" t="e">
        <f t="shared" si="214"/>
        <v>#N/A</v>
      </c>
      <c r="AP354" s="261" t="e">
        <f t="shared" si="215"/>
        <v>#N/A</v>
      </c>
      <c r="AQ354" s="261" t="e">
        <f t="shared" si="216"/>
        <v>#N/A</v>
      </c>
      <c r="BB354">
        <f t="shared" si="219"/>
        <v>0</v>
      </c>
      <c r="BC354">
        <f t="shared" si="217"/>
        <v>0</v>
      </c>
      <c r="BD354" s="28">
        <f t="shared" si="218"/>
        <v>0</v>
      </c>
    </row>
    <row r="355" spans="37:56" x14ac:dyDescent="0.25">
      <c r="AK355">
        <v>0</v>
      </c>
      <c r="AL355" t="e">
        <f t="shared" si="211"/>
        <v>#N/A</v>
      </c>
      <c r="AM355" t="e">
        <f t="shared" si="212"/>
        <v>#N/A</v>
      </c>
      <c r="AN355" t="e">
        <f t="shared" si="213"/>
        <v>#N/A</v>
      </c>
      <c r="AO355" s="261" t="e">
        <f t="shared" si="214"/>
        <v>#N/A</v>
      </c>
      <c r="AP355" s="261" t="e">
        <f t="shared" si="215"/>
        <v>#N/A</v>
      </c>
      <c r="AQ355" s="261" t="e">
        <f t="shared" si="216"/>
        <v>#N/A</v>
      </c>
      <c r="BB355">
        <f t="shared" si="219"/>
        <v>0</v>
      </c>
      <c r="BC355">
        <f t="shared" si="217"/>
        <v>0</v>
      </c>
      <c r="BD355" s="28">
        <f t="shared" si="218"/>
        <v>0</v>
      </c>
    </row>
    <row r="356" spans="37:56" x14ac:dyDescent="0.25">
      <c r="AK356">
        <v>0</v>
      </c>
      <c r="AL356" t="e">
        <f t="shared" si="211"/>
        <v>#N/A</v>
      </c>
      <c r="AM356" t="e">
        <f t="shared" si="212"/>
        <v>#N/A</v>
      </c>
      <c r="AN356" t="e">
        <f t="shared" si="213"/>
        <v>#N/A</v>
      </c>
      <c r="AO356" s="261" t="e">
        <f t="shared" si="214"/>
        <v>#N/A</v>
      </c>
      <c r="AP356" s="261" t="e">
        <f t="shared" si="215"/>
        <v>#N/A</v>
      </c>
      <c r="AQ356" s="261" t="e">
        <f t="shared" si="216"/>
        <v>#N/A</v>
      </c>
      <c r="BB356">
        <f t="shared" si="219"/>
        <v>0</v>
      </c>
      <c r="BC356">
        <f t="shared" si="217"/>
        <v>0</v>
      </c>
      <c r="BD356" s="28">
        <f t="shared" si="218"/>
        <v>0</v>
      </c>
    </row>
    <row r="357" spans="37:56" x14ac:dyDescent="0.25">
      <c r="AK357">
        <v>0</v>
      </c>
      <c r="AL357" t="e">
        <f t="shared" si="211"/>
        <v>#N/A</v>
      </c>
      <c r="AM357" t="e">
        <f t="shared" si="212"/>
        <v>#N/A</v>
      </c>
      <c r="AN357" t="e">
        <f t="shared" si="213"/>
        <v>#N/A</v>
      </c>
      <c r="AO357" s="261" t="e">
        <f t="shared" si="214"/>
        <v>#N/A</v>
      </c>
      <c r="AP357" s="261" t="e">
        <f t="shared" si="215"/>
        <v>#N/A</v>
      </c>
      <c r="AQ357" s="261" t="e">
        <f t="shared" si="216"/>
        <v>#N/A</v>
      </c>
      <c r="BB357">
        <f t="shared" si="219"/>
        <v>0</v>
      </c>
      <c r="BC357">
        <f t="shared" si="217"/>
        <v>0</v>
      </c>
      <c r="BD357" s="28">
        <f t="shared" si="218"/>
        <v>0</v>
      </c>
    </row>
    <row r="358" spans="37:56" x14ac:dyDescent="0.25">
      <c r="AK358">
        <v>0</v>
      </c>
      <c r="AL358" t="e">
        <f t="shared" si="211"/>
        <v>#N/A</v>
      </c>
      <c r="AM358" t="e">
        <f t="shared" si="212"/>
        <v>#N/A</v>
      </c>
      <c r="AN358" t="e">
        <f t="shared" si="213"/>
        <v>#N/A</v>
      </c>
      <c r="AO358" s="261" t="e">
        <f t="shared" si="214"/>
        <v>#N/A</v>
      </c>
      <c r="AP358" s="261" t="e">
        <f t="shared" si="215"/>
        <v>#N/A</v>
      </c>
      <c r="AQ358" s="261" t="e">
        <f t="shared" si="216"/>
        <v>#N/A</v>
      </c>
      <c r="BB358">
        <f t="shared" si="219"/>
        <v>0</v>
      </c>
      <c r="BC358">
        <f t="shared" si="217"/>
        <v>0</v>
      </c>
      <c r="BD358" s="28">
        <f t="shared" si="218"/>
        <v>0</v>
      </c>
    </row>
    <row r="359" spans="37:56" x14ac:dyDescent="0.25">
      <c r="AK359">
        <v>0</v>
      </c>
      <c r="AL359" t="e">
        <f t="shared" si="211"/>
        <v>#N/A</v>
      </c>
      <c r="AM359" t="e">
        <f t="shared" si="212"/>
        <v>#N/A</v>
      </c>
      <c r="AN359" t="e">
        <f t="shared" si="213"/>
        <v>#N/A</v>
      </c>
      <c r="AO359" s="261" t="e">
        <f t="shared" si="214"/>
        <v>#N/A</v>
      </c>
      <c r="AP359" s="261" t="e">
        <f t="shared" si="215"/>
        <v>#N/A</v>
      </c>
      <c r="AQ359" s="261" t="e">
        <f t="shared" si="216"/>
        <v>#N/A</v>
      </c>
      <c r="BB359">
        <f t="shared" si="219"/>
        <v>0</v>
      </c>
      <c r="BC359">
        <f t="shared" si="217"/>
        <v>0</v>
      </c>
      <c r="BD359" s="28">
        <f t="shared" si="218"/>
        <v>0</v>
      </c>
    </row>
    <row r="360" spans="37:56" x14ac:dyDescent="0.25">
      <c r="AK360">
        <v>0</v>
      </c>
      <c r="AL360" t="e">
        <f t="shared" si="211"/>
        <v>#N/A</v>
      </c>
      <c r="AM360" t="e">
        <f t="shared" si="212"/>
        <v>#N/A</v>
      </c>
      <c r="AN360" t="e">
        <f t="shared" si="213"/>
        <v>#N/A</v>
      </c>
      <c r="AO360" s="261" t="e">
        <f t="shared" si="214"/>
        <v>#N/A</v>
      </c>
      <c r="AP360" s="261" t="e">
        <f t="shared" si="215"/>
        <v>#N/A</v>
      </c>
      <c r="AQ360" s="261" t="e">
        <f t="shared" si="216"/>
        <v>#N/A</v>
      </c>
      <c r="BB360">
        <f t="shared" si="219"/>
        <v>0</v>
      </c>
      <c r="BC360">
        <f t="shared" si="217"/>
        <v>0</v>
      </c>
      <c r="BD360" s="28">
        <f t="shared" si="218"/>
        <v>0</v>
      </c>
    </row>
    <row r="361" spans="37:56" x14ac:dyDescent="0.25">
      <c r="AK361">
        <v>0</v>
      </c>
      <c r="AL361" t="e">
        <f t="shared" si="211"/>
        <v>#N/A</v>
      </c>
      <c r="AM361" t="e">
        <f t="shared" si="212"/>
        <v>#N/A</v>
      </c>
      <c r="AN361" t="e">
        <f t="shared" si="213"/>
        <v>#N/A</v>
      </c>
      <c r="AO361" s="261" t="e">
        <f t="shared" si="214"/>
        <v>#N/A</v>
      </c>
      <c r="AP361" s="261" t="e">
        <f t="shared" si="215"/>
        <v>#N/A</v>
      </c>
      <c r="AQ361" s="261" t="e">
        <f t="shared" si="216"/>
        <v>#N/A</v>
      </c>
      <c r="BB361">
        <f t="shared" si="219"/>
        <v>0</v>
      </c>
      <c r="BC361">
        <f t="shared" si="217"/>
        <v>0</v>
      </c>
      <c r="BD361" s="28">
        <f t="shared" si="218"/>
        <v>0</v>
      </c>
    </row>
    <row r="362" spans="37:56" x14ac:dyDescent="0.25">
      <c r="AK362">
        <v>0</v>
      </c>
      <c r="AL362" t="e">
        <f t="shared" si="211"/>
        <v>#N/A</v>
      </c>
      <c r="AM362" t="e">
        <f t="shared" si="212"/>
        <v>#N/A</v>
      </c>
      <c r="AN362" t="e">
        <f t="shared" si="213"/>
        <v>#N/A</v>
      </c>
      <c r="AO362" s="261" t="e">
        <f t="shared" si="214"/>
        <v>#N/A</v>
      </c>
      <c r="AP362" s="261" t="e">
        <f t="shared" si="215"/>
        <v>#N/A</v>
      </c>
      <c r="AQ362" s="261" t="e">
        <f t="shared" si="216"/>
        <v>#N/A</v>
      </c>
      <c r="BB362">
        <f t="shared" si="219"/>
        <v>0</v>
      </c>
      <c r="BC362">
        <f t="shared" si="217"/>
        <v>0</v>
      </c>
      <c r="BD362" s="28">
        <f t="shared" si="218"/>
        <v>0</v>
      </c>
    </row>
    <row r="363" spans="37:56" x14ac:dyDescent="0.25">
      <c r="AK363">
        <v>0</v>
      </c>
      <c r="AL363" t="e">
        <f t="shared" si="211"/>
        <v>#N/A</v>
      </c>
      <c r="AM363" t="e">
        <f t="shared" si="212"/>
        <v>#N/A</v>
      </c>
      <c r="AN363" t="e">
        <f t="shared" si="213"/>
        <v>#N/A</v>
      </c>
      <c r="AO363" s="261" t="e">
        <f t="shared" si="214"/>
        <v>#N/A</v>
      </c>
      <c r="AP363" s="261" t="e">
        <f t="shared" si="215"/>
        <v>#N/A</v>
      </c>
      <c r="AQ363" s="261" t="e">
        <f t="shared" si="216"/>
        <v>#N/A</v>
      </c>
      <c r="BB363">
        <f t="shared" si="219"/>
        <v>0</v>
      </c>
      <c r="BC363">
        <f t="shared" si="217"/>
        <v>0</v>
      </c>
      <c r="BD363" s="28">
        <f t="shared" si="218"/>
        <v>0</v>
      </c>
    </row>
    <row r="364" spans="37:56" x14ac:dyDescent="0.25">
      <c r="AK364">
        <v>0</v>
      </c>
      <c r="AL364" t="e">
        <f t="shared" si="211"/>
        <v>#N/A</v>
      </c>
      <c r="AM364" t="e">
        <f t="shared" si="212"/>
        <v>#N/A</v>
      </c>
      <c r="AN364" t="e">
        <f t="shared" si="213"/>
        <v>#N/A</v>
      </c>
      <c r="AO364" s="261" t="e">
        <f t="shared" si="214"/>
        <v>#N/A</v>
      </c>
      <c r="AP364" s="261" t="e">
        <f t="shared" si="215"/>
        <v>#N/A</v>
      </c>
      <c r="AQ364" s="261" t="e">
        <f t="shared" si="216"/>
        <v>#N/A</v>
      </c>
      <c r="BB364">
        <f t="shared" si="219"/>
        <v>0</v>
      </c>
      <c r="BC364">
        <f t="shared" si="217"/>
        <v>0</v>
      </c>
      <c r="BD364" s="28">
        <f t="shared" si="218"/>
        <v>0</v>
      </c>
    </row>
    <row r="365" spans="37:56" x14ac:dyDescent="0.25">
      <c r="AK365">
        <v>0</v>
      </c>
      <c r="AL365" t="e">
        <f t="shared" si="211"/>
        <v>#N/A</v>
      </c>
      <c r="AM365" t="e">
        <f t="shared" si="212"/>
        <v>#N/A</v>
      </c>
      <c r="AN365" t="e">
        <f t="shared" si="213"/>
        <v>#N/A</v>
      </c>
      <c r="AO365" s="261" t="e">
        <f t="shared" si="214"/>
        <v>#N/A</v>
      </c>
      <c r="AP365" s="261" t="e">
        <f t="shared" si="215"/>
        <v>#N/A</v>
      </c>
      <c r="AQ365" s="261" t="e">
        <f t="shared" si="216"/>
        <v>#N/A</v>
      </c>
      <c r="BB365">
        <f t="shared" si="219"/>
        <v>0</v>
      </c>
      <c r="BC365">
        <f t="shared" si="217"/>
        <v>0</v>
      </c>
      <c r="BD365" s="28">
        <f t="shared" si="218"/>
        <v>0</v>
      </c>
    </row>
    <row r="366" spans="37:56" x14ac:dyDescent="0.25">
      <c r="AK366">
        <v>0</v>
      </c>
      <c r="AL366" t="e">
        <f t="shared" si="211"/>
        <v>#N/A</v>
      </c>
      <c r="AM366" t="e">
        <f t="shared" si="212"/>
        <v>#N/A</v>
      </c>
      <c r="AN366" t="e">
        <f t="shared" si="213"/>
        <v>#N/A</v>
      </c>
      <c r="AO366" s="261" t="e">
        <f t="shared" si="214"/>
        <v>#N/A</v>
      </c>
      <c r="AP366" s="261" t="e">
        <f t="shared" si="215"/>
        <v>#N/A</v>
      </c>
      <c r="AQ366" s="261" t="e">
        <f t="shared" si="216"/>
        <v>#N/A</v>
      </c>
      <c r="BB366">
        <f t="shared" si="219"/>
        <v>0</v>
      </c>
      <c r="BC366">
        <f t="shared" si="217"/>
        <v>0</v>
      </c>
      <c r="BD366" s="28">
        <f t="shared" si="218"/>
        <v>0</v>
      </c>
    </row>
    <row r="367" spans="37:56" x14ac:dyDescent="0.25">
      <c r="AK367">
        <v>0</v>
      </c>
      <c r="AL367" t="e">
        <f t="shared" si="211"/>
        <v>#N/A</v>
      </c>
      <c r="AM367" t="e">
        <f t="shared" si="212"/>
        <v>#N/A</v>
      </c>
      <c r="AN367" t="e">
        <f t="shared" si="213"/>
        <v>#N/A</v>
      </c>
      <c r="AO367" s="261" t="e">
        <f t="shared" si="214"/>
        <v>#N/A</v>
      </c>
      <c r="AP367" s="261" t="e">
        <f t="shared" si="215"/>
        <v>#N/A</v>
      </c>
      <c r="AQ367" s="261" t="e">
        <f t="shared" si="216"/>
        <v>#N/A</v>
      </c>
      <c r="BB367">
        <f t="shared" si="219"/>
        <v>0</v>
      </c>
      <c r="BC367">
        <f t="shared" si="217"/>
        <v>0</v>
      </c>
      <c r="BD367" s="28">
        <f t="shared" si="218"/>
        <v>0</v>
      </c>
    </row>
    <row r="368" spans="37:56" x14ac:dyDescent="0.25">
      <c r="AK368">
        <v>0</v>
      </c>
      <c r="AL368" t="e">
        <f t="shared" si="211"/>
        <v>#N/A</v>
      </c>
      <c r="AM368" t="e">
        <f t="shared" si="212"/>
        <v>#N/A</v>
      </c>
      <c r="AN368" t="e">
        <f t="shared" si="213"/>
        <v>#N/A</v>
      </c>
      <c r="AO368" s="261" t="e">
        <f t="shared" si="214"/>
        <v>#N/A</v>
      </c>
      <c r="AP368" s="261" t="e">
        <f t="shared" si="215"/>
        <v>#N/A</v>
      </c>
      <c r="AQ368" s="261" t="e">
        <f t="shared" si="216"/>
        <v>#N/A</v>
      </c>
      <c r="BB368">
        <f t="shared" si="219"/>
        <v>0</v>
      </c>
      <c r="BC368">
        <f t="shared" si="217"/>
        <v>0</v>
      </c>
      <c r="BD368" s="28">
        <f t="shared" si="218"/>
        <v>0</v>
      </c>
    </row>
    <row r="369" spans="37:56" x14ac:dyDescent="0.25">
      <c r="AK369">
        <v>0</v>
      </c>
      <c r="AL369" t="e">
        <f t="shared" si="211"/>
        <v>#N/A</v>
      </c>
      <c r="AM369" t="e">
        <f t="shared" si="212"/>
        <v>#N/A</v>
      </c>
      <c r="AN369" t="e">
        <f t="shared" si="213"/>
        <v>#N/A</v>
      </c>
      <c r="AO369" s="261" t="e">
        <f t="shared" si="214"/>
        <v>#N/A</v>
      </c>
      <c r="AP369" s="261" t="e">
        <f t="shared" si="215"/>
        <v>#N/A</v>
      </c>
      <c r="AQ369" s="261" t="e">
        <f t="shared" si="216"/>
        <v>#N/A</v>
      </c>
      <c r="BB369">
        <f t="shared" si="219"/>
        <v>0</v>
      </c>
      <c r="BC369">
        <f t="shared" si="217"/>
        <v>0</v>
      </c>
      <c r="BD369" s="28">
        <f t="shared" si="218"/>
        <v>0</v>
      </c>
    </row>
    <row r="370" spans="37:56" x14ac:dyDescent="0.25">
      <c r="AK370">
        <v>0</v>
      </c>
      <c r="AL370" t="e">
        <f t="shared" si="211"/>
        <v>#N/A</v>
      </c>
      <c r="AM370" t="e">
        <f t="shared" si="212"/>
        <v>#N/A</v>
      </c>
      <c r="AN370" t="e">
        <f t="shared" si="213"/>
        <v>#N/A</v>
      </c>
      <c r="AO370" s="261" t="e">
        <f t="shared" si="214"/>
        <v>#N/A</v>
      </c>
      <c r="AP370" s="261" t="e">
        <f t="shared" si="215"/>
        <v>#N/A</v>
      </c>
      <c r="AQ370" s="261" t="e">
        <f t="shared" si="216"/>
        <v>#N/A</v>
      </c>
      <c r="BB370">
        <f t="shared" si="219"/>
        <v>0</v>
      </c>
      <c r="BC370">
        <f t="shared" si="217"/>
        <v>0</v>
      </c>
      <c r="BD370" s="28">
        <f t="shared" si="218"/>
        <v>0</v>
      </c>
    </row>
    <row r="371" spans="37:56" x14ac:dyDescent="0.25">
      <c r="AK371">
        <v>0</v>
      </c>
      <c r="AL371" t="e">
        <f t="shared" si="211"/>
        <v>#N/A</v>
      </c>
      <c r="AM371" t="e">
        <f t="shared" si="212"/>
        <v>#N/A</v>
      </c>
      <c r="AN371" t="e">
        <f t="shared" si="213"/>
        <v>#N/A</v>
      </c>
      <c r="AO371" s="261" t="e">
        <f t="shared" si="214"/>
        <v>#N/A</v>
      </c>
      <c r="AP371" s="261" t="e">
        <f t="shared" si="215"/>
        <v>#N/A</v>
      </c>
      <c r="AQ371" s="261" t="e">
        <f t="shared" si="216"/>
        <v>#N/A</v>
      </c>
      <c r="BB371">
        <f t="shared" si="219"/>
        <v>0</v>
      </c>
      <c r="BC371">
        <f t="shared" si="217"/>
        <v>0</v>
      </c>
      <c r="BD371" s="28">
        <f t="shared" si="218"/>
        <v>0</v>
      </c>
    </row>
    <row r="372" spans="37:56" x14ac:dyDescent="0.25">
      <c r="AK372">
        <v>0</v>
      </c>
      <c r="AL372" t="e">
        <f t="shared" si="211"/>
        <v>#N/A</v>
      </c>
      <c r="AM372" t="e">
        <f t="shared" si="212"/>
        <v>#N/A</v>
      </c>
      <c r="AN372" t="e">
        <f t="shared" si="213"/>
        <v>#N/A</v>
      </c>
      <c r="AO372" s="261" t="e">
        <f t="shared" si="214"/>
        <v>#N/A</v>
      </c>
      <c r="AP372" s="261" t="e">
        <f t="shared" si="215"/>
        <v>#N/A</v>
      </c>
      <c r="AQ372" s="261" t="e">
        <f t="shared" si="216"/>
        <v>#N/A</v>
      </c>
      <c r="BB372">
        <f t="shared" si="219"/>
        <v>0</v>
      </c>
      <c r="BC372">
        <f t="shared" si="217"/>
        <v>0</v>
      </c>
      <c r="BD372" s="28">
        <f t="shared" si="218"/>
        <v>0</v>
      </c>
    </row>
    <row r="373" spans="37:56" x14ac:dyDescent="0.25">
      <c r="AK373">
        <v>0</v>
      </c>
      <c r="AL373" t="e">
        <f t="shared" si="211"/>
        <v>#N/A</v>
      </c>
      <c r="AM373" t="e">
        <f t="shared" si="212"/>
        <v>#N/A</v>
      </c>
      <c r="AN373" t="e">
        <f t="shared" si="213"/>
        <v>#N/A</v>
      </c>
      <c r="AO373" s="261" t="e">
        <f t="shared" si="214"/>
        <v>#N/A</v>
      </c>
      <c r="AP373" s="261" t="e">
        <f t="shared" si="215"/>
        <v>#N/A</v>
      </c>
      <c r="AQ373" s="261" t="e">
        <f t="shared" si="216"/>
        <v>#N/A</v>
      </c>
      <c r="BB373">
        <f t="shared" si="219"/>
        <v>0</v>
      </c>
      <c r="BC373">
        <f t="shared" si="217"/>
        <v>0</v>
      </c>
      <c r="BD373" s="28">
        <f t="shared" si="218"/>
        <v>0</v>
      </c>
    </row>
    <row r="374" spans="37:56" x14ac:dyDescent="0.25">
      <c r="AK374">
        <v>0</v>
      </c>
      <c r="AL374" t="e">
        <f t="shared" si="211"/>
        <v>#N/A</v>
      </c>
      <c r="AM374" t="e">
        <f t="shared" si="212"/>
        <v>#N/A</v>
      </c>
      <c r="AN374" t="e">
        <f t="shared" si="213"/>
        <v>#N/A</v>
      </c>
      <c r="AO374" s="261" t="e">
        <f t="shared" si="214"/>
        <v>#N/A</v>
      </c>
      <c r="AP374" s="261" t="e">
        <f t="shared" si="215"/>
        <v>#N/A</v>
      </c>
      <c r="AQ374" s="261" t="e">
        <f t="shared" si="216"/>
        <v>#N/A</v>
      </c>
      <c r="BB374">
        <f t="shared" si="219"/>
        <v>0</v>
      </c>
      <c r="BC374">
        <f t="shared" si="217"/>
        <v>0</v>
      </c>
      <c r="BD374" s="28">
        <f t="shared" si="218"/>
        <v>0</v>
      </c>
    </row>
    <row r="375" spans="37:56" x14ac:dyDescent="0.25">
      <c r="AK375">
        <v>0</v>
      </c>
      <c r="AL375" t="e">
        <f t="shared" si="211"/>
        <v>#N/A</v>
      </c>
      <c r="AM375" t="e">
        <f t="shared" si="212"/>
        <v>#N/A</v>
      </c>
      <c r="AN375" t="e">
        <f t="shared" si="213"/>
        <v>#N/A</v>
      </c>
      <c r="AO375" s="261" t="e">
        <f t="shared" si="214"/>
        <v>#N/A</v>
      </c>
      <c r="AP375" s="261" t="e">
        <f t="shared" si="215"/>
        <v>#N/A</v>
      </c>
      <c r="AQ375" s="261" t="e">
        <f t="shared" si="216"/>
        <v>#N/A</v>
      </c>
      <c r="BB375">
        <f t="shared" si="219"/>
        <v>0</v>
      </c>
      <c r="BC375">
        <f t="shared" si="217"/>
        <v>0</v>
      </c>
      <c r="BD375" s="28">
        <f t="shared" si="218"/>
        <v>0</v>
      </c>
    </row>
    <row r="376" spans="37:56" x14ac:dyDescent="0.25">
      <c r="AK376">
        <v>0</v>
      </c>
      <c r="AL376" t="e">
        <f t="shared" si="211"/>
        <v>#N/A</v>
      </c>
      <c r="AM376" t="e">
        <f t="shared" si="212"/>
        <v>#N/A</v>
      </c>
      <c r="AN376" t="e">
        <f t="shared" si="213"/>
        <v>#N/A</v>
      </c>
      <c r="AO376" s="261" t="e">
        <f t="shared" si="214"/>
        <v>#N/A</v>
      </c>
      <c r="AP376" s="261" t="e">
        <f t="shared" si="215"/>
        <v>#N/A</v>
      </c>
      <c r="AQ376" s="261" t="e">
        <f t="shared" si="216"/>
        <v>#N/A</v>
      </c>
      <c r="BB376">
        <f t="shared" si="219"/>
        <v>0</v>
      </c>
      <c r="BC376">
        <f t="shared" si="217"/>
        <v>0</v>
      </c>
      <c r="BD376" s="28">
        <f t="shared" si="218"/>
        <v>0</v>
      </c>
    </row>
    <row r="377" spans="37:56" x14ac:dyDescent="0.25">
      <c r="AK377">
        <v>0</v>
      </c>
      <c r="AL377" t="e">
        <f t="shared" si="211"/>
        <v>#N/A</v>
      </c>
      <c r="AM377" t="e">
        <f t="shared" si="212"/>
        <v>#N/A</v>
      </c>
      <c r="AN377" t="e">
        <f t="shared" si="213"/>
        <v>#N/A</v>
      </c>
      <c r="AO377" s="261" t="e">
        <f t="shared" si="214"/>
        <v>#N/A</v>
      </c>
      <c r="AP377" s="261" t="e">
        <f t="shared" si="215"/>
        <v>#N/A</v>
      </c>
      <c r="AQ377" s="261" t="e">
        <f t="shared" si="216"/>
        <v>#N/A</v>
      </c>
      <c r="BB377">
        <f t="shared" si="219"/>
        <v>0</v>
      </c>
      <c r="BC377">
        <f t="shared" si="217"/>
        <v>0</v>
      </c>
      <c r="BD377" s="28">
        <f t="shared" si="218"/>
        <v>0</v>
      </c>
    </row>
    <row r="378" spans="37:56" x14ac:dyDescent="0.25">
      <c r="AK378">
        <v>0</v>
      </c>
      <c r="AL378" t="e">
        <f t="shared" si="211"/>
        <v>#N/A</v>
      </c>
      <c r="AM378" t="e">
        <f t="shared" si="212"/>
        <v>#N/A</v>
      </c>
      <c r="AN378" t="e">
        <f t="shared" si="213"/>
        <v>#N/A</v>
      </c>
      <c r="AO378" s="261" t="e">
        <f t="shared" si="214"/>
        <v>#N/A</v>
      </c>
      <c r="AP378" s="261" t="e">
        <f t="shared" si="215"/>
        <v>#N/A</v>
      </c>
      <c r="AQ378" s="261" t="e">
        <f t="shared" si="216"/>
        <v>#N/A</v>
      </c>
      <c r="BB378">
        <f t="shared" si="219"/>
        <v>0</v>
      </c>
      <c r="BC378">
        <f t="shared" si="217"/>
        <v>0</v>
      </c>
      <c r="BD378" s="28">
        <f t="shared" si="218"/>
        <v>0</v>
      </c>
    </row>
    <row r="379" spans="37:56" x14ac:dyDescent="0.25">
      <c r="AK379">
        <v>0</v>
      </c>
      <c r="AL379" t="e">
        <f t="shared" si="211"/>
        <v>#N/A</v>
      </c>
      <c r="AM379" t="e">
        <f t="shared" si="212"/>
        <v>#N/A</v>
      </c>
      <c r="AN379" t="e">
        <f t="shared" si="213"/>
        <v>#N/A</v>
      </c>
      <c r="AO379" s="261" t="e">
        <f t="shared" si="214"/>
        <v>#N/A</v>
      </c>
      <c r="AP379" s="261" t="e">
        <f t="shared" si="215"/>
        <v>#N/A</v>
      </c>
      <c r="AQ379" s="261" t="e">
        <f t="shared" si="216"/>
        <v>#N/A</v>
      </c>
      <c r="BB379">
        <f t="shared" si="219"/>
        <v>0</v>
      </c>
      <c r="BC379">
        <f t="shared" si="217"/>
        <v>0</v>
      </c>
      <c r="BD379" s="28">
        <f t="shared" si="218"/>
        <v>0</v>
      </c>
    </row>
    <row r="380" spans="37:56" x14ac:dyDescent="0.25">
      <c r="AK380">
        <v>0</v>
      </c>
      <c r="AL380" t="e">
        <f t="shared" si="211"/>
        <v>#N/A</v>
      </c>
      <c r="AM380" t="e">
        <f t="shared" si="212"/>
        <v>#N/A</v>
      </c>
      <c r="AN380" t="e">
        <f t="shared" si="213"/>
        <v>#N/A</v>
      </c>
      <c r="AO380" s="261" t="e">
        <f t="shared" si="214"/>
        <v>#N/A</v>
      </c>
      <c r="AP380" s="261" t="e">
        <f t="shared" si="215"/>
        <v>#N/A</v>
      </c>
      <c r="AQ380" s="261" t="e">
        <f t="shared" si="216"/>
        <v>#N/A</v>
      </c>
      <c r="BB380">
        <f t="shared" si="219"/>
        <v>0</v>
      </c>
      <c r="BC380">
        <f t="shared" si="217"/>
        <v>0</v>
      </c>
      <c r="BD380" s="28">
        <f t="shared" si="218"/>
        <v>0</v>
      </c>
    </row>
    <row r="381" spans="37:56" x14ac:dyDescent="0.25">
      <c r="AK381">
        <v>0</v>
      </c>
      <c r="AL381" t="e">
        <f t="shared" si="211"/>
        <v>#N/A</v>
      </c>
      <c r="AM381" t="e">
        <f t="shared" si="212"/>
        <v>#N/A</v>
      </c>
      <c r="AN381" t="e">
        <f t="shared" si="213"/>
        <v>#N/A</v>
      </c>
      <c r="AO381" s="261" t="e">
        <f t="shared" si="214"/>
        <v>#N/A</v>
      </c>
      <c r="AP381" s="261" t="e">
        <f t="shared" si="215"/>
        <v>#N/A</v>
      </c>
      <c r="AQ381" s="261" t="e">
        <f t="shared" si="216"/>
        <v>#N/A</v>
      </c>
      <c r="BB381">
        <f t="shared" si="219"/>
        <v>0</v>
      </c>
      <c r="BC381">
        <f t="shared" si="217"/>
        <v>0</v>
      </c>
      <c r="BD381" s="28">
        <f t="shared" si="218"/>
        <v>0</v>
      </c>
    </row>
    <row r="382" spans="37:56" x14ac:dyDescent="0.25">
      <c r="AK382">
        <v>0</v>
      </c>
      <c r="AL382" t="e">
        <f t="shared" si="211"/>
        <v>#N/A</v>
      </c>
      <c r="AM382" t="e">
        <f t="shared" si="212"/>
        <v>#N/A</v>
      </c>
      <c r="AN382" t="e">
        <f t="shared" si="213"/>
        <v>#N/A</v>
      </c>
      <c r="AO382" s="261" t="e">
        <f t="shared" si="214"/>
        <v>#N/A</v>
      </c>
      <c r="AP382" s="261" t="e">
        <f t="shared" si="215"/>
        <v>#N/A</v>
      </c>
      <c r="AQ382" s="261" t="e">
        <f t="shared" si="216"/>
        <v>#N/A</v>
      </c>
      <c r="BB382">
        <f t="shared" si="219"/>
        <v>0</v>
      </c>
      <c r="BC382">
        <f t="shared" si="217"/>
        <v>0</v>
      </c>
      <c r="BD382" s="28">
        <f t="shared" si="218"/>
        <v>0</v>
      </c>
    </row>
    <row r="383" spans="37:56" x14ac:dyDescent="0.25">
      <c r="AK383">
        <v>0</v>
      </c>
      <c r="AL383" t="e">
        <f t="shared" si="211"/>
        <v>#N/A</v>
      </c>
      <c r="AM383" t="e">
        <f t="shared" si="212"/>
        <v>#N/A</v>
      </c>
      <c r="AN383" t="e">
        <f t="shared" si="213"/>
        <v>#N/A</v>
      </c>
      <c r="AO383" s="261" t="e">
        <f t="shared" si="214"/>
        <v>#N/A</v>
      </c>
      <c r="AP383" s="261" t="e">
        <f t="shared" si="215"/>
        <v>#N/A</v>
      </c>
      <c r="AQ383" s="261" t="e">
        <f t="shared" si="216"/>
        <v>#N/A</v>
      </c>
      <c r="BB383">
        <f t="shared" si="219"/>
        <v>0</v>
      </c>
      <c r="BC383">
        <f t="shared" si="217"/>
        <v>0</v>
      </c>
      <c r="BD383" s="28">
        <f t="shared" si="218"/>
        <v>0</v>
      </c>
    </row>
    <row r="384" spans="37:56" x14ac:dyDescent="0.25">
      <c r="AK384">
        <v>0</v>
      </c>
      <c r="AL384" t="e">
        <f t="shared" si="211"/>
        <v>#N/A</v>
      </c>
      <c r="AM384" t="e">
        <f t="shared" si="212"/>
        <v>#N/A</v>
      </c>
      <c r="AN384" t="e">
        <f t="shared" si="213"/>
        <v>#N/A</v>
      </c>
      <c r="AO384" s="261" t="e">
        <f t="shared" si="214"/>
        <v>#N/A</v>
      </c>
      <c r="AP384" s="261" t="e">
        <f t="shared" si="215"/>
        <v>#N/A</v>
      </c>
      <c r="AQ384" s="261" t="e">
        <f t="shared" si="216"/>
        <v>#N/A</v>
      </c>
      <c r="BB384">
        <f t="shared" si="219"/>
        <v>0</v>
      </c>
      <c r="BC384">
        <f t="shared" si="217"/>
        <v>0</v>
      </c>
      <c r="BD384" s="28">
        <f t="shared" si="218"/>
        <v>0</v>
      </c>
    </row>
    <row r="385" spans="37:56" x14ac:dyDescent="0.25">
      <c r="AK385">
        <v>0</v>
      </c>
      <c r="AL385" t="e">
        <f t="shared" si="211"/>
        <v>#N/A</v>
      </c>
      <c r="AM385" t="e">
        <f t="shared" si="212"/>
        <v>#N/A</v>
      </c>
      <c r="AN385" t="e">
        <f t="shared" si="213"/>
        <v>#N/A</v>
      </c>
      <c r="AO385" s="261" t="e">
        <f t="shared" si="214"/>
        <v>#N/A</v>
      </c>
      <c r="AP385" s="261" t="e">
        <f t="shared" si="215"/>
        <v>#N/A</v>
      </c>
      <c r="AQ385" s="261" t="e">
        <f t="shared" si="216"/>
        <v>#N/A</v>
      </c>
      <c r="BB385">
        <f t="shared" si="219"/>
        <v>0</v>
      </c>
      <c r="BC385">
        <f t="shared" si="217"/>
        <v>0</v>
      </c>
      <c r="BD385" s="28">
        <f t="shared" si="218"/>
        <v>0</v>
      </c>
    </row>
    <row r="386" spans="37:56" x14ac:dyDescent="0.25">
      <c r="AK386">
        <v>0</v>
      </c>
      <c r="AL386" t="e">
        <f t="shared" si="211"/>
        <v>#N/A</v>
      </c>
      <c r="AM386" t="e">
        <f t="shared" si="212"/>
        <v>#N/A</v>
      </c>
      <c r="AN386" t="e">
        <f t="shared" si="213"/>
        <v>#N/A</v>
      </c>
      <c r="AO386" s="261" t="e">
        <f t="shared" si="214"/>
        <v>#N/A</v>
      </c>
      <c r="AP386" s="261" t="e">
        <f t="shared" si="215"/>
        <v>#N/A</v>
      </c>
      <c r="AQ386" s="261" t="e">
        <f t="shared" si="216"/>
        <v>#N/A</v>
      </c>
      <c r="BB386">
        <f t="shared" si="219"/>
        <v>0</v>
      </c>
      <c r="BC386">
        <f t="shared" si="217"/>
        <v>0</v>
      </c>
      <c r="BD386" s="28">
        <f t="shared" si="218"/>
        <v>0</v>
      </c>
    </row>
    <row r="387" spans="37:56" x14ac:dyDescent="0.25">
      <c r="AK387">
        <v>0</v>
      </c>
      <c r="AL387" t="e">
        <f t="shared" ref="AL387:AL450" si="220">_xlfn.XLOOKUP(AK387,A:A,F:F)</f>
        <v>#N/A</v>
      </c>
      <c r="AM387" t="e">
        <f t="shared" ref="AM387:AM450" si="221">_xlfn.XLOOKUP(AK387,A:A,J:J)</f>
        <v>#N/A</v>
      </c>
      <c r="AN387" t="e">
        <f t="shared" ref="AN387:AN450" si="222">_xlfn.XLOOKUP(AK387,A:A,M:M)+_xlfn.XLOOKUP(AK387,A:A,N:N)</f>
        <v>#N/A</v>
      </c>
      <c r="AO387" s="261" t="e">
        <f t="shared" ref="AO387:AO450" si="223">_xlfn.XLOOKUP(AK387,A:A,AG:AG)</f>
        <v>#N/A</v>
      </c>
      <c r="AP387" s="261" t="e">
        <f t="shared" ref="AP387:AP450" si="224">_xlfn.XLOOKUP(AK387,A:A,AD:AD)</f>
        <v>#N/A</v>
      </c>
      <c r="AQ387" s="261" t="e">
        <f t="shared" ref="AQ387:AQ450" si="225">_xlfn.XLOOKUP(AK387,A:A,AE:AE)</f>
        <v>#N/A</v>
      </c>
      <c r="BB387">
        <f t="shared" si="219"/>
        <v>0</v>
      </c>
      <c r="BC387">
        <f t="shared" ref="BC387:BC450" si="226">_xlfn.XLOOKUP(BA387,A:A,J:J)</f>
        <v>0</v>
      </c>
      <c r="BD387" s="28">
        <f t="shared" ref="BD387:BD450" si="227">_xlfn.XLOOKUP(BA387,A:A,M:M)+_xlfn.XLOOKUP(BA387,A:A,N:N)</f>
        <v>0</v>
      </c>
    </row>
    <row r="388" spans="37:56" x14ac:dyDescent="0.25">
      <c r="AK388">
        <v>0</v>
      </c>
      <c r="AL388" t="e">
        <f t="shared" si="220"/>
        <v>#N/A</v>
      </c>
      <c r="AM388" t="e">
        <f t="shared" si="221"/>
        <v>#N/A</v>
      </c>
      <c r="AN388" t="e">
        <f t="shared" si="222"/>
        <v>#N/A</v>
      </c>
      <c r="AO388" s="261" t="e">
        <f t="shared" si="223"/>
        <v>#N/A</v>
      </c>
      <c r="AP388" s="261" t="e">
        <f t="shared" si="224"/>
        <v>#N/A</v>
      </c>
      <c r="AQ388" s="261" t="e">
        <f t="shared" si="225"/>
        <v>#N/A</v>
      </c>
      <c r="BB388">
        <f t="shared" si="219"/>
        <v>0</v>
      </c>
      <c r="BC388">
        <f t="shared" si="226"/>
        <v>0</v>
      </c>
      <c r="BD388" s="28">
        <f t="shared" si="227"/>
        <v>0</v>
      </c>
    </row>
    <row r="389" spans="37:56" x14ac:dyDescent="0.25">
      <c r="AK389">
        <v>0</v>
      </c>
      <c r="AL389" t="e">
        <f t="shared" si="220"/>
        <v>#N/A</v>
      </c>
      <c r="AM389" t="e">
        <f t="shared" si="221"/>
        <v>#N/A</v>
      </c>
      <c r="AN389" t="e">
        <f t="shared" si="222"/>
        <v>#N/A</v>
      </c>
      <c r="AO389" s="261" t="e">
        <f t="shared" si="223"/>
        <v>#N/A</v>
      </c>
      <c r="AP389" s="261" t="e">
        <f t="shared" si="224"/>
        <v>#N/A</v>
      </c>
      <c r="AQ389" s="261" t="e">
        <f t="shared" si="225"/>
        <v>#N/A</v>
      </c>
      <c r="BB389">
        <f t="shared" si="219"/>
        <v>0</v>
      </c>
      <c r="BC389">
        <f t="shared" si="226"/>
        <v>0</v>
      </c>
      <c r="BD389" s="28">
        <f t="shared" si="227"/>
        <v>0</v>
      </c>
    </row>
    <row r="390" spans="37:56" x14ac:dyDescent="0.25">
      <c r="AK390">
        <v>0</v>
      </c>
      <c r="AL390" t="e">
        <f t="shared" si="220"/>
        <v>#N/A</v>
      </c>
      <c r="AM390" t="e">
        <f t="shared" si="221"/>
        <v>#N/A</v>
      </c>
      <c r="AN390" t="e">
        <f t="shared" si="222"/>
        <v>#N/A</v>
      </c>
      <c r="AO390" s="261" t="e">
        <f t="shared" si="223"/>
        <v>#N/A</v>
      </c>
      <c r="AP390" s="261" t="e">
        <f t="shared" si="224"/>
        <v>#N/A</v>
      </c>
      <c r="AQ390" s="261" t="e">
        <f t="shared" si="225"/>
        <v>#N/A</v>
      </c>
      <c r="BB390">
        <f t="shared" ref="BB390:BB453" si="228">_xlfn.XLOOKUP(BA390,A:A,E:E)</f>
        <v>0</v>
      </c>
      <c r="BC390">
        <f t="shared" si="226"/>
        <v>0</v>
      </c>
      <c r="BD390" s="28">
        <f t="shared" si="227"/>
        <v>0</v>
      </c>
    </row>
    <row r="391" spans="37:56" x14ac:dyDescent="0.25">
      <c r="AK391">
        <v>0</v>
      </c>
      <c r="AL391" t="e">
        <f t="shared" si="220"/>
        <v>#N/A</v>
      </c>
      <c r="AM391" t="e">
        <f t="shared" si="221"/>
        <v>#N/A</v>
      </c>
      <c r="AN391" t="e">
        <f t="shared" si="222"/>
        <v>#N/A</v>
      </c>
      <c r="AO391" s="261" t="e">
        <f t="shared" si="223"/>
        <v>#N/A</v>
      </c>
      <c r="AP391" s="261" t="e">
        <f t="shared" si="224"/>
        <v>#N/A</v>
      </c>
      <c r="AQ391" s="261" t="e">
        <f t="shared" si="225"/>
        <v>#N/A</v>
      </c>
      <c r="BB391">
        <f t="shared" si="228"/>
        <v>0</v>
      </c>
      <c r="BC391">
        <f t="shared" si="226"/>
        <v>0</v>
      </c>
      <c r="BD391" s="28">
        <f t="shared" si="227"/>
        <v>0</v>
      </c>
    </row>
    <row r="392" spans="37:56" x14ac:dyDescent="0.25">
      <c r="AK392">
        <v>0</v>
      </c>
      <c r="AL392" t="e">
        <f t="shared" si="220"/>
        <v>#N/A</v>
      </c>
      <c r="AM392" t="e">
        <f t="shared" si="221"/>
        <v>#N/A</v>
      </c>
      <c r="AN392" t="e">
        <f t="shared" si="222"/>
        <v>#N/A</v>
      </c>
      <c r="AO392" s="261" t="e">
        <f t="shared" si="223"/>
        <v>#N/A</v>
      </c>
      <c r="AP392" s="261" t="e">
        <f t="shared" si="224"/>
        <v>#N/A</v>
      </c>
      <c r="AQ392" s="261" t="e">
        <f t="shared" si="225"/>
        <v>#N/A</v>
      </c>
      <c r="BB392">
        <f t="shared" si="228"/>
        <v>0</v>
      </c>
      <c r="BC392">
        <f t="shared" si="226"/>
        <v>0</v>
      </c>
      <c r="BD392" s="28">
        <f t="shared" si="227"/>
        <v>0</v>
      </c>
    </row>
    <row r="393" spans="37:56" x14ac:dyDescent="0.25">
      <c r="AK393">
        <v>0</v>
      </c>
      <c r="AL393" t="e">
        <f t="shared" si="220"/>
        <v>#N/A</v>
      </c>
      <c r="AM393" t="e">
        <f t="shared" si="221"/>
        <v>#N/A</v>
      </c>
      <c r="AN393" t="e">
        <f t="shared" si="222"/>
        <v>#N/A</v>
      </c>
      <c r="AO393" s="261" t="e">
        <f t="shared" si="223"/>
        <v>#N/A</v>
      </c>
      <c r="AP393" s="261" t="e">
        <f t="shared" si="224"/>
        <v>#N/A</v>
      </c>
      <c r="AQ393" s="261" t="e">
        <f t="shared" si="225"/>
        <v>#N/A</v>
      </c>
      <c r="BB393">
        <f t="shared" si="228"/>
        <v>0</v>
      </c>
      <c r="BC393">
        <f t="shared" si="226"/>
        <v>0</v>
      </c>
      <c r="BD393" s="28">
        <f t="shared" si="227"/>
        <v>0</v>
      </c>
    </row>
    <row r="394" spans="37:56" x14ac:dyDescent="0.25">
      <c r="AK394">
        <v>0</v>
      </c>
      <c r="AL394" t="e">
        <f t="shared" si="220"/>
        <v>#N/A</v>
      </c>
      <c r="AM394" t="e">
        <f t="shared" si="221"/>
        <v>#N/A</v>
      </c>
      <c r="AN394" t="e">
        <f t="shared" si="222"/>
        <v>#N/A</v>
      </c>
      <c r="AO394" s="261" t="e">
        <f t="shared" si="223"/>
        <v>#N/A</v>
      </c>
      <c r="AP394" s="261" t="e">
        <f t="shared" si="224"/>
        <v>#N/A</v>
      </c>
      <c r="AQ394" s="261" t="e">
        <f t="shared" si="225"/>
        <v>#N/A</v>
      </c>
      <c r="BB394">
        <f t="shared" si="228"/>
        <v>0</v>
      </c>
      <c r="BC394">
        <f t="shared" si="226"/>
        <v>0</v>
      </c>
      <c r="BD394" s="28">
        <f t="shared" si="227"/>
        <v>0</v>
      </c>
    </row>
    <row r="395" spans="37:56" x14ac:dyDescent="0.25">
      <c r="AK395">
        <v>0</v>
      </c>
      <c r="AL395" t="e">
        <f t="shared" si="220"/>
        <v>#N/A</v>
      </c>
      <c r="AM395" t="e">
        <f t="shared" si="221"/>
        <v>#N/A</v>
      </c>
      <c r="AN395" t="e">
        <f t="shared" si="222"/>
        <v>#N/A</v>
      </c>
      <c r="AO395" s="261" t="e">
        <f t="shared" si="223"/>
        <v>#N/A</v>
      </c>
      <c r="AP395" s="261" t="e">
        <f t="shared" si="224"/>
        <v>#N/A</v>
      </c>
      <c r="AQ395" s="261" t="e">
        <f t="shared" si="225"/>
        <v>#N/A</v>
      </c>
      <c r="BB395">
        <f t="shared" si="228"/>
        <v>0</v>
      </c>
      <c r="BC395">
        <f t="shared" si="226"/>
        <v>0</v>
      </c>
      <c r="BD395" s="28">
        <f t="shared" si="227"/>
        <v>0</v>
      </c>
    </row>
    <row r="396" spans="37:56" x14ac:dyDescent="0.25">
      <c r="AK396">
        <v>0</v>
      </c>
      <c r="AL396" t="e">
        <f t="shared" si="220"/>
        <v>#N/A</v>
      </c>
      <c r="AM396" t="e">
        <f t="shared" si="221"/>
        <v>#N/A</v>
      </c>
      <c r="AN396" t="e">
        <f t="shared" si="222"/>
        <v>#N/A</v>
      </c>
      <c r="AO396" s="261" t="e">
        <f t="shared" si="223"/>
        <v>#N/A</v>
      </c>
      <c r="AP396" s="261" t="e">
        <f t="shared" si="224"/>
        <v>#N/A</v>
      </c>
      <c r="AQ396" s="261" t="e">
        <f t="shared" si="225"/>
        <v>#N/A</v>
      </c>
      <c r="BB396">
        <f t="shared" si="228"/>
        <v>0</v>
      </c>
      <c r="BC396">
        <f t="shared" si="226"/>
        <v>0</v>
      </c>
      <c r="BD396" s="28">
        <f t="shared" si="227"/>
        <v>0</v>
      </c>
    </row>
    <row r="397" spans="37:56" x14ac:dyDescent="0.25">
      <c r="AK397">
        <v>0</v>
      </c>
      <c r="AL397" t="e">
        <f t="shared" si="220"/>
        <v>#N/A</v>
      </c>
      <c r="AM397" t="e">
        <f t="shared" si="221"/>
        <v>#N/A</v>
      </c>
      <c r="AN397" t="e">
        <f t="shared" si="222"/>
        <v>#N/A</v>
      </c>
      <c r="AO397" s="261" t="e">
        <f t="shared" si="223"/>
        <v>#N/A</v>
      </c>
      <c r="AP397" s="261" t="e">
        <f t="shared" si="224"/>
        <v>#N/A</v>
      </c>
      <c r="AQ397" s="261" t="e">
        <f t="shared" si="225"/>
        <v>#N/A</v>
      </c>
      <c r="BB397">
        <f t="shared" si="228"/>
        <v>0</v>
      </c>
      <c r="BC397">
        <f t="shared" si="226"/>
        <v>0</v>
      </c>
      <c r="BD397" s="28">
        <f t="shared" si="227"/>
        <v>0</v>
      </c>
    </row>
    <row r="398" spans="37:56" x14ac:dyDescent="0.25">
      <c r="AK398">
        <v>0</v>
      </c>
      <c r="AL398" t="e">
        <f t="shared" si="220"/>
        <v>#N/A</v>
      </c>
      <c r="AM398" t="e">
        <f t="shared" si="221"/>
        <v>#N/A</v>
      </c>
      <c r="AN398" t="e">
        <f t="shared" si="222"/>
        <v>#N/A</v>
      </c>
      <c r="AO398" s="261" t="e">
        <f t="shared" si="223"/>
        <v>#N/A</v>
      </c>
      <c r="AP398" s="261" t="e">
        <f t="shared" si="224"/>
        <v>#N/A</v>
      </c>
      <c r="AQ398" s="261" t="e">
        <f t="shared" si="225"/>
        <v>#N/A</v>
      </c>
      <c r="BB398">
        <f t="shared" si="228"/>
        <v>0</v>
      </c>
      <c r="BC398">
        <f t="shared" si="226"/>
        <v>0</v>
      </c>
      <c r="BD398" s="28">
        <f t="shared" si="227"/>
        <v>0</v>
      </c>
    </row>
    <row r="399" spans="37:56" x14ac:dyDescent="0.25">
      <c r="AK399">
        <v>0</v>
      </c>
      <c r="AL399" t="e">
        <f t="shared" si="220"/>
        <v>#N/A</v>
      </c>
      <c r="AM399" t="e">
        <f t="shared" si="221"/>
        <v>#N/A</v>
      </c>
      <c r="AN399" t="e">
        <f t="shared" si="222"/>
        <v>#N/A</v>
      </c>
      <c r="AO399" s="261" t="e">
        <f t="shared" si="223"/>
        <v>#N/A</v>
      </c>
      <c r="AP399" s="261" t="e">
        <f t="shared" si="224"/>
        <v>#N/A</v>
      </c>
      <c r="AQ399" s="261" t="e">
        <f t="shared" si="225"/>
        <v>#N/A</v>
      </c>
      <c r="BB399">
        <f t="shared" si="228"/>
        <v>0</v>
      </c>
      <c r="BC399">
        <f t="shared" si="226"/>
        <v>0</v>
      </c>
      <c r="BD399" s="28">
        <f t="shared" si="227"/>
        <v>0</v>
      </c>
    </row>
    <row r="400" spans="37:56" x14ac:dyDescent="0.25">
      <c r="AK400">
        <v>0</v>
      </c>
      <c r="AL400" t="e">
        <f t="shared" si="220"/>
        <v>#N/A</v>
      </c>
      <c r="AM400" t="e">
        <f t="shared" si="221"/>
        <v>#N/A</v>
      </c>
      <c r="AN400" t="e">
        <f t="shared" si="222"/>
        <v>#N/A</v>
      </c>
      <c r="AO400" s="261" t="e">
        <f t="shared" si="223"/>
        <v>#N/A</v>
      </c>
      <c r="AP400" s="261" t="e">
        <f t="shared" si="224"/>
        <v>#N/A</v>
      </c>
      <c r="AQ400" s="261" t="e">
        <f t="shared" si="225"/>
        <v>#N/A</v>
      </c>
      <c r="BB400">
        <f t="shared" si="228"/>
        <v>0</v>
      </c>
      <c r="BC400">
        <f t="shared" si="226"/>
        <v>0</v>
      </c>
      <c r="BD400" s="28">
        <f t="shared" si="227"/>
        <v>0</v>
      </c>
    </row>
    <row r="401" spans="37:56" x14ac:dyDescent="0.25">
      <c r="AK401">
        <v>0</v>
      </c>
      <c r="AL401" t="e">
        <f t="shared" si="220"/>
        <v>#N/A</v>
      </c>
      <c r="AM401" t="e">
        <f t="shared" si="221"/>
        <v>#N/A</v>
      </c>
      <c r="AN401" t="e">
        <f t="shared" si="222"/>
        <v>#N/A</v>
      </c>
      <c r="AO401" s="261" t="e">
        <f t="shared" si="223"/>
        <v>#N/A</v>
      </c>
      <c r="AP401" s="261" t="e">
        <f t="shared" si="224"/>
        <v>#N/A</v>
      </c>
      <c r="AQ401" s="261" t="e">
        <f t="shared" si="225"/>
        <v>#N/A</v>
      </c>
      <c r="BB401">
        <f t="shared" si="228"/>
        <v>0</v>
      </c>
      <c r="BC401">
        <f t="shared" si="226"/>
        <v>0</v>
      </c>
      <c r="BD401" s="28">
        <f t="shared" si="227"/>
        <v>0</v>
      </c>
    </row>
    <row r="402" spans="37:56" x14ac:dyDescent="0.25">
      <c r="AK402">
        <v>0</v>
      </c>
      <c r="AL402" t="e">
        <f t="shared" si="220"/>
        <v>#N/A</v>
      </c>
      <c r="AM402" t="e">
        <f t="shared" si="221"/>
        <v>#N/A</v>
      </c>
      <c r="AN402" t="e">
        <f t="shared" si="222"/>
        <v>#N/A</v>
      </c>
      <c r="AO402" s="261" t="e">
        <f t="shared" si="223"/>
        <v>#N/A</v>
      </c>
      <c r="AP402" s="261" t="e">
        <f t="shared" si="224"/>
        <v>#N/A</v>
      </c>
      <c r="AQ402" s="261" t="e">
        <f t="shared" si="225"/>
        <v>#N/A</v>
      </c>
      <c r="BB402">
        <f t="shared" si="228"/>
        <v>0</v>
      </c>
      <c r="BC402">
        <f t="shared" si="226"/>
        <v>0</v>
      </c>
      <c r="BD402" s="28">
        <f t="shared" si="227"/>
        <v>0</v>
      </c>
    </row>
    <row r="403" spans="37:56" x14ac:dyDescent="0.25">
      <c r="AK403">
        <v>0</v>
      </c>
      <c r="AL403" t="e">
        <f t="shared" si="220"/>
        <v>#N/A</v>
      </c>
      <c r="AM403" t="e">
        <f t="shared" si="221"/>
        <v>#N/A</v>
      </c>
      <c r="AN403" t="e">
        <f t="shared" si="222"/>
        <v>#N/A</v>
      </c>
      <c r="AO403" s="261" t="e">
        <f t="shared" si="223"/>
        <v>#N/A</v>
      </c>
      <c r="AP403" s="261" t="e">
        <f t="shared" si="224"/>
        <v>#N/A</v>
      </c>
      <c r="AQ403" s="261" t="e">
        <f t="shared" si="225"/>
        <v>#N/A</v>
      </c>
      <c r="BB403">
        <f t="shared" si="228"/>
        <v>0</v>
      </c>
      <c r="BC403">
        <f t="shared" si="226"/>
        <v>0</v>
      </c>
      <c r="BD403" s="28">
        <f t="shared" si="227"/>
        <v>0</v>
      </c>
    </row>
    <row r="404" spans="37:56" x14ac:dyDescent="0.25">
      <c r="AK404">
        <v>0</v>
      </c>
      <c r="AL404" t="e">
        <f t="shared" si="220"/>
        <v>#N/A</v>
      </c>
      <c r="AM404" t="e">
        <f t="shared" si="221"/>
        <v>#N/A</v>
      </c>
      <c r="AN404" t="e">
        <f t="shared" si="222"/>
        <v>#N/A</v>
      </c>
      <c r="AO404" s="261" t="e">
        <f t="shared" si="223"/>
        <v>#N/A</v>
      </c>
      <c r="AP404" s="261" t="e">
        <f t="shared" si="224"/>
        <v>#N/A</v>
      </c>
      <c r="AQ404" s="261" t="e">
        <f t="shared" si="225"/>
        <v>#N/A</v>
      </c>
      <c r="BB404">
        <f t="shared" si="228"/>
        <v>0</v>
      </c>
      <c r="BC404">
        <f t="shared" si="226"/>
        <v>0</v>
      </c>
      <c r="BD404" s="28">
        <f t="shared" si="227"/>
        <v>0</v>
      </c>
    </row>
    <row r="405" spans="37:56" x14ac:dyDescent="0.25">
      <c r="AK405">
        <v>0</v>
      </c>
      <c r="AL405" t="e">
        <f t="shared" si="220"/>
        <v>#N/A</v>
      </c>
      <c r="AM405" t="e">
        <f t="shared" si="221"/>
        <v>#N/A</v>
      </c>
      <c r="AN405" t="e">
        <f t="shared" si="222"/>
        <v>#N/A</v>
      </c>
      <c r="AO405" s="261" t="e">
        <f t="shared" si="223"/>
        <v>#N/A</v>
      </c>
      <c r="AP405" s="261" t="e">
        <f t="shared" si="224"/>
        <v>#N/A</v>
      </c>
      <c r="AQ405" s="261" t="e">
        <f t="shared" si="225"/>
        <v>#N/A</v>
      </c>
      <c r="BB405">
        <f t="shared" si="228"/>
        <v>0</v>
      </c>
      <c r="BC405">
        <f t="shared" si="226"/>
        <v>0</v>
      </c>
      <c r="BD405" s="28">
        <f t="shared" si="227"/>
        <v>0</v>
      </c>
    </row>
    <row r="406" spans="37:56" x14ac:dyDescent="0.25">
      <c r="AK406">
        <v>0</v>
      </c>
      <c r="AL406" t="e">
        <f t="shared" si="220"/>
        <v>#N/A</v>
      </c>
      <c r="AM406" t="e">
        <f t="shared" si="221"/>
        <v>#N/A</v>
      </c>
      <c r="AN406" t="e">
        <f t="shared" si="222"/>
        <v>#N/A</v>
      </c>
      <c r="AO406" s="261" t="e">
        <f t="shared" si="223"/>
        <v>#N/A</v>
      </c>
      <c r="AP406" s="261" t="e">
        <f t="shared" si="224"/>
        <v>#N/A</v>
      </c>
      <c r="AQ406" s="261" t="e">
        <f t="shared" si="225"/>
        <v>#N/A</v>
      </c>
      <c r="BB406">
        <f t="shared" si="228"/>
        <v>0</v>
      </c>
      <c r="BC406">
        <f t="shared" si="226"/>
        <v>0</v>
      </c>
      <c r="BD406" s="28">
        <f t="shared" si="227"/>
        <v>0</v>
      </c>
    </row>
    <row r="407" spans="37:56" x14ac:dyDescent="0.25">
      <c r="AK407">
        <v>0</v>
      </c>
      <c r="AL407" t="e">
        <f t="shared" si="220"/>
        <v>#N/A</v>
      </c>
      <c r="AM407" t="e">
        <f t="shared" si="221"/>
        <v>#N/A</v>
      </c>
      <c r="AN407" t="e">
        <f t="shared" si="222"/>
        <v>#N/A</v>
      </c>
      <c r="AO407" s="261" t="e">
        <f t="shared" si="223"/>
        <v>#N/A</v>
      </c>
      <c r="AP407" s="261" t="e">
        <f t="shared" si="224"/>
        <v>#N/A</v>
      </c>
      <c r="AQ407" s="261" t="e">
        <f t="shared" si="225"/>
        <v>#N/A</v>
      </c>
      <c r="BB407">
        <f t="shared" si="228"/>
        <v>0</v>
      </c>
      <c r="BC407">
        <f t="shared" si="226"/>
        <v>0</v>
      </c>
      <c r="BD407" s="28">
        <f t="shared" si="227"/>
        <v>0</v>
      </c>
    </row>
    <row r="408" spans="37:56" x14ac:dyDescent="0.25">
      <c r="AK408">
        <v>0</v>
      </c>
      <c r="AL408" t="e">
        <f t="shared" si="220"/>
        <v>#N/A</v>
      </c>
      <c r="AM408" t="e">
        <f t="shared" si="221"/>
        <v>#N/A</v>
      </c>
      <c r="AN408" t="e">
        <f t="shared" si="222"/>
        <v>#N/A</v>
      </c>
      <c r="AO408" s="261" t="e">
        <f t="shared" si="223"/>
        <v>#N/A</v>
      </c>
      <c r="AP408" s="261" t="e">
        <f t="shared" si="224"/>
        <v>#N/A</v>
      </c>
      <c r="AQ408" s="261" t="e">
        <f t="shared" si="225"/>
        <v>#N/A</v>
      </c>
      <c r="BB408">
        <f t="shared" si="228"/>
        <v>0</v>
      </c>
      <c r="BC408">
        <f t="shared" si="226"/>
        <v>0</v>
      </c>
      <c r="BD408" s="28">
        <f t="shared" si="227"/>
        <v>0</v>
      </c>
    </row>
    <row r="409" spans="37:56" x14ac:dyDescent="0.25">
      <c r="AK409">
        <v>0</v>
      </c>
      <c r="AL409" t="e">
        <f t="shared" si="220"/>
        <v>#N/A</v>
      </c>
      <c r="AM409" t="e">
        <f t="shared" si="221"/>
        <v>#N/A</v>
      </c>
      <c r="AN409" t="e">
        <f t="shared" si="222"/>
        <v>#N/A</v>
      </c>
      <c r="AO409" s="261" t="e">
        <f t="shared" si="223"/>
        <v>#N/A</v>
      </c>
      <c r="AP409" s="261" t="e">
        <f t="shared" si="224"/>
        <v>#N/A</v>
      </c>
      <c r="AQ409" s="261" t="e">
        <f t="shared" si="225"/>
        <v>#N/A</v>
      </c>
      <c r="BB409">
        <f t="shared" si="228"/>
        <v>0</v>
      </c>
      <c r="BC409">
        <f t="shared" si="226"/>
        <v>0</v>
      </c>
      <c r="BD409" s="28">
        <f t="shared" si="227"/>
        <v>0</v>
      </c>
    </row>
    <row r="410" spans="37:56" x14ac:dyDescent="0.25">
      <c r="AK410">
        <v>0</v>
      </c>
      <c r="AL410" t="e">
        <f t="shared" si="220"/>
        <v>#N/A</v>
      </c>
      <c r="AM410" t="e">
        <f t="shared" si="221"/>
        <v>#N/A</v>
      </c>
      <c r="AN410" t="e">
        <f t="shared" si="222"/>
        <v>#N/A</v>
      </c>
      <c r="AO410" s="261" t="e">
        <f t="shared" si="223"/>
        <v>#N/A</v>
      </c>
      <c r="AP410" s="261" t="e">
        <f t="shared" si="224"/>
        <v>#N/A</v>
      </c>
      <c r="AQ410" s="261" t="e">
        <f t="shared" si="225"/>
        <v>#N/A</v>
      </c>
      <c r="BB410">
        <f t="shared" si="228"/>
        <v>0</v>
      </c>
      <c r="BC410">
        <f t="shared" si="226"/>
        <v>0</v>
      </c>
      <c r="BD410" s="28">
        <f t="shared" si="227"/>
        <v>0</v>
      </c>
    </row>
    <row r="411" spans="37:56" x14ac:dyDescent="0.25">
      <c r="AK411">
        <v>0</v>
      </c>
      <c r="AL411" t="e">
        <f t="shared" si="220"/>
        <v>#N/A</v>
      </c>
      <c r="AM411" t="e">
        <f t="shared" si="221"/>
        <v>#N/A</v>
      </c>
      <c r="AN411" t="e">
        <f t="shared" si="222"/>
        <v>#N/A</v>
      </c>
      <c r="AO411" s="261" t="e">
        <f t="shared" si="223"/>
        <v>#N/A</v>
      </c>
      <c r="AP411" s="261" t="e">
        <f t="shared" si="224"/>
        <v>#N/A</v>
      </c>
      <c r="AQ411" s="261" t="e">
        <f t="shared" si="225"/>
        <v>#N/A</v>
      </c>
      <c r="BB411">
        <f t="shared" si="228"/>
        <v>0</v>
      </c>
      <c r="BC411">
        <f t="shared" si="226"/>
        <v>0</v>
      </c>
      <c r="BD411" s="28">
        <f t="shared" si="227"/>
        <v>0</v>
      </c>
    </row>
    <row r="412" spans="37:56" x14ac:dyDescent="0.25">
      <c r="AK412">
        <v>0</v>
      </c>
      <c r="AL412" t="e">
        <f t="shared" si="220"/>
        <v>#N/A</v>
      </c>
      <c r="AM412" t="e">
        <f t="shared" si="221"/>
        <v>#N/A</v>
      </c>
      <c r="AN412" t="e">
        <f t="shared" si="222"/>
        <v>#N/A</v>
      </c>
      <c r="AO412" s="261" t="e">
        <f t="shared" si="223"/>
        <v>#N/A</v>
      </c>
      <c r="AP412" s="261" t="e">
        <f t="shared" si="224"/>
        <v>#N/A</v>
      </c>
      <c r="AQ412" s="261" t="e">
        <f t="shared" si="225"/>
        <v>#N/A</v>
      </c>
      <c r="BB412">
        <f t="shared" si="228"/>
        <v>0</v>
      </c>
      <c r="BC412">
        <f t="shared" si="226"/>
        <v>0</v>
      </c>
      <c r="BD412" s="28">
        <f t="shared" si="227"/>
        <v>0</v>
      </c>
    </row>
    <row r="413" spans="37:56" x14ac:dyDescent="0.25">
      <c r="AK413">
        <v>0</v>
      </c>
      <c r="AL413" t="e">
        <f t="shared" si="220"/>
        <v>#N/A</v>
      </c>
      <c r="AM413" t="e">
        <f t="shared" si="221"/>
        <v>#N/A</v>
      </c>
      <c r="AN413" t="e">
        <f t="shared" si="222"/>
        <v>#N/A</v>
      </c>
      <c r="AO413" s="261" t="e">
        <f t="shared" si="223"/>
        <v>#N/A</v>
      </c>
      <c r="AP413" s="261" t="e">
        <f t="shared" si="224"/>
        <v>#N/A</v>
      </c>
      <c r="AQ413" s="261" t="e">
        <f t="shared" si="225"/>
        <v>#N/A</v>
      </c>
      <c r="BB413">
        <f t="shared" si="228"/>
        <v>0</v>
      </c>
      <c r="BC413">
        <f t="shared" si="226"/>
        <v>0</v>
      </c>
      <c r="BD413" s="28">
        <f t="shared" si="227"/>
        <v>0</v>
      </c>
    </row>
    <row r="414" spans="37:56" x14ac:dyDescent="0.25">
      <c r="AK414">
        <v>0</v>
      </c>
      <c r="AL414" t="e">
        <f t="shared" si="220"/>
        <v>#N/A</v>
      </c>
      <c r="AM414" t="e">
        <f t="shared" si="221"/>
        <v>#N/A</v>
      </c>
      <c r="AN414" t="e">
        <f t="shared" si="222"/>
        <v>#N/A</v>
      </c>
      <c r="AO414" s="261" t="e">
        <f t="shared" si="223"/>
        <v>#N/A</v>
      </c>
      <c r="AP414" s="261" t="e">
        <f t="shared" si="224"/>
        <v>#N/A</v>
      </c>
      <c r="AQ414" s="261" t="e">
        <f t="shared" si="225"/>
        <v>#N/A</v>
      </c>
      <c r="BB414">
        <f t="shared" si="228"/>
        <v>0</v>
      </c>
      <c r="BC414">
        <f t="shared" si="226"/>
        <v>0</v>
      </c>
      <c r="BD414" s="28">
        <f t="shared" si="227"/>
        <v>0</v>
      </c>
    </row>
    <row r="415" spans="37:56" x14ac:dyDescent="0.25">
      <c r="AK415">
        <v>0</v>
      </c>
      <c r="AL415" t="e">
        <f t="shared" si="220"/>
        <v>#N/A</v>
      </c>
      <c r="AM415" t="e">
        <f t="shared" si="221"/>
        <v>#N/A</v>
      </c>
      <c r="AN415" t="e">
        <f t="shared" si="222"/>
        <v>#N/A</v>
      </c>
      <c r="AO415" s="261" t="e">
        <f t="shared" si="223"/>
        <v>#N/A</v>
      </c>
      <c r="AP415" s="261" t="e">
        <f t="shared" si="224"/>
        <v>#N/A</v>
      </c>
      <c r="AQ415" s="261" t="e">
        <f t="shared" si="225"/>
        <v>#N/A</v>
      </c>
      <c r="BB415">
        <f t="shared" si="228"/>
        <v>0</v>
      </c>
      <c r="BC415">
        <f t="shared" si="226"/>
        <v>0</v>
      </c>
      <c r="BD415" s="28">
        <f t="shared" si="227"/>
        <v>0</v>
      </c>
    </row>
    <row r="416" spans="37:56" x14ac:dyDescent="0.25">
      <c r="AK416">
        <v>0</v>
      </c>
      <c r="AL416" t="e">
        <f t="shared" si="220"/>
        <v>#N/A</v>
      </c>
      <c r="AM416" t="e">
        <f t="shared" si="221"/>
        <v>#N/A</v>
      </c>
      <c r="AN416" t="e">
        <f t="shared" si="222"/>
        <v>#N/A</v>
      </c>
      <c r="AO416" s="261" t="e">
        <f t="shared" si="223"/>
        <v>#N/A</v>
      </c>
      <c r="AP416" s="261" t="e">
        <f t="shared" si="224"/>
        <v>#N/A</v>
      </c>
      <c r="AQ416" s="261" t="e">
        <f t="shared" si="225"/>
        <v>#N/A</v>
      </c>
      <c r="BB416">
        <f t="shared" si="228"/>
        <v>0</v>
      </c>
      <c r="BC416">
        <f t="shared" si="226"/>
        <v>0</v>
      </c>
      <c r="BD416" s="28">
        <f t="shared" si="227"/>
        <v>0</v>
      </c>
    </row>
    <row r="417" spans="37:56" x14ac:dyDescent="0.25">
      <c r="AK417">
        <v>0</v>
      </c>
      <c r="AL417" t="e">
        <f t="shared" si="220"/>
        <v>#N/A</v>
      </c>
      <c r="AM417" t="e">
        <f t="shared" si="221"/>
        <v>#N/A</v>
      </c>
      <c r="AN417" t="e">
        <f t="shared" si="222"/>
        <v>#N/A</v>
      </c>
      <c r="AO417" s="261" t="e">
        <f t="shared" si="223"/>
        <v>#N/A</v>
      </c>
      <c r="AP417" s="261" t="e">
        <f t="shared" si="224"/>
        <v>#N/A</v>
      </c>
      <c r="AQ417" s="261" t="e">
        <f t="shared" si="225"/>
        <v>#N/A</v>
      </c>
      <c r="BB417">
        <f t="shared" si="228"/>
        <v>0</v>
      </c>
      <c r="BC417">
        <f t="shared" si="226"/>
        <v>0</v>
      </c>
      <c r="BD417" s="28">
        <f t="shared" si="227"/>
        <v>0</v>
      </c>
    </row>
    <row r="418" spans="37:56" x14ac:dyDescent="0.25">
      <c r="AK418">
        <v>0</v>
      </c>
      <c r="AL418" t="e">
        <f t="shared" si="220"/>
        <v>#N/A</v>
      </c>
      <c r="AM418" t="e">
        <f t="shared" si="221"/>
        <v>#N/A</v>
      </c>
      <c r="AN418" t="e">
        <f t="shared" si="222"/>
        <v>#N/A</v>
      </c>
      <c r="AO418" s="261" t="e">
        <f t="shared" si="223"/>
        <v>#N/A</v>
      </c>
      <c r="AP418" s="261" t="e">
        <f t="shared" si="224"/>
        <v>#N/A</v>
      </c>
      <c r="AQ418" s="261" t="e">
        <f t="shared" si="225"/>
        <v>#N/A</v>
      </c>
      <c r="BB418">
        <f t="shared" si="228"/>
        <v>0</v>
      </c>
      <c r="BC418">
        <f t="shared" si="226"/>
        <v>0</v>
      </c>
      <c r="BD418" s="28">
        <f t="shared" si="227"/>
        <v>0</v>
      </c>
    </row>
    <row r="419" spans="37:56" x14ac:dyDescent="0.25">
      <c r="AK419">
        <v>0</v>
      </c>
      <c r="AL419" t="e">
        <f t="shared" si="220"/>
        <v>#N/A</v>
      </c>
      <c r="AM419" t="e">
        <f t="shared" si="221"/>
        <v>#N/A</v>
      </c>
      <c r="AN419" t="e">
        <f t="shared" si="222"/>
        <v>#N/A</v>
      </c>
      <c r="AO419" s="261" t="e">
        <f t="shared" si="223"/>
        <v>#N/A</v>
      </c>
      <c r="AP419" s="261" t="e">
        <f t="shared" si="224"/>
        <v>#N/A</v>
      </c>
      <c r="AQ419" s="261" t="e">
        <f t="shared" si="225"/>
        <v>#N/A</v>
      </c>
      <c r="BB419">
        <f t="shared" si="228"/>
        <v>0</v>
      </c>
      <c r="BC419">
        <f t="shared" si="226"/>
        <v>0</v>
      </c>
      <c r="BD419" s="28">
        <f t="shared" si="227"/>
        <v>0</v>
      </c>
    </row>
    <row r="420" spans="37:56" x14ac:dyDescent="0.25">
      <c r="AK420">
        <v>0</v>
      </c>
      <c r="AL420" t="e">
        <f t="shared" si="220"/>
        <v>#N/A</v>
      </c>
      <c r="AM420" t="e">
        <f t="shared" si="221"/>
        <v>#N/A</v>
      </c>
      <c r="AN420" t="e">
        <f t="shared" si="222"/>
        <v>#N/A</v>
      </c>
      <c r="AO420" s="261" t="e">
        <f t="shared" si="223"/>
        <v>#N/A</v>
      </c>
      <c r="AP420" s="261" t="e">
        <f t="shared" si="224"/>
        <v>#N/A</v>
      </c>
      <c r="AQ420" s="261" t="e">
        <f t="shared" si="225"/>
        <v>#N/A</v>
      </c>
      <c r="BB420">
        <f t="shared" si="228"/>
        <v>0</v>
      </c>
      <c r="BC420">
        <f t="shared" si="226"/>
        <v>0</v>
      </c>
      <c r="BD420" s="28">
        <f t="shared" si="227"/>
        <v>0</v>
      </c>
    </row>
    <row r="421" spans="37:56" x14ac:dyDescent="0.25">
      <c r="AK421">
        <v>0</v>
      </c>
      <c r="AL421" t="e">
        <f t="shared" si="220"/>
        <v>#N/A</v>
      </c>
      <c r="AM421" t="e">
        <f t="shared" si="221"/>
        <v>#N/A</v>
      </c>
      <c r="AN421" t="e">
        <f t="shared" si="222"/>
        <v>#N/A</v>
      </c>
      <c r="AO421" s="261" t="e">
        <f t="shared" si="223"/>
        <v>#N/A</v>
      </c>
      <c r="AP421" s="261" t="e">
        <f t="shared" si="224"/>
        <v>#N/A</v>
      </c>
      <c r="AQ421" s="261" t="e">
        <f t="shared" si="225"/>
        <v>#N/A</v>
      </c>
      <c r="BB421">
        <f t="shared" si="228"/>
        <v>0</v>
      </c>
      <c r="BC421">
        <f t="shared" si="226"/>
        <v>0</v>
      </c>
      <c r="BD421" s="28">
        <f t="shared" si="227"/>
        <v>0</v>
      </c>
    </row>
    <row r="422" spans="37:56" x14ac:dyDescent="0.25">
      <c r="AK422">
        <v>0</v>
      </c>
      <c r="AL422" t="e">
        <f t="shared" si="220"/>
        <v>#N/A</v>
      </c>
      <c r="AM422" t="e">
        <f t="shared" si="221"/>
        <v>#N/A</v>
      </c>
      <c r="AN422" t="e">
        <f t="shared" si="222"/>
        <v>#N/A</v>
      </c>
      <c r="AO422" s="261" t="e">
        <f t="shared" si="223"/>
        <v>#N/A</v>
      </c>
      <c r="AP422" s="261" t="e">
        <f t="shared" si="224"/>
        <v>#N/A</v>
      </c>
      <c r="AQ422" s="261" t="e">
        <f t="shared" si="225"/>
        <v>#N/A</v>
      </c>
      <c r="BB422">
        <f t="shared" si="228"/>
        <v>0</v>
      </c>
      <c r="BC422">
        <f t="shared" si="226"/>
        <v>0</v>
      </c>
      <c r="BD422" s="28">
        <f t="shared" si="227"/>
        <v>0</v>
      </c>
    </row>
    <row r="423" spans="37:56" x14ac:dyDescent="0.25">
      <c r="AK423">
        <v>0</v>
      </c>
      <c r="AL423" t="e">
        <f t="shared" si="220"/>
        <v>#N/A</v>
      </c>
      <c r="AM423" t="e">
        <f t="shared" si="221"/>
        <v>#N/A</v>
      </c>
      <c r="AN423" t="e">
        <f t="shared" si="222"/>
        <v>#N/A</v>
      </c>
      <c r="AO423" s="261" t="e">
        <f t="shared" si="223"/>
        <v>#N/A</v>
      </c>
      <c r="AP423" s="261" t="e">
        <f t="shared" si="224"/>
        <v>#N/A</v>
      </c>
      <c r="AQ423" s="261" t="e">
        <f t="shared" si="225"/>
        <v>#N/A</v>
      </c>
      <c r="BB423">
        <f t="shared" si="228"/>
        <v>0</v>
      </c>
      <c r="BC423">
        <f t="shared" si="226"/>
        <v>0</v>
      </c>
      <c r="BD423" s="28">
        <f t="shared" si="227"/>
        <v>0</v>
      </c>
    </row>
    <row r="424" spans="37:56" x14ac:dyDescent="0.25">
      <c r="AK424">
        <v>0</v>
      </c>
      <c r="AL424" t="e">
        <f t="shared" si="220"/>
        <v>#N/A</v>
      </c>
      <c r="AM424" t="e">
        <f t="shared" si="221"/>
        <v>#N/A</v>
      </c>
      <c r="AN424" t="e">
        <f t="shared" si="222"/>
        <v>#N/A</v>
      </c>
      <c r="AO424" s="261" t="e">
        <f t="shared" si="223"/>
        <v>#N/A</v>
      </c>
      <c r="AP424" s="261" t="e">
        <f t="shared" si="224"/>
        <v>#N/A</v>
      </c>
      <c r="AQ424" s="261" t="e">
        <f t="shared" si="225"/>
        <v>#N/A</v>
      </c>
      <c r="BB424">
        <f t="shared" si="228"/>
        <v>0</v>
      </c>
      <c r="BC424">
        <f t="shared" si="226"/>
        <v>0</v>
      </c>
      <c r="BD424" s="28">
        <f t="shared" si="227"/>
        <v>0</v>
      </c>
    </row>
    <row r="425" spans="37:56" x14ac:dyDescent="0.25">
      <c r="AK425">
        <v>0</v>
      </c>
      <c r="AL425" t="e">
        <f t="shared" si="220"/>
        <v>#N/A</v>
      </c>
      <c r="AM425" t="e">
        <f t="shared" si="221"/>
        <v>#N/A</v>
      </c>
      <c r="AN425" t="e">
        <f t="shared" si="222"/>
        <v>#N/A</v>
      </c>
      <c r="AO425" s="261" t="e">
        <f t="shared" si="223"/>
        <v>#N/A</v>
      </c>
      <c r="AP425" s="261" t="e">
        <f t="shared" si="224"/>
        <v>#N/A</v>
      </c>
      <c r="AQ425" s="261" t="e">
        <f t="shared" si="225"/>
        <v>#N/A</v>
      </c>
      <c r="BB425">
        <f t="shared" si="228"/>
        <v>0</v>
      </c>
      <c r="BC425">
        <f t="shared" si="226"/>
        <v>0</v>
      </c>
      <c r="BD425" s="28">
        <f t="shared" si="227"/>
        <v>0</v>
      </c>
    </row>
    <row r="426" spans="37:56" x14ac:dyDescent="0.25">
      <c r="AK426">
        <v>0</v>
      </c>
      <c r="AL426" t="e">
        <f t="shared" si="220"/>
        <v>#N/A</v>
      </c>
      <c r="AM426" t="e">
        <f t="shared" si="221"/>
        <v>#N/A</v>
      </c>
      <c r="AN426" t="e">
        <f t="shared" si="222"/>
        <v>#N/A</v>
      </c>
      <c r="AO426" s="261" t="e">
        <f t="shared" si="223"/>
        <v>#N/A</v>
      </c>
      <c r="AP426" s="261" t="e">
        <f t="shared" si="224"/>
        <v>#N/A</v>
      </c>
      <c r="AQ426" s="261" t="e">
        <f t="shared" si="225"/>
        <v>#N/A</v>
      </c>
      <c r="BB426">
        <f t="shared" si="228"/>
        <v>0</v>
      </c>
      <c r="BC426">
        <f t="shared" si="226"/>
        <v>0</v>
      </c>
      <c r="BD426" s="28">
        <f t="shared" si="227"/>
        <v>0</v>
      </c>
    </row>
    <row r="427" spans="37:56" x14ac:dyDescent="0.25">
      <c r="AK427">
        <v>0</v>
      </c>
      <c r="AL427" t="e">
        <f t="shared" si="220"/>
        <v>#N/A</v>
      </c>
      <c r="AM427" t="e">
        <f t="shared" si="221"/>
        <v>#N/A</v>
      </c>
      <c r="AN427" t="e">
        <f t="shared" si="222"/>
        <v>#N/A</v>
      </c>
      <c r="AO427" s="261" t="e">
        <f t="shared" si="223"/>
        <v>#N/A</v>
      </c>
      <c r="AP427" s="261" t="e">
        <f t="shared" si="224"/>
        <v>#N/A</v>
      </c>
      <c r="AQ427" s="261" t="e">
        <f t="shared" si="225"/>
        <v>#N/A</v>
      </c>
      <c r="BB427">
        <f t="shared" si="228"/>
        <v>0</v>
      </c>
      <c r="BC427">
        <f t="shared" si="226"/>
        <v>0</v>
      </c>
      <c r="BD427" s="28">
        <f t="shared" si="227"/>
        <v>0</v>
      </c>
    </row>
    <row r="428" spans="37:56" x14ac:dyDescent="0.25">
      <c r="AK428">
        <v>0</v>
      </c>
      <c r="AL428" t="e">
        <f t="shared" si="220"/>
        <v>#N/A</v>
      </c>
      <c r="AM428" t="e">
        <f t="shared" si="221"/>
        <v>#N/A</v>
      </c>
      <c r="AN428" t="e">
        <f t="shared" si="222"/>
        <v>#N/A</v>
      </c>
      <c r="AO428" s="261" t="e">
        <f t="shared" si="223"/>
        <v>#N/A</v>
      </c>
      <c r="AP428" s="261" t="e">
        <f t="shared" si="224"/>
        <v>#N/A</v>
      </c>
      <c r="AQ428" s="261" t="e">
        <f t="shared" si="225"/>
        <v>#N/A</v>
      </c>
      <c r="BB428">
        <f t="shared" si="228"/>
        <v>0</v>
      </c>
      <c r="BC428">
        <f t="shared" si="226"/>
        <v>0</v>
      </c>
      <c r="BD428" s="28">
        <f t="shared" si="227"/>
        <v>0</v>
      </c>
    </row>
    <row r="429" spans="37:56" x14ac:dyDescent="0.25">
      <c r="AK429">
        <v>0</v>
      </c>
      <c r="AL429" t="e">
        <f t="shared" si="220"/>
        <v>#N/A</v>
      </c>
      <c r="AM429" t="e">
        <f t="shared" si="221"/>
        <v>#N/A</v>
      </c>
      <c r="AN429" t="e">
        <f t="shared" si="222"/>
        <v>#N/A</v>
      </c>
      <c r="AO429" s="261" t="e">
        <f t="shared" si="223"/>
        <v>#N/A</v>
      </c>
      <c r="AP429" s="261" t="e">
        <f t="shared" si="224"/>
        <v>#N/A</v>
      </c>
      <c r="AQ429" s="261" t="e">
        <f t="shared" si="225"/>
        <v>#N/A</v>
      </c>
      <c r="BB429">
        <f t="shared" si="228"/>
        <v>0</v>
      </c>
      <c r="BC429">
        <f t="shared" si="226"/>
        <v>0</v>
      </c>
      <c r="BD429" s="28">
        <f t="shared" si="227"/>
        <v>0</v>
      </c>
    </row>
    <row r="430" spans="37:56" x14ac:dyDescent="0.25">
      <c r="AK430">
        <v>0</v>
      </c>
      <c r="AL430" t="e">
        <f t="shared" si="220"/>
        <v>#N/A</v>
      </c>
      <c r="AM430" t="e">
        <f t="shared" si="221"/>
        <v>#N/A</v>
      </c>
      <c r="AN430" t="e">
        <f t="shared" si="222"/>
        <v>#N/A</v>
      </c>
      <c r="AO430" s="261" t="e">
        <f t="shared" si="223"/>
        <v>#N/A</v>
      </c>
      <c r="AP430" s="261" t="e">
        <f t="shared" si="224"/>
        <v>#N/A</v>
      </c>
      <c r="AQ430" s="261" t="e">
        <f t="shared" si="225"/>
        <v>#N/A</v>
      </c>
      <c r="BB430">
        <f t="shared" si="228"/>
        <v>0</v>
      </c>
      <c r="BC430">
        <f t="shared" si="226"/>
        <v>0</v>
      </c>
      <c r="BD430" s="28">
        <f t="shared" si="227"/>
        <v>0</v>
      </c>
    </row>
    <row r="431" spans="37:56" x14ac:dyDescent="0.25">
      <c r="AK431">
        <v>0</v>
      </c>
      <c r="AL431" t="e">
        <f t="shared" si="220"/>
        <v>#N/A</v>
      </c>
      <c r="AM431" t="e">
        <f t="shared" si="221"/>
        <v>#N/A</v>
      </c>
      <c r="AN431" t="e">
        <f t="shared" si="222"/>
        <v>#N/A</v>
      </c>
      <c r="AO431" s="261" t="e">
        <f t="shared" si="223"/>
        <v>#N/A</v>
      </c>
      <c r="AP431" s="261" t="e">
        <f t="shared" si="224"/>
        <v>#N/A</v>
      </c>
      <c r="AQ431" s="261" t="e">
        <f t="shared" si="225"/>
        <v>#N/A</v>
      </c>
      <c r="BB431">
        <f t="shared" si="228"/>
        <v>0</v>
      </c>
      <c r="BC431">
        <f t="shared" si="226"/>
        <v>0</v>
      </c>
      <c r="BD431" s="28">
        <f t="shared" si="227"/>
        <v>0</v>
      </c>
    </row>
    <row r="432" spans="37:56" x14ac:dyDescent="0.25">
      <c r="AK432">
        <v>0</v>
      </c>
      <c r="AL432" t="e">
        <f t="shared" si="220"/>
        <v>#N/A</v>
      </c>
      <c r="AM432" t="e">
        <f t="shared" si="221"/>
        <v>#N/A</v>
      </c>
      <c r="AN432" t="e">
        <f t="shared" si="222"/>
        <v>#N/A</v>
      </c>
      <c r="AO432" s="261" t="e">
        <f t="shared" si="223"/>
        <v>#N/A</v>
      </c>
      <c r="AP432" s="261" t="e">
        <f t="shared" si="224"/>
        <v>#N/A</v>
      </c>
      <c r="AQ432" s="261" t="e">
        <f t="shared" si="225"/>
        <v>#N/A</v>
      </c>
      <c r="BB432">
        <f t="shared" si="228"/>
        <v>0</v>
      </c>
      <c r="BC432">
        <f t="shared" si="226"/>
        <v>0</v>
      </c>
      <c r="BD432" s="28">
        <f t="shared" si="227"/>
        <v>0</v>
      </c>
    </row>
    <row r="433" spans="37:56" x14ac:dyDescent="0.25">
      <c r="AK433">
        <v>0</v>
      </c>
      <c r="AL433" t="e">
        <f t="shared" si="220"/>
        <v>#N/A</v>
      </c>
      <c r="AM433" t="e">
        <f t="shared" si="221"/>
        <v>#N/A</v>
      </c>
      <c r="AN433" t="e">
        <f t="shared" si="222"/>
        <v>#N/A</v>
      </c>
      <c r="AO433" s="261" t="e">
        <f t="shared" si="223"/>
        <v>#N/A</v>
      </c>
      <c r="AP433" s="261" t="e">
        <f t="shared" si="224"/>
        <v>#N/A</v>
      </c>
      <c r="AQ433" s="261" t="e">
        <f t="shared" si="225"/>
        <v>#N/A</v>
      </c>
      <c r="BB433">
        <f t="shared" si="228"/>
        <v>0</v>
      </c>
      <c r="BC433">
        <f t="shared" si="226"/>
        <v>0</v>
      </c>
      <c r="BD433" s="28">
        <f t="shared" si="227"/>
        <v>0</v>
      </c>
    </row>
    <row r="434" spans="37:56" x14ac:dyDescent="0.25">
      <c r="AK434">
        <v>0</v>
      </c>
      <c r="AL434" t="e">
        <f t="shared" si="220"/>
        <v>#N/A</v>
      </c>
      <c r="AM434" t="e">
        <f t="shared" si="221"/>
        <v>#N/A</v>
      </c>
      <c r="AN434" t="e">
        <f t="shared" si="222"/>
        <v>#N/A</v>
      </c>
      <c r="AO434" s="261" t="e">
        <f t="shared" si="223"/>
        <v>#N/A</v>
      </c>
      <c r="AP434" s="261" t="e">
        <f t="shared" si="224"/>
        <v>#N/A</v>
      </c>
      <c r="AQ434" s="261" t="e">
        <f t="shared" si="225"/>
        <v>#N/A</v>
      </c>
      <c r="BB434">
        <f t="shared" si="228"/>
        <v>0</v>
      </c>
      <c r="BC434">
        <f t="shared" si="226"/>
        <v>0</v>
      </c>
      <c r="BD434" s="28">
        <f t="shared" si="227"/>
        <v>0</v>
      </c>
    </row>
    <row r="435" spans="37:56" x14ac:dyDescent="0.25">
      <c r="AK435">
        <v>0</v>
      </c>
      <c r="AL435" t="e">
        <f t="shared" si="220"/>
        <v>#N/A</v>
      </c>
      <c r="AM435" t="e">
        <f t="shared" si="221"/>
        <v>#N/A</v>
      </c>
      <c r="AN435" t="e">
        <f t="shared" si="222"/>
        <v>#N/A</v>
      </c>
      <c r="AO435" s="261" t="e">
        <f t="shared" si="223"/>
        <v>#N/A</v>
      </c>
      <c r="AP435" s="261" t="e">
        <f t="shared" si="224"/>
        <v>#N/A</v>
      </c>
      <c r="AQ435" s="261" t="e">
        <f t="shared" si="225"/>
        <v>#N/A</v>
      </c>
      <c r="BB435">
        <f t="shared" si="228"/>
        <v>0</v>
      </c>
      <c r="BC435">
        <f t="shared" si="226"/>
        <v>0</v>
      </c>
      <c r="BD435" s="28">
        <f t="shared" si="227"/>
        <v>0</v>
      </c>
    </row>
    <row r="436" spans="37:56" x14ac:dyDescent="0.25">
      <c r="AK436">
        <v>0</v>
      </c>
      <c r="AL436" t="e">
        <f t="shared" si="220"/>
        <v>#N/A</v>
      </c>
      <c r="AM436" t="e">
        <f t="shared" si="221"/>
        <v>#N/A</v>
      </c>
      <c r="AN436" t="e">
        <f t="shared" si="222"/>
        <v>#N/A</v>
      </c>
      <c r="AO436" s="261" t="e">
        <f t="shared" si="223"/>
        <v>#N/A</v>
      </c>
      <c r="AP436" s="261" t="e">
        <f t="shared" si="224"/>
        <v>#N/A</v>
      </c>
      <c r="AQ436" s="261" t="e">
        <f t="shared" si="225"/>
        <v>#N/A</v>
      </c>
      <c r="BB436">
        <f t="shared" si="228"/>
        <v>0</v>
      </c>
      <c r="BC436">
        <f t="shared" si="226"/>
        <v>0</v>
      </c>
      <c r="BD436" s="28">
        <f t="shared" si="227"/>
        <v>0</v>
      </c>
    </row>
    <row r="437" spans="37:56" x14ac:dyDescent="0.25">
      <c r="AK437">
        <v>0</v>
      </c>
      <c r="AL437" t="e">
        <f t="shared" si="220"/>
        <v>#N/A</v>
      </c>
      <c r="AM437" t="e">
        <f t="shared" si="221"/>
        <v>#N/A</v>
      </c>
      <c r="AN437" t="e">
        <f t="shared" si="222"/>
        <v>#N/A</v>
      </c>
      <c r="AO437" s="261" t="e">
        <f t="shared" si="223"/>
        <v>#N/A</v>
      </c>
      <c r="AP437" s="261" t="e">
        <f t="shared" si="224"/>
        <v>#N/A</v>
      </c>
      <c r="AQ437" s="261" t="e">
        <f t="shared" si="225"/>
        <v>#N/A</v>
      </c>
      <c r="BB437">
        <f t="shared" si="228"/>
        <v>0</v>
      </c>
      <c r="BC437">
        <f t="shared" si="226"/>
        <v>0</v>
      </c>
      <c r="BD437" s="28">
        <f t="shared" si="227"/>
        <v>0</v>
      </c>
    </row>
    <row r="438" spans="37:56" x14ac:dyDescent="0.25">
      <c r="AK438">
        <v>0</v>
      </c>
      <c r="AL438" t="e">
        <f t="shared" si="220"/>
        <v>#N/A</v>
      </c>
      <c r="AM438" t="e">
        <f t="shared" si="221"/>
        <v>#N/A</v>
      </c>
      <c r="AN438" t="e">
        <f t="shared" si="222"/>
        <v>#N/A</v>
      </c>
      <c r="AO438" s="261" t="e">
        <f t="shared" si="223"/>
        <v>#N/A</v>
      </c>
      <c r="AP438" s="261" t="e">
        <f t="shared" si="224"/>
        <v>#N/A</v>
      </c>
      <c r="AQ438" s="261" t="e">
        <f t="shared" si="225"/>
        <v>#N/A</v>
      </c>
      <c r="BB438">
        <f t="shared" si="228"/>
        <v>0</v>
      </c>
      <c r="BC438">
        <f t="shared" si="226"/>
        <v>0</v>
      </c>
      <c r="BD438" s="28">
        <f t="shared" si="227"/>
        <v>0</v>
      </c>
    </row>
    <row r="439" spans="37:56" x14ac:dyDescent="0.25">
      <c r="AK439">
        <v>0</v>
      </c>
      <c r="AL439" t="e">
        <f t="shared" si="220"/>
        <v>#N/A</v>
      </c>
      <c r="AM439" t="e">
        <f t="shared" si="221"/>
        <v>#N/A</v>
      </c>
      <c r="AN439" t="e">
        <f t="shared" si="222"/>
        <v>#N/A</v>
      </c>
      <c r="AO439" s="261" t="e">
        <f t="shared" si="223"/>
        <v>#N/A</v>
      </c>
      <c r="AP439" s="261" t="e">
        <f t="shared" si="224"/>
        <v>#N/A</v>
      </c>
      <c r="AQ439" s="261" t="e">
        <f t="shared" si="225"/>
        <v>#N/A</v>
      </c>
      <c r="BB439">
        <f t="shared" si="228"/>
        <v>0</v>
      </c>
      <c r="BC439">
        <f t="shared" si="226"/>
        <v>0</v>
      </c>
      <c r="BD439" s="28">
        <f t="shared" si="227"/>
        <v>0</v>
      </c>
    </row>
    <row r="440" spans="37:56" x14ac:dyDescent="0.25">
      <c r="AK440">
        <v>0</v>
      </c>
      <c r="AL440" t="e">
        <f t="shared" si="220"/>
        <v>#N/A</v>
      </c>
      <c r="AM440" t="e">
        <f t="shared" si="221"/>
        <v>#N/A</v>
      </c>
      <c r="AN440" t="e">
        <f t="shared" si="222"/>
        <v>#N/A</v>
      </c>
      <c r="AO440" s="261" t="e">
        <f t="shared" si="223"/>
        <v>#N/A</v>
      </c>
      <c r="AP440" s="261" t="e">
        <f t="shared" si="224"/>
        <v>#N/A</v>
      </c>
      <c r="AQ440" s="261" t="e">
        <f t="shared" si="225"/>
        <v>#N/A</v>
      </c>
      <c r="BB440">
        <f t="shared" si="228"/>
        <v>0</v>
      </c>
      <c r="BC440">
        <f t="shared" si="226"/>
        <v>0</v>
      </c>
      <c r="BD440" s="28">
        <f t="shared" si="227"/>
        <v>0</v>
      </c>
    </row>
    <row r="441" spans="37:56" x14ac:dyDescent="0.25">
      <c r="AK441">
        <v>0</v>
      </c>
      <c r="AL441" t="e">
        <f t="shared" si="220"/>
        <v>#N/A</v>
      </c>
      <c r="AM441" t="e">
        <f t="shared" si="221"/>
        <v>#N/A</v>
      </c>
      <c r="AN441" t="e">
        <f t="shared" si="222"/>
        <v>#N/A</v>
      </c>
      <c r="AO441" s="261" t="e">
        <f t="shared" si="223"/>
        <v>#N/A</v>
      </c>
      <c r="AP441" s="261" t="e">
        <f t="shared" si="224"/>
        <v>#N/A</v>
      </c>
      <c r="AQ441" s="261" t="e">
        <f t="shared" si="225"/>
        <v>#N/A</v>
      </c>
      <c r="BB441">
        <f t="shared" si="228"/>
        <v>0</v>
      </c>
      <c r="BC441">
        <f t="shared" si="226"/>
        <v>0</v>
      </c>
      <c r="BD441" s="28">
        <f t="shared" si="227"/>
        <v>0</v>
      </c>
    </row>
    <row r="442" spans="37:56" x14ac:dyDescent="0.25">
      <c r="AK442">
        <v>0</v>
      </c>
      <c r="AL442" t="e">
        <f t="shared" si="220"/>
        <v>#N/A</v>
      </c>
      <c r="AM442" t="e">
        <f t="shared" si="221"/>
        <v>#N/A</v>
      </c>
      <c r="AN442" t="e">
        <f t="shared" si="222"/>
        <v>#N/A</v>
      </c>
      <c r="AO442" s="261" t="e">
        <f t="shared" si="223"/>
        <v>#N/A</v>
      </c>
      <c r="AP442" s="261" t="e">
        <f t="shared" si="224"/>
        <v>#N/A</v>
      </c>
      <c r="AQ442" s="261" t="e">
        <f t="shared" si="225"/>
        <v>#N/A</v>
      </c>
      <c r="BB442">
        <f t="shared" si="228"/>
        <v>0</v>
      </c>
      <c r="BC442">
        <f t="shared" si="226"/>
        <v>0</v>
      </c>
      <c r="BD442" s="28">
        <f t="shared" si="227"/>
        <v>0</v>
      </c>
    </row>
    <row r="443" spans="37:56" x14ac:dyDescent="0.25">
      <c r="AK443">
        <v>0</v>
      </c>
      <c r="AL443" t="e">
        <f t="shared" si="220"/>
        <v>#N/A</v>
      </c>
      <c r="AM443" t="e">
        <f t="shared" si="221"/>
        <v>#N/A</v>
      </c>
      <c r="AN443" t="e">
        <f t="shared" si="222"/>
        <v>#N/A</v>
      </c>
      <c r="AO443" s="261" t="e">
        <f t="shared" si="223"/>
        <v>#N/A</v>
      </c>
      <c r="AP443" s="261" t="e">
        <f t="shared" si="224"/>
        <v>#N/A</v>
      </c>
      <c r="AQ443" s="261" t="e">
        <f t="shared" si="225"/>
        <v>#N/A</v>
      </c>
      <c r="BB443">
        <f t="shared" si="228"/>
        <v>0</v>
      </c>
      <c r="BC443">
        <f t="shared" si="226"/>
        <v>0</v>
      </c>
      <c r="BD443" s="28">
        <f t="shared" si="227"/>
        <v>0</v>
      </c>
    </row>
    <row r="444" spans="37:56" x14ac:dyDescent="0.25">
      <c r="AK444">
        <v>0</v>
      </c>
      <c r="AL444" t="e">
        <f t="shared" si="220"/>
        <v>#N/A</v>
      </c>
      <c r="AM444" t="e">
        <f t="shared" si="221"/>
        <v>#N/A</v>
      </c>
      <c r="AN444" t="e">
        <f t="shared" si="222"/>
        <v>#N/A</v>
      </c>
      <c r="AO444" s="261" t="e">
        <f t="shared" si="223"/>
        <v>#N/A</v>
      </c>
      <c r="AP444" s="261" t="e">
        <f t="shared" si="224"/>
        <v>#N/A</v>
      </c>
      <c r="AQ444" s="261" t="e">
        <f t="shared" si="225"/>
        <v>#N/A</v>
      </c>
      <c r="BB444">
        <f t="shared" si="228"/>
        <v>0</v>
      </c>
      <c r="BC444">
        <f t="shared" si="226"/>
        <v>0</v>
      </c>
      <c r="BD444" s="28">
        <f t="shared" si="227"/>
        <v>0</v>
      </c>
    </row>
    <row r="445" spans="37:56" x14ac:dyDescent="0.25">
      <c r="AK445">
        <v>0</v>
      </c>
      <c r="AL445" t="e">
        <f t="shared" si="220"/>
        <v>#N/A</v>
      </c>
      <c r="AM445" t="e">
        <f t="shared" si="221"/>
        <v>#N/A</v>
      </c>
      <c r="AN445" t="e">
        <f t="shared" si="222"/>
        <v>#N/A</v>
      </c>
      <c r="AO445" s="261" t="e">
        <f t="shared" si="223"/>
        <v>#N/A</v>
      </c>
      <c r="AP445" s="261" t="e">
        <f t="shared" si="224"/>
        <v>#N/A</v>
      </c>
      <c r="AQ445" s="261" t="e">
        <f t="shared" si="225"/>
        <v>#N/A</v>
      </c>
      <c r="BB445">
        <f t="shared" si="228"/>
        <v>0</v>
      </c>
      <c r="BC445">
        <f t="shared" si="226"/>
        <v>0</v>
      </c>
      <c r="BD445" s="28">
        <f t="shared" si="227"/>
        <v>0</v>
      </c>
    </row>
    <row r="446" spans="37:56" x14ac:dyDescent="0.25">
      <c r="AK446">
        <v>0</v>
      </c>
      <c r="AL446" t="e">
        <f t="shared" si="220"/>
        <v>#N/A</v>
      </c>
      <c r="AM446" t="e">
        <f t="shared" si="221"/>
        <v>#N/A</v>
      </c>
      <c r="AN446" t="e">
        <f t="shared" si="222"/>
        <v>#N/A</v>
      </c>
      <c r="AO446" s="261" t="e">
        <f t="shared" si="223"/>
        <v>#N/A</v>
      </c>
      <c r="AP446" s="261" t="e">
        <f t="shared" si="224"/>
        <v>#N/A</v>
      </c>
      <c r="AQ446" s="261" t="e">
        <f t="shared" si="225"/>
        <v>#N/A</v>
      </c>
      <c r="BB446">
        <f t="shared" si="228"/>
        <v>0</v>
      </c>
      <c r="BC446">
        <f t="shared" si="226"/>
        <v>0</v>
      </c>
      <c r="BD446" s="28">
        <f t="shared" si="227"/>
        <v>0</v>
      </c>
    </row>
    <row r="447" spans="37:56" x14ac:dyDescent="0.25">
      <c r="AK447">
        <v>0</v>
      </c>
      <c r="AL447" t="e">
        <f t="shared" si="220"/>
        <v>#N/A</v>
      </c>
      <c r="AM447" t="e">
        <f t="shared" si="221"/>
        <v>#N/A</v>
      </c>
      <c r="AN447" t="e">
        <f t="shared" si="222"/>
        <v>#N/A</v>
      </c>
      <c r="AO447" s="261" t="e">
        <f t="shared" si="223"/>
        <v>#N/A</v>
      </c>
      <c r="AP447" s="261" t="e">
        <f t="shared" si="224"/>
        <v>#N/A</v>
      </c>
      <c r="AQ447" s="261" t="e">
        <f t="shared" si="225"/>
        <v>#N/A</v>
      </c>
      <c r="BB447">
        <f t="shared" si="228"/>
        <v>0</v>
      </c>
      <c r="BC447">
        <f t="shared" si="226"/>
        <v>0</v>
      </c>
      <c r="BD447" s="28">
        <f t="shared" si="227"/>
        <v>0</v>
      </c>
    </row>
    <row r="448" spans="37:56" x14ac:dyDescent="0.25">
      <c r="AK448">
        <v>0</v>
      </c>
      <c r="AL448" t="e">
        <f t="shared" si="220"/>
        <v>#N/A</v>
      </c>
      <c r="AM448" t="e">
        <f t="shared" si="221"/>
        <v>#N/A</v>
      </c>
      <c r="AN448" t="e">
        <f t="shared" si="222"/>
        <v>#N/A</v>
      </c>
      <c r="AO448" s="261" t="e">
        <f t="shared" si="223"/>
        <v>#N/A</v>
      </c>
      <c r="AP448" s="261" t="e">
        <f t="shared" si="224"/>
        <v>#N/A</v>
      </c>
      <c r="AQ448" s="261" t="e">
        <f t="shared" si="225"/>
        <v>#N/A</v>
      </c>
      <c r="BB448">
        <f t="shared" si="228"/>
        <v>0</v>
      </c>
      <c r="BC448">
        <f t="shared" si="226"/>
        <v>0</v>
      </c>
      <c r="BD448" s="28">
        <f t="shared" si="227"/>
        <v>0</v>
      </c>
    </row>
    <row r="449" spans="37:56" x14ac:dyDescent="0.25">
      <c r="AK449">
        <v>0</v>
      </c>
      <c r="AL449" t="e">
        <f t="shared" si="220"/>
        <v>#N/A</v>
      </c>
      <c r="AM449" t="e">
        <f t="shared" si="221"/>
        <v>#N/A</v>
      </c>
      <c r="AN449" t="e">
        <f t="shared" si="222"/>
        <v>#N/A</v>
      </c>
      <c r="AO449" s="261" t="e">
        <f t="shared" si="223"/>
        <v>#N/A</v>
      </c>
      <c r="AP449" s="261" t="e">
        <f t="shared" si="224"/>
        <v>#N/A</v>
      </c>
      <c r="AQ449" s="261" t="e">
        <f t="shared" si="225"/>
        <v>#N/A</v>
      </c>
      <c r="BB449">
        <f t="shared" si="228"/>
        <v>0</v>
      </c>
      <c r="BC449">
        <f t="shared" si="226"/>
        <v>0</v>
      </c>
      <c r="BD449" s="28">
        <f t="shared" si="227"/>
        <v>0</v>
      </c>
    </row>
    <row r="450" spans="37:56" x14ac:dyDescent="0.25">
      <c r="AK450">
        <v>0</v>
      </c>
      <c r="AL450" t="e">
        <f t="shared" si="220"/>
        <v>#N/A</v>
      </c>
      <c r="AM450" t="e">
        <f t="shared" si="221"/>
        <v>#N/A</v>
      </c>
      <c r="AN450" t="e">
        <f t="shared" si="222"/>
        <v>#N/A</v>
      </c>
      <c r="AO450" s="261" t="e">
        <f t="shared" si="223"/>
        <v>#N/A</v>
      </c>
      <c r="AP450" s="261" t="e">
        <f t="shared" si="224"/>
        <v>#N/A</v>
      </c>
      <c r="AQ450" s="261" t="e">
        <f t="shared" si="225"/>
        <v>#N/A</v>
      </c>
      <c r="BB450">
        <f t="shared" si="228"/>
        <v>0</v>
      </c>
      <c r="BC450">
        <f t="shared" si="226"/>
        <v>0</v>
      </c>
      <c r="BD450" s="28">
        <f t="shared" si="227"/>
        <v>0</v>
      </c>
    </row>
    <row r="451" spans="37:56" x14ac:dyDescent="0.25">
      <c r="AK451">
        <v>0</v>
      </c>
      <c r="AL451" t="e">
        <f t="shared" ref="AL451:AL514" si="229">_xlfn.XLOOKUP(AK451,A:A,F:F)</f>
        <v>#N/A</v>
      </c>
      <c r="AM451" t="e">
        <f t="shared" ref="AM451:AM514" si="230">_xlfn.XLOOKUP(AK451,A:A,J:J)</f>
        <v>#N/A</v>
      </c>
      <c r="AN451" t="e">
        <f t="shared" ref="AN451:AN514" si="231">_xlfn.XLOOKUP(AK451,A:A,M:M)+_xlfn.XLOOKUP(AK451,A:A,N:N)</f>
        <v>#N/A</v>
      </c>
      <c r="AO451" s="261" t="e">
        <f t="shared" ref="AO451:AO514" si="232">_xlfn.XLOOKUP(AK451,A:A,AG:AG)</f>
        <v>#N/A</v>
      </c>
      <c r="AP451" s="261" t="e">
        <f t="shared" ref="AP451:AP514" si="233">_xlfn.XLOOKUP(AK451,A:A,AD:AD)</f>
        <v>#N/A</v>
      </c>
      <c r="AQ451" s="261" t="e">
        <f t="shared" ref="AQ451:AQ514" si="234">_xlfn.XLOOKUP(AK451,A:A,AE:AE)</f>
        <v>#N/A</v>
      </c>
      <c r="BB451">
        <f t="shared" si="228"/>
        <v>0</v>
      </c>
      <c r="BC451">
        <f t="shared" ref="BC451:BC514" si="235">_xlfn.XLOOKUP(BA451,A:A,J:J)</f>
        <v>0</v>
      </c>
      <c r="BD451" s="28">
        <f t="shared" ref="BD451:BD514" si="236">_xlfn.XLOOKUP(BA451,A:A,M:M)+_xlfn.XLOOKUP(BA451,A:A,N:N)</f>
        <v>0</v>
      </c>
    </row>
    <row r="452" spans="37:56" x14ac:dyDescent="0.25">
      <c r="AK452">
        <v>0</v>
      </c>
      <c r="AL452" t="e">
        <f t="shared" si="229"/>
        <v>#N/A</v>
      </c>
      <c r="AM452" t="e">
        <f t="shared" si="230"/>
        <v>#N/A</v>
      </c>
      <c r="AN452" t="e">
        <f t="shared" si="231"/>
        <v>#N/A</v>
      </c>
      <c r="AO452" s="261" t="e">
        <f t="shared" si="232"/>
        <v>#N/A</v>
      </c>
      <c r="AP452" s="261" t="e">
        <f t="shared" si="233"/>
        <v>#N/A</v>
      </c>
      <c r="AQ452" s="261" t="e">
        <f t="shared" si="234"/>
        <v>#N/A</v>
      </c>
      <c r="BB452">
        <f t="shared" si="228"/>
        <v>0</v>
      </c>
      <c r="BC452">
        <f t="shared" si="235"/>
        <v>0</v>
      </c>
      <c r="BD452" s="28">
        <f t="shared" si="236"/>
        <v>0</v>
      </c>
    </row>
    <row r="453" spans="37:56" x14ac:dyDescent="0.25">
      <c r="AK453">
        <v>0</v>
      </c>
      <c r="AL453" t="e">
        <f t="shared" si="229"/>
        <v>#N/A</v>
      </c>
      <c r="AM453" t="e">
        <f t="shared" si="230"/>
        <v>#N/A</v>
      </c>
      <c r="AN453" t="e">
        <f t="shared" si="231"/>
        <v>#N/A</v>
      </c>
      <c r="AO453" s="261" t="e">
        <f t="shared" si="232"/>
        <v>#N/A</v>
      </c>
      <c r="AP453" s="261" t="e">
        <f t="shared" si="233"/>
        <v>#N/A</v>
      </c>
      <c r="AQ453" s="261" t="e">
        <f t="shared" si="234"/>
        <v>#N/A</v>
      </c>
      <c r="BB453">
        <f t="shared" si="228"/>
        <v>0</v>
      </c>
      <c r="BC453">
        <f t="shared" si="235"/>
        <v>0</v>
      </c>
      <c r="BD453" s="28">
        <f t="shared" si="236"/>
        <v>0</v>
      </c>
    </row>
    <row r="454" spans="37:56" x14ac:dyDescent="0.25">
      <c r="AK454">
        <v>0</v>
      </c>
      <c r="AL454" t="e">
        <f t="shared" si="229"/>
        <v>#N/A</v>
      </c>
      <c r="AM454" t="e">
        <f t="shared" si="230"/>
        <v>#N/A</v>
      </c>
      <c r="AN454" t="e">
        <f t="shared" si="231"/>
        <v>#N/A</v>
      </c>
      <c r="AO454" s="261" t="e">
        <f t="shared" si="232"/>
        <v>#N/A</v>
      </c>
      <c r="AP454" s="261" t="e">
        <f t="shared" si="233"/>
        <v>#N/A</v>
      </c>
      <c r="AQ454" s="261" t="e">
        <f t="shared" si="234"/>
        <v>#N/A</v>
      </c>
      <c r="BB454">
        <f t="shared" ref="BB454:BB517" si="237">_xlfn.XLOOKUP(BA454,A:A,E:E)</f>
        <v>0</v>
      </c>
      <c r="BC454">
        <f t="shared" si="235"/>
        <v>0</v>
      </c>
      <c r="BD454" s="28">
        <f t="shared" si="236"/>
        <v>0</v>
      </c>
    </row>
    <row r="455" spans="37:56" x14ac:dyDescent="0.25">
      <c r="AK455">
        <v>0</v>
      </c>
      <c r="AL455" t="e">
        <f t="shared" si="229"/>
        <v>#N/A</v>
      </c>
      <c r="AM455" t="e">
        <f t="shared" si="230"/>
        <v>#N/A</v>
      </c>
      <c r="AN455" t="e">
        <f t="shared" si="231"/>
        <v>#N/A</v>
      </c>
      <c r="AO455" s="261" t="e">
        <f t="shared" si="232"/>
        <v>#N/A</v>
      </c>
      <c r="AP455" s="261" t="e">
        <f t="shared" si="233"/>
        <v>#N/A</v>
      </c>
      <c r="AQ455" s="261" t="e">
        <f t="shared" si="234"/>
        <v>#N/A</v>
      </c>
      <c r="BB455">
        <f t="shared" si="237"/>
        <v>0</v>
      </c>
      <c r="BC455">
        <f t="shared" si="235"/>
        <v>0</v>
      </c>
      <c r="BD455" s="28">
        <f t="shared" si="236"/>
        <v>0</v>
      </c>
    </row>
    <row r="456" spans="37:56" x14ac:dyDescent="0.25">
      <c r="AK456">
        <v>0</v>
      </c>
      <c r="AL456" t="e">
        <f t="shared" si="229"/>
        <v>#N/A</v>
      </c>
      <c r="AM456" t="e">
        <f t="shared" si="230"/>
        <v>#N/A</v>
      </c>
      <c r="AN456" t="e">
        <f t="shared" si="231"/>
        <v>#N/A</v>
      </c>
      <c r="AO456" s="261" t="e">
        <f t="shared" si="232"/>
        <v>#N/A</v>
      </c>
      <c r="AP456" s="261" t="e">
        <f t="shared" si="233"/>
        <v>#N/A</v>
      </c>
      <c r="AQ456" s="261" t="e">
        <f t="shared" si="234"/>
        <v>#N/A</v>
      </c>
      <c r="BB456">
        <f t="shared" si="237"/>
        <v>0</v>
      </c>
      <c r="BC456">
        <f t="shared" si="235"/>
        <v>0</v>
      </c>
      <c r="BD456" s="28">
        <f t="shared" si="236"/>
        <v>0</v>
      </c>
    </row>
    <row r="457" spans="37:56" x14ac:dyDescent="0.25">
      <c r="AK457">
        <v>0</v>
      </c>
      <c r="AL457" t="e">
        <f t="shared" si="229"/>
        <v>#N/A</v>
      </c>
      <c r="AM457" t="e">
        <f t="shared" si="230"/>
        <v>#N/A</v>
      </c>
      <c r="AN457" t="e">
        <f t="shared" si="231"/>
        <v>#N/A</v>
      </c>
      <c r="AO457" s="261" t="e">
        <f t="shared" si="232"/>
        <v>#N/A</v>
      </c>
      <c r="AP457" s="261" t="e">
        <f t="shared" si="233"/>
        <v>#N/A</v>
      </c>
      <c r="AQ457" s="261" t="e">
        <f t="shared" si="234"/>
        <v>#N/A</v>
      </c>
      <c r="BB457">
        <f t="shared" si="237"/>
        <v>0</v>
      </c>
      <c r="BC457">
        <f t="shared" si="235"/>
        <v>0</v>
      </c>
      <c r="BD457" s="28">
        <f t="shared" si="236"/>
        <v>0</v>
      </c>
    </row>
    <row r="458" spans="37:56" x14ac:dyDescent="0.25">
      <c r="AK458">
        <v>0</v>
      </c>
      <c r="AL458" t="e">
        <f t="shared" si="229"/>
        <v>#N/A</v>
      </c>
      <c r="AM458" t="e">
        <f t="shared" si="230"/>
        <v>#N/A</v>
      </c>
      <c r="AN458" t="e">
        <f t="shared" si="231"/>
        <v>#N/A</v>
      </c>
      <c r="AO458" s="261" t="e">
        <f t="shared" si="232"/>
        <v>#N/A</v>
      </c>
      <c r="AP458" s="261" t="e">
        <f t="shared" si="233"/>
        <v>#N/A</v>
      </c>
      <c r="AQ458" s="261" t="e">
        <f t="shared" si="234"/>
        <v>#N/A</v>
      </c>
      <c r="BB458">
        <f t="shared" si="237"/>
        <v>0</v>
      </c>
      <c r="BC458">
        <f t="shared" si="235"/>
        <v>0</v>
      </c>
      <c r="BD458" s="28">
        <f t="shared" si="236"/>
        <v>0</v>
      </c>
    </row>
    <row r="459" spans="37:56" x14ac:dyDescent="0.25">
      <c r="AK459">
        <v>0</v>
      </c>
      <c r="AL459" t="e">
        <f t="shared" si="229"/>
        <v>#N/A</v>
      </c>
      <c r="AM459" t="e">
        <f t="shared" si="230"/>
        <v>#N/A</v>
      </c>
      <c r="AN459" t="e">
        <f t="shared" si="231"/>
        <v>#N/A</v>
      </c>
      <c r="AO459" s="261" t="e">
        <f t="shared" si="232"/>
        <v>#N/A</v>
      </c>
      <c r="AP459" s="261" t="e">
        <f t="shared" si="233"/>
        <v>#N/A</v>
      </c>
      <c r="AQ459" s="261" t="e">
        <f t="shared" si="234"/>
        <v>#N/A</v>
      </c>
      <c r="BB459">
        <f t="shared" si="237"/>
        <v>0</v>
      </c>
      <c r="BC459">
        <f t="shared" si="235"/>
        <v>0</v>
      </c>
      <c r="BD459" s="28">
        <f t="shared" si="236"/>
        <v>0</v>
      </c>
    </row>
    <row r="460" spans="37:56" x14ac:dyDescent="0.25">
      <c r="AK460">
        <v>0</v>
      </c>
      <c r="AL460" t="e">
        <f t="shared" si="229"/>
        <v>#N/A</v>
      </c>
      <c r="AM460" t="e">
        <f t="shared" si="230"/>
        <v>#N/A</v>
      </c>
      <c r="AN460" t="e">
        <f t="shared" si="231"/>
        <v>#N/A</v>
      </c>
      <c r="AO460" s="261" t="e">
        <f t="shared" si="232"/>
        <v>#N/A</v>
      </c>
      <c r="AP460" s="261" t="e">
        <f t="shared" si="233"/>
        <v>#N/A</v>
      </c>
      <c r="AQ460" s="261" t="e">
        <f t="shared" si="234"/>
        <v>#N/A</v>
      </c>
      <c r="BB460">
        <f t="shared" si="237"/>
        <v>0</v>
      </c>
      <c r="BC460">
        <f t="shared" si="235"/>
        <v>0</v>
      </c>
      <c r="BD460" s="28">
        <f t="shared" si="236"/>
        <v>0</v>
      </c>
    </row>
    <row r="461" spans="37:56" x14ac:dyDescent="0.25">
      <c r="AK461">
        <v>0</v>
      </c>
      <c r="AL461" t="e">
        <f t="shared" si="229"/>
        <v>#N/A</v>
      </c>
      <c r="AM461" t="e">
        <f t="shared" si="230"/>
        <v>#N/A</v>
      </c>
      <c r="AN461" t="e">
        <f t="shared" si="231"/>
        <v>#N/A</v>
      </c>
      <c r="AO461" s="261" t="e">
        <f t="shared" si="232"/>
        <v>#N/A</v>
      </c>
      <c r="AP461" s="261" t="e">
        <f t="shared" si="233"/>
        <v>#N/A</v>
      </c>
      <c r="AQ461" s="261" t="e">
        <f t="shared" si="234"/>
        <v>#N/A</v>
      </c>
      <c r="BB461">
        <f t="shared" si="237"/>
        <v>0</v>
      </c>
      <c r="BC461">
        <f t="shared" si="235"/>
        <v>0</v>
      </c>
      <c r="BD461" s="28">
        <f t="shared" si="236"/>
        <v>0</v>
      </c>
    </row>
    <row r="462" spans="37:56" x14ac:dyDescent="0.25">
      <c r="AK462">
        <v>0</v>
      </c>
      <c r="AL462" t="e">
        <f t="shared" si="229"/>
        <v>#N/A</v>
      </c>
      <c r="AM462" t="e">
        <f t="shared" si="230"/>
        <v>#N/A</v>
      </c>
      <c r="AN462" t="e">
        <f t="shared" si="231"/>
        <v>#N/A</v>
      </c>
      <c r="AO462" s="261" t="e">
        <f t="shared" si="232"/>
        <v>#N/A</v>
      </c>
      <c r="AP462" s="261" t="e">
        <f t="shared" si="233"/>
        <v>#N/A</v>
      </c>
      <c r="AQ462" s="261" t="e">
        <f t="shared" si="234"/>
        <v>#N/A</v>
      </c>
      <c r="BB462">
        <f t="shared" si="237"/>
        <v>0</v>
      </c>
      <c r="BC462">
        <f t="shared" si="235"/>
        <v>0</v>
      </c>
      <c r="BD462" s="28">
        <f t="shared" si="236"/>
        <v>0</v>
      </c>
    </row>
    <row r="463" spans="37:56" x14ac:dyDescent="0.25">
      <c r="AK463">
        <v>0</v>
      </c>
      <c r="AL463" t="e">
        <f t="shared" si="229"/>
        <v>#N/A</v>
      </c>
      <c r="AM463" t="e">
        <f t="shared" si="230"/>
        <v>#N/A</v>
      </c>
      <c r="AN463" t="e">
        <f t="shared" si="231"/>
        <v>#N/A</v>
      </c>
      <c r="AO463" s="261" t="e">
        <f t="shared" si="232"/>
        <v>#N/A</v>
      </c>
      <c r="AP463" s="261" t="e">
        <f t="shared" si="233"/>
        <v>#N/A</v>
      </c>
      <c r="AQ463" s="261" t="e">
        <f t="shared" si="234"/>
        <v>#N/A</v>
      </c>
      <c r="BB463">
        <f t="shared" si="237"/>
        <v>0</v>
      </c>
      <c r="BC463">
        <f t="shared" si="235"/>
        <v>0</v>
      </c>
      <c r="BD463" s="28">
        <f t="shared" si="236"/>
        <v>0</v>
      </c>
    </row>
    <row r="464" spans="37:56" x14ac:dyDescent="0.25">
      <c r="AK464">
        <v>0</v>
      </c>
      <c r="AL464" t="e">
        <f t="shared" si="229"/>
        <v>#N/A</v>
      </c>
      <c r="AM464" t="e">
        <f t="shared" si="230"/>
        <v>#N/A</v>
      </c>
      <c r="AN464" t="e">
        <f t="shared" si="231"/>
        <v>#N/A</v>
      </c>
      <c r="AO464" s="261" t="e">
        <f t="shared" si="232"/>
        <v>#N/A</v>
      </c>
      <c r="AP464" s="261" t="e">
        <f t="shared" si="233"/>
        <v>#N/A</v>
      </c>
      <c r="AQ464" s="261" t="e">
        <f t="shared" si="234"/>
        <v>#N/A</v>
      </c>
      <c r="BB464">
        <f t="shared" si="237"/>
        <v>0</v>
      </c>
      <c r="BC464">
        <f t="shared" si="235"/>
        <v>0</v>
      </c>
      <c r="BD464" s="28">
        <f t="shared" si="236"/>
        <v>0</v>
      </c>
    </row>
    <row r="465" spans="37:56" x14ac:dyDescent="0.25">
      <c r="AK465">
        <v>0</v>
      </c>
      <c r="AL465" t="e">
        <f t="shared" si="229"/>
        <v>#N/A</v>
      </c>
      <c r="AM465" t="e">
        <f t="shared" si="230"/>
        <v>#N/A</v>
      </c>
      <c r="AN465" t="e">
        <f t="shared" si="231"/>
        <v>#N/A</v>
      </c>
      <c r="AO465" s="261" t="e">
        <f t="shared" si="232"/>
        <v>#N/A</v>
      </c>
      <c r="AP465" s="261" t="e">
        <f t="shared" si="233"/>
        <v>#N/A</v>
      </c>
      <c r="AQ465" s="261" t="e">
        <f t="shared" si="234"/>
        <v>#N/A</v>
      </c>
      <c r="BB465">
        <f t="shared" si="237"/>
        <v>0</v>
      </c>
      <c r="BC465">
        <f t="shared" si="235"/>
        <v>0</v>
      </c>
      <c r="BD465" s="28">
        <f t="shared" si="236"/>
        <v>0</v>
      </c>
    </row>
    <row r="466" spans="37:56" x14ac:dyDescent="0.25">
      <c r="AK466">
        <v>0</v>
      </c>
      <c r="AL466" t="e">
        <f t="shared" si="229"/>
        <v>#N/A</v>
      </c>
      <c r="AM466" t="e">
        <f t="shared" si="230"/>
        <v>#N/A</v>
      </c>
      <c r="AN466" t="e">
        <f t="shared" si="231"/>
        <v>#N/A</v>
      </c>
      <c r="AO466" s="261" t="e">
        <f t="shared" si="232"/>
        <v>#N/A</v>
      </c>
      <c r="AP466" s="261" t="e">
        <f t="shared" si="233"/>
        <v>#N/A</v>
      </c>
      <c r="AQ466" s="261" t="e">
        <f t="shared" si="234"/>
        <v>#N/A</v>
      </c>
      <c r="BB466">
        <f t="shared" si="237"/>
        <v>0</v>
      </c>
      <c r="BC466">
        <f t="shared" si="235"/>
        <v>0</v>
      </c>
      <c r="BD466" s="28">
        <f t="shared" si="236"/>
        <v>0</v>
      </c>
    </row>
    <row r="467" spans="37:56" x14ac:dyDescent="0.25">
      <c r="AK467">
        <v>0</v>
      </c>
      <c r="AL467" t="e">
        <f t="shared" si="229"/>
        <v>#N/A</v>
      </c>
      <c r="AM467" t="e">
        <f t="shared" si="230"/>
        <v>#N/A</v>
      </c>
      <c r="AN467" t="e">
        <f t="shared" si="231"/>
        <v>#N/A</v>
      </c>
      <c r="AO467" s="261" t="e">
        <f t="shared" si="232"/>
        <v>#N/A</v>
      </c>
      <c r="AP467" s="261" t="e">
        <f t="shared" si="233"/>
        <v>#N/A</v>
      </c>
      <c r="AQ467" s="261" t="e">
        <f t="shared" si="234"/>
        <v>#N/A</v>
      </c>
      <c r="BB467">
        <f t="shared" si="237"/>
        <v>0</v>
      </c>
      <c r="BC467">
        <f t="shared" si="235"/>
        <v>0</v>
      </c>
      <c r="BD467" s="28">
        <f t="shared" si="236"/>
        <v>0</v>
      </c>
    </row>
    <row r="468" spans="37:56" x14ac:dyDescent="0.25">
      <c r="AK468">
        <v>0</v>
      </c>
      <c r="AL468" t="e">
        <f t="shared" si="229"/>
        <v>#N/A</v>
      </c>
      <c r="AM468" t="e">
        <f t="shared" si="230"/>
        <v>#N/A</v>
      </c>
      <c r="AN468" t="e">
        <f t="shared" si="231"/>
        <v>#N/A</v>
      </c>
      <c r="AO468" s="261" t="e">
        <f t="shared" si="232"/>
        <v>#N/A</v>
      </c>
      <c r="AP468" s="261" t="e">
        <f t="shared" si="233"/>
        <v>#N/A</v>
      </c>
      <c r="AQ468" s="261" t="e">
        <f t="shared" si="234"/>
        <v>#N/A</v>
      </c>
      <c r="BB468">
        <f t="shared" si="237"/>
        <v>0</v>
      </c>
      <c r="BC468">
        <f t="shared" si="235"/>
        <v>0</v>
      </c>
      <c r="BD468" s="28">
        <f t="shared" si="236"/>
        <v>0</v>
      </c>
    </row>
    <row r="469" spans="37:56" x14ac:dyDescent="0.25">
      <c r="AK469">
        <v>0</v>
      </c>
      <c r="AL469" t="e">
        <f t="shared" si="229"/>
        <v>#N/A</v>
      </c>
      <c r="AM469" t="e">
        <f t="shared" si="230"/>
        <v>#N/A</v>
      </c>
      <c r="AN469" t="e">
        <f t="shared" si="231"/>
        <v>#N/A</v>
      </c>
      <c r="AO469" s="261" t="e">
        <f t="shared" si="232"/>
        <v>#N/A</v>
      </c>
      <c r="AP469" s="261" t="e">
        <f t="shared" si="233"/>
        <v>#N/A</v>
      </c>
      <c r="AQ469" s="261" t="e">
        <f t="shared" si="234"/>
        <v>#N/A</v>
      </c>
      <c r="BB469">
        <f t="shared" si="237"/>
        <v>0</v>
      </c>
      <c r="BC469">
        <f t="shared" si="235"/>
        <v>0</v>
      </c>
      <c r="BD469" s="28">
        <f t="shared" si="236"/>
        <v>0</v>
      </c>
    </row>
    <row r="470" spans="37:56" x14ac:dyDescent="0.25">
      <c r="AK470">
        <v>0</v>
      </c>
      <c r="AL470" t="e">
        <f t="shared" si="229"/>
        <v>#N/A</v>
      </c>
      <c r="AM470" t="e">
        <f t="shared" si="230"/>
        <v>#N/A</v>
      </c>
      <c r="AN470" t="e">
        <f t="shared" si="231"/>
        <v>#N/A</v>
      </c>
      <c r="AO470" s="261" t="e">
        <f t="shared" si="232"/>
        <v>#N/A</v>
      </c>
      <c r="AP470" s="261" t="e">
        <f t="shared" si="233"/>
        <v>#N/A</v>
      </c>
      <c r="AQ470" s="261" t="e">
        <f t="shared" si="234"/>
        <v>#N/A</v>
      </c>
      <c r="BB470">
        <f t="shared" si="237"/>
        <v>0</v>
      </c>
      <c r="BC470">
        <f t="shared" si="235"/>
        <v>0</v>
      </c>
      <c r="BD470" s="28">
        <f t="shared" si="236"/>
        <v>0</v>
      </c>
    </row>
    <row r="471" spans="37:56" x14ac:dyDescent="0.25">
      <c r="AK471">
        <v>0</v>
      </c>
      <c r="AL471" t="e">
        <f t="shared" si="229"/>
        <v>#N/A</v>
      </c>
      <c r="AM471" t="e">
        <f t="shared" si="230"/>
        <v>#N/A</v>
      </c>
      <c r="AN471" t="e">
        <f t="shared" si="231"/>
        <v>#N/A</v>
      </c>
      <c r="AO471" s="261" t="e">
        <f t="shared" si="232"/>
        <v>#N/A</v>
      </c>
      <c r="AP471" s="261" t="e">
        <f t="shared" si="233"/>
        <v>#N/A</v>
      </c>
      <c r="AQ471" s="261" t="e">
        <f t="shared" si="234"/>
        <v>#N/A</v>
      </c>
      <c r="BB471">
        <f t="shared" si="237"/>
        <v>0</v>
      </c>
      <c r="BC471">
        <f t="shared" si="235"/>
        <v>0</v>
      </c>
      <c r="BD471" s="28">
        <f t="shared" si="236"/>
        <v>0</v>
      </c>
    </row>
    <row r="472" spans="37:56" x14ac:dyDescent="0.25">
      <c r="AK472">
        <v>0</v>
      </c>
      <c r="AL472" t="e">
        <f t="shared" si="229"/>
        <v>#N/A</v>
      </c>
      <c r="AM472" t="e">
        <f t="shared" si="230"/>
        <v>#N/A</v>
      </c>
      <c r="AN472" t="e">
        <f t="shared" si="231"/>
        <v>#N/A</v>
      </c>
      <c r="AO472" s="261" t="e">
        <f t="shared" si="232"/>
        <v>#N/A</v>
      </c>
      <c r="AP472" s="261" t="e">
        <f t="shared" si="233"/>
        <v>#N/A</v>
      </c>
      <c r="AQ472" s="261" t="e">
        <f t="shared" si="234"/>
        <v>#N/A</v>
      </c>
      <c r="BB472">
        <f t="shared" si="237"/>
        <v>0</v>
      </c>
      <c r="BC472">
        <f t="shared" si="235"/>
        <v>0</v>
      </c>
      <c r="BD472" s="28">
        <f t="shared" si="236"/>
        <v>0</v>
      </c>
    </row>
    <row r="473" spans="37:56" x14ac:dyDescent="0.25">
      <c r="AK473">
        <v>0</v>
      </c>
      <c r="AL473" t="e">
        <f t="shared" si="229"/>
        <v>#N/A</v>
      </c>
      <c r="AM473" t="e">
        <f t="shared" si="230"/>
        <v>#N/A</v>
      </c>
      <c r="AN473" t="e">
        <f t="shared" si="231"/>
        <v>#N/A</v>
      </c>
      <c r="AO473" s="261" t="e">
        <f t="shared" si="232"/>
        <v>#N/A</v>
      </c>
      <c r="AP473" s="261" t="e">
        <f t="shared" si="233"/>
        <v>#N/A</v>
      </c>
      <c r="AQ473" s="261" t="e">
        <f t="shared" si="234"/>
        <v>#N/A</v>
      </c>
      <c r="BB473">
        <f t="shared" si="237"/>
        <v>0</v>
      </c>
      <c r="BC473">
        <f t="shared" si="235"/>
        <v>0</v>
      </c>
      <c r="BD473" s="28">
        <f t="shared" si="236"/>
        <v>0</v>
      </c>
    </row>
    <row r="474" spans="37:56" x14ac:dyDescent="0.25">
      <c r="AK474">
        <v>0</v>
      </c>
      <c r="AL474" t="e">
        <f t="shared" si="229"/>
        <v>#N/A</v>
      </c>
      <c r="AM474" t="e">
        <f t="shared" si="230"/>
        <v>#N/A</v>
      </c>
      <c r="AN474" t="e">
        <f t="shared" si="231"/>
        <v>#N/A</v>
      </c>
      <c r="AO474" s="261" t="e">
        <f t="shared" si="232"/>
        <v>#N/A</v>
      </c>
      <c r="AP474" s="261" t="e">
        <f t="shared" si="233"/>
        <v>#N/A</v>
      </c>
      <c r="AQ474" s="261" t="e">
        <f t="shared" si="234"/>
        <v>#N/A</v>
      </c>
      <c r="BB474">
        <f t="shared" si="237"/>
        <v>0</v>
      </c>
      <c r="BC474">
        <f t="shared" si="235"/>
        <v>0</v>
      </c>
      <c r="BD474" s="28">
        <f t="shared" si="236"/>
        <v>0</v>
      </c>
    </row>
    <row r="475" spans="37:56" x14ac:dyDescent="0.25">
      <c r="AK475">
        <v>0</v>
      </c>
      <c r="AL475" t="e">
        <f t="shared" si="229"/>
        <v>#N/A</v>
      </c>
      <c r="AM475" t="e">
        <f t="shared" si="230"/>
        <v>#N/A</v>
      </c>
      <c r="AN475" t="e">
        <f t="shared" si="231"/>
        <v>#N/A</v>
      </c>
      <c r="AO475" s="261" t="e">
        <f t="shared" si="232"/>
        <v>#N/A</v>
      </c>
      <c r="AP475" s="261" t="e">
        <f t="shared" si="233"/>
        <v>#N/A</v>
      </c>
      <c r="AQ475" s="261" t="e">
        <f t="shared" si="234"/>
        <v>#N/A</v>
      </c>
      <c r="BB475">
        <f t="shared" si="237"/>
        <v>0</v>
      </c>
      <c r="BC475">
        <f t="shared" si="235"/>
        <v>0</v>
      </c>
      <c r="BD475" s="28">
        <f t="shared" si="236"/>
        <v>0</v>
      </c>
    </row>
    <row r="476" spans="37:56" x14ac:dyDescent="0.25">
      <c r="AK476">
        <v>0</v>
      </c>
      <c r="AL476" t="e">
        <f t="shared" si="229"/>
        <v>#N/A</v>
      </c>
      <c r="AM476" t="e">
        <f t="shared" si="230"/>
        <v>#N/A</v>
      </c>
      <c r="AN476" t="e">
        <f t="shared" si="231"/>
        <v>#N/A</v>
      </c>
      <c r="AO476" s="261" t="e">
        <f t="shared" si="232"/>
        <v>#N/A</v>
      </c>
      <c r="AP476" s="261" t="e">
        <f t="shared" si="233"/>
        <v>#N/A</v>
      </c>
      <c r="AQ476" s="261" t="e">
        <f t="shared" si="234"/>
        <v>#N/A</v>
      </c>
      <c r="BB476">
        <f t="shared" si="237"/>
        <v>0</v>
      </c>
      <c r="BC476">
        <f t="shared" si="235"/>
        <v>0</v>
      </c>
      <c r="BD476" s="28">
        <f t="shared" si="236"/>
        <v>0</v>
      </c>
    </row>
    <row r="477" spans="37:56" x14ac:dyDescent="0.25">
      <c r="AK477">
        <v>0</v>
      </c>
      <c r="AL477" t="e">
        <f t="shared" si="229"/>
        <v>#N/A</v>
      </c>
      <c r="AM477" t="e">
        <f t="shared" si="230"/>
        <v>#N/A</v>
      </c>
      <c r="AN477" t="e">
        <f t="shared" si="231"/>
        <v>#N/A</v>
      </c>
      <c r="AO477" s="261" t="e">
        <f t="shared" si="232"/>
        <v>#N/A</v>
      </c>
      <c r="AP477" s="261" t="e">
        <f t="shared" si="233"/>
        <v>#N/A</v>
      </c>
      <c r="AQ477" s="261" t="e">
        <f t="shared" si="234"/>
        <v>#N/A</v>
      </c>
      <c r="BB477">
        <f t="shared" si="237"/>
        <v>0</v>
      </c>
      <c r="BC477">
        <f t="shared" si="235"/>
        <v>0</v>
      </c>
      <c r="BD477" s="28">
        <f t="shared" si="236"/>
        <v>0</v>
      </c>
    </row>
    <row r="478" spans="37:56" x14ac:dyDescent="0.25">
      <c r="AK478">
        <v>0</v>
      </c>
      <c r="AL478" t="e">
        <f t="shared" si="229"/>
        <v>#N/A</v>
      </c>
      <c r="AM478" t="e">
        <f t="shared" si="230"/>
        <v>#N/A</v>
      </c>
      <c r="AN478" t="e">
        <f t="shared" si="231"/>
        <v>#N/A</v>
      </c>
      <c r="AO478" s="261" t="e">
        <f t="shared" si="232"/>
        <v>#N/A</v>
      </c>
      <c r="AP478" s="261" t="e">
        <f t="shared" si="233"/>
        <v>#N/A</v>
      </c>
      <c r="AQ478" s="261" t="e">
        <f t="shared" si="234"/>
        <v>#N/A</v>
      </c>
      <c r="BB478">
        <f t="shared" si="237"/>
        <v>0</v>
      </c>
      <c r="BC478">
        <f t="shared" si="235"/>
        <v>0</v>
      </c>
      <c r="BD478" s="28">
        <f t="shared" si="236"/>
        <v>0</v>
      </c>
    </row>
    <row r="479" spans="37:56" x14ac:dyDescent="0.25">
      <c r="AK479">
        <v>0</v>
      </c>
      <c r="AL479" t="e">
        <f t="shared" si="229"/>
        <v>#N/A</v>
      </c>
      <c r="AM479" t="e">
        <f t="shared" si="230"/>
        <v>#N/A</v>
      </c>
      <c r="AN479" t="e">
        <f t="shared" si="231"/>
        <v>#N/A</v>
      </c>
      <c r="AO479" s="261" t="e">
        <f t="shared" si="232"/>
        <v>#N/A</v>
      </c>
      <c r="AP479" s="261" t="e">
        <f t="shared" si="233"/>
        <v>#N/A</v>
      </c>
      <c r="AQ479" s="261" t="e">
        <f t="shared" si="234"/>
        <v>#N/A</v>
      </c>
      <c r="BB479">
        <f t="shared" si="237"/>
        <v>0</v>
      </c>
      <c r="BC479">
        <f t="shared" si="235"/>
        <v>0</v>
      </c>
      <c r="BD479" s="28">
        <f t="shared" si="236"/>
        <v>0</v>
      </c>
    </row>
    <row r="480" spans="37:56" x14ac:dyDescent="0.25">
      <c r="AK480">
        <v>0</v>
      </c>
      <c r="AL480" t="e">
        <f t="shared" si="229"/>
        <v>#N/A</v>
      </c>
      <c r="AM480" t="e">
        <f t="shared" si="230"/>
        <v>#N/A</v>
      </c>
      <c r="AN480" t="e">
        <f t="shared" si="231"/>
        <v>#N/A</v>
      </c>
      <c r="AO480" s="261" t="e">
        <f t="shared" si="232"/>
        <v>#N/A</v>
      </c>
      <c r="AP480" s="261" t="e">
        <f t="shared" si="233"/>
        <v>#N/A</v>
      </c>
      <c r="AQ480" s="261" t="e">
        <f t="shared" si="234"/>
        <v>#N/A</v>
      </c>
      <c r="BB480">
        <f t="shared" si="237"/>
        <v>0</v>
      </c>
      <c r="BC480">
        <f t="shared" si="235"/>
        <v>0</v>
      </c>
      <c r="BD480" s="28">
        <f t="shared" si="236"/>
        <v>0</v>
      </c>
    </row>
    <row r="481" spans="37:56" x14ac:dyDescent="0.25">
      <c r="AK481">
        <v>0</v>
      </c>
      <c r="AL481" t="e">
        <f t="shared" si="229"/>
        <v>#N/A</v>
      </c>
      <c r="AM481" t="e">
        <f t="shared" si="230"/>
        <v>#N/A</v>
      </c>
      <c r="AN481" t="e">
        <f t="shared" si="231"/>
        <v>#N/A</v>
      </c>
      <c r="AO481" s="261" t="e">
        <f t="shared" si="232"/>
        <v>#N/A</v>
      </c>
      <c r="AP481" s="261" t="e">
        <f t="shared" si="233"/>
        <v>#N/A</v>
      </c>
      <c r="AQ481" s="261" t="e">
        <f t="shared" si="234"/>
        <v>#N/A</v>
      </c>
      <c r="BB481">
        <f t="shared" si="237"/>
        <v>0</v>
      </c>
      <c r="BC481">
        <f t="shared" si="235"/>
        <v>0</v>
      </c>
      <c r="BD481" s="28">
        <f t="shared" si="236"/>
        <v>0</v>
      </c>
    </row>
    <row r="482" spans="37:56" x14ac:dyDescent="0.25">
      <c r="AK482">
        <v>0</v>
      </c>
      <c r="AL482" t="e">
        <f t="shared" si="229"/>
        <v>#N/A</v>
      </c>
      <c r="AM482" t="e">
        <f t="shared" si="230"/>
        <v>#N/A</v>
      </c>
      <c r="AN482" t="e">
        <f t="shared" si="231"/>
        <v>#N/A</v>
      </c>
      <c r="AO482" s="261" t="e">
        <f t="shared" si="232"/>
        <v>#N/A</v>
      </c>
      <c r="AP482" s="261" t="e">
        <f t="shared" si="233"/>
        <v>#N/A</v>
      </c>
      <c r="AQ482" s="261" t="e">
        <f t="shared" si="234"/>
        <v>#N/A</v>
      </c>
      <c r="BB482">
        <f t="shared" si="237"/>
        <v>0</v>
      </c>
      <c r="BC482">
        <f t="shared" si="235"/>
        <v>0</v>
      </c>
      <c r="BD482" s="28">
        <f t="shared" si="236"/>
        <v>0</v>
      </c>
    </row>
    <row r="483" spans="37:56" x14ac:dyDescent="0.25">
      <c r="AK483">
        <v>0</v>
      </c>
      <c r="AL483" t="e">
        <f t="shared" si="229"/>
        <v>#N/A</v>
      </c>
      <c r="AM483" t="e">
        <f t="shared" si="230"/>
        <v>#N/A</v>
      </c>
      <c r="AN483" t="e">
        <f t="shared" si="231"/>
        <v>#N/A</v>
      </c>
      <c r="AO483" s="261" t="e">
        <f t="shared" si="232"/>
        <v>#N/A</v>
      </c>
      <c r="AP483" s="261" t="e">
        <f t="shared" si="233"/>
        <v>#N/A</v>
      </c>
      <c r="AQ483" s="261" t="e">
        <f t="shared" si="234"/>
        <v>#N/A</v>
      </c>
      <c r="BB483">
        <f t="shared" si="237"/>
        <v>0</v>
      </c>
      <c r="BC483">
        <f t="shared" si="235"/>
        <v>0</v>
      </c>
      <c r="BD483" s="28">
        <f t="shared" si="236"/>
        <v>0</v>
      </c>
    </row>
    <row r="484" spans="37:56" x14ac:dyDescent="0.25">
      <c r="AK484">
        <v>0</v>
      </c>
      <c r="AL484" t="e">
        <f t="shared" si="229"/>
        <v>#N/A</v>
      </c>
      <c r="AM484" t="e">
        <f t="shared" si="230"/>
        <v>#N/A</v>
      </c>
      <c r="AN484" t="e">
        <f t="shared" si="231"/>
        <v>#N/A</v>
      </c>
      <c r="AO484" s="261" t="e">
        <f t="shared" si="232"/>
        <v>#N/A</v>
      </c>
      <c r="AP484" s="261" t="e">
        <f t="shared" si="233"/>
        <v>#N/A</v>
      </c>
      <c r="AQ484" s="261" t="e">
        <f t="shared" si="234"/>
        <v>#N/A</v>
      </c>
      <c r="BB484">
        <f t="shared" si="237"/>
        <v>0</v>
      </c>
      <c r="BC484">
        <f t="shared" si="235"/>
        <v>0</v>
      </c>
      <c r="BD484" s="28">
        <f t="shared" si="236"/>
        <v>0</v>
      </c>
    </row>
    <row r="485" spans="37:56" x14ac:dyDescent="0.25">
      <c r="AK485">
        <v>0</v>
      </c>
      <c r="AL485" t="e">
        <f t="shared" si="229"/>
        <v>#N/A</v>
      </c>
      <c r="AM485" t="e">
        <f t="shared" si="230"/>
        <v>#N/A</v>
      </c>
      <c r="AN485" t="e">
        <f t="shared" si="231"/>
        <v>#N/A</v>
      </c>
      <c r="AO485" s="261" t="e">
        <f t="shared" si="232"/>
        <v>#N/A</v>
      </c>
      <c r="AP485" s="261" t="e">
        <f t="shared" si="233"/>
        <v>#N/A</v>
      </c>
      <c r="AQ485" s="261" t="e">
        <f t="shared" si="234"/>
        <v>#N/A</v>
      </c>
      <c r="BB485">
        <f t="shared" si="237"/>
        <v>0</v>
      </c>
      <c r="BC485">
        <f t="shared" si="235"/>
        <v>0</v>
      </c>
      <c r="BD485" s="28">
        <f t="shared" si="236"/>
        <v>0</v>
      </c>
    </row>
    <row r="486" spans="37:56" x14ac:dyDescent="0.25">
      <c r="AK486">
        <v>0</v>
      </c>
      <c r="AL486" t="e">
        <f t="shared" si="229"/>
        <v>#N/A</v>
      </c>
      <c r="AM486" t="e">
        <f t="shared" si="230"/>
        <v>#N/A</v>
      </c>
      <c r="AN486" t="e">
        <f t="shared" si="231"/>
        <v>#N/A</v>
      </c>
      <c r="AO486" s="261" t="e">
        <f t="shared" si="232"/>
        <v>#N/A</v>
      </c>
      <c r="AP486" s="261" t="e">
        <f t="shared" si="233"/>
        <v>#N/A</v>
      </c>
      <c r="AQ486" s="261" t="e">
        <f t="shared" si="234"/>
        <v>#N/A</v>
      </c>
      <c r="BB486">
        <f t="shared" si="237"/>
        <v>0</v>
      </c>
      <c r="BC486">
        <f t="shared" si="235"/>
        <v>0</v>
      </c>
      <c r="BD486" s="28">
        <f t="shared" si="236"/>
        <v>0</v>
      </c>
    </row>
    <row r="487" spans="37:56" x14ac:dyDescent="0.25">
      <c r="AK487">
        <v>0</v>
      </c>
      <c r="AL487" t="e">
        <f t="shared" si="229"/>
        <v>#N/A</v>
      </c>
      <c r="AM487" t="e">
        <f t="shared" si="230"/>
        <v>#N/A</v>
      </c>
      <c r="AN487" t="e">
        <f t="shared" si="231"/>
        <v>#N/A</v>
      </c>
      <c r="AO487" s="261" t="e">
        <f t="shared" si="232"/>
        <v>#N/A</v>
      </c>
      <c r="AP487" s="261" t="e">
        <f t="shared" si="233"/>
        <v>#N/A</v>
      </c>
      <c r="AQ487" s="261" t="e">
        <f t="shared" si="234"/>
        <v>#N/A</v>
      </c>
      <c r="BB487">
        <f t="shared" si="237"/>
        <v>0</v>
      </c>
      <c r="BC487">
        <f t="shared" si="235"/>
        <v>0</v>
      </c>
      <c r="BD487" s="28">
        <f t="shared" si="236"/>
        <v>0</v>
      </c>
    </row>
    <row r="488" spans="37:56" x14ac:dyDescent="0.25">
      <c r="AK488">
        <v>0</v>
      </c>
      <c r="AL488" t="e">
        <f t="shared" si="229"/>
        <v>#N/A</v>
      </c>
      <c r="AM488" t="e">
        <f t="shared" si="230"/>
        <v>#N/A</v>
      </c>
      <c r="AN488" t="e">
        <f t="shared" si="231"/>
        <v>#N/A</v>
      </c>
      <c r="AO488" s="261" t="e">
        <f t="shared" si="232"/>
        <v>#N/A</v>
      </c>
      <c r="AP488" s="261" t="e">
        <f t="shared" si="233"/>
        <v>#N/A</v>
      </c>
      <c r="AQ488" s="261" t="e">
        <f t="shared" si="234"/>
        <v>#N/A</v>
      </c>
      <c r="BB488">
        <f t="shared" si="237"/>
        <v>0</v>
      </c>
      <c r="BC488">
        <f t="shared" si="235"/>
        <v>0</v>
      </c>
      <c r="BD488" s="28">
        <f t="shared" si="236"/>
        <v>0</v>
      </c>
    </row>
    <row r="489" spans="37:56" x14ac:dyDescent="0.25">
      <c r="AK489">
        <v>0</v>
      </c>
      <c r="AL489" t="e">
        <f t="shared" si="229"/>
        <v>#N/A</v>
      </c>
      <c r="AM489" t="e">
        <f t="shared" si="230"/>
        <v>#N/A</v>
      </c>
      <c r="AN489" t="e">
        <f t="shared" si="231"/>
        <v>#N/A</v>
      </c>
      <c r="AO489" s="261" t="e">
        <f t="shared" si="232"/>
        <v>#N/A</v>
      </c>
      <c r="AP489" s="261" t="e">
        <f t="shared" si="233"/>
        <v>#N/A</v>
      </c>
      <c r="AQ489" s="261" t="e">
        <f t="shared" si="234"/>
        <v>#N/A</v>
      </c>
      <c r="BB489">
        <f t="shared" si="237"/>
        <v>0</v>
      </c>
      <c r="BC489">
        <f t="shared" si="235"/>
        <v>0</v>
      </c>
      <c r="BD489" s="28">
        <f t="shared" si="236"/>
        <v>0</v>
      </c>
    </row>
    <row r="490" spans="37:56" x14ac:dyDescent="0.25">
      <c r="AK490">
        <v>0</v>
      </c>
      <c r="AL490" t="e">
        <f t="shared" si="229"/>
        <v>#N/A</v>
      </c>
      <c r="AM490" t="e">
        <f t="shared" si="230"/>
        <v>#N/A</v>
      </c>
      <c r="AN490" t="e">
        <f t="shared" si="231"/>
        <v>#N/A</v>
      </c>
      <c r="AO490" s="261" t="e">
        <f t="shared" si="232"/>
        <v>#N/A</v>
      </c>
      <c r="AP490" s="261" t="e">
        <f t="shared" si="233"/>
        <v>#N/A</v>
      </c>
      <c r="AQ490" s="261" t="e">
        <f t="shared" si="234"/>
        <v>#N/A</v>
      </c>
      <c r="BB490">
        <f t="shared" si="237"/>
        <v>0</v>
      </c>
      <c r="BC490">
        <f t="shared" si="235"/>
        <v>0</v>
      </c>
      <c r="BD490" s="28">
        <f t="shared" si="236"/>
        <v>0</v>
      </c>
    </row>
    <row r="491" spans="37:56" x14ac:dyDescent="0.25">
      <c r="AK491">
        <v>0</v>
      </c>
      <c r="AL491" t="e">
        <f t="shared" si="229"/>
        <v>#N/A</v>
      </c>
      <c r="AM491" t="e">
        <f t="shared" si="230"/>
        <v>#N/A</v>
      </c>
      <c r="AN491" t="e">
        <f t="shared" si="231"/>
        <v>#N/A</v>
      </c>
      <c r="AO491" s="261" t="e">
        <f t="shared" si="232"/>
        <v>#N/A</v>
      </c>
      <c r="AP491" s="261" t="e">
        <f t="shared" si="233"/>
        <v>#N/A</v>
      </c>
      <c r="AQ491" s="261" t="e">
        <f t="shared" si="234"/>
        <v>#N/A</v>
      </c>
      <c r="BB491">
        <f t="shared" si="237"/>
        <v>0</v>
      </c>
      <c r="BC491">
        <f t="shared" si="235"/>
        <v>0</v>
      </c>
      <c r="BD491" s="28">
        <f t="shared" si="236"/>
        <v>0</v>
      </c>
    </row>
    <row r="492" spans="37:56" x14ac:dyDescent="0.25">
      <c r="AK492">
        <v>0</v>
      </c>
      <c r="AL492" t="e">
        <f t="shared" si="229"/>
        <v>#N/A</v>
      </c>
      <c r="AM492" t="e">
        <f t="shared" si="230"/>
        <v>#N/A</v>
      </c>
      <c r="AN492" t="e">
        <f t="shared" si="231"/>
        <v>#N/A</v>
      </c>
      <c r="AO492" s="261" t="e">
        <f t="shared" si="232"/>
        <v>#N/A</v>
      </c>
      <c r="AP492" s="261" t="e">
        <f t="shared" si="233"/>
        <v>#N/A</v>
      </c>
      <c r="AQ492" s="261" t="e">
        <f t="shared" si="234"/>
        <v>#N/A</v>
      </c>
      <c r="BB492">
        <f t="shared" si="237"/>
        <v>0</v>
      </c>
      <c r="BC492">
        <f t="shared" si="235"/>
        <v>0</v>
      </c>
      <c r="BD492" s="28">
        <f t="shared" si="236"/>
        <v>0</v>
      </c>
    </row>
    <row r="493" spans="37:56" x14ac:dyDescent="0.25">
      <c r="AK493">
        <v>0</v>
      </c>
      <c r="AL493" t="e">
        <f t="shared" si="229"/>
        <v>#N/A</v>
      </c>
      <c r="AM493" t="e">
        <f t="shared" si="230"/>
        <v>#N/A</v>
      </c>
      <c r="AN493" t="e">
        <f t="shared" si="231"/>
        <v>#N/A</v>
      </c>
      <c r="AO493" s="261" t="e">
        <f t="shared" si="232"/>
        <v>#N/A</v>
      </c>
      <c r="AP493" s="261" t="e">
        <f t="shared" si="233"/>
        <v>#N/A</v>
      </c>
      <c r="AQ493" s="261" t="e">
        <f t="shared" si="234"/>
        <v>#N/A</v>
      </c>
      <c r="BB493">
        <f t="shared" si="237"/>
        <v>0</v>
      </c>
      <c r="BC493">
        <f t="shared" si="235"/>
        <v>0</v>
      </c>
      <c r="BD493" s="28">
        <f t="shared" si="236"/>
        <v>0</v>
      </c>
    </row>
    <row r="494" spans="37:56" x14ac:dyDescent="0.25">
      <c r="AK494">
        <v>0</v>
      </c>
      <c r="AL494" t="e">
        <f t="shared" si="229"/>
        <v>#N/A</v>
      </c>
      <c r="AM494" t="e">
        <f t="shared" si="230"/>
        <v>#N/A</v>
      </c>
      <c r="AN494" t="e">
        <f t="shared" si="231"/>
        <v>#N/A</v>
      </c>
      <c r="AO494" s="261" t="e">
        <f t="shared" si="232"/>
        <v>#N/A</v>
      </c>
      <c r="AP494" s="261" t="e">
        <f t="shared" si="233"/>
        <v>#N/A</v>
      </c>
      <c r="AQ494" s="261" t="e">
        <f t="shared" si="234"/>
        <v>#N/A</v>
      </c>
      <c r="BB494">
        <f t="shared" si="237"/>
        <v>0</v>
      </c>
      <c r="BC494">
        <f t="shared" si="235"/>
        <v>0</v>
      </c>
      <c r="BD494" s="28">
        <f t="shared" si="236"/>
        <v>0</v>
      </c>
    </row>
    <row r="495" spans="37:56" x14ac:dyDescent="0.25">
      <c r="AK495">
        <v>0</v>
      </c>
      <c r="AL495" t="e">
        <f t="shared" si="229"/>
        <v>#N/A</v>
      </c>
      <c r="AM495" t="e">
        <f t="shared" si="230"/>
        <v>#N/A</v>
      </c>
      <c r="AN495" t="e">
        <f t="shared" si="231"/>
        <v>#N/A</v>
      </c>
      <c r="AO495" s="261" t="e">
        <f t="shared" si="232"/>
        <v>#N/A</v>
      </c>
      <c r="AP495" s="261" t="e">
        <f t="shared" si="233"/>
        <v>#N/A</v>
      </c>
      <c r="AQ495" s="261" t="e">
        <f t="shared" si="234"/>
        <v>#N/A</v>
      </c>
      <c r="BB495">
        <f t="shared" si="237"/>
        <v>0</v>
      </c>
      <c r="BC495">
        <f t="shared" si="235"/>
        <v>0</v>
      </c>
      <c r="BD495" s="28">
        <f t="shared" si="236"/>
        <v>0</v>
      </c>
    </row>
    <row r="496" spans="37:56" x14ac:dyDescent="0.25">
      <c r="AK496">
        <v>0</v>
      </c>
      <c r="AL496" t="e">
        <f t="shared" si="229"/>
        <v>#N/A</v>
      </c>
      <c r="AM496" t="e">
        <f t="shared" si="230"/>
        <v>#N/A</v>
      </c>
      <c r="AN496" t="e">
        <f t="shared" si="231"/>
        <v>#N/A</v>
      </c>
      <c r="AO496" s="261" t="e">
        <f t="shared" si="232"/>
        <v>#N/A</v>
      </c>
      <c r="AP496" s="261" t="e">
        <f t="shared" si="233"/>
        <v>#N/A</v>
      </c>
      <c r="AQ496" s="261" t="e">
        <f t="shared" si="234"/>
        <v>#N/A</v>
      </c>
      <c r="BB496">
        <f t="shared" si="237"/>
        <v>0</v>
      </c>
      <c r="BC496">
        <f t="shared" si="235"/>
        <v>0</v>
      </c>
      <c r="BD496" s="28">
        <f t="shared" si="236"/>
        <v>0</v>
      </c>
    </row>
    <row r="497" spans="37:56" x14ac:dyDescent="0.25">
      <c r="AK497">
        <v>0</v>
      </c>
      <c r="AL497" t="e">
        <f t="shared" si="229"/>
        <v>#N/A</v>
      </c>
      <c r="AM497" t="e">
        <f t="shared" si="230"/>
        <v>#N/A</v>
      </c>
      <c r="AN497" t="e">
        <f t="shared" si="231"/>
        <v>#N/A</v>
      </c>
      <c r="AO497" s="261" t="e">
        <f t="shared" si="232"/>
        <v>#N/A</v>
      </c>
      <c r="AP497" s="261" t="e">
        <f t="shared" si="233"/>
        <v>#N/A</v>
      </c>
      <c r="AQ497" s="261" t="e">
        <f t="shared" si="234"/>
        <v>#N/A</v>
      </c>
      <c r="BB497">
        <f t="shared" si="237"/>
        <v>0</v>
      </c>
      <c r="BC497">
        <f t="shared" si="235"/>
        <v>0</v>
      </c>
      <c r="BD497" s="28">
        <f t="shared" si="236"/>
        <v>0</v>
      </c>
    </row>
    <row r="498" spans="37:56" x14ac:dyDescent="0.25">
      <c r="AK498">
        <v>0</v>
      </c>
      <c r="AL498" t="e">
        <f t="shared" si="229"/>
        <v>#N/A</v>
      </c>
      <c r="AM498" t="e">
        <f t="shared" si="230"/>
        <v>#N/A</v>
      </c>
      <c r="AN498" t="e">
        <f t="shared" si="231"/>
        <v>#N/A</v>
      </c>
      <c r="AO498" s="261" t="e">
        <f t="shared" si="232"/>
        <v>#N/A</v>
      </c>
      <c r="AP498" s="261" t="e">
        <f t="shared" si="233"/>
        <v>#N/A</v>
      </c>
      <c r="AQ498" s="261" t="e">
        <f t="shared" si="234"/>
        <v>#N/A</v>
      </c>
      <c r="BB498">
        <f t="shared" si="237"/>
        <v>0</v>
      </c>
      <c r="BC498">
        <f t="shared" si="235"/>
        <v>0</v>
      </c>
      <c r="BD498" s="28">
        <f t="shared" si="236"/>
        <v>0</v>
      </c>
    </row>
    <row r="499" spans="37:56" x14ac:dyDescent="0.25">
      <c r="AK499">
        <v>0</v>
      </c>
      <c r="AL499" t="e">
        <f t="shared" si="229"/>
        <v>#N/A</v>
      </c>
      <c r="AM499" t="e">
        <f t="shared" si="230"/>
        <v>#N/A</v>
      </c>
      <c r="AN499" t="e">
        <f t="shared" si="231"/>
        <v>#N/A</v>
      </c>
      <c r="AO499" s="261" t="e">
        <f t="shared" si="232"/>
        <v>#N/A</v>
      </c>
      <c r="AP499" s="261" t="e">
        <f t="shared" si="233"/>
        <v>#N/A</v>
      </c>
      <c r="AQ499" s="261" t="e">
        <f t="shared" si="234"/>
        <v>#N/A</v>
      </c>
      <c r="BB499">
        <f t="shared" si="237"/>
        <v>0</v>
      </c>
      <c r="BC499">
        <f t="shared" si="235"/>
        <v>0</v>
      </c>
      <c r="BD499" s="28">
        <f t="shared" si="236"/>
        <v>0</v>
      </c>
    </row>
    <row r="500" spans="37:56" x14ac:dyDescent="0.25">
      <c r="AK500">
        <v>0</v>
      </c>
      <c r="AL500" t="e">
        <f t="shared" si="229"/>
        <v>#N/A</v>
      </c>
      <c r="AM500" t="e">
        <f t="shared" si="230"/>
        <v>#N/A</v>
      </c>
      <c r="AN500" t="e">
        <f t="shared" si="231"/>
        <v>#N/A</v>
      </c>
      <c r="AO500" s="261" t="e">
        <f t="shared" si="232"/>
        <v>#N/A</v>
      </c>
      <c r="AP500" s="261" t="e">
        <f t="shared" si="233"/>
        <v>#N/A</v>
      </c>
      <c r="AQ500" s="261" t="e">
        <f t="shared" si="234"/>
        <v>#N/A</v>
      </c>
      <c r="BB500">
        <f t="shared" si="237"/>
        <v>0</v>
      </c>
      <c r="BC500">
        <f t="shared" si="235"/>
        <v>0</v>
      </c>
      <c r="BD500" s="28">
        <f t="shared" si="236"/>
        <v>0</v>
      </c>
    </row>
    <row r="501" spans="37:56" x14ac:dyDescent="0.25">
      <c r="AK501">
        <v>0</v>
      </c>
      <c r="AL501" t="e">
        <f t="shared" si="229"/>
        <v>#N/A</v>
      </c>
      <c r="AM501" t="e">
        <f t="shared" si="230"/>
        <v>#N/A</v>
      </c>
      <c r="AN501" t="e">
        <f t="shared" si="231"/>
        <v>#N/A</v>
      </c>
      <c r="AO501" s="261" t="e">
        <f t="shared" si="232"/>
        <v>#N/A</v>
      </c>
      <c r="AP501" s="261" t="e">
        <f t="shared" si="233"/>
        <v>#N/A</v>
      </c>
      <c r="AQ501" s="261" t="e">
        <f t="shared" si="234"/>
        <v>#N/A</v>
      </c>
      <c r="BB501">
        <f t="shared" si="237"/>
        <v>0</v>
      </c>
      <c r="BC501">
        <f t="shared" si="235"/>
        <v>0</v>
      </c>
      <c r="BD501" s="28">
        <f t="shared" si="236"/>
        <v>0</v>
      </c>
    </row>
    <row r="502" spans="37:56" x14ac:dyDescent="0.25">
      <c r="AK502">
        <v>0</v>
      </c>
      <c r="AL502" t="e">
        <f t="shared" si="229"/>
        <v>#N/A</v>
      </c>
      <c r="AM502" t="e">
        <f t="shared" si="230"/>
        <v>#N/A</v>
      </c>
      <c r="AN502" t="e">
        <f t="shared" si="231"/>
        <v>#N/A</v>
      </c>
      <c r="AO502" s="261" t="e">
        <f t="shared" si="232"/>
        <v>#N/A</v>
      </c>
      <c r="AP502" s="261" t="e">
        <f t="shared" si="233"/>
        <v>#N/A</v>
      </c>
      <c r="AQ502" s="261" t="e">
        <f t="shared" si="234"/>
        <v>#N/A</v>
      </c>
      <c r="BB502">
        <f t="shared" si="237"/>
        <v>0</v>
      </c>
      <c r="BC502">
        <f t="shared" si="235"/>
        <v>0</v>
      </c>
      <c r="BD502" s="28">
        <f t="shared" si="236"/>
        <v>0</v>
      </c>
    </row>
    <row r="503" spans="37:56" x14ac:dyDescent="0.25">
      <c r="AK503">
        <v>0</v>
      </c>
      <c r="AL503" t="e">
        <f t="shared" si="229"/>
        <v>#N/A</v>
      </c>
      <c r="AM503" t="e">
        <f t="shared" si="230"/>
        <v>#N/A</v>
      </c>
      <c r="AN503" t="e">
        <f t="shared" si="231"/>
        <v>#N/A</v>
      </c>
      <c r="AO503" s="261" t="e">
        <f t="shared" si="232"/>
        <v>#N/A</v>
      </c>
      <c r="AP503" s="261" t="e">
        <f t="shared" si="233"/>
        <v>#N/A</v>
      </c>
      <c r="AQ503" s="261" t="e">
        <f t="shared" si="234"/>
        <v>#N/A</v>
      </c>
      <c r="BB503">
        <f t="shared" si="237"/>
        <v>0</v>
      </c>
      <c r="BC503">
        <f t="shared" si="235"/>
        <v>0</v>
      </c>
      <c r="BD503" s="28">
        <f t="shared" si="236"/>
        <v>0</v>
      </c>
    </row>
    <row r="504" spans="37:56" x14ac:dyDescent="0.25">
      <c r="AK504">
        <v>0</v>
      </c>
      <c r="AL504" t="e">
        <f t="shared" si="229"/>
        <v>#N/A</v>
      </c>
      <c r="AM504" t="e">
        <f t="shared" si="230"/>
        <v>#N/A</v>
      </c>
      <c r="AN504" t="e">
        <f t="shared" si="231"/>
        <v>#N/A</v>
      </c>
      <c r="AO504" s="261" t="e">
        <f t="shared" si="232"/>
        <v>#N/A</v>
      </c>
      <c r="AP504" s="261" t="e">
        <f t="shared" si="233"/>
        <v>#N/A</v>
      </c>
      <c r="AQ504" s="261" t="e">
        <f t="shared" si="234"/>
        <v>#N/A</v>
      </c>
      <c r="BB504">
        <f t="shared" si="237"/>
        <v>0</v>
      </c>
      <c r="BC504">
        <f t="shared" si="235"/>
        <v>0</v>
      </c>
      <c r="BD504" s="28">
        <f t="shared" si="236"/>
        <v>0</v>
      </c>
    </row>
    <row r="505" spans="37:56" x14ac:dyDescent="0.25">
      <c r="AK505">
        <v>0</v>
      </c>
      <c r="AL505" t="e">
        <f t="shared" si="229"/>
        <v>#N/A</v>
      </c>
      <c r="AM505" t="e">
        <f t="shared" si="230"/>
        <v>#N/A</v>
      </c>
      <c r="AN505" t="e">
        <f t="shared" si="231"/>
        <v>#N/A</v>
      </c>
      <c r="AO505" s="261" t="e">
        <f t="shared" si="232"/>
        <v>#N/A</v>
      </c>
      <c r="AP505" s="261" t="e">
        <f t="shared" si="233"/>
        <v>#N/A</v>
      </c>
      <c r="AQ505" s="261" t="e">
        <f t="shared" si="234"/>
        <v>#N/A</v>
      </c>
      <c r="BB505">
        <f t="shared" si="237"/>
        <v>0</v>
      </c>
      <c r="BC505">
        <f t="shared" si="235"/>
        <v>0</v>
      </c>
      <c r="BD505" s="28">
        <f t="shared" si="236"/>
        <v>0</v>
      </c>
    </row>
    <row r="506" spans="37:56" x14ac:dyDescent="0.25">
      <c r="AK506">
        <v>0</v>
      </c>
      <c r="AL506" t="e">
        <f t="shared" si="229"/>
        <v>#N/A</v>
      </c>
      <c r="AM506" t="e">
        <f t="shared" si="230"/>
        <v>#N/A</v>
      </c>
      <c r="AN506" t="e">
        <f t="shared" si="231"/>
        <v>#N/A</v>
      </c>
      <c r="AO506" s="261" t="e">
        <f t="shared" si="232"/>
        <v>#N/A</v>
      </c>
      <c r="AP506" s="261" t="e">
        <f t="shared" si="233"/>
        <v>#N/A</v>
      </c>
      <c r="AQ506" s="261" t="e">
        <f t="shared" si="234"/>
        <v>#N/A</v>
      </c>
      <c r="BB506">
        <f t="shared" si="237"/>
        <v>0</v>
      </c>
      <c r="BC506">
        <f t="shared" si="235"/>
        <v>0</v>
      </c>
      <c r="BD506" s="28">
        <f t="shared" si="236"/>
        <v>0</v>
      </c>
    </row>
    <row r="507" spans="37:56" x14ac:dyDescent="0.25">
      <c r="AK507">
        <v>0</v>
      </c>
      <c r="AL507" t="e">
        <f t="shared" si="229"/>
        <v>#N/A</v>
      </c>
      <c r="AM507" t="e">
        <f t="shared" si="230"/>
        <v>#N/A</v>
      </c>
      <c r="AN507" t="e">
        <f t="shared" si="231"/>
        <v>#N/A</v>
      </c>
      <c r="AO507" s="261" t="e">
        <f t="shared" si="232"/>
        <v>#N/A</v>
      </c>
      <c r="AP507" s="261" t="e">
        <f t="shared" si="233"/>
        <v>#N/A</v>
      </c>
      <c r="AQ507" s="261" t="e">
        <f t="shared" si="234"/>
        <v>#N/A</v>
      </c>
      <c r="BB507">
        <f t="shared" si="237"/>
        <v>0</v>
      </c>
      <c r="BC507">
        <f t="shared" si="235"/>
        <v>0</v>
      </c>
      <c r="BD507" s="28">
        <f t="shared" si="236"/>
        <v>0</v>
      </c>
    </row>
    <row r="508" spans="37:56" x14ac:dyDescent="0.25">
      <c r="AK508">
        <v>0</v>
      </c>
      <c r="AL508" t="e">
        <f t="shared" si="229"/>
        <v>#N/A</v>
      </c>
      <c r="AM508" t="e">
        <f t="shared" si="230"/>
        <v>#N/A</v>
      </c>
      <c r="AN508" t="e">
        <f t="shared" si="231"/>
        <v>#N/A</v>
      </c>
      <c r="AO508" s="261" t="e">
        <f t="shared" si="232"/>
        <v>#N/A</v>
      </c>
      <c r="AP508" s="261" t="e">
        <f t="shared" si="233"/>
        <v>#N/A</v>
      </c>
      <c r="AQ508" s="261" t="e">
        <f t="shared" si="234"/>
        <v>#N/A</v>
      </c>
      <c r="BB508">
        <f t="shared" si="237"/>
        <v>0</v>
      </c>
      <c r="BC508">
        <f t="shared" si="235"/>
        <v>0</v>
      </c>
      <c r="BD508" s="28">
        <f t="shared" si="236"/>
        <v>0</v>
      </c>
    </row>
    <row r="509" spans="37:56" x14ac:dyDescent="0.25">
      <c r="AK509">
        <v>0</v>
      </c>
      <c r="AL509" t="e">
        <f t="shared" si="229"/>
        <v>#N/A</v>
      </c>
      <c r="AM509" t="e">
        <f t="shared" si="230"/>
        <v>#N/A</v>
      </c>
      <c r="AN509" t="e">
        <f t="shared" si="231"/>
        <v>#N/A</v>
      </c>
      <c r="AO509" s="261" t="e">
        <f t="shared" si="232"/>
        <v>#N/A</v>
      </c>
      <c r="AP509" s="261" t="e">
        <f t="shared" si="233"/>
        <v>#N/A</v>
      </c>
      <c r="AQ509" s="261" t="e">
        <f t="shared" si="234"/>
        <v>#N/A</v>
      </c>
      <c r="BB509">
        <f t="shared" si="237"/>
        <v>0</v>
      </c>
      <c r="BC509">
        <f t="shared" si="235"/>
        <v>0</v>
      </c>
      <c r="BD509" s="28">
        <f t="shared" si="236"/>
        <v>0</v>
      </c>
    </row>
    <row r="510" spans="37:56" x14ac:dyDescent="0.25">
      <c r="AK510">
        <v>0</v>
      </c>
      <c r="AL510" t="e">
        <f t="shared" si="229"/>
        <v>#N/A</v>
      </c>
      <c r="AM510" t="e">
        <f t="shared" si="230"/>
        <v>#N/A</v>
      </c>
      <c r="AN510" t="e">
        <f t="shared" si="231"/>
        <v>#N/A</v>
      </c>
      <c r="AO510" s="261" t="e">
        <f t="shared" si="232"/>
        <v>#N/A</v>
      </c>
      <c r="AP510" s="261" t="e">
        <f t="shared" si="233"/>
        <v>#N/A</v>
      </c>
      <c r="AQ510" s="261" t="e">
        <f t="shared" si="234"/>
        <v>#N/A</v>
      </c>
      <c r="BB510">
        <f t="shared" si="237"/>
        <v>0</v>
      </c>
      <c r="BC510">
        <f t="shared" si="235"/>
        <v>0</v>
      </c>
      <c r="BD510" s="28">
        <f t="shared" si="236"/>
        <v>0</v>
      </c>
    </row>
    <row r="511" spans="37:56" x14ac:dyDescent="0.25">
      <c r="AK511">
        <v>0</v>
      </c>
      <c r="AL511" t="e">
        <f t="shared" si="229"/>
        <v>#N/A</v>
      </c>
      <c r="AM511" t="e">
        <f t="shared" si="230"/>
        <v>#N/A</v>
      </c>
      <c r="AN511" t="e">
        <f t="shared" si="231"/>
        <v>#N/A</v>
      </c>
      <c r="AO511" s="261" t="e">
        <f t="shared" si="232"/>
        <v>#N/A</v>
      </c>
      <c r="AP511" s="261" t="e">
        <f t="shared" si="233"/>
        <v>#N/A</v>
      </c>
      <c r="AQ511" s="261" t="e">
        <f t="shared" si="234"/>
        <v>#N/A</v>
      </c>
      <c r="BB511">
        <f t="shared" si="237"/>
        <v>0</v>
      </c>
      <c r="BC511">
        <f t="shared" si="235"/>
        <v>0</v>
      </c>
      <c r="BD511" s="28">
        <f t="shared" si="236"/>
        <v>0</v>
      </c>
    </row>
    <row r="512" spans="37:56" x14ac:dyDescent="0.25">
      <c r="AK512">
        <v>0</v>
      </c>
      <c r="AL512" t="e">
        <f t="shared" si="229"/>
        <v>#N/A</v>
      </c>
      <c r="AM512" t="e">
        <f t="shared" si="230"/>
        <v>#N/A</v>
      </c>
      <c r="AN512" t="e">
        <f t="shared" si="231"/>
        <v>#N/A</v>
      </c>
      <c r="AO512" s="261" t="e">
        <f t="shared" si="232"/>
        <v>#N/A</v>
      </c>
      <c r="AP512" s="261" t="e">
        <f t="shared" si="233"/>
        <v>#N/A</v>
      </c>
      <c r="AQ512" s="261" t="e">
        <f t="shared" si="234"/>
        <v>#N/A</v>
      </c>
      <c r="BB512">
        <f t="shared" si="237"/>
        <v>0</v>
      </c>
      <c r="BC512">
        <f t="shared" si="235"/>
        <v>0</v>
      </c>
      <c r="BD512" s="28">
        <f t="shared" si="236"/>
        <v>0</v>
      </c>
    </row>
    <row r="513" spans="37:56" x14ac:dyDescent="0.25">
      <c r="AK513">
        <v>0</v>
      </c>
      <c r="AL513" t="e">
        <f t="shared" si="229"/>
        <v>#N/A</v>
      </c>
      <c r="AM513" t="e">
        <f t="shared" si="230"/>
        <v>#N/A</v>
      </c>
      <c r="AN513" t="e">
        <f t="shared" si="231"/>
        <v>#N/A</v>
      </c>
      <c r="AO513" s="261" t="e">
        <f t="shared" si="232"/>
        <v>#N/A</v>
      </c>
      <c r="AP513" s="261" t="e">
        <f t="shared" si="233"/>
        <v>#N/A</v>
      </c>
      <c r="AQ513" s="261" t="e">
        <f t="shared" si="234"/>
        <v>#N/A</v>
      </c>
      <c r="BB513">
        <f t="shared" si="237"/>
        <v>0</v>
      </c>
      <c r="BC513">
        <f t="shared" si="235"/>
        <v>0</v>
      </c>
      <c r="BD513" s="28">
        <f t="shared" si="236"/>
        <v>0</v>
      </c>
    </row>
    <row r="514" spans="37:56" x14ac:dyDescent="0.25">
      <c r="AK514">
        <v>0</v>
      </c>
      <c r="AL514" t="e">
        <f t="shared" si="229"/>
        <v>#N/A</v>
      </c>
      <c r="AM514" t="e">
        <f t="shared" si="230"/>
        <v>#N/A</v>
      </c>
      <c r="AN514" t="e">
        <f t="shared" si="231"/>
        <v>#N/A</v>
      </c>
      <c r="AO514" s="261" t="e">
        <f t="shared" si="232"/>
        <v>#N/A</v>
      </c>
      <c r="AP514" s="261" t="e">
        <f t="shared" si="233"/>
        <v>#N/A</v>
      </c>
      <c r="AQ514" s="261" t="e">
        <f t="shared" si="234"/>
        <v>#N/A</v>
      </c>
      <c r="BB514">
        <f t="shared" si="237"/>
        <v>0</v>
      </c>
      <c r="BC514">
        <f t="shared" si="235"/>
        <v>0</v>
      </c>
      <c r="BD514" s="28">
        <f t="shared" si="236"/>
        <v>0</v>
      </c>
    </row>
    <row r="515" spans="37:56" x14ac:dyDescent="0.25">
      <c r="AK515">
        <v>0</v>
      </c>
      <c r="AL515" t="e">
        <f t="shared" ref="AL515:AL578" si="238">_xlfn.XLOOKUP(AK515,A:A,F:F)</f>
        <v>#N/A</v>
      </c>
      <c r="AM515" t="e">
        <f t="shared" ref="AM515:AM578" si="239">_xlfn.XLOOKUP(AK515,A:A,J:J)</f>
        <v>#N/A</v>
      </c>
      <c r="AN515" t="e">
        <f t="shared" ref="AN515:AN578" si="240">_xlfn.XLOOKUP(AK515,A:A,M:M)+_xlfn.XLOOKUP(AK515,A:A,N:N)</f>
        <v>#N/A</v>
      </c>
      <c r="AO515" s="261" t="e">
        <f t="shared" ref="AO515:AO578" si="241">_xlfn.XLOOKUP(AK515,A:A,AG:AG)</f>
        <v>#N/A</v>
      </c>
      <c r="AP515" s="261" t="e">
        <f t="shared" ref="AP515:AP578" si="242">_xlfn.XLOOKUP(AK515,A:A,AD:AD)</f>
        <v>#N/A</v>
      </c>
      <c r="AQ515" s="261" t="e">
        <f t="shared" ref="AQ515:AQ578" si="243">_xlfn.XLOOKUP(AK515,A:A,AE:AE)</f>
        <v>#N/A</v>
      </c>
      <c r="BB515">
        <f t="shared" si="237"/>
        <v>0</v>
      </c>
      <c r="BC515">
        <f t="shared" ref="BC515:BC578" si="244">_xlfn.XLOOKUP(BA515,A:A,J:J)</f>
        <v>0</v>
      </c>
      <c r="BD515" s="28">
        <f t="shared" ref="BD515:BD578" si="245">_xlfn.XLOOKUP(BA515,A:A,M:M)+_xlfn.XLOOKUP(BA515,A:A,N:N)</f>
        <v>0</v>
      </c>
    </row>
    <row r="516" spans="37:56" x14ac:dyDescent="0.25">
      <c r="AK516">
        <v>0</v>
      </c>
      <c r="AL516" t="e">
        <f t="shared" si="238"/>
        <v>#N/A</v>
      </c>
      <c r="AM516" t="e">
        <f t="shared" si="239"/>
        <v>#N/A</v>
      </c>
      <c r="AN516" t="e">
        <f t="shared" si="240"/>
        <v>#N/A</v>
      </c>
      <c r="AO516" s="261" t="e">
        <f t="shared" si="241"/>
        <v>#N/A</v>
      </c>
      <c r="AP516" s="261" t="e">
        <f t="shared" si="242"/>
        <v>#N/A</v>
      </c>
      <c r="AQ516" s="261" t="e">
        <f t="shared" si="243"/>
        <v>#N/A</v>
      </c>
      <c r="BB516">
        <f t="shared" si="237"/>
        <v>0</v>
      </c>
      <c r="BC516">
        <f t="shared" si="244"/>
        <v>0</v>
      </c>
      <c r="BD516" s="28">
        <f t="shared" si="245"/>
        <v>0</v>
      </c>
    </row>
    <row r="517" spans="37:56" x14ac:dyDescent="0.25">
      <c r="AK517">
        <v>0</v>
      </c>
      <c r="AL517" t="e">
        <f t="shared" si="238"/>
        <v>#N/A</v>
      </c>
      <c r="AM517" t="e">
        <f t="shared" si="239"/>
        <v>#N/A</v>
      </c>
      <c r="AN517" t="e">
        <f t="shared" si="240"/>
        <v>#N/A</v>
      </c>
      <c r="AO517" s="261" t="e">
        <f t="shared" si="241"/>
        <v>#N/A</v>
      </c>
      <c r="AP517" s="261" t="e">
        <f t="shared" si="242"/>
        <v>#N/A</v>
      </c>
      <c r="AQ517" s="261" t="e">
        <f t="shared" si="243"/>
        <v>#N/A</v>
      </c>
      <c r="BB517">
        <f t="shared" si="237"/>
        <v>0</v>
      </c>
      <c r="BC517">
        <f t="shared" si="244"/>
        <v>0</v>
      </c>
      <c r="BD517" s="28">
        <f t="shared" si="245"/>
        <v>0</v>
      </c>
    </row>
    <row r="518" spans="37:56" x14ac:dyDescent="0.25">
      <c r="AK518">
        <v>0</v>
      </c>
      <c r="AL518" t="e">
        <f t="shared" si="238"/>
        <v>#N/A</v>
      </c>
      <c r="AM518" t="e">
        <f t="shared" si="239"/>
        <v>#N/A</v>
      </c>
      <c r="AN518" t="e">
        <f t="shared" si="240"/>
        <v>#N/A</v>
      </c>
      <c r="AO518" s="261" t="e">
        <f t="shared" si="241"/>
        <v>#N/A</v>
      </c>
      <c r="AP518" s="261" t="e">
        <f t="shared" si="242"/>
        <v>#N/A</v>
      </c>
      <c r="AQ518" s="261" t="e">
        <f t="shared" si="243"/>
        <v>#N/A</v>
      </c>
      <c r="BB518">
        <f t="shared" ref="BB518:BB581" si="246">_xlfn.XLOOKUP(BA518,A:A,E:E)</f>
        <v>0</v>
      </c>
      <c r="BC518">
        <f t="shared" si="244"/>
        <v>0</v>
      </c>
      <c r="BD518" s="28">
        <f t="shared" si="245"/>
        <v>0</v>
      </c>
    </row>
    <row r="519" spans="37:56" x14ac:dyDescent="0.25">
      <c r="AK519">
        <v>0</v>
      </c>
      <c r="AL519" t="e">
        <f t="shared" si="238"/>
        <v>#N/A</v>
      </c>
      <c r="AM519" t="e">
        <f t="shared" si="239"/>
        <v>#N/A</v>
      </c>
      <c r="AN519" t="e">
        <f t="shared" si="240"/>
        <v>#N/A</v>
      </c>
      <c r="AO519" s="261" t="e">
        <f t="shared" si="241"/>
        <v>#N/A</v>
      </c>
      <c r="AP519" s="261" t="e">
        <f t="shared" si="242"/>
        <v>#N/A</v>
      </c>
      <c r="AQ519" s="261" t="e">
        <f t="shared" si="243"/>
        <v>#N/A</v>
      </c>
      <c r="BB519">
        <f t="shared" si="246"/>
        <v>0</v>
      </c>
      <c r="BC519">
        <f t="shared" si="244"/>
        <v>0</v>
      </c>
      <c r="BD519" s="28">
        <f t="shared" si="245"/>
        <v>0</v>
      </c>
    </row>
    <row r="520" spans="37:56" x14ac:dyDescent="0.25">
      <c r="AK520">
        <v>0</v>
      </c>
      <c r="AL520" t="e">
        <f t="shared" si="238"/>
        <v>#N/A</v>
      </c>
      <c r="AM520" t="e">
        <f t="shared" si="239"/>
        <v>#N/A</v>
      </c>
      <c r="AN520" t="e">
        <f t="shared" si="240"/>
        <v>#N/A</v>
      </c>
      <c r="AO520" s="261" t="e">
        <f t="shared" si="241"/>
        <v>#N/A</v>
      </c>
      <c r="AP520" s="261" t="e">
        <f t="shared" si="242"/>
        <v>#N/A</v>
      </c>
      <c r="AQ520" s="261" t="e">
        <f t="shared" si="243"/>
        <v>#N/A</v>
      </c>
      <c r="BB520">
        <f t="shared" si="246"/>
        <v>0</v>
      </c>
      <c r="BC520">
        <f t="shared" si="244"/>
        <v>0</v>
      </c>
      <c r="BD520" s="28">
        <f t="shared" si="245"/>
        <v>0</v>
      </c>
    </row>
    <row r="521" spans="37:56" x14ac:dyDescent="0.25">
      <c r="AK521">
        <v>0</v>
      </c>
      <c r="AL521" t="e">
        <f t="shared" si="238"/>
        <v>#N/A</v>
      </c>
      <c r="AM521" t="e">
        <f t="shared" si="239"/>
        <v>#N/A</v>
      </c>
      <c r="AN521" t="e">
        <f t="shared" si="240"/>
        <v>#N/A</v>
      </c>
      <c r="AO521" s="261" t="e">
        <f t="shared" si="241"/>
        <v>#N/A</v>
      </c>
      <c r="AP521" s="261" t="e">
        <f t="shared" si="242"/>
        <v>#N/A</v>
      </c>
      <c r="AQ521" s="261" t="e">
        <f t="shared" si="243"/>
        <v>#N/A</v>
      </c>
      <c r="BB521">
        <f t="shared" si="246"/>
        <v>0</v>
      </c>
      <c r="BC521">
        <f t="shared" si="244"/>
        <v>0</v>
      </c>
      <c r="BD521" s="28">
        <f t="shared" si="245"/>
        <v>0</v>
      </c>
    </row>
    <row r="522" spans="37:56" x14ac:dyDescent="0.25">
      <c r="AK522">
        <v>0</v>
      </c>
      <c r="AL522" t="e">
        <f t="shared" si="238"/>
        <v>#N/A</v>
      </c>
      <c r="AM522" t="e">
        <f t="shared" si="239"/>
        <v>#N/A</v>
      </c>
      <c r="AN522" t="e">
        <f t="shared" si="240"/>
        <v>#N/A</v>
      </c>
      <c r="AO522" s="261" t="e">
        <f t="shared" si="241"/>
        <v>#N/A</v>
      </c>
      <c r="AP522" s="261" t="e">
        <f t="shared" si="242"/>
        <v>#N/A</v>
      </c>
      <c r="AQ522" s="261" t="e">
        <f t="shared" si="243"/>
        <v>#N/A</v>
      </c>
      <c r="BB522">
        <f t="shared" si="246"/>
        <v>0</v>
      </c>
      <c r="BC522">
        <f t="shared" si="244"/>
        <v>0</v>
      </c>
      <c r="BD522" s="28">
        <f t="shared" si="245"/>
        <v>0</v>
      </c>
    </row>
    <row r="523" spans="37:56" x14ac:dyDescent="0.25">
      <c r="AK523">
        <v>0</v>
      </c>
      <c r="AL523" t="e">
        <f t="shared" si="238"/>
        <v>#N/A</v>
      </c>
      <c r="AM523" t="e">
        <f t="shared" si="239"/>
        <v>#N/A</v>
      </c>
      <c r="AN523" t="e">
        <f t="shared" si="240"/>
        <v>#N/A</v>
      </c>
      <c r="AO523" s="261" t="e">
        <f t="shared" si="241"/>
        <v>#N/A</v>
      </c>
      <c r="AP523" s="261" t="e">
        <f t="shared" si="242"/>
        <v>#N/A</v>
      </c>
      <c r="AQ523" s="261" t="e">
        <f t="shared" si="243"/>
        <v>#N/A</v>
      </c>
      <c r="BB523">
        <f t="shared" si="246"/>
        <v>0</v>
      </c>
      <c r="BC523">
        <f t="shared" si="244"/>
        <v>0</v>
      </c>
      <c r="BD523" s="28">
        <f t="shared" si="245"/>
        <v>0</v>
      </c>
    </row>
    <row r="524" spans="37:56" x14ac:dyDescent="0.25">
      <c r="AK524">
        <v>0</v>
      </c>
      <c r="AL524" t="e">
        <f t="shared" si="238"/>
        <v>#N/A</v>
      </c>
      <c r="AM524" t="e">
        <f t="shared" si="239"/>
        <v>#N/A</v>
      </c>
      <c r="AN524" t="e">
        <f t="shared" si="240"/>
        <v>#N/A</v>
      </c>
      <c r="AO524" s="261" t="e">
        <f t="shared" si="241"/>
        <v>#N/A</v>
      </c>
      <c r="AP524" s="261" t="e">
        <f t="shared" si="242"/>
        <v>#N/A</v>
      </c>
      <c r="AQ524" s="261" t="e">
        <f t="shared" si="243"/>
        <v>#N/A</v>
      </c>
      <c r="BB524">
        <f t="shared" si="246"/>
        <v>0</v>
      </c>
      <c r="BC524">
        <f t="shared" si="244"/>
        <v>0</v>
      </c>
      <c r="BD524" s="28">
        <f t="shared" si="245"/>
        <v>0</v>
      </c>
    </row>
    <row r="525" spans="37:56" x14ac:dyDescent="0.25">
      <c r="AK525">
        <v>0</v>
      </c>
      <c r="AL525" t="e">
        <f t="shared" si="238"/>
        <v>#N/A</v>
      </c>
      <c r="AM525" t="e">
        <f t="shared" si="239"/>
        <v>#N/A</v>
      </c>
      <c r="AN525" t="e">
        <f t="shared" si="240"/>
        <v>#N/A</v>
      </c>
      <c r="AO525" s="261" t="e">
        <f t="shared" si="241"/>
        <v>#N/A</v>
      </c>
      <c r="AP525" s="261" t="e">
        <f t="shared" si="242"/>
        <v>#N/A</v>
      </c>
      <c r="AQ525" s="261" t="e">
        <f t="shared" si="243"/>
        <v>#N/A</v>
      </c>
      <c r="BB525">
        <f t="shared" si="246"/>
        <v>0</v>
      </c>
      <c r="BC525">
        <f t="shared" si="244"/>
        <v>0</v>
      </c>
      <c r="BD525" s="28">
        <f t="shared" si="245"/>
        <v>0</v>
      </c>
    </row>
    <row r="526" spans="37:56" x14ac:dyDescent="0.25">
      <c r="AK526">
        <v>0</v>
      </c>
      <c r="AL526" t="e">
        <f t="shared" si="238"/>
        <v>#N/A</v>
      </c>
      <c r="AM526" t="e">
        <f t="shared" si="239"/>
        <v>#N/A</v>
      </c>
      <c r="AN526" t="e">
        <f t="shared" si="240"/>
        <v>#N/A</v>
      </c>
      <c r="AO526" s="261" t="e">
        <f t="shared" si="241"/>
        <v>#N/A</v>
      </c>
      <c r="AP526" s="261" t="e">
        <f t="shared" si="242"/>
        <v>#N/A</v>
      </c>
      <c r="AQ526" s="261" t="e">
        <f t="shared" si="243"/>
        <v>#N/A</v>
      </c>
      <c r="BB526">
        <f t="shared" si="246"/>
        <v>0</v>
      </c>
      <c r="BC526">
        <f t="shared" si="244"/>
        <v>0</v>
      </c>
      <c r="BD526" s="28">
        <f t="shared" si="245"/>
        <v>0</v>
      </c>
    </row>
    <row r="527" spans="37:56" x14ac:dyDescent="0.25">
      <c r="AK527">
        <v>0</v>
      </c>
      <c r="AL527" t="e">
        <f t="shared" si="238"/>
        <v>#N/A</v>
      </c>
      <c r="AM527" t="e">
        <f t="shared" si="239"/>
        <v>#N/A</v>
      </c>
      <c r="AN527" t="e">
        <f t="shared" si="240"/>
        <v>#N/A</v>
      </c>
      <c r="AO527" s="261" t="e">
        <f t="shared" si="241"/>
        <v>#N/A</v>
      </c>
      <c r="AP527" s="261" t="e">
        <f t="shared" si="242"/>
        <v>#N/A</v>
      </c>
      <c r="AQ527" s="261" t="e">
        <f t="shared" si="243"/>
        <v>#N/A</v>
      </c>
      <c r="BB527">
        <f t="shared" si="246"/>
        <v>0</v>
      </c>
      <c r="BC527">
        <f t="shared" si="244"/>
        <v>0</v>
      </c>
      <c r="BD527" s="28">
        <f t="shared" si="245"/>
        <v>0</v>
      </c>
    </row>
    <row r="528" spans="37:56" x14ac:dyDescent="0.25">
      <c r="AK528">
        <v>0</v>
      </c>
      <c r="AL528" t="e">
        <f t="shared" si="238"/>
        <v>#N/A</v>
      </c>
      <c r="AM528" t="e">
        <f t="shared" si="239"/>
        <v>#N/A</v>
      </c>
      <c r="AN528" t="e">
        <f t="shared" si="240"/>
        <v>#N/A</v>
      </c>
      <c r="AO528" s="261" t="e">
        <f t="shared" si="241"/>
        <v>#N/A</v>
      </c>
      <c r="AP528" s="261" t="e">
        <f t="shared" si="242"/>
        <v>#N/A</v>
      </c>
      <c r="AQ528" s="261" t="e">
        <f t="shared" si="243"/>
        <v>#N/A</v>
      </c>
      <c r="BB528">
        <f t="shared" si="246"/>
        <v>0</v>
      </c>
      <c r="BC528">
        <f t="shared" si="244"/>
        <v>0</v>
      </c>
      <c r="BD528" s="28">
        <f t="shared" si="245"/>
        <v>0</v>
      </c>
    </row>
    <row r="529" spans="37:56" x14ac:dyDescent="0.25">
      <c r="AK529">
        <v>0</v>
      </c>
      <c r="AL529" t="e">
        <f t="shared" si="238"/>
        <v>#N/A</v>
      </c>
      <c r="AM529" t="e">
        <f t="shared" si="239"/>
        <v>#N/A</v>
      </c>
      <c r="AN529" t="e">
        <f t="shared" si="240"/>
        <v>#N/A</v>
      </c>
      <c r="AO529" s="261" t="e">
        <f t="shared" si="241"/>
        <v>#N/A</v>
      </c>
      <c r="AP529" s="261" t="e">
        <f t="shared" si="242"/>
        <v>#N/A</v>
      </c>
      <c r="AQ529" s="261" t="e">
        <f t="shared" si="243"/>
        <v>#N/A</v>
      </c>
      <c r="BB529">
        <f t="shared" si="246"/>
        <v>0</v>
      </c>
      <c r="BC529">
        <f t="shared" si="244"/>
        <v>0</v>
      </c>
      <c r="BD529" s="28">
        <f t="shared" si="245"/>
        <v>0</v>
      </c>
    </row>
    <row r="530" spans="37:56" x14ac:dyDescent="0.25">
      <c r="AK530">
        <v>0</v>
      </c>
      <c r="AL530" t="e">
        <f t="shared" si="238"/>
        <v>#N/A</v>
      </c>
      <c r="AM530" t="e">
        <f t="shared" si="239"/>
        <v>#N/A</v>
      </c>
      <c r="AN530" t="e">
        <f t="shared" si="240"/>
        <v>#N/A</v>
      </c>
      <c r="AO530" s="261" t="e">
        <f t="shared" si="241"/>
        <v>#N/A</v>
      </c>
      <c r="AP530" s="261" t="e">
        <f t="shared" si="242"/>
        <v>#N/A</v>
      </c>
      <c r="AQ530" s="261" t="e">
        <f t="shared" si="243"/>
        <v>#N/A</v>
      </c>
      <c r="BB530">
        <f t="shared" si="246"/>
        <v>0</v>
      </c>
      <c r="BC530">
        <f t="shared" si="244"/>
        <v>0</v>
      </c>
      <c r="BD530" s="28">
        <f t="shared" si="245"/>
        <v>0</v>
      </c>
    </row>
    <row r="531" spans="37:56" x14ac:dyDescent="0.25">
      <c r="AK531">
        <v>0</v>
      </c>
      <c r="AL531" t="e">
        <f t="shared" si="238"/>
        <v>#N/A</v>
      </c>
      <c r="AM531" t="e">
        <f t="shared" si="239"/>
        <v>#N/A</v>
      </c>
      <c r="AN531" t="e">
        <f t="shared" si="240"/>
        <v>#N/A</v>
      </c>
      <c r="AO531" s="261" t="e">
        <f t="shared" si="241"/>
        <v>#N/A</v>
      </c>
      <c r="AP531" s="261" t="e">
        <f t="shared" si="242"/>
        <v>#N/A</v>
      </c>
      <c r="AQ531" s="261" t="e">
        <f t="shared" si="243"/>
        <v>#N/A</v>
      </c>
      <c r="BB531">
        <f t="shared" si="246"/>
        <v>0</v>
      </c>
      <c r="BC531">
        <f t="shared" si="244"/>
        <v>0</v>
      </c>
      <c r="BD531" s="28">
        <f t="shared" si="245"/>
        <v>0</v>
      </c>
    </row>
    <row r="532" spans="37:56" x14ac:dyDescent="0.25">
      <c r="AK532">
        <v>0</v>
      </c>
      <c r="AL532" t="e">
        <f t="shared" si="238"/>
        <v>#N/A</v>
      </c>
      <c r="AM532" t="e">
        <f t="shared" si="239"/>
        <v>#N/A</v>
      </c>
      <c r="AN532" t="e">
        <f t="shared" si="240"/>
        <v>#N/A</v>
      </c>
      <c r="AO532" s="261" t="e">
        <f t="shared" si="241"/>
        <v>#N/A</v>
      </c>
      <c r="AP532" s="261" t="e">
        <f t="shared" si="242"/>
        <v>#N/A</v>
      </c>
      <c r="AQ532" s="261" t="e">
        <f t="shared" si="243"/>
        <v>#N/A</v>
      </c>
      <c r="BB532">
        <f t="shared" si="246"/>
        <v>0</v>
      </c>
      <c r="BC532">
        <f t="shared" si="244"/>
        <v>0</v>
      </c>
      <c r="BD532" s="28">
        <f t="shared" si="245"/>
        <v>0</v>
      </c>
    </row>
    <row r="533" spans="37:56" x14ac:dyDescent="0.25">
      <c r="AK533">
        <v>0</v>
      </c>
      <c r="AL533" t="e">
        <f t="shared" si="238"/>
        <v>#N/A</v>
      </c>
      <c r="AM533" t="e">
        <f t="shared" si="239"/>
        <v>#N/A</v>
      </c>
      <c r="AN533" t="e">
        <f t="shared" si="240"/>
        <v>#N/A</v>
      </c>
      <c r="AO533" s="261" t="e">
        <f t="shared" si="241"/>
        <v>#N/A</v>
      </c>
      <c r="AP533" s="261" t="e">
        <f t="shared" si="242"/>
        <v>#N/A</v>
      </c>
      <c r="AQ533" s="261" t="e">
        <f t="shared" si="243"/>
        <v>#N/A</v>
      </c>
      <c r="BB533">
        <f t="shared" si="246"/>
        <v>0</v>
      </c>
      <c r="BC533">
        <f t="shared" si="244"/>
        <v>0</v>
      </c>
      <c r="BD533" s="28">
        <f t="shared" si="245"/>
        <v>0</v>
      </c>
    </row>
    <row r="534" spans="37:56" x14ac:dyDescent="0.25">
      <c r="AK534">
        <v>0</v>
      </c>
      <c r="AL534" t="e">
        <f t="shared" si="238"/>
        <v>#N/A</v>
      </c>
      <c r="AM534" t="e">
        <f t="shared" si="239"/>
        <v>#N/A</v>
      </c>
      <c r="AN534" t="e">
        <f t="shared" si="240"/>
        <v>#N/A</v>
      </c>
      <c r="AO534" s="261" t="e">
        <f t="shared" si="241"/>
        <v>#N/A</v>
      </c>
      <c r="AP534" s="261" t="e">
        <f t="shared" si="242"/>
        <v>#N/A</v>
      </c>
      <c r="AQ534" s="261" t="e">
        <f t="shared" si="243"/>
        <v>#N/A</v>
      </c>
      <c r="BB534">
        <f t="shared" si="246"/>
        <v>0</v>
      </c>
      <c r="BC534">
        <f t="shared" si="244"/>
        <v>0</v>
      </c>
      <c r="BD534" s="28">
        <f t="shared" si="245"/>
        <v>0</v>
      </c>
    </row>
    <row r="535" spans="37:56" x14ac:dyDescent="0.25">
      <c r="AK535">
        <v>0</v>
      </c>
      <c r="AL535" t="e">
        <f t="shared" si="238"/>
        <v>#N/A</v>
      </c>
      <c r="AM535" t="e">
        <f t="shared" si="239"/>
        <v>#N/A</v>
      </c>
      <c r="AN535" t="e">
        <f t="shared" si="240"/>
        <v>#N/A</v>
      </c>
      <c r="AO535" s="261" t="e">
        <f t="shared" si="241"/>
        <v>#N/A</v>
      </c>
      <c r="AP535" s="261" t="e">
        <f t="shared" si="242"/>
        <v>#N/A</v>
      </c>
      <c r="AQ535" s="261" t="e">
        <f t="shared" si="243"/>
        <v>#N/A</v>
      </c>
      <c r="BB535">
        <f t="shared" si="246"/>
        <v>0</v>
      </c>
      <c r="BC535">
        <f t="shared" si="244"/>
        <v>0</v>
      </c>
      <c r="BD535" s="28">
        <f t="shared" si="245"/>
        <v>0</v>
      </c>
    </row>
    <row r="536" spans="37:56" x14ac:dyDescent="0.25">
      <c r="AK536">
        <v>0</v>
      </c>
      <c r="AL536" t="e">
        <f t="shared" si="238"/>
        <v>#N/A</v>
      </c>
      <c r="AM536" t="e">
        <f t="shared" si="239"/>
        <v>#N/A</v>
      </c>
      <c r="AN536" t="e">
        <f t="shared" si="240"/>
        <v>#N/A</v>
      </c>
      <c r="AO536" s="261" t="e">
        <f t="shared" si="241"/>
        <v>#N/A</v>
      </c>
      <c r="AP536" s="261" t="e">
        <f t="shared" si="242"/>
        <v>#N/A</v>
      </c>
      <c r="AQ536" s="261" t="e">
        <f t="shared" si="243"/>
        <v>#N/A</v>
      </c>
      <c r="BB536">
        <f t="shared" si="246"/>
        <v>0</v>
      </c>
      <c r="BC536">
        <f t="shared" si="244"/>
        <v>0</v>
      </c>
      <c r="BD536" s="28">
        <f t="shared" si="245"/>
        <v>0</v>
      </c>
    </row>
    <row r="537" spans="37:56" x14ac:dyDescent="0.25">
      <c r="AK537">
        <v>0</v>
      </c>
      <c r="AL537" t="e">
        <f t="shared" si="238"/>
        <v>#N/A</v>
      </c>
      <c r="AM537" t="e">
        <f t="shared" si="239"/>
        <v>#N/A</v>
      </c>
      <c r="AN537" t="e">
        <f t="shared" si="240"/>
        <v>#N/A</v>
      </c>
      <c r="AO537" s="261" t="e">
        <f t="shared" si="241"/>
        <v>#N/A</v>
      </c>
      <c r="AP537" s="261" t="e">
        <f t="shared" si="242"/>
        <v>#N/A</v>
      </c>
      <c r="AQ537" s="261" t="e">
        <f t="shared" si="243"/>
        <v>#N/A</v>
      </c>
      <c r="BB537">
        <f t="shared" si="246"/>
        <v>0</v>
      </c>
      <c r="BC537">
        <f t="shared" si="244"/>
        <v>0</v>
      </c>
      <c r="BD537" s="28">
        <f t="shared" si="245"/>
        <v>0</v>
      </c>
    </row>
    <row r="538" spans="37:56" x14ac:dyDescent="0.25">
      <c r="AK538">
        <v>0</v>
      </c>
      <c r="AL538" t="e">
        <f t="shared" si="238"/>
        <v>#N/A</v>
      </c>
      <c r="AM538" t="e">
        <f t="shared" si="239"/>
        <v>#N/A</v>
      </c>
      <c r="AN538" t="e">
        <f t="shared" si="240"/>
        <v>#N/A</v>
      </c>
      <c r="AO538" s="261" t="e">
        <f t="shared" si="241"/>
        <v>#N/A</v>
      </c>
      <c r="AP538" s="261" t="e">
        <f t="shared" si="242"/>
        <v>#N/A</v>
      </c>
      <c r="AQ538" s="261" t="e">
        <f t="shared" si="243"/>
        <v>#N/A</v>
      </c>
      <c r="BB538">
        <f t="shared" si="246"/>
        <v>0</v>
      </c>
      <c r="BC538">
        <f t="shared" si="244"/>
        <v>0</v>
      </c>
      <c r="BD538" s="28">
        <f t="shared" si="245"/>
        <v>0</v>
      </c>
    </row>
    <row r="539" spans="37:56" x14ac:dyDescent="0.25">
      <c r="AK539">
        <v>0</v>
      </c>
      <c r="AL539" t="e">
        <f t="shared" si="238"/>
        <v>#N/A</v>
      </c>
      <c r="AM539" t="e">
        <f t="shared" si="239"/>
        <v>#N/A</v>
      </c>
      <c r="AN539" t="e">
        <f t="shared" si="240"/>
        <v>#N/A</v>
      </c>
      <c r="AO539" s="261" t="e">
        <f t="shared" si="241"/>
        <v>#N/A</v>
      </c>
      <c r="AP539" s="261" t="e">
        <f t="shared" si="242"/>
        <v>#N/A</v>
      </c>
      <c r="AQ539" s="261" t="e">
        <f t="shared" si="243"/>
        <v>#N/A</v>
      </c>
      <c r="BB539">
        <f t="shared" si="246"/>
        <v>0</v>
      </c>
      <c r="BC539">
        <f t="shared" si="244"/>
        <v>0</v>
      </c>
      <c r="BD539" s="28">
        <f t="shared" si="245"/>
        <v>0</v>
      </c>
    </row>
    <row r="540" spans="37:56" x14ac:dyDescent="0.25">
      <c r="AK540">
        <v>0</v>
      </c>
      <c r="AL540" t="e">
        <f t="shared" si="238"/>
        <v>#N/A</v>
      </c>
      <c r="AM540" t="e">
        <f t="shared" si="239"/>
        <v>#N/A</v>
      </c>
      <c r="AN540" t="e">
        <f t="shared" si="240"/>
        <v>#N/A</v>
      </c>
      <c r="AO540" s="261" t="e">
        <f t="shared" si="241"/>
        <v>#N/A</v>
      </c>
      <c r="AP540" s="261" t="e">
        <f t="shared" si="242"/>
        <v>#N/A</v>
      </c>
      <c r="AQ540" s="261" t="e">
        <f t="shared" si="243"/>
        <v>#N/A</v>
      </c>
      <c r="BB540">
        <f t="shared" si="246"/>
        <v>0</v>
      </c>
      <c r="BC540">
        <f t="shared" si="244"/>
        <v>0</v>
      </c>
      <c r="BD540" s="28">
        <f t="shared" si="245"/>
        <v>0</v>
      </c>
    </row>
    <row r="541" spans="37:56" x14ac:dyDescent="0.25">
      <c r="AK541">
        <v>0</v>
      </c>
      <c r="AL541" t="e">
        <f t="shared" si="238"/>
        <v>#N/A</v>
      </c>
      <c r="AM541" t="e">
        <f t="shared" si="239"/>
        <v>#N/A</v>
      </c>
      <c r="AN541" t="e">
        <f t="shared" si="240"/>
        <v>#N/A</v>
      </c>
      <c r="AO541" s="261" t="e">
        <f t="shared" si="241"/>
        <v>#N/A</v>
      </c>
      <c r="AP541" s="261" t="e">
        <f t="shared" si="242"/>
        <v>#N/A</v>
      </c>
      <c r="AQ541" s="261" t="e">
        <f t="shared" si="243"/>
        <v>#N/A</v>
      </c>
      <c r="BB541">
        <f t="shared" si="246"/>
        <v>0</v>
      </c>
      <c r="BC541">
        <f t="shared" si="244"/>
        <v>0</v>
      </c>
      <c r="BD541" s="28">
        <f t="shared" si="245"/>
        <v>0</v>
      </c>
    </row>
    <row r="542" spans="37:56" x14ac:dyDescent="0.25">
      <c r="AK542">
        <v>0</v>
      </c>
      <c r="AL542" t="e">
        <f t="shared" si="238"/>
        <v>#N/A</v>
      </c>
      <c r="AM542" t="e">
        <f t="shared" si="239"/>
        <v>#N/A</v>
      </c>
      <c r="AN542" t="e">
        <f t="shared" si="240"/>
        <v>#N/A</v>
      </c>
      <c r="AO542" s="261" t="e">
        <f t="shared" si="241"/>
        <v>#N/A</v>
      </c>
      <c r="AP542" s="261" t="e">
        <f t="shared" si="242"/>
        <v>#N/A</v>
      </c>
      <c r="AQ542" s="261" t="e">
        <f t="shared" si="243"/>
        <v>#N/A</v>
      </c>
      <c r="BB542">
        <f t="shared" si="246"/>
        <v>0</v>
      </c>
      <c r="BC542">
        <f t="shared" si="244"/>
        <v>0</v>
      </c>
      <c r="BD542" s="28">
        <f t="shared" si="245"/>
        <v>0</v>
      </c>
    </row>
    <row r="543" spans="37:56" x14ac:dyDescent="0.25">
      <c r="AK543">
        <v>0</v>
      </c>
      <c r="AL543" t="e">
        <f t="shared" si="238"/>
        <v>#N/A</v>
      </c>
      <c r="AM543" t="e">
        <f t="shared" si="239"/>
        <v>#N/A</v>
      </c>
      <c r="AN543" t="e">
        <f t="shared" si="240"/>
        <v>#N/A</v>
      </c>
      <c r="AO543" s="261" t="e">
        <f t="shared" si="241"/>
        <v>#N/A</v>
      </c>
      <c r="AP543" s="261" t="e">
        <f t="shared" si="242"/>
        <v>#N/A</v>
      </c>
      <c r="AQ543" s="261" t="e">
        <f t="shared" si="243"/>
        <v>#N/A</v>
      </c>
      <c r="BB543">
        <f t="shared" si="246"/>
        <v>0</v>
      </c>
      <c r="BC543">
        <f t="shared" si="244"/>
        <v>0</v>
      </c>
      <c r="BD543" s="28">
        <f t="shared" si="245"/>
        <v>0</v>
      </c>
    </row>
    <row r="544" spans="37:56" x14ac:dyDescent="0.25">
      <c r="AK544">
        <v>0</v>
      </c>
      <c r="AL544" t="e">
        <f t="shared" si="238"/>
        <v>#N/A</v>
      </c>
      <c r="AM544" t="e">
        <f t="shared" si="239"/>
        <v>#N/A</v>
      </c>
      <c r="AN544" t="e">
        <f t="shared" si="240"/>
        <v>#N/A</v>
      </c>
      <c r="AO544" s="261" t="e">
        <f t="shared" si="241"/>
        <v>#N/A</v>
      </c>
      <c r="AP544" s="261" t="e">
        <f t="shared" si="242"/>
        <v>#N/A</v>
      </c>
      <c r="AQ544" s="261" t="e">
        <f t="shared" si="243"/>
        <v>#N/A</v>
      </c>
      <c r="BB544">
        <f t="shared" si="246"/>
        <v>0</v>
      </c>
      <c r="BC544">
        <f t="shared" si="244"/>
        <v>0</v>
      </c>
      <c r="BD544" s="28">
        <f t="shared" si="245"/>
        <v>0</v>
      </c>
    </row>
    <row r="545" spans="37:56" x14ac:dyDescent="0.25">
      <c r="AK545">
        <v>0</v>
      </c>
      <c r="AL545" t="e">
        <f t="shared" si="238"/>
        <v>#N/A</v>
      </c>
      <c r="AM545" t="e">
        <f t="shared" si="239"/>
        <v>#N/A</v>
      </c>
      <c r="AN545" t="e">
        <f t="shared" si="240"/>
        <v>#N/A</v>
      </c>
      <c r="AO545" s="261" t="e">
        <f t="shared" si="241"/>
        <v>#N/A</v>
      </c>
      <c r="AP545" s="261" t="e">
        <f t="shared" si="242"/>
        <v>#N/A</v>
      </c>
      <c r="AQ545" s="261" t="e">
        <f t="shared" si="243"/>
        <v>#N/A</v>
      </c>
      <c r="BB545">
        <f t="shared" si="246"/>
        <v>0</v>
      </c>
      <c r="BC545">
        <f t="shared" si="244"/>
        <v>0</v>
      </c>
      <c r="BD545" s="28">
        <f t="shared" si="245"/>
        <v>0</v>
      </c>
    </row>
    <row r="546" spans="37:56" x14ac:dyDescent="0.25">
      <c r="AK546">
        <v>0</v>
      </c>
      <c r="AL546" t="e">
        <f t="shared" si="238"/>
        <v>#N/A</v>
      </c>
      <c r="AM546" t="e">
        <f t="shared" si="239"/>
        <v>#N/A</v>
      </c>
      <c r="AN546" t="e">
        <f t="shared" si="240"/>
        <v>#N/A</v>
      </c>
      <c r="AO546" s="261" t="e">
        <f t="shared" si="241"/>
        <v>#N/A</v>
      </c>
      <c r="AP546" s="261" t="e">
        <f t="shared" si="242"/>
        <v>#N/A</v>
      </c>
      <c r="AQ546" s="261" t="e">
        <f t="shared" si="243"/>
        <v>#N/A</v>
      </c>
      <c r="BB546">
        <f t="shared" si="246"/>
        <v>0</v>
      </c>
      <c r="BC546">
        <f t="shared" si="244"/>
        <v>0</v>
      </c>
      <c r="BD546" s="28">
        <f t="shared" si="245"/>
        <v>0</v>
      </c>
    </row>
    <row r="547" spans="37:56" x14ac:dyDescent="0.25">
      <c r="AK547">
        <v>0</v>
      </c>
      <c r="AL547" t="e">
        <f t="shared" si="238"/>
        <v>#N/A</v>
      </c>
      <c r="AM547" t="e">
        <f t="shared" si="239"/>
        <v>#N/A</v>
      </c>
      <c r="AN547" t="e">
        <f t="shared" si="240"/>
        <v>#N/A</v>
      </c>
      <c r="AO547" s="261" t="e">
        <f t="shared" si="241"/>
        <v>#N/A</v>
      </c>
      <c r="AP547" s="261" t="e">
        <f t="shared" si="242"/>
        <v>#N/A</v>
      </c>
      <c r="AQ547" s="261" t="e">
        <f t="shared" si="243"/>
        <v>#N/A</v>
      </c>
      <c r="BB547">
        <f t="shared" si="246"/>
        <v>0</v>
      </c>
      <c r="BC547">
        <f t="shared" si="244"/>
        <v>0</v>
      </c>
      <c r="BD547" s="28">
        <f t="shared" si="245"/>
        <v>0</v>
      </c>
    </row>
    <row r="548" spans="37:56" x14ac:dyDescent="0.25">
      <c r="AK548">
        <v>0</v>
      </c>
      <c r="AL548" t="e">
        <f t="shared" si="238"/>
        <v>#N/A</v>
      </c>
      <c r="AM548" t="e">
        <f t="shared" si="239"/>
        <v>#N/A</v>
      </c>
      <c r="AN548" t="e">
        <f t="shared" si="240"/>
        <v>#N/A</v>
      </c>
      <c r="AO548" s="261" t="e">
        <f t="shared" si="241"/>
        <v>#N/A</v>
      </c>
      <c r="AP548" s="261" t="e">
        <f t="shared" si="242"/>
        <v>#N/A</v>
      </c>
      <c r="AQ548" s="261" t="e">
        <f t="shared" si="243"/>
        <v>#N/A</v>
      </c>
      <c r="BB548">
        <f t="shared" si="246"/>
        <v>0</v>
      </c>
      <c r="BC548">
        <f t="shared" si="244"/>
        <v>0</v>
      </c>
      <c r="BD548" s="28">
        <f t="shared" si="245"/>
        <v>0</v>
      </c>
    </row>
    <row r="549" spans="37:56" x14ac:dyDescent="0.25">
      <c r="AK549">
        <v>0</v>
      </c>
      <c r="AL549" t="e">
        <f t="shared" si="238"/>
        <v>#N/A</v>
      </c>
      <c r="AM549" t="e">
        <f t="shared" si="239"/>
        <v>#N/A</v>
      </c>
      <c r="AN549" t="e">
        <f t="shared" si="240"/>
        <v>#N/A</v>
      </c>
      <c r="AO549" s="261" t="e">
        <f t="shared" si="241"/>
        <v>#N/A</v>
      </c>
      <c r="AP549" s="261" t="e">
        <f t="shared" si="242"/>
        <v>#N/A</v>
      </c>
      <c r="AQ549" s="261" t="e">
        <f t="shared" si="243"/>
        <v>#N/A</v>
      </c>
      <c r="BB549">
        <f t="shared" si="246"/>
        <v>0</v>
      </c>
      <c r="BC549">
        <f t="shared" si="244"/>
        <v>0</v>
      </c>
      <c r="BD549" s="28">
        <f t="shared" si="245"/>
        <v>0</v>
      </c>
    </row>
    <row r="550" spans="37:56" x14ac:dyDescent="0.25">
      <c r="AK550">
        <v>0</v>
      </c>
      <c r="AL550" t="e">
        <f t="shared" si="238"/>
        <v>#N/A</v>
      </c>
      <c r="AM550" t="e">
        <f t="shared" si="239"/>
        <v>#N/A</v>
      </c>
      <c r="AN550" t="e">
        <f t="shared" si="240"/>
        <v>#N/A</v>
      </c>
      <c r="AO550" s="261" t="e">
        <f t="shared" si="241"/>
        <v>#N/A</v>
      </c>
      <c r="AP550" s="261" t="e">
        <f t="shared" si="242"/>
        <v>#N/A</v>
      </c>
      <c r="AQ550" s="261" t="e">
        <f t="shared" si="243"/>
        <v>#N/A</v>
      </c>
      <c r="BB550">
        <f t="shared" si="246"/>
        <v>0</v>
      </c>
      <c r="BC550">
        <f t="shared" si="244"/>
        <v>0</v>
      </c>
      <c r="BD550" s="28">
        <f t="shared" si="245"/>
        <v>0</v>
      </c>
    </row>
    <row r="551" spans="37:56" x14ac:dyDescent="0.25">
      <c r="AK551">
        <v>0</v>
      </c>
      <c r="AL551" t="e">
        <f t="shared" si="238"/>
        <v>#N/A</v>
      </c>
      <c r="AM551" t="e">
        <f t="shared" si="239"/>
        <v>#N/A</v>
      </c>
      <c r="AN551" t="e">
        <f t="shared" si="240"/>
        <v>#N/A</v>
      </c>
      <c r="AO551" s="261" t="e">
        <f t="shared" si="241"/>
        <v>#N/A</v>
      </c>
      <c r="AP551" s="261" t="e">
        <f t="shared" si="242"/>
        <v>#N/A</v>
      </c>
      <c r="AQ551" s="261" t="e">
        <f t="shared" si="243"/>
        <v>#N/A</v>
      </c>
      <c r="BB551">
        <f t="shared" si="246"/>
        <v>0</v>
      </c>
      <c r="BC551">
        <f t="shared" si="244"/>
        <v>0</v>
      </c>
      <c r="BD551" s="28">
        <f t="shared" si="245"/>
        <v>0</v>
      </c>
    </row>
    <row r="552" spans="37:56" x14ac:dyDescent="0.25">
      <c r="AK552">
        <v>0</v>
      </c>
      <c r="AL552" t="e">
        <f t="shared" si="238"/>
        <v>#N/A</v>
      </c>
      <c r="AM552" t="e">
        <f t="shared" si="239"/>
        <v>#N/A</v>
      </c>
      <c r="AN552" t="e">
        <f t="shared" si="240"/>
        <v>#N/A</v>
      </c>
      <c r="AO552" s="261" t="e">
        <f t="shared" si="241"/>
        <v>#N/A</v>
      </c>
      <c r="AP552" s="261" t="e">
        <f t="shared" si="242"/>
        <v>#N/A</v>
      </c>
      <c r="AQ552" s="261" t="e">
        <f t="shared" si="243"/>
        <v>#N/A</v>
      </c>
      <c r="BB552">
        <f t="shared" si="246"/>
        <v>0</v>
      </c>
      <c r="BC552">
        <f t="shared" si="244"/>
        <v>0</v>
      </c>
      <c r="BD552" s="28">
        <f t="shared" si="245"/>
        <v>0</v>
      </c>
    </row>
    <row r="553" spans="37:56" x14ac:dyDescent="0.25">
      <c r="AK553">
        <v>0</v>
      </c>
      <c r="AL553" t="e">
        <f t="shared" si="238"/>
        <v>#N/A</v>
      </c>
      <c r="AM553" t="e">
        <f t="shared" si="239"/>
        <v>#N/A</v>
      </c>
      <c r="AN553" t="e">
        <f t="shared" si="240"/>
        <v>#N/A</v>
      </c>
      <c r="AO553" s="261" t="e">
        <f t="shared" si="241"/>
        <v>#N/A</v>
      </c>
      <c r="AP553" s="261" t="e">
        <f t="shared" si="242"/>
        <v>#N/A</v>
      </c>
      <c r="AQ553" s="261" t="e">
        <f t="shared" si="243"/>
        <v>#N/A</v>
      </c>
      <c r="BB553">
        <f t="shared" si="246"/>
        <v>0</v>
      </c>
      <c r="BC553">
        <f t="shared" si="244"/>
        <v>0</v>
      </c>
      <c r="BD553" s="28">
        <f t="shared" si="245"/>
        <v>0</v>
      </c>
    </row>
    <row r="554" spans="37:56" x14ac:dyDescent="0.25">
      <c r="AK554">
        <v>0</v>
      </c>
      <c r="AL554" t="e">
        <f t="shared" si="238"/>
        <v>#N/A</v>
      </c>
      <c r="AM554" t="e">
        <f t="shared" si="239"/>
        <v>#N/A</v>
      </c>
      <c r="AN554" t="e">
        <f t="shared" si="240"/>
        <v>#N/A</v>
      </c>
      <c r="AO554" s="261" t="e">
        <f t="shared" si="241"/>
        <v>#N/A</v>
      </c>
      <c r="AP554" s="261" t="e">
        <f t="shared" si="242"/>
        <v>#N/A</v>
      </c>
      <c r="AQ554" s="261" t="e">
        <f t="shared" si="243"/>
        <v>#N/A</v>
      </c>
      <c r="BB554">
        <f t="shared" si="246"/>
        <v>0</v>
      </c>
      <c r="BC554">
        <f t="shared" si="244"/>
        <v>0</v>
      </c>
      <c r="BD554" s="28">
        <f t="shared" si="245"/>
        <v>0</v>
      </c>
    </row>
    <row r="555" spans="37:56" x14ac:dyDescent="0.25">
      <c r="AK555">
        <v>0</v>
      </c>
      <c r="AL555" t="e">
        <f t="shared" si="238"/>
        <v>#N/A</v>
      </c>
      <c r="AM555" t="e">
        <f t="shared" si="239"/>
        <v>#N/A</v>
      </c>
      <c r="AN555" t="e">
        <f t="shared" si="240"/>
        <v>#N/A</v>
      </c>
      <c r="AO555" s="261" t="e">
        <f t="shared" si="241"/>
        <v>#N/A</v>
      </c>
      <c r="AP555" s="261" t="e">
        <f t="shared" si="242"/>
        <v>#N/A</v>
      </c>
      <c r="AQ555" s="261" t="e">
        <f t="shared" si="243"/>
        <v>#N/A</v>
      </c>
      <c r="BB555">
        <f t="shared" si="246"/>
        <v>0</v>
      </c>
      <c r="BC555">
        <f t="shared" si="244"/>
        <v>0</v>
      </c>
      <c r="BD555" s="28">
        <f t="shared" si="245"/>
        <v>0</v>
      </c>
    </row>
    <row r="556" spans="37:56" x14ac:dyDescent="0.25">
      <c r="AK556">
        <v>0</v>
      </c>
      <c r="AL556" t="e">
        <f t="shared" si="238"/>
        <v>#N/A</v>
      </c>
      <c r="AM556" t="e">
        <f t="shared" si="239"/>
        <v>#N/A</v>
      </c>
      <c r="AN556" t="e">
        <f t="shared" si="240"/>
        <v>#N/A</v>
      </c>
      <c r="AO556" s="261" t="e">
        <f t="shared" si="241"/>
        <v>#N/A</v>
      </c>
      <c r="AP556" s="261" t="e">
        <f t="shared" si="242"/>
        <v>#N/A</v>
      </c>
      <c r="AQ556" s="261" t="e">
        <f t="shared" si="243"/>
        <v>#N/A</v>
      </c>
      <c r="BB556">
        <f t="shared" si="246"/>
        <v>0</v>
      </c>
      <c r="BC556">
        <f t="shared" si="244"/>
        <v>0</v>
      </c>
      <c r="BD556" s="28">
        <f t="shared" si="245"/>
        <v>0</v>
      </c>
    </row>
    <row r="557" spans="37:56" x14ac:dyDescent="0.25">
      <c r="AK557">
        <v>0</v>
      </c>
      <c r="AL557" t="e">
        <f t="shared" si="238"/>
        <v>#N/A</v>
      </c>
      <c r="AM557" t="e">
        <f t="shared" si="239"/>
        <v>#N/A</v>
      </c>
      <c r="AN557" t="e">
        <f t="shared" si="240"/>
        <v>#N/A</v>
      </c>
      <c r="AO557" s="261" t="e">
        <f t="shared" si="241"/>
        <v>#N/A</v>
      </c>
      <c r="AP557" s="261" t="e">
        <f t="shared" si="242"/>
        <v>#N/A</v>
      </c>
      <c r="AQ557" s="261" t="e">
        <f t="shared" si="243"/>
        <v>#N/A</v>
      </c>
      <c r="BB557">
        <f t="shared" si="246"/>
        <v>0</v>
      </c>
      <c r="BC557">
        <f t="shared" si="244"/>
        <v>0</v>
      </c>
      <c r="BD557" s="28">
        <f t="shared" si="245"/>
        <v>0</v>
      </c>
    </row>
    <row r="558" spans="37:56" x14ac:dyDescent="0.25">
      <c r="AK558">
        <v>0</v>
      </c>
      <c r="AL558" t="e">
        <f t="shared" si="238"/>
        <v>#N/A</v>
      </c>
      <c r="AM558" t="e">
        <f t="shared" si="239"/>
        <v>#N/A</v>
      </c>
      <c r="AN558" t="e">
        <f t="shared" si="240"/>
        <v>#N/A</v>
      </c>
      <c r="AO558" s="261" t="e">
        <f t="shared" si="241"/>
        <v>#N/A</v>
      </c>
      <c r="AP558" s="261" t="e">
        <f t="shared" si="242"/>
        <v>#N/A</v>
      </c>
      <c r="AQ558" s="261" t="e">
        <f t="shared" si="243"/>
        <v>#N/A</v>
      </c>
      <c r="BB558">
        <f t="shared" si="246"/>
        <v>0</v>
      </c>
      <c r="BC558">
        <f t="shared" si="244"/>
        <v>0</v>
      </c>
      <c r="BD558" s="28">
        <f t="shared" si="245"/>
        <v>0</v>
      </c>
    </row>
    <row r="559" spans="37:56" x14ac:dyDescent="0.25">
      <c r="AK559">
        <v>0</v>
      </c>
      <c r="AL559" t="e">
        <f t="shared" si="238"/>
        <v>#N/A</v>
      </c>
      <c r="AM559" t="e">
        <f t="shared" si="239"/>
        <v>#N/A</v>
      </c>
      <c r="AN559" t="e">
        <f t="shared" si="240"/>
        <v>#N/A</v>
      </c>
      <c r="AO559" s="261" t="e">
        <f t="shared" si="241"/>
        <v>#N/A</v>
      </c>
      <c r="AP559" s="261" t="e">
        <f t="shared" si="242"/>
        <v>#N/A</v>
      </c>
      <c r="AQ559" s="261" t="e">
        <f t="shared" si="243"/>
        <v>#N/A</v>
      </c>
      <c r="BB559">
        <f t="shared" si="246"/>
        <v>0</v>
      </c>
      <c r="BC559">
        <f t="shared" si="244"/>
        <v>0</v>
      </c>
      <c r="BD559" s="28">
        <f t="shared" si="245"/>
        <v>0</v>
      </c>
    </row>
    <row r="560" spans="37:56" x14ac:dyDescent="0.25">
      <c r="AK560">
        <v>0</v>
      </c>
      <c r="AL560" t="e">
        <f t="shared" si="238"/>
        <v>#N/A</v>
      </c>
      <c r="AM560" t="e">
        <f t="shared" si="239"/>
        <v>#N/A</v>
      </c>
      <c r="AN560" t="e">
        <f t="shared" si="240"/>
        <v>#N/A</v>
      </c>
      <c r="AO560" s="261" t="e">
        <f t="shared" si="241"/>
        <v>#N/A</v>
      </c>
      <c r="AP560" s="261" t="e">
        <f t="shared" si="242"/>
        <v>#N/A</v>
      </c>
      <c r="AQ560" s="261" t="e">
        <f t="shared" si="243"/>
        <v>#N/A</v>
      </c>
      <c r="BB560">
        <f t="shared" si="246"/>
        <v>0</v>
      </c>
      <c r="BC560">
        <f t="shared" si="244"/>
        <v>0</v>
      </c>
      <c r="BD560" s="28">
        <f t="shared" si="245"/>
        <v>0</v>
      </c>
    </row>
    <row r="561" spans="37:56" x14ac:dyDescent="0.25">
      <c r="AK561">
        <v>0</v>
      </c>
      <c r="AL561" t="e">
        <f t="shared" si="238"/>
        <v>#N/A</v>
      </c>
      <c r="AM561" t="e">
        <f t="shared" si="239"/>
        <v>#N/A</v>
      </c>
      <c r="AN561" t="e">
        <f t="shared" si="240"/>
        <v>#N/A</v>
      </c>
      <c r="AO561" s="261" t="e">
        <f t="shared" si="241"/>
        <v>#N/A</v>
      </c>
      <c r="AP561" s="261" t="e">
        <f t="shared" si="242"/>
        <v>#N/A</v>
      </c>
      <c r="AQ561" s="261" t="e">
        <f t="shared" si="243"/>
        <v>#N/A</v>
      </c>
      <c r="BB561">
        <f t="shared" si="246"/>
        <v>0</v>
      </c>
      <c r="BC561">
        <f t="shared" si="244"/>
        <v>0</v>
      </c>
      <c r="BD561" s="28">
        <f t="shared" si="245"/>
        <v>0</v>
      </c>
    </row>
    <row r="562" spans="37:56" x14ac:dyDescent="0.25">
      <c r="AK562">
        <v>0</v>
      </c>
      <c r="AL562" t="e">
        <f t="shared" si="238"/>
        <v>#N/A</v>
      </c>
      <c r="AM562" t="e">
        <f t="shared" si="239"/>
        <v>#N/A</v>
      </c>
      <c r="AN562" t="e">
        <f t="shared" si="240"/>
        <v>#N/A</v>
      </c>
      <c r="AO562" s="261" t="e">
        <f t="shared" si="241"/>
        <v>#N/A</v>
      </c>
      <c r="AP562" s="261" t="e">
        <f t="shared" si="242"/>
        <v>#N/A</v>
      </c>
      <c r="AQ562" s="261" t="e">
        <f t="shared" si="243"/>
        <v>#N/A</v>
      </c>
      <c r="BB562">
        <f t="shared" si="246"/>
        <v>0</v>
      </c>
      <c r="BC562">
        <f t="shared" si="244"/>
        <v>0</v>
      </c>
      <c r="BD562" s="28">
        <f t="shared" si="245"/>
        <v>0</v>
      </c>
    </row>
    <row r="563" spans="37:56" x14ac:dyDescent="0.25">
      <c r="AK563">
        <v>0</v>
      </c>
      <c r="AL563" t="e">
        <f t="shared" si="238"/>
        <v>#N/A</v>
      </c>
      <c r="AM563" t="e">
        <f t="shared" si="239"/>
        <v>#N/A</v>
      </c>
      <c r="AN563" t="e">
        <f t="shared" si="240"/>
        <v>#N/A</v>
      </c>
      <c r="AO563" s="261" t="e">
        <f t="shared" si="241"/>
        <v>#N/A</v>
      </c>
      <c r="AP563" s="261" t="e">
        <f t="shared" si="242"/>
        <v>#N/A</v>
      </c>
      <c r="AQ563" s="261" t="e">
        <f t="shared" si="243"/>
        <v>#N/A</v>
      </c>
      <c r="BB563">
        <f t="shared" si="246"/>
        <v>0</v>
      </c>
      <c r="BC563">
        <f t="shared" si="244"/>
        <v>0</v>
      </c>
      <c r="BD563" s="28">
        <f t="shared" si="245"/>
        <v>0</v>
      </c>
    </row>
    <row r="564" spans="37:56" x14ac:dyDescent="0.25">
      <c r="AK564">
        <v>0</v>
      </c>
      <c r="AL564" t="e">
        <f t="shared" si="238"/>
        <v>#N/A</v>
      </c>
      <c r="AM564" t="e">
        <f t="shared" si="239"/>
        <v>#N/A</v>
      </c>
      <c r="AN564" t="e">
        <f t="shared" si="240"/>
        <v>#N/A</v>
      </c>
      <c r="AO564" s="261" t="e">
        <f t="shared" si="241"/>
        <v>#N/A</v>
      </c>
      <c r="AP564" s="261" t="e">
        <f t="shared" si="242"/>
        <v>#N/A</v>
      </c>
      <c r="AQ564" s="261" t="e">
        <f t="shared" si="243"/>
        <v>#N/A</v>
      </c>
      <c r="BB564">
        <f t="shared" si="246"/>
        <v>0</v>
      </c>
      <c r="BC564">
        <f t="shared" si="244"/>
        <v>0</v>
      </c>
      <c r="BD564" s="28">
        <f t="shared" si="245"/>
        <v>0</v>
      </c>
    </row>
    <row r="565" spans="37:56" x14ac:dyDescent="0.25">
      <c r="AK565">
        <v>0</v>
      </c>
      <c r="AL565" t="e">
        <f t="shared" si="238"/>
        <v>#N/A</v>
      </c>
      <c r="AM565" t="e">
        <f t="shared" si="239"/>
        <v>#N/A</v>
      </c>
      <c r="AN565" t="e">
        <f t="shared" si="240"/>
        <v>#N/A</v>
      </c>
      <c r="AO565" s="261" t="e">
        <f t="shared" si="241"/>
        <v>#N/A</v>
      </c>
      <c r="AP565" s="261" t="e">
        <f t="shared" si="242"/>
        <v>#N/A</v>
      </c>
      <c r="AQ565" s="261" t="e">
        <f t="shared" si="243"/>
        <v>#N/A</v>
      </c>
      <c r="BB565">
        <f t="shared" si="246"/>
        <v>0</v>
      </c>
      <c r="BC565">
        <f t="shared" si="244"/>
        <v>0</v>
      </c>
      <c r="BD565" s="28">
        <f t="shared" si="245"/>
        <v>0</v>
      </c>
    </row>
    <row r="566" spans="37:56" x14ac:dyDescent="0.25">
      <c r="AK566">
        <v>0</v>
      </c>
      <c r="AL566" t="e">
        <f t="shared" si="238"/>
        <v>#N/A</v>
      </c>
      <c r="AM566" t="e">
        <f t="shared" si="239"/>
        <v>#N/A</v>
      </c>
      <c r="AN566" t="e">
        <f t="shared" si="240"/>
        <v>#N/A</v>
      </c>
      <c r="AO566" s="261" t="e">
        <f t="shared" si="241"/>
        <v>#N/A</v>
      </c>
      <c r="AP566" s="261" t="e">
        <f t="shared" si="242"/>
        <v>#N/A</v>
      </c>
      <c r="AQ566" s="261" t="e">
        <f t="shared" si="243"/>
        <v>#N/A</v>
      </c>
      <c r="BB566">
        <f t="shared" si="246"/>
        <v>0</v>
      </c>
      <c r="BC566">
        <f t="shared" si="244"/>
        <v>0</v>
      </c>
      <c r="BD566" s="28">
        <f t="shared" si="245"/>
        <v>0</v>
      </c>
    </row>
    <row r="567" spans="37:56" x14ac:dyDescent="0.25">
      <c r="AK567">
        <v>0</v>
      </c>
      <c r="AL567" t="e">
        <f t="shared" si="238"/>
        <v>#N/A</v>
      </c>
      <c r="AM567" t="e">
        <f t="shared" si="239"/>
        <v>#N/A</v>
      </c>
      <c r="AN567" t="e">
        <f t="shared" si="240"/>
        <v>#N/A</v>
      </c>
      <c r="AO567" s="261" t="e">
        <f t="shared" si="241"/>
        <v>#N/A</v>
      </c>
      <c r="AP567" s="261" t="e">
        <f t="shared" si="242"/>
        <v>#N/A</v>
      </c>
      <c r="AQ567" s="261" t="e">
        <f t="shared" si="243"/>
        <v>#N/A</v>
      </c>
      <c r="BB567">
        <f t="shared" si="246"/>
        <v>0</v>
      </c>
      <c r="BC567">
        <f t="shared" si="244"/>
        <v>0</v>
      </c>
      <c r="BD567" s="28">
        <f t="shared" si="245"/>
        <v>0</v>
      </c>
    </row>
    <row r="568" spans="37:56" x14ac:dyDescent="0.25">
      <c r="AK568">
        <v>0</v>
      </c>
      <c r="AL568" t="e">
        <f t="shared" si="238"/>
        <v>#N/A</v>
      </c>
      <c r="AM568" t="e">
        <f t="shared" si="239"/>
        <v>#N/A</v>
      </c>
      <c r="AN568" t="e">
        <f t="shared" si="240"/>
        <v>#N/A</v>
      </c>
      <c r="AO568" s="261" t="e">
        <f t="shared" si="241"/>
        <v>#N/A</v>
      </c>
      <c r="AP568" s="261" t="e">
        <f t="shared" si="242"/>
        <v>#N/A</v>
      </c>
      <c r="AQ568" s="261" t="e">
        <f t="shared" si="243"/>
        <v>#N/A</v>
      </c>
      <c r="BB568">
        <f t="shared" si="246"/>
        <v>0</v>
      </c>
      <c r="BC568">
        <f t="shared" si="244"/>
        <v>0</v>
      </c>
      <c r="BD568" s="28">
        <f t="shared" si="245"/>
        <v>0</v>
      </c>
    </row>
    <row r="569" spans="37:56" x14ac:dyDescent="0.25">
      <c r="AK569">
        <v>0</v>
      </c>
      <c r="AL569" t="e">
        <f t="shared" si="238"/>
        <v>#N/A</v>
      </c>
      <c r="AM569" t="e">
        <f t="shared" si="239"/>
        <v>#N/A</v>
      </c>
      <c r="AN569" t="e">
        <f t="shared" si="240"/>
        <v>#N/A</v>
      </c>
      <c r="AO569" s="261" t="e">
        <f t="shared" si="241"/>
        <v>#N/A</v>
      </c>
      <c r="AP569" s="261" t="e">
        <f t="shared" si="242"/>
        <v>#N/A</v>
      </c>
      <c r="AQ569" s="261" t="e">
        <f t="shared" si="243"/>
        <v>#N/A</v>
      </c>
      <c r="BB569">
        <f t="shared" si="246"/>
        <v>0</v>
      </c>
      <c r="BC569">
        <f t="shared" si="244"/>
        <v>0</v>
      </c>
      <c r="BD569" s="28">
        <f t="shared" si="245"/>
        <v>0</v>
      </c>
    </row>
    <row r="570" spans="37:56" x14ac:dyDescent="0.25">
      <c r="AK570">
        <v>0</v>
      </c>
      <c r="AL570" t="e">
        <f t="shared" si="238"/>
        <v>#N/A</v>
      </c>
      <c r="AM570" t="e">
        <f t="shared" si="239"/>
        <v>#N/A</v>
      </c>
      <c r="AN570" t="e">
        <f t="shared" si="240"/>
        <v>#N/A</v>
      </c>
      <c r="AO570" s="261" t="e">
        <f t="shared" si="241"/>
        <v>#N/A</v>
      </c>
      <c r="AP570" s="261" t="e">
        <f t="shared" si="242"/>
        <v>#N/A</v>
      </c>
      <c r="AQ570" s="261" t="e">
        <f t="shared" si="243"/>
        <v>#N/A</v>
      </c>
      <c r="BB570">
        <f t="shared" si="246"/>
        <v>0</v>
      </c>
      <c r="BC570">
        <f t="shared" si="244"/>
        <v>0</v>
      </c>
      <c r="BD570" s="28">
        <f t="shared" si="245"/>
        <v>0</v>
      </c>
    </row>
    <row r="571" spans="37:56" x14ac:dyDescent="0.25">
      <c r="AK571">
        <v>0</v>
      </c>
      <c r="AL571" t="e">
        <f t="shared" si="238"/>
        <v>#N/A</v>
      </c>
      <c r="AM571" t="e">
        <f t="shared" si="239"/>
        <v>#N/A</v>
      </c>
      <c r="AN571" t="e">
        <f t="shared" si="240"/>
        <v>#N/A</v>
      </c>
      <c r="AO571" s="261" t="e">
        <f t="shared" si="241"/>
        <v>#N/A</v>
      </c>
      <c r="AP571" s="261" t="e">
        <f t="shared" si="242"/>
        <v>#N/A</v>
      </c>
      <c r="AQ571" s="261" t="e">
        <f t="shared" si="243"/>
        <v>#N/A</v>
      </c>
      <c r="BB571">
        <f t="shared" si="246"/>
        <v>0</v>
      </c>
      <c r="BC571">
        <f t="shared" si="244"/>
        <v>0</v>
      </c>
      <c r="BD571" s="28">
        <f t="shared" si="245"/>
        <v>0</v>
      </c>
    </row>
    <row r="572" spans="37:56" x14ac:dyDescent="0.25">
      <c r="AK572">
        <v>0</v>
      </c>
      <c r="AL572" t="e">
        <f t="shared" si="238"/>
        <v>#N/A</v>
      </c>
      <c r="AM572" t="e">
        <f t="shared" si="239"/>
        <v>#N/A</v>
      </c>
      <c r="AN572" t="e">
        <f t="shared" si="240"/>
        <v>#N/A</v>
      </c>
      <c r="AO572" s="261" t="e">
        <f t="shared" si="241"/>
        <v>#N/A</v>
      </c>
      <c r="AP572" s="261" t="e">
        <f t="shared" si="242"/>
        <v>#N/A</v>
      </c>
      <c r="AQ572" s="261" t="e">
        <f t="shared" si="243"/>
        <v>#N/A</v>
      </c>
      <c r="BB572">
        <f t="shared" si="246"/>
        <v>0</v>
      </c>
      <c r="BC572">
        <f t="shared" si="244"/>
        <v>0</v>
      </c>
      <c r="BD572" s="28">
        <f t="shared" si="245"/>
        <v>0</v>
      </c>
    </row>
    <row r="573" spans="37:56" x14ac:dyDescent="0.25">
      <c r="AK573">
        <v>0</v>
      </c>
      <c r="AL573" t="e">
        <f t="shared" si="238"/>
        <v>#N/A</v>
      </c>
      <c r="AM573" t="e">
        <f t="shared" si="239"/>
        <v>#N/A</v>
      </c>
      <c r="AN573" t="e">
        <f t="shared" si="240"/>
        <v>#N/A</v>
      </c>
      <c r="AO573" s="261" t="e">
        <f t="shared" si="241"/>
        <v>#N/A</v>
      </c>
      <c r="AP573" s="261" t="e">
        <f t="shared" si="242"/>
        <v>#N/A</v>
      </c>
      <c r="AQ573" s="261" t="e">
        <f t="shared" si="243"/>
        <v>#N/A</v>
      </c>
      <c r="BB573">
        <f t="shared" si="246"/>
        <v>0</v>
      </c>
      <c r="BC573">
        <f t="shared" si="244"/>
        <v>0</v>
      </c>
      <c r="BD573" s="28">
        <f t="shared" si="245"/>
        <v>0</v>
      </c>
    </row>
    <row r="574" spans="37:56" x14ac:dyDescent="0.25">
      <c r="AK574">
        <v>0</v>
      </c>
      <c r="AL574" t="e">
        <f t="shared" si="238"/>
        <v>#N/A</v>
      </c>
      <c r="AM574" t="e">
        <f t="shared" si="239"/>
        <v>#N/A</v>
      </c>
      <c r="AN574" t="e">
        <f t="shared" si="240"/>
        <v>#N/A</v>
      </c>
      <c r="AO574" s="261" t="e">
        <f t="shared" si="241"/>
        <v>#N/A</v>
      </c>
      <c r="AP574" s="261" t="e">
        <f t="shared" si="242"/>
        <v>#N/A</v>
      </c>
      <c r="AQ574" s="261" t="e">
        <f t="shared" si="243"/>
        <v>#N/A</v>
      </c>
      <c r="BB574">
        <f t="shared" si="246"/>
        <v>0</v>
      </c>
      <c r="BC574">
        <f t="shared" si="244"/>
        <v>0</v>
      </c>
      <c r="BD574" s="28">
        <f t="shared" si="245"/>
        <v>0</v>
      </c>
    </row>
    <row r="575" spans="37:56" x14ac:dyDescent="0.25">
      <c r="AK575">
        <v>0</v>
      </c>
      <c r="AL575" t="e">
        <f t="shared" si="238"/>
        <v>#N/A</v>
      </c>
      <c r="AM575" t="e">
        <f t="shared" si="239"/>
        <v>#N/A</v>
      </c>
      <c r="AN575" t="e">
        <f t="shared" si="240"/>
        <v>#N/A</v>
      </c>
      <c r="AO575" s="261" t="e">
        <f t="shared" si="241"/>
        <v>#N/A</v>
      </c>
      <c r="AP575" s="261" t="e">
        <f t="shared" si="242"/>
        <v>#N/A</v>
      </c>
      <c r="AQ575" s="261" t="e">
        <f t="shared" si="243"/>
        <v>#N/A</v>
      </c>
      <c r="BB575">
        <f t="shared" si="246"/>
        <v>0</v>
      </c>
      <c r="BC575">
        <f t="shared" si="244"/>
        <v>0</v>
      </c>
      <c r="BD575" s="28">
        <f t="shared" si="245"/>
        <v>0</v>
      </c>
    </row>
    <row r="576" spans="37:56" x14ac:dyDescent="0.25">
      <c r="AK576">
        <v>0</v>
      </c>
      <c r="AL576" t="e">
        <f t="shared" si="238"/>
        <v>#N/A</v>
      </c>
      <c r="AM576" t="e">
        <f t="shared" si="239"/>
        <v>#N/A</v>
      </c>
      <c r="AN576" t="e">
        <f t="shared" si="240"/>
        <v>#N/A</v>
      </c>
      <c r="AO576" s="261" t="e">
        <f t="shared" si="241"/>
        <v>#N/A</v>
      </c>
      <c r="AP576" s="261" t="e">
        <f t="shared" si="242"/>
        <v>#N/A</v>
      </c>
      <c r="AQ576" s="261" t="e">
        <f t="shared" si="243"/>
        <v>#N/A</v>
      </c>
      <c r="BB576">
        <f t="shared" si="246"/>
        <v>0</v>
      </c>
      <c r="BC576">
        <f t="shared" si="244"/>
        <v>0</v>
      </c>
      <c r="BD576" s="28">
        <f t="shared" si="245"/>
        <v>0</v>
      </c>
    </row>
    <row r="577" spans="37:56" x14ac:dyDescent="0.25">
      <c r="AK577">
        <v>0</v>
      </c>
      <c r="AL577" t="e">
        <f t="shared" si="238"/>
        <v>#N/A</v>
      </c>
      <c r="AM577" t="e">
        <f t="shared" si="239"/>
        <v>#N/A</v>
      </c>
      <c r="AN577" t="e">
        <f t="shared" si="240"/>
        <v>#N/A</v>
      </c>
      <c r="AO577" s="261" t="e">
        <f t="shared" si="241"/>
        <v>#N/A</v>
      </c>
      <c r="AP577" s="261" t="e">
        <f t="shared" si="242"/>
        <v>#N/A</v>
      </c>
      <c r="AQ577" s="261" t="e">
        <f t="shared" si="243"/>
        <v>#N/A</v>
      </c>
      <c r="BB577">
        <f t="shared" si="246"/>
        <v>0</v>
      </c>
      <c r="BC577">
        <f t="shared" si="244"/>
        <v>0</v>
      </c>
      <c r="BD577" s="28">
        <f t="shared" si="245"/>
        <v>0</v>
      </c>
    </row>
    <row r="578" spans="37:56" x14ac:dyDescent="0.25">
      <c r="AK578">
        <v>0</v>
      </c>
      <c r="AL578" t="e">
        <f t="shared" si="238"/>
        <v>#N/A</v>
      </c>
      <c r="AM578" t="e">
        <f t="shared" si="239"/>
        <v>#N/A</v>
      </c>
      <c r="AN578" t="e">
        <f t="shared" si="240"/>
        <v>#N/A</v>
      </c>
      <c r="AO578" s="261" t="e">
        <f t="shared" si="241"/>
        <v>#N/A</v>
      </c>
      <c r="AP578" s="261" t="e">
        <f t="shared" si="242"/>
        <v>#N/A</v>
      </c>
      <c r="AQ578" s="261" t="e">
        <f t="shared" si="243"/>
        <v>#N/A</v>
      </c>
      <c r="BB578">
        <f t="shared" si="246"/>
        <v>0</v>
      </c>
      <c r="BC578">
        <f t="shared" si="244"/>
        <v>0</v>
      </c>
      <c r="BD578" s="28">
        <f t="shared" si="245"/>
        <v>0</v>
      </c>
    </row>
    <row r="579" spans="37:56" x14ac:dyDescent="0.25">
      <c r="AK579">
        <v>0</v>
      </c>
      <c r="AL579" t="e">
        <f t="shared" ref="AL579:AL642" si="247">_xlfn.XLOOKUP(AK579,A:A,F:F)</f>
        <v>#N/A</v>
      </c>
      <c r="AM579" t="e">
        <f t="shared" ref="AM579:AM642" si="248">_xlfn.XLOOKUP(AK579,A:A,J:J)</f>
        <v>#N/A</v>
      </c>
      <c r="AN579" t="e">
        <f t="shared" ref="AN579:AN642" si="249">_xlfn.XLOOKUP(AK579,A:A,M:M)+_xlfn.XLOOKUP(AK579,A:A,N:N)</f>
        <v>#N/A</v>
      </c>
      <c r="AO579" s="261" t="e">
        <f t="shared" ref="AO579:AO642" si="250">_xlfn.XLOOKUP(AK579,A:A,AG:AG)</f>
        <v>#N/A</v>
      </c>
      <c r="AP579" s="261" t="e">
        <f t="shared" ref="AP579:AP642" si="251">_xlfn.XLOOKUP(AK579,A:A,AD:AD)</f>
        <v>#N/A</v>
      </c>
      <c r="AQ579" s="261" t="e">
        <f t="shared" ref="AQ579:AQ642" si="252">_xlfn.XLOOKUP(AK579,A:A,AE:AE)</f>
        <v>#N/A</v>
      </c>
      <c r="BB579">
        <f t="shared" si="246"/>
        <v>0</v>
      </c>
      <c r="BC579">
        <f t="shared" ref="BC579:BC642" si="253">_xlfn.XLOOKUP(BA579,A:A,J:J)</f>
        <v>0</v>
      </c>
      <c r="BD579" s="28">
        <f t="shared" ref="BD579:BD642" si="254">_xlfn.XLOOKUP(BA579,A:A,M:M)+_xlfn.XLOOKUP(BA579,A:A,N:N)</f>
        <v>0</v>
      </c>
    </row>
    <row r="580" spans="37:56" x14ac:dyDescent="0.25">
      <c r="AK580">
        <v>0</v>
      </c>
      <c r="AL580" t="e">
        <f t="shared" si="247"/>
        <v>#N/A</v>
      </c>
      <c r="AM580" t="e">
        <f t="shared" si="248"/>
        <v>#N/A</v>
      </c>
      <c r="AN580" t="e">
        <f t="shared" si="249"/>
        <v>#N/A</v>
      </c>
      <c r="AO580" s="261" t="e">
        <f t="shared" si="250"/>
        <v>#N/A</v>
      </c>
      <c r="AP580" s="261" t="e">
        <f t="shared" si="251"/>
        <v>#N/A</v>
      </c>
      <c r="AQ580" s="261" t="e">
        <f t="shared" si="252"/>
        <v>#N/A</v>
      </c>
      <c r="BB580">
        <f t="shared" si="246"/>
        <v>0</v>
      </c>
      <c r="BC580">
        <f t="shared" si="253"/>
        <v>0</v>
      </c>
      <c r="BD580" s="28">
        <f t="shared" si="254"/>
        <v>0</v>
      </c>
    </row>
    <row r="581" spans="37:56" x14ac:dyDescent="0.25">
      <c r="AK581">
        <v>0</v>
      </c>
      <c r="AL581" t="e">
        <f t="shared" si="247"/>
        <v>#N/A</v>
      </c>
      <c r="AM581" t="e">
        <f t="shared" si="248"/>
        <v>#N/A</v>
      </c>
      <c r="AN581" t="e">
        <f t="shared" si="249"/>
        <v>#N/A</v>
      </c>
      <c r="AO581" s="261" t="e">
        <f t="shared" si="250"/>
        <v>#N/A</v>
      </c>
      <c r="AP581" s="261" t="e">
        <f t="shared" si="251"/>
        <v>#N/A</v>
      </c>
      <c r="AQ581" s="261" t="e">
        <f t="shared" si="252"/>
        <v>#N/A</v>
      </c>
      <c r="BB581">
        <f t="shared" si="246"/>
        <v>0</v>
      </c>
      <c r="BC581">
        <f t="shared" si="253"/>
        <v>0</v>
      </c>
      <c r="BD581" s="28">
        <f t="shared" si="254"/>
        <v>0</v>
      </c>
    </row>
    <row r="582" spans="37:56" x14ac:dyDescent="0.25">
      <c r="AK582">
        <v>0</v>
      </c>
      <c r="AL582" t="e">
        <f t="shared" si="247"/>
        <v>#N/A</v>
      </c>
      <c r="AM582" t="e">
        <f t="shared" si="248"/>
        <v>#N/A</v>
      </c>
      <c r="AN582" t="e">
        <f t="shared" si="249"/>
        <v>#N/A</v>
      </c>
      <c r="AO582" s="261" t="e">
        <f t="shared" si="250"/>
        <v>#N/A</v>
      </c>
      <c r="AP582" s="261" t="e">
        <f t="shared" si="251"/>
        <v>#N/A</v>
      </c>
      <c r="AQ582" s="261" t="e">
        <f t="shared" si="252"/>
        <v>#N/A</v>
      </c>
      <c r="BB582">
        <f t="shared" ref="BB582:BB645" si="255">_xlfn.XLOOKUP(BA582,A:A,E:E)</f>
        <v>0</v>
      </c>
      <c r="BC582">
        <f t="shared" si="253"/>
        <v>0</v>
      </c>
      <c r="BD582" s="28">
        <f t="shared" si="254"/>
        <v>0</v>
      </c>
    </row>
    <row r="583" spans="37:56" x14ac:dyDescent="0.25">
      <c r="AK583">
        <v>0</v>
      </c>
      <c r="AL583" t="e">
        <f t="shared" si="247"/>
        <v>#N/A</v>
      </c>
      <c r="AM583" t="e">
        <f t="shared" si="248"/>
        <v>#N/A</v>
      </c>
      <c r="AN583" t="e">
        <f t="shared" si="249"/>
        <v>#N/A</v>
      </c>
      <c r="AO583" s="261" t="e">
        <f t="shared" si="250"/>
        <v>#N/A</v>
      </c>
      <c r="AP583" s="261" t="e">
        <f t="shared" si="251"/>
        <v>#N/A</v>
      </c>
      <c r="AQ583" s="261" t="e">
        <f t="shared" si="252"/>
        <v>#N/A</v>
      </c>
      <c r="BB583">
        <f t="shared" si="255"/>
        <v>0</v>
      </c>
      <c r="BC583">
        <f t="shared" si="253"/>
        <v>0</v>
      </c>
      <c r="BD583" s="28">
        <f t="shared" si="254"/>
        <v>0</v>
      </c>
    </row>
    <row r="584" spans="37:56" x14ac:dyDescent="0.25">
      <c r="AK584">
        <v>0</v>
      </c>
      <c r="AL584" t="e">
        <f t="shared" si="247"/>
        <v>#N/A</v>
      </c>
      <c r="AM584" t="e">
        <f t="shared" si="248"/>
        <v>#N/A</v>
      </c>
      <c r="AN584" t="e">
        <f t="shared" si="249"/>
        <v>#N/A</v>
      </c>
      <c r="AO584" s="261" t="e">
        <f t="shared" si="250"/>
        <v>#N/A</v>
      </c>
      <c r="AP584" s="261" t="e">
        <f t="shared" si="251"/>
        <v>#N/A</v>
      </c>
      <c r="AQ584" s="261" t="e">
        <f t="shared" si="252"/>
        <v>#N/A</v>
      </c>
      <c r="BB584">
        <f t="shared" si="255"/>
        <v>0</v>
      </c>
      <c r="BC584">
        <f t="shared" si="253"/>
        <v>0</v>
      </c>
      <c r="BD584" s="28">
        <f t="shared" si="254"/>
        <v>0</v>
      </c>
    </row>
    <row r="585" spans="37:56" x14ac:dyDescent="0.25">
      <c r="AK585">
        <v>0</v>
      </c>
      <c r="AL585" t="e">
        <f t="shared" si="247"/>
        <v>#N/A</v>
      </c>
      <c r="AM585" t="e">
        <f t="shared" si="248"/>
        <v>#N/A</v>
      </c>
      <c r="AN585" t="e">
        <f t="shared" si="249"/>
        <v>#N/A</v>
      </c>
      <c r="AO585" s="261" t="e">
        <f t="shared" si="250"/>
        <v>#N/A</v>
      </c>
      <c r="AP585" s="261" t="e">
        <f t="shared" si="251"/>
        <v>#N/A</v>
      </c>
      <c r="AQ585" s="261" t="e">
        <f t="shared" si="252"/>
        <v>#N/A</v>
      </c>
      <c r="BB585">
        <f t="shared" si="255"/>
        <v>0</v>
      </c>
      <c r="BC585">
        <f t="shared" si="253"/>
        <v>0</v>
      </c>
      <c r="BD585" s="28">
        <f t="shared" si="254"/>
        <v>0</v>
      </c>
    </row>
    <row r="586" spans="37:56" x14ac:dyDescent="0.25">
      <c r="AK586">
        <v>0</v>
      </c>
      <c r="AL586" t="e">
        <f t="shared" si="247"/>
        <v>#N/A</v>
      </c>
      <c r="AM586" t="e">
        <f t="shared" si="248"/>
        <v>#N/A</v>
      </c>
      <c r="AN586" t="e">
        <f t="shared" si="249"/>
        <v>#N/A</v>
      </c>
      <c r="AO586" s="261" t="e">
        <f t="shared" si="250"/>
        <v>#N/A</v>
      </c>
      <c r="AP586" s="261" t="e">
        <f t="shared" si="251"/>
        <v>#N/A</v>
      </c>
      <c r="AQ586" s="261" t="e">
        <f t="shared" si="252"/>
        <v>#N/A</v>
      </c>
      <c r="BB586">
        <f t="shared" si="255"/>
        <v>0</v>
      </c>
      <c r="BC586">
        <f t="shared" si="253"/>
        <v>0</v>
      </c>
      <c r="BD586" s="28">
        <f t="shared" si="254"/>
        <v>0</v>
      </c>
    </row>
    <row r="587" spans="37:56" x14ac:dyDescent="0.25">
      <c r="AK587">
        <v>0</v>
      </c>
      <c r="AL587" t="e">
        <f t="shared" si="247"/>
        <v>#N/A</v>
      </c>
      <c r="AM587" t="e">
        <f t="shared" si="248"/>
        <v>#N/A</v>
      </c>
      <c r="AN587" t="e">
        <f t="shared" si="249"/>
        <v>#N/A</v>
      </c>
      <c r="AO587" s="261" t="e">
        <f t="shared" si="250"/>
        <v>#N/A</v>
      </c>
      <c r="AP587" s="261" t="e">
        <f t="shared" si="251"/>
        <v>#N/A</v>
      </c>
      <c r="AQ587" s="261" t="e">
        <f t="shared" si="252"/>
        <v>#N/A</v>
      </c>
      <c r="BB587">
        <f t="shared" si="255"/>
        <v>0</v>
      </c>
      <c r="BC587">
        <f t="shared" si="253"/>
        <v>0</v>
      </c>
      <c r="BD587" s="28">
        <f t="shared" si="254"/>
        <v>0</v>
      </c>
    </row>
    <row r="588" spans="37:56" x14ac:dyDescent="0.25">
      <c r="AK588">
        <v>0</v>
      </c>
      <c r="AL588" t="e">
        <f t="shared" si="247"/>
        <v>#N/A</v>
      </c>
      <c r="AM588" t="e">
        <f t="shared" si="248"/>
        <v>#N/A</v>
      </c>
      <c r="AN588" t="e">
        <f t="shared" si="249"/>
        <v>#N/A</v>
      </c>
      <c r="AO588" s="261" t="e">
        <f t="shared" si="250"/>
        <v>#N/A</v>
      </c>
      <c r="AP588" s="261" t="e">
        <f t="shared" si="251"/>
        <v>#N/A</v>
      </c>
      <c r="AQ588" s="261" t="e">
        <f t="shared" si="252"/>
        <v>#N/A</v>
      </c>
      <c r="BB588">
        <f t="shared" si="255"/>
        <v>0</v>
      </c>
      <c r="BC588">
        <f t="shared" si="253"/>
        <v>0</v>
      </c>
      <c r="BD588" s="28">
        <f t="shared" si="254"/>
        <v>0</v>
      </c>
    </row>
    <row r="589" spans="37:56" x14ac:dyDescent="0.25">
      <c r="AK589">
        <v>0</v>
      </c>
      <c r="AL589" t="e">
        <f t="shared" si="247"/>
        <v>#N/A</v>
      </c>
      <c r="AM589" t="e">
        <f t="shared" si="248"/>
        <v>#N/A</v>
      </c>
      <c r="AN589" t="e">
        <f t="shared" si="249"/>
        <v>#N/A</v>
      </c>
      <c r="AO589" s="261" t="e">
        <f t="shared" si="250"/>
        <v>#N/A</v>
      </c>
      <c r="AP589" s="261" t="e">
        <f t="shared" si="251"/>
        <v>#N/A</v>
      </c>
      <c r="AQ589" s="261" t="e">
        <f t="shared" si="252"/>
        <v>#N/A</v>
      </c>
      <c r="BB589">
        <f t="shared" si="255"/>
        <v>0</v>
      </c>
      <c r="BC589">
        <f t="shared" si="253"/>
        <v>0</v>
      </c>
      <c r="BD589" s="28">
        <f t="shared" si="254"/>
        <v>0</v>
      </c>
    </row>
    <row r="590" spans="37:56" x14ac:dyDescent="0.25">
      <c r="AK590">
        <v>0</v>
      </c>
      <c r="AL590" t="e">
        <f t="shared" si="247"/>
        <v>#N/A</v>
      </c>
      <c r="AM590" t="e">
        <f t="shared" si="248"/>
        <v>#N/A</v>
      </c>
      <c r="AN590" t="e">
        <f t="shared" si="249"/>
        <v>#N/A</v>
      </c>
      <c r="AO590" s="261" t="e">
        <f t="shared" si="250"/>
        <v>#N/A</v>
      </c>
      <c r="AP590" s="261" t="e">
        <f t="shared" si="251"/>
        <v>#N/A</v>
      </c>
      <c r="AQ590" s="261" t="e">
        <f t="shared" si="252"/>
        <v>#N/A</v>
      </c>
      <c r="BB590">
        <f t="shared" si="255"/>
        <v>0</v>
      </c>
      <c r="BC590">
        <f t="shared" si="253"/>
        <v>0</v>
      </c>
      <c r="BD590" s="28">
        <f t="shared" si="254"/>
        <v>0</v>
      </c>
    </row>
    <row r="591" spans="37:56" x14ac:dyDescent="0.25">
      <c r="AK591">
        <v>0</v>
      </c>
      <c r="AL591" t="e">
        <f t="shared" si="247"/>
        <v>#N/A</v>
      </c>
      <c r="AM591" t="e">
        <f t="shared" si="248"/>
        <v>#N/A</v>
      </c>
      <c r="AN591" t="e">
        <f t="shared" si="249"/>
        <v>#N/A</v>
      </c>
      <c r="AO591" s="261" t="e">
        <f t="shared" si="250"/>
        <v>#N/A</v>
      </c>
      <c r="AP591" s="261" t="e">
        <f t="shared" si="251"/>
        <v>#N/A</v>
      </c>
      <c r="AQ591" s="261" t="e">
        <f t="shared" si="252"/>
        <v>#N/A</v>
      </c>
      <c r="BB591">
        <f t="shared" si="255"/>
        <v>0</v>
      </c>
      <c r="BC591">
        <f t="shared" si="253"/>
        <v>0</v>
      </c>
      <c r="BD591" s="28">
        <f t="shared" si="254"/>
        <v>0</v>
      </c>
    </row>
    <row r="592" spans="37:56" x14ac:dyDescent="0.25">
      <c r="AK592">
        <v>0</v>
      </c>
      <c r="AL592" t="e">
        <f t="shared" si="247"/>
        <v>#N/A</v>
      </c>
      <c r="AM592" t="e">
        <f t="shared" si="248"/>
        <v>#N/A</v>
      </c>
      <c r="AN592" t="e">
        <f t="shared" si="249"/>
        <v>#N/A</v>
      </c>
      <c r="AO592" s="261" t="e">
        <f t="shared" si="250"/>
        <v>#N/A</v>
      </c>
      <c r="AP592" s="261" t="e">
        <f t="shared" si="251"/>
        <v>#N/A</v>
      </c>
      <c r="AQ592" s="261" t="e">
        <f t="shared" si="252"/>
        <v>#N/A</v>
      </c>
      <c r="BB592">
        <f t="shared" si="255"/>
        <v>0</v>
      </c>
      <c r="BC592">
        <f t="shared" si="253"/>
        <v>0</v>
      </c>
      <c r="BD592" s="28">
        <f t="shared" si="254"/>
        <v>0</v>
      </c>
    </row>
    <row r="593" spans="37:56" x14ac:dyDescent="0.25">
      <c r="AK593">
        <v>0</v>
      </c>
      <c r="AL593" t="e">
        <f t="shared" si="247"/>
        <v>#N/A</v>
      </c>
      <c r="AM593" t="e">
        <f t="shared" si="248"/>
        <v>#N/A</v>
      </c>
      <c r="AN593" t="e">
        <f t="shared" si="249"/>
        <v>#N/A</v>
      </c>
      <c r="AO593" s="261" t="e">
        <f t="shared" si="250"/>
        <v>#N/A</v>
      </c>
      <c r="AP593" s="261" t="e">
        <f t="shared" si="251"/>
        <v>#N/A</v>
      </c>
      <c r="AQ593" s="261" t="e">
        <f t="shared" si="252"/>
        <v>#N/A</v>
      </c>
      <c r="BB593">
        <f t="shared" si="255"/>
        <v>0</v>
      </c>
      <c r="BC593">
        <f t="shared" si="253"/>
        <v>0</v>
      </c>
      <c r="BD593" s="28">
        <f t="shared" si="254"/>
        <v>0</v>
      </c>
    </row>
    <row r="594" spans="37:56" x14ac:dyDescent="0.25">
      <c r="AK594">
        <v>0</v>
      </c>
      <c r="AL594" t="e">
        <f t="shared" si="247"/>
        <v>#N/A</v>
      </c>
      <c r="AM594" t="e">
        <f t="shared" si="248"/>
        <v>#N/A</v>
      </c>
      <c r="AN594" t="e">
        <f t="shared" si="249"/>
        <v>#N/A</v>
      </c>
      <c r="AO594" s="261" t="e">
        <f t="shared" si="250"/>
        <v>#N/A</v>
      </c>
      <c r="AP594" s="261" t="e">
        <f t="shared" si="251"/>
        <v>#N/A</v>
      </c>
      <c r="AQ594" s="261" t="e">
        <f t="shared" si="252"/>
        <v>#N/A</v>
      </c>
      <c r="BB594">
        <f t="shared" si="255"/>
        <v>0</v>
      </c>
      <c r="BC594">
        <f t="shared" si="253"/>
        <v>0</v>
      </c>
      <c r="BD594" s="28">
        <f t="shared" si="254"/>
        <v>0</v>
      </c>
    </row>
    <row r="595" spans="37:56" x14ac:dyDescent="0.25">
      <c r="AK595">
        <v>0</v>
      </c>
      <c r="AL595" t="e">
        <f t="shared" si="247"/>
        <v>#N/A</v>
      </c>
      <c r="AM595" t="e">
        <f t="shared" si="248"/>
        <v>#N/A</v>
      </c>
      <c r="AN595" t="e">
        <f t="shared" si="249"/>
        <v>#N/A</v>
      </c>
      <c r="AO595" s="261" t="e">
        <f t="shared" si="250"/>
        <v>#N/A</v>
      </c>
      <c r="AP595" s="261" t="e">
        <f t="shared" si="251"/>
        <v>#N/A</v>
      </c>
      <c r="AQ595" s="261" t="e">
        <f t="shared" si="252"/>
        <v>#N/A</v>
      </c>
      <c r="BB595">
        <f t="shared" si="255"/>
        <v>0</v>
      </c>
      <c r="BC595">
        <f t="shared" si="253"/>
        <v>0</v>
      </c>
      <c r="BD595" s="28">
        <f t="shared" si="254"/>
        <v>0</v>
      </c>
    </row>
    <row r="596" spans="37:56" x14ac:dyDescent="0.25">
      <c r="AK596">
        <v>0</v>
      </c>
      <c r="AL596" t="e">
        <f t="shared" si="247"/>
        <v>#N/A</v>
      </c>
      <c r="AM596" t="e">
        <f t="shared" si="248"/>
        <v>#N/A</v>
      </c>
      <c r="AN596" t="e">
        <f t="shared" si="249"/>
        <v>#N/A</v>
      </c>
      <c r="AO596" s="261" t="e">
        <f t="shared" si="250"/>
        <v>#N/A</v>
      </c>
      <c r="AP596" s="261" t="e">
        <f t="shared" si="251"/>
        <v>#N/A</v>
      </c>
      <c r="AQ596" s="261" t="e">
        <f t="shared" si="252"/>
        <v>#N/A</v>
      </c>
      <c r="BB596">
        <f t="shared" si="255"/>
        <v>0</v>
      </c>
      <c r="BC596">
        <f t="shared" si="253"/>
        <v>0</v>
      </c>
      <c r="BD596" s="28">
        <f t="shared" si="254"/>
        <v>0</v>
      </c>
    </row>
    <row r="597" spans="37:56" x14ac:dyDescent="0.25">
      <c r="AK597">
        <v>0</v>
      </c>
      <c r="AL597" t="e">
        <f t="shared" si="247"/>
        <v>#N/A</v>
      </c>
      <c r="AM597" t="e">
        <f t="shared" si="248"/>
        <v>#N/A</v>
      </c>
      <c r="AN597" t="e">
        <f t="shared" si="249"/>
        <v>#N/A</v>
      </c>
      <c r="AO597" s="261" t="e">
        <f t="shared" si="250"/>
        <v>#N/A</v>
      </c>
      <c r="AP597" s="261" t="e">
        <f t="shared" si="251"/>
        <v>#N/A</v>
      </c>
      <c r="AQ597" s="261" t="e">
        <f t="shared" si="252"/>
        <v>#N/A</v>
      </c>
      <c r="BB597">
        <f t="shared" si="255"/>
        <v>0</v>
      </c>
      <c r="BC597">
        <f t="shared" si="253"/>
        <v>0</v>
      </c>
      <c r="BD597" s="28">
        <f t="shared" si="254"/>
        <v>0</v>
      </c>
    </row>
    <row r="598" spans="37:56" x14ac:dyDescent="0.25">
      <c r="AK598">
        <v>0</v>
      </c>
      <c r="AL598" t="e">
        <f t="shared" si="247"/>
        <v>#N/A</v>
      </c>
      <c r="AM598" t="e">
        <f t="shared" si="248"/>
        <v>#N/A</v>
      </c>
      <c r="AN598" t="e">
        <f t="shared" si="249"/>
        <v>#N/A</v>
      </c>
      <c r="AO598" s="261" t="e">
        <f t="shared" si="250"/>
        <v>#N/A</v>
      </c>
      <c r="AP598" s="261" t="e">
        <f t="shared" si="251"/>
        <v>#N/A</v>
      </c>
      <c r="AQ598" s="261" t="e">
        <f t="shared" si="252"/>
        <v>#N/A</v>
      </c>
      <c r="BB598">
        <f t="shared" si="255"/>
        <v>0</v>
      </c>
      <c r="BC598">
        <f t="shared" si="253"/>
        <v>0</v>
      </c>
      <c r="BD598" s="28">
        <f t="shared" si="254"/>
        <v>0</v>
      </c>
    </row>
    <row r="599" spans="37:56" x14ac:dyDescent="0.25">
      <c r="AK599">
        <v>0</v>
      </c>
      <c r="AL599" t="e">
        <f t="shared" si="247"/>
        <v>#N/A</v>
      </c>
      <c r="AM599" t="e">
        <f t="shared" si="248"/>
        <v>#N/A</v>
      </c>
      <c r="AN599" t="e">
        <f t="shared" si="249"/>
        <v>#N/A</v>
      </c>
      <c r="AO599" s="261" t="e">
        <f t="shared" si="250"/>
        <v>#N/A</v>
      </c>
      <c r="AP599" s="261" t="e">
        <f t="shared" si="251"/>
        <v>#N/A</v>
      </c>
      <c r="AQ599" s="261" t="e">
        <f t="shared" si="252"/>
        <v>#N/A</v>
      </c>
      <c r="BB599">
        <f t="shared" si="255"/>
        <v>0</v>
      </c>
      <c r="BC599">
        <f t="shared" si="253"/>
        <v>0</v>
      </c>
      <c r="BD599" s="28">
        <f t="shared" si="254"/>
        <v>0</v>
      </c>
    </row>
    <row r="600" spans="37:56" x14ac:dyDescent="0.25">
      <c r="AK600">
        <v>0</v>
      </c>
      <c r="AL600" t="e">
        <f t="shared" si="247"/>
        <v>#N/A</v>
      </c>
      <c r="AM600" t="e">
        <f t="shared" si="248"/>
        <v>#N/A</v>
      </c>
      <c r="AN600" t="e">
        <f t="shared" si="249"/>
        <v>#N/A</v>
      </c>
      <c r="AO600" s="261" t="e">
        <f t="shared" si="250"/>
        <v>#N/A</v>
      </c>
      <c r="AP600" s="261" t="e">
        <f t="shared" si="251"/>
        <v>#N/A</v>
      </c>
      <c r="AQ600" s="261" t="e">
        <f t="shared" si="252"/>
        <v>#N/A</v>
      </c>
      <c r="BB600">
        <f t="shared" si="255"/>
        <v>0</v>
      </c>
      <c r="BC600">
        <f t="shared" si="253"/>
        <v>0</v>
      </c>
      <c r="BD600" s="28">
        <f t="shared" si="254"/>
        <v>0</v>
      </c>
    </row>
    <row r="601" spans="37:56" x14ac:dyDescent="0.25">
      <c r="AK601">
        <v>0</v>
      </c>
      <c r="AL601" t="e">
        <f t="shared" si="247"/>
        <v>#N/A</v>
      </c>
      <c r="AM601" t="e">
        <f t="shared" si="248"/>
        <v>#N/A</v>
      </c>
      <c r="AN601" t="e">
        <f t="shared" si="249"/>
        <v>#N/A</v>
      </c>
      <c r="AO601" s="261" t="e">
        <f t="shared" si="250"/>
        <v>#N/A</v>
      </c>
      <c r="AP601" s="261" t="e">
        <f t="shared" si="251"/>
        <v>#N/A</v>
      </c>
      <c r="AQ601" s="261" t="e">
        <f t="shared" si="252"/>
        <v>#N/A</v>
      </c>
      <c r="BB601">
        <f t="shared" si="255"/>
        <v>0</v>
      </c>
      <c r="BC601">
        <f t="shared" si="253"/>
        <v>0</v>
      </c>
      <c r="BD601" s="28">
        <f t="shared" si="254"/>
        <v>0</v>
      </c>
    </row>
    <row r="602" spans="37:56" x14ac:dyDescent="0.25">
      <c r="AK602">
        <v>0</v>
      </c>
      <c r="AL602" t="e">
        <f t="shared" si="247"/>
        <v>#N/A</v>
      </c>
      <c r="AM602" t="e">
        <f t="shared" si="248"/>
        <v>#N/A</v>
      </c>
      <c r="AN602" t="e">
        <f t="shared" si="249"/>
        <v>#N/A</v>
      </c>
      <c r="AO602" s="261" t="e">
        <f t="shared" si="250"/>
        <v>#N/A</v>
      </c>
      <c r="AP602" s="261" t="e">
        <f t="shared" si="251"/>
        <v>#N/A</v>
      </c>
      <c r="AQ602" s="261" t="e">
        <f t="shared" si="252"/>
        <v>#N/A</v>
      </c>
      <c r="BB602">
        <f t="shared" si="255"/>
        <v>0</v>
      </c>
      <c r="BC602">
        <f t="shared" si="253"/>
        <v>0</v>
      </c>
      <c r="BD602" s="28">
        <f t="shared" si="254"/>
        <v>0</v>
      </c>
    </row>
    <row r="603" spans="37:56" x14ac:dyDescent="0.25">
      <c r="AK603">
        <v>0</v>
      </c>
      <c r="AL603" t="e">
        <f t="shared" si="247"/>
        <v>#N/A</v>
      </c>
      <c r="AM603" t="e">
        <f t="shared" si="248"/>
        <v>#N/A</v>
      </c>
      <c r="AN603" t="e">
        <f t="shared" si="249"/>
        <v>#N/A</v>
      </c>
      <c r="AO603" s="261" t="e">
        <f t="shared" si="250"/>
        <v>#N/A</v>
      </c>
      <c r="AP603" s="261" t="e">
        <f t="shared" si="251"/>
        <v>#N/A</v>
      </c>
      <c r="AQ603" s="261" t="e">
        <f t="shared" si="252"/>
        <v>#N/A</v>
      </c>
      <c r="BB603">
        <f t="shared" si="255"/>
        <v>0</v>
      </c>
      <c r="BC603">
        <f t="shared" si="253"/>
        <v>0</v>
      </c>
      <c r="BD603" s="28">
        <f t="shared" si="254"/>
        <v>0</v>
      </c>
    </row>
    <row r="604" spans="37:56" x14ac:dyDescent="0.25">
      <c r="AK604">
        <v>0</v>
      </c>
      <c r="AL604" t="e">
        <f t="shared" si="247"/>
        <v>#N/A</v>
      </c>
      <c r="AM604" t="e">
        <f t="shared" si="248"/>
        <v>#N/A</v>
      </c>
      <c r="AN604" t="e">
        <f t="shared" si="249"/>
        <v>#N/A</v>
      </c>
      <c r="AO604" s="261" t="e">
        <f t="shared" si="250"/>
        <v>#N/A</v>
      </c>
      <c r="AP604" s="261" t="e">
        <f t="shared" si="251"/>
        <v>#N/A</v>
      </c>
      <c r="AQ604" s="261" t="e">
        <f t="shared" si="252"/>
        <v>#N/A</v>
      </c>
      <c r="BB604">
        <f t="shared" si="255"/>
        <v>0</v>
      </c>
      <c r="BC604">
        <f t="shared" si="253"/>
        <v>0</v>
      </c>
      <c r="BD604" s="28">
        <f t="shared" si="254"/>
        <v>0</v>
      </c>
    </row>
    <row r="605" spans="37:56" x14ac:dyDescent="0.25">
      <c r="AK605">
        <v>0</v>
      </c>
      <c r="AL605" t="e">
        <f t="shared" si="247"/>
        <v>#N/A</v>
      </c>
      <c r="AM605" t="e">
        <f t="shared" si="248"/>
        <v>#N/A</v>
      </c>
      <c r="AN605" t="e">
        <f t="shared" si="249"/>
        <v>#N/A</v>
      </c>
      <c r="AO605" s="261" t="e">
        <f t="shared" si="250"/>
        <v>#N/A</v>
      </c>
      <c r="AP605" s="261" t="e">
        <f t="shared" si="251"/>
        <v>#N/A</v>
      </c>
      <c r="AQ605" s="261" t="e">
        <f t="shared" si="252"/>
        <v>#N/A</v>
      </c>
      <c r="BB605">
        <f t="shared" si="255"/>
        <v>0</v>
      </c>
      <c r="BC605">
        <f t="shared" si="253"/>
        <v>0</v>
      </c>
      <c r="BD605" s="28">
        <f t="shared" si="254"/>
        <v>0</v>
      </c>
    </row>
    <row r="606" spans="37:56" x14ac:dyDescent="0.25">
      <c r="AK606">
        <v>0</v>
      </c>
      <c r="AL606" t="e">
        <f t="shared" si="247"/>
        <v>#N/A</v>
      </c>
      <c r="AM606" t="e">
        <f t="shared" si="248"/>
        <v>#N/A</v>
      </c>
      <c r="AN606" t="e">
        <f t="shared" si="249"/>
        <v>#N/A</v>
      </c>
      <c r="AO606" s="261" t="e">
        <f t="shared" si="250"/>
        <v>#N/A</v>
      </c>
      <c r="AP606" s="261" t="e">
        <f t="shared" si="251"/>
        <v>#N/A</v>
      </c>
      <c r="AQ606" s="261" t="e">
        <f t="shared" si="252"/>
        <v>#N/A</v>
      </c>
      <c r="BB606">
        <f t="shared" si="255"/>
        <v>0</v>
      </c>
      <c r="BC606">
        <f t="shared" si="253"/>
        <v>0</v>
      </c>
      <c r="BD606" s="28">
        <f t="shared" si="254"/>
        <v>0</v>
      </c>
    </row>
    <row r="607" spans="37:56" x14ac:dyDescent="0.25">
      <c r="AK607">
        <v>0</v>
      </c>
      <c r="AL607" t="e">
        <f t="shared" si="247"/>
        <v>#N/A</v>
      </c>
      <c r="AM607" t="e">
        <f t="shared" si="248"/>
        <v>#N/A</v>
      </c>
      <c r="AN607" t="e">
        <f t="shared" si="249"/>
        <v>#N/A</v>
      </c>
      <c r="AO607" s="261" t="e">
        <f t="shared" si="250"/>
        <v>#N/A</v>
      </c>
      <c r="AP607" s="261" t="e">
        <f t="shared" si="251"/>
        <v>#N/A</v>
      </c>
      <c r="AQ607" s="261" t="e">
        <f t="shared" si="252"/>
        <v>#N/A</v>
      </c>
      <c r="BB607">
        <f t="shared" si="255"/>
        <v>0</v>
      </c>
      <c r="BC607">
        <f t="shared" si="253"/>
        <v>0</v>
      </c>
      <c r="BD607" s="28">
        <f t="shared" si="254"/>
        <v>0</v>
      </c>
    </row>
    <row r="608" spans="37:56" x14ac:dyDescent="0.25">
      <c r="AK608">
        <v>0</v>
      </c>
      <c r="AL608" t="e">
        <f t="shared" si="247"/>
        <v>#N/A</v>
      </c>
      <c r="AM608" t="e">
        <f t="shared" si="248"/>
        <v>#N/A</v>
      </c>
      <c r="AN608" t="e">
        <f t="shared" si="249"/>
        <v>#N/A</v>
      </c>
      <c r="AO608" s="261" t="e">
        <f t="shared" si="250"/>
        <v>#N/A</v>
      </c>
      <c r="AP608" s="261" t="e">
        <f t="shared" si="251"/>
        <v>#N/A</v>
      </c>
      <c r="AQ608" s="261" t="e">
        <f t="shared" si="252"/>
        <v>#N/A</v>
      </c>
      <c r="BB608">
        <f t="shared" si="255"/>
        <v>0</v>
      </c>
      <c r="BC608">
        <f t="shared" si="253"/>
        <v>0</v>
      </c>
      <c r="BD608" s="28">
        <f t="shared" si="254"/>
        <v>0</v>
      </c>
    </row>
    <row r="609" spans="37:56" x14ac:dyDescent="0.25">
      <c r="AK609">
        <v>0</v>
      </c>
      <c r="AL609" t="e">
        <f t="shared" si="247"/>
        <v>#N/A</v>
      </c>
      <c r="AM609" t="e">
        <f t="shared" si="248"/>
        <v>#N/A</v>
      </c>
      <c r="AN609" t="e">
        <f t="shared" si="249"/>
        <v>#N/A</v>
      </c>
      <c r="AO609" s="261" t="e">
        <f t="shared" si="250"/>
        <v>#N/A</v>
      </c>
      <c r="AP609" s="261" t="e">
        <f t="shared" si="251"/>
        <v>#N/A</v>
      </c>
      <c r="AQ609" s="261" t="e">
        <f t="shared" si="252"/>
        <v>#N/A</v>
      </c>
      <c r="BB609">
        <f t="shared" si="255"/>
        <v>0</v>
      </c>
      <c r="BC609">
        <f t="shared" si="253"/>
        <v>0</v>
      </c>
      <c r="BD609" s="28">
        <f t="shared" si="254"/>
        <v>0</v>
      </c>
    </row>
    <row r="610" spans="37:56" x14ac:dyDescent="0.25">
      <c r="AK610">
        <v>0</v>
      </c>
      <c r="AL610" t="e">
        <f t="shared" si="247"/>
        <v>#N/A</v>
      </c>
      <c r="AM610" t="e">
        <f t="shared" si="248"/>
        <v>#N/A</v>
      </c>
      <c r="AN610" t="e">
        <f t="shared" si="249"/>
        <v>#N/A</v>
      </c>
      <c r="AO610" s="261" t="e">
        <f t="shared" si="250"/>
        <v>#N/A</v>
      </c>
      <c r="AP610" s="261" t="e">
        <f t="shared" si="251"/>
        <v>#N/A</v>
      </c>
      <c r="AQ610" s="261" t="e">
        <f t="shared" si="252"/>
        <v>#N/A</v>
      </c>
      <c r="BB610">
        <f t="shared" si="255"/>
        <v>0</v>
      </c>
      <c r="BC610">
        <f t="shared" si="253"/>
        <v>0</v>
      </c>
      <c r="BD610" s="28">
        <f t="shared" si="254"/>
        <v>0</v>
      </c>
    </row>
    <row r="611" spans="37:56" x14ac:dyDescent="0.25">
      <c r="AK611">
        <v>0</v>
      </c>
      <c r="AL611" t="e">
        <f t="shared" si="247"/>
        <v>#N/A</v>
      </c>
      <c r="AM611" t="e">
        <f t="shared" si="248"/>
        <v>#N/A</v>
      </c>
      <c r="AN611" t="e">
        <f t="shared" si="249"/>
        <v>#N/A</v>
      </c>
      <c r="AO611" s="261" t="e">
        <f t="shared" si="250"/>
        <v>#N/A</v>
      </c>
      <c r="AP611" s="261" t="e">
        <f t="shared" si="251"/>
        <v>#N/A</v>
      </c>
      <c r="AQ611" s="261" t="e">
        <f t="shared" si="252"/>
        <v>#N/A</v>
      </c>
      <c r="BB611">
        <f t="shared" si="255"/>
        <v>0</v>
      </c>
      <c r="BC611">
        <f t="shared" si="253"/>
        <v>0</v>
      </c>
      <c r="BD611" s="28">
        <f t="shared" si="254"/>
        <v>0</v>
      </c>
    </row>
    <row r="612" spans="37:56" x14ac:dyDescent="0.25">
      <c r="AK612">
        <v>0</v>
      </c>
      <c r="AL612" t="e">
        <f t="shared" si="247"/>
        <v>#N/A</v>
      </c>
      <c r="AM612" t="e">
        <f t="shared" si="248"/>
        <v>#N/A</v>
      </c>
      <c r="AN612" t="e">
        <f t="shared" si="249"/>
        <v>#N/A</v>
      </c>
      <c r="AO612" s="261" t="e">
        <f t="shared" si="250"/>
        <v>#N/A</v>
      </c>
      <c r="AP612" s="261" t="e">
        <f t="shared" si="251"/>
        <v>#N/A</v>
      </c>
      <c r="AQ612" s="261" t="e">
        <f t="shared" si="252"/>
        <v>#N/A</v>
      </c>
      <c r="BB612">
        <f t="shared" si="255"/>
        <v>0</v>
      </c>
      <c r="BC612">
        <f t="shared" si="253"/>
        <v>0</v>
      </c>
      <c r="BD612" s="28">
        <f t="shared" si="254"/>
        <v>0</v>
      </c>
    </row>
    <row r="613" spans="37:56" x14ac:dyDescent="0.25">
      <c r="AK613">
        <v>0</v>
      </c>
      <c r="AL613" t="e">
        <f t="shared" si="247"/>
        <v>#N/A</v>
      </c>
      <c r="AM613" t="e">
        <f t="shared" si="248"/>
        <v>#N/A</v>
      </c>
      <c r="AN613" t="e">
        <f t="shared" si="249"/>
        <v>#N/A</v>
      </c>
      <c r="AO613" s="261" t="e">
        <f t="shared" si="250"/>
        <v>#N/A</v>
      </c>
      <c r="AP613" s="261" t="e">
        <f t="shared" si="251"/>
        <v>#N/A</v>
      </c>
      <c r="AQ613" s="261" t="e">
        <f t="shared" si="252"/>
        <v>#N/A</v>
      </c>
      <c r="BB613">
        <f t="shared" si="255"/>
        <v>0</v>
      </c>
      <c r="BC613">
        <f t="shared" si="253"/>
        <v>0</v>
      </c>
      <c r="BD613" s="28">
        <f t="shared" si="254"/>
        <v>0</v>
      </c>
    </row>
    <row r="614" spans="37:56" x14ac:dyDescent="0.25">
      <c r="AK614">
        <v>0</v>
      </c>
      <c r="AL614" t="e">
        <f t="shared" si="247"/>
        <v>#N/A</v>
      </c>
      <c r="AM614" t="e">
        <f t="shared" si="248"/>
        <v>#N/A</v>
      </c>
      <c r="AN614" t="e">
        <f t="shared" si="249"/>
        <v>#N/A</v>
      </c>
      <c r="AO614" s="261" t="e">
        <f t="shared" si="250"/>
        <v>#N/A</v>
      </c>
      <c r="AP614" s="261" t="e">
        <f t="shared" si="251"/>
        <v>#N/A</v>
      </c>
      <c r="AQ614" s="261" t="e">
        <f t="shared" si="252"/>
        <v>#N/A</v>
      </c>
      <c r="BB614">
        <f t="shared" si="255"/>
        <v>0</v>
      </c>
      <c r="BC614">
        <f t="shared" si="253"/>
        <v>0</v>
      </c>
      <c r="BD614" s="28">
        <f t="shared" si="254"/>
        <v>0</v>
      </c>
    </row>
    <row r="615" spans="37:56" x14ac:dyDescent="0.25">
      <c r="AK615">
        <v>0</v>
      </c>
      <c r="AL615" t="e">
        <f t="shared" si="247"/>
        <v>#N/A</v>
      </c>
      <c r="AM615" t="e">
        <f t="shared" si="248"/>
        <v>#N/A</v>
      </c>
      <c r="AN615" t="e">
        <f t="shared" si="249"/>
        <v>#N/A</v>
      </c>
      <c r="AO615" s="261" t="e">
        <f t="shared" si="250"/>
        <v>#N/A</v>
      </c>
      <c r="AP615" s="261" t="e">
        <f t="shared" si="251"/>
        <v>#N/A</v>
      </c>
      <c r="AQ615" s="261" t="e">
        <f t="shared" si="252"/>
        <v>#N/A</v>
      </c>
      <c r="BB615">
        <f t="shared" si="255"/>
        <v>0</v>
      </c>
      <c r="BC615">
        <f t="shared" si="253"/>
        <v>0</v>
      </c>
      <c r="BD615" s="28">
        <f t="shared" si="254"/>
        <v>0</v>
      </c>
    </row>
    <row r="616" spans="37:56" x14ac:dyDescent="0.25">
      <c r="AK616">
        <v>0</v>
      </c>
      <c r="AL616" t="e">
        <f t="shared" si="247"/>
        <v>#N/A</v>
      </c>
      <c r="AM616" t="e">
        <f t="shared" si="248"/>
        <v>#N/A</v>
      </c>
      <c r="AN616" t="e">
        <f t="shared" si="249"/>
        <v>#N/A</v>
      </c>
      <c r="AO616" s="261" t="e">
        <f t="shared" si="250"/>
        <v>#N/A</v>
      </c>
      <c r="AP616" s="261" t="e">
        <f t="shared" si="251"/>
        <v>#N/A</v>
      </c>
      <c r="AQ616" s="261" t="e">
        <f t="shared" si="252"/>
        <v>#N/A</v>
      </c>
      <c r="BB616">
        <f t="shared" si="255"/>
        <v>0</v>
      </c>
      <c r="BC616">
        <f t="shared" si="253"/>
        <v>0</v>
      </c>
      <c r="BD616" s="28">
        <f t="shared" si="254"/>
        <v>0</v>
      </c>
    </row>
    <row r="617" spans="37:56" x14ac:dyDescent="0.25">
      <c r="AK617">
        <v>0</v>
      </c>
      <c r="AL617" t="e">
        <f t="shared" si="247"/>
        <v>#N/A</v>
      </c>
      <c r="AM617" t="e">
        <f t="shared" si="248"/>
        <v>#N/A</v>
      </c>
      <c r="AN617" t="e">
        <f t="shared" si="249"/>
        <v>#N/A</v>
      </c>
      <c r="AO617" s="261" t="e">
        <f t="shared" si="250"/>
        <v>#N/A</v>
      </c>
      <c r="AP617" s="261" t="e">
        <f t="shared" si="251"/>
        <v>#N/A</v>
      </c>
      <c r="AQ617" s="261" t="e">
        <f t="shared" si="252"/>
        <v>#N/A</v>
      </c>
      <c r="BB617">
        <f t="shared" si="255"/>
        <v>0</v>
      </c>
      <c r="BC617">
        <f t="shared" si="253"/>
        <v>0</v>
      </c>
      <c r="BD617" s="28">
        <f t="shared" si="254"/>
        <v>0</v>
      </c>
    </row>
    <row r="618" spans="37:56" x14ac:dyDescent="0.25">
      <c r="AK618">
        <v>0</v>
      </c>
      <c r="AL618" t="e">
        <f t="shared" si="247"/>
        <v>#N/A</v>
      </c>
      <c r="AM618" t="e">
        <f t="shared" si="248"/>
        <v>#N/A</v>
      </c>
      <c r="AN618" t="e">
        <f t="shared" si="249"/>
        <v>#N/A</v>
      </c>
      <c r="AO618" s="261" t="e">
        <f t="shared" si="250"/>
        <v>#N/A</v>
      </c>
      <c r="AP618" s="261" t="e">
        <f t="shared" si="251"/>
        <v>#N/A</v>
      </c>
      <c r="AQ618" s="261" t="e">
        <f t="shared" si="252"/>
        <v>#N/A</v>
      </c>
      <c r="BB618">
        <f t="shared" si="255"/>
        <v>0</v>
      </c>
      <c r="BC618">
        <f t="shared" si="253"/>
        <v>0</v>
      </c>
      <c r="BD618" s="28">
        <f t="shared" si="254"/>
        <v>0</v>
      </c>
    </row>
    <row r="619" spans="37:56" x14ac:dyDescent="0.25">
      <c r="AK619">
        <v>0</v>
      </c>
      <c r="AL619" t="e">
        <f t="shared" si="247"/>
        <v>#N/A</v>
      </c>
      <c r="AM619" t="e">
        <f t="shared" si="248"/>
        <v>#N/A</v>
      </c>
      <c r="AN619" t="e">
        <f t="shared" si="249"/>
        <v>#N/A</v>
      </c>
      <c r="AO619" s="261" t="e">
        <f t="shared" si="250"/>
        <v>#N/A</v>
      </c>
      <c r="AP619" s="261" t="e">
        <f t="shared" si="251"/>
        <v>#N/A</v>
      </c>
      <c r="AQ619" s="261" t="e">
        <f t="shared" si="252"/>
        <v>#N/A</v>
      </c>
      <c r="BB619">
        <f t="shared" si="255"/>
        <v>0</v>
      </c>
      <c r="BC619">
        <f t="shared" si="253"/>
        <v>0</v>
      </c>
      <c r="BD619" s="28">
        <f t="shared" si="254"/>
        <v>0</v>
      </c>
    </row>
    <row r="620" spans="37:56" x14ac:dyDescent="0.25">
      <c r="AK620">
        <v>0</v>
      </c>
      <c r="AL620" t="e">
        <f t="shared" si="247"/>
        <v>#N/A</v>
      </c>
      <c r="AM620" t="e">
        <f t="shared" si="248"/>
        <v>#N/A</v>
      </c>
      <c r="AN620" t="e">
        <f t="shared" si="249"/>
        <v>#N/A</v>
      </c>
      <c r="AO620" s="261" t="e">
        <f t="shared" si="250"/>
        <v>#N/A</v>
      </c>
      <c r="AP620" s="261" t="e">
        <f t="shared" si="251"/>
        <v>#N/A</v>
      </c>
      <c r="AQ620" s="261" t="e">
        <f t="shared" si="252"/>
        <v>#N/A</v>
      </c>
      <c r="BB620">
        <f t="shared" si="255"/>
        <v>0</v>
      </c>
      <c r="BC620">
        <f t="shared" si="253"/>
        <v>0</v>
      </c>
      <c r="BD620" s="28">
        <f t="shared" si="254"/>
        <v>0</v>
      </c>
    </row>
    <row r="621" spans="37:56" x14ac:dyDescent="0.25">
      <c r="AK621">
        <v>0</v>
      </c>
      <c r="AL621" t="e">
        <f t="shared" si="247"/>
        <v>#N/A</v>
      </c>
      <c r="AM621" t="e">
        <f t="shared" si="248"/>
        <v>#N/A</v>
      </c>
      <c r="AN621" t="e">
        <f t="shared" si="249"/>
        <v>#N/A</v>
      </c>
      <c r="AO621" s="261" t="e">
        <f t="shared" si="250"/>
        <v>#N/A</v>
      </c>
      <c r="AP621" s="261" t="e">
        <f t="shared" si="251"/>
        <v>#N/A</v>
      </c>
      <c r="AQ621" s="261" t="e">
        <f t="shared" si="252"/>
        <v>#N/A</v>
      </c>
      <c r="BB621">
        <f t="shared" si="255"/>
        <v>0</v>
      </c>
      <c r="BC621">
        <f t="shared" si="253"/>
        <v>0</v>
      </c>
      <c r="BD621" s="28">
        <f t="shared" si="254"/>
        <v>0</v>
      </c>
    </row>
    <row r="622" spans="37:56" x14ac:dyDescent="0.25">
      <c r="AK622">
        <v>0</v>
      </c>
      <c r="AL622" t="e">
        <f t="shared" si="247"/>
        <v>#N/A</v>
      </c>
      <c r="AM622" t="e">
        <f t="shared" si="248"/>
        <v>#N/A</v>
      </c>
      <c r="AN622" t="e">
        <f t="shared" si="249"/>
        <v>#N/A</v>
      </c>
      <c r="AO622" s="261" t="e">
        <f t="shared" si="250"/>
        <v>#N/A</v>
      </c>
      <c r="AP622" s="261" t="e">
        <f t="shared" si="251"/>
        <v>#N/A</v>
      </c>
      <c r="AQ622" s="261" t="e">
        <f t="shared" si="252"/>
        <v>#N/A</v>
      </c>
      <c r="BB622">
        <f t="shared" si="255"/>
        <v>0</v>
      </c>
      <c r="BC622">
        <f t="shared" si="253"/>
        <v>0</v>
      </c>
      <c r="BD622" s="28">
        <f t="shared" si="254"/>
        <v>0</v>
      </c>
    </row>
    <row r="623" spans="37:56" x14ac:dyDescent="0.25">
      <c r="AK623">
        <v>0</v>
      </c>
      <c r="AL623" t="e">
        <f t="shared" si="247"/>
        <v>#N/A</v>
      </c>
      <c r="AM623" t="e">
        <f t="shared" si="248"/>
        <v>#N/A</v>
      </c>
      <c r="AN623" t="e">
        <f t="shared" si="249"/>
        <v>#N/A</v>
      </c>
      <c r="AO623" s="261" t="e">
        <f t="shared" si="250"/>
        <v>#N/A</v>
      </c>
      <c r="AP623" s="261" t="e">
        <f t="shared" si="251"/>
        <v>#N/A</v>
      </c>
      <c r="AQ623" s="261" t="e">
        <f t="shared" si="252"/>
        <v>#N/A</v>
      </c>
      <c r="BB623">
        <f t="shared" si="255"/>
        <v>0</v>
      </c>
      <c r="BC623">
        <f t="shared" si="253"/>
        <v>0</v>
      </c>
      <c r="BD623" s="28">
        <f t="shared" si="254"/>
        <v>0</v>
      </c>
    </row>
    <row r="624" spans="37:56" x14ac:dyDescent="0.25">
      <c r="AK624">
        <v>0</v>
      </c>
      <c r="AL624" t="e">
        <f t="shared" si="247"/>
        <v>#N/A</v>
      </c>
      <c r="AM624" t="e">
        <f t="shared" si="248"/>
        <v>#N/A</v>
      </c>
      <c r="AN624" t="e">
        <f t="shared" si="249"/>
        <v>#N/A</v>
      </c>
      <c r="AO624" s="261" t="e">
        <f t="shared" si="250"/>
        <v>#N/A</v>
      </c>
      <c r="AP624" s="261" t="e">
        <f t="shared" si="251"/>
        <v>#N/A</v>
      </c>
      <c r="AQ624" s="261" t="e">
        <f t="shared" si="252"/>
        <v>#N/A</v>
      </c>
      <c r="BB624">
        <f t="shared" si="255"/>
        <v>0</v>
      </c>
      <c r="BC624">
        <f t="shared" si="253"/>
        <v>0</v>
      </c>
      <c r="BD624" s="28">
        <f t="shared" si="254"/>
        <v>0</v>
      </c>
    </row>
    <row r="625" spans="37:56" x14ac:dyDescent="0.25">
      <c r="AK625">
        <v>0</v>
      </c>
      <c r="AL625" t="e">
        <f t="shared" si="247"/>
        <v>#N/A</v>
      </c>
      <c r="AM625" t="e">
        <f t="shared" si="248"/>
        <v>#N/A</v>
      </c>
      <c r="AN625" t="e">
        <f t="shared" si="249"/>
        <v>#N/A</v>
      </c>
      <c r="AO625" s="261" t="e">
        <f t="shared" si="250"/>
        <v>#N/A</v>
      </c>
      <c r="AP625" s="261" t="e">
        <f t="shared" si="251"/>
        <v>#N/A</v>
      </c>
      <c r="AQ625" s="261" t="e">
        <f t="shared" si="252"/>
        <v>#N/A</v>
      </c>
      <c r="BB625">
        <f t="shared" si="255"/>
        <v>0</v>
      </c>
      <c r="BC625">
        <f t="shared" si="253"/>
        <v>0</v>
      </c>
      <c r="BD625" s="28">
        <f t="shared" si="254"/>
        <v>0</v>
      </c>
    </row>
    <row r="626" spans="37:56" x14ac:dyDescent="0.25">
      <c r="AK626">
        <v>0</v>
      </c>
      <c r="AL626" t="e">
        <f t="shared" si="247"/>
        <v>#N/A</v>
      </c>
      <c r="AM626" t="e">
        <f t="shared" si="248"/>
        <v>#N/A</v>
      </c>
      <c r="AN626" t="e">
        <f t="shared" si="249"/>
        <v>#N/A</v>
      </c>
      <c r="AO626" s="261" t="e">
        <f t="shared" si="250"/>
        <v>#N/A</v>
      </c>
      <c r="AP626" s="261" t="e">
        <f t="shared" si="251"/>
        <v>#N/A</v>
      </c>
      <c r="AQ626" s="261" t="e">
        <f t="shared" si="252"/>
        <v>#N/A</v>
      </c>
      <c r="BB626">
        <f t="shared" si="255"/>
        <v>0</v>
      </c>
      <c r="BC626">
        <f t="shared" si="253"/>
        <v>0</v>
      </c>
      <c r="BD626" s="28">
        <f t="shared" si="254"/>
        <v>0</v>
      </c>
    </row>
    <row r="627" spans="37:56" x14ac:dyDescent="0.25">
      <c r="AK627">
        <v>0</v>
      </c>
      <c r="AL627" t="e">
        <f t="shared" si="247"/>
        <v>#N/A</v>
      </c>
      <c r="AM627" t="e">
        <f t="shared" si="248"/>
        <v>#N/A</v>
      </c>
      <c r="AN627" t="e">
        <f t="shared" si="249"/>
        <v>#N/A</v>
      </c>
      <c r="AO627" s="261" t="e">
        <f t="shared" si="250"/>
        <v>#N/A</v>
      </c>
      <c r="AP627" s="261" t="e">
        <f t="shared" si="251"/>
        <v>#N/A</v>
      </c>
      <c r="AQ627" s="261" t="e">
        <f t="shared" si="252"/>
        <v>#N/A</v>
      </c>
      <c r="BB627">
        <f t="shared" si="255"/>
        <v>0</v>
      </c>
      <c r="BC627">
        <f t="shared" si="253"/>
        <v>0</v>
      </c>
      <c r="BD627" s="28">
        <f t="shared" si="254"/>
        <v>0</v>
      </c>
    </row>
    <row r="628" spans="37:56" x14ac:dyDescent="0.25">
      <c r="AK628">
        <v>0</v>
      </c>
      <c r="AL628" t="e">
        <f t="shared" si="247"/>
        <v>#N/A</v>
      </c>
      <c r="AM628" t="e">
        <f t="shared" si="248"/>
        <v>#N/A</v>
      </c>
      <c r="AN628" t="e">
        <f t="shared" si="249"/>
        <v>#N/A</v>
      </c>
      <c r="AO628" s="261" t="e">
        <f t="shared" si="250"/>
        <v>#N/A</v>
      </c>
      <c r="AP628" s="261" t="e">
        <f t="shared" si="251"/>
        <v>#N/A</v>
      </c>
      <c r="AQ628" s="261" t="e">
        <f t="shared" si="252"/>
        <v>#N/A</v>
      </c>
      <c r="BB628">
        <f t="shared" si="255"/>
        <v>0</v>
      </c>
      <c r="BC628">
        <f t="shared" si="253"/>
        <v>0</v>
      </c>
      <c r="BD628" s="28">
        <f t="shared" si="254"/>
        <v>0</v>
      </c>
    </row>
    <row r="629" spans="37:56" x14ac:dyDescent="0.25">
      <c r="AK629">
        <v>0</v>
      </c>
      <c r="AL629" t="e">
        <f t="shared" si="247"/>
        <v>#N/A</v>
      </c>
      <c r="AM629" t="e">
        <f t="shared" si="248"/>
        <v>#N/A</v>
      </c>
      <c r="AN629" t="e">
        <f t="shared" si="249"/>
        <v>#N/A</v>
      </c>
      <c r="AO629" s="261" t="e">
        <f t="shared" si="250"/>
        <v>#N/A</v>
      </c>
      <c r="AP629" s="261" t="e">
        <f t="shared" si="251"/>
        <v>#N/A</v>
      </c>
      <c r="AQ629" s="261" t="e">
        <f t="shared" si="252"/>
        <v>#N/A</v>
      </c>
      <c r="BB629">
        <f t="shared" si="255"/>
        <v>0</v>
      </c>
      <c r="BC629">
        <f t="shared" si="253"/>
        <v>0</v>
      </c>
      <c r="BD629" s="28">
        <f t="shared" si="254"/>
        <v>0</v>
      </c>
    </row>
    <row r="630" spans="37:56" x14ac:dyDescent="0.25">
      <c r="AK630">
        <v>0</v>
      </c>
      <c r="AL630" t="e">
        <f t="shared" si="247"/>
        <v>#N/A</v>
      </c>
      <c r="AM630" t="e">
        <f t="shared" si="248"/>
        <v>#N/A</v>
      </c>
      <c r="AN630" t="e">
        <f t="shared" si="249"/>
        <v>#N/A</v>
      </c>
      <c r="AO630" s="261" t="e">
        <f t="shared" si="250"/>
        <v>#N/A</v>
      </c>
      <c r="AP630" s="261" t="e">
        <f t="shared" si="251"/>
        <v>#N/A</v>
      </c>
      <c r="AQ630" s="261" t="e">
        <f t="shared" si="252"/>
        <v>#N/A</v>
      </c>
      <c r="BB630">
        <f t="shared" si="255"/>
        <v>0</v>
      </c>
      <c r="BC630">
        <f t="shared" si="253"/>
        <v>0</v>
      </c>
      <c r="BD630" s="28">
        <f t="shared" si="254"/>
        <v>0</v>
      </c>
    </row>
    <row r="631" spans="37:56" x14ac:dyDescent="0.25">
      <c r="AK631">
        <v>0</v>
      </c>
      <c r="AL631" t="e">
        <f t="shared" si="247"/>
        <v>#N/A</v>
      </c>
      <c r="AM631" t="e">
        <f t="shared" si="248"/>
        <v>#N/A</v>
      </c>
      <c r="AN631" t="e">
        <f t="shared" si="249"/>
        <v>#N/A</v>
      </c>
      <c r="AO631" s="261" t="e">
        <f t="shared" si="250"/>
        <v>#N/A</v>
      </c>
      <c r="AP631" s="261" t="e">
        <f t="shared" si="251"/>
        <v>#N/A</v>
      </c>
      <c r="AQ631" s="261" t="e">
        <f t="shared" si="252"/>
        <v>#N/A</v>
      </c>
      <c r="BB631">
        <f t="shared" si="255"/>
        <v>0</v>
      </c>
      <c r="BC631">
        <f t="shared" si="253"/>
        <v>0</v>
      </c>
      <c r="BD631" s="28">
        <f t="shared" si="254"/>
        <v>0</v>
      </c>
    </row>
    <row r="632" spans="37:56" x14ac:dyDescent="0.25">
      <c r="AK632">
        <v>0</v>
      </c>
      <c r="AL632" t="e">
        <f t="shared" si="247"/>
        <v>#N/A</v>
      </c>
      <c r="AM632" t="e">
        <f t="shared" si="248"/>
        <v>#N/A</v>
      </c>
      <c r="AN632" t="e">
        <f t="shared" si="249"/>
        <v>#N/A</v>
      </c>
      <c r="AO632" s="261" t="e">
        <f t="shared" si="250"/>
        <v>#N/A</v>
      </c>
      <c r="AP632" s="261" t="e">
        <f t="shared" si="251"/>
        <v>#N/A</v>
      </c>
      <c r="AQ632" s="261" t="e">
        <f t="shared" si="252"/>
        <v>#N/A</v>
      </c>
      <c r="BB632">
        <f t="shared" si="255"/>
        <v>0</v>
      </c>
      <c r="BC632">
        <f t="shared" si="253"/>
        <v>0</v>
      </c>
      <c r="BD632" s="28">
        <f t="shared" si="254"/>
        <v>0</v>
      </c>
    </row>
    <row r="633" spans="37:56" x14ac:dyDescent="0.25">
      <c r="AK633">
        <v>0</v>
      </c>
      <c r="AL633" t="e">
        <f t="shared" si="247"/>
        <v>#N/A</v>
      </c>
      <c r="AM633" t="e">
        <f t="shared" si="248"/>
        <v>#N/A</v>
      </c>
      <c r="AN633" t="e">
        <f t="shared" si="249"/>
        <v>#N/A</v>
      </c>
      <c r="AO633" s="261" t="e">
        <f t="shared" si="250"/>
        <v>#N/A</v>
      </c>
      <c r="AP633" s="261" t="e">
        <f t="shared" si="251"/>
        <v>#N/A</v>
      </c>
      <c r="AQ633" s="261" t="e">
        <f t="shared" si="252"/>
        <v>#N/A</v>
      </c>
      <c r="BB633">
        <f t="shared" si="255"/>
        <v>0</v>
      </c>
      <c r="BC633">
        <f t="shared" si="253"/>
        <v>0</v>
      </c>
      <c r="BD633" s="28">
        <f t="shared" si="254"/>
        <v>0</v>
      </c>
    </row>
    <row r="634" spans="37:56" x14ac:dyDescent="0.25">
      <c r="AK634">
        <v>0</v>
      </c>
      <c r="AL634" t="e">
        <f t="shared" si="247"/>
        <v>#N/A</v>
      </c>
      <c r="AM634" t="e">
        <f t="shared" si="248"/>
        <v>#N/A</v>
      </c>
      <c r="AN634" t="e">
        <f t="shared" si="249"/>
        <v>#N/A</v>
      </c>
      <c r="AO634" s="261" t="e">
        <f t="shared" si="250"/>
        <v>#N/A</v>
      </c>
      <c r="AP634" s="261" t="e">
        <f t="shared" si="251"/>
        <v>#N/A</v>
      </c>
      <c r="AQ634" s="261" t="e">
        <f t="shared" si="252"/>
        <v>#N/A</v>
      </c>
      <c r="BB634">
        <f t="shared" si="255"/>
        <v>0</v>
      </c>
      <c r="BC634">
        <f t="shared" si="253"/>
        <v>0</v>
      </c>
      <c r="BD634" s="28">
        <f t="shared" si="254"/>
        <v>0</v>
      </c>
    </row>
    <row r="635" spans="37:56" x14ac:dyDescent="0.25">
      <c r="AK635">
        <v>0</v>
      </c>
      <c r="AL635" t="e">
        <f t="shared" si="247"/>
        <v>#N/A</v>
      </c>
      <c r="AM635" t="e">
        <f t="shared" si="248"/>
        <v>#N/A</v>
      </c>
      <c r="AN635" t="e">
        <f t="shared" si="249"/>
        <v>#N/A</v>
      </c>
      <c r="AO635" s="261" t="e">
        <f t="shared" si="250"/>
        <v>#N/A</v>
      </c>
      <c r="AP635" s="261" t="e">
        <f t="shared" si="251"/>
        <v>#N/A</v>
      </c>
      <c r="AQ635" s="261" t="e">
        <f t="shared" si="252"/>
        <v>#N/A</v>
      </c>
      <c r="BB635">
        <f t="shared" si="255"/>
        <v>0</v>
      </c>
      <c r="BC635">
        <f t="shared" si="253"/>
        <v>0</v>
      </c>
      <c r="BD635" s="28">
        <f t="shared" si="254"/>
        <v>0</v>
      </c>
    </row>
    <row r="636" spans="37:56" x14ac:dyDescent="0.25">
      <c r="AK636">
        <v>0</v>
      </c>
      <c r="AL636" t="e">
        <f t="shared" si="247"/>
        <v>#N/A</v>
      </c>
      <c r="AM636" t="e">
        <f t="shared" si="248"/>
        <v>#N/A</v>
      </c>
      <c r="AN636" t="e">
        <f t="shared" si="249"/>
        <v>#N/A</v>
      </c>
      <c r="AO636" s="261" t="e">
        <f t="shared" si="250"/>
        <v>#N/A</v>
      </c>
      <c r="AP636" s="261" t="e">
        <f t="shared" si="251"/>
        <v>#N/A</v>
      </c>
      <c r="AQ636" s="261" t="e">
        <f t="shared" si="252"/>
        <v>#N/A</v>
      </c>
      <c r="BB636">
        <f t="shared" si="255"/>
        <v>0</v>
      </c>
      <c r="BC636">
        <f t="shared" si="253"/>
        <v>0</v>
      </c>
      <c r="BD636" s="28">
        <f t="shared" si="254"/>
        <v>0</v>
      </c>
    </row>
    <row r="637" spans="37:56" x14ac:dyDescent="0.25">
      <c r="AK637">
        <v>0</v>
      </c>
      <c r="AL637" t="e">
        <f t="shared" si="247"/>
        <v>#N/A</v>
      </c>
      <c r="AM637" t="e">
        <f t="shared" si="248"/>
        <v>#N/A</v>
      </c>
      <c r="AN637" t="e">
        <f t="shared" si="249"/>
        <v>#N/A</v>
      </c>
      <c r="AO637" s="261" t="e">
        <f t="shared" si="250"/>
        <v>#N/A</v>
      </c>
      <c r="AP637" s="261" t="e">
        <f t="shared" si="251"/>
        <v>#N/A</v>
      </c>
      <c r="AQ637" s="261" t="e">
        <f t="shared" si="252"/>
        <v>#N/A</v>
      </c>
      <c r="BB637">
        <f t="shared" si="255"/>
        <v>0</v>
      </c>
      <c r="BC637">
        <f t="shared" si="253"/>
        <v>0</v>
      </c>
      <c r="BD637" s="28">
        <f t="shared" si="254"/>
        <v>0</v>
      </c>
    </row>
    <row r="638" spans="37:56" x14ac:dyDescent="0.25">
      <c r="AK638">
        <v>0</v>
      </c>
      <c r="AL638" t="e">
        <f t="shared" si="247"/>
        <v>#N/A</v>
      </c>
      <c r="AM638" t="e">
        <f t="shared" si="248"/>
        <v>#N/A</v>
      </c>
      <c r="AN638" t="e">
        <f t="shared" si="249"/>
        <v>#N/A</v>
      </c>
      <c r="AO638" s="261" t="e">
        <f t="shared" si="250"/>
        <v>#N/A</v>
      </c>
      <c r="AP638" s="261" t="e">
        <f t="shared" si="251"/>
        <v>#N/A</v>
      </c>
      <c r="AQ638" s="261" t="e">
        <f t="shared" si="252"/>
        <v>#N/A</v>
      </c>
      <c r="BB638">
        <f t="shared" si="255"/>
        <v>0</v>
      </c>
      <c r="BC638">
        <f t="shared" si="253"/>
        <v>0</v>
      </c>
      <c r="BD638" s="28">
        <f t="shared" si="254"/>
        <v>0</v>
      </c>
    </row>
    <row r="639" spans="37:56" x14ac:dyDescent="0.25">
      <c r="AK639">
        <v>0</v>
      </c>
      <c r="AL639" t="e">
        <f t="shared" si="247"/>
        <v>#N/A</v>
      </c>
      <c r="AM639" t="e">
        <f t="shared" si="248"/>
        <v>#N/A</v>
      </c>
      <c r="AN639" t="e">
        <f t="shared" si="249"/>
        <v>#N/A</v>
      </c>
      <c r="AO639" s="261" t="e">
        <f t="shared" si="250"/>
        <v>#N/A</v>
      </c>
      <c r="AP639" s="261" t="e">
        <f t="shared" si="251"/>
        <v>#N/A</v>
      </c>
      <c r="AQ639" s="261" t="e">
        <f t="shared" si="252"/>
        <v>#N/A</v>
      </c>
      <c r="BB639">
        <f t="shared" si="255"/>
        <v>0</v>
      </c>
      <c r="BC639">
        <f t="shared" si="253"/>
        <v>0</v>
      </c>
      <c r="BD639" s="28">
        <f t="shared" si="254"/>
        <v>0</v>
      </c>
    </row>
    <row r="640" spans="37:56" x14ac:dyDescent="0.25">
      <c r="AK640">
        <v>0</v>
      </c>
      <c r="AL640" t="e">
        <f t="shared" si="247"/>
        <v>#N/A</v>
      </c>
      <c r="AM640" t="e">
        <f t="shared" si="248"/>
        <v>#N/A</v>
      </c>
      <c r="AN640" t="e">
        <f t="shared" si="249"/>
        <v>#N/A</v>
      </c>
      <c r="AO640" s="261" t="e">
        <f t="shared" si="250"/>
        <v>#N/A</v>
      </c>
      <c r="AP640" s="261" t="e">
        <f t="shared" si="251"/>
        <v>#N/A</v>
      </c>
      <c r="AQ640" s="261" t="e">
        <f t="shared" si="252"/>
        <v>#N/A</v>
      </c>
      <c r="BB640">
        <f t="shared" si="255"/>
        <v>0</v>
      </c>
      <c r="BC640">
        <f t="shared" si="253"/>
        <v>0</v>
      </c>
      <c r="BD640" s="28">
        <f t="shared" si="254"/>
        <v>0</v>
      </c>
    </row>
    <row r="641" spans="37:56" x14ac:dyDescent="0.25">
      <c r="AK641">
        <v>0</v>
      </c>
      <c r="AL641" t="e">
        <f t="shared" si="247"/>
        <v>#N/A</v>
      </c>
      <c r="AM641" t="e">
        <f t="shared" si="248"/>
        <v>#N/A</v>
      </c>
      <c r="AN641" t="e">
        <f t="shared" si="249"/>
        <v>#N/A</v>
      </c>
      <c r="AO641" s="261" t="e">
        <f t="shared" si="250"/>
        <v>#N/A</v>
      </c>
      <c r="AP641" s="261" t="e">
        <f t="shared" si="251"/>
        <v>#N/A</v>
      </c>
      <c r="AQ641" s="261" t="e">
        <f t="shared" si="252"/>
        <v>#N/A</v>
      </c>
      <c r="BB641">
        <f t="shared" si="255"/>
        <v>0</v>
      </c>
      <c r="BC641">
        <f t="shared" si="253"/>
        <v>0</v>
      </c>
      <c r="BD641" s="28">
        <f t="shared" si="254"/>
        <v>0</v>
      </c>
    </row>
    <row r="642" spans="37:56" x14ac:dyDescent="0.25">
      <c r="AK642">
        <v>0</v>
      </c>
      <c r="AL642" t="e">
        <f t="shared" si="247"/>
        <v>#N/A</v>
      </c>
      <c r="AM642" t="e">
        <f t="shared" si="248"/>
        <v>#N/A</v>
      </c>
      <c r="AN642" t="e">
        <f t="shared" si="249"/>
        <v>#N/A</v>
      </c>
      <c r="AO642" s="261" t="e">
        <f t="shared" si="250"/>
        <v>#N/A</v>
      </c>
      <c r="AP642" s="261" t="e">
        <f t="shared" si="251"/>
        <v>#N/A</v>
      </c>
      <c r="AQ642" s="261" t="e">
        <f t="shared" si="252"/>
        <v>#N/A</v>
      </c>
      <c r="BB642">
        <f t="shared" si="255"/>
        <v>0</v>
      </c>
      <c r="BC642">
        <f t="shared" si="253"/>
        <v>0</v>
      </c>
      <c r="BD642" s="28">
        <f t="shared" si="254"/>
        <v>0</v>
      </c>
    </row>
    <row r="643" spans="37:56" x14ac:dyDescent="0.25">
      <c r="AK643">
        <v>0</v>
      </c>
      <c r="AL643" t="e">
        <f t="shared" ref="AL643:AL706" si="256">_xlfn.XLOOKUP(AK643,A:A,F:F)</f>
        <v>#N/A</v>
      </c>
      <c r="AM643" t="e">
        <f t="shared" ref="AM643:AM706" si="257">_xlfn.XLOOKUP(AK643,A:A,J:J)</f>
        <v>#N/A</v>
      </c>
      <c r="AN643" t="e">
        <f t="shared" ref="AN643:AN706" si="258">_xlfn.XLOOKUP(AK643,A:A,M:M)+_xlfn.XLOOKUP(AK643,A:A,N:N)</f>
        <v>#N/A</v>
      </c>
      <c r="AO643" s="261" t="e">
        <f t="shared" ref="AO643:AO706" si="259">_xlfn.XLOOKUP(AK643,A:A,AG:AG)</f>
        <v>#N/A</v>
      </c>
      <c r="AP643" s="261" t="e">
        <f t="shared" ref="AP643:AP706" si="260">_xlfn.XLOOKUP(AK643,A:A,AD:AD)</f>
        <v>#N/A</v>
      </c>
      <c r="AQ643" s="261" t="e">
        <f t="shared" ref="AQ643:AQ706" si="261">_xlfn.XLOOKUP(AK643,A:A,AE:AE)</f>
        <v>#N/A</v>
      </c>
      <c r="BB643">
        <f t="shared" si="255"/>
        <v>0</v>
      </c>
      <c r="BC643">
        <f t="shared" ref="BC643:BC706" si="262">_xlfn.XLOOKUP(BA643,A:A,J:J)</f>
        <v>0</v>
      </c>
      <c r="BD643" s="28">
        <f t="shared" ref="BD643:BD706" si="263">_xlfn.XLOOKUP(BA643,A:A,M:M)+_xlfn.XLOOKUP(BA643,A:A,N:N)</f>
        <v>0</v>
      </c>
    </row>
    <row r="644" spans="37:56" x14ac:dyDescent="0.25">
      <c r="AK644">
        <v>0</v>
      </c>
      <c r="AL644" t="e">
        <f t="shared" si="256"/>
        <v>#N/A</v>
      </c>
      <c r="AM644" t="e">
        <f t="shared" si="257"/>
        <v>#N/A</v>
      </c>
      <c r="AN644" t="e">
        <f t="shared" si="258"/>
        <v>#N/A</v>
      </c>
      <c r="AO644" s="261" t="e">
        <f t="shared" si="259"/>
        <v>#N/A</v>
      </c>
      <c r="AP644" s="261" t="e">
        <f t="shared" si="260"/>
        <v>#N/A</v>
      </c>
      <c r="AQ644" s="261" t="e">
        <f t="shared" si="261"/>
        <v>#N/A</v>
      </c>
      <c r="BB644">
        <f t="shared" si="255"/>
        <v>0</v>
      </c>
      <c r="BC644">
        <f t="shared" si="262"/>
        <v>0</v>
      </c>
      <c r="BD644" s="28">
        <f t="shared" si="263"/>
        <v>0</v>
      </c>
    </row>
    <row r="645" spans="37:56" x14ac:dyDescent="0.25">
      <c r="AK645">
        <v>0</v>
      </c>
      <c r="AL645" t="e">
        <f t="shared" si="256"/>
        <v>#N/A</v>
      </c>
      <c r="AM645" t="e">
        <f t="shared" si="257"/>
        <v>#N/A</v>
      </c>
      <c r="AN645" t="e">
        <f t="shared" si="258"/>
        <v>#N/A</v>
      </c>
      <c r="AO645" s="261" t="e">
        <f t="shared" si="259"/>
        <v>#N/A</v>
      </c>
      <c r="AP645" s="261" t="e">
        <f t="shared" si="260"/>
        <v>#N/A</v>
      </c>
      <c r="AQ645" s="261" t="e">
        <f t="shared" si="261"/>
        <v>#N/A</v>
      </c>
      <c r="BB645">
        <f t="shared" si="255"/>
        <v>0</v>
      </c>
      <c r="BC645">
        <f t="shared" si="262"/>
        <v>0</v>
      </c>
      <c r="BD645" s="28">
        <f t="shared" si="263"/>
        <v>0</v>
      </c>
    </row>
    <row r="646" spans="37:56" x14ac:dyDescent="0.25">
      <c r="AK646">
        <v>0</v>
      </c>
      <c r="AL646" t="e">
        <f t="shared" si="256"/>
        <v>#N/A</v>
      </c>
      <c r="AM646" t="e">
        <f t="shared" si="257"/>
        <v>#N/A</v>
      </c>
      <c r="AN646" t="e">
        <f t="shared" si="258"/>
        <v>#N/A</v>
      </c>
      <c r="AO646" s="261" t="e">
        <f t="shared" si="259"/>
        <v>#N/A</v>
      </c>
      <c r="AP646" s="261" t="e">
        <f t="shared" si="260"/>
        <v>#N/A</v>
      </c>
      <c r="AQ646" s="261" t="e">
        <f t="shared" si="261"/>
        <v>#N/A</v>
      </c>
      <c r="BB646">
        <f t="shared" ref="BB646:BB709" si="264">_xlfn.XLOOKUP(BA646,A:A,E:E)</f>
        <v>0</v>
      </c>
      <c r="BC646">
        <f t="shared" si="262"/>
        <v>0</v>
      </c>
      <c r="BD646" s="28">
        <f t="shared" si="263"/>
        <v>0</v>
      </c>
    </row>
    <row r="647" spans="37:56" x14ac:dyDescent="0.25">
      <c r="AK647">
        <v>0</v>
      </c>
      <c r="AL647" t="e">
        <f t="shared" si="256"/>
        <v>#N/A</v>
      </c>
      <c r="AM647" t="e">
        <f t="shared" si="257"/>
        <v>#N/A</v>
      </c>
      <c r="AN647" t="e">
        <f t="shared" si="258"/>
        <v>#N/A</v>
      </c>
      <c r="AO647" s="261" t="e">
        <f t="shared" si="259"/>
        <v>#N/A</v>
      </c>
      <c r="AP647" s="261" t="e">
        <f t="shared" si="260"/>
        <v>#N/A</v>
      </c>
      <c r="AQ647" s="261" t="e">
        <f t="shared" si="261"/>
        <v>#N/A</v>
      </c>
      <c r="BB647">
        <f t="shared" si="264"/>
        <v>0</v>
      </c>
      <c r="BC647">
        <f t="shared" si="262"/>
        <v>0</v>
      </c>
      <c r="BD647" s="28">
        <f t="shared" si="263"/>
        <v>0</v>
      </c>
    </row>
    <row r="648" spans="37:56" x14ac:dyDescent="0.25">
      <c r="AK648">
        <v>0</v>
      </c>
      <c r="AL648" t="e">
        <f t="shared" si="256"/>
        <v>#N/A</v>
      </c>
      <c r="AM648" t="e">
        <f t="shared" si="257"/>
        <v>#N/A</v>
      </c>
      <c r="AN648" t="e">
        <f t="shared" si="258"/>
        <v>#N/A</v>
      </c>
      <c r="AO648" s="261" t="e">
        <f t="shared" si="259"/>
        <v>#N/A</v>
      </c>
      <c r="AP648" s="261" t="e">
        <f t="shared" si="260"/>
        <v>#N/A</v>
      </c>
      <c r="AQ648" s="261" t="e">
        <f t="shared" si="261"/>
        <v>#N/A</v>
      </c>
      <c r="BB648">
        <f t="shared" si="264"/>
        <v>0</v>
      </c>
      <c r="BC648">
        <f t="shared" si="262"/>
        <v>0</v>
      </c>
      <c r="BD648" s="28">
        <f t="shared" si="263"/>
        <v>0</v>
      </c>
    </row>
    <row r="649" spans="37:56" x14ac:dyDescent="0.25">
      <c r="AK649">
        <v>0</v>
      </c>
      <c r="AL649" t="e">
        <f t="shared" si="256"/>
        <v>#N/A</v>
      </c>
      <c r="AM649" t="e">
        <f t="shared" si="257"/>
        <v>#N/A</v>
      </c>
      <c r="AN649" t="e">
        <f t="shared" si="258"/>
        <v>#N/A</v>
      </c>
      <c r="AO649" s="261" t="e">
        <f t="shared" si="259"/>
        <v>#N/A</v>
      </c>
      <c r="AP649" s="261" t="e">
        <f t="shared" si="260"/>
        <v>#N/A</v>
      </c>
      <c r="AQ649" s="261" t="e">
        <f t="shared" si="261"/>
        <v>#N/A</v>
      </c>
      <c r="BB649">
        <f t="shared" si="264"/>
        <v>0</v>
      </c>
      <c r="BC649">
        <f t="shared" si="262"/>
        <v>0</v>
      </c>
      <c r="BD649" s="28">
        <f t="shared" si="263"/>
        <v>0</v>
      </c>
    </row>
    <row r="650" spans="37:56" x14ac:dyDescent="0.25">
      <c r="AK650">
        <v>0</v>
      </c>
      <c r="AL650" t="e">
        <f t="shared" si="256"/>
        <v>#N/A</v>
      </c>
      <c r="AM650" t="e">
        <f t="shared" si="257"/>
        <v>#N/A</v>
      </c>
      <c r="AN650" t="e">
        <f t="shared" si="258"/>
        <v>#N/A</v>
      </c>
      <c r="AO650" s="261" t="e">
        <f t="shared" si="259"/>
        <v>#N/A</v>
      </c>
      <c r="AP650" s="261" t="e">
        <f t="shared" si="260"/>
        <v>#N/A</v>
      </c>
      <c r="AQ650" s="261" t="e">
        <f t="shared" si="261"/>
        <v>#N/A</v>
      </c>
      <c r="BB650">
        <f t="shared" si="264"/>
        <v>0</v>
      </c>
      <c r="BC650">
        <f t="shared" si="262"/>
        <v>0</v>
      </c>
      <c r="BD650" s="28">
        <f t="shared" si="263"/>
        <v>0</v>
      </c>
    </row>
    <row r="651" spans="37:56" x14ac:dyDescent="0.25">
      <c r="AK651">
        <v>0</v>
      </c>
      <c r="AL651" t="e">
        <f t="shared" si="256"/>
        <v>#N/A</v>
      </c>
      <c r="AM651" t="e">
        <f t="shared" si="257"/>
        <v>#N/A</v>
      </c>
      <c r="AN651" t="e">
        <f t="shared" si="258"/>
        <v>#N/A</v>
      </c>
      <c r="AO651" s="261" t="e">
        <f t="shared" si="259"/>
        <v>#N/A</v>
      </c>
      <c r="AP651" s="261" t="e">
        <f t="shared" si="260"/>
        <v>#N/A</v>
      </c>
      <c r="AQ651" s="261" t="e">
        <f t="shared" si="261"/>
        <v>#N/A</v>
      </c>
      <c r="BB651">
        <f t="shared" si="264"/>
        <v>0</v>
      </c>
      <c r="BC651">
        <f t="shared" si="262"/>
        <v>0</v>
      </c>
      <c r="BD651" s="28">
        <f t="shared" si="263"/>
        <v>0</v>
      </c>
    </row>
    <row r="652" spans="37:56" x14ac:dyDescent="0.25">
      <c r="AK652">
        <v>0</v>
      </c>
      <c r="AL652" t="e">
        <f t="shared" si="256"/>
        <v>#N/A</v>
      </c>
      <c r="AM652" t="e">
        <f t="shared" si="257"/>
        <v>#N/A</v>
      </c>
      <c r="AN652" t="e">
        <f t="shared" si="258"/>
        <v>#N/A</v>
      </c>
      <c r="AO652" s="261" t="e">
        <f t="shared" si="259"/>
        <v>#N/A</v>
      </c>
      <c r="AP652" s="261" t="e">
        <f t="shared" si="260"/>
        <v>#N/A</v>
      </c>
      <c r="AQ652" s="261" t="e">
        <f t="shared" si="261"/>
        <v>#N/A</v>
      </c>
      <c r="BB652">
        <f t="shared" si="264"/>
        <v>0</v>
      </c>
      <c r="BC652">
        <f t="shared" si="262"/>
        <v>0</v>
      </c>
      <c r="BD652" s="28">
        <f t="shared" si="263"/>
        <v>0</v>
      </c>
    </row>
    <row r="653" spans="37:56" x14ac:dyDescent="0.25">
      <c r="AK653">
        <v>0</v>
      </c>
      <c r="AL653" t="e">
        <f t="shared" si="256"/>
        <v>#N/A</v>
      </c>
      <c r="AM653" t="e">
        <f t="shared" si="257"/>
        <v>#N/A</v>
      </c>
      <c r="AN653" t="e">
        <f t="shared" si="258"/>
        <v>#N/A</v>
      </c>
      <c r="AO653" s="261" t="e">
        <f t="shared" si="259"/>
        <v>#N/A</v>
      </c>
      <c r="AP653" s="261" t="e">
        <f t="shared" si="260"/>
        <v>#N/A</v>
      </c>
      <c r="AQ653" s="261" t="e">
        <f t="shared" si="261"/>
        <v>#N/A</v>
      </c>
      <c r="BB653">
        <f t="shared" si="264"/>
        <v>0</v>
      </c>
      <c r="BC653">
        <f t="shared" si="262"/>
        <v>0</v>
      </c>
      <c r="BD653" s="28">
        <f t="shared" si="263"/>
        <v>0</v>
      </c>
    </row>
    <row r="654" spans="37:56" x14ac:dyDescent="0.25">
      <c r="AK654">
        <v>0</v>
      </c>
      <c r="AL654" t="e">
        <f t="shared" si="256"/>
        <v>#N/A</v>
      </c>
      <c r="AM654" t="e">
        <f t="shared" si="257"/>
        <v>#N/A</v>
      </c>
      <c r="AN654" t="e">
        <f t="shared" si="258"/>
        <v>#N/A</v>
      </c>
      <c r="AO654" s="261" t="e">
        <f t="shared" si="259"/>
        <v>#N/A</v>
      </c>
      <c r="AP654" s="261" t="e">
        <f t="shared" si="260"/>
        <v>#N/A</v>
      </c>
      <c r="AQ654" s="261" t="e">
        <f t="shared" si="261"/>
        <v>#N/A</v>
      </c>
      <c r="BB654">
        <f t="shared" si="264"/>
        <v>0</v>
      </c>
      <c r="BC654">
        <f t="shared" si="262"/>
        <v>0</v>
      </c>
      <c r="BD654" s="28">
        <f t="shared" si="263"/>
        <v>0</v>
      </c>
    </row>
    <row r="655" spans="37:56" x14ac:dyDescent="0.25">
      <c r="AK655">
        <v>0</v>
      </c>
      <c r="AL655" t="e">
        <f t="shared" si="256"/>
        <v>#N/A</v>
      </c>
      <c r="AM655" t="e">
        <f t="shared" si="257"/>
        <v>#N/A</v>
      </c>
      <c r="AN655" t="e">
        <f t="shared" si="258"/>
        <v>#N/A</v>
      </c>
      <c r="AO655" s="261" t="e">
        <f t="shared" si="259"/>
        <v>#N/A</v>
      </c>
      <c r="AP655" s="261" t="e">
        <f t="shared" si="260"/>
        <v>#N/A</v>
      </c>
      <c r="AQ655" s="261" t="e">
        <f t="shared" si="261"/>
        <v>#N/A</v>
      </c>
      <c r="BB655">
        <f t="shared" si="264"/>
        <v>0</v>
      </c>
      <c r="BC655">
        <f t="shared" si="262"/>
        <v>0</v>
      </c>
      <c r="BD655" s="28">
        <f t="shared" si="263"/>
        <v>0</v>
      </c>
    </row>
    <row r="656" spans="37:56" x14ac:dyDescent="0.25">
      <c r="AK656">
        <v>0</v>
      </c>
      <c r="AL656" t="e">
        <f t="shared" si="256"/>
        <v>#N/A</v>
      </c>
      <c r="AM656" t="e">
        <f t="shared" si="257"/>
        <v>#N/A</v>
      </c>
      <c r="AN656" t="e">
        <f t="shared" si="258"/>
        <v>#N/A</v>
      </c>
      <c r="AO656" s="261" t="e">
        <f t="shared" si="259"/>
        <v>#N/A</v>
      </c>
      <c r="AP656" s="261" t="e">
        <f t="shared" si="260"/>
        <v>#N/A</v>
      </c>
      <c r="AQ656" s="261" t="e">
        <f t="shared" si="261"/>
        <v>#N/A</v>
      </c>
      <c r="BB656">
        <f t="shared" si="264"/>
        <v>0</v>
      </c>
      <c r="BC656">
        <f t="shared" si="262"/>
        <v>0</v>
      </c>
      <c r="BD656" s="28">
        <f t="shared" si="263"/>
        <v>0</v>
      </c>
    </row>
    <row r="657" spans="37:56" x14ac:dyDescent="0.25">
      <c r="AK657">
        <v>0</v>
      </c>
      <c r="AL657" t="e">
        <f t="shared" si="256"/>
        <v>#N/A</v>
      </c>
      <c r="AM657" t="e">
        <f t="shared" si="257"/>
        <v>#N/A</v>
      </c>
      <c r="AN657" t="e">
        <f t="shared" si="258"/>
        <v>#N/A</v>
      </c>
      <c r="AO657" s="261" t="e">
        <f t="shared" si="259"/>
        <v>#N/A</v>
      </c>
      <c r="AP657" s="261" t="e">
        <f t="shared" si="260"/>
        <v>#N/A</v>
      </c>
      <c r="AQ657" s="261" t="e">
        <f t="shared" si="261"/>
        <v>#N/A</v>
      </c>
      <c r="BB657">
        <f t="shared" si="264"/>
        <v>0</v>
      </c>
      <c r="BC657">
        <f t="shared" si="262"/>
        <v>0</v>
      </c>
      <c r="BD657" s="28">
        <f t="shared" si="263"/>
        <v>0</v>
      </c>
    </row>
    <row r="658" spans="37:56" x14ac:dyDescent="0.25">
      <c r="AK658">
        <v>0</v>
      </c>
      <c r="AL658" t="e">
        <f t="shared" si="256"/>
        <v>#N/A</v>
      </c>
      <c r="AM658" t="e">
        <f t="shared" si="257"/>
        <v>#N/A</v>
      </c>
      <c r="AN658" t="e">
        <f t="shared" si="258"/>
        <v>#N/A</v>
      </c>
      <c r="AO658" s="261" t="e">
        <f t="shared" si="259"/>
        <v>#N/A</v>
      </c>
      <c r="AP658" s="261" t="e">
        <f t="shared" si="260"/>
        <v>#N/A</v>
      </c>
      <c r="AQ658" s="261" t="e">
        <f t="shared" si="261"/>
        <v>#N/A</v>
      </c>
      <c r="BB658">
        <f t="shared" si="264"/>
        <v>0</v>
      </c>
      <c r="BC658">
        <f t="shared" si="262"/>
        <v>0</v>
      </c>
      <c r="BD658" s="28">
        <f t="shared" si="263"/>
        <v>0</v>
      </c>
    </row>
    <row r="659" spans="37:56" x14ac:dyDescent="0.25">
      <c r="AK659">
        <v>0</v>
      </c>
      <c r="AL659" t="e">
        <f t="shared" si="256"/>
        <v>#N/A</v>
      </c>
      <c r="AM659" t="e">
        <f t="shared" si="257"/>
        <v>#N/A</v>
      </c>
      <c r="AN659" t="e">
        <f t="shared" si="258"/>
        <v>#N/A</v>
      </c>
      <c r="AO659" s="261" t="e">
        <f t="shared" si="259"/>
        <v>#N/A</v>
      </c>
      <c r="AP659" s="261" t="e">
        <f t="shared" si="260"/>
        <v>#N/A</v>
      </c>
      <c r="AQ659" s="261" t="e">
        <f t="shared" si="261"/>
        <v>#N/A</v>
      </c>
      <c r="BB659">
        <f t="shared" si="264"/>
        <v>0</v>
      </c>
      <c r="BC659">
        <f t="shared" si="262"/>
        <v>0</v>
      </c>
      <c r="BD659" s="28">
        <f t="shared" si="263"/>
        <v>0</v>
      </c>
    </row>
    <row r="660" spans="37:56" x14ac:dyDescent="0.25">
      <c r="AK660">
        <v>0</v>
      </c>
      <c r="AL660" t="e">
        <f t="shared" si="256"/>
        <v>#N/A</v>
      </c>
      <c r="AM660" t="e">
        <f t="shared" si="257"/>
        <v>#N/A</v>
      </c>
      <c r="AN660" t="e">
        <f t="shared" si="258"/>
        <v>#N/A</v>
      </c>
      <c r="AO660" s="261" t="e">
        <f t="shared" si="259"/>
        <v>#N/A</v>
      </c>
      <c r="AP660" s="261" t="e">
        <f t="shared" si="260"/>
        <v>#N/A</v>
      </c>
      <c r="AQ660" s="261" t="e">
        <f t="shared" si="261"/>
        <v>#N/A</v>
      </c>
      <c r="BB660">
        <f t="shared" si="264"/>
        <v>0</v>
      </c>
      <c r="BC660">
        <f t="shared" si="262"/>
        <v>0</v>
      </c>
      <c r="BD660" s="28">
        <f t="shared" si="263"/>
        <v>0</v>
      </c>
    </row>
    <row r="661" spans="37:56" x14ac:dyDescent="0.25">
      <c r="AK661">
        <v>0</v>
      </c>
      <c r="AL661" t="e">
        <f t="shared" si="256"/>
        <v>#N/A</v>
      </c>
      <c r="AM661" t="e">
        <f t="shared" si="257"/>
        <v>#N/A</v>
      </c>
      <c r="AN661" t="e">
        <f t="shared" si="258"/>
        <v>#N/A</v>
      </c>
      <c r="AO661" s="261" t="e">
        <f t="shared" si="259"/>
        <v>#N/A</v>
      </c>
      <c r="AP661" s="261" t="e">
        <f t="shared" si="260"/>
        <v>#N/A</v>
      </c>
      <c r="AQ661" s="261" t="e">
        <f t="shared" si="261"/>
        <v>#N/A</v>
      </c>
      <c r="BB661">
        <f t="shared" si="264"/>
        <v>0</v>
      </c>
      <c r="BC661">
        <f t="shared" si="262"/>
        <v>0</v>
      </c>
      <c r="BD661" s="28">
        <f t="shared" si="263"/>
        <v>0</v>
      </c>
    </row>
    <row r="662" spans="37:56" x14ac:dyDescent="0.25">
      <c r="AK662">
        <v>0</v>
      </c>
      <c r="AL662" t="e">
        <f t="shared" si="256"/>
        <v>#N/A</v>
      </c>
      <c r="AM662" t="e">
        <f t="shared" si="257"/>
        <v>#N/A</v>
      </c>
      <c r="AN662" t="e">
        <f t="shared" si="258"/>
        <v>#N/A</v>
      </c>
      <c r="AO662" s="261" t="e">
        <f t="shared" si="259"/>
        <v>#N/A</v>
      </c>
      <c r="AP662" s="261" t="e">
        <f t="shared" si="260"/>
        <v>#N/A</v>
      </c>
      <c r="AQ662" s="261" t="e">
        <f t="shared" si="261"/>
        <v>#N/A</v>
      </c>
      <c r="BB662">
        <f t="shared" si="264"/>
        <v>0</v>
      </c>
      <c r="BC662">
        <f t="shared" si="262"/>
        <v>0</v>
      </c>
      <c r="BD662" s="28">
        <f t="shared" si="263"/>
        <v>0</v>
      </c>
    </row>
    <row r="663" spans="37:56" x14ac:dyDescent="0.25">
      <c r="AK663">
        <v>0</v>
      </c>
      <c r="AL663" t="e">
        <f t="shared" si="256"/>
        <v>#N/A</v>
      </c>
      <c r="AM663" t="e">
        <f t="shared" si="257"/>
        <v>#N/A</v>
      </c>
      <c r="AN663" t="e">
        <f t="shared" si="258"/>
        <v>#N/A</v>
      </c>
      <c r="AO663" s="261" t="e">
        <f t="shared" si="259"/>
        <v>#N/A</v>
      </c>
      <c r="AP663" s="261" t="e">
        <f t="shared" si="260"/>
        <v>#N/A</v>
      </c>
      <c r="AQ663" s="261" t="e">
        <f t="shared" si="261"/>
        <v>#N/A</v>
      </c>
      <c r="BB663">
        <f t="shared" si="264"/>
        <v>0</v>
      </c>
      <c r="BC663">
        <f t="shared" si="262"/>
        <v>0</v>
      </c>
      <c r="BD663" s="28">
        <f t="shared" si="263"/>
        <v>0</v>
      </c>
    </row>
    <row r="664" spans="37:56" x14ac:dyDescent="0.25">
      <c r="AK664">
        <v>0</v>
      </c>
      <c r="AL664" t="e">
        <f t="shared" si="256"/>
        <v>#N/A</v>
      </c>
      <c r="AM664" t="e">
        <f t="shared" si="257"/>
        <v>#N/A</v>
      </c>
      <c r="AN664" t="e">
        <f t="shared" si="258"/>
        <v>#N/A</v>
      </c>
      <c r="AO664" s="261" t="e">
        <f t="shared" si="259"/>
        <v>#N/A</v>
      </c>
      <c r="AP664" s="261" t="e">
        <f t="shared" si="260"/>
        <v>#N/A</v>
      </c>
      <c r="AQ664" s="261" t="e">
        <f t="shared" si="261"/>
        <v>#N/A</v>
      </c>
      <c r="BB664">
        <f t="shared" si="264"/>
        <v>0</v>
      </c>
      <c r="BC664">
        <f t="shared" si="262"/>
        <v>0</v>
      </c>
      <c r="BD664" s="28">
        <f t="shared" si="263"/>
        <v>0</v>
      </c>
    </row>
    <row r="665" spans="37:56" x14ac:dyDescent="0.25">
      <c r="AK665">
        <v>0</v>
      </c>
      <c r="AL665" t="e">
        <f t="shared" si="256"/>
        <v>#N/A</v>
      </c>
      <c r="AM665" t="e">
        <f t="shared" si="257"/>
        <v>#N/A</v>
      </c>
      <c r="AN665" t="e">
        <f t="shared" si="258"/>
        <v>#N/A</v>
      </c>
      <c r="AO665" s="261" t="e">
        <f t="shared" si="259"/>
        <v>#N/A</v>
      </c>
      <c r="AP665" s="261" t="e">
        <f t="shared" si="260"/>
        <v>#N/A</v>
      </c>
      <c r="AQ665" s="261" t="e">
        <f t="shared" si="261"/>
        <v>#N/A</v>
      </c>
      <c r="BB665">
        <f t="shared" si="264"/>
        <v>0</v>
      </c>
      <c r="BC665">
        <f t="shared" si="262"/>
        <v>0</v>
      </c>
      <c r="BD665" s="28">
        <f t="shared" si="263"/>
        <v>0</v>
      </c>
    </row>
    <row r="666" spans="37:56" x14ac:dyDescent="0.25">
      <c r="AK666">
        <v>0</v>
      </c>
      <c r="AL666" t="e">
        <f t="shared" si="256"/>
        <v>#N/A</v>
      </c>
      <c r="AM666" t="e">
        <f t="shared" si="257"/>
        <v>#N/A</v>
      </c>
      <c r="AN666" t="e">
        <f t="shared" si="258"/>
        <v>#N/A</v>
      </c>
      <c r="AO666" s="261" t="e">
        <f t="shared" si="259"/>
        <v>#N/A</v>
      </c>
      <c r="AP666" s="261" t="e">
        <f t="shared" si="260"/>
        <v>#N/A</v>
      </c>
      <c r="AQ666" s="261" t="e">
        <f t="shared" si="261"/>
        <v>#N/A</v>
      </c>
      <c r="BB666">
        <f t="shared" si="264"/>
        <v>0</v>
      </c>
      <c r="BC666">
        <f t="shared" si="262"/>
        <v>0</v>
      </c>
      <c r="BD666" s="28">
        <f t="shared" si="263"/>
        <v>0</v>
      </c>
    </row>
    <row r="667" spans="37:56" x14ac:dyDescent="0.25">
      <c r="AK667">
        <v>0</v>
      </c>
      <c r="AL667" t="e">
        <f t="shared" si="256"/>
        <v>#N/A</v>
      </c>
      <c r="AM667" t="e">
        <f t="shared" si="257"/>
        <v>#N/A</v>
      </c>
      <c r="AN667" t="e">
        <f t="shared" si="258"/>
        <v>#N/A</v>
      </c>
      <c r="AO667" s="261" t="e">
        <f t="shared" si="259"/>
        <v>#N/A</v>
      </c>
      <c r="AP667" s="261" t="e">
        <f t="shared" si="260"/>
        <v>#N/A</v>
      </c>
      <c r="AQ667" s="261" t="e">
        <f t="shared" si="261"/>
        <v>#N/A</v>
      </c>
      <c r="BB667">
        <f t="shared" si="264"/>
        <v>0</v>
      </c>
      <c r="BC667">
        <f t="shared" si="262"/>
        <v>0</v>
      </c>
      <c r="BD667" s="28">
        <f t="shared" si="263"/>
        <v>0</v>
      </c>
    </row>
    <row r="668" spans="37:56" x14ac:dyDescent="0.25">
      <c r="AK668">
        <v>0</v>
      </c>
      <c r="AL668" t="e">
        <f t="shared" si="256"/>
        <v>#N/A</v>
      </c>
      <c r="AM668" t="e">
        <f t="shared" si="257"/>
        <v>#N/A</v>
      </c>
      <c r="AN668" t="e">
        <f t="shared" si="258"/>
        <v>#N/A</v>
      </c>
      <c r="AO668" s="261" t="e">
        <f t="shared" si="259"/>
        <v>#N/A</v>
      </c>
      <c r="AP668" s="261" t="e">
        <f t="shared" si="260"/>
        <v>#N/A</v>
      </c>
      <c r="AQ668" s="261" t="e">
        <f t="shared" si="261"/>
        <v>#N/A</v>
      </c>
      <c r="BB668">
        <f t="shared" si="264"/>
        <v>0</v>
      </c>
      <c r="BC668">
        <f t="shared" si="262"/>
        <v>0</v>
      </c>
      <c r="BD668" s="28">
        <f t="shared" si="263"/>
        <v>0</v>
      </c>
    </row>
    <row r="669" spans="37:56" x14ac:dyDescent="0.25">
      <c r="AK669">
        <v>0</v>
      </c>
      <c r="AL669" t="e">
        <f t="shared" si="256"/>
        <v>#N/A</v>
      </c>
      <c r="AM669" t="e">
        <f t="shared" si="257"/>
        <v>#N/A</v>
      </c>
      <c r="AN669" t="e">
        <f t="shared" si="258"/>
        <v>#N/A</v>
      </c>
      <c r="AO669" s="261" t="e">
        <f t="shared" si="259"/>
        <v>#N/A</v>
      </c>
      <c r="AP669" s="261" t="e">
        <f t="shared" si="260"/>
        <v>#N/A</v>
      </c>
      <c r="AQ669" s="261" t="e">
        <f t="shared" si="261"/>
        <v>#N/A</v>
      </c>
      <c r="BB669">
        <f t="shared" si="264"/>
        <v>0</v>
      </c>
      <c r="BC669">
        <f t="shared" si="262"/>
        <v>0</v>
      </c>
      <c r="BD669" s="28">
        <f t="shared" si="263"/>
        <v>0</v>
      </c>
    </row>
    <row r="670" spans="37:56" x14ac:dyDescent="0.25">
      <c r="AK670">
        <v>0</v>
      </c>
      <c r="AL670" t="e">
        <f t="shared" si="256"/>
        <v>#N/A</v>
      </c>
      <c r="AM670" t="e">
        <f t="shared" si="257"/>
        <v>#N/A</v>
      </c>
      <c r="AN670" t="e">
        <f t="shared" si="258"/>
        <v>#N/A</v>
      </c>
      <c r="AO670" s="261" t="e">
        <f t="shared" si="259"/>
        <v>#N/A</v>
      </c>
      <c r="AP670" s="261" t="e">
        <f t="shared" si="260"/>
        <v>#N/A</v>
      </c>
      <c r="AQ670" s="261" t="e">
        <f t="shared" si="261"/>
        <v>#N/A</v>
      </c>
      <c r="BB670">
        <f t="shared" si="264"/>
        <v>0</v>
      </c>
      <c r="BC670">
        <f t="shared" si="262"/>
        <v>0</v>
      </c>
      <c r="BD670" s="28">
        <f t="shared" si="263"/>
        <v>0</v>
      </c>
    </row>
    <row r="671" spans="37:56" x14ac:dyDescent="0.25">
      <c r="AK671">
        <v>0</v>
      </c>
      <c r="AL671" t="e">
        <f t="shared" si="256"/>
        <v>#N/A</v>
      </c>
      <c r="AM671" t="e">
        <f t="shared" si="257"/>
        <v>#N/A</v>
      </c>
      <c r="AN671" t="e">
        <f t="shared" si="258"/>
        <v>#N/A</v>
      </c>
      <c r="AO671" s="261" t="e">
        <f t="shared" si="259"/>
        <v>#N/A</v>
      </c>
      <c r="AP671" s="261" t="e">
        <f t="shared" si="260"/>
        <v>#N/A</v>
      </c>
      <c r="AQ671" s="261" t="e">
        <f t="shared" si="261"/>
        <v>#N/A</v>
      </c>
      <c r="BB671">
        <f t="shared" si="264"/>
        <v>0</v>
      </c>
      <c r="BC671">
        <f t="shared" si="262"/>
        <v>0</v>
      </c>
      <c r="BD671" s="28">
        <f t="shared" si="263"/>
        <v>0</v>
      </c>
    </row>
    <row r="672" spans="37:56" x14ac:dyDescent="0.25">
      <c r="AK672">
        <v>0</v>
      </c>
      <c r="AL672" t="e">
        <f t="shared" si="256"/>
        <v>#N/A</v>
      </c>
      <c r="AM672" t="e">
        <f t="shared" si="257"/>
        <v>#N/A</v>
      </c>
      <c r="AN672" t="e">
        <f t="shared" si="258"/>
        <v>#N/A</v>
      </c>
      <c r="AO672" s="261" t="e">
        <f t="shared" si="259"/>
        <v>#N/A</v>
      </c>
      <c r="AP672" s="261" t="e">
        <f t="shared" si="260"/>
        <v>#N/A</v>
      </c>
      <c r="AQ672" s="261" t="e">
        <f t="shared" si="261"/>
        <v>#N/A</v>
      </c>
      <c r="BB672">
        <f t="shared" si="264"/>
        <v>0</v>
      </c>
      <c r="BC672">
        <f t="shared" si="262"/>
        <v>0</v>
      </c>
      <c r="BD672" s="28">
        <f t="shared" si="263"/>
        <v>0</v>
      </c>
    </row>
    <row r="673" spans="37:56" x14ac:dyDescent="0.25">
      <c r="AK673">
        <v>0</v>
      </c>
      <c r="AL673" t="e">
        <f t="shared" si="256"/>
        <v>#N/A</v>
      </c>
      <c r="AM673" t="e">
        <f t="shared" si="257"/>
        <v>#N/A</v>
      </c>
      <c r="AN673" t="e">
        <f t="shared" si="258"/>
        <v>#N/A</v>
      </c>
      <c r="AO673" s="261" t="e">
        <f t="shared" si="259"/>
        <v>#N/A</v>
      </c>
      <c r="AP673" s="261" t="e">
        <f t="shared" si="260"/>
        <v>#N/A</v>
      </c>
      <c r="AQ673" s="261" t="e">
        <f t="shared" si="261"/>
        <v>#N/A</v>
      </c>
      <c r="BB673">
        <f t="shared" si="264"/>
        <v>0</v>
      </c>
      <c r="BC673">
        <f t="shared" si="262"/>
        <v>0</v>
      </c>
      <c r="BD673" s="28">
        <f t="shared" si="263"/>
        <v>0</v>
      </c>
    </row>
    <row r="674" spans="37:56" x14ac:dyDescent="0.25">
      <c r="AK674">
        <v>0</v>
      </c>
      <c r="AL674" t="e">
        <f t="shared" si="256"/>
        <v>#N/A</v>
      </c>
      <c r="AM674" t="e">
        <f t="shared" si="257"/>
        <v>#N/A</v>
      </c>
      <c r="AN674" t="e">
        <f t="shared" si="258"/>
        <v>#N/A</v>
      </c>
      <c r="AO674" s="261" t="e">
        <f t="shared" si="259"/>
        <v>#N/A</v>
      </c>
      <c r="AP674" s="261" t="e">
        <f t="shared" si="260"/>
        <v>#N/A</v>
      </c>
      <c r="AQ674" s="261" t="e">
        <f t="shared" si="261"/>
        <v>#N/A</v>
      </c>
      <c r="BB674">
        <f t="shared" si="264"/>
        <v>0</v>
      </c>
      <c r="BC674">
        <f t="shared" si="262"/>
        <v>0</v>
      </c>
      <c r="BD674" s="28">
        <f t="shared" si="263"/>
        <v>0</v>
      </c>
    </row>
    <row r="675" spans="37:56" x14ac:dyDescent="0.25">
      <c r="AK675">
        <v>0</v>
      </c>
      <c r="AL675" t="e">
        <f t="shared" si="256"/>
        <v>#N/A</v>
      </c>
      <c r="AM675" t="e">
        <f t="shared" si="257"/>
        <v>#N/A</v>
      </c>
      <c r="AN675" t="e">
        <f t="shared" si="258"/>
        <v>#N/A</v>
      </c>
      <c r="AO675" s="261" t="e">
        <f t="shared" si="259"/>
        <v>#N/A</v>
      </c>
      <c r="AP675" s="261" t="e">
        <f t="shared" si="260"/>
        <v>#N/A</v>
      </c>
      <c r="AQ675" s="261" t="e">
        <f t="shared" si="261"/>
        <v>#N/A</v>
      </c>
      <c r="BB675">
        <f t="shared" si="264"/>
        <v>0</v>
      </c>
      <c r="BC675">
        <f t="shared" si="262"/>
        <v>0</v>
      </c>
      <c r="BD675" s="28">
        <f t="shared" si="263"/>
        <v>0</v>
      </c>
    </row>
    <row r="676" spans="37:56" x14ac:dyDescent="0.25">
      <c r="AK676">
        <v>0</v>
      </c>
      <c r="AL676" t="e">
        <f t="shared" si="256"/>
        <v>#N/A</v>
      </c>
      <c r="AM676" t="e">
        <f t="shared" si="257"/>
        <v>#N/A</v>
      </c>
      <c r="AN676" t="e">
        <f t="shared" si="258"/>
        <v>#N/A</v>
      </c>
      <c r="AO676" s="261" t="e">
        <f t="shared" si="259"/>
        <v>#N/A</v>
      </c>
      <c r="AP676" s="261" t="e">
        <f t="shared" si="260"/>
        <v>#N/A</v>
      </c>
      <c r="AQ676" s="261" t="e">
        <f t="shared" si="261"/>
        <v>#N/A</v>
      </c>
      <c r="BB676">
        <f t="shared" si="264"/>
        <v>0</v>
      </c>
      <c r="BC676">
        <f t="shared" si="262"/>
        <v>0</v>
      </c>
      <c r="BD676" s="28">
        <f t="shared" si="263"/>
        <v>0</v>
      </c>
    </row>
    <row r="677" spans="37:56" x14ac:dyDescent="0.25">
      <c r="AK677">
        <v>0</v>
      </c>
      <c r="AL677" t="e">
        <f t="shared" si="256"/>
        <v>#N/A</v>
      </c>
      <c r="AM677" t="e">
        <f t="shared" si="257"/>
        <v>#N/A</v>
      </c>
      <c r="AN677" t="e">
        <f t="shared" si="258"/>
        <v>#N/A</v>
      </c>
      <c r="AO677" s="261" t="e">
        <f t="shared" si="259"/>
        <v>#N/A</v>
      </c>
      <c r="AP677" s="261" t="e">
        <f t="shared" si="260"/>
        <v>#N/A</v>
      </c>
      <c r="AQ677" s="261" t="e">
        <f t="shared" si="261"/>
        <v>#N/A</v>
      </c>
      <c r="BB677">
        <f t="shared" si="264"/>
        <v>0</v>
      </c>
      <c r="BC677">
        <f t="shared" si="262"/>
        <v>0</v>
      </c>
      <c r="BD677" s="28">
        <f t="shared" si="263"/>
        <v>0</v>
      </c>
    </row>
    <row r="678" spans="37:56" x14ac:dyDescent="0.25">
      <c r="AK678">
        <v>0</v>
      </c>
      <c r="AL678" t="e">
        <f t="shared" si="256"/>
        <v>#N/A</v>
      </c>
      <c r="AM678" t="e">
        <f t="shared" si="257"/>
        <v>#N/A</v>
      </c>
      <c r="AN678" t="e">
        <f t="shared" si="258"/>
        <v>#N/A</v>
      </c>
      <c r="AO678" s="261" t="e">
        <f t="shared" si="259"/>
        <v>#N/A</v>
      </c>
      <c r="AP678" s="261" t="e">
        <f t="shared" si="260"/>
        <v>#N/A</v>
      </c>
      <c r="AQ678" s="261" t="e">
        <f t="shared" si="261"/>
        <v>#N/A</v>
      </c>
      <c r="BB678">
        <f t="shared" si="264"/>
        <v>0</v>
      </c>
      <c r="BC678">
        <f t="shared" si="262"/>
        <v>0</v>
      </c>
      <c r="BD678" s="28">
        <f t="shared" si="263"/>
        <v>0</v>
      </c>
    </row>
    <row r="679" spans="37:56" x14ac:dyDescent="0.25">
      <c r="AK679">
        <v>0</v>
      </c>
      <c r="AL679" t="e">
        <f t="shared" si="256"/>
        <v>#N/A</v>
      </c>
      <c r="AM679" t="e">
        <f t="shared" si="257"/>
        <v>#N/A</v>
      </c>
      <c r="AN679" t="e">
        <f t="shared" si="258"/>
        <v>#N/A</v>
      </c>
      <c r="AO679" s="261" t="e">
        <f t="shared" si="259"/>
        <v>#N/A</v>
      </c>
      <c r="AP679" s="261" t="e">
        <f t="shared" si="260"/>
        <v>#N/A</v>
      </c>
      <c r="AQ679" s="261" t="e">
        <f t="shared" si="261"/>
        <v>#N/A</v>
      </c>
      <c r="BB679">
        <f t="shared" si="264"/>
        <v>0</v>
      </c>
      <c r="BC679">
        <f t="shared" si="262"/>
        <v>0</v>
      </c>
      <c r="BD679" s="28">
        <f t="shared" si="263"/>
        <v>0</v>
      </c>
    </row>
    <row r="680" spans="37:56" x14ac:dyDescent="0.25">
      <c r="AK680">
        <v>0</v>
      </c>
      <c r="AL680" t="e">
        <f t="shared" si="256"/>
        <v>#N/A</v>
      </c>
      <c r="AM680" t="e">
        <f t="shared" si="257"/>
        <v>#N/A</v>
      </c>
      <c r="AN680" t="e">
        <f t="shared" si="258"/>
        <v>#N/A</v>
      </c>
      <c r="AO680" s="261" t="e">
        <f t="shared" si="259"/>
        <v>#N/A</v>
      </c>
      <c r="AP680" s="261" t="e">
        <f t="shared" si="260"/>
        <v>#N/A</v>
      </c>
      <c r="AQ680" s="261" t="e">
        <f t="shared" si="261"/>
        <v>#N/A</v>
      </c>
      <c r="BB680">
        <f t="shared" si="264"/>
        <v>0</v>
      </c>
      <c r="BC680">
        <f t="shared" si="262"/>
        <v>0</v>
      </c>
      <c r="BD680" s="28">
        <f t="shared" si="263"/>
        <v>0</v>
      </c>
    </row>
    <row r="681" spans="37:56" x14ac:dyDescent="0.25">
      <c r="AK681">
        <v>0</v>
      </c>
      <c r="AL681" t="e">
        <f t="shared" si="256"/>
        <v>#N/A</v>
      </c>
      <c r="AM681" t="e">
        <f t="shared" si="257"/>
        <v>#N/A</v>
      </c>
      <c r="AN681" t="e">
        <f t="shared" si="258"/>
        <v>#N/A</v>
      </c>
      <c r="AO681" s="261" t="e">
        <f t="shared" si="259"/>
        <v>#N/A</v>
      </c>
      <c r="AP681" s="261" t="e">
        <f t="shared" si="260"/>
        <v>#N/A</v>
      </c>
      <c r="AQ681" s="261" t="e">
        <f t="shared" si="261"/>
        <v>#N/A</v>
      </c>
      <c r="BB681">
        <f t="shared" si="264"/>
        <v>0</v>
      </c>
      <c r="BC681">
        <f t="shared" si="262"/>
        <v>0</v>
      </c>
      <c r="BD681" s="28">
        <f t="shared" si="263"/>
        <v>0</v>
      </c>
    </row>
    <row r="682" spans="37:56" x14ac:dyDescent="0.25">
      <c r="AK682">
        <v>0</v>
      </c>
      <c r="AL682" t="e">
        <f t="shared" si="256"/>
        <v>#N/A</v>
      </c>
      <c r="AM682" t="e">
        <f t="shared" si="257"/>
        <v>#N/A</v>
      </c>
      <c r="AN682" t="e">
        <f t="shared" si="258"/>
        <v>#N/A</v>
      </c>
      <c r="AO682" s="261" t="e">
        <f t="shared" si="259"/>
        <v>#N/A</v>
      </c>
      <c r="AP682" s="261" t="e">
        <f t="shared" si="260"/>
        <v>#N/A</v>
      </c>
      <c r="AQ682" s="261" t="e">
        <f t="shared" si="261"/>
        <v>#N/A</v>
      </c>
      <c r="BB682">
        <f t="shared" si="264"/>
        <v>0</v>
      </c>
      <c r="BC682">
        <f t="shared" si="262"/>
        <v>0</v>
      </c>
      <c r="BD682" s="28">
        <f t="shared" si="263"/>
        <v>0</v>
      </c>
    </row>
    <row r="683" spans="37:56" x14ac:dyDescent="0.25">
      <c r="AK683">
        <v>0</v>
      </c>
      <c r="AL683" t="e">
        <f t="shared" si="256"/>
        <v>#N/A</v>
      </c>
      <c r="AM683" t="e">
        <f t="shared" si="257"/>
        <v>#N/A</v>
      </c>
      <c r="AN683" t="e">
        <f t="shared" si="258"/>
        <v>#N/A</v>
      </c>
      <c r="AO683" s="261" t="e">
        <f t="shared" si="259"/>
        <v>#N/A</v>
      </c>
      <c r="AP683" s="261" t="e">
        <f t="shared" si="260"/>
        <v>#N/A</v>
      </c>
      <c r="AQ683" s="261" t="e">
        <f t="shared" si="261"/>
        <v>#N/A</v>
      </c>
      <c r="BB683">
        <f t="shared" si="264"/>
        <v>0</v>
      </c>
      <c r="BC683">
        <f t="shared" si="262"/>
        <v>0</v>
      </c>
      <c r="BD683" s="28">
        <f t="shared" si="263"/>
        <v>0</v>
      </c>
    </row>
    <row r="684" spans="37:56" x14ac:dyDescent="0.25">
      <c r="AK684">
        <v>0</v>
      </c>
      <c r="AL684" t="e">
        <f t="shared" si="256"/>
        <v>#N/A</v>
      </c>
      <c r="AM684" t="e">
        <f t="shared" si="257"/>
        <v>#N/A</v>
      </c>
      <c r="AN684" t="e">
        <f t="shared" si="258"/>
        <v>#N/A</v>
      </c>
      <c r="AO684" s="261" t="e">
        <f t="shared" si="259"/>
        <v>#N/A</v>
      </c>
      <c r="AP684" s="261" t="e">
        <f t="shared" si="260"/>
        <v>#N/A</v>
      </c>
      <c r="AQ684" s="261" t="e">
        <f t="shared" si="261"/>
        <v>#N/A</v>
      </c>
      <c r="BB684">
        <f t="shared" si="264"/>
        <v>0</v>
      </c>
      <c r="BC684">
        <f t="shared" si="262"/>
        <v>0</v>
      </c>
      <c r="BD684" s="28">
        <f t="shared" si="263"/>
        <v>0</v>
      </c>
    </row>
    <row r="685" spans="37:56" x14ac:dyDescent="0.25">
      <c r="AK685">
        <v>0</v>
      </c>
      <c r="AL685" t="e">
        <f t="shared" si="256"/>
        <v>#N/A</v>
      </c>
      <c r="AM685" t="e">
        <f t="shared" si="257"/>
        <v>#N/A</v>
      </c>
      <c r="AN685" t="e">
        <f t="shared" si="258"/>
        <v>#N/A</v>
      </c>
      <c r="AO685" s="261" t="e">
        <f t="shared" si="259"/>
        <v>#N/A</v>
      </c>
      <c r="AP685" s="261" t="e">
        <f t="shared" si="260"/>
        <v>#N/A</v>
      </c>
      <c r="AQ685" s="261" t="e">
        <f t="shared" si="261"/>
        <v>#N/A</v>
      </c>
      <c r="BB685">
        <f t="shared" si="264"/>
        <v>0</v>
      </c>
      <c r="BC685">
        <f t="shared" si="262"/>
        <v>0</v>
      </c>
      <c r="BD685" s="28">
        <f t="shared" si="263"/>
        <v>0</v>
      </c>
    </row>
    <row r="686" spans="37:56" x14ac:dyDescent="0.25">
      <c r="AK686">
        <v>0</v>
      </c>
      <c r="AL686" t="e">
        <f t="shared" si="256"/>
        <v>#N/A</v>
      </c>
      <c r="AM686" t="e">
        <f t="shared" si="257"/>
        <v>#N/A</v>
      </c>
      <c r="AN686" t="e">
        <f t="shared" si="258"/>
        <v>#N/A</v>
      </c>
      <c r="AO686" s="261" t="e">
        <f t="shared" si="259"/>
        <v>#N/A</v>
      </c>
      <c r="AP686" s="261" t="e">
        <f t="shared" si="260"/>
        <v>#N/A</v>
      </c>
      <c r="AQ686" s="261" t="e">
        <f t="shared" si="261"/>
        <v>#N/A</v>
      </c>
      <c r="BB686">
        <f t="shared" si="264"/>
        <v>0</v>
      </c>
      <c r="BC686">
        <f t="shared" si="262"/>
        <v>0</v>
      </c>
      <c r="BD686" s="28">
        <f t="shared" si="263"/>
        <v>0</v>
      </c>
    </row>
    <row r="687" spans="37:56" x14ac:dyDescent="0.25">
      <c r="AK687">
        <v>0</v>
      </c>
      <c r="AL687" t="e">
        <f t="shared" si="256"/>
        <v>#N/A</v>
      </c>
      <c r="AM687" t="e">
        <f t="shared" si="257"/>
        <v>#N/A</v>
      </c>
      <c r="AN687" t="e">
        <f t="shared" si="258"/>
        <v>#N/A</v>
      </c>
      <c r="AO687" s="261" t="e">
        <f t="shared" si="259"/>
        <v>#N/A</v>
      </c>
      <c r="AP687" s="261" t="e">
        <f t="shared" si="260"/>
        <v>#N/A</v>
      </c>
      <c r="AQ687" s="261" t="e">
        <f t="shared" si="261"/>
        <v>#N/A</v>
      </c>
      <c r="BB687">
        <f t="shared" si="264"/>
        <v>0</v>
      </c>
      <c r="BC687">
        <f t="shared" si="262"/>
        <v>0</v>
      </c>
      <c r="BD687" s="28">
        <f t="shared" si="263"/>
        <v>0</v>
      </c>
    </row>
    <row r="688" spans="37:56" x14ac:dyDescent="0.25">
      <c r="AK688">
        <v>0</v>
      </c>
      <c r="AL688" t="e">
        <f t="shared" si="256"/>
        <v>#N/A</v>
      </c>
      <c r="AM688" t="e">
        <f t="shared" si="257"/>
        <v>#N/A</v>
      </c>
      <c r="AN688" t="e">
        <f t="shared" si="258"/>
        <v>#N/A</v>
      </c>
      <c r="AO688" s="261" t="e">
        <f t="shared" si="259"/>
        <v>#N/A</v>
      </c>
      <c r="AP688" s="261" t="e">
        <f t="shared" si="260"/>
        <v>#N/A</v>
      </c>
      <c r="AQ688" s="261" t="e">
        <f t="shared" si="261"/>
        <v>#N/A</v>
      </c>
      <c r="BB688">
        <f t="shared" si="264"/>
        <v>0</v>
      </c>
      <c r="BC688">
        <f t="shared" si="262"/>
        <v>0</v>
      </c>
      <c r="BD688" s="28">
        <f t="shared" si="263"/>
        <v>0</v>
      </c>
    </row>
    <row r="689" spans="37:56" x14ac:dyDescent="0.25">
      <c r="AK689">
        <v>0</v>
      </c>
      <c r="AL689" t="e">
        <f t="shared" si="256"/>
        <v>#N/A</v>
      </c>
      <c r="AM689" t="e">
        <f t="shared" si="257"/>
        <v>#N/A</v>
      </c>
      <c r="AN689" t="e">
        <f t="shared" si="258"/>
        <v>#N/A</v>
      </c>
      <c r="AO689" s="261" t="e">
        <f t="shared" si="259"/>
        <v>#N/A</v>
      </c>
      <c r="AP689" s="261" t="e">
        <f t="shared" si="260"/>
        <v>#N/A</v>
      </c>
      <c r="AQ689" s="261" t="e">
        <f t="shared" si="261"/>
        <v>#N/A</v>
      </c>
      <c r="BB689">
        <f t="shared" si="264"/>
        <v>0</v>
      </c>
      <c r="BC689">
        <f t="shared" si="262"/>
        <v>0</v>
      </c>
      <c r="BD689" s="28">
        <f t="shared" si="263"/>
        <v>0</v>
      </c>
    </row>
    <row r="690" spans="37:56" x14ac:dyDescent="0.25">
      <c r="AK690">
        <v>0</v>
      </c>
      <c r="AL690" t="e">
        <f t="shared" si="256"/>
        <v>#N/A</v>
      </c>
      <c r="AM690" t="e">
        <f t="shared" si="257"/>
        <v>#N/A</v>
      </c>
      <c r="AN690" t="e">
        <f t="shared" si="258"/>
        <v>#N/A</v>
      </c>
      <c r="AO690" s="261" t="e">
        <f t="shared" si="259"/>
        <v>#N/A</v>
      </c>
      <c r="AP690" s="261" t="e">
        <f t="shared" si="260"/>
        <v>#N/A</v>
      </c>
      <c r="AQ690" s="261" t="e">
        <f t="shared" si="261"/>
        <v>#N/A</v>
      </c>
      <c r="BB690">
        <f t="shared" si="264"/>
        <v>0</v>
      </c>
      <c r="BC690">
        <f t="shared" si="262"/>
        <v>0</v>
      </c>
      <c r="BD690" s="28">
        <f t="shared" si="263"/>
        <v>0</v>
      </c>
    </row>
    <row r="691" spans="37:56" x14ac:dyDescent="0.25">
      <c r="AK691">
        <v>0</v>
      </c>
      <c r="AL691" t="e">
        <f t="shared" si="256"/>
        <v>#N/A</v>
      </c>
      <c r="AM691" t="e">
        <f t="shared" si="257"/>
        <v>#N/A</v>
      </c>
      <c r="AN691" t="e">
        <f t="shared" si="258"/>
        <v>#N/A</v>
      </c>
      <c r="AO691" s="261" t="e">
        <f t="shared" si="259"/>
        <v>#N/A</v>
      </c>
      <c r="AP691" s="261" t="e">
        <f t="shared" si="260"/>
        <v>#N/A</v>
      </c>
      <c r="AQ691" s="261" t="e">
        <f t="shared" si="261"/>
        <v>#N/A</v>
      </c>
      <c r="BB691">
        <f t="shared" si="264"/>
        <v>0</v>
      </c>
      <c r="BC691">
        <f t="shared" si="262"/>
        <v>0</v>
      </c>
      <c r="BD691" s="28">
        <f t="shared" si="263"/>
        <v>0</v>
      </c>
    </row>
    <row r="692" spans="37:56" x14ac:dyDescent="0.25">
      <c r="AK692">
        <v>0</v>
      </c>
      <c r="AL692" t="e">
        <f t="shared" si="256"/>
        <v>#N/A</v>
      </c>
      <c r="AM692" t="e">
        <f t="shared" si="257"/>
        <v>#N/A</v>
      </c>
      <c r="AN692" t="e">
        <f t="shared" si="258"/>
        <v>#N/A</v>
      </c>
      <c r="AO692" s="261" t="e">
        <f t="shared" si="259"/>
        <v>#N/A</v>
      </c>
      <c r="AP692" s="261" t="e">
        <f t="shared" si="260"/>
        <v>#N/A</v>
      </c>
      <c r="AQ692" s="261" t="e">
        <f t="shared" si="261"/>
        <v>#N/A</v>
      </c>
      <c r="BB692">
        <f t="shared" si="264"/>
        <v>0</v>
      </c>
      <c r="BC692">
        <f t="shared" si="262"/>
        <v>0</v>
      </c>
      <c r="BD692" s="28">
        <f t="shared" si="263"/>
        <v>0</v>
      </c>
    </row>
    <row r="693" spans="37:56" x14ac:dyDescent="0.25">
      <c r="AK693">
        <v>0</v>
      </c>
      <c r="AL693" t="e">
        <f t="shared" si="256"/>
        <v>#N/A</v>
      </c>
      <c r="AM693" t="e">
        <f t="shared" si="257"/>
        <v>#N/A</v>
      </c>
      <c r="AN693" t="e">
        <f t="shared" si="258"/>
        <v>#N/A</v>
      </c>
      <c r="AO693" s="261" t="e">
        <f t="shared" si="259"/>
        <v>#N/A</v>
      </c>
      <c r="AP693" s="261" t="e">
        <f t="shared" si="260"/>
        <v>#N/A</v>
      </c>
      <c r="AQ693" s="261" t="e">
        <f t="shared" si="261"/>
        <v>#N/A</v>
      </c>
      <c r="BB693">
        <f t="shared" si="264"/>
        <v>0</v>
      </c>
      <c r="BC693">
        <f t="shared" si="262"/>
        <v>0</v>
      </c>
      <c r="BD693" s="28">
        <f t="shared" si="263"/>
        <v>0</v>
      </c>
    </row>
    <row r="694" spans="37:56" x14ac:dyDescent="0.25">
      <c r="AK694">
        <v>0</v>
      </c>
      <c r="AL694" t="e">
        <f t="shared" si="256"/>
        <v>#N/A</v>
      </c>
      <c r="AM694" t="e">
        <f t="shared" si="257"/>
        <v>#N/A</v>
      </c>
      <c r="AN694" t="e">
        <f t="shared" si="258"/>
        <v>#N/A</v>
      </c>
      <c r="AO694" s="261" t="e">
        <f t="shared" si="259"/>
        <v>#N/A</v>
      </c>
      <c r="AP694" s="261" t="e">
        <f t="shared" si="260"/>
        <v>#N/A</v>
      </c>
      <c r="AQ694" s="261" t="e">
        <f t="shared" si="261"/>
        <v>#N/A</v>
      </c>
      <c r="BB694">
        <f t="shared" si="264"/>
        <v>0</v>
      </c>
      <c r="BC694">
        <f t="shared" si="262"/>
        <v>0</v>
      </c>
      <c r="BD694" s="28">
        <f t="shared" si="263"/>
        <v>0</v>
      </c>
    </row>
    <row r="695" spans="37:56" x14ac:dyDescent="0.25">
      <c r="AK695">
        <v>0</v>
      </c>
      <c r="AL695" t="e">
        <f t="shared" si="256"/>
        <v>#N/A</v>
      </c>
      <c r="AM695" t="e">
        <f t="shared" si="257"/>
        <v>#N/A</v>
      </c>
      <c r="AN695" t="e">
        <f t="shared" si="258"/>
        <v>#N/A</v>
      </c>
      <c r="AO695" s="261" t="e">
        <f t="shared" si="259"/>
        <v>#N/A</v>
      </c>
      <c r="AP695" s="261" t="e">
        <f t="shared" si="260"/>
        <v>#N/A</v>
      </c>
      <c r="AQ695" s="261" t="e">
        <f t="shared" si="261"/>
        <v>#N/A</v>
      </c>
      <c r="BB695">
        <f t="shared" si="264"/>
        <v>0</v>
      </c>
      <c r="BC695">
        <f t="shared" si="262"/>
        <v>0</v>
      </c>
      <c r="BD695" s="28">
        <f t="shared" si="263"/>
        <v>0</v>
      </c>
    </row>
    <row r="696" spans="37:56" x14ac:dyDescent="0.25">
      <c r="AK696">
        <v>0</v>
      </c>
      <c r="AL696" t="e">
        <f t="shared" si="256"/>
        <v>#N/A</v>
      </c>
      <c r="AM696" t="e">
        <f t="shared" si="257"/>
        <v>#N/A</v>
      </c>
      <c r="AN696" t="e">
        <f t="shared" si="258"/>
        <v>#N/A</v>
      </c>
      <c r="AO696" s="261" t="e">
        <f t="shared" si="259"/>
        <v>#N/A</v>
      </c>
      <c r="AP696" s="261" t="e">
        <f t="shared" si="260"/>
        <v>#N/A</v>
      </c>
      <c r="AQ696" s="261" t="e">
        <f t="shared" si="261"/>
        <v>#N/A</v>
      </c>
      <c r="BB696">
        <f t="shared" si="264"/>
        <v>0</v>
      </c>
      <c r="BC696">
        <f t="shared" si="262"/>
        <v>0</v>
      </c>
      <c r="BD696" s="28">
        <f t="shared" si="263"/>
        <v>0</v>
      </c>
    </row>
    <row r="697" spans="37:56" x14ac:dyDescent="0.25">
      <c r="AK697">
        <v>0</v>
      </c>
      <c r="AL697" t="e">
        <f t="shared" si="256"/>
        <v>#N/A</v>
      </c>
      <c r="AM697" t="e">
        <f t="shared" si="257"/>
        <v>#N/A</v>
      </c>
      <c r="AN697" t="e">
        <f t="shared" si="258"/>
        <v>#N/A</v>
      </c>
      <c r="AO697" s="261" t="e">
        <f t="shared" si="259"/>
        <v>#N/A</v>
      </c>
      <c r="AP697" s="261" t="e">
        <f t="shared" si="260"/>
        <v>#N/A</v>
      </c>
      <c r="AQ697" s="261" t="e">
        <f t="shared" si="261"/>
        <v>#N/A</v>
      </c>
      <c r="BB697">
        <f t="shared" si="264"/>
        <v>0</v>
      </c>
      <c r="BC697">
        <f t="shared" si="262"/>
        <v>0</v>
      </c>
      <c r="BD697" s="28">
        <f t="shared" si="263"/>
        <v>0</v>
      </c>
    </row>
    <row r="698" spans="37:56" x14ac:dyDescent="0.25">
      <c r="AK698">
        <v>0</v>
      </c>
      <c r="AL698" t="e">
        <f t="shared" si="256"/>
        <v>#N/A</v>
      </c>
      <c r="AM698" t="e">
        <f t="shared" si="257"/>
        <v>#N/A</v>
      </c>
      <c r="AN698" t="e">
        <f t="shared" si="258"/>
        <v>#N/A</v>
      </c>
      <c r="AO698" s="261" t="e">
        <f t="shared" si="259"/>
        <v>#N/A</v>
      </c>
      <c r="AP698" s="261" t="e">
        <f t="shared" si="260"/>
        <v>#N/A</v>
      </c>
      <c r="AQ698" s="261" t="e">
        <f t="shared" si="261"/>
        <v>#N/A</v>
      </c>
      <c r="BB698">
        <f t="shared" si="264"/>
        <v>0</v>
      </c>
      <c r="BC698">
        <f t="shared" si="262"/>
        <v>0</v>
      </c>
      <c r="BD698" s="28">
        <f t="shared" si="263"/>
        <v>0</v>
      </c>
    </row>
    <row r="699" spans="37:56" x14ac:dyDescent="0.25">
      <c r="AK699">
        <v>0</v>
      </c>
      <c r="AL699" t="e">
        <f t="shared" si="256"/>
        <v>#N/A</v>
      </c>
      <c r="AM699" t="e">
        <f t="shared" si="257"/>
        <v>#N/A</v>
      </c>
      <c r="AN699" t="e">
        <f t="shared" si="258"/>
        <v>#N/A</v>
      </c>
      <c r="AO699" s="261" t="e">
        <f t="shared" si="259"/>
        <v>#N/A</v>
      </c>
      <c r="AP699" s="261" t="e">
        <f t="shared" si="260"/>
        <v>#N/A</v>
      </c>
      <c r="AQ699" s="261" t="e">
        <f t="shared" si="261"/>
        <v>#N/A</v>
      </c>
      <c r="BB699">
        <f t="shared" si="264"/>
        <v>0</v>
      </c>
      <c r="BC699">
        <f t="shared" si="262"/>
        <v>0</v>
      </c>
      <c r="BD699" s="28">
        <f t="shared" si="263"/>
        <v>0</v>
      </c>
    </row>
    <row r="700" spans="37:56" x14ac:dyDescent="0.25">
      <c r="AK700">
        <v>0</v>
      </c>
      <c r="AL700" t="e">
        <f t="shared" si="256"/>
        <v>#N/A</v>
      </c>
      <c r="AM700" t="e">
        <f t="shared" si="257"/>
        <v>#N/A</v>
      </c>
      <c r="AN700" t="e">
        <f t="shared" si="258"/>
        <v>#N/A</v>
      </c>
      <c r="AO700" s="261" t="e">
        <f t="shared" si="259"/>
        <v>#N/A</v>
      </c>
      <c r="AP700" s="261" t="e">
        <f t="shared" si="260"/>
        <v>#N/A</v>
      </c>
      <c r="AQ700" s="261" t="e">
        <f t="shared" si="261"/>
        <v>#N/A</v>
      </c>
      <c r="BB700">
        <f t="shared" si="264"/>
        <v>0</v>
      </c>
      <c r="BC700">
        <f t="shared" si="262"/>
        <v>0</v>
      </c>
      <c r="BD700" s="28">
        <f t="shared" si="263"/>
        <v>0</v>
      </c>
    </row>
    <row r="701" spans="37:56" x14ac:dyDescent="0.25">
      <c r="AK701">
        <v>0</v>
      </c>
      <c r="AL701" t="e">
        <f t="shared" si="256"/>
        <v>#N/A</v>
      </c>
      <c r="AM701" t="e">
        <f t="shared" si="257"/>
        <v>#N/A</v>
      </c>
      <c r="AN701" t="e">
        <f t="shared" si="258"/>
        <v>#N/A</v>
      </c>
      <c r="AO701" s="261" t="e">
        <f t="shared" si="259"/>
        <v>#N/A</v>
      </c>
      <c r="AP701" s="261" t="e">
        <f t="shared" si="260"/>
        <v>#N/A</v>
      </c>
      <c r="AQ701" s="261" t="e">
        <f t="shared" si="261"/>
        <v>#N/A</v>
      </c>
      <c r="BB701">
        <f t="shared" si="264"/>
        <v>0</v>
      </c>
      <c r="BC701">
        <f t="shared" si="262"/>
        <v>0</v>
      </c>
      <c r="BD701" s="28">
        <f t="shared" si="263"/>
        <v>0</v>
      </c>
    </row>
    <row r="702" spans="37:56" x14ac:dyDescent="0.25">
      <c r="AK702">
        <v>0</v>
      </c>
      <c r="AL702" t="e">
        <f t="shared" si="256"/>
        <v>#N/A</v>
      </c>
      <c r="AM702" t="e">
        <f t="shared" si="257"/>
        <v>#N/A</v>
      </c>
      <c r="AN702" t="e">
        <f t="shared" si="258"/>
        <v>#N/A</v>
      </c>
      <c r="AO702" s="261" t="e">
        <f t="shared" si="259"/>
        <v>#N/A</v>
      </c>
      <c r="AP702" s="261" t="e">
        <f t="shared" si="260"/>
        <v>#N/A</v>
      </c>
      <c r="AQ702" s="261" t="e">
        <f t="shared" si="261"/>
        <v>#N/A</v>
      </c>
      <c r="BB702">
        <f t="shared" si="264"/>
        <v>0</v>
      </c>
      <c r="BC702">
        <f t="shared" si="262"/>
        <v>0</v>
      </c>
      <c r="BD702" s="28">
        <f t="shared" si="263"/>
        <v>0</v>
      </c>
    </row>
    <row r="703" spans="37:56" x14ac:dyDescent="0.25">
      <c r="AK703">
        <v>0</v>
      </c>
      <c r="AL703" t="e">
        <f t="shared" si="256"/>
        <v>#N/A</v>
      </c>
      <c r="AM703" t="e">
        <f t="shared" si="257"/>
        <v>#N/A</v>
      </c>
      <c r="AN703" t="e">
        <f t="shared" si="258"/>
        <v>#N/A</v>
      </c>
      <c r="AO703" s="261" t="e">
        <f t="shared" si="259"/>
        <v>#N/A</v>
      </c>
      <c r="AP703" s="261" t="e">
        <f t="shared" si="260"/>
        <v>#N/A</v>
      </c>
      <c r="AQ703" s="261" t="e">
        <f t="shared" si="261"/>
        <v>#N/A</v>
      </c>
      <c r="BB703">
        <f t="shared" si="264"/>
        <v>0</v>
      </c>
      <c r="BC703">
        <f t="shared" si="262"/>
        <v>0</v>
      </c>
      <c r="BD703" s="28">
        <f t="shared" si="263"/>
        <v>0</v>
      </c>
    </row>
    <row r="704" spans="37:56" x14ac:dyDescent="0.25">
      <c r="AK704">
        <v>0</v>
      </c>
      <c r="AL704" t="e">
        <f t="shared" si="256"/>
        <v>#N/A</v>
      </c>
      <c r="AM704" t="e">
        <f t="shared" si="257"/>
        <v>#N/A</v>
      </c>
      <c r="AN704" t="e">
        <f t="shared" si="258"/>
        <v>#N/A</v>
      </c>
      <c r="AO704" s="261" t="e">
        <f t="shared" si="259"/>
        <v>#N/A</v>
      </c>
      <c r="AP704" s="261" t="e">
        <f t="shared" si="260"/>
        <v>#N/A</v>
      </c>
      <c r="AQ704" s="261" t="e">
        <f t="shared" si="261"/>
        <v>#N/A</v>
      </c>
      <c r="BB704">
        <f t="shared" si="264"/>
        <v>0</v>
      </c>
      <c r="BC704">
        <f t="shared" si="262"/>
        <v>0</v>
      </c>
      <c r="BD704" s="28">
        <f t="shared" si="263"/>
        <v>0</v>
      </c>
    </row>
    <row r="705" spans="37:56" x14ac:dyDescent="0.25">
      <c r="AK705">
        <v>0</v>
      </c>
      <c r="AL705" t="e">
        <f t="shared" si="256"/>
        <v>#N/A</v>
      </c>
      <c r="AM705" t="e">
        <f t="shared" si="257"/>
        <v>#N/A</v>
      </c>
      <c r="AN705" t="e">
        <f t="shared" si="258"/>
        <v>#N/A</v>
      </c>
      <c r="AO705" s="261" t="e">
        <f t="shared" si="259"/>
        <v>#N/A</v>
      </c>
      <c r="AP705" s="261" t="e">
        <f t="shared" si="260"/>
        <v>#N/A</v>
      </c>
      <c r="AQ705" s="261" t="e">
        <f t="shared" si="261"/>
        <v>#N/A</v>
      </c>
      <c r="BB705">
        <f t="shared" si="264"/>
        <v>0</v>
      </c>
      <c r="BC705">
        <f t="shared" si="262"/>
        <v>0</v>
      </c>
      <c r="BD705" s="28">
        <f t="shared" si="263"/>
        <v>0</v>
      </c>
    </row>
    <row r="706" spans="37:56" x14ac:dyDescent="0.25">
      <c r="AK706">
        <v>0</v>
      </c>
      <c r="AL706" t="e">
        <f t="shared" si="256"/>
        <v>#N/A</v>
      </c>
      <c r="AM706" t="e">
        <f t="shared" si="257"/>
        <v>#N/A</v>
      </c>
      <c r="AN706" t="e">
        <f t="shared" si="258"/>
        <v>#N/A</v>
      </c>
      <c r="AO706" s="261" t="e">
        <f t="shared" si="259"/>
        <v>#N/A</v>
      </c>
      <c r="AP706" s="261" t="e">
        <f t="shared" si="260"/>
        <v>#N/A</v>
      </c>
      <c r="AQ706" s="261" t="e">
        <f t="shared" si="261"/>
        <v>#N/A</v>
      </c>
      <c r="BB706">
        <f t="shared" si="264"/>
        <v>0</v>
      </c>
      <c r="BC706">
        <f t="shared" si="262"/>
        <v>0</v>
      </c>
      <c r="BD706" s="28">
        <f t="shared" si="263"/>
        <v>0</v>
      </c>
    </row>
    <row r="707" spans="37:56" x14ac:dyDescent="0.25">
      <c r="AK707">
        <v>0</v>
      </c>
      <c r="AL707" t="e">
        <f t="shared" ref="AL707:AL770" si="265">_xlfn.XLOOKUP(AK707,A:A,F:F)</f>
        <v>#N/A</v>
      </c>
      <c r="AM707" t="e">
        <f t="shared" ref="AM707:AM770" si="266">_xlfn.XLOOKUP(AK707,A:A,J:J)</f>
        <v>#N/A</v>
      </c>
      <c r="AN707" t="e">
        <f t="shared" ref="AN707:AN770" si="267">_xlfn.XLOOKUP(AK707,A:A,M:M)+_xlfn.XLOOKUP(AK707,A:A,N:N)</f>
        <v>#N/A</v>
      </c>
      <c r="AO707" s="261" t="e">
        <f t="shared" ref="AO707:AO770" si="268">_xlfn.XLOOKUP(AK707,A:A,AG:AG)</f>
        <v>#N/A</v>
      </c>
      <c r="AP707" s="261" t="e">
        <f t="shared" ref="AP707:AP770" si="269">_xlfn.XLOOKUP(AK707,A:A,AD:AD)</f>
        <v>#N/A</v>
      </c>
      <c r="AQ707" s="261" t="e">
        <f t="shared" ref="AQ707:AQ770" si="270">_xlfn.XLOOKUP(AK707,A:A,AE:AE)</f>
        <v>#N/A</v>
      </c>
      <c r="BB707">
        <f t="shared" si="264"/>
        <v>0</v>
      </c>
      <c r="BC707">
        <f t="shared" ref="BC707:BC770" si="271">_xlfn.XLOOKUP(BA707,A:A,J:J)</f>
        <v>0</v>
      </c>
      <c r="BD707" s="28">
        <f t="shared" ref="BD707:BD770" si="272">_xlfn.XLOOKUP(BA707,A:A,M:M)+_xlfn.XLOOKUP(BA707,A:A,N:N)</f>
        <v>0</v>
      </c>
    </row>
    <row r="708" spans="37:56" x14ac:dyDescent="0.25">
      <c r="AK708">
        <v>0</v>
      </c>
      <c r="AL708" t="e">
        <f t="shared" si="265"/>
        <v>#N/A</v>
      </c>
      <c r="AM708" t="e">
        <f t="shared" si="266"/>
        <v>#N/A</v>
      </c>
      <c r="AN708" t="e">
        <f t="shared" si="267"/>
        <v>#N/A</v>
      </c>
      <c r="AO708" s="261" t="e">
        <f t="shared" si="268"/>
        <v>#N/A</v>
      </c>
      <c r="AP708" s="261" t="e">
        <f t="shared" si="269"/>
        <v>#N/A</v>
      </c>
      <c r="AQ708" s="261" t="e">
        <f t="shared" si="270"/>
        <v>#N/A</v>
      </c>
      <c r="BB708">
        <f t="shared" si="264"/>
        <v>0</v>
      </c>
      <c r="BC708">
        <f t="shared" si="271"/>
        <v>0</v>
      </c>
      <c r="BD708" s="28">
        <f t="shared" si="272"/>
        <v>0</v>
      </c>
    </row>
    <row r="709" spans="37:56" x14ac:dyDescent="0.25">
      <c r="AK709">
        <v>0</v>
      </c>
      <c r="AL709" t="e">
        <f t="shared" si="265"/>
        <v>#N/A</v>
      </c>
      <c r="AM709" t="e">
        <f t="shared" si="266"/>
        <v>#N/A</v>
      </c>
      <c r="AN709" t="e">
        <f t="shared" si="267"/>
        <v>#N/A</v>
      </c>
      <c r="AO709" s="261" t="e">
        <f t="shared" si="268"/>
        <v>#N/A</v>
      </c>
      <c r="AP709" s="261" t="e">
        <f t="shared" si="269"/>
        <v>#N/A</v>
      </c>
      <c r="AQ709" s="261" t="e">
        <f t="shared" si="270"/>
        <v>#N/A</v>
      </c>
      <c r="BB709">
        <f t="shared" si="264"/>
        <v>0</v>
      </c>
      <c r="BC709">
        <f t="shared" si="271"/>
        <v>0</v>
      </c>
      <c r="BD709" s="28">
        <f t="shared" si="272"/>
        <v>0</v>
      </c>
    </row>
    <row r="710" spans="37:56" x14ac:dyDescent="0.25">
      <c r="AK710">
        <v>0</v>
      </c>
      <c r="AL710" t="e">
        <f t="shared" si="265"/>
        <v>#N/A</v>
      </c>
      <c r="AM710" t="e">
        <f t="shared" si="266"/>
        <v>#N/A</v>
      </c>
      <c r="AN710" t="e">
        <f t="shared" si="267"/>
        <v>#N/A</v>
      </c>
      <c r="AO710" s="261" t="e">
        <f t="shared" si="268"/>
        <v>#N/A</v>
      </c>
      <c r="AP710" s="261" t="e">
        <f t="shared" si="269"/>
        <v>#N/A</v>
      </c>
      <c r="AQ710" s="261" t="e">
        <f t="shared" si="270"/>
        <v>#N/A</v>
      </c>
      <c r="BB710">
        <f t="shared" ref="BB710:BB773" si="273">_xlfn.XLOOKUP(BA710,A:A,E:E)</f>
        <v>0</v>
      </c>
      <c r="BC710">
        <f t="shared" si="271"/>
        <v>0</v>
      </c>
      <c r="BD710" s="28">
        <f t="shared" si="272"/>
        <v>0</v>
      </c>
    </row>
    <row r="711" spans="37:56" x14ac:dyDescent="0.25">
      <c r="AK711">
        <v>0</v>
      </c>
      <c r="AL711" t="e">
        <f t="shared" si="265"/>
        <v>#N/A</v>
      </c>
      <c r="AM711" t="e">
        <f t="shared" si="266"/>
        <v>#N/A</v>
      </c>
      <c r="AN711" t="e">
        <f t="shared" si="267"/>
        <v>#N/A</v>
      </c>
      <c r="AO711" s="261" t="e">
        <f t="shared" si="268"/>
        <v>#N/A</v>
      </c>
      <c r="AP711" s="261" t="e">
        <f t="shared" si="269"/>
        <v>#N/A</v>
      </c>
      <c r="AQ711" s="261" t="e">
        <f t="shared" si="270"/>
        <v>#N/A</v>
      </c>
      <c r="BB711">
        <f t="shared" si="273"/>
        <v>0</v>
      </c>
      <c r="BC711">
        <f t="shared" si="271"/>
        <v>0</v>
      </c>
      <c r="BD711" s="28">
        <f t="shared" si="272"/>
        <v>0</v>
      </c>
    </row>
    <row r="712" spans="37:56" x14ac:dyDescent="0.25">
      <c r="AK712">
        <v>0</v>
      </c>
      <c r="AL712" t="e">
        <f t="shared" si="265"/>
        <v>#N/A</v>
      </c>
      <c r="AM712" t="e">
        <f t="shared" si="266"/>
        <v>#N/A</v>
      </c>
      <c r="AN712" t="e">
        <f t="shared" si="267"/>
        <v>#N/A</v>
      </c>
      <c r="AO712" s="261" t="e">
        <f t="shared" si="268"/>
        <v>#N/A</v>
      </c>
      <c r="AP712" s="261" t="e">
        <f t="shared" si="269"/>
        <v>#N/A</v>
      </c>
      <c r="AQ712" s="261" t="e">
        <f t="shared" si="270"/>
        <v>#N/A</v>
      </c>
      <c r="BB712">
        <f t="shared" si="273"/>
        <v>0</v>
      </c>
      <c r="BC712">
        <f t="shared" si="271"/>
        <v>0</v>
      </c>
      <c r="BD712" s="28">
        <f t="shared" si="272"/>
        <v>0</v>
      </c>
    </row>
    <row r="713" spans="37:56" x14ac:dyDescent="0.25">
      <c r="AK713">
        <v>0</v>
      </c>
      <c r="AL713" t="e">
        <f t="shared" si="265"/>
        <v>#N/A</v>
      </c>
      <c r="AM713" t="e">
        <f t="shared" si="266"/>
        <v>#N/A</v>
      </c>
      <c r="AN713" t="e">
        <f t="shared" si="267"/>
        <v>#N/A</v>
      </c>
      <c r="AO713" s="261" t="e">
        <f t="shared" si="268"/>
        <v>#N/A</v>
      </c>
      <c r="AP713" s="261" t="e">
        <f t="shared" si="269"/>
        <v>#N/A</v>
      </c>
      <c r="AQ713" s="261" t="e">
        <f t="shared" si="270"/>
        <v>#N/A</v>
      </c>
      <c r="BB713">
        <f t="shared" si="273"/>
        <v>0</v>
      </c>
      <c r="BC713">
        <f t="shared" si="271"/>
        <v>0</v>
      </c>
      <c r="BD713" s="28">
        <f t="shared" si="272"/>
        <v>0</v>
      </c>
    </row>
    <row r="714" spans="37:56" x14ac:dyDescent="0.25">
      <c r="AK714">
        <v>0</v>
      </c>
      <c r="AL714" t="e">
        <f t="shared" si="265"/>
        <v>#N/A</v>
      </c>
      <c r="AM714" t="e">
        <f t="shared" si="266"/>
        <v>#N/A</v>
      </c>
      <c r="AN714" t="e">
        <f t="shared" si="267"/>
        <v>#N/A</v>
      </c>
      <c r="AO714" s="261" t="e">
        <f t="shared" si="268"/>
        <v>#N/A</v>
      </c>
      <c r="AP714" s="261" t="e">
        <f t="shared" si="269"/>
        <v>#N/A</v>
      </c>
      <c r="AQ714" s="261" t="e">
        <f t="shared" si="270"/>
        <v>#N/A</v>
      </c>
      <c r="BB714">
        <f t="shared" si="273"/>
        <v>0</v>
      </c>
      <c r="BC714">
        <f t="shared" si="271"/>
        <v>0</v>
      </c>
      <c r="BD714" s="28">
        <f t="shared" si="272"/>
        <v>0</v>
      </c>
    </row>
    <row r="715" spans="37:56" x14ac:dyDescent="0.25">
      <c r="AK715">
        <v>0</v>
      </c>
      <c r="AL715" t="e">
        <f t="shared" si="265"/>
        <v>#N/A</v>
      </c>
      <c r="AM715" t="e">
        <f t="shared" si="266"/>
        <v>#N/A</v>
      </c>
      <c r="AN715" t="e">
        <f t="shared" si="267"/>
        <v>#N/A</v>
      </c>
      <c r="AO715" s="261" t="e">
        <f t="shared" si="268"/>
        <v>#N/A</v>
      </c>
      <c r="AP715" s="261" t="e">
        <f t="shared" si="269"/>
        <v>#N/A</v>
      </c>
      <c r="AQ715" s="261" t="e">
        <f t="shared" si="270"/>
        <v>#N/A</v>
      </c>
      <c r="BB715">
        <f t="shared" si="273"/>
        <v>0</v>
      </c>
      <c r="BC715">
        <f t="shared" si="271"/>
        <v>0</v>
      </c>
      <c r="BD715" s="28">
        <f t="shared" si="272"/>
        <v>0</v>
      </c>
    </row>
    <row r="716" spans="37:56" x14ac:dyDescent="0.25">
      <c r="AK716">
        <v>0</v>
      </c>
      <c r="AL716" t="e">
        <f t="shared" si="265"/>
        <v>#N/A</v>
      </c>
      <c r="AM716" t="e">
        <f t="shared" si="266"/>
        <v>#N/A</v>
      </c>
      <c r="AN716" t="e">
        <f t="shared" si="267"/>
        <v>#N/A</v>
      </c>
      <c r="AO716" s="261" t="e">
        <f t="shared" si="268"/>
        <v>#N/A</v>
      </c>
      <c r="AP716" s="261" t="e">
        <f t="shared" si="269"/>
        <v>#N/A</v>
      </c>
      <c r="AQ716" s="261" t="e">
        <f t="shared" si="270"/>
        <v>#N/A</v>
      </c>
      <c r="BB716">
        <f t="shared" si="273"/>
        <v>0</v>
      </c>
      <c r="BC716">
        <f t="shared" si="271"/>
        <v>0</v>
      </c>
      <c r="BD716" s="28">
        <f t="shared" si="272"/>
        <v>0</v>
      </c>
    </row>
    <row r="717" spans="37:56" x14ac:dyDescent="0.25">
      <c r="AK717">
        <v>0</v>
      </c>
      <c r="AL717" t="e">
        <f t="shared" si="265"/>
        <v>#N/A</v>
      </c>
      <c r="AM717" t="e">
        <f t="shared" si="266"/>
        <v>#N/A</v>
      </c>
      <c r="AN717" t="e">
        <f t="shared" si="267"/>
        <v>#N/A</v>
      </c>
      <c r="AO717" s="261" t="e">
        <f t="shared" si="268"/>
        <v>#N/A</v>
      </c>
      <c r="AP717" s="261" t="e">
        <f t="shared" si="269"/>
        <v>#N/A</v>
      </c>
      <c r="AQ717" s="261" t="e">
        <f t="shared" si="270"/>
        <v>#N/A</v>
      </c>
      <c r="BB717">
        <f t="shared" si="273"/>
        <v>0</v>
      </c>
      <c r="BC717">
        <f t="shared" si="271"/>
        <v>0</v>
      </c>
      <c r="BD717" s="28">
        <f t="shared" si="272"/>
        <v>0</v>
      </c>
    </row>
    <row r="718" spans="37:56" x14ac:dyDescent="0.25">
      <c r="AK718">
        <v>0</v>
      </c>
      <c r="AL718" t="e">
        <f t="shared" si="265"/>
        <v>#N/A</v>
      </c>
      <c r="AM718" t="e">
        <f t="shared" si="266"/>
        <v>#N/A</v>
      </c>
      <c r="AN718" t="e">
        <f t="shared" si="267"/>
        <v>#N/A</v>
      </c>
      <c r="AO718" s="261" t="e">
        <f t="shared" si="268"/>
        <v>#N/A</v>
      </c>
      <c r="AP718" s="261" t="e">
        <f t="shared" si="269"/>
        <v>#N/A</v>
      </c>
      <c r="AQ718" s="261" t="e">
        <f t="shared" si="270"/>
        <v>#N/A</v>
      </c>
      <c r="BB718">
        <f t="shared" si="273"/>
        <v>0</v>
      </c>
      <c r="BC718">
        <f t="shared" si="271"/>
        <v>0</v>
      </c>
      <c r="BD718" s="28">
        <f t="shared" si="272"/>
        <v>0</v>
      </c>
    </row>
    <row r="719" spans="37:56" x14ac:dyDescent="0.25">
      <c r="AK719">
        <v>0</v>
      </c>
      <c r="AL719" t="e">
        <f t="shared" si="265"/>
        <v>#N/A</v>
      </c>
      <c r="AM719" t="e">
        <f t="shared" si="266"/>
        <v>#N/A</v>
      </c>
      <c r="AN719" t="e">
        <f t="shared" si="267"/>
        <v>#N/A</v>
      </c>
      <c r="AO719" s="261" t="e">
        <f t="shared" si="268"/>
        <v>#N/A</v>
      </c>
      <c r="AP719" s="261" t="e">
        <f t="shared" si="269"/>
        <v>#N/A</v>
      </c>
      <c r="AQ719" s="261" t="e">
        <f t="shared" si="270"/>
        <v>#N/A</v>
      </c>
      <c r="BB719">
        <f t="shared" si="273"/>
        <v>0</v>
      </c>
      <c r="BC719">
        <f t="shared" si="271"/>
        <v>0</v>
      </c>
      <c r="BD719" s="28">
        <f t="shared" si="272"/>
        <v>0</v>
      </c>
    </row>
    <row r="720" spans="37:56" x14ac:dyDescent="0.25">
      <c r="AK720">
        <v>0</v>
      </c>
      <c r="AL720" t="e">
        <f t="shared" si="265"/>
        <v>#N/A</v>
      </c>
      <c r="AM720" t="e">
        <f t="shared" si="266"/>
        <v>#N/A</v>
      </c>
      <c r="AN720" t="e">
        <f t="shared" si="267"/>
        <v>#N/A</v>
      </c>
      <c r="AO720" s="261" t="e">
        <f t="shared" si="268"/>
        <v>#N/A</v>
      </c>
      <c r="AP720" s="261" t="e">
        <f t="shared" si="269"/>
        <v>#N/A</v>
      </c>
      <c r="AQ720" s="261" t="e">
        <f t="shared" si="270"/>
        <v>#N/A</v>
      </c>
      <c r="BB720">
        <f t="shared" si="273"/>
        <v>0</v>
      </c>
      <c r="BC720">
        <f t="shared" si="271"/>
        <v>0</v>
      </c>
      <c r="BD720" s="28">
        <f t="shared" si="272"/>
        <v>0</v>
      </c>
    </row>
    <row r="721" spans="37:56" x14ac:dyDescent="0.25">
      <c r="AK721">
        <v>0</v>
      </c>
      <c r="AL721" t="e">
        <f t="shared" si="265"/>
        <v>#N/A</v>
      </c>
      <c r="AM721" t="e">
        <f t="shared" si="266"/>
        <v>#N/A</v>
      </c>
      <c r="AN721" t="e">
        <f t="shared" si="267"/>
        <v>#N/A</v>
      </c>
      <c r="AO721" s="261" t="e">
        <f t="shared" si="268"/>
        <v>#N/A</v>
      </c>
      <c r="AP721" s="261" t="e">
        <f t="shared" si="269"/>
        <v>#N/A</v>
      </c>
      <c r="AQ721" s="261" t="e">
        <f t="shared" si="270"/>
        <v>#N/A</v>
      </c>
      <c r="BB721">
        <f t="shared" si="273"/>
        <v>0</v>
      </c>
      <c r="BC721">
        <f t="shared" si="271"/>
        <v>0</v>
      </c>
      <c r="BD721" s="28">
        <f t="shared" si="272"/>
        <v>0</v>
      </c>
    </row>
    <row r="722" spans="37:56" x14ac:dyDescent="0.25">
      <c r="AK722">
        <v>0</v>
      </c>
      <c r="AL722" t="e">
        <f t="shared" si="265"/>
        <v>#N/A</v>
      </c>
      <c r="AM722" t="e">
        <f t="shared" si="266"/>
        <v>#N/A</v>
      </c>
      <c r="AN722" t="e">
        <f t="shared" si="267"/>
        <v>#N/A</v>
      </c>
      <c r="AO722" s="261" t="e">
        <f t="shared" si="268"/>
        <v>#N/A</v>
      </c>
      <c r="AP722" s="261" t="e">
        <f t="shared" si="269"/>
        <v>#N/A</v>
      </c>
      <c r="AQ722" s="261" t="e">
        <f t="shared" si="270"/>
        <v>#N/A</v>
      </c>
      <c r="BB722">
        <f t="shared" si="273"/>
        <v>0</v>
      </c>
      <c r="BC722">
        <f t="shared" si="271"/>
        <v>0</v>
      </c>
      <c r="BD722" s="28">
        <f t="shared" si="272"/>
        <v>0</v>
      </c>
    </row>
    <row r="723" spans="37:56" x14ac:dyDescent="0.25">
      <c r="AK723">
        <v>0</v>
      </c>
      <c r="AL723" t="e">
        <f t="shared" si="265"/>
        <v>#N/A</v>
      </c>
      <c r="AM723" t="e">
        <f t="shared" si="266"/>
        <v>#N/A</v>
      </c>
      <c r="AN723" t="e">
        <f t="shared" si="267"/>
        <v>#N/A</v>
      </c>
      <c r="AO723" s="261" t="e">
        <f t="shared" si="268"/>
        <v>#N/A</v>
      </c>
      <c r="AP723" s="261" t="e">
        <f t="shared" si="269"/>
        <v>#N/A</v>
      </c>
      <c r="AQ723" s="261" t="e">
        <f t="shared" si="270"/>
        <v>#N/A</v>
      </c>
      <c r="BB723">
        <f t="shared" si="273"/>
        <v>0</v>
      </c>
      <c r="BC723">
        <f t="shared" si="271"/>
        <v>0</v>
      </c>
      <c r="BD723" s="28">
        <f t="shared" si="272"/>
        <v>0</v>
      </c>
    </row>
    <row r="724" spans="37:56" x14ac:dyDescent="0.25">
      <c r="AK724">
        <v>0</v>
      </c>
      <c r="AL724" t="e">
        <f t="shared" si="265"/>
        <v>#N/A</v>
      </c>
      <c r="AM724" t="e">
        <f t="shared" si="266"/>
        <v>#N/A</v>
      </c>
      <c r="AN724" t="e">
        <f t="shared" si="267"/>
        <v>#N/A</v>
      </c>
      <c r="AO724" s="261" t="e">
        <f t="shared" si="268"/>
        <v>#N/A</v>
      </c>
      <c r="AP724" s="261" t="e">
        <f t="shared" si="269"/>
        <v>#N/A</v>
      </c>
      <c r="AQ724" s="261" t="e">
        <f t="shared" si="270"/>
        <v>#N/A</v>
      </c>
      <c r="BB724">
        <f t="shared" si="273"/>
        <v>0</v>
      </c>
      <c r="BC724">
        <f t="shared" si="271"/>
        <v>0</v>
      </c>
      <c r="BD724" s="28">
        <f t="shared" si="272"/>
        <v>0</v>
      </c>
    </row>
    <row r="725" spans="37:56" x14ac:dyDescent="0.25">
      <c r="AK725">
        <v>0</v>
      </c>
      <c r="AL725" t="e">
        <f t="shared" si="265"/>
        <v>#N/A</v>
      </c>
      <c r="AM725" t="e">
        <f t="shared" si="266"/>
        <v>#N/A</v>
      </c>
      <c r="AN725" t="e">
        <f t="shared" si="267"/>
        <v>#N/A</v>
      </c>
      <c r="AO725" s="261" t="e">
        <f t="shared" si="268"/>
        <v>#N/A</v>
      </c>
      <c r="AP725" s="261" t="e">
        <f t="shared" si="269"/>
        <v>#N/A</v>
      </c>
      <c r="AQ725" s="261" t="e">
        <f t="shared" si="270"/>
        <v>#N/A</v>
      </c>
      <c r="BB725">
        <f t="shared" si="273"/>
        <v>0</v>
      </c>
      <c r="BC725">
        <f t="shared" si="271"/>
        <v>0</v>
      </c>
      <c r="BD725" s="28">
        <f t="shared" si="272"/>
        <v>0</v>
      </c>
    </row>
    <row r="726" spans="37:56" x14ac:dyDescent="0.25">
      <c r="AK726">
        <v>0</v>
      </c>
      <c r="AL726" t="e">
        <f t="shared" si="265"/>
        <v>#N/A</v>
      </c>
      <c r="AM726" t="e">
        <f t="shared" si="266"/>
        <v>#N/A</v>
      </c>
      <c r="AN726" t="e">
        <f t="shared" si="267"/>
        <v>#N/A</v>
      </c>
      <c r="AO726" s="261" t="e">
        <f t="shared" si="268"/>
        <v>#N/A</v>
      </c>
      <c r="AP726" s="261" t="e">
        <f t="shared" si="269"/>
        <v>#N/A</v>
      </c>
      <c r="AQ726" s="261" t="e">
        <f t="shared" si="270"/>
        <v>#N/A</v>
      </c>
      <c r="BB726">
        <f t="shared" si="273"/>
        <v>0</v>
      </c>
      <c r="BC726">
        <f t="shared" si="271"/>
        <v>0</v>
      </c>
      <c r="BD726" s="28">
        <f t="shared" si="272"/>
        <v>0</v>
      </c>
    </row>
    <row r="727" spans="37:56" x14ac:dyDescent="0.25">
      <c r="AK727">
        <v>0</v>
      </c>
      <c r="AL727" t="e">
        <f t="shared" si="265"/>
        <v>#N/A</v>
      </c>
      <c r="AM727" t="e">
        <f t="shared" si="266"/>
        <v>#N/A</v>
      </c>
      <c r="AN727" t="e">
        <f t="shared" si="267"/>
        <v>#N/A</v>
      </c>
      <c r="AO727" s="261" t="e">
        <f t="shared" si="268"/>
        <v>#N/A</v>
      </c>
      <c r="AP727" s="261" t="e">
        <f t="shared" si="269"/>
        <v>#N/A</v>
      </c>
      <c r="AQ727" s="261" t="e">
        <f t="shared" si="270"/>
        <v>#N/A</v>
      </c>
      <c r="BB727">
        <f t="shared" si="273"/>
        <v>0</v>
      </c>
      <c r="BC727">
        <f t="shared" si="271"/>
        <v>0</v>
      </c>
      <c r="BD727" s="28">
        <f t="shared" si="272"/>
        <v>0</v>
      </c>
    </row>
    <row r="728" spans="37:56" x14ac:dyDescent="0.25">
      <c r="AK728">
        <v>0</v>
      </c>
      <c r="AL728" t="e">
        <f t="shared" si="265"/>
        <v>#N/A</v>
      </c>
      <c r="AM728" t="e">
        <f t="shared" si="266"/>
        <v>#N/A</v>
      </c>
      <c r="AN728" t="e">
        <f t="shared" si="267"/>
        <v>#N/A</v>
      </c>
      <c r="AO728" s="261" t="e">
        <f t="shared" si="268"/>
        <v>#N/A</v>
      </c>
      <c r="AP728" s="261" t="e">
        <f t="shared" si="269"/>
        <v>#N/A</v>
      </c>
      <c r="AQ728" s="261" t="e">
        <f t="shared" si="270"/>
        <v>#N/A</v>
      </c>
      <c r="BB728">
        <f t="shared" si="273"/>
        <v>0</v>
      </c>
      <c r="BC728">
        <f t="shared" si="271"/>
        <v>0</v>
      </c>
      <c r="BD728" s="28">
        <f t="shared" si="272"/>
        <v>0</v>
      </c>
    </row>
    <row r="729" spans="37:56" x14ac:dyDescent="0.25">
      <c r="AK729">
        <v>0</v>
      </c>
      <c r="AL729" t="e">
        <f t="shared" si="265"/>
        <v>#N/A</v>
      </c>
      <c r="AM729" t="e">
        <f t="shared" si="266"/>
        <v>#N/A</v>
      </c>
      <c r="AN729" t="e">
        <f t="shared" si="267"/>
        <v>#N/A</v>
      </c>
      <c r="AO729" s="261" t="e">
        <f t="shared" si="268"/>
        <v>#N/A</v>
      </c>
      <c r="AP729" s="261" t="e">
        <f t="shared" si="269"/>
        <v>#N/A</v>
      </c>
      <c r="AQ729" s="261" t="e">
        <f t="shared" si="270"/>
        <v>#N/A</v>
      </c>
      <c r="BB729">
        <f t="shared" si="273"/>
        <v>0</v>
      </c>
      <c r="BC729">
        <f t="shared" si="271"/>
        <v>0</v>
      </c>
      <c r="BD729" s="28">
        <f t="shared" si="272"/>
        <v>0</v>
      </c>
    </row>
    <row r="730" spans="37:56" x14ac:dyDescent="0.25">
      <c r="AK730">
        <v>0</v>
      </c>
      <c r="AL730" t="e">
        <f t="shared" si="265"/>
        <v>#N/A</v>
      </c>
      <c r="AM730" t="e">
        <f t="shared" si="266"/>
        <v>#N/A</v>
      </c>
      <c r="AN730" t="e">
        <f t="shared" si="267"/>
        <v>#N/A</v>
      </c>
      <c r="AO730" s="261" t="e">
        <f t="shared" si="268"/>
        <v>#N/A</v>
      </c>
      <c r="AP730" s="261" t="e">
        <f t="shared" si="269"/>
        <v>#N/A</v>
      </c>
      <c r="AQ730" s="261" t="e">
        <f t="shared" si="270"/>
        <v>#N/A</v>
      </c>
      <c r="BB730">
        <f t="shared" si="273"/>
        <v>0</v>
      </c>
      <c r="BC730">
        <f t="shared" si="271"/>
        <v>0</v>
      </c>
      <c r="BD730" s="28">
        <f t="shared" si="272"/>
        <v>0</v>
      </c>
    </row>
    <row r="731" spans="37:56" x14ac:dyDescent="0.25">
      <c r="AK731">
        <v>0</v>
      </c>
      <c r="AL731" t="e">
        <f t="shared" si="265"/>
        <v>#N/A</v>
      </c>
      <c r="AM731" t="e">
        <f t="shared" si="266"/>
        <v>#N/A</v>
      </c>
      <c r="AN731" t="e">
        <f t="shared" si="267"/>
        <v>#N/A</v>
      </c>
      <c r="AO731" s="261" t="e">
        <f t="shared" si="268"/>
        <v>#N/A</v>
      </c>
      <c r="AP731" s="261" t="e">
        <f t="shared" si="269"/>
        <v>#N/A</v>
      </c>
      <c r="AQ731" s="261" t="e">
        <f t="shared" si="270"/>
        <v>#N/A</v>
      </c>
      <c r="BB731">
        <f t="shared" si="273"/>
        <v>0</v>
      </c>
      <c r="BC731">
        <f t="shared" si="271"/>
        <v>0</v>
      </c>
      <c r="BD731" s="28">
        <f t="shared" si="272"/>
        <v>0</v>
      </c>
    </row>
    <row r="732" spans="37:56" x14ac:dyDescent="0.25">
      <c r="AK732">
        <v>0</v>
      </c>
      <c r="AL732" t="e">
        <f t="shared" si="265"/>
        <v>#N/A</v>
      </c>
      <c r="AM732" t="e">
        <f t="shared" si="266"/>
        <v>#N/A</v>
      </c>
      <c r="AN732" t="e">
        <f t="shared" si="267"/>
        <v>#N/A</v>
      </c>
      <c r="AO732" s="261" t="e">
        <f t="shared" si="268"/>
        <v>#N/A</v>
      </c>
      <c r="AP732" s="261" t="e">
        <f t="shared" si="269"/>
        <v>#N/A</v>
      </c>
      <c r="AQ732" s="261" t="e">
        <f t="shared" si="270"/>
        <v>#N/A</v>
      </c>
      <c r="BB732">
        <f t="shared" si="273"/>
        <v>0</v>
      </c>
      <c r="BC732">
        <f t="shared" si="271"/>
        <v>0</v>
      </c>
      <c r="BD732" s="28">
        <f t="shared" si="272"/>
        <v>0</v>
      </c>
    </row>
    <row r="733" spans="37:56" x14ac:dyDescent="0.25">
      <c r="AK733">
        <v>0</v>
      </c>
      <c r="AL733" t="e">
        <f t="shared" si="265"/>
        <v>#N/A</v>
      </c>
      <c r="AM733" t="e">
        <f t="shared" si="266"/>
        <v>#N/A</v>
      </c>
      <c r="AN733" t="e">
        <f t="shared" si="267"/>
        <v>#N/A</v>
      </c>
      <c r="AO733" s="261" t="e">
        <f t="shared" si="268"/>
        <v>#N/A</v>
      </c>
      <c r="AP733" s="261" t="e">
        <f t="shared" si="269"/>
        <v>#N/A</v>
      </c>
      <c r="AQ733" s="261" t="e">
        <f t="shared" si="270"/>
        <v>#N/A</v>
      </c>
      <c r="BB733">
        <f t="shared" si="273"/>
        <v>0</v>
      </c>
      <c r="BC733">
        <f t="shared" si="271"/>
        <v>0</v>
      </c>
      <c r="BD733" s="28">
        <f t="shared" si="272"/>
        <v>0</v>
      </c>
    </row>
    <row r="734" spans="37:56" x14ac:dyDescent="0.25">
      <c r="AK734">
        <v>0</v>
      </c>
      <c r="AL734" t="e">
        <f t="shared" si="265"/>
        <v>#N/A</v>
      </c>
      <c r="AM734" t="e">
        <f t="shared" si="266"/>
        <v>#N/A</v>
      </c>
      <c r="AN734" t="e">
        <f t="shared" si="267"/>
        <v>#N/A</v>
      </c>
      <c r="AO734" s="261" t="e">
        <f t="shared" si="268"/>
        <v>#N/A</v>
      </c>
      <c r="AP734" s="261" t="e">
        <f t="shared" si="269"/>
        <v>#N/A</v>
      </c>
      <c r="AQ734" s="261" t="e">
        <f t="shared" si="270"/>
        <v>#N/A</v>
      </c>
      <c r="BB734">
        <f t="shared" si="273"/>
        <v>0</v>
      </c>
      <c r="BC734">
        <f t="shared" si="271"/>
        <v>0</v>
      </c>
      <c r="BD734" s="28">
        <f t="shared" si="272"/>
        <v>0</v>
      </c>
    </row>
    <row r="735" spans="37:56" x14ac:dyDescent="0.25">
      <c r="AK735">
        <v>0</v>
      </c>
      <c r="AL735" t="e">
        <f t="shared" si="265"/>
        <v>#N/A</v>
      </c>
      <c r="AM735" t="e">
        <f t="shared" si="266"/>
        <v>#N/A</v>
      </c>
      <c r="AN735" t="e">
        <f t="shared" si="267"/>
        <v>#N/A</v>
      </c>
      <c r="AO735" s="261" t="e">
        <f t="shared" si="268"/>
        <v>#N/A</v>
      </c>
      <c r="AP735" s="261" t="e">
        <f t="shared" si="269"/>
        <v>#N/A</v>
      </c>
      <c r="AQ735" s="261" t="e">
        <f t="shared" si="270"/>
        <v>#N/A</v>
      </c>
      <c r="BB735">
        <f t="shared" si="273"/>
        <v>0</v>
      </c>
      <c r="BC735">
        <f t="shared" si="271"/>
        <v>0</v>
      </c>
      <c r="BD735" s="28">
        <f t="shared" si="272"/>
        <v>0</v>
      </c>
    </row>
    <row r="736" spans="37:56" x14ac:dyDescent="0.25">
      <c r="AK736">
        <v>0</v>
      </c>
      <c r="AL736" t="e">
        <f t="shared" si="265"/>
        <v>#N/A</v>
      </c>
      <c r="AM736" t="e">
        <f t="shared" si="266"/>
        <v>#N/A</v>
      </c>
      <c r="AN736" t="e">
        <f t="shared" si="267"/>
        <v>#N/A</v>
      </c>
      <c r="AO736" s="261" t="e">
        <f t="shared" si="268"/>
        <v>#N/A</v>
      </c>
      <c r="AP736" s="261" t="e">
        <f t="shared" si="269"/>
        <v>#N/A</v>
      </c>
      <c r="AQ736" s="261" t="e">
        <f t="shared" si="270"/>
        <v>#N/A</v>
      </c>
      <c r="BB736">
        <f t="shared" si="273"/>
        <v>0</v>
      </c>
      <c r="BC736">
        <f t="shared" si="271"/>
        <v>0</v>
      </c>
      <c r="BD736" s="28">
        <f t="shared" si="272"/>
        <v>0</v>
      </c>
    </row>
    <row r="737" spans="37:56" x14ac:dyDescent="0.25">
      <c r="AK737">
        <v>0</v>
      </c>
      <c r="AL737" t="e">
        <f t="shared" si="265"/>
        <v>#N/A</v>
      </c>
      <c r="AM737" t="e">
        <f t="shared" si="266"/>
        <v>#N/A</v>
      </c>
      <c r="AN737" t="e">
        <f t="shared" si="267"/>
        <v>#N/A</v>
      </c>
      <c r="AO737" s="261" t="e">
        <f t="shared" si="268"/>
        <v>#N/A</v>
      </c>
      <c r="AP737" s="261" t="e">
        <f t="shared" si="269"/>
        <v>#N/A</v>
      </c>
      <c r="AQ737" s="261" t="e">
        <f t="shared" si="270"/>
        <v>#N/A</v>
      </c>
      <c r="BB737">
        <f t="shared" si="273"/>
        <v>0</v>
      </c>
      <c r="BC737">
        <f t="shared" si="271"/>
        <v>0</v>
      </c>
      <c r="BD737" s="28">
        <f t="shared" si="272"/>
        <v>0</v>
      </c>
    </row>
    <row r="738" spans="37:56" x14ac:dyDescent="0.25">
      <c r="AK738">
        <v>0</v>
      </c>
      <c r="AL738" t="e">
        <f t="shared" si="265"/>
        <v>#N/A</v>
      </c>
      <c r="AM738" t="e">
        <f t="shared" si="266"/>
        <v>#N/A</v>
      </c>
      <c r="AN738" t="e">
        <f t="shared" si="267"/>
        <v>#N/A</v>
      </c>
      <c r="AO738" s="261" t="e">
        <f t="shared" si="268"/>
        <v>#N/A</v>
      </c>
      <c r="AP738" s="261" t="e">
        <f t="shared" si="269"/>
        <v>#N/A</v>
      </c>
      <c r="AQ738" s="261" t="e">
        <f t="shared" si="270"/>
        <v>#N/A</v>
      </c>
      <c r="BB738">
        <f t="shared" si="273"/>
        <v>0</v>
      </c>
      <c r="BC738">
        <f t="shared" si="271"/>
        <v>0</v>
      </c>
      <c r="BD738" s="28">
        <f t="shared" si="272"/>
        <v>0</v>
      </c>
    </row>
    <row r="739" spans="37:56" x14ac:dyDescent="0.25">
      <c r="AK739">
        <v>0</v>
      </c>
      <c r="AL739" t="e">
        <f t="shared" si="265"/>
        <v>#N/A</v>
      </c>
      <c r="AM739" t="e">
        <f t="shared" si="266"/>
        <v>#N/A</v>
      </c>
      <c r="AN739" t="e">
        <f t="shared" si="267"/>
        <v>#N/A</v>
      </c>
      <c r="AO739" s="261" t="e">
        <f t="shared" si="268"/>
        <v>#N/A</v>
      </c>
      <c r="AP739" s="261" t="e">
        <f t="shared" si="269"/>
        <v>#N/A</v>
      </c>
      <c r="AQ739" s="261" t="e">
        <f t="shared" si="270"/>
        <v>#N/A</v>
      </c>
      <c r="BB739">
        <f t="shared" si="273"/>
        <v>0</v>
      </c>
      <c r="BC739">
        <f t="shared" si="271"/>
        <v>0</v>
      </c>
      <c r="BD739" s="28">
        <f t="shared" si="272"/>
        <v>0</v>
      </c>
    </row>
    <row r="740" spans="37:56" x14ac:dyDescent="0.25">
      <c r="AK740">
        <v>0</v>
      </c>
      <c r="AL740" t="e">
        <f t="shared" si="265"/>
        <v>#N/A</v>
      </c>
      <c r="AM740" t="e">
        <f t="shared" si="266"/>
        <v>#N/A</v>
      </c>
      <c r="AN740" t="e">
        <f t="shared" si="267"/>
        <v>#N/A</v>
      </c>
      <c r="AO740" s="261" t="e">
        <f t="shared" si="268"/>
        <v>#N/A</v>
      </c>
      <c r="AP740" s="261" t="e">
        <f t="shared" si="269"/>
        <v>#N/A</v>
      </c>
      <c r="AQ740" s="261" t="e">
        <f t="shared" si="270"/>
        <v>#N/A</v>
      </c>
      <c r="BB740">
        <f t="shared" si="273"/>
        <v>0</v>
      </c>
      <c r="BC740">
        <f t="shared" si="271"/>
        <v>0</v>
      </c>
      <c r="BD740" s="28">
        <f t="shared" si="272"/>
        <v>0</v>
      </c>
    </row>
    <row r="741" spans="37:56" x14ac:dyDescent="0.25">
      <c r="AK741">
        <v>0</v>
      </c>
      <c r="AL741" t="e">
        <f t="shared" si="265"/>
        <v>#N/A</v>
      </c>
      <c r="AM741" t="e">
        <f t="shared" si="266"/>
        <v>#N/A</v>
      </c>
      <c r="AN741" t="e">
        <f t="shared" si="267"/>
        <v>#N/A</v>
      </c>
      <c r="AO741" s="261" t="e">
        <f t="shared" si="268"/>
        <v>#N/A</v>
      </c>
      <c r="AP741" s="261" t="e">
        <f t="shared" si="269"/>
        <v>#N/A</v>
      </c>
      <c r="AQ741" s="261" t="e">
        <f t="shared" si="270"/>
        <v>#N/A</v>
      </c>
      <c r="BB741">
        <f t="shared" si="273"/>
        <v>0</v>
      </c>
      <c r="BC741">
        <f t="shared" si="271"/>
        <v>0</v>
      </c>
      <c r="BD741" s="28">
        <f t="shared" si="272"/>
        <v>0</v>
      </c>
    </row>
    <row r="742" spans="37:56" x14ac:dyDescent="0.25">
      <c r="AK742">
        <v>0</v>
      </c>
      <c r="AL742" t="e">
        <f t="shared" si="265"/>
        <v>#N/A</v>
      </c>
      <c r="AM742" t="e">
        <f t="shared" si="266"/>
        <v>#N/A</v>
      </c>
      <c r="AN742" t="e">
        <f t="shared" si="267"/>
        <v>#N/A</v>
      </c>
      <c r="AO742" s="261" t="e">
        <f t="shared" si="268"/>
        <v>#N/A</v>
      </c>
      <c r="AP742" s="261" t="e">
        <f t="shared" si="269"/>
        <v>#N/A</v>
      </c>
      <c r="AQ742" s="261" t="e">
        <f t="shared" si="270"/>
        <v>#N/A</v>
      </c>
      <c r="BB742">
        <f t="shared" si="273"/>
        <v>0</v>
      </c>
      <c r="BC742">
        <f t="shared" si="271"/>
        <v>0</v>
      </c>
      <c r="BD742" s="28">
        <f t="shared" si="272"/>
        <v>0</v>
      </c>
    </row>
    <row r="743" spans="37:56" x14ac:dyDescent="0.25">
      <c r="AK743">
        <v>0</v>
      </c>
      <c r="AL743" t="e">
        <f t="shared" si="265"/>
        <v>#N/A</v>
      </c>
      <c r="AM743" t="e">
        <f t="shared" si="266"/>
        <v>#N/A</v>
      </c>
      <c r="AN743" t="e">
        <f t="shared" si="267"/>
        <v>#N/A</v>
      </c>
      <c r="AO743" s="261" t="e">
        <f t="shared" si="268"/>
        <v>#N/A</v>
      </c>
      <c r="AP743" s="261" t="e">
        <f t="shared" si="269"/>
        <v>#N/A</v>
      </c>
      <c r="AQ743" s="261" t="e">
        <f t="shared" si="270"/>
        <v>#N/A</v>
      </c>
      <c r="BB743">
        <f t="shared" si="273"/>
        <v>0</v>
      </c>
      <c r="BC743">
        <f t="shared" si="271"/>
        <v>0</v>
      </c>
      <c r="BD743" s="28">
        <f t="shared" si="272"/>
        <v>0</v>
      </c>
    </row>
    <row r="744" spans="37:56" x14ac:dyDescent="0.25">
      <c r="AK744">
        <v>0</v>
      </c>
      <c r="AL744" t="e">
        <f t="shared" si="265"/>
        <v>#N/A</v>
      </c>
      <c r="AM744" t="e">
        <f t="shared" si="266"/>
        <v>#N/A</v>
      </c>
      <c r="AN744" t="e">
        <f t="shared" si="267"/>
        <v>#N/A</v>
      </c>
      <c r="AO744" s="261" t="e">
        <f t="shared" si="268"/>
        <v>#N/A</v>
      </c>
      <c r="AP744" s="261" t="e">
        <f t="shared" si="269"/>
        <v>#N/A</v>
      </c>
      <c r="AQ744" s="261" t="e">
        <f t="shared" si="270"/>
        <v>#N/A</v>
      </c>
      <c r="BB744">
        <f t="shared" si="273"/>
        <v>0</v>
      </c>
      <c r="BC744">
        <f t="shared" si="271"/>
        <v>0</v>
      </c>
      <c r="BD744" s="28">
        <f t="shared" si="272"/>
        <v>0</v>
      </c>
    </row>
    <row r="745" spans="37:56" x14ac:dyDescent="0.25">
      <c r="AK745">
        <v>0</v>
      </c>
      <c r="AL745" t="e">
        <f t="shared" si="265"/>
        <v>#N/A</v>
      </c>
      <c r="AM745" t="e">
        <f t="shared" si="266"/>
        <v>#N/A</v>
      </c>
      <c r="AN745" t="e">
        <f t="shared" si="267"/>
        <v>#N/A</v>
      </c>
      <c r="AO745" s="261" t="e">
        <f t="shared" si="268"/>
        <v>#N/A</v>
      </c>
      <c r="AP745" s="261" t="e">
        <f t="shared" si="269"/>
        <v>#N/A</v>
      </c>
      <c r="AQ745" s="261" t="e">
        <f t="shared" si="270"/>
        <v>#N/A</v>
      </c>
      <c r="BB745">
        <f t="shared" si="273"/>
        <v>0</v>
      </c>
      <c r="BC745">
        <f t="shared" si="271"/>
        <v>0</v>
      </c>
      <c r="BD745" s="28">
        <f t="shared" si="272"/>
        <v>0</v>
      </c>
    </row>
    <row r="746" spans="37:56" x14ac:dyDescent="0.25">
      <c r="AK746">
        <v>0</v>
      </c>
      <c r="AL746" t="e">
        <f t="shared" si="265"/>
        <v>#N/A</v>
      </c>
      <c r="AM746" t="e">
        <f t="shared" si="266"/>
        <v>#N/A</v>
      </c>
      <c r="AN746" t="e">
        <f t="shared" si="267"/>
        <v>#N/A</v>
      </c>
      <c r="AO746" s="261" t="e">
        <f t="shared" si="268"/>
        <v>#N/A</v>
      </c>
      <c r="AP746" s="261" t="e">
        <f t="shared" si="269"/>
        <v>#N/A</v>
      </c>
      <c r="AQ746" s="261" t="e">
        <f t="shared" si="270"/>
        <v>#N/A</v>
      </c>
      <c r="BB746">
        <f t="shared" si="273"/>
        <v>0</v>
      </c>
      <c r="BC746">
        <f t="shared" si="271"/>
        <v>0</v>
      </c>
      <c r="BD746" s="28">
        <f t="shared" si="272"/>
        <v>0</v>
      </c>
    </row>
    <row r="747" spans="37:56" x14ac:dyDescent="0.25">
      <c r="AK747">
        <v>0</v>
      </c>
      <c r="AL747" t="e">
        <f t="shared" si="265"/>
        <v>#N/A</v>
      </c>
      <c r="AM747" t="e">
        <f t="shared" si="266"/>
        <v>#N/A</v>
      </c>
      <c r="AN747" t="e">
        <f t="shared" si="267"/>
        <v>#N/A</v>
      </c>
      <c r="AO747" s="261" t="e">
        <f t="shared" si="268"/>
        <v>#N/A</v>
      </c>
      <c r="AP747" s="261" t="e">
        <f t="shared" si="269"/>
        <v>#N/A</v>
      </c>
      <c r="AQ747" s="261" t="e">
        <f t="shared" si="270"/>
        <v>#N/A</v>
      </c>
      <c r="BB747">
        <f t="shared" si="273"/>
        <v>0</v>
      </c>
      <c r="BC747">
        <f t="shared" si="271"/>
        <v>0</v>
      </c>
      <c r="BD747" s="28">
        <f t="shared" si="272"/>
        <v>0</v>
      </c>
    </row>
    <row r="748" spans="37:56" x14ac:dyDescent="0.25">
      <c r="AK748">
        <v>0</v>
      </c>
      <c r="AL748" t="e">
        <f t="shared" si="265"/>
        <v>#N/A</v>
      </c>
      <c r="AM748" t="e">
        <f t="shared" si="266"/>
        <v>#N/A</v>
      </c>
      <c r="AN748" t="e">
        <f t="shared" si="267"/>
        <v>#N/A</v>
      </c>
      <c r="AO748" s="261" t="e">
        <f t="shared" si="268"/>
        <v>#N/A</v>
      </c>
      <c r="AP748" s="261" t="e">
        <f t="shared" si="269"/>
        <v>#N/A</v>
      </c>
      <c r="AQ748" s="261" t="e">
        <f t="shared" si="270"/>
        <v>#N/A</v>
      </c>
      <c r="BB748">
        <f t="shared" si="273"/>
        <v>0</v>
      </c>
      <c r="BC748">
        <f t="shared" si="271"/>
        <v>0</v>
      </c>
      <c r="BD748" s="28">
        <f t="shared" si="272"/>
        <v>0</v>
      </c>
    </row>
    <row r="749" spans="37:56" x14ac:dyDescent="0.25">
      <c r="AK749">
        <v>0</v>
      </c>
      <c r="AL749" t="e">
        <f t="shared" si="265"/>
        <v>#N/A</v>
      </c>
      <c r="AM749" t="e">
        <f t="shared" si="266"/>
        <v>#N/A</v>
      </c>
      <c r="AN749" t="e">
        <f t="shared" si="267"/>
        <v>#N/A</v>
      </c>
      <c r="AO749" s="261" t="e">
        <f t="shared" si="268"/>
        <v>#N/A</v>
      </c>
      <c r="AP749" s="261" t="e">
        <f t="shared" si="269"/>
        <v>#N/A</v>
      </c>
      <c r="AQ749" s="261" t="e">
        <f t="shared" si="270"/>
        <v>#N/A</v>
      </c>
      <c r="BB749">
        <f t="shared" si="273"/>
        <v>0</v>
      </c>
      <c r="BC749">
        <f t="shared" si="271"/>
        <v>0</v>
      </c>
      <c r="BD749" s="28">
        <f t="shared" si="272"/>
        <v>0</v>
      </c>
    </row>
    <row r="750" spans="37:56" x14ac:dyDescent="0.25">
      <c r="AK750">
        <v>0</v>
      </c>
      <c r="AL750" t="e">
        <f t="shared" si="265"/>
        <v>#N/A</v>
      </c>
      <c r="AM750" t="e">
        <f t="shared" si="266"/>
        <v>#N/A</v>
      </c>
      <c r="AN750" t="e">
        <f t="shared" si="267"/>
        <v>#N/A</v>
      </c>
      <c r="AO750" s="261" t="e">
        <f t="shared" si="268"/>
        <v>#N/A</v>
      </c>
      <c r="AP750" s="261" t="e">
        <f t="shared" si="269"/>
        <v>#N/A</v>
      </c>
      <c r="AQ750" s="261" t="e">
        <f t="shared" si="270"/>
        <v>#N/A</v>
      </c>
      <c r="BB750">
        <f t="shared" si="273"/>
        <v>0</v>
      </c>
      <c r="BC750">
        <f t="shared" si="271"/>
        <v>0</v>
      </c>
      <c r="BD750" s="28">
        <f t="shared" si="272"/>
        <v>0</v>
      </c>
    </row>
    <row r="751" spans="37:56" x14ac:dyDescent="0.25">
      <c r="AK751">
        <v>0</v>
      </c>
      <c r="AL751" t="e">
        <f t="shared" si="265"/>
        <v>#N/A</v>
      </c>
      <c r="AM751" t="e">
        <f t="shared" si="266"/>
        <v>#N/A</v>
      </c>
      <c r="AN751" t="e">
        <f t="shared" si="267"/>
        <v>#N/A</v>
      </c>
      <c r="AO751" s="261" t="e">
        <f t="shared" si="268"/>
        <v>#N/A</v>
      </c>
      <c r="AP751" s="261" t="e">
        <f t="shared" si="269"/>
        <v>#N/A</v>
      </c>
      <c r="AQ751" s="261" t="e">
        <f t="shared" si="270"/>
        <v>#N/A</v>
      </c>
      <c r="BB751">
        <f t="shared" si="273"/>
        <v>0</v>
      </c>
      <c r="BC751">
        <f t="shared" si="271"/>
        <v>0</v>
      </c>
      <c r="BD751" s="28">
        <f t="shared" si="272"/>
        <v>0</v>
      </c>
    </row>
    <row r="752" spans="37:56" x14ac:dyDescent="0.25">
      <c r="AK752">
        <v>0</v>
      </c>
      <c r="AL752" t="e">
        <f t="shared" si="265"/>
        <v>#N/A</v>
      </c>
      <c r="AM752" t="e">
        <f t="shared" si="266"/>
        <v>#N/A</v>
      </c>
      <c r="AN752" t="e">
        <f t="shared" si="267"/>
        <v>#N/A</v>
      </c>
      <c r="AO752" s="261" t="e">
        <f t="shared" si="268"/>
        <v>#N/A</v>
      </c>
      <c r="AP752" s="261" t="e">
        <f t="shared" si="269"/>
        <v>#N/A</v>
      </c>
      <c r="AQ752" s="261" t="e">
        <f t="shared" si="270"/>
        <v>#N/A</v>
      </c>
      <c r="BB752">
        <f t="shared" si="273"/>
        <v>0</v>
      </c>
      <c r="BC752">
        <f t="shared" si="271"/>
        <v>0</v>
      </c>
      <c r="BD752" s="28">
        <f t="shared" si="272"/>
        <v>0</v>
      </c>
    </row>
    <row r="753" spans="37:56" x14ac:dyDescent="0.25">
      <c r="AK753">
        <v>0</v>
      </c>
      <c r="AL753" t="e">
        <f t="shared" si="265"/>
        <v>#N/A</v>
      </c>
      <c r="AM753" t="e">
        <f t="shared" si="266"/>
        <v>#N/A</v>
      </c>
      <c r="AN753" t="e">
        <f t="shared" si="267"/>
        <v>#N/A</v>
      </c>
      <c r="AO753" s="261" t="e">
        <f t="shared" si="268"/>
        <v>#N/A</v>
      </c>
      <c r="AP753" s="261" t="e">
        <f t="shared" si="269"/>
        <v>#N/A</v>
      </c>
      <c r="AQ753" s="261" t="e">
        <f t="shared" si="270"/>
        <v>#N/A</v>
      </c>
      <c r="BB753">
        <f t="shared" si="273"/>
        <v>0</v>
      </c>
      <c r="BC753">
        <f t="shared" si="271"/>
        <v>0</v>
      </c>
      <c r="BD753" s="28">
        <f t="shared" si="272"/>
        <v>0</v>
      </c>
    </row>
    <row r="754" spans="37:56" x14ac:dyDescent="0.25">
      <c r="AK754">
        <v>0</v>
      </c>
      <c r="AL754" t="e">
        <f t="shared" si="265"/>
        <v>#N/A</v>
      </c>
      <c r="AM754" t="e">
        <f t="shared" si="266"/>
        <v>#N/A</v>
      </c>
      <c r="AN754" t="e">
        <f t="shared" si="267"/>
        <v>#N/A</v>
      </c>
      <c r="AO754" s="261" t="e">
        <f t="shared" si="268"/>
        <v>#N/A</v>
      </c>
      <c r="AP754" s="261" t="e">
        <f t="shared" si="269"/>
        <v>#N/A</v>
      </c>
      <c r="AQ754" s="261" t="e">
        <f t="shared" si="270"/>
        <v>#N/A</v>
      </c>
      <c r="BB754">
        <f t="shared" si="273"/>
        <v>0</v>
      </c>
      <c r="BC754">
        <f t="shared" si="271"/>
        <v>0</v>
      </c>
      <c r="BD754" s="28">
        <f t="shared" si="272"/>
        <v>0</v>
      </c>
    </row>
    <row r="755" spans="37:56" x14ac:dyDescent="0.25">
      <c r="AK755">
        <v>0</v>
      </c>
      <c r="AL755" t="e">
        <f t="shared" si="265"/>
        <v>#N/A</v>
      </c>
      <c r="AM755" t="e">
        <f t="shared" si="266"/>
        <v>#N/A</v>
      </c>
      <c r="AN755" t="e">
        <f t="shared" si="267"/>
        <v>#N/A</v>
      </c>
      <c r="AO755" s="261" t="e">
        <f t="shared" si="268"/>
        <v>#N/A</v>
      </c>
      <c r="AP755" s="261" t="e">
        <f t="shared" si="269"/>
        <v>#N/A</v>
      </c>
      <c r="AQ755" s="261" t="e">
        <f t="shared" si="270"/>
        <v>#N/A</v>
      </c>
      <c r="BB755">
        <f t="shared" si="273"/>
        <v>0</v>
      </c>
      <c r="BC755">
        <f t="shared" si="271"/>
        <v>0</v>
      </c>
      <c r="BD755" s="28">
        <f t="shared" si="272"/>
        <v>0</v>
      </c>
    </row>
    <row r="756" spans="37:56" x14ac:dyDescent="0.25">
      <c r="AK756">
        <v>0</v>
      </c>
      <c r="AL756" t="e">
        <f t="shared" si="265"/>
        <v>#N/A</v>
      </c>
      <c r="AM756" t="e">
        <f t="shared" si="266"/>
        <v>#N/A</v>
      </c>
      <c r="AN756" t="e">
        <f t="shared" si="267"/>
        <v>#N/A</v>
      </c>
      <c r="AO756" s="261" t="e">
        <f t="shared" si="268"/>
        <v>#N/A</v>
      </c>
      <c r="AP756" s="261" t="e">
        <f t="shared" si="269"/>
        <v>#N/A</v>
      </c>
      <c r="AQ756" s="261" t="e">
        <f t="shared" si="270"/>
        <v>#N/A</v>
      </c>
      <c r="BB756">
        <f t="shared" si="273"/>
        <v>0</v>
      </c>
      <c r="BC756">
        <f t="shared" si="271"/>
        <v>0</v>
      </c>
      <c r="BD756" s="28">
        <f t="shared" si="272"/>
        <v>0</v>
      </c>
    </row>
    <row r="757" spans="37:56" x14ac:dyDescent="0.25">
      <c r="AK757">
        <v>0</v>
      </c>
      <c r="AL757" t="e">
        <f t="shared" si="265"/>
        <v>#N/A</v>
      </c>
      <c r="AM757" t="e">
        <f t="shared" si="266"/>
        <v>#N/A</v>
      </c>
      <c r="AN757" t="e">
        <f t="shared" si="267"/>
        <v>#N/A</v>
      </c>
      <c r="AO757" s="261" t="e">
        <f t="shared" si="268"/>
        <v>#N/A</v>
      </c>
      <c r="AP757" s="261" t="e">
        <f t="shared" si="269"/>
        <v>#N/A</v>
      </c>
      <c r="AQ757" s="261" t="e">
        <f t="shared" si="270"/>
        <v>#N/A</v>
      </c>
      <c r="BB757">
        <f t="shared" si="273"/>
        <v>0</v>
      </c>
      <c r="BC757">
        <f t="shared" si="271"/>
        <v>0</v>
      </c>
      <c r="BD757" s="28">
        <f t="shared" si="272"/>
        <v>0</v>
      </c>
    </row>
    <row r="758" spans="37:56" x14ac:dyDescent="0.25">
      <c r="AK758">
        <v>0</v>
      </c>
      <c r="AL758" t="e">
        <f t="shared" si="265"/>
        <v>#N/A</v>
      </c>
      <c r="AM758" t="e">
        <f t="shared" si="266"/>
        <v>#N/A</v>
      </c>
      <c r="AN758" t="e">
        <f t="shared" si="267"/>
        <v>#N/A</v>
      </c>
      <c r="AO758" s="261" t="e">
        <f t="shared" si="268"/>
        <v>#N/A</v>
      </c>
      <c r="AP758" s="261" t="e">
        <f t="shared" si="269"/>
        <v>#N/A</v>
      </c>
      <c r="AQ758" s="261" t="e">
        <f t="shared" si="270"/>
        <v>#N/A</v>
      </c>
      <c r="BB758">
        <f t="shared" si="273"/>
        <v>0</v>
      </c>
      <c r="BC758">
        <f t="shared" si="271"/>
        <v>0</v>
      </c>
      <c r="BD758" s="28">
        <f t="shared" si="272"/>
        <v>0</v>
      </c>
    </row>
    <row r="759" spans="37:56" x14ac:dyDescent="0.25">
      <c r="AK759">
        <v>0</v>
      </c>
      <c r="AL759" t="e">
        <f t="shared" si="265"/>
        <v>#N/A</v>
      </c>
      <c r="AM759" t="e">
        <f t="shared" si="266"/>
        <v>#N/A</v>
      </c>
      <c r="AN759" t="e">
        <f t="shared" si="267"/>
        <v>#N/A</v>
      </c>
      <c r="AO759" s="261" t="e">
        <f t="shared" si="268"/>
        <v>#N/A</v>
      </c>
      <c r="AP759" s="261" t="e">
        <f t="shared" si="269"/>
        <v>#N/A</v>
      </c>
      <c r="AQ759" s="261" t="e">
        <f t="shared" si="270"/>
        <v>#N/A</v>
      </c>
      <c r="BB759">
        <f t="shared" si="273"/>
        <v>0</v>
      </c>
      <c r="BC759">
        <f t="shared" si="271"/>
        <v>0</v>
      </c>
      <c r="BD759" s="28">
        <f t="shared" si="272"/>
        <v>0</v>
      </c>
    </row>
    <row r="760" spans="37:56" x14ac:dyDescent="0.25">
      <c r="AK760">
        <v>0</v>
      </c>
      <c r="AL760" t="e">
        <f t="shared" si="265"/>
        <v>#N/A</v>
      </c>
      <c r="AM760" t="e">
        <f t="shared" si="266"/>
        <v>#N/A</v>
      </c>
      <c r="AN760" t="e">
        <f t="shared" si="267"/>
        <v>#N/A</v>
      </c>
      <c r="AO760" s="261" t="e">
        <f t="shared" si="268"/>
        <v>#N/A</v>
      </c>
      <c r="AP760" s="261" t="e">
        <f t="shared" si="269"/>
        <v>#N/A</v>
      </c>
      <c r="AQ760" s="261" t="e">
        <f t="shared" si="270"/>
        <v>#N/A</v>
      </c>
      <c r="BB760">
        <f t="shared" si="273"/>
        <v>0</v>
      </c>
      <c r="BC760">
        <f t="shared" si="271"/>
        <v>0</v>
      </c>
      <c r="BD760" s="28">
        <f t="shared" si="272"/>
        <v>0</v>
      </c>
    </row>
    <row r="761" spans="37:56" x14ac:dyDescent="0.25">
      <c r="AK761">
        <v>0</v>
      </c>
      <c r="AL761" t="e">
        <f t="shared" si="265"/>
        <v>#N/A</v>
      </c>
      <c r="AM761" t="e">
        <f t="shared" si="266"/>
        <v>#N/A</v>
      </c>
      <c r="AN761" t="e">
        <f t="shared" si="267"/>
        <v>#N/A</v>
      </c>
      <c r="AO761" s="261" t="e">
        <f t="shared" si="268"/>
        <v>#N/A</v>
      </c>
      <c r="AP761" s="261" t="e">
        <f t="shared" si="269"/>
        <v>#N/A</v>
      </c>
      <c r="AQ761" s="261" t="e">
        <f t="shared" si="270"/>
        <v>#N/A</v>
      </c>
      <c r="BB761">
        <f t="shared" si="273"/>
        <v>0</v>
      </c>
      <c r="BC761">
        <f t="shared" si="271"/>
        <v>0</v>
      </c>
      <c r="BD761" s="28">
        <f t="shared" si="272"/>
        <v>0</v>
      </c>
    </row>
    <row r="762" spans="37:56" x14ac:dyDescent="0.25">
      <c r="AK762">
        <v>0</v>
      </c>
      <c r="AL762" t="e">
        <f t="shared" si="265"/>
        <v>#N/A</v>
      </c>
      <c r="AM762" t="e">
        <f t="shared" si="266"/>
        <v>#N/A</v>
      </c>
      <c r="AN762" t="e">
        <f t="shared" si="267"/>
        <v>#N/A</v>
      </c>
      <c r="AO762" s="261" t="e">
        <f t="shared" si="268"/>
        <v>#N/A</v>
      </c>
      <c r="AP762" s="261" t="e">
        <f t="shared" si="269"/>
        <v>#N/A</v>
      </c>
      <c r="AQ762" s="261" t="e">
        <f t="shared" si="270"/>
        <v>#N/A</v>
      </c>
      <c r="BB762">
        <f t="shared" si="273"/>
        <v>0</v>
      </c>
      <c r="BC762">
        <f t="shared" si="271"/>
        <v>0</v>
      </c>
      <c r="BD762" s="28">
        <f t="shared" si="272"/>
        <v>0</v>
      </c>
    </row>
    <row r="763" spans="37:56" x14ac:dyDescent="0.25">
      <c r="AK763">
        <v>0</v>
      </c>
      <c r="AL763" t="e">
        <f t="shared" si="265"/>
        <v>#N/A</v>
      </c>
      <c r="AM763" t="e">
        <f t="shared" si="266"/>
        <v>#N/A</v>
      </c>
      <c r="AN763" t="e">
        <f t="shared" si="267"/>
        <v>#N/A</v>
      </c>
      <c r="AO763" s="261" t="e">
        <f t="shared" si="268"/>
        <v>#N/A</v>
      </c>
      <c r="AP763" s="261" t="e">
        <f t="shared" si="269"/>
        <v>#N/A</v>
      </c>
      <c r="AQ763" s="261" t="e">
        <f t="shared" si="270"/>
        <v>#N/A</v>
      </c>
      <c r="BB763">
        <f t="shared" si="273"/>
        <v>0</v>
      </c>
      <c r="BC763">
        <f t="shared" si="271"/>
        <v>0</v>
      </c>
      <c r="BD763" s="28">
        <f t="shared" si="272"/>
        <v>0</v>
      </c>
    </row>
    <row r="764" spans="37:56" x14ac:dyDescent="0.25">
      <c r="AK764">
        <v>0</v>
      </c>
      <c r="AL764" t="e">
        <f t="shared" si="265"/>
        <v>#N/A</v>
      </c>
      <c r="AM764" t="e">
        <f t="shared" si="266"/>
        <v>#N/A</v>
      </c>
      <c r="AN764" t="e">
        <f t="shared" si="267"/>
        <v>#N/A</v>
      </c>
      <c r="AO764" s="261" t="e">
        <f t="shared" si="268"/>
        <v>#N/A</v>
      </c>
      <c r="AP764" s="261" t="e">
        <f t="shared" si="269"/>
        <v>#N/A</v>
      </c>
      <c r="AQ764" s="261" t="e">
        <f t="shared" si="270"/>
        <v>#N/A</v>
      </c>
      <c r="BB764">
        <f t="shared" si="273"/>
        <v>0</v>
      </c>
      <c r="BC764">
        <f t="shared" si="271"/>
        <v>0</v>
      </c>
      <c r="BD764" s="28">
        <f t="shared" si="272"/>
        <v>0</v>
      </c>
    </row>
    <row r="765" spans="37:56" x14ac:dyDescent="0.25">
      <c r="AK765">
        <v>0</v>
      </c>
      <c r="AL765" t="e">
        <f t="shared" si="265"/>
        <v>#N/A</v>
      </c>
      <c r="AM765" t="e">
        <f t="shared" si="266"/>
        <v>#N/A</v>
      </c>
      <c r="AN765" t="e">
        <f t="shared" si="267"/>
        <v>#N/A</v>
      </c>
      <c r="AO765" s="261" t="e">
        <f t="shared" si="268"/>
        <v>#N/A</v>
      </c>
      <c r="AP765" s="261" t="e">
        <f t="shared" si="269"/>
        <v>#N/A</v>
      </c>
      <c r="AQ765" s="261" t="e">
        <f t="shared" si="270"/>
        <v>#N/A</v>
      </c>
      <c r="BB765">
        <f t="shared" si="273"/>
        <v>0</v>
      </c>
      <c r="BC765">
        <f t="shared" si="271"/>
        <v>0</v>
      </c>
      <c r="BD765" s="28">
        <f t="shared" si="272"/>
        <v>0</v>
      </c>
    </row>
    <row r="766" spans="37:56" x14ac:dyDescent="0.25">
      <c r="AK766">
        <v>0</v>
      </c>
      <c r="AL766" t="e">
        <f t="shared" si="265"/>
        <v>#N/A</v>
      </c>
      <c r="AM766" t="e">
        <f t="shared" si="266"/>
        <v>#N/A</v>
      </c>
      <c r="AN766" t="e">
        <f t="shared" si="267"/>
        <v>#N/A</v>
      </c>
      <c r="AO766" s="261" t="e">
        <f t="shared" si="268"/>
        <v>#N/A</v>
      </c>
      <c r="AP766" s="261" t="e">
        <f t="shared" si="269"/>
        <v>#N/A</v>
      </c>
      <c r="AQ766" s="261" t="e">
        <f t="shared" si="270"/>
        <v>#N/A</v>
      </c>
      <c r="BB766">
        <f t="shared" si="273"/>
        <v>0</v>
      </c>
      <c r="BC766">
        <f t="shared" si="271"/>
        <v>0</v>
      </c>
      <c r="BD766" s="28">
        <f t="shared" si="272"/>
        <v>0</v>
      </c>
    </row>
    <row r="767" spans="37:56" x14ac:dyDescent="0.25">
      <c r="AK767">
        <v>0</v>
      </c>
      <c r="AL767" t="e">
        <f t="shared" si="265"/>
        <v>#N/A</v>
      </c>
      <c r="AM767" t="e">
        <f t="shared" si="266"/>
        <v>#N/A</v>
      </c>
      <c r="AN767" t="e">
        <f t="shared" si="267"/>
        <v>#N/A</v>
      </c>
      <c r="AO767" s="261" t="e">
        <f t="shared" si="268"/>
        <v>#N/A</v>
      </c>
      <c r="AP767" s="261" t="e">
        <f t="shared" si="269"/>
        <v>#N/A</v>
      </c>
      <c r="AQ767" s="261" t="e">
        <f t="shared" si="270"/>
        <v>#N/A</v>
      </c>
      <c r="BB767">
        <f t="shared" si="273"/>
        <v>0</v>
      </c>
      <c r="BC767">
        <f t="shared" si="271"/>
        <v>0</v>
      </c>
      <c r="BD767" s="28">
        <f t="shared" si="272"/>
        <v>0</v>
      </c>
    </row>
    <row r="768" spans="37:56" x14ac:dyDescent="0.25">
      <c r="AK768">
        <v>0</v>
      </c>
      <c r="AL768" t="e">
        <f t="shared" si="265"/>
        <v>#N/A</v>
      </c>
      <c r="AM768" t="e">
        <f t="shared" si="266"/>
        <v>#N/A</v>
      </c>
      <c r="AN768" t="e">
        <f t="shared" si="267"/>
        <v>#N/A</v>
      </c>
      <c r="AO768" s="261" t="e">
        <f t="shared" si="268"/>
        <v>#N/A</v>
      </c>
      <c r="AP768" s="261" t="e">
        <f t="shared" si="269"/>
        <v>#N/A</v>
      </c>
      <c r="AQ768" s="261" t="e">
        <f t="shared" si="270"/>
        <v>#N/A</v>
      </c>
      <c r="BB768">
        <f t="shared" si="273"/>
        <v>0</v>
      </c>
      <c r="BC768">
        <f t="shared" si="271"/>
        <v>0</v>
      </c>
      <c r="BD768" s="28">
        <f t="shared" si="272"/>
        <v>0</v>
      </c>
    </row>
    <row r="769" spans="37:56" x14ac:dyDescent="0.25">
      <c r="AK769">
        <v>0</v>
      </c>
      <c r="AL769" t="e">
        <f t="shared" si="265"/>
        <v>#N/A</v>
      </c>
      <c r="AM769" t="e">
        <f t="shared" si="266"/>
        <v>#N/A</v>
      </c>
      <c r="AN769" t="e">
        <f t="shared" si="267"/>
        <v>#N/A</v>
      </c>
      <c r="AO769" s="261" t="e">
        <f t="shared" si="268"/>
        <v>#N/A</v>
      </c>
      <c r="AP769" s="261" t="e">
        <f t="shared" si="269"/>
        <v>#N/A</v>
      </c>
      <c r="AQ769" s="261" t="e">
        <f t="shared" si="270"/>
        <v>#N/A</v>
      </c>
      <c r="BB769">
        <f t="shared" si="273"/>
        <v>0</v>
      </c>
      <c r="BC769">
        <f t="shared" si="271"/>
        <v>0</v>
      </c>
      <c r="BD769" s="28">
        <f t="shared" si="272"/>
        <v>0</v>
      </c>
    </row>
    <row r="770" spans="37:56" x14ac:dyDescent="0.25">
      <c r="AK770">
        <v>0</v>
      </c>
      <c r="AL770" t="e">
        <f t="shared" si="265"/>
        <v>#N/A</v>
      </c>
      <c r="AM770" t="e">
        <f t="shared" si="266"/>
        <v>#N/A</v>
      </c>
      <c r="AN770" t="e">
        <f t="shared" si="267"/>
        <v>#N/A</v>
      </c>
      <c r="AO770" s="261" t="e">
        <f t="shared" si="268"/>
        <v>#N/A</v>
      </c>
      <c r="AP770" s="261" t="e">
        <f t="shared" si="269"/>
        <v>#N/A</v>
      </c>
      <c r="AQ770" s="261" t="e">
        <f t="shared" si="270"/>
        <v>#N/A</v>
      </c>
      <c r="BB770">
        <f t="shared" si="273"/>
        <v>0</v>
      </c>
      <c r="BC770">
        <f t="shared" si="271"/>
        <v>0</v>
      </c>
      <c r="BD770" s="28">
        <f t="shared" si="272"/>
        <v>0</v>
      </c>
    </row>
    <row r="771" spans="37:56" x14ac:dyDescent="0.25">
      <c r="AK771">
        <v>0</v>
      </c>
      <c r="AL771" t="e">
        <f t="shared" ref="AL771:AL834" si="274">_xlfn.XLOOKUP(AK771,A:A,F:F)</f>
        <v>#N/A</v>
      </c>
      <c r="AM771" t="e">
        <f t="shared" ref="AM771:AM834" si="275">_xlfn.XLOOKUP(AK771,A:A,J:J)</f>
        <v>#N/A</v>
      </c>
      <c r="AN771" t="e">
        <f t="shared" ref="AN771:AN834" si="276">_xlfn.XLOOKUP(AK771,A:A,M:M)+_xlfn.XLOOKUP(AK771,A:A,N:N)</f>
        <v>#N/A</v>
      </c>
      <c r="AO771" s="261" t="e">
        <f t="shared" ref="AO771:AO834" si="277">_xlfn.XLOOKUP(AK771,A:A,AG:AG)</f>
        <v>#N/A</v>
      </c>
      <c r="AP771" s="261" t="e">
        <f t="shared" ref="AP771:AP834" si="278">_xlfn.XLOOKUP(AK771,A:A,AD:AD)</f>
        <v>#N/A</v>
      </c>
      <c r="AQ771" s="261" t="e">
        <f t="shared" ref="AQ771:AQ834" si="279">_xlfn.XLOOKUP(AK771,A:A,AE:AE)</f>
        <v>#N/A</v>
      </c>
      <c r="BB771">
        <f t="shared" si="273"/>
        <v>0</v>
      </c>
      <c r="BC771">
        <f t="shared" ref="BC771:BC834" si="280">_xlfn.XLOOKUP(BA771,A:A,J:J)</f>
        <v>0</v>
      </c>
      <c r="BD771" s="28">
        <f t="shared" ref="BD771:BD834" si="281">_xlfn.XLOOKUP(BA771,A:A,M:M)+_xlfn.XLOOKUP(BA771,A:A,N:N)</f>
        <v>0</v>
      </c>
    </row>
    <row r="772" spans="37:56" x14ac:dyDescent="0.25">
      <c r="AK772">
        <v>0</v>
      </c>
      <c r="AL772" t="e">
        <f t="shared" si="274"/>
        <v>#N/A</v>
      </c>
      <c r="AM772" t="e">
        <f t="shared" si="275"/>
        <v>#N/A</v>
      </c>
      <c r="AN772" t="e">
        <f t="shared" si="276"/>
        <v>#N/A</v>
      </c>
      <c r="AO772" s="261" t="e">
        <f t="shared" si="277"/>
        <v>#N/A</v>
      </c>
      <c r="AP772" s="261" t="e">
        <f t="shared" si="278"/>
        <v>#N/A</v>
      </c>
      <c r="AQ772" s="261" t="e">
        <f t="shared" si="279"/>
        <v>#N/A</v>
      </c>
      <c r="BB772">
        <f t="shared" si="273"/>
        <v>0</v>
      </c>
      <c r="BC772">
        <f t="shared" si="280"/>
        <v>0</v>
      </c>
      <c r="BD772" s="28">
        <f t="shared" si="281"/>
        <v>0</v>
      </c>
    </row>
    <row r="773" spans="37:56" x14ac:dyDescent="0.25">
      <c r="AK773">
        <v>0</v>
      </c>
      <c r="AL773" t="e">
        <f t="shared" si="274"/>
        <v>#N/A</v>
      </c>
      <c r="AM773" t="e">
        <f t="shared" si="275"/>
        <v>#N/A</v>
      </c>
      <c r="AN773" t="e">
        <f t="shared" si="276"/>
        <v>#N/A</v>
      </c>
      <c r="AO773" s="261" t="e">
        <f t="shared" si="277"/>
        <v>#N/A</v>
      </c>
      <c r="AP773" s="261" t="e">
        <f t="shared" si="278"/>
        <v>#N/A</v>
      </c>
      <c r="AQ773" s="261" t="e">
        <f t="shared" si="279"/>
        <v>#N/A</v>
      </c>
      <c r="BB773">
        <f t="shared" si="273"/>
        <v>0</v>
      </c>
      <c r="BC773">
        <f t="shared" si="280"/>
        <v>0</v>
      </c>
      <c r="BD773" s="28">
        <f t="shared" si="281"/>
        <v>0</v>
      </c>
    </row>
    <row r="774" spans="37:56" x14ac:dyDescent="0.25">
      <c r="AK774">
        <v>0</v>
      </c>
      <c r="AL774" t="e">
        <f t="shared" si="274"/>
        <v>#N/A</v>
      </c>
      <c r="AM774" t="e">
        <f t="shared" si="275"/>
        <v>#N/A</v>
      </c>
      <c r="AN774" t="e">
        <f t="shared" si="276"/>
        <v>#N/A</v>
      </c>
      <c r="AO774" s="261" t="e">
        <f t="shared" si="277"/>
        <v>#N/A</v>
      </c>
      <c r="AP774" s="261" t="e">
        <f t="shared" si="278"/>
        <v>#N/A</v>
      </c>
      <c r="AQ774" s="261" t="e">
        <f t="shared" si="279"/>
        <v>#N/A</v>
      </c>
      <c r="BB774">
        <f t="shared" ref="BB774:BB837" si="282">_xlfn.XLOOKUP(BA774,A:A,E:E)</f>
        <v>0</v>
      </c>
      <c r="BC774">
        <f t="shared" si="280"/>
        <v>0</v>
      </c>
      <c r="BD774" s="28">
        <f t="shared" si="281"/>
        <v>0</v>
      </c>
    </row>
    <row r="775" spans="37:56" x14ac:dyDescent="0.25">
      <c r="AK775">
        <v>0</v>
      </c>
      <c r="AL775" t="e">
        <f t="shared" si="274"/>
        <v>#N/A</v>
      </c>
      <c r="AM775" t="e">
        <f t="shared" si="275"/>
        <v>#N/A</v>
      </c>
      <c r="AN775" t="e">
        <f t="shared" si="276"/>
        <v>#N/A</v>
      </c>
      <c r="AO775" s="261" t="e">
        <f t="shared" si="277"/>
        <v>#N/A</v>
      </c>
      <c r="AP775" s="261" t="e">
        <f t="shared" si="278"/>
        <v>#N/A</v>
      </c>
      <c r="AQ775" s="261" t="e">
        <f t="shared" si="279"/>
        <v>#N/A</v>
      </c>
      <c r="BB775">
        <f t="shared" si="282"/>
        <v>0</v>
      </c>
      <c r="BC775">
        <f t="shared" si="280"/>
        <v>0</v>
      </c>
      <c r="BD775" s="28">
        <f t="shared" si="281"/>
        <v>0</v>
      </c>
    </row>
    <row r="776" spans="37:56" x14ac:dyDescent="0.25">
      <c r="AK776">
        <v>0</v>
      </c>
      <c r="AL776" t="e">
        <f t="shared" si="274"/>
        <v>#N/A</v>
      </c>
      <c r="AM776" t="e">
        <f t="shared" si="275"/>
        <v>#N/A</v>
      </c>
      <c r="AN776" t="e">
        <f t="shared" si="276"/>
        <v>#N/A</v>
      </c>
      <c r="AO776" s="261" t="e">
        <f t="shared" si="277"/>
        <v>#N/A</v>
      </c>
      <c r="AP776" s="261" t="e">
        <f t="shared" si="278"/>
        <v>#N/A</v>
      </c>
      <c r="AQ776" s="261" t="e">
        <f t="shared" si="279"/>
        <v>#N/A</v>
      </c>
      <c r="BB776">
        <f t="shared" si="282"/>
        <v>0</v>
      </c>
      <c r="BC776">
        <f t="shared" si="280"/>
        <v>0</v>
      </c>
      <c r="BD776" s="28">
        <f t="shared" si="281"/>
        <v>0</v>
      </c>
    </row>
    <row r="777" spans="37:56" x14ac:dyDescent="0.25">
      <c r="AK777">
        <v>0</v>
      </c>
      <c r="AL777" t="e">
        <f t="shared" si="274"/>
        <v>#N/A</v>
      </c>
      <c r="AM777" t="e">
        <f t="shared" si="275"/>
        <v>#N/A</v>
      </c>
      <c r="AN777" t="e">
        <f t="shared" si="276"/>
        <v>#N/A</v>
      </c>
      <c r="AO777" s="261" t="e">
        <f t="shared" si="277"/>
        <v>#N/A</v>
      </c>
      <c r="AP777" s="261" t="e">
        <f t="shared" si="278"/>
        <v>#N/A</v>
      </c>
      <c r="AQ777" s="261" t="e">
        <f t="shared" si="279"/>
        <v>#N/A</v>
      </c>
      <c r="BB777">
        <f t="shared" si="282"/>
        <v>0</v>
      </c>
      <c r="BC777">
        <f t="shared" si="280"/>
        <v>0</v>
      </c>
      <c r="BD777" s="28">
        <f t="shared" si="281"/>
        <v>0</v>
      </c>
    </row>
    <row r="778" spans="37:56" x14ac:dyDescent="0.25">
      <c r="AK778">
        <v>0</v>
      </c>
      <c r="AL778" t="e">
        <f t="shared" si="274"/>
        <v>#N/A</v>
      </c>
      <c r="AM778" t="e">
        <f t="shared" si="275"/>
        <v>#N/A</v>
      </c>
      <c r="AN778" t="e">
        <f t="shared" si="276"/>
        <v>#N/A</v>
      </c>
      <c r="AO778" s="261" t="e">
        <f t="shared" si="277"/>
        <v>#N/A</v>
      </c>
      <c r="AP778" s="261" t="e">
        <f t="shared" si="278"/>
        <v>#N/A</v>
      </c>
      <c r="AQ778" s="261" t="e">
        <f t="shared" si="279"/>
        <v>#N/A</v>
      </c>
      <c r="BB778">
        <f t="shared" si="282"/>
        <v>0</v>
      </c>
      <c r="BC778">
        <f t="shared" si="280"/>
        <v>0</v>
      </c>
      <c r="BD778" s="28">
        <f t="shared" si="281"/>
        <v>0</v>
      </c>
    </row>
    <row r="779" spans="37:56" x14ac:dyDescent="0.25">
      <c r="AK779">
        <v>0</v>
      </c>
      <c r="AL779" t="e">
        <f t="shared" si="274"/>
        <v>#N/A</v>
      </c>
      <c r="AM779" t="e">
        <f t="shared" si="275"/>
        <v>#N/A</v>
      </c>
      <c r="AN779" t="e">
        <f t="shared" si="276"/>
        <v>#N/A</v>
      </c>
      <c r="AO779" s="261" t="e">
        <f t="shared" si="277"/>
        <v>#N/A</v>
      </c>
      <c r="AP779" s="261" t="e">
        <f t="shared" si="278"/>
        <v>#N/A</v>
      </c>
      <c r="AQ779" s="261" t="e">
        <f t="shared" si="279"/>
        <v>#N/A</v>
      </c>
      <c r="BB779">
        <f t="shared" si="282"/>
        <v>0</v>
      </c>
      <c r="BC779">
        <f t="shared" si="280"/>
        <v>0</v>
      </c>
      <c r="BD779" s="28">
        <f t="shared" si="281"/>
        <v>0</v>
      </c>
    </row>
    <row r="780" spans="37:56" x14ac:dyDescent="0.25">
      <c r="AK780">
        <v>0</v>
      </c>
      <c r="AL780" t="e">
        <f t="shared" si="274"/>
        <v>#N/A</v>
      </c>
      <c r="AM780" t="e">
        <f t="shared" si="275"/>
        <v>#N/A</v>
      </c>
      <c r="AN780" t="e">
        <f t="shared" si="276"/>
        <v>#N/A</v>
      </c>
      <c r="AO780" s="261" t="e">
        <f t="shared" si="277"/>
        <v>#N/A</v>
      </c>
      <c r="AP780" s="261" t="e">
        <f t="shared" si="278"/>
        <v>#N/A</v>
      </c>
      <c r="AQ780" s="261" t="e">
        <f t="shared" si="279"/>
        <v>#N/A</v>
      </c>
      <c r="BB780">
        <f t="shared" si="282"/>
        <v>0</v>
      </c>
      <c r="BC780">
        <f t="shared" si="280"/>
        <v>0</v>
      </c>
      <c r="BD780" s="28">
        <f t="shared" si="281"/>
        <v>0</v>
      </c>
    </row>
    <row r="781" spans="37:56" x14ac:dyDescent="0.25">
      <c r="AK781">
        <v>0</v>
      </c>
      <c r="AL781" t="e">
        <f t="shared" si="274"/>
        <v>#N/A</v>
      </c>
      <c r="AM781" t="e">
        <f t="shared" si="275"/>
        <v>#N/A</v>
      </c>
      <c r="AN781" t="e">
        <f t="shared" si="276"/>
        <v>#N/A</v>
      </c>
      <c r="AO781" s="261" t="e">
        <f t="shared" si="277"/>
        <v>#N/A</v>
      </c>
      <c r="AP781" s="261" t="e">
        <f t="shared" si="278"/>
        <v>#N/A</v>
      </c>
      <c r="AQ781" s="261" t="e">
        <f t="shared" si="279"/>
        <v>#N/A</v>
      </c>
      <c r="BB781">
        <f t="shared" si="282"/>
        <v>0</v>
      </c>
      <c r="BC781">
        <f t="shared" si="280"/>
        <v>0</v>
      </c>
      <c r="BD781" s="28">
        <f t="shared" si="281"/>
        <v>0</v>
      </c>
    </row>
    <row r="782" spans="37:56" x14ac:dyDescent="0.25">
      <c r="AK782">
        <v>0</v>
      </c>
      <c r="AL782" t="e">
        <f t="shared" si="274"/>
        <v>#N/A</v>
      </c>
      <c r="AM782" t="e">
        <f t="shared" si="275"/>
        <v>#N/A</v>
      </c>
      <c r="AN782" t="e">
        <f t="shared" si="276"/>
        <v>#N/A</v>
      </c>
      <c r="AO782" s="261" t="e">
        <f t="shared" si="277"/>
        <v>#N/A</v>
      </c>
      <c r="AP782" s="261" t="e">
        <f t="shared" si="278"/>
        <v>#N/A</v>
      </c>
      <c r="AQ782" s="261" t="e">
        <f t="shared" si="279"/>
        <v>#N/A</v>
      </c>
      <c r="BB782">
        <f t="shared" si="282"/>
        <v>0</v>
      </c>
      <c r="BC782">
        <f t="shared" si="280"/>
        <v>0</v>
      </c>
      <c r="BD782" s="28">
        <f t="shared" si="281"/>
        <v>0</v>
      </c>
    </row>
    <row r="783" spans="37:56" x14ac:dyDescent="0.25">
      <c r="AK783">
        <v>0</v>
      </c>
      <c r="AL783" t="e">
        <f t="shared" si="274"/>
        <v>#N/A</v>
      </c>
      <c r="AM783" t="e">
        <f t="shared" si="275"/>
        <v>#N/A</v>
      </c>
      <c r="AN783" t="e">
        <f t="shared" si="276"/>
        <v>#N/A</v>
      </c>
      <c r="AO783" s="261" t="e">
        <f t="shared" si="277"/>
        <v>#N/A</v>
      </c>
      <c r="AP783" s="261" t="e">
        <f t="shared" si="278"/>
        <v>#N/A</v>
      </c>
      <c r="AQ783" s="261" t="e">
        <f t="shared" si="279"/>
        <v>#N/A</v>
      </c>
      <c r="BB783">
        <f t="shared" si="282"/>
        <v>0</v>
      </c>
      <c r="BC783">
        <f t="shared" si="280"/>
        <v>0</v>
      </c>
      <c r="BD783" s="28">
        <f t="shared" si="281"/>
        <v>0</v>
      </c>
    </row>
    <row r="784" spans="37:56" x14ac:dyDescent="0.25">
      <c r="AK784">
        <v>0</v>
      </c>
      <c r="AL784" t="e">
        <f t="shared" si="274"/>
        <v>#N/A</v>
      </c>
      <c r="AM784" t="e">
        <f t="shared" si="275"/>
        <v>#N/A</v>
      </c>
      <c r="AN784" t="e">
        <f t="shared" si="276"/>
        <v>#N/A</v>
      </c>
      <c r="AO784" s="261" t="e">
        <f t="shared" si="277"/>
        <v>#N/A</v>
      </c>
      <c r="AP784" s="261" t="e">
        <f t="shared" si="278"/>
        <v>#N/A</v>
      </c>
      <c r="AQ784" s="261" t="e">
        <f t="shared" si="279"/>
        <v>#N/A</v>
      </c>
      <c r="BB784">
        <f t="shared" si="282"/>
        <v>0</v>
      </c>
      <c r="BC784">
        <f t="shared" si="280"/>
        <v>0</v>
      </c>
      <c r="BD784" s="28">
        <f t="shared" si="281"/>
        <v>0</v>
      </c>
    </row>
    <row r="785" spans="37:56" x14ac:dyDescent="0.25">
      <c r="AK785">
        <v>0</v>
      </c>
      <c r="AL785" t="e">
        <f t="shared" si="274"/>
        <v>#N/A</v>
      </c>
      <c r="AM785" t="e">
        <f t="shared" si="275"/>
        <v>#N/A</v>
      </c>
      <c r="AN785" t="e">
        <f t="shared" si="276"/>
        <v>#N/A</v>
      </c>
      <c r="AO785" s="261" t="e">
        <f t="shared" si="277"/>
        <v>#N/A</v>
      </c>
      <c r="AP785" s="261" t="e">
        <f t="shared" si="278"/>
        <v>#N/A</v>
      </c>
      <c r="AQ785" s="261" t="e">
        <f t="shared" si="279"/>
        <v>#N/A</v>
      </c>
      <c r="BB785">
        <f t="shared" si="282"/>
        <v>0</v>
      </c>
      <c r="BC785">
        <f t="shared" si="280"/>
        <v>0</v>
      </c>
      <c r="BD785" s="28">
        <f t="shared" si="281"/>
        <v>0</v>
      </c>
    </row>
    <row r="786" spans="37:56" x14ac:dyDescent="0.25">
      <c r="AK786">
        <v>0</v>
      </c>
      <c r="AL786" t="e">
        <f t="shared" si="274"/>
        <v>#N/A</v>
      </c>
      <c r="AM786" t="e">
        <f t="shared" si="275"/>
        <v>#N/A</v>
      </c>
      <c r="AN786" t="e">
        <f t="shared" si="276"/>
        <v>#N/A</v>
      </c>
      <c r="AO786" s="261" t="e">
        <f t="shared" si="277"/>
        <v>#N/A</v>
      </c>
      <c r="AP786" s="261" t="e">
        <f t="shared" si="278"/>
        <v>#N/A</v>
      </c>
      <c r="AQ786" s="261" t="e">
        <f t="shared" si="279"/>
        <v>#N/A</v>
      </c>
      <c r="BB786">
        <f t="shared" si="282"/>
        <v>0</v>
      </c>
      <c r="BC786">
        <f t="shared" si="280"/>
        <v>0</v>
      </c>
      <c r="BD786" s="28">
        <f t="shared" si="281"/>
        <v>0</v>
      </c>
    </row>
    <row r="787" spans="37:56" x14ac:dyDescent="0.25">
      <c r="AK787">
        <v>0</v>
      </c>
      <c r="AL787" t="e">
        <f t="shared" si="274"/>
        <v>#N/A</v>
      </c>
      <c r="AM787" t="e">
        <f t="shared" si="275"/>
        <v>#N/A</v>
      </c>
      <c r="AN787" t="e">
        <f t="shared" si="276"/>
        <v>#N/A</v>
      </c>
      <c r="AO787" s="261" t="e">
        <f t="shared" si="277"/>
        <v>#N/A</v>
      </c>
      <c r="AP787" s="261" t="e">
        <f t="shared" si="278"/>
        <v>#N/A</v>
      </c>
      <c r="AQ787" s="261" t="e">
        <f t="shared" si="279"/>
        <v>#N/A</v>
      </c>
      <c r="BB787">
        <f t="shared" si="282"/>
        <v>0</v>
      </c>
      <c r="BC787">
        <f t="shared" si="280"/>
        <v>0</v>
      </c>
      <c r="BD787" s="28">
        <f t="shared" si="281"/>
        <v>0</v>
      </c>
    </row>
    <row r="788" spans="37:56" x14ac:dyDescent="0.25">
      <c r="AK788">
        <v>0</v>
      </c>
      <c r="AL788" t="e">
        <f t="shared" si="274"/>
        <v>#N/A</v>
      </c>
      <c r="AM788" t="e">
        <f t="shared" si="275"/>
        <v>#N/A</v>
      </c>
      <c r="AN788" t="e">
        <f t="shared" si="276"/>
        <v>#N/A</v>
      </c>
      <c r="AO788" s="261" t="e">
        <f t="shared" si="277"/>
        <v>#N/A</v>
      </c>
      <c r="AP788" s="261" t="e">
        <f t="shared" si="278"/>
        <v>#N/A</v>
      </c>
      <c r="AQ788" s="261" t="e">
        <f t="shared" si="279"/>
        <v>#N/A</v>
      </c>
      <c r="BB788">
        <f t="shared" si="282"/>
        <v>0</v>
      </c>
      <c r="BC788">
        <f t="shared" si="280"/>
        <v>0</v>
      </c>
      <c r="BD788" s="28">
        <f t="shared" si="281"/>
        <v>0</v>
      </c>
    </row>
    <row r="789" spans="37:56" x14ac:dyDescent="0.25">
      <c r="AK789">
        <v>0</v>
      </c>
      <c r="AL789" t="e">
        <f t="shared" si="274"/>
        <v>#N/A</v>
      </c>
      <c r="AM789" t="e">
        <f t="shared" si="275"/>
        <v>#N/A</v>
      </c>
      <c r="AN789" t="e">
        <f t="shared" si="276"/>
        <v>#N/A</v>
      </c>
      <c r="AO789" s="261" t="e">
        <f t="shared" si="277"/>
        <v>#N/A</v>
      </c>
      <c r="AP789" s="261" t="e">
        <f t="shared" si="278"/>
        <v>#N/A</v>
      </c>
      <c r="AQ789" s="261" t="e">
        <f t="shared" si="279"/>
        <v>#N/A</v>
      </c>
      <c r="BB789">
        <f t="shared" si="282"/>
        <v>0</v>
      </c>
      <c r="BC789">
        <f t="shared" si="280"/>
        <v>0</v>
      </c>
      <c r="BD789" s="28">
        <f t="shared" si="281"/>
        <v>0</v>
      </c>
    </row>
    <row r="790" spans="37:56" x14ac:dyDescent="0.25">
      <c r="AK790">
        <v>0</v>
      </c>
      <c r="AL790" t="e">
        <f t="shared" si="274"/>
        <v>#N/A</v>
      </c>
      <c r="AM790" t="e">
        <f t="shared" si="275"/>
        <v>#N/A</v>
      </c>
      <c r="AN790" t="e">
        <f t="shared" si="276"/>
        <v>#N/A</v>
      </c>
      <c r="AO790" s="261" t="e">
        <f t="shared" si="277"/>
        <v>#N/A</v>
      </c>
      <c r="AP790" s="261" t="e">
        <f t="shared" si="278"/>
        <v>#N/A</v>
      </c>
      <c r="AQ790" s="261" t="e">
        <f t="shared" si="279"/>
        <v>#N/A</v>
      </c>
      <c r="BB790">
        <f t="shared" si="282"/>
        <v>0</v>
      </c>
      <c r="BC790">
        <f t="shared" si="280"/>
        <v>0</v>
      </c>
      <c r="BD790" s="28">
        <f t="shared" si="281"/>
        <v>0</v>
      </c>
    </row>
    <row r="791" spans="37:56" x14ac:dyDescent="0.25">
      <c r="AK791">
        <v>0</v>
      </c>
      <c r="AL791" t="e">
        <f t="shared" si="274"/>
        <v>#N/A</v>
      </c>
      <c r="AM791" t="e">
        <f t="shared" si="275"/>
        <v>#N/A</v>
      </c>
      <c r="AN791" t="e">
        <f t="shared" si="276"/>
        <v>#N/A</v>
      </c>
      <c r="AO791" s="261" t="e">
        <f t="shared" si="277"/>
        <v>#N/A</v>
      </c>
      <c r="AP791" s="261" t="e">
        <f t="shared" si="278"/>
        <v>#N/A</v>
      </c>
      <c r="AQ791" s="261" t="e">
        <f t="shared" si="279"/>
        <v>#N/A</v>
      </c>
      <c r="BB791">
        <f t="shared" si="282"/>
        <v>0</v>
      </c>
      <c r="BC791">
        <f t="shared" si="280"/>
        <v>0</v>
      </c>
      <c r="BD791" s="28">
        <f t="shared" si="281"/>
        <v>0</v>
      </c>
    </row>
    <row r="792" spans="37:56" x14ac:dyDescent="0.25">
      <c r="AK792">
        <v>0</v>
      </c>
      <c r="AL792" t="e">
        <f t="shared" si="274"/>
        <v>#N/A</v>
      </c>
      <c r="AM792" t="e">
        <f t="shared" si="275"/>
        <v>#N/A</v>
      </c>
      <c r="AN792" t="e">
        <f t="shared" si="276"/>
        <v>#N/A</v>
      </c>
      <c r="AO792" s="261" t="e">
        <f t="shared" si="277"/>
        <v>#N/A</v>
      </c>
      <c r="AP792" s="261" t="e">
        <f t="shared" si="278"/>
        <v>#N/A</v>
      </c>
      <c r="AQ792" s="261" t="e">
        <f t="shared" si="279"/>
        <v>#N/A</v>
      </c>
      <c r="BB792">
        <f t="shared" si="282"/>
        <v>0</v>
      </c>
      <c r="BC792">
        <f t="shared" si="280"/>
        <v>0</v>
      </c>
      <c r="BD792" s="28">
        <f t="shared" si="281"/>
        <v>0</v>
      </c>
    </row>
    <row r="793" spans="37:56" x14ac:dyDescent="0.25">
      <c r="AK793">
        <v>0</v>
      </c>
      <c r="AL793" t="e">
        <f t="shared" si="274"/>
        <v>#N/A</v>
      </c>
      <c r="AM793" t="e">
        <f t="shared" si="275"/>
        <v>#N/A</v>
      </c>
      <c r="AN793" t="e">
        <f t="shared" si="276"/>
        <v>#N/A</v>
      </c>
      <c r="AO793" s="261" t="e">
        <f t="shared" si="277"/>
        <v>#N/A</v>
      </c>
      <c r="AP793" s="261" t="e">
        <f t="shared" si="278"/>
        <v>#N/A</v>
      </c>
      <c r="AQ793" s="261" t="e">
        <f t="shared" si="279"/>
        <v>#N/A</v>
      </c>
      <c r="BB793">
        <f t="shared" si="282"/>
        <v>0</v>
      </c>
      <c r="BC793">
        <f t="shared" si="280"/>
        <v>0</v>
      </c>
      <c r="BD793" s="28">
        <f t="shared" si="281"/>
        <v>0</v>
      </c>
    </row>
    <row r="794" spans="37:56" x14ac:dyDescent="0.25">
      <c r="AK794">
        <v>0</v>
      </c>
      <c r="AL794" t="e">
        <f t="shared" si="274"/>
        <v>#N/A</v>
      </c>
      <c r="AM794" t="e">
        <f t="shared" si="275"/>
        <v>#N/A</v>
      </c>
      <c r="AN794" t="e">
        <f t="shared" si="276"/>
        <v>#N/A</v>
      </c>
      <c r="AO794" s="261" t="e">
        <f t="shared" si="277"/>
        <v>#N/A</v>
      </c>
      <c r="AP794" s="261" t="e">
        <f t="shared" si="278"/>
        <v>#N/A</v>
      </c>
      <c r="AQ794" s="261" t="e">
        <f t="shared" si="279"/>
        <v>#N/A</v>
      </c>
      <c r="BB794">
        <f t="shared" si="282"/>
        <v>0</v>
      </c>
      <c r="BC794">
        <f t="shared" si="280"/>
        <v>0</v>
      </c>
      <c r="BD794" s="28">
        <f t="shared" si="281"/>
        <v>0</v>
      </c>
    </row>
    <row r="795" spans="37:56" x14ac:dyDescent="0.25">
      <c r="AK795">
        <v>0</v>
      </c>
      <c r="AL795" t="e">
        <f t="shared" si="274"/>
        <v>#N/A</v>
      </c>
      <c r="AM795" t="e">
        <f t="shared" si="275"/>
        <v>#N/A</v>
      </c>
      <c r="AN795" t="e">
        <f t="shared" si="276"/>
        <v>#N/A</v>
      </c>
      <c r="AO795" s="261" t="e">
        <f t="shared" si="277"/>
        <v>#N/A</v>
      </c>
      <c r="AP795" s="261" t="e">
        <f t="shared" si="278"/>
        <v>#N/A</v>
      </c>
      <c r="AQ795" s="261" t="e">
        <f t="shared" si="279"/>
        <v>#N/A</v>
      </c>
      <c r="BB795">
        <f t="shared" si="282"/>
        <v>0</v>
      </c>
      <c r="BC795">
        <f t="shared" si="280"/>
        <v>0</v>
      </c>
      <c r="BD795" s="28">
        <f t="shared" si="281"/>
        <v>0</v>
      </c>
    </row>
    <row r="796" spans="37:56" x14ac:dyDescent="0.25">
      <c r="AK796">
        <v>0</v>
      </c>
      <c r="AL796" t="e">
        <f t="shared" si="274"/>
        <v>#N/A</v>
      </c>
      <c r="AM796" t="e">
        <f t="shared" si="275"/>
        <v>#N/A</v>
      </c>
      <c r="AN796" t="e">
        <f t="shared" si="276"/>
        <v>#N/A</v>
      </c>
      <c r="AO796" s="261" t="e">
        <f t="shared" si="277"/>
        <v>#N/A</v>
      </c>
      <c r="AP796" s="261" t="e">
        <f t="shared" si="278"/>
        <v>#N/A</v>
      </c>
      <c r="AQ796" s="261" t="e">
        <f t="shared" si="279"/>
        <v>#N/A</v>
      </c>
      <c r="BB796">
        <f t="shared" si="282"/>
        <v>0</v>
      </c>
      <c r="BC796">
        <f t="shared" si="280"/>
        <v>0</v>
      </c>
      <c r="BD796" s="28">
        <f t="shared" si="281"/>
        <v>0</v>
      </c>
    </row>
    <row r="797" spans="37:56" x14ac:dyDescent="0.25">
      <c r="AK797">
        <v>0</v>
      </c>
      <c r="AL797" t="e">
        <f t="shared" si="274"/>
        <v>#N/A</v>
      </c>
      <c r="AM797" t="e">
        <f t="shared" si="275"/>
        <v>#N/A</v>
      </c>
      <c r="AN797" t="e">
        <f t="shared" si="276"/>
        <v>#N/A</v>
      </c>
      <c r="AO797" s="261" t="e">
        <f t="shared" si="277"/>
        <v>#N/A</v>
      </c>
      <c r="AP797" s="261" t="e">
        <f t="shared" si="278"/>
        <v>#N/A</v>
      </c>
      <c r="AQ797" s="261" t="e">
        <f t="shared" si="279"/>
        <v>#N/A</v>
      </c>
      <c r="BB797">
        <f t="shared" si="282"/>
        <v>0</v>
      </c>
      <c r="BC797">
        <f t="shared" si="280"/>
        <v>0</v>
      </c>
      <c r="BD797" s="28">
        <f t="shared" si="281"/>
        <v>0</v>
      </c>
    </row>
    <row r="798" spans="37:56" x14ac:dyDescent="0.25">
      <c r="AK798">
        <v>0</v>
      </c>
      <c r="AL798" t="e">
        <f t="shared" si="274"/>
        <v>#N/A</v>
      </c>
      <c r="AM798" t="e">
        <f t="shared" si="275"/>
        <v>#N/A</v>
      </c>
      <c r="AN798" t="e">
        <f t="shared" si="276"/>
        <v>#N/A</v>
      </c>
      <c r="AO798" s="261" t="e">
        <f t="shared" si="277"/>
        <v>#N/A</v>
      </c>
      <c r="AP798" s="261" t="e">
        <f t="shared" si="278"/>
        <v>#N/A</v>
      </c>
      <c r="AQ798" s="261" t="e">
        <f t="shared" si="279"/>
        <v>#N/A</v>
      </c>
      <c r="BB798">
        <f t="shared" si="282"/>
        <v>0</v>
      </c>
      <c r="BC798">
        <f t="shared" si="280"/>
        <v>0</v>
      </c>
      <c r="BD798" s="28">
        <f t="shared" si="281"/>
        <v>0</v>
      </c>
    </row>
    <row r="799" spans="37:56" x14ac:dyDescent="0.25">
      <c r="AK799">
        <v>0</v>
      </c>
      <c r="AL799" t="e">
        <f t="shared" si="274"/>
        <v>#N/A</v>
      </c>
      <c r="AM799" t="e">
        <f t="shared" si="275"/>
        <v>#N/A</v>
      </c>
      <c r="AN799" t="e">
        <f t="shared" si="276"/>
        <v>#N/A</v>
      </c>
      <c r="AO799" s="261" t="e">
        <f t="shared" si="277"/>
        <v>#N/A</v>
      </c>
      <c r="AP799" s="261" t="e">
        <f t="shared" si="278"/>
        <v>#N/A</v>
      </c>
      <c r="AQ799" s="261" t="e">
        <f t="shared" si="279"/>
        <v>#N/A</v>
      </c>
      <c r="BB799">
        <f t="shared" si="282"/>
        <v>0</v>
      </c>
      <c r="BC799">
        <f t="shared" si="280"/>
        <v>0</v>
      </c>
      <c r="BD799" s="28">
        <f t="shared" si="281"/>
        <v>0</v>
      </c>
    </row>
    <row r="800" spans="37:56" x14ac:dyDescent="0.25">
      <c r="AK800">
        <v>0</v>
      </c>
      <c r="AL800" t="e">
        <f t="shared" si="274"/>
        <v>#N/A</v>
      </c>
      <c r="AM800" t="e">
        <f t="shared" si="275"/>
        <v>#N/A</v>
      </c>
      <c r="AN800" t="e">
        <f t="shared" si="276"/>
        <v>#N/A</v>
      </c>
      <c r="AO800" s="261" t="e">
        <f t="shared" si="277"/>
        <v>#N/A</v>
      </c>
      <c r="AP800" s="261" t="e">
        <f t="shared" si="278"/>
        <v>#N/A</v>
      </c>
      <c r="AQ800" s="261" t="e">
        <f t="shared" si="279"/>
        <v>#N/A</v>
      </c>
      <c r="BB800">
        <f t="shared" si="282"/>
        <v>0</v>
      </c>
      <c r="BC800">
        <f t="shared" si="280"/>
        <v>0</v>
      </c>
      <c r="BD800" s="28">
        <f t="shared" si="281"/>
        <v>0</v>
      </c>
    </row>
    <row r="801" spans="37:56" x14ac:dyDescent="0.25">
      <c r="AK801">
        <v>0</v>
      </c>
      <c r="AL801" t="e">
        <f t="shared" si="274"/>
        <v>#N/A</v>
      </c>
      <c r="AM801" t="e">
        <f t="shared" si="275"/>
        <v>#N/A</v>
      </c>
      <c r="AN801" t="e">
        <f t="shared" si="276"/>
        <v>#N/A</v>
      </c>
      <c r="AO801" s="261" t="e">
        <f t="shared" si="277"/>
        <v>#N/A</v>
      </c>
      <c r="AP801" s="261" t="e">
        <f t="shared" si="278"/>
        <v>#N/A</v>
      </c>
      <c r="AQ801" s="261" t="e">
        <f t="shared" si="279"/>
        <v>#N/A</v>
      </c>
      <c r="BB801">
        <f t="shared" si="282"/>
        <v>0</v>
      </c>
      <c r="BC801">
        <f t="shared" si="280"/>
        <v>0</v>
      </c>
      <c r="BD801" s="28">
        <f t="shared" si="281"/>
        <v>0</v>
      </c>
    </row>
    <row r="802" spans="37:56" x14ac:dyDescent="0.25">
      <c r="AK802">
        <v>0</v>
      </c>
      <c r="AL802" t="e">
        <f t="shared" si="274"/>
        <v>#N/A</v>
      </c>
      <c r="AM802" t="e">
        <f t="shared" si="275"/>
        <v>#N/A</v>
      </c>
      <c r="AN802" t="e">
        <f t="shared" si="276"/>
        <v>#N/A</v>
      </c>
      <c r="AO802" s="261" t="e">
        <f t="shared" si="277"/>
        <v>#N/A</v>
      </c>
      <c r="AP802" s="261" t="e">
        <f t="shared" si="278"/>
        <v>#N/A</v>
      </c>
      <c r="AQ802" s="261" t="e">
        <f t="shared" si="279"/>
        <v>#N/A</v>
      </c>
      <c r="BB802">
        <f t="shared" si="282"/>
        <v>0</v>
      </c>
      <c r="BC802">
        <f t="shared" si="280"/>
        <v>0</v>
      </c>
      <c r="BD802" s="28">
        <f t="shared" si="281"/>
        <v>0</v>
      </c>
    </row>
    <row r="803" spans="37:56" x14ac:dyDescent="0.25">
      <c r="AK803">
        <v>0</v>
      </c>
      <c r="AL803" t="e">
        <f t="shared" si="274"/>
        <v>#N/A</v>
      </c>
      <c r="AM803" t="e">
        <f t="shared" si="275"/>
        <v>#N/A</v>
      </c>
      <c r="AN803" t="e">
        <f t="shared" si="276"/>
        <v>#N/A</v>
      </c>
      <c r="AO803" s="261" t="e">
        <f t="shared" si="277"/>
        <v>#N/A</v>
      </c>
      <c r="AP803" s="261" t="e">
        <f t="shared" si="278"/>
        <v>#N/A</v>
      </c>
      <c r="AQ803" s="261" t="e">
        <f t="shared" si="279"/>
        <v>#N/A</v>
      </c>
      <c r="BB803">
        <f t="shared" si="282"/>
        <v>0</v>
      </c>
      <c r="BC803">
        <f t="shared" si="280"/>
        <v>0</v>
      </c>
      <c r="BD803" s="28">
        <f t="shared" si="281"/>
        <v>0</v>
      </c>
    </row>
    <row r="804" spans="37:56" x14ac:dyDescent="0.25">
      <c r="AK804">
        <v>0</v>
      </c>
      <c r="AL804" t="e">
        <f t="shared" si="274"/>
        <v>#N/A</v>
      </c>
      <c r="AM804" t="e">
        <f t="shared" si="275"/>
        <v>#N/A</v>
      </c>
      <c r="AN804" t="e">
        <f t="shared" si="276"/>
        <v>#N/A</v>
      </c>
      <c r="AO804" s="261" t="e">
        <f t="shared" si="277"/>
        <v>#N/A</v>
      </c>
      <c r="AP804" s="261" t="e">
        <f t="shared" si="278"/>
        <v>#N/A</v>
      </c>
      <c r="AQ804" s="261" t="e">
        <f t="shared" si="279"/>
        <v>#N/A</v>
      </c>
      <c r="BB804">
        <f t="shared" si="282"/>
        <v>0</v>
      </c>
      <c r="BC804">
        <f t="shared" si="280"/>
        <v>0</v>
      </c>
      <c r="BD804" s="28">
        <f t="shared" si="281"/>
        <v>0</v>
      </c>
    </row>
    <row r="805" spans="37:56" x14ac:dyDescent="0.25">
      <c r="AK805">
        <v>0</v>
      </c>
      <c r="AL805" t="e">
        <f t="shared" si="274"/>
        <v>#N/A</v>
      </c>
      <c r="AM805" t="e">
        <f t="shared" si="275"/>
        <v>#N/A</v>
      </c>
      <c r="AN805" t="e">
        <f t="shared" si="276"/>
        <v>#N/A</v>
      </c>
      <c r="AO805" s="261" t="e">
        <f t="shared" si="277"/>
        <v>#N/A</v>
      </c>
      <c r="AP805" s="261" t="e">
        <f t="shared" si="278"/>
        <v>#N/A</v>
      </c>
      <c r="AQ805" s="261" t="e">
        <f t="shared" si="279"/>
        <v>#N/A</v>
      </c>
      <c r="BB805">
        <f t="shared" si="282"/>
        <v>0</v>
      </c>
      <c r="BC805">
        <f t="shared" si="280"/>
        <v>0</v>
      </c>
      <c r="BD805" s="28">
        <f t="shared" si="281"/>
        <v>0</v>
      </c>
    </row>
    <row r="806" spans="37:56" x14ac:dyDescent="0.25">
      <c r="AK806">
        <v>0</v>
      </c>
      <c r="AL806" t="e">
        <f t="shared" si="274"/>
        <v>#N/A</v>
      </c>
      <c r="AM806" t="e">
        <f t="shared" si="275"/>
        <v>#N/A</v>
      </c>
      <c r="AN806" t="e">
        <f t="shared" si="276"/>
        <v>#N/A</v>
      </c>
      <c r="AO806" s="261" t="e">
        <f t="shared" si="277"/>
        <v>#N/A</v>
      </c>
      <c r="AP806" s="261" t="e">
        <f t="shared" si="278"/>
        <v>#N/A</v>
      </c>
      <c r="AQ806" s="261" t="e">
        <f t="shared" si="279"/>
        <v>#N/A</v>
      </c>
      <c r="BB806">
        <f t="shared" si="282"/>
        <v>0</v>
      </c>
      <c r="BC806">
        <f t="shared" si="280"/>
        <v>0</v>
      </c>
      <c r="BD806" s="28">
        <f t="shared" si="281"/>
        <v>0</v>
      </c>
    </row>
    <row r="807" spans="37:56" x14ac:dyDescent="0.25">
      <c r="AK807">
        <v>0</v>
      </c>
      <c r="AL807" t="e">
        <f t="shared" si="274"/>
        <v>#N/A</v>
      </c>
      <c r="AM807" t="e">
        <f t="shared" si="275"/>
        <v>#N/A</v>
      </c>
      <c r="AN807" t="e">
        <f t="shared" si="276"/>
        <v>#N/A</v>
      </c>
      <c r="AO807" s="261" t="e">
        <f t="shared" si="277"/>
        <v>#N/A</v>
      </c>
      <c r="AP807" s="261" t="e">
        <f t="shared" si="278"/>
        <v>#N/A</v>
      </c>
      <c r="AQ807" s="261" t="e">
        <f t="shared" si="279"/>
        <v>#N/A</v>
      </c>
      <c r="BB807">
        <f t="shared" si="282"/>
        <v>0</v>
      </c>
      <c r="BC807">
        <f t="shared" si="280"/>
        <v>0</v>
      </c>
      <c r="BD807" s="28">
        <f t="shared" si="281"/>
        <v>0</v>
      </c>
    </row>
    <row r="808" spans="37:56" x14ac:dyDescent="0.25">
      <c r="AK808">
        <v>0</v>
      </c>
      <c r="AL808" t="e">
        <f t="shared" si="274"/>
        <v>#N/A</v>
      </c>
      <c r="AM808" t="e">
        <f t="shared" si="275"/>
        <v>#N/A</v>
      </c>
      <c r="AN808" t="e">
        <f t="shared" si="276"/>
        <v>#N/A</v>
      </c>
      <c r="AO808" s="261" t="e">
        <f t="shared" si="277"/>
        <v>#N/A</v>
      </c>
      <c r="AP808" s="261" t="e">
        <f t="shared" si="278"/>
        <v>#N/A</v>
      </c>
      <c r="AQ808" s="261" t="e">
        <f t="shared" si="279"/>
        <v>#N/A</v>
      </c>
      <c r="BB808">
        <f t="shared" si="282"/>
        <v>0</v>
      </c>
      <c r="BC808">
        <f t="shared" si="280"/>
        <v>0</v>
      </c>
      <c r="BD808" s="28">
        <f t="shared" si="281"/>
        <v>0</v>
      </c>
    </row>
    <row r="809" spans="37:56" x14ac:dyDescent="0.25">
      <c r="AK809">
        <v>0</v>
      </c>
      <c r="AL809" t="e">
        <f t="shared" si="274"/>
        <v>#N/A</v>
      </c>
      <c r="AM809" t="e">
        <f t="shared" si="275"/>
        <v>#N/A</v>
      </c>
      <c r="AN809" t="e">
        <f t="shared" si="276"/>
        <v>#N/A</v>
      </c>
      <c r="AO809" s="261" t="e">
        <f t="shared" si="277"/>
        <v>#N/A</v>
      </c>
      <c r="AP809" s="261" t="e">
        <f t="shared" si="278"/>
        <v>#N/A</v>
      </c>
      <c r="AQ809" s="261" t="e">
        <f t="shared" si="279"/>
        <v>#N/A</v>
      </c>
      <c r="BB809">
        <f t="shared" si="282"/>
        <v>0</v>
      </c>
      <c r="BC809">
        <f t="shared" si="280"/>
        <v>0</v>
      </c>
      <c r="BD809" s="28">
        <f t="shared" si="281"/>
        <v>0</v>
      </c>
    </row>
    <row r="810" spans="37:56" x14ac:dyDescent="0.25">
      <c r="AK810">
        <v>0</v>
      </c>
      <c r="AL810" t="e">
        <f t="shared" si="274"/>
        <v>#N/A</v>
      </c>
      <c r="AM810" t="e">
        <f t="shared" si="275"/>
        <v>#N/A</v>
      </c>
      <c r="AN810" t="e">
        <f t="shared" si="276"/>
        <v>#N/A</v>
      </c>
      <c r="AO810" s="261" t="e">
        <f t="shared" si="277"/>
        <v>#N/A</v>
      </c>
      <c r="AP810" s="261" t="e">
        <f t="shared" si="278"/>
        <v>#N/A</v>
      </c>
      <c r="AQ810" s="261" t="e">
        <f t="shared" si="279"/>
        <v>#N/A</v>
      </c>
      <c r="BB810">
        <f t="shared" si="282"/>
        <v>0</v>
      </c>
      <c r="BC810">
        <f t="shared" si="280"/>
        <v>0</v>
      </c>
      <c r="BD810" s="28">
        <f t="shared" si="281"/>
        <v>0</v>
      </c>
    </row>
    <row r="811" spans="37:56" x14ac:dyDescent="0.25">
      <c r="AK811">
        <v>0</v>
      </c>
      <c r="AL811" t="e">
        <f t="shared" si="274"/>
        <v>#N/A</v>
      </c>
      <c r="AM811" t="e">
        <f t="shared" si="275"/>
        <v>#N/A</v>
      </c>
      <c r="AN811" t="e">
        <f t="shared" si="276"/>
        <v>#N/A</v>
      </c>
      <c r="AO811" s="261" t="e">
        <f t="shared" si="277"/>
        <v>#N/A</v>
      </c>
      <c r="AP811" s="261" t="e">
        <f t="shared" si="278"/>
        <v>#N/A</v>
      </c>
      <c r="AQ811" s="261" t="e">
        <f t="shared" si="279"/>
        <v>#N/A</v>
      </c>
      <c r="BB811">
        <f t="shared" si="282"/>
        <v>0</v>
      </c>
      <c r="BC811">
        <f t="shared" si="280"/>
        <v>0</v>
      </c>
      <c r="BD811" s="28">
        <f t="shared" si="281"/>
        <v>0</v>
      </c>
    </row>
    <row r="812" spans="37:56" x14ac:dyDescent="0.25">
      <c r="AK812">
        <v>0</v>
      </c>
      <c r="AL812" t="e">
        <f t="shared" si="274"/>
        <v>#N/A</v>
      </c>
      <c r="AM812" t="e">
        <f t="shared" si="275"/>
        <v>#N/A</v>
      </c>
      <c r="AN812" t="e">
        <f t="shared" si="276"/>
        <v>#N/A</v>
      </c>
      <c r="AO812" s="261" t="e">
        <f t="shared" si="277"/>
        <v>#N/A</v>
      </c>
      <c r="AP812" s="261" t="e">
        <f t="shared" si="278"/>
        <v>#N/A</v>
      </c>
      <c r="AQ812" s="261" t="e">
        <f t="shared" si="279"/>
        <v>#N/A</v>
      </c>
      <c r="BB812">
        <f t="shared" si="282"/>
        <v>0</v>
      </c>
      <c r="BC812">
        <f t="shared" si="280"/>
        <v>0</v>
      </c>
      <c r="BD812" s="28">
        <f t="shared" si="281"/>
        <v>0</v>
      </c>
    </row>
    <row r="813" spans="37:56" x14ac:dyDescent="0.25">
      <c r="AK813">
        <v>0</v>
      </c>
      <c r="AL813" t="e">
        <f t="shared" si="274"/>
        <v>#N/A</v>
      </c>
      <c r="AM813" t="e">
        <f t="shared" si="275"/>
        <v>#N/A</v>
      </c>
      <c r="AN813" t="e">
        <f t="shared" si="276"/>
        <v>#N/A</v>
      </c>
      <c r="AO813" s="261" t="e">
        <f t="shared" si="277"/>
        <v>#N/A</v>
      </c>
      <c r="AP813" s="261" t="e">
        <f t="shared" si="278"/>
        <v>#N/A</v>
      </c>
      <c r="AQ813" s="261" t="e">
        <f t="shared" si="279"/>
        <v>#N/A</v>
      </c>
      <c r="BB813">
        <f t="shared" si="282"/>
        <v>0</v>
      </c>
      <c r="BC813">
        <f t="shared" si="280"/>
        <v>0</v>
      </c>
      <c r="BD813" s="28">
        <f t="shared" si="281"/>
        <v>0</v>
      </c>
    </row>
    <row r="814" spans="37:56" x14ac:dyDescent="0.25">
      <c r="AK814">
        <v>0</v>
      </c>
      <c r="AL814" t="e">
        <f t="shared" si="274"/>
        <v>#N/A</v>
      </c>
      <c r="AM814" t="e">
        <f t="shared" si="275"/>
        <v>#N/A</v>
      </c>
      <c r="AN814" t="e">
        <f t="shared" si="276"/>
        <v>#N/A</v>
      </c>
      <c r="AO814" s="261" t="e">
        <f t="shared" si="277"/>
        <v>#N/A</v>
      </c>
      <c r="AP814" s="261" t="e">
        <f t="shared" si="278"/>
        <v>#N/A</v>
      </c>
      <c r="AQ814" s="261" t="e">
        <f t="shared" si="279"/>
        <v>#N/A</v>
      </c>
      <c r="BB814">
        <f t="shared" si="282"/>
        <v>0</v>
      </c>
      <c r="BC814">
        <f t="shared" si="280"/>
        <v>0</v>
      </c>
      <c r="BD814" s="28">
        <f t="shared" si="281"/>
        <v>0</v>
      </c>
    </row>
    <row r="815" spans="37:56" x14ac:dyDescent="0.25">
      <c r="AK815">
        <v>0</v>
      </c>
      <c r="AL815" t="e">
        <f t="shared" si="274"/>
        <v>#N/A</v>
      </c>
      <c r="AM815" t="e">
        <f t="shared" si="275"/>
        <v>#N/A</v>
      </c>
      <c r="AN815" t="e">
        <f t="shared" si="276"/>
        <v>#N/A</v>
      </c>
      <c r="AO815" s="261" t="e">
        <f t="shared" si="277"/>
        <v>#N/A</v>
      </c>
      <c r="AP815" s="261" t="e">
        <f t="shared" si="278"/>
        <v>#N/A</v>
      </c>
      <c r="AQ815" s="261" t="e">
        <f t="shared" si="279"/>
        <v>#N/A</v>
      </c>
      <c r="BB815">
        <f t="shared" si="282"/>
        <v>0</v>
      </c>
      <c r="BC815">
        <f t="shared" si="280"/>
        <v>0</v>
      </c>
      <c r="BD815" s="28">
        <f t="shared" si="281"/>
        <v>0</v>
      </c>
    </row>
    <row r="816" spans="37:56" x14ac:dyDescent="0.25">
      <c r="AK816">
        <v>0</v>
      </c>
      <c r="AL816" t="e">
        <f t="shared" si="274"/>
        <v>#N/A</v>
      </c>
      <c r="AM816" t="e">
        <f t="shared" si="275"/>
        <v>#N/A</v>
      </c>
      <c r="AN816" t="e">
        <f t="shared" si="276"/>
        <v>#N/A</v>
      </c>
      <c r="AO816" s="261" t="e">
        <f t="shared" si="277"/>
        <v>#N/A</v>
      </c>
      <c r="AP816" s="261" t="e">
        <f t="shared" si="278"/>
        <v>#N/A</v>
      </c>
      <c r="AQ816" s="261" t="e">
        <f t="shared" si="279"/>
        <v>#N/A</v>
      </c>
      <c r="BB816">
        <f t="shared" si="282"/>
        <v>0</v>
      </c>
      <c r="BC816">
        <f t="shared" si="280"/>
        <v>0</v>
      </c>
      <c r="BD816" s="28">
        <f t="shared" si="281"/>
        <v>0</v>
      </c>
    </row>
    <row r="817" spans="37:56" x14ac:dyDescent="0.25">
      <c r="AK817">
        <v>0</v>
      </c>
      <c r="AL817" t="e">
        <f t="shared" si="274"/>
        <v>#N/A</v>
      </c>
      <c r="AM817" t="e">
        <f t="shared" si="275"/>
        <v>#N/A</v>
      </c>
      <c r="AN817" t="e">
        <f t="shared" si="276"/>
        <v>#N/A</v>
      </c>
      <c r="AO817" s="261" t="e">
        <f t="shared" si="277"/>
        <v>#N/A</v>
      </c>
      <c r="AP817" s="261" t="e">
        <f t="shared" si="278"/>
        <v>#N/A</v>
      </c>
      <c r="AQ817" s="261" t="e">
        <f t="shared" si="279"/>
        <v>#N/A</v>
      </c>
      <c r="BB817">
        <f t="shared" si="282"/>
        <v>0</v>
      </c>
      <c r="BC817">
        <f t="shared" si="280"/>
        <v>0</v>
      </c>
      <c r="BD817" s="28">
        <f t="shared" si="281"/>
        <v>0</v>
      </c>
    </row>
    <row r="818" spans="37:56" x14ac:dyDescent="0.25">
      <c r="AK818">
        <v>0</v>
      </c>
      <c r="AL818" t="e">
        <f t="shared" si="274"/>
        <v>#N/A</v>
      </c>
      <c r="AM818" t="e">
        <f t="shared" si="275"/>
        <v>#N/A</v>
      </c>
      <c r="AN818" t="e">
        <f t="shared" si="276"/>
        <v>#N/A</v>
      </c>
      <c r="AO818" s="261" t="e">
        <f t="shared" si="277"/>
        <v>#N/A</v>
      </c>
      <c r="AP818" s="261" t="e">
        <f t="shared" si="278"/>
        <v>#N/A</v>
      </c>
      <c r="AQ818" s="261" t="e">
        <f t="shared" si="279"/>
        <v>#N/A</v>
      </c>
      <c r="BB818">
        <f t="shared" si="282"/>
        <v>0</v>
      </c>
      <c r="BC818">
        <f t="shared" si="280"/>
        <v>0</v>
      </c>
      <c r="BD818" s="28">
        <f t="shared" si="281"/>
        <v>0</v>
      </c>
    </row>
    <row r="819" spans="37:56" x14ac:dyDescent="0.25">
      <c r="AK819">
        <v>0</v>
      </c>
      <c r="AL819" t="e">
        <f t="shared" si="274"/>
        <v>#N/A</v>
      </c>
      <c r="AM819" t="e">
        <f t="shared" si="275"/>
        <v>#N/A</v>
      </c>
      <c r="AN819" t="e">
        <f t="shared" si="276"/>
        <v>#N/A</v>
      </c>
      <c r="AO819" s="261" t="e">
        <f t="shared" si="277"/>
        <v>#N/A</v>
      </c>
      <c r="AP819" s="261" t="e">
        <f t="shared" si="278"/>
        <v>#N/A</v>
      </c>
      <c r="AQ819" s="261" t="e">
        <f t="shared" si="279"/>
        <v>#N/A</v>
      </c>
      <c r="BB819">
        <f t="shared" si="282"/>
        <v>0</v>
      </c>
      <c r="BC819">
        <f t="shared" si="280"/>
        <v>0</v>
      </c>
      <c r="BD819" s="28">
        <f t="shared" si="281"/>
        <v>0</v>
      </c>
    </row>
    <row r="820" spans="37:56" x14ac:dyDescent="0.25">
      <c r="AK820">
        <v>0</v>
      </c>
      <c r="AL820" t="e">
        <f t="shared" si="274"/>
        <v>#N/A</v>
      </c>
      <c r="AM820" t="e">
        <f t="shared" si="275"/>
        <v>#N/A</v>
      </c>
      <c r="AN820" t="e">
        <f t="shared" si="276"/>
        <v>#N/A</v>
      </c>
      <c r="AO820" s="261" t="e">
        <f t="shared" si="277"/>
        <v>#N/A</v>
      </c>
      <c r="AP820" s="261" t="e">
        <f t="shared" si="278"/>
        <v>#N/A</v>
      </c>
      <c r="AQ820" s="261" t="e">
        <f t="shared" si="279"/>
        <v>#N/A</v>
      </c>
      <c r="BB820">
        <f t="shared" si="282"/>
        <v>0</v>
      </c>
      <c r="BC820">
        <f t="shared" si="280"/>
        <v>0</v>
      </c>
      <c r="BD820" s="28">
        <f t="shared" si="281"/>
        <v>0</v>
      </c>
    </row>
    <row r="821" spans="37:56" x14ac:dyDescent="0.25">
      <c r="AK821">
        <v>0</v>
      </c>
      <c r="AL821" t="e">
        <f t="shared" si="274"/>
        <v>#N/A</v>
      </c>
      <c r="AM821" t="e">
        <f t="shared" si="275"/>
        <v>#N/A</v>
      </c>
      <c r="AN821" t="e">
        <f t="shared" si="276"/>
        <v>#N/A</v>
      </c>
      <c r="AO821" s="261" t="e">
        <f t="shared" si="277"/>
        <v>#N/A</v>
      </c>
      <c r="AP821" s="261" t="e">
        <f t="shared" si="278"/>
        <v>#N/A</v>
      </c>
      <c r="AQ821" s="261" t="e">
        <f t="shared" si="279"/>
        <v>#N/A</v>
      </c>
      <c r="BB821">
        <f t="shared" si="282"/>
        <v>0</v>
      </c>
      <c r="BC821">
        <f t="shared" si="280"/>
        <v>0</v>
      </c>
      <c r="BD821" s="28">
        <f t="shared" si="281"/>
        <v>0</v>
      </c>
    </row>
    <row r="822" spans="37:56" x14ac:dyDescent="0.25">
      <c r="AK822">
        <v>0</v>
      </c>
      <c r="AL822" t="e">
        <f t="shared" si="274"/>
        <v>#N/A</v>
      </c>
      <c r="AM822" t="e">
        <f t="shared" si="275"/>
        <v>#N/A</v>
      </c>
      <c r="AN822" t="e">
        <f t="shared" si="276"/>
        <v>#N/A</v>
      </c>
      <c r="AO822" s="261" t="e">
        <f t="shared" si="277"/>
        <v>#N/A</v>
      </c>
      <c r="AP822" s="261" t="e">
        <f t="shared" si="278"/>
        <v>#N/A</v>
      </c>
      <c r="AQ822" s="261" t="e">
        <f t="shared" si="279"/>
        <v>#N/A</v>
      </c>
      <c r="BB822">
        <f t="shared" si="282"/>
        <v>0</v>
      </c>
      <c r="BC822">
        <f t="shared" si="280"/>
        <v>0</v>
      </c>
      <c r="BD822" s="28">
        <f t="shared" si="281"/>
        <v>0</v>
      </c>
    </row>
    <row r="823" spans="37:56" x14ac:dyDescent="0.25">
      <c r="AK823">
        <v>0</v>
      </c>
      <c r="AL823" t="e">
        <f t="shared" si="274"/>
        <v>#N/A</v>
      </c>
      <c r="AM823" t="e">
        <f t="shared" si="275"/>
        <v>#N/A</v>
      </c>
      <c r="AN823" t="e">
        <f t="shared" si="276"/>
        <v>#N/A</v>
      </c>
      <c r="AO823" s="261" t="e">
        <f t="shared" si="277"/>
        <v>#N/A</v>
      </c>
      <c r="AP823" s="261" t="e">
        <f t="shared" si="278"/>
        <v>#N/A</v>
      </c>
      <c r="AQ823" s="261" t="e">
        <f t="shared" si="279"/>
        <v>#N/A</v>
      </c>
      <c r="BB823">
        <f t="shared" si="282"/>
        <v>0</v>
      </c>
      <c r="BC823">
        <f t="shared" si="280"/>
        <v>0</v>
      </c>
      <c r="BD823" s="28">
        <f t="shared" si="281"/>
        <v>0</v>
      </c>
    </row>
    <row r="824" spans="37:56" x14ac:dyDescent="0.25">
      <c r="AK824">
        <v>0</v>
      </c>
      <c r="AL824" t="e">
        <f t="shared" si="274"/>
        <v>#N/A</v>
      </c>
      <c r="AM824" t="e">
        <f t="shared" si="275"/>
        <v>#N/A</v>
      </c>
      <c r="AN824" t="e">
        <f t="shared" si="276"/>
        <v>#N/A</v>
      </c>
      <c r="AO824" s="261" t="e">
        <f t="shared" si="277"/>
        <v>#N/A</v>
      </c>
      <c r="AP824" s="261" t="e">
        <f t="shared" si="278"/>
        <v>#N/A</v>
      </c>
      <c r="AQ824" s="261" t="e">
        <f t="shared" si="279"/>
        <v>#N/A</v>
      </c>
      <c r="BB824">
        <f t="shared" si="282"/>
        <v>0</v>
      </c>
      <c r="BC824">
        <f t="shared" si="280"/>
        <v>0</v>
      </c>
      <c r="BD824" s="28">
        <f t="shared" si="281"/>
        <v>0</v>
      </c>
    </row>
    <row r="825" spans="37:56" x14ac:dyDescent="0.25">
      <c r="AK825">
        <v>0</v>
      </c>
      <c r="AL825" t="e">
        <f t="shared" si="274"/>
        <v>#N/A</v>
      </c>
      <c r="AM825" t="e">
        <f t="shared" si="275"/>
        <v>#N/A</v>
      </c>
      <c r="AN825" t="e">
        <f t="shared" si="276"/>
        <v>#N/A</v>
      </c>
      <c r="AO825" s="261" t="e">
        <f t="shared" si="277"/>
        <v>#N/A</v>
      </c>
      <c r="AP825" s="261" t="e">
        <f t="shared" si="278"/>
        <v>#N/A</v>
      </c>
      <c r="AQ825" s="261" t="e">
        <f t="shared" si="279"/>
        <v>#N/A</v>
      </c>
      <c r="BB825">
        <f t="shared" si="282"/>
        <v>0</v>
      </c>
      <c r="BC825">
        <f t="shared" si="280"/>
        <v>0</v>
      </c>
      <c r="BD825" s="28">
        <f t="shared" si="281"/>
        <v>0</v>
      </c>
    </row>
    <row r="826" spans="37:56" x14ac:dyDescent="0.25">
      <c r="AK826">
        <v>0</v>
      </c>
      <c r="AL826" t="e">
        <f t="shared" si="274"/>
        <v>#N/A</v>
      </c>
      <c r="AM826" t="e">
        <f t="shared" si="275"/>
        <v>#N/A</v>
      </c>
      <c r="AN826" t="e">
        <f t="shared" si="276"/>
        <v>#N/A</v>
      </c>
      <c r="AO826" s="261" t="e">
        <f t="shared" si="277"/>
        <v>#N/A</v>
      </c>
      <c r="AP826" s="261" t="e">
        <f t="shared" si="278"/>
        <v>#N/A</v>
      </c>
      <c r="AQ826" s="261" t="e">
        <f t="shared" si="279"/>
        <v>#N/A</v>
      </c>
      <c r="BB826">
        <f t="shared" si="282"/>
        <v>0</v>
      </c>
      <c r="BC826">
        <f t="shared" si="280"/>
        <v>0</v>
      </c>
      <c r="BD826" s="28">
        <f t="shared" si="281"/>
        <v>0</v>
      </c>
    </row>
    <row r="827" spans="37:56" x14ac:dyDescent="0.25">
      <c r="AK827">
        <v>0</v>
      </c>
      <c r="AL827" t="e">
        <f t="shared" si="274"/>
        <v>#N/A</v>
      </c>
      <c r="AM827" t="e">
        <f t="shared" si="275"/>
        <v>#N/A</v>
      </c>
      <c r="AN827" t="e">
        <f t="shared" si="276"/>
        <v>#N/A</v>
      </c>
      <c r="AO827" s="261" t="e">
        <f t="shared" si="277"/>
        <v>#N/A</v>
      </c>
      <c r="AP827" s="261" t="e">
        <f t="shared" si="278"/>
        <v>#N/A</v>
      </c>
      <c r="AQ827" s="261" t="e">
        <f t="shared" si="279"/>
        <v>#N/A</v>
      </c>
      <c r="BB827">
        <f t="shared" si="282"/>
        <v>0</v>
      </c>
      <c r="BC827">
        <f t="shared" si="280"/>
        <v>0</v>
      </c>
      <c r="BD827" s="28">
        <f t="shared" si="281"/>
        <v>0</v>
      </c>
    </row>
    <row r="828" spans="37:56" x14ac:dyDescent="0.25">
      <c r="AK828">
        <v>0</v>
      </c>
      <c r="AL828" t="e">
        <f t="shared" si="274"/>
        <v>#N/A</v>
      </c>
      <c r="AM828" t="e">
        <f t="shared" si="275"/>
        <v>#N/A</v>
      </c>
      <c r="AN828" t="e">
        <f t="shared" si="276"/>
        <v>#N/A</v>
      </c>
      <c r="AO828" s="261" t="e">
        <f t="shared" si="277"/>
        <v>#N/A</v>
      </c>
      <c r="AP828" s="261" t="e">
        <f t="shared" si="278"/>
        <v>#N/A</v>
      </c>
      <c r="AQ828" s="261" t="e">
        <f t="shared" si="279"/>
        <v>#N/A</v>
      </c>
      <c r="BB828">
        <f t="shared" si="282"/>
        <v>0</v>
      </c>
      <c r="BC828">
        <f t="shared" si="280"/>
        <v>0</v>
      </c>
      <c r="BD828" s="28">
        <f t="shared" si="281"/>
        <v>0</v>
      </c>
    </row>
    <row r="829" spans="37:56" x14ac:dyDescent="0.25">
      <c r="AK829">
        <v>0</v>
      </c>
      <c r="AL829" t="e">
        <f t="shared" si="274"/>
        <v>#N/A</v>
      </c>
      <c r="AM829" t="e">
        <f t="shared" si="275"/>
        <v>#N/A</v>
      </c>
      <c r="AN829" t="e">
        <f t="shared" si="276"/>
        <v>#N/A</v>
      </c>
      <c r="AO829" s="261" t="e">
        <f t="shared" si="277"/>
        <v>#N/A</v>
      </c>
      <c r="AP829" s="261" t="e">
        <f t="shared" si="278"/>
        <v>#N/A</v>
      </c>
      <c r="AQ829" s="261" t="e">
        <f t="shared" si="279"/>
        <v>#N/A</v>
      </c>
      <c r="BB829">
        <f t="shared" si="282"/>
        <v>0</v>
      </c>
      <c r="BC829">
        <f t="shared" si="280"/>
        <v>0</v>
      </c>
      <c r="BD829" s="28">
        <f t="shared" si="281"/>
        <v>0</v>
      </c>
    </row>
    <row r="830" spans="37:56" x14ac:dyDescent="0.25">
      <c r="AK830">
        <v>0</v>
      </c>
      <c r="AL830" t="e">
        <f t="shared" si="274"/>
        <v>#N/A</v>
      </c>
      <c r="AM830" t="e">
        <f t="shared" si="275"/>
        <v>#N/A</v>
      </c>
      <c r="AN830" t="e">
        <f t="shared" si="276"/>
        <v>#N/A</v>
      </c>
      <c r="AO830" s="261" t="e">
        <f t="shared" si="277"/>
        <v>#N/A</v>
      </c>
      <c r="AP830" s="261" t="e">
        <f t="shared" si="278"/>
        <v>#N/A</v>
      </c>
      <c r="AQ830" s="261" t="e">
        <f t="shared" si="279"/>
        <v>#N/A</v>
      </c>
      <c r="BB830">
        <f t="shared" si="282"/>
        <v>0</v>
      </c>
      <c r="BC830">
        <f t="shared" si="280"/>
        <v>0</v>
      </c>
      <c r="BD830" s="28">
        <f t="shared" si="281"/>
        <v>0</v>
      </c>
    </row>
    <row r="831" spans="37:56" x14ac:dyDescent="0.25">
      <c r="AK831">
        <v>0</v>
      </c>
      <c r="AL831" t="e">
        <f t="shared" si="274"/>
        <v>#N/A</v>
      </c>
      <c r="AM831" t="e">
        <f t="shared" si="275"/>
        <v>#N/A</v>
      </c>
      <c r="AN831" t="e">
        <f t="shared" si="276"/>
        <v>#N/A</v>
      </c>
      <c r="AO831" s="261" t="e">
        <f t="shared" si="277"/>
        <v>#N/A</v>
      </c>
      <c r="AP831" s="261" t="e">
        <f t="shared" si="278"/>
        <v>#N/A</v>
      </c>
      <c r="AQ831" s="261" t="e">
        <f t="shared" si="279"/>
        <v>#N/A</v>
      </c>
      <c r="BB831">
        <f t="shared" si="282"/>
        <v>0</v>
      </c>
      <c r="BC831">
        <f t="shared" si="280"/>
        <v>0</v>
      </c>
      <c r="BD831" s="28">
        <f t="shared" si="281"/>
        <v>0</v>
      </c>
    </row>
    <row r="832" spans="37:56" x14ac:dyDescent="0.25">
      <c r="AK832">
        <v>0</v>
      </c>
      <c r="AL832" t="e">
        <f t="shared" si="274"/>
        <v>#N/A</v>
      </c>
      <c r="AM832" t="e">
        <f t="shared" si="275"/>
        <v>#N/A</v>
      </c>
      <c r="AN832" t="e">
        <f t="shared" si="276"/>
        <v>#N/A</v>
      </c>
      <c r="AO832" s="261" t="e">
        <f t="shared" si="277"/>
        <v>#N/A</v>
      </c>
      <c r="AP832" s="261" t="e">
        <f t="shared" si="278"/>
        <v>#N/A</v>
      </c>
      <c r="AQ832" s="261" t="e">
        <f t="shared" si="279"/>
        <v>#N/A</v>
      </c>
      <c r="BB832">
        <f t="shared" si="282"/>
        <v>0</v>
      </c>
      <c r="BC832">
        <f t="shared" si="280"/>
        <v>0</v>
      </c>
      <c r="BD832" s="28">
        <f t="shared" si="281"/>
        <v>0</v>
      </c>
    </row>
    <row r="833" spans="37:56" x14ac:dyDescent="0.25">
      <c r="AK833">
        <v>0</v>
      </c>
      <c r="AL833" t="e">
        <f t="shared" si="274"/>
        <v>#N/A</v>
      </c>
      <c r="AM833" t="e">
        <f t="shared" si="275"/>
        <v>#N/A</v>
      </c>
      <c r="AN833" t="e">
        <f t="shared" si="276"/>
        <v>#N/A</v>
      </c>
      <c r="AO833" s="261" t="e">
        <f t="shared" si="277"/>
        <v>#N/A</v>
      </c>
      <c r="AP833" s="261" t="e">
        <f t="shared" si="278"/>
        <v>#N/A</v>
      </c>
      <c r="AQ833" s="261" t="e">
        <f t="shared" si="279"/>
        <v>#N/A</v>
      </c>
      <c r="BB833">
        <f t="shared" si="282"/>
        <v>0</v>
      </c>
      <c r="BC833">
        <f t="shared" si="280"/>
        <v>0</v>
      </c>
      <c r="BD833" s="28">
        <f t="shared" si="281"/>
        <v>0</v>
      </c>
    </row>
    <row r="834" spans="37:56" x14ac:dyDescent="0.25">
      <c r="AK834">
        <v>0</v>
      </c>
      <c r="AL834" t="e">
        <f t="shared" si="274"/>
        <v>#N/A</v>
      </c>
      <c r="AM834" t="e">
        <f t="shared" si="275"/>
        <v>#N/A</v>
      </c>
      <c r="AN834" t="e">
        <f t="shared" si="276"/>
        <v>#N/A</v>
      </c>
      <c r="AO834" s="261" t="e">
        <f t="shared" si="277"/>
        <v>#N/A</v>
      </c>
      <c r="AP834" s="261" t="e">
        <f t="shared" si="278"/>
        <v>#N/A</v>
      </c>
      <c r="AQ834" s="261" t="e">
        <f t="shared" si="279"/>
        <v>#N/A</v>
      </c>
      <c r="BB834">
        <f t="shared" si="282"/>
        <v>0</v>
      </c>
      <c r="BC834">
        <f t="shared" si="280"/>
        <v>0</v>
      </c>
      <c r="BD834" s="28">
        <f t="shared" si="281"/>
        <v>0</v>
      </c>
    </row>
    <row r="835" spans="37:56" x14ac:dyDescent="0.25">
      <c r="AK835">
        <v>0</v>
      </c>
      <c r="AL835" t="e">
        <f t="shared" ref="AL835:AL898" si="283">_xlfn.XLOOKUP(AK835,A:A,F:F)</f>
        <v>#N/A</v>
      </c>
      <c r="AM835" t="e">
        <f t="shared" ref="AM835:AM898" si="284">_xlfn.XLOOKUP(AK835,A:A,J:J)</f>
        <v>#N/A</v>
      </c>
      <c r="AN835" t="e">
        <f t="shared" ref="AN835:AN898" si="285">_xlfn.XLOOKUP(AK835,A:A,M:M)+_xlfn.XLOOKUP(AK835,A:A,N:N)</f>
        <v>#N/A</v>
      </c>
      <c r="AO835" s="261" t="e">
        <f t="shared" ref="AO835:AO898" si="286">_xlfn.XLOOKUP(AK835,A:A,AG:AG)</f>
        <v>#N/A</v>
      </c>
      <c r="AP835" s="261" t="e">
        <f t="shared" ref="AP835:AP898" si="287">_xlfn.XLOOKUP(AK835,A:A,AD:AD)</f>
        <v>#N/A</v>
      </c>
      <c r="AQ835" s="261" t="e">
        <f t="shared" ref="AQ835:AQ898" si="288">_xlfn.XLOOKUP(AK835,A:A,AE:AE)</f>
        <v>#N/A</v>
      </c>
      <c r="BB835">
        <f t="shared" si="282"/>
        <v>0</v>
      </c>
      <c r="BC835">
        <f t="shared" ref="BC835:BC898" si="289">_xlfn.XLOOKUP(BA835,A:A,J:J)</f>
        <v>0</v>
      </c>
      <c r="BD835" s="28">
        <f t="shared" ref="BD835:BD898" si="290">_xlfn.XLOOKUP(BA835,A:A,M:M)+_xlfn.XLOOKUP(BA835,A:A,N:N)</f>
        <v>0</v>
      </c>
    </row>
    <row r="836" spans="37:56" x14ac:dyDescent="0.25">
      <c r="AK836">
        <v>0</v>
      </c>
      <c r="AL836" t="e">
        <f t="shared" si="283"/>
        <v>#N/A</v>
      </c>
      <c r="AM836" t="e">
        <f t="shared" si="284"/>
        <v>#N/A</v>
      </c>
      <c r="AN836" t="e">
        <f t="shared" si="285"/>
        <v>#N/A</v>
      </c>
      <c r="AO836" s="261" t="e">
        <f t="shared" si="286"/>
        <v>#N/A</v>
      </c>
      <c r="AP836" s="261" t="e">
        <f t="shared" si="287"/>
        <v>#N/A</v>
      </c>
      <c r="AQ836" s="261" t="e">
        <f t="shared" si="288"/>
        <v>#N/A</v>
      </c>
      <c r="BB836">
        <f t="shared" si="282"/>
        <v>0</v>
      </c>
      <c r="BC836">
        <f t="shared" si="289"/>
        <v>0</v>
      </c>
      <c r="BD836" s="28">
        <f t="shared" si="290"/>
        <v>0</v>
      </c>
    </row>
    <row r="837" spans="37:56" x14ac:dyDescent="0.25">
      <c r="AK837">
        <v>0</v>
      </c>
      <c r="AL837" t="e">
        <f t="shared" si="283"/>
        <v>#N/A</v>
      </c>
      <c r="AM837" t="e">
        <f t="shared" si="284"/>
        <v>#N/A</v>
      </c>
      <c r="AN837" t="e">
        <f t="shared" si="285"/>
        <v>#N/A</v>
      </c>
      <c r="AO837" s="261" t="e">
        <f t="shared" si="286"/>
        <v>#N/A</v>
      </c>
      <c r="AP837" s="261" t="e">
        <f t="shared" si="287"/>
        <v>#N/A</v>
      </c>
      <c r="AQ837" s="261" t="e">
        <f t="shared" si="288"/>
        <v>#N/A</v>
      </c>
      <c r="BB837">
        <f t="shared" si="282"/>
        <v>0</v>
      </c>
      <c r="BC837">
        <f t="shared" si="289"/>
        <v>0</v>
      </c>
      <c r="BD837" s="28">
        <f t="shared" si="290"/>
        <v>0</v>
      </c>
    </row>
    <row r="838" spans="37:56" x14ac:dyDescent="0.25">
      <c r="AK838">
        <v>0</v>
      </c>
      <c r="AL838" t="e">
        <f t="shared" si="283"/>
        <v>#N/A</v>
      </c>
      <c r="AM838" t="e">
        <f t="shared" si="284"/>
        <v>#N/A</v>
      </c>
      <c r="AN838" t="e">
        <f t="shared" si="285"/>
        <v>#N/A</v>
      </c>
      <c r="AO838" s="261" t="e">
        <f t="shared" si="286"/>
        <v>#N/A</v>
      </c>
      <c r="AP838" s="261" t="e">
        <f t="shared" si="287"/>
        <v>#N/A</v>
      </c>
      <c r="AQ838" s="261" t="e">
        <f t="shared" si="288"/>
        <v>#N/A</v>
      </c>
      <c r="BB838">
        <f t="shared" ref="BB838:BB901" si="291">_xlfn.XLOOKUP(BA838,A:A,E:E)</f>
        <v>0</v>
      </c>
      <c r="BC838">
        <f t="shared" si="289"/>
        <v>0</v>
      </c>
      <c r="BD838" s="28">
        <f t="shared" si="290"/>
        <v>0</v>
      </c>
    </row>
    <row r="839" spans="37:56" x14ac:dyDescent="0.25">
      <c r="AK839">
        <v>0</v>
      </c>
      <c r="AL839" t="e">
        <f t="shared" si="283"/>
        <v>#N/A</v>
      </c>
      <c r="AM839" t="e">
        <f t="shared" si="284"/>
        <v>#N/A</v>
      </c>
      <c r="AN839" t="e">
        <f t="shared" si="285"/>
        <v>#N/A</v>
      </c>
      <c r="AO839" s="261" t="e">
        <f t="shared" si="286"/>
        <v>#N/A</v>
      </c>
      <c r="AP839" s="261" t="e">
        <f t="shared" si="287"/>
        <v>#N/A</v>
      </c>
      <c r="AQ839" s="261" t="e">
        <f t="shared" si="288"/>
        <v>#N/A</v>
      </c>
      <c r="BB839">
        <f t="shared" si="291"/>
        <v>0</v>
      </c>
      <c r="BC839">
        <f t="shared" si="289"/>
        <v>0</v>
      </c>
      <c r="BD839" s="28">
        <f t="shared" si="290"/>
        <v>0</v>
      </c>
    </row>
    <row r="840" spans="37:56" x14ac:dyDescent="0.25">
      <c r="AK840">
        <v>0</v>
      </c>
      <c r="AL840" t="e">
        <f t="shared" si="283"/>
        <v>#N/A</v>
      </c>
      <c r="AM840" t="e">
        <f t="shared" si="284"/>
        <v>#N/A</v>
      </c>
      <c r="AN840" t="e">
        <f t="shared" si="285"/>
        <v>#N/A</v>
      </c>
      <c r="AO840" s="261" t="e">
        <f t="shared" si="286"/>
        <v>#N/A</v>
      </c>
      <c r="AP840" s="261" t="e">
        <f t="shared" si="287"/>
        <v>#N/A</v>
      </c>
      <c r="AQ840" s="261" t="e">
        <f t="shared" si="288"/>
        <v>#N/A</v>
      </c>
      <c r="BB840">
        <f t="shared" si="291"/>
        <v>0</v>
      </c>
      <c r="BC840">
        <f t="shared" si="289"/>
        <v>0</v>
      </c>
      <c r="BD840" s="28">
        <f t="shared" si="290"/>
        <v>0</v>
      </c>
    </row>
    <row r="841" spans="37:56" x14ac:dyDescent="0.25">
      <c r="AK841">
        <v>0</v>
      </c>
      <c r="AL841" t="e">
        <f t="shared" si="283"/>
        <v>#N/A</v>
      </c>
      <c r="AM841" t="e">
        <f t="shared" si="284"/>
        <v>#N/A</v>
      </c>
      <c r="AN841" t="e">
        <f t="shared" si="285"/>
        <v>#N/A</v>
      </c>
      <c r="AO841" s="261" t="e">
        <f t="shared" si="286"/>
        <v>#N/A</v>
      </c>
      <c r="AP841" s="261" t="e">
        <f t="shared" si="287"/>
        <v>#N/A</v>
      </c>
      <c r="AQ841" s="261" t="e">
        <f t="shared" si="288"/>
        <v>#N/A</v>
      </c>
      <c r="BB841">
        <f t="shared" si="291"/>
        <v>0</v>
      </c>
      <c r="BC841">
        <f t="shared" si="289"/>
        <v>0</v>
      </c>
      <c r="BD841" s="28">
        <f t="shared" si="290"/>
        <v>0</v>
      </c>
    </row>
    <row r="842" spans="37:56" x14ac:dyDescent="0.25">
      <c r="AK842">
        <v>0</v>
      </c>
      <c r="AL842" t="e">
        <f t="shared" si="283"/>
        <v>#N/A</v>
      </c>
      <c r="AM842" t="e">
        <f t="shared" si="284"/>
        <v>#N/A</v>
      </c>
      <c r="AN842" t="e">
        <f t="shared" si="285"/>
        <v>#N/A</v>
      </c>
      <c r="AO842" s="261" t="e">
        <f t="shared" si="286"/>
        <v>#N/A</v>
      </c>
      <c r="AP842" s="261" t="e">
        <f t="shared" si="287"/>
        <v>#N/A</v>
      </c>
      <c r="AQ842" s="261" t="e">
        <f t="shared" si="288"/>
        <v>#N/A</v>
      </c>
      <c r="BB842">
        <f t="shared" si="291"/>
        <v>0</v>
      </c>
      <c r="BC842">
        <f t="shared" si="289"/>
        <v>0</v>
      </c>
      <c r="BD842" s="28">
        <f t="shared" si="290"/>
        <v>0</v>
      </c>
    </row>
    <row r="843" spans="37:56" x14ac:dyDescent="0.25">
      <c r="AK843">
        <v>0</v>
      </c>
      <c r="AL843" t="e">
        <f t="shared" si="283"/>
        <v>#N/A</v>
      </c>
      <c r="AM843" t="e">
        <f t="shared" si="284"/>
        <v>#N/A</v>
      </c>
      <c r="AN843" t="e">
        <f t="shared" si="285"/>
        <v>#N/A</v>
      </c>
      <c r="AO843" s="261" t="e">
        <f t="shared" si="286"/>
        <v>#N/A</v>
      </c>
      <c r="AP843" s="261" t="e">
        <f t="shared" si="287"/>
        <v>#N/A</v>
      </c>
      <c r="AQ843" s="261" t="e">
        <f t="shared" si="288"/>
        <v>#N/A</v>
      </c>
      <c r="BB843">
        <f t="shared" si="291"/>
        <v>0</v>
      </c>
      <c r="BC843">
        <f t="shared" si="289"/>
        <v>0</v>
      </c>
      <c r="BD843" s="28">
        <f t="shared" si="290"/>
        <v>0</v>
      </c>
    </row>
    <row r="844" spans="37:56" x14ac:dyDescent="0.25">
      <c r="AK844">
        <v>0</v>
      </c>
      <c r="AL844" t="e">
        <f t="shared" si="283"/>
        <v>#N/A</v>
      </c>
      <c r="AM844" t="e">
        <f t="shared" si="284"/>
        <v>#N/A</v>
      </c>
      <c r="AN844" t="e">
        <f t="shared" si="285"/>
        <v>#N/A</v>
      </c>
      <c r="AO844" s="261" t="e">
        <f t="shared" si="286"/>
        <v>#N/A</v>
      </c>
      <c r="AP844" s="261" t="e">
        <f t="shared" si="287"/>
        <v>#N/A</v>
      </c>
      <c r="AQ844" s="261" t="e">
        <f t="shared" si="288"/>
        <v>#N/A</v>
      </c>
      <c r="BB844">
        <f t="shared" si="291"/>
        <v>0</v>
      </c>
      <c r="BC844">
        <f t="shared" si="289"/>
        <v>0</v>
      </c>
      <c r="BD844" s="28">
        <f t="shared" si="290"/>
        <v>0</v>
      </c>
    </row>
    <row r="845" spans="37:56" x14ac:dyDescent="0.25">
      <c r="AK845">
        <v>0</v>
      </c>
      <c r="AL845" t="e">
        <f t="shared" si="283"/>
        <v>#N/A</v>
      </c>
      <c r="AM845" t="e">
        <f t="shared" si="284"/>
        <v>#N/A</v>
      </c>
      <c r="AN845" t="e">
        <f t="shared" si="285"/>
        <v>#N/A</v>
      </c>
      <c r="AO845" s="261" t="e">
        <f t="shared" si="286"/>
        <v>#N/A</v>
      </c>
      <c r="AP845" s="261" t="e">
        <f t="shared" si="287"/>
        <v>#N/A</v>
      </c>
      <c r="AQ845" s="261" t="e">
        <f t="shared" si="288"/>
        <v>#N/A</v>
      </c>
      <c r="BB845">
        <f t="shared" si="291"/>
        <v>0</v>
      </c>
      <c r="BC845">
        <f t="shared" si="289"/>
        <v>0</v>
      </c>
      <c r="BD845" s="28">
        <f t="shared" si="290"/>
        <v>0</v>
      </c>
    </row>
    <row r="846" spans="37:56" x14ac:dyDescent="0.25">
      <c r="AK846">
        <v>0</v>
      </c>
      <c r="AL846" t="e">
        <f t="shared" si="283"/>
        <v>#N/A</v>
      </c>
      <c r="AM846" t="e">
        <f t="shared" si="284"/>
        <v>#N/A</v>
      </c>
      <c r="AN846" t="e">
        <f t="shared" si="285"/>
        <v>#N/A</v>
      </c>
      <c r="AO846" s="261" t="e">
        <f t="shared" si="286"/>
        <v>#N/A</v>
      </c>
      <c r="AP846" s="261" t="e">
        <f t="shared" si="287"/>
        <v>#N/A</v>
      </c>
      <c r="AQ846" s="261" t="e">
        <f t="shared" si="288"/>
        <v>#N/A</v>
      </c>
      <c r="BB846">
        <f t="shared" si="291"/>
        <v>0</v>
      </c>
      <c r="BC846">
        <f t="shared" si="289"/>
        <v>0</v>
      </c>
      <c r="BD846" s="28">
        <f t="shared" si="290"/>
        <v>0</v>
      </c>
    </row>
    <row r="847" spans="37:56" x14ac:dyDescent="0.25">
      <c r="AK847">
        <v>0</v>
      </c>
      <c r="AL847" t="e">
        <f t="shared" si="283"/>
        <v>#N/A</v>
      </c>
      <c r="AM847" t="e">
        <f t="shared" si="284"/>
        <v>#N/A</v>
      </c>
      <c r="AN847" t="e">
        <f t="shared" si="285"/>
        <v>#N/A</v>
      </c>
      <c r="AO847" s="261" t="e">
        <f t="shared" si="286"/>
        <v>#N/A</v>
      </c>
      <c r="AP847" s="261" t="e">
        <f t="shared" si="287"/>
        <v>#N/A</v>
      </c>
      <c r="AQ847" s="261" t="e">
        <f t="shared" si="288"/>
        <v>#N/A</v>
      </c>
      <c r="BB847">
        <f t="shared" si="291"/>
        <v>0</v>
      </c>
      <c r="BC847">
        <f t="shared" si="289"/>
        <v>0</v>
      </c>
      <c r="BD847" s="28">
        <f t="shared" si="290"/>
        <v>0</v>
      </c>
    </row>
    <row r="848" spans="37:56" x14ac:dyDescent="0.25">
      <c r="AK848">
        <v>0</v>
      </c>
      <c r="AL848" t="e">
        <f t="shared" si="283"/>
        <v>#N/A</v>
      </c>
      <c r="AM848" t="e">
        <f t="shared" si="284"/>
        <v>#N/A</v>
      </c>
      <c r="AN848" t="e">
        <f t="shared" si="285"/>
        <v>#N/A</v>
      </c>
      <c r="AO848" s="261" t="e">
        <f t="shared" si="286"/>
        <v>#N/A</v>
      </c>
      <c r="AP848" s="261" t="e">
        <f t="shared" si="287"/>
        <v>#N/A</v>
      </c>
      <c r="AQ848" s="261" t="e">
        <f t="shared" si="288"/>
        <v>#N/A</v>
      </c>
      <c r="BB848">
        <f t="shared" si="291"/>
        <v>0</v>
      </c>
      <c r="BC848">
        <f t="shared" si="289"/>
        <v>0</v>
      </c>
      <c r="BD848" s="28">
        <f t="shared" si="290"/>
        <v>0</v>
      </c>
    </row>
    <row r="849" spans="37:56" x14ac:dyDescent="0.25">
      <c r="AK849">
        <v>0</v>
      </c>
      <c r="AL849" t="e">
        <f t="shared" si="283"/>
        <v>#N/A</v>
      </c>
      <c r="AM849" t="e">
        <f t="shared" si="284"/>
        <v>#N/A</v>
      </c>
      <c r="AN849" t="e">
        <f t="shared" si="285"/>
        <v>#N/A</v>
      </c>
      <c r="AO849" s="261" t="e">
        <f t="shared" si="286"/>
        <v>#N/A</v>
      </c>
      <c r="AP849" s="261" t="e">
        <f t="shared" si="287"/>
        <v>#N/A</v>
      </c>
      <c r="AQ849" s="261" t="e">
        <f t="shared" si="288"/>
        <v>#N/A</v>
      </c>
      <c r="BB849">
        <f t="shared" si="291"/>
        <v>0</v>
      </c>
      <c r="BC849">
        <f t="shared" si="289"/>
        <v>0</v>
      </c>
      <c r="BD849" s="28">
        <f t="shared" si="290"/>
        <v>0</v>
      </c>
    </row>
    <row r="850" spans="37:56" x14ac:dyDescent="0.25">
      <c r="AK850">
        <v>0</v>
      </c>
      <c r="AL850" t="e">
        <f t="shared" si="283"/>
        <v>#N/A</v>
      </c>
      <c r="AM850" t="e">
        <f t="shared" si="284"/>
        <v>#N/A</v>
      </c>
      <c r="AN850" t="e">
        <f t="shared" si="285"/>
        <v>#N/A</v>
      </c>
      <c r="AO850" s="261" t="e">
        <f t="shared" si="286"/>
        <v>#N/A</v>
      </c>
      <c r="AP850" s="261" t="e">
        <f t="shared" si="287"/>
        <v>#N/A</v>
      </c>
      <c r="AQ850" s="261" t="e">
        <f t="shared" si="288"/>
        <v>#N/A</v>
      </c>
      <c r="BB850">
        <f t="shared" si="291"/>
        <v>0</v>
      </c>
      <c r="BC850">
        <f t="shared" si="289"/>
        <v>0</v>
      </c>
      <c r="BD850" s="28">
        <f t="shared" si="290"/>
        <v>0</v>
      </c>
    </row>
    <row r="851" spans="37:56" x14ac:dyDescent="0.25">
      <c r="AK851">
        <v>0</v>
      </c>
      <c r="AL851" t="e">
        <f t="shared" si="283"/>
        <v>#N/A</v>
      </c>
      <c r="AM851" t="e">
        <f t="shared" si="284"/>
        <v>#N/A</v>
      </c>
      <c r="AN851" t="e">
        <f t="shared" si="285"/>
        <v>#N/A</v>
      </c>
      <c r="AO851" s="261" t="e">
        <f t="shared" si="286"/>
        <v>#N/A</v>
      </c>
      <c r="AP851" s="261" t="e">
        <f t="shared" si="287"/>
        <v>#N/A</v>
      </c>
      <c r="AQ851" s="261" t="e">
        <f t="shared" si="288"/>
        <v>#N/A</v>
      </c>
      <c r="BB851">
        <f t="shared" si="291"/>
        <v>0</v>
      </c>
      <c r="BC851">
        <f t="shared" si="289"/>
        <v>0</v>
      </c>
      <c r="BD851" s="28">
        <f t="shared" si="290"/>
        <v>0</v>
      </c>
    </row>
    <row r="852" spans="37:56" x14ac:dyDescent="0.25">
      <c r="AK852">
        <v>0</v>
      </c>
      <c r="AL852" t="e">
        <f t="shared" si="283"/>
        <v>#N/A</v>
      </c>
      <c r="AM852" t="e">
        <f t="shared" si="284"/>
        <v>#N/A</v>
      </c>
      <c r="AN852" t="e">
        <f t="shared" si="285"/>
        <v>#N/A</v>
      </c>
      <c r="AO852" s="261" t="e">
        <f t="shared" si="286"/>
        <v>#N/A</v>
      </c>
      <c r="AP852" s="261" t="e">
        <f t="shared" si="287"/>
        <v>#N/A</v>
      </c>
      <c r="AQ852" s="261" t="e">
        <f t="shared" si="288"/>
        <v>#N/A</v>
      </c>
      <c r="BB852">
        <f t="shared" si="291"/>
        <v>0</v>
      </c>
      <c r="BC852">
        <f t="shared" si="289"/>
        <v>0</v>
      </c>
      <c r="BD852" s="28">
        <f t="shared" si="290"/>
        <v>0</v>
      </c>
    </row>
    <row r="853" spans="37:56" x14ac:dyDescent="0.25">
      <c r="AK853">
        <v>0</v>
      </c>
      <c r="AL853" t="e">
        <f t="shared" si="283"/>
        <v>#N/A</v>
      </c>
      <c r="AM853" t="e">
        <f t="shared" si="284"/>
        <v>#N/A</v>
      </c>
      <c r="AN853" t="e">
        <f t="shared" si="285"/>
        <v>#N/A</v>
      </c>
      <c r="AO853" s="261" t="e">
        <f t="shared" si="286"/>
        <v>#N/A</v>
      </c>
      <c r="AP853" s="261" t="e">
        <f t="shared" si="287"/>
        <v>#N/A</v>
      </c>
      <c r="AQ853" s="261" t="e">
        <f t="shared" si="288"/>
        <v>#N/A</v>
      </c>
      <c r="BB853">
        <f t="shared" si="291"/>
        <v>0</v>
      </c>
      <c r="BC853">
        <f t="shared" si="289"/>
        <v>0</v>
      </c>
      <c r="BD853" s="28">
        <f t="shared" si="290"/>
        <v>0</v>
      </c>
    </row>
    <row r="854" spans="37:56" x14ac:dyDescent="0.25">
      <c r="AK854">
        <v>0</v>
      </c>
      <c r="AL854" t="e">
        <f t="shared" si="283"/>
        <v>#N/A</v>
      </c>
      <c r="AM854" t="e">
        <f t="shared" si="284"/>
        <v>#N/A</v>
      </c>
      <c r="AN854" t="e">
        <f t="shared" si="285"/>
        <v>#N/A</v>
      </c>
      <c r="AO854" s="261" t="e">
        <f t="shared" si="286"/>
        <v>#N/A</v>
      </c>
      <c r="AP854" s="261" t="e">
        <f t="shared" si="287"/>
        <v>#N/A</v>
      </c>
      <c r="AQ854" s="261" t="e">
        <f t="shared" si="288"/>
        <v>#N/A</v>
      </c>
      <c r="BB854">
        <f t="shared" si="291"/>
        <v>0</v>
      </c>
      <c r="BC854">
        <f t="shared" si="289"/>
        <v>0</v>
      </c>
      <c r="BD854" s="28">
        <f t="shared" si="290"/>
        <v>0</v>
      </c>
    </row>
    <row r="855" spans="37:56" x14ac:dyDescent="0.25">
      <c r="AK855">
        <v>0</v>
      </c>
      <c r="AL855" t="e">
        <f t="shared" si="283"/>
        <v>#N/A</v>
      </c>
      <c r="AM855" t="e">
        <f t="shared" si="284"/>
        <v>#N/A</v>
      </c>
      <c r="AN855" t="e">
        <f t="shared" si="285"/>
        <v>#N/A</v>
      </c>
      <c r="AO855" s="261" t="e">
        <f t="shared" si="286"/>
        <v>#N/A</v>
      </c>
      <c r="AP855" s="261" t="e">
        <f t="shared" si="287"/>
        <v>#N/A</v>
      </c>
      <c r="AQ855" s="261" t="e">
        <f t="shared" si="288"/>
        <v>#N/A</v>
      </c>
      <c r="BB855">
        <f t="shared" si="291"/>
        <v>0</v>
      </c>
      <c r="BC855">
        <f t="shared" si="289"/>
        <v>0</v>
      </c>
      <c r="BD855" s="28">
        <f t="shared" si="290"/>
        <v>0</v>
      </c>
    </row>
    <row r="856" spans="37:56" x14ac:dyDescent="0.25">
      <c r="AK856">
        <v>0</v>
      </c>
      <c r="AL856" t="e">
        <f t="shared" si="283"/>
        <v>#N/A</v>
      </c>
      <c r="AM856" t="e">
        <f t="shared" si="284"/>
        <v>#N/A</v>
      </c>
      <c r="AN856" t="e">
        <f t="shared" si="285"/>
        <v>#N/A</v>
      </c>
      <c r="AO856" s="261" t="e">
        <f t="shared" si="286"/>
        <v>#N/A</v>
      </c>
      <c r="AP856" s="261" t="e">
        <f t="shared" si="287"/>
        <v>#N/A</v>
      </c>
      <c r="AQ856" s="261" t="e">
        <f t="shared" si="288"/>
        <v>#N/A</v>
      </c>
      <c r="BB856">
        <f t="shared" si="291"/>
        <v>0</v>
      </c>
      <c r="BC856">
        <f t="shared" si="289"/>
        <v>0</v>
      </c>
      <c r="BD856" s="28">
        <f t="shared" si="290"/>
        <v>0</v>
      </c>
    </row>
    <row r="857" spans="37:56" x14ac:dyDescent="0.25">
      <c r="AK857">
        <v>0</v>
      </c>
      <c r="AL857" t="e">
        <f t="shared" si="283"/>
        <v>#N/A</v>
      </c>
      <c r="AM857" t="e">
        <f t="shared" si="284"/>
        <v>#N/A</v>
      </c>
      <c r="AN857" t="e">
        <f t="shared" si="285"/>
        <v>#N/A</v>
      </c>
      <c r="AO857" s="261" t="e">
        <f t="shared" si="286"/>
        <v>#N/A</v>
      </c>
      <c r="AP857" s="261" t="e">
        <f t="shared" si="287"/>
        <v>#N/A</v>
      </c>
      <c r="AQ857" s="261" t="e">
        <f t="shared" si="288"/>
        <v>#N/A</v>
      </c>
      <c r="BB857">
        <f t="shared" si="291"/>
        <v>0</v>
      </c>
      <c r="BC857">
        <f t="shared" si="289"/>
        <v>0</v>
      </c>
      <c r="BD857" s="28">
        <f t="shared" si="290"/>
        <v>0</v>
      </c>
    </row>
    <row r="858" spans="37:56" x14ac:dyDescent="0.25">
      <c r="AK858">
        <v>0</v>
      </c>
      <c r="AL858" t="e">
        <f t="shared" si="283"/>
        <v>#N/A</v>
      </c>
      <c r="AM858" t="e">
        <f t="shared" si="284"/>
        <v>#N/A</v>
      </c>
      <c r="AN858" t="e">
        <f t="shared" si="285"/>
        <v>#N/A</v>
      </c>
      <c r="AO858" s="261" t="e">
        <f t="shared" si="286"/>
        <v>#N/A</v>
      </c>
      <c r="AP858" s="261" t="e">
        <f t="shared" si="287"/>
        <v>#N/A</v>
      </c>
      <c r="AQ858" s="261" t="e">
        <f t="shared" si="288"/>
        <v>#N/A</v>
      </c>
      <c r="BB858">
        <f t="shared" si="291"/>
        <v>0</v>
      </c>
      <c r="BC858">
        <f t="shared" si="289"/>
        <v>0</v>
      </c>
      <c r="BD858" s="28">
        <f t="shared" si="290"/>
        <v>0</v>
      </c>
    </row>
    <row r="859" spans="37:56" x14ac:dyDescent="0.25">
      <c r="AK859">
        <v>0</v>
      </c>
      <c r="AL859" t="e">
        <f t="shared" si="283"/>
        <v>#N/A</v>
      </c>
      <c r="AM859" t="e">
        <f t="shared" si="284"/>
        <v>#N/A</v>
      </c>
      <c r="AN859" t="e">
        <f t="shared" si="285"/>
        <v>#N/A</v>
      </c>
      <c r="AO859" s="261" t="e">
        <f t="shared" si="286"/>
        <v>#N/A</v>
      </c>
      <c r="AP859" s="261" t="e">
        <f t="shared" si="287"/>
        <v>#N/A</v>
      </c>
      <c r="AQ859" s="261" t="e">
        <f t="shared" si="288"/>
        <v>#N/A</v>
      </c>
      <c r="BB859">
        <f t="shared" si="291"/>
        <v>0</v>
      </c>
      <c r="BC859">
        <f t="shared" si="289"/>
        <v>0</v>
      </c>
      <c r="BD859" s="28">
        <f t="shared" si="290"/>
        <v>0</v>
      </c>
    </row>
    <row r="860" spans="37:56" x14ac:dyDescent="0.25">
      <c r="AK860">
        <v>0</v>
      </c>
      <c r="AL860" t="e">
        <f t="shared" si="283"/>
        <v>#N/A</v>
      </c>
      <c r="AM860" t="e">
        <f t="shared" si="284"/>
        <v>#N/A</v>
      </c>
      <c r="AN860" t="e">
        <f t="shared" si="285"/>
        <v>#N/A</v>
      </c>
      <c r="AO860" s="261" t="e">
        <f t="shared" si="286"/>
        <v>#N/A</v>
      </c>
      <c r="AP860" s="261" t="e">
        <f t="shared" si="287"/>
        <v>#N/A</v>
      </c>
      <c r="AQ860" s="261" t="e">
        <f t="shared" si="288"/>
        <v>#N/A</v>
      </c>
      <c r="BB860">
        <f t="shared" si="291"/>
        <v>0</v>
      </c>
      <c r="BC860">
        <f t="shared" si="289"/>
        <v>0</v>
      </c>
      <c r="BD860" s="28">
        <f t="shared" si="290"/>
        <v>0</v>
      </c>
    </row>
    <row r="861" spans="37:56" x14ac:dyDescent="0.25">
      <c r="AK861">
        <v>0</v>
      </c>
      <c r="AL861" t="e">
        <f t="shared" si="283"/>
        <v>#N/A</v>
      </c>
      <c r="AM861" t="e">
        <f t="shared" si="284"/>
        <v>#N/A</v>
      </c>
      <c r="AN861" t="e">
        <f t="shared" si="285"/>
        <v>#N/A</v>
      </c>
      <c r="AO861" s="261" t="e">
        <f t="shared" si="286"/>
        <v>#N/A</v>
      </c>
      <c r="AP861" s="261" t="e">
        <f t="shared" si="287"/>
        <v>#N/A</v>
      </c>
      <c r="AQ861" s="261" t="e">
        <f t="shared" si="288"/>
        <v>#N/A</v>
      </c>
      <c r="BB861">
        <f t="shared" si="291"/>
        <v>0</v>
      </c>
      <c r="BC861">
        <f t="shared" si="289"/>
        <v>0</v>
      </c>
      <c r="BD861" s="28">
        <f t="shared" si="290"/>
        <v>0</v>
      </c>
    </row>
    <row r="862" spans="37:56" x14ac:dyDescent="0.25">
      <c r="AK862">
        <v>0</v>
      </c>
      <c r="AL862" t="e">
        <f t="shared" si="283"/>
        <v>#N/A</v>
      </c>
      <c r="AM862" t="e">
        <f t="shared" si="284"/>
        <v>#N/A</v>
      </c>
      <c r="AN862" t="e">
        <f t="shared" si="285"/>
        <v>#N/A</v>
      </c>
      <c r="AO862" s="261" t="e">
        <f t="shared" si="286"/>
        <v>#N/A</v>
      </c>
      <c r="AP862" s="261" t="e">
        <f t="shared" si="287"/>
        <v>#N/A</v>
      </c>
      <c r="AQ862" s="261" t="e">
        <f t="shared" si="288"/>
        <v>#N/A</v>
      </c>
      <c r="BB862">
        <f t="shared" si="291"/>
        <v>0</v>
      </c>
      <c r="BC862">
        <f t="shared" si="289"/>
        <v>0</v>
      </c>
      <c r="BD862" s="28">
        <f t="shared" si="290"/>
        <v>0</v>
      </c>
    </row>
    <row r="863" spans="37:56" x14ac:dyDescent="0.25">
      <c r="AK863">
        <v>0</v>
      </c>
      <c r="AL863" t="e">
        <f t="shared" si="283"/>
        <v>#N/A</v>
      </c>
      <c r="AM863" t="e">
        <f t="shared" si="284"/>
        <v>#N/A</v>
      </c>
      <c r="AN863" t="e">
        <f t="shared" si="285"/>
        <v>#N/A</v>
      </c>
      <c r="AO863" s="261" t="e">
        <f t="shared" si="286"/>
        <v>#N/A</v>
      </c>
      <c r="AP863" s="261" t="e">
        <f t="shared" si="287"/>
        <v>#N/A</v>
      </c>
      <c r="AQ863" s="261" t="e">
        <f t="shared" si="288"/>
        <v>#N/A</v>
      </c>
      <c r="BB863">
        <f t="shared" si="291"/>
        <v>0</v>
      </c>
      <c r="BC863">
        <f t="shared" si="289"/>
        <v>0</v>
      </c>
      <c r="BD863" s="28">
        <f t="shared" si="290"/>
        <v>0</v>
      </c>
    </row>
    <row r="864" spans="37:56" x14ac:dyDescent="0.25">
      <c r="AK864">
        <v>0</v>
      </c>
      <c r="AL864" t="e">
        <f t="shared" si="283"/>
        <v>#N/A</v>
      </c>
      <c r="AM864" t="e">
        <f t="shared" si="284"/>
        <v>#N/A</v>
      </c>
      <c r="AN864" t="e">
        <f t="shared" si="285"/>
        <v>#N/A</v>
      </c>
      <c r="AO864" s="261" t="e">
        <f t="shared" si="286"/>
        <v>#N/A</v>
      </c>
      <c r="AP864" s="261" t="e">
        <f t="shared" si="287"/>
        <v>#N/A</v>
      </c>
      <c r="AQ864" s="261" t="e">
        <f t="shared" si="288"/>
        <v>#N/A</v>
      </c>
      <c r="BB864">
        <f t="shared" si="291"/>
        <v>0</v>
      </c>
      <c r="BC864">
        <f t="shared" si="289"/>
        <v>0</v>
      </c>
      <c r="BD864" s="28">
        <f t="shared" si="290"/>
        <v>0</v>
      </c>
    </row>
    <row r="865" spans="37:56" x14ac:dyDescent="0.25">
      <c r="AK865">
        <v>0</v>
      </c>
      <c r="AL865" t="e">
        <f t="shared" si="283"/>
        <v>#N/A</v>
      </c>
      <c r="AM865" t="e">
        <f t="shared" si="284"/>
        <v>#N/A</v>
      </c>
      <c r="AN865" t="e">
        <f t="shared" si="285"/>
        <v>#N/A</v>
      </c>
      <c r="AO865" s="261" t="e">
        <f t="shared" si="286"/>
        <v>#N/A</v>
      </c>
      <c r="AP865" s="261" t="e">
        <f t="shared" si="287"/>
        <v>#N/A</v>
      </c>
      <c r="AQ865" s="261" t="e">
        <f t="shared" si="288"/>
        <v>#N/A</v>
      </c>
      <c r="BB865">
        <f t="shared" si="291"/>
        <v>0</v>
      </c>
      <c r="BC865">
        <f t="shared" si="289"/>
        <v>0</v>
      </c>
      <c r="BD865" s="28">
        <f t="shared" si="290"/>
        <v>0</v>
      </c>
    </row>
    <row r="866" spans="37:56" x14ac:dyDescent="0.25">
      <c r="AK866">
        <v>0</v>
      </c>
      <c r="AL866" t="e">
        <f t="shared" si="283"/>
        <v>#N/A</v>
      </c>
      <c r="AM866" t="e">
        <f t="shared" si="284"/>
        <v>#N/A</v>
      </c>
      <c r="AN866" t="e">
        <f t="shared" si="285"/>
        <v>#N/A</v>
      </c>
      <c r="AO866" s="261" t="e">
        <f t="shared" si="286"/>
        <v>#N/A</v>
      </c>
      <c r="AP866" s="261" t="e">
        <f t="shared" si="287"/>
        <v>#N/A</v>
      </c>
      <c r="AQ866" s="261" t="e">
        <f t="shared" si="288"/>
        <v>#N/A</v>
      </c>
      <c r="BB866">
        <f t="shared" si="291"/>
        <v>0</v>
      </c>
      <c r="BC866">
        <f t="shared" si="289"/>
        <v>0</v>
      </c>
      <c r="BD866" s="28">
        <f t="shared" si="290"/>
        <v>0</v>
      </c>
    </row>
    <row r="867" spans="37:56" x14ac:dyDescent="0.25">
      <c r="AK867">
        <v>0</v>
      </c>
      <c r="AL867" t="e">
        <f t="shared" si="283"/>
        <v>#N/A</v>
      </c>
      <c r="AM867" t="e">
        <f t="shared" si="284"/>
        <v>#N/A</v>
      </c>
      <c r="AN867" t="e">
        <f t="shared" si="285"/>
        <v>#N/A</v>
      </c>
      <c r="AO867" s="261" t="e">
        <f t="shared" si="286"/>
        <v>#N/A</v>
      </c>
      <c r="AP867" s="261" t="e">
        <f t="shared" si="287"/>
        <v>#N/A</v>
      </c>
      <c r="AQ867" s="261" t="e">
        <f t="shared" si="288"/>
        <v>#N/A</v>
      </c>
      <c r="BB867">
        <f t="shared" si="291"/>
        <v>0</v>
      </c>
      <c r="BC867">
        <f t="shared" si="289"/>
        <v>0</v>
      </c>
      <c r="BD867" s="28">
        <f t="shared" si="290"/>
        <v>0</v>
      </c>
    </row>
    <row r="868" spans="37:56" x14ac:dyDescent="0.25">
      <c r="AK868">
        <v>0</v>
      </c>
      <c r="AL868" t="e">
        <f t="shared" si="283"/>
        <v>#N/A</v>
      </c>
      <c r="AM868" t="e">
        <f t="shared" si="284"/>
        <v>#N/A</v>
      </c>
      <c r="AN868" t="e">
        <f t="shared" si="285"/>
        <v>#N/A</v>
      </c>
      <c r="AO868" s="261" t="e">
        <f t="shared" si="286"/>
        <v>#N/A</v>
      </c>
      <c r="AP868" s="261" t="e">
        <f t="shared" si="287"/>
        <v>#N/A</v>
      </c>
      <c r="AQ868" s="261" t="e">
        <f t="shared" si="288"/>
        <v>#N/A</v>
      </c>
      <c r="BB868">
        <f t="shared" si="291"/>
        <v>0</v>
      </c>
      <c r="BC868">
        <f t="shared" si="289"/>
        <v>0</v>
      </c>
      <c r="BD868" s="28">
        <f t="shared" si="290"/>
        <v>0</v>
      </c>
    </row>
    <row r="869" spans="37:56" x14ac:dyDescent="0.25">
      <c r="AK869">
        <v>0</v>
      </c>
      <c r="AL869" t="e">
        <f t="shared" si="283"/>
        <v>#N/A</v>
      </c>
      <c r="AM869" t="e">
        <f t="shared" si="284"/>
        <v>#N/A</v>
      </c>
      <c r="AN869" t="e">
        <f t="shared" si="285"/>
        <v>#N/A</v>
      </c>
      <c r="AO869" s="261" t="e">
        <f t="shared" si="286"/>
        <v>#N/A</v>
      </c>
      <c r="AP869" s="261" t="e">
        <f t="shared" si="287"/>
        <v>#N/A</v>
      </c>
      <c r="AQ869" s="261" t="e">
        <f t="shared" si="288"/>
        <v>#N/A</v>
      </c>
      <c r="BB869">
        <f t="shared" si="291"/>
        <v>0</v>
      </c>
      <c r="BC869">
        <f t="shared" si="289"/>
        <v>0</v>
      </c>
      <c r="BD869" s="28">
        <f t="shared" si="290"/>
        <v>0</v>
      </c>
    </row>
    <row r="870" spans="37:56" x14ac:dyDescent="0.25">
      <c r="AK870">
        <v>0</v>
      </c>
      <c r="AL870" t="e">
        <f t="shared" si="283"/>
        <v>#N/A</v>
      </c>
      <c r="AM870" t="e">
        <f t="shared" si="284"/>
        <v>#N/A</v>
      </c>
      <c r="AN870" t="e">
        <f t="shared" si="285"/>
        <v>#N/A</v>
      </c>
      <c r="AO870" s="261" t="e">
        <f t="shared" si="286"/>
        <v>#N/A</v>
      </c>
      <c r="AP870" s="261" t="e">
        <f t="shared" si="287"/>
        <v>#N/A</v>
      </c>
      <c r="AQ870" s="261" t="e">
        <f t="shared" si="288"/>
        <v>#N/A</v>
      </c>
      <c r="BB870">
        <f t="shared" si="291"/>
        <v>0</v>
      </c>
      <c r="BC870">
        <f t="shared" si="289"/>
        <v>0</v>
      </c>
      <c r="BD870" s="28">
        <f t="shared" si="290"/>
        <v>0</v>
      </c>
    </row>
    <row r="871" spans="37:56" x14ac:dyDescent="0.25">
      <c r="AK871">
        <v>0</v>
      </c>
      <c r="AL871" t="e">
        <f t="shared" si="283"/>
        <v>#N/A</v>
      </c>
      <c r="AM871" t="e">
        <f t="shared" si="284"/>
        <v>#N/A</v>
      </c>
      <c r="AN871" t="e">
        <f t="shared" si="285"/>
        <v>#N/A</v>
      </c>
      <c r="AO871" s="261" t="e">
        <f t="shared" si="286"/>
        <v>#N/A</v>
      </c>
      <c r="AP871" s="261" t="e">
        <f t="shared" si="287"/>
        <v>#N/A</v>
      </c>
      <c r="AQ871" s="261" t="e">
        <f t="shared" si="288"/>
        <v>#N/A</v>
      </c>
      <c r="BB871">
        <f t="shared" si="291"/>
        <v>0</v>
      </c>
      <c r="BC871">
        <f t="shared" si="289"/>
        <v>0</v>
      </c>
      <c r="BD871" s="28">
        <f t="shared" si="290"/>
        <v>0</v>
      </c>
    </row>
    <row r="872" spans="37:56" x14ac:dyDescent="0.25">
      <c r="AK872">
        <v>0</v>
      </c>
      <c r="AL872" t="e">
        <f t="shared" si="283"/>
        <v>#N/A</v>
      </c>
      <c r="AM872" t="e">
        <f t="shared" si="284"/>
        <v>#N/A</v>
      </c>
      <c r="AN872" t="e">
        <f t="shared" si="285"/>
        <v>#N/A</v>
      </c>
      <c r="AO872" s="261" t="e">
        <f t="shared" si="286"/>
        <v>#N/A</v>
      </c>
      <c r="AP872" s="261" t="e">
        <f t="shared" si="287"/>
        <v>#N/A</v>
      </c>
      <c r="AQ872" s="261" t="e">
        <f t="shared" si="288"/>
        <v>#N/A</v>
      </c>
      <c r="BB872">
        <f t="shared" si="291"/>
        <v>0</v>
      </c>
      <c r="BC872">
        <f t="shared" si="289"/>
        <v>0</v>
      </c>
      <c r="BD872" s="28">
        <f t="shared" si="290"/>
        <v>0</v>
      </c>
    </row>
    <row r="873" spans="37:56" x14ac:dyDescent="0.25">
      <c r="AK873">
        <v>0</v>
      </c>
      <c r="AL873" t="e">
        <f t="shared" si="283"/>
        <v>#N/A</v>
      </c>
      <c r="AM873" t="e">
        <f t="shared" si="284"/>
        <v>#N/A</v>
      </c>
      <c r="AN873" t="e">
        <f t="shared" si="285"/>
        <v>#N/A</v>
      </c>
      <c r="AO873" s="261" t="e">
        <f t="shared" si="286"/>
        <v>#N/A</v>
      </c>
      <c r="AP873" s="261" t="e">
        <f t="shared" si="287"/>
        <v>#N/A</v>
      </c>
      <c r="AQ873" s="261" t="e">
        <f t="shared" si="288"/>
        <v>#N/A</v>
      </c>
      <c r="BB873">
        <f t="shared" si="291"/>
        <v>0</v>
      </c>
      <c r="BC873">
        <f t="shared" si="289"/>
        <v>0</v>
      </c>
      <c r="BD873" s="28">
        <f t="shared" si="290"/>
        <v>0</v>
      </c>
    </row>
    <row r="874" spans="37:56" x14ac:dyDescent="0.25">
      <c r="AK874">
        <v>0</v>
      </c>
      <c r="AL874" t="e">
        <f t="shared" si="283"/>
        <v>#N/A</v>
      </c>
      <c r="AM874" t="e">
        <f t="shared" si="284"/>
        <v>#N/A</v>
      </c>
      <c r="AN874" t="e">
        <f t="shared" si="285"/>
        <v>#N/A</v>
      </c>
      <c r="AO874" s="261" t="e">
        <f t="shared" si="286"/>
        <v>#N/A</v>
      </c>
      <c r="AP874" s="261" t="e">
        <f t="shared" si="287"/>
        <v>#N/A</v>
      </c>
      <c r="AQ874" s="261" t="e">
        <f t="shared" si="288"/>
        <v>#N/A</v>
      </c>
      <c r="BB874">
        <f t="shared" si="291"/>
        <v>0</v>
      </c>
      <c r="BC874">
        <f t="shared" si="289"/>
        <v>0</v>
      </c>
      <c r="BD874" s="28">
        <f t="shared" si="290"/>
        <v>0</v>
      </c>
    </row>
    <row r="875" spans="37:56" x14ac:dyDescent="0.25">
      <c r="AK875">
        <v>0</v>
      </c>
      <c r="AL875" t="e">
        <f t="shared" si="283"/>
        <v>#N/A</v>
      </c>
      <c r="AM875" t="e">
        <f t="shared" si="284"/>
        <v>#N/A</v>
      </c>
      <c r="AN875" t="e">
        <f t="shared" si="285"/>
        <v>#N/A</v>
      </c>
      <c r="AO875" s="261" t="e">
        <f t="shared" si="286"/>
        <v>#N/A</v>
      </c>
      <c r="AP875" s="261" t="e">
        <f t="shared" si="287"/>
        <v>#N/A</v>
      </c>
      <c r="AQ875" s="261" t="e">
        <f t="shared" si="288"/>
        <v>#N/A</v>
      </c>
      <c r="BB875">
        <f t="shared" si="291"/>
        <v>0</v>
      </c>
      <c r="BC875">
        <f t="shared" si="289"/>
        <v>0</v>
      </c>
      <c r="BD875" s="28">
        <f t="shared" si="290"/>
        <v>0</v>
      </c>
    </row>
    <row r="876" spans="37:56" x14ac:dyDescent="0.25">
      <c r="AK876">
        <v>0</v>
      </c>
      <c r="AL876" t="e">
        <f t="shared" si="283"/>
        <v>#N/A</v>
      </c>
      <c r="AM876" t="e">
        <f t="shared" si="284"/>
        <v>#N/A</v>
      </c>
      <c r="AN876" t="e">
        <f t="shared" si="285"/>
        <v>#N/A</v>
      </c>
      <c r="AO876" s="261" t="e">
        <f t="shared" si="286"/>
        <v>#N/A</v>
      </c>
      <c r="AP876" s="261" t="e">
        <f t="shared" si="287"/>
        <v>#N/A</v>
      </c>
      <c r="AQ876" s="261" t="e">
        <f t="shared" si="288"/>
        <v>#N/A</v>
      </c>
      <c r="BB876">
        <f t="shared" si="291"/>
        <v>0</v>
      </c>
      <c r="BC876">
        <f t="shared" si="289"/>
        <v>0</v>
      </c>
      <c r="BD876" s="28">
        <f t="shared" si="290"/>
        <v>0</v>
      </c>
    </row>
    <row r="877" spans="37:56" x14ac:dyDescent="0.25">
      <c r="AK877">
        <v>0</v>
      </c>
      <c r="AL877" t="e">
        <f t="shared" si="283"/>
        <v>#N/A</v>
      </c>
      <c r="AM877" t="e">
        <f t="shared" si="284"/>
        <v>#N/A</v>
      </c>
      <c r="AN877" t="e">
        <f t="shared" si="285"/>
        <v>#N/A</v>
      </c>
      <c r="AO877" s="261" t="e">
        <f t="shared" si="286"/>
        <v>#N/A</v>
      </c>
      <c r="AP877" s="261" t="e">
        <f t="shared" si="287"/>
        <v>#N/A</v>
      </c>
      <c r="AQ877" s="261" t="e">
        <f t="shared" si="288"/>
        <v>#N/A</v>
      </c>
      <c r="BB877">
        <f t="shared" si="291"/>
        <v>0</v>
      </c>
      <c r="BC877">
        <f t="shared" si="289"/>
        <v>0</v>
      </c>
      <c r="BD877" s="28">
        <f t="shared" si="290"/>
        <v>0</v>
      </c>
    </row>
    <row r="878" spans="37:56" x14ac:dyDescent="0.25">
      <c r="AK878">
        <v>0</v>
      </c>
      <c r="AL878" t="e">
        <f t="shared" si="283"/>
        <v>#N/A</v>
      </c>
      <c r="AM878" t="e">
        <f t="shared" si="284"/>
        <v>#N/A</v>
      </c>
      <c r="AN878" t="e">
        <f t="shared" si="285"/>
        <v>#N/A</v>
      </c>
      <c r="AO878" s="261" t="e">
        <f t="shared" si="286"/>
        <v>#N/A</v>
      </c>
      <c r="AP878" s="261" t="e">
        <f t="shared" si="287"/>
        <v>#N/A</v>
      </c>
      <c r="AQ878" s="261" t="e">
        <f t="shared" si="288"/>
        <v>#N/A</v>
      </c>
      <c r="BB878">
        <f t="shared" si="291"/>
        <v>0</v>
      </c>
      <c r="BC878">
        <f t="shared" si="289"/>
        <v>0</v>
      </c>
      <c r="BD878" s="28">
        <f t="shared" si="290"/>
        <v>0</v>
      </c>
    </row>
    <row r="879" spans="37:56" x14ac:dyDescent="0.25">
      <c r="AK879">
        <v>0</v>
      </c>
      <c r="AL879" t="e">
        <f t="shared" si="283"/>
        <v>#N/A</v>
      </c>
      <c r="AM879" t="e">
        <f t="shared" si="284"/>
        <v>#N/A</v>
      </c>
      <c r="AN879" t="e">
        <f t="shared" si="285"/>
        <v>#N/A</v>
      </c>
      <c r="AO879" s="261" t="e">
        <f t="shared" si="286"/>
        <v>#N/A</v>
      </c>
      <c r="AP879" s="261" t="e">
        <f t="shared" si="287"/>
        <v>#N/A</v>
      </c>
      <c r="AQ879" s="261" t="e">
        <f t="shared" si="288"/>
        <v>#N/A</v>
      </c>
      <c r="BB879">
        <f t="shared" si="291"/>
        <v>0</v>
      </c>
      <c r="BC879">
        <f t="shared" si="289"/>
        <v>0</v>
      </c>
      <c r="BD879" s="28">
        <f t="shared" si="290"/>
        <v>0</v>
      </c>
    </row>
    <row r="880" spans="37:56" x14ac:dyDescent="0.25">
      <c r="AK880">
        <v>0</v>
      </c>
      <c r="AL880" t="e">
        <f t="shared" si="283"/>
        <v>#N/A</v>
      </c>
      <c r="AM880" t="e">
        <f t="shared" si="284"/>
        <v>#N/A</v>
      </c>
      <c r="AN880" t="e">
        <f t="shared" si="285"/>
        <v>#N/A</v>
      </c>
      <c r="AO880" s="261" t="e">
        <f t="shared" si="286"/>
        <v>#N/A</v>
      </c>
      <c r="AP880" s="261" t="e">
        <f t="shared" si="287"/>
        <v>#N/A</v>
      </c>
      <c r="AQ880" s="261" t="e">
        <f t="shared" si="288"/>
        <v>#N/A</v>
      </c>
      <c r="BB880">
        <f t="shared" si="291"/>
        <v>0</v>
      </c>
      <c r="BC880">
        <f t="shared" si="289"/>
        <v>0</v>
      </c>
      <c r="BD880" s="28">
        <f t="shared" si="290"/>
        <v>0</v>
      </c>
    </row>
    <row r="881" spans="37:56" x14ac:dyDescent="0.25">
      <c r="AK881">
        <v>0</v>
      </c>
      <c r="AL881" t="e">
        <f t="shared" si="283"/>
        <v>#N/A</v>
      </c>
      <c r="AM881" t="e">
        <f t="shared" si="284"/>
        <v>#N/A</v>
      </c>
      <c r="AN881" t="e">
        <f t="shared" si="285"/>
        <v>#N/A</v>
      </c>
      <c r="AO881" s="261" t="e">
        <f t="shared" si="286"/>
        <v>#N/A</v>
      </c>
      <c r="AP881" s="261" t="e">
        <f t="shared" si="287"/>
        <v>#N/A</v>
      </c>
      <c r="AQ881" s="261" t="e">
        <f t="shared" si="288"/>
        <v>#N/A</v>
      </c>
      <c r="BB881">
        <f t="shared" si="291"/>
        <v>0</v>
      </c>
      <c r="BC881">
        <f t="shared" si="289"/>
        <v>0</v>
      </c>
      <c r="BD881" s="28">
        <f t="shared" si="290"/>
        <v>0</v>
      </c>
    </row>
    <row r="882" spans="37:56" x14ac:dyDescent="0.25">
      <c r="AK882">
        <v>0</v>
      </c>
      <c r="AL882" t="e">
        <f t="shared" si="283"/>
        <v>#N/A</v>
      </c>
      <c r="AM882" t="e">
        <f t="shared" si="284"/>
        <v>#N/A</v>
      </c>
      <c r="AN882" t="e">
        <f t="shared" si="285"/>
        <v>#N/A</v>
      </c>
      <c r="AO882" s="261" t="e">
        <f t="shared" si="286"/>
        <v>#N/A</v>
      </c>
      <c r="AP882" s="261" t="e">
        <f t="shared" si="287"/>
        <v>#N/A</v>
      </c>
      <c r="AQ882" s="261" t="e">
        <f t="shared" si="288"/>
        <v>#N/A</v>
      </c>
      <c r="BB882">
        <f t="shared" si="291"/>
        <v>0</v>
      </c>
      <c r="BC882">
        <f t="shared" si="289"/>
        <v>0</v>
      </c>
      <c r="BD882" s="28">
        <f t="shared" si="290"/>
        <v>0</v>
      </c>
    </row>
    <row r="883" spans="37:56" x14ac:dyDescent="0.25">
      <c r="AK883">
        <v>0</v>
      </c>
      <c r="AL883" t="e">
        <f t="shared" si="283"/>
        <v>#N/A</v>
      </c>
      <c r="AM883" t="e">
        <f t="shared" si="284"/>
        <v>#N/A</v>
      </c>
      <c r="AN883" t="e">
        <f t="shared" si="285"/>
        <v>#N/A</v>
      </c>
      <c r="AO883" s="261" t="e">
        <f t="shared" si="286"/>
        <v>#N/A</v>
      </c>
      <c r="AP883" s="261" t="e">
        <f t="shared" si="287"/>
        <v>#N/A</v>
      </c>
      <c r="AQ883" s="261" t="e">
        <f t="shared" si="288"/>
        <v>#N/A</v>
      </c>
      <c r="BB883">
        <f t="shared" si="291"/>
        <v>0</v>
      </c>
      <c r="BC883">
        <f t="shared" si="289"/>
        <v>0</v>
      </c>
      <c r="BD883" s="28">
        <f t="shared" si="290"/>
        <v>0</v>
      </c>
    </row>
    <row r="884" spans="37:56" x14ac:dyDescent="0.25">
      <c r="AK884">
        <v>0</v>
      </c>
      <c r="AL884" t="e">
        <f t="shared" si="283"/>
        <v>#N/A</v>
      </c>
      <c r="AM884" t="e">
        <f t="shared" si="284"/>
        <v>#N/A</v>
      </c>
      <c r="AN884" t="e">
        <f t="shared" si="285"/>
        <v>#N/A</v>
      </c>
      <c r="AO884" s="261" t="e">
        <f t="shared" si="286"/>
        <v>#N/A</v>
      </c>
      <c r="AP884" s="261" t="e">
        <f t="shared" si="287"/>
        <v>#N/A</v>
      </c>
      <c r="AQ884" s="261" t="e">
        <f t="shared" si="288"/>
        <v>#N/A</v>
      </c>
      <c r="BB884">
        <f t="shared" si="291"/>
        <v>0</v>
      </c>
      <c r="BC884">
        <f t="shared" si="289"/>
        <v>0</v>
      </c>
      <c r="BD884" s="28">
        <f t="shared" si="290"/>
        <v>0</v>
      </c>
    </row>
    <row r="885" spans="37:56" x14ac:dyDescent="0.25">
      <c r="AK885">
        <v>0</v>
      </c>
      <c r="AL885" t="e">
        <f t="shared" si="283"/>
        <v>#N/A</v>
      </c>
      <c r="AM885" t="e">
        <f t="shared" si="284"/>
        <v>#N/A</v>
      </c>
      <c r="AN885" t="e">
        <f t="shared" si="285"/>
        <v>#N/A</v>
      </c>
      <c r="AO885" s="261" t="e">
        <f t="shared" si="286"/>
        <v>#N/A</v>
      </c>
      <c r="AP885" s="261" t="e">
        <f t="shared" si="287"/>
        <v>#N/A</v>
      </c>
      <c r="AQ885" s="261" t="e">
        <f t="shared" si="288"/>
        <v>#N/A</v>
      </c>
      <c r="BB885">
        <f t="shared" si="291"/>
        <v>0</v>
      </c>
      <c r="BC885">
        <f t="shared" si="289"/>
        <v>0</v>
      </c>
      <c r="BD885" s="28">
        <f t="shared" si="290"/>
        <v>0</v>
      </c>
    </row>
    <row r="886" spans="37:56" x14ac:dyDescent="0.25">
      <c r="AK886">
        <v>0</v>
      </c>
      <c r="AL886" t="e">
        <f t="shared" si="283"/>
        <v>#N/A</v>
      </c>
      <c r="AM886" t="e">
        <f t="shared" si="284"/>
        <v>#N/A</v>
      </c>
      <c r="AN886" t="e">
        <f t="shared" si="285"/>
        <v>#N/A</v>
      </c>
      <c r="AO886" s="261" t="e">
        <f t="shared" si="286"/>
        <v>#N/A</v>
      </c>
      <c r="AP886" s="261" t="e">
        <f t="shared" si="287"/>
        <v>#N/A</v>
      </c>
      <c r="AQ886" s="261" t="e">
        <f t="shared" si="288"/>
        <v>#N/A</v>
      </c>
      <c r="BB886">
        <f t="shared" si="291"/>
        <v>0</v>
      </c>
      <c r="BC886">
        <f t="shared" si="289"/>
        <v>0</v>
      </c>
      <c r="BD886" s="28">
        <f t="shared" si="290"/>
        <v>0</v>
      </c>
    </row>
    <row r="887" spans="37:56" x14ac:dyDescent="0.25">
      <c r="AK887">
        <v>0</v>
      </c>
      <c r="AL887" t="e">
        <f t="shared" si="283"/>
        <v>#N/A</v>
      </c>
      <c r="AM887" t="e">
        <f t="shared" si="284"/>
        <v>#N/A</v>
      </c>
      <c r="AN887" t="e">
        <f t="shared" si="285"/>
        <v>#N/A</v>
      </c>
      <c r="AO887" s="261" t="e">
        <f t="shared" si="286"/>
        <v>#N/A</v>
      </c>
      <c r="AP887" s="261" t="e">
        <f t="shared" si="287"/>
        <v>#N/A</v>
      </c>
      <c r="AQ887" s="261" t="e">
        <f t="shared" si="288"/>
        <v>#N/A</v>
      </c>
      <c r="BB887">
        <f t="shared" si="291"/>
        <v>0</v>
      </c>
      <c r="BC887">
        <f t="shared" si="289"/>
        <v>0</v>
      </c>
      <c r="BD887" s="28">
        <f t="shared" si="290"/>
        <v>0</v>
      </c>
    </row>
    <row r="888" spans="37:56" x14ac:dyDescent="0.25">
      <c r="AK888">
        <v>0</v>
      </c>
      <c r="AL888" t="e">
        <f t="shared" si="283"/>
        <v>#N/A</v>
      </c>
      <c r="AM888" t="e">
        <f t="shared" si="284"/>
        <v>#N/A</v>
      </c>
      <c r="AN888" t="e">
        <f t="shared" si="285"/>
        <v>#N/A</v>
      </c>
      <c r="AO888" s="261" t="e">
        <f t="shared" si="286"/>
        <v>#N/A</v>
      </c>
      <c r="AP888" s="261" t="e">
        <f t="shared" si="287"/>
        <v>#N/A</v>
      </c>
      <c r="AQ888" s="261" t="e">
        <f t="shared" si="288"/>
        <v>#N/A</v>
      </c>
      <c r="BB888">
        <f t="shared" si="291"/>
        <v>0</v>
      </c>
      <c r="BC888">
        <f t="shared" si="289"/>
        <v>0</v>
      </c>
      <c r="BD888" s="28">
        <f t="shared" si="290"/>
        <v>0</v>
      </c>
    </row>
    <row r="889" spans="37:56" x14ac:dyDescent="0.25">
      <c r="AK889">
        <v>0</v>
      </c>
      <c r="AL889" t="e">
        <f t="shared" si="283"/>
        <v>#N/A</v>
      </c>
      <c r="AM889" t="e">
        <f t="shared" si="284"/>
        <v>#N/A</v>
      </c>
      <c r="AN889" t="e">
        <f t="shared" si="285"/>
        <v>#N/A</v>
      </c>
      <c r="AO889" s="261" t="e">
        <f t="shared" si="286"/>
        <v>#N/A</v>
      </c>
      <c r="AP889" s="261" t="e">
        <f t="shared" si="287"/>
        <v>#N/A</v>
      </c>
      <c r="AQ889" s="261" t="e">
        <f t="shared" si="288"/>
        <v>#N/A</v>
      </c>
      <c r="BB889">
        <f t="shared" si="291"/>
        <v>0</v>
      </c>
      <c r="BC889">
        <f t="shared" si="289"/>
        <v>0</v>
      </c>
      <c r="BD889" s="28">
        <f t="shared" si="290"/>
        <v>0</v>
      </c>
    </row>
    <row r="890" spans="37:56" x14ac:dyDescent="0.25">
      <c r="AK890">
        <v>0</v>
      </c>
      <c r="AL890" t="e">
        <f t="shared" si="283"/>
        <v>#N/A</v>
      </c>
      <c r="AM890" t="e">
        <f t="shared" si="284"/>
        <v>#N/A</v>
      </c>
      <c r="AN890" t="e">
        <f t="shared" si="285"/>
        <v>#N/A</v>
      </c>
      <c r="AO890" s="261" t="e">
        <f t="shared" si="286"/>
        <v>#N/A</v>
      </c>
      <c r="AP890" s="261" t="e">
        <f t="shared" si="287"/>
        <v>#N/A</v>
      </c>
      <c r="AQ890" s="261" t="e">
        <f t="shared" si="288"/>
        <v>#N/A</v>
      </c>
      <c r="BB890">
        <f t="shared" si="291"/>
        <v>0</v>
      </c>
      <c r="BC890">
        <f t="shared" si="289"/>
        <v>0</v>
      </c>
      <c r="BD890" s="28">
        <f t="shared" si="290"/>
        <v>0</v>
      </c>
    </row>
    <row r="891" spans="37:56" x14ac:dyDescent="0.25">
      <c r="AK891">
        <v>0</v>
      </c>
      <c r="AL891" t="e">
        <f t="shared" si="283"/>
        <v>#N/A</v>
      </c>
      <c r="AM891" t="e">
        <f t="shared" si="284"/>
        <v>#N/A</v>
      </c>
      <c r="AN891" t="e">
        <f t="shared" si="285"/>
        <v>#N/A</v>
      </c>
      <c r="AO891" s="261" t="e">
        <f t="shared" si="286"/>
        <v>#N/A</v>
      </c>
      <c r="AP891" s="261" t="e">
        <f t="shared" si="287"/>
        <v>#N/A</v>
      </c>
      <c r="AQ891" s="261" t="e">
        <f t="shared" si="288"/>
        <v>#N/A</v>
      </c>
      <c r="BB891">
        <f t="shared" si="291"/>
        <v>0</v>
      </c>
      <c r="BC891">
        <f t="shared" si="289"/>
        <v>0</v>
      </c>
      <c r="BD891" s="28">
        <f t="shared" si="290"/>
        <v>0</v>
      </c>
    </row>
    <row r="892" spans="37:56" x14ac:dyDescent="0.25">
      <c r="AK892">
        <v>0</v>
      </c>
      <c r="AL892" t="e">
        <f t="shared" si="283"/>
        <v>#N/A</v>
      </c>
      <c r="AM892" t="e">
        <f t="shared" si="284"/>
        <v>#N/A</v>
      </c>
      <c r="AN892" t="e">
        <f t="shared" si="285"/>
        <v>#N/A</v>
      </c>
      <c r="AO892" s="261" t="e">
        <f t="shared" si="286"/>
        <v>#N/A</v>
      </c>
      <c r="AP892" s="261" t="e">
        <f t="shared" si="287"/>
        <v>#N/A</v>
      </c>
      <c r="AQ892" s="261" t="e">
        <f t="shared" si="288"/>
        <v>#N/A</v>
      </c>
      <c r="BB892">
        <f t="shared" si="291"/>
        <v>0</v>
      </c>
      <c r="BC892">
        <f t="shared" si="289"/>
        <v>0</v>
      </c>
      <c r="BD892" s="28">
        <f t="shared" si="290"/>
        <v>0</v>
      </c>
    </row>
    <row r="893" spans="37:56" x14ac:dyDescent="0.25">
      <c r="AK893">
        <v>0</v>
      </c>
      <c r="AL893" t="e">
        <f t="shared" si="283"/>
        <v>#N/A</v>
      </c>
      <c r="AM893" t="e">
        <f t="shared" si="284"/>
        <v>#N/A</v>
      </c>
      <c r="AN893" t="e">
        <f t="shared" si="285"/>
        <v>#N/A</v>
      </c>
      <c r="AO893" s="261" t="e">
        <f t="shared" si="286"/>
        <v>#N/A</v>
      </c>
      <c r="AP893" s="261" t="e">
        <f t="shared" si="287"/>
        <v>#N/A</v>
      </c>
      <c r="AQ893" s="261" t="e">
        <f t="shared" si="288"/>
        <v>#N/A</v>
      </c>
      <c r="BB893">
        <f t="shared" si="291"/>
        <v>0</v>
      </c>
      <c r="BC893">
        <f t="shared" si="289"/>
        <v>0</v>
      </c>
      <c r="BD893" s="28">
        <f t="shared" si="290"/>
        <v>0</v>
      </c>
    </row>
    <row r="894" spans="37:56" x14ac:dyDescent="0.25">
      <c r="AK894">
        <v>0</v>
      </c>
      <c r="AL894" t="e">
        <f t="shared" si="283"/>
        <v>#N/A</v>
      </c>
      <c r="AM894" t="e">
        <f t="shared" si="284"/>
        <v>#N/A</v>
      </c>
      <c r="AN894" t="e">
        <f t="shared" si="285"/>
        <v>#N/A</v>
      </c>
      <c r="AO894" s="261" t="e">
        <f t="shared" si="286"/>
        <v>#N/A</v>
      </c>
      <c r="AP894" s="261" t="e">
        <f t="shared" si="287"/>
        <v>#N/A</v>
      </c>
      <c r="AQ894" s="261" t="e">
        <f t="shared" si="288"/>
        <v>#N/A</v>
      </c>
      <c r="BB894">
        <f t="shared" si="291"/>
        <v>0</v>
      </c>
      <c r="BC894">
        <f t="shared" si="289"/>
        <v>0</v>
      </c>
      <c r="BD894" s="28">
        <f t="shared" si="290"/>
        <v>0</v>
      </c>
    </row>
    <row r="895" spans="37:56" x14ac:dyDescent="0.25">
      <c r="AK895">
        <v>0</v>
      </c>
      <c r="AL895" t="e">
        <f t="shared" si="283"/>
        <v>#N/A</v>
      </c>
      <c r="AM895" t="e">
        <f t="shared" si="284"/>
        <v>#N/A</v>
      </c>
      <c r="AN895" t="e">
        <f t="shared" si="285"/>
        <v>#N/A</v>
      </c>
      <c r="AO895" s="261" t="e">
        <f t="shared" si="286"/>
        <v>#N/A</v>
      </c>
      <c r="AP895" s="261" t="e">
        <f t="shared" si="287"/>
        <v>#N/A</v>
      </c>
      <c r="AQ895" s="261" t="e">
        <f t="shared" si="288"/>
        <v>#N/A</v>
      </c>
      <c r="BB895">
        <f t="shared" si="291"/>
        <v>0</v>
      </c>
      <c r="BC895">
        <f t="shared" si="289"/>
        <v>0</v>
      </c>
      <c r="BD895" s="28">
        <f t="shared" si="290"/>
        <v>0</v>
      </c>
    </row>
    <row r="896" spans="37:56" x14ac:dyDescent="0.25">
      <c r="AK896">
        <v>0</v>
      </c>
      <c r="AL896" t="e">
        <f t="shared" si="283"/>
        <v>#N/A</v>
      </c>
      <c r="AM896" t="e">
        <f t="shared" si="284"/>
        <v>#N/A</v>
      </c>
      <c r="AN896" t="e">
        <f t="shared" si="285"/>
        <v>#N/A</v>
      </c>
      <c r="AO896" s="261" t="e">
        <f t="shared" si="286"/>
        <v>#N/A</v>
      </c>
      <c r="AP896" s="261" t="e">
        <f t="shared" si="287"/>
        <v>#N/A</v>
      </c>
      <c r="AQ896" s="261" t="e">
        <f t="shared" si="288"/>
        <v>#N/A</v>
      </c>
      <c r="BB896">
        <f t="shared" si="291"/>
        <v>0</v>
      </c>
      <c r="BC896">
        <f t="shared" si="289"/>
        <v>0</v>
      </c>
      <c r="BD896" s="28">
        <f t="shared" si="290"/>
        <v>0</v>
      </c>
    </row>
    <row r="897" spans="37:56" x14ac:dyDescent="0.25">
      <c r="AK897">
        <v>0</v>
      </c>
      <c r="AL897" t="e">
        <f t="shared" si="283"/>
        <v>#N/A</v>
      </c>
      <c r="AM897" t="e">
        <f t="shared" si="284"/>
        <v>#N/A</v>
      </c>
      <c r="AN897" t="e">
        <f t="shared" si="285"/>
        <v>#N/A</v>
      </c>
      <c r="AO897" s="261" t="e">
        <f t="shared" si="286"/>
        <v>#N/A</v>
      </c>
      <c r="AP897" s="261" t="e">
        <f t="shared" si="287"/>
        <v>#N/A</v>
      </c>
      <c r="AQ897" s="261" t="e">
        <f t="shared" si="288"/>
        <v>#N/A</v>
      </c>
      <c r="BB897">
        <f t="shared" si="291"/>
        <v>0</v>
      </c>
      <c r="BC897">
        <f t="shared" si="289"/>
        <v>0</v>
      </c>
      <c r="BD897" s="28">
        <f t="shared" si="290"/>
        <v>0</v>
      </c>
    </row>
    <row r="898" spans="37:56" x14ac:dyDescent="0.25">
      <c r="AK898">
        <v>0</v>
      </c>
      <c r="AL898" t="e">
        <f t="shared" si="283"/>
        <v>#N/A</v>
      </c>
      <c r="AM898" t="e">
        <f t="shared" si="284"/>
        <v>#N/A</v>
      </c>
      <c r="AN898" t="e">
        <f t="shared" si="285"/>
        <v>#N/A</v>
      </c>
      <c r="AO898" s="261" t="e">
        <f t="shared" si="286"/>
        <v>#N/A</v>
      </c>
      <c r="AP898" s="261" t="e">
        <f t="shared" si="287"/>
        <v>#N/A</v>
      </c>
      <c r="AQ898" s="261" t="e">
        <f t="shared" si="288"/>
        <v>#N/A</v>
      </c>
      <c r="BB898">
        <f t="shared" si="291"/>
        <v>0</v>
      </c>
      <c r="BC898">
        <f t="shared" si="289"/>
        <v>0</v>
      </c>
      <c r="BD898" s="28">
        <f t="shared" si="290"/>
        <v>0</v>
      </c>
    </row>
    <row r="899" spans="37:56" x14ac:dyDescent="0.25">
      <c r="AK899">
        <v>0</v>
      </c>
      <c r="AL899" t="e">
        <f t="shared" ref="AL899:AL962" si="292">_xlfn.XLOOKUP(AK899,A:A,F:F)</f>
        <v>#N/A</v>
      </c>
      <c r="AM899" t="e">
        <f t="shared" ref="AM899:AM962" si="293">_xlfn.XLOOKUP(AK899,A:A,J:J)</f>
        <v>#N/A</v>
      </c>
      <c r="AN899" t="e">
        <f t="shared" ref="AN899:AN962" si="294">_xlfn.XLOOKUP(AK899,A:A,M:M)+_xlfn.XLOOKUP(AK899,A:A,N:N)</f>
        <v>#N/A</v>
      </c>
      <c r="AO899" s="261" t="e">
        <f t="shared" ref="AO899:AO962" si="295">_xlfn.XLOOKUP(AK899,A:A,AG:AG)</f>
        <v>#N/A</v>
      </c>
      <c r="AP899" s="261" t="e">
        <f t="shared" ref="AP899:AP962" si="296">_xlfn.XLOOKUP(AK899,A:A,AD:AD)</f>
        <v>#N/A</v>
      </c>
      <c r="AQ899" s="261" t="e">
        <f t="shared" ref="AQ899:AQ962" si="297">_xlfn.XLOOKUP(AK899,A:A,AE:AE)</f>
        <v>#N/A</v>
      </c>
      <c r="BB899">
        <f t="shared" si="291"/>
        <v>0</v>
      </c>
      <c r="BC899">
        <f t="shared" ref="BC899:BC962" si="298">_xlfn.XLOOKUP(BA899,A:A,J:J)</f>
        <v>0</v>
      </c>
      <c r="BD899" s="28">
        <f t="shared" ref="BD899:BD962" si="299">_xlfn.XLOOKUP(BA899,A:A,M:M)+_xlfn.XLOOKUP(BA899,A:A,N:N)</f>
        <v>0</v>
      </c>
    </row>
    <row r="900" spans="37:56" x14ac:dyDescent="0.25">
      <c r="AK900">
        <v>0</v>
      </c>
      <c r="AL900" t="e">
        <f t="shared" si="292"/>
        <v>#N/A</v>
      </c>
      <c r="AM900" t="e">
        <f t="shared" si="293"/>
        <v>#N/A</v>
      </c>
      <c r="AN900" t="e">
        <f t="shared" si="294"/>
        <v>#N/A</v>
      </c>
      <c r="AO900" s="261" t="e">
        <f t="shared" si="295"/>
        <v>#N/A</v>
      </c>
      <c r="AP900" s="261" t="e">
        <f t="shared" si="296"/>
        <v>#N/A</v>
      </c>
      <c r="AQ900" s="261" t="e">
        <f t="shared" si="297"/>
        <v>#N/A</v>
      </c>
      <c r="BB900">
        <f t="shared" si="291"/>
        <v>0</v>
      </c>
      <c r="BC900">
        <f t="shared" si="298"/>
        <v>0</v>
      </c>
      <c r="BD900" s="28">
        <f t="shared" si="299"/>
        <v>0</v>
      </c>
    </row>
    <row r="901" spans="37:56" x14ac:dyDescent="0.25">
      <c r="AK901">
        <v>0</v>
      </c>
      <c r="AL901" t="e">
        <f t="shared" si="292"/>
        <v>#N/A</v>
      </c>
      <c r="AM901" t="e">
        <f t="shared" si="293"/>
        <v>#N/A</v>
      </c>
      <c r="AN901" t="e">
        <f t="shared" si="294"/>
        <v>#N/A</v>
      </c>
      <c r="AO901" s="261" t="e">
        <f t="shared" si="295"/>
        <v>#N/A</v>
      </c>
      <c r="AP901" s="261" t="e">
        <f t="shared" si="296"/>
        <v>#N/A</v>
      </c>
      <c r="AQ901" s="261" t="e">
        <f t="shared" si="297"/>
        <v>#N/A</v>
      </c>
      <c r="BB901">
        <f t="shared" si="291"/>
        <v>0</v>
      </c>
      <c r="BC901">
        <f t="shared" si="298"/>
        <v>0</v>
      </c>
      <c r="BD901" s="28">
        <f t="shared" si="299"/>
        <v>0</v>
      </c>
    </row>
    <row r="902" spans="37:56" x14ac:dyDescent="0.25">
      <c r="AK902">
        <v>0</v>
      </c>
      <c r="AL902" t="e">
        <f t="shared" si="292"/>
        <v>#N/A</v>
      </c>
      <c r="AM902" t="e">
        <f t="shared" si="293"/>
        <v>#N/A</v>
      </c>
      <c r="AN902" t="e">
        <f t="shared" si="294"/>
        <v>#N/A</v>
      </c>
      <c r="AO902" s="261" t="e">
        <f t="shared" si="295"/>
        <v>#N/A</v>
      </c>
      <c r="AP902" s="261" t="e">
        <f t="shared" si="296"/>
        <v>#N/A</v>
      </c>
      <c r="AQ902" s="261" t="e">
        <f t="shared" si="297"/>
        <v>#N/A</v>
      </c>
      <c r="BB902">
        <f t="shared" ref="BB902:BB965" si="300">_xlfn.XLOOKUP(BA902,A:A,E:E)</f>
        <v>0</v>
      </c>
      <c r="BC902">
        <f t="shared" si="298"/>
        <v>0</v>
      </c>
      <c r="BD902" s="28">
        <f t="shared" si="299"/>
        <v>0</v>
      </c>
    </row>
    <row r="903" spans="37:56" x14ac:dyDescent="0.25">
      <c r="AK903">
        <v>0</v>
      </c>
      <c r="AL903" t="e">
        <f t="shared" si="292"/>
        <v>#N/A</v>
      </c>
      <c r="AM903" t="e">
        <f t="shared" si="293"/>
        <v>#N/A</v>
      </c>
      <c r="AN903" t="e">
        <f t="shared" si="294"/>
        <v>#N/A</v>
      </c>
      <c r="AO903" s="261" t="e">
        <f t="shared" si="295"/>
        <v>#N/A</v>
      </c>
      <c r="AP903" s="261" t="e">
        <f t="shared" si="296"/>
        <v>#N/A</v>
      </c>
      <c r="AQ903" s="261" t="e">
        <f t="shared" si="297"/>
        <v>#N/A</v>
      </c>
      <c r="BB903">
        <f t="shared" si="300"/>
        <v>0</v>
      </c>
      <c r="BC903">
        <f t="shared" si="298"/>
        <v>0</v>
      </c>
      <c r="BD903" s="28">
        <f t="shared" si="299"/>
        <v>0</v>
      </c>
    </row>
    <row r="904" spans="37:56" x14ac:dyDescent="0.25">
      <c r="AK904">
        <v>0</v>
      </c>
      <c r="AL904" t="e">
        <f t="shared" si="292"/>
        <v>#N/A</v>
      </c>
      <c r="AM904" t="e">
        <f t="shared" si="293"/>
        <v>#N/A</v>
      </c>
      <c r="AN904" t="e">
        <f t="shared" si="294"/>
        <v>#N/A</v>
      </c>
      <c r="AO904" s="261" t="e">
        <f t="shared" si="295"/>
        <v>#N/A</v>
      </c>
      <c r="AP904" s="261" t="e">
        <f t="shared" si="296"/>
        <v>#N/A</v>
      </c>
      <c r="AQ904" s="261" t="e">
        <f t="shared" si="297"/>
        <v>#N/A</v>
      </c>
      <c r="BB904">
        <f t="shared" si="300"/>
        <v>0</v>
      </c>
      <c r="BC904">
        <f t="shared" si="298"/>
        <v>0</v>
      </c>
      <c r="BD904" s="28">
        <f t="shared" si="299"/>
        <v>0</v>
      </c>
    </row>
    <row r="905" spans="37:56" x14ac:dyDescent="0.25">
      <c r="AK905">
        <v>0</v>
      </c>
      <c r="AL905" t="e">
        <f t="shared" si="292"/>
        <v>#N/A</v>
      </c>
      <c r="AM905" t="e">
        <f t="shared" si="293"/>
        <v>#N/A</v>
      </c>
      <c r="AN905" t="e">
        <f t="shared" si="294"/>
        <v>#N/A</v>
      </c>
      <c r="AO905" s="261" t="e">
        <f t="shared" si="295"/>
        <v>#N/A</v>
      </c>
      <c r="AP905" s="261" t="e">
        <f t="shared" si="296"/>
        <v>#N/A</v>
      </c>
      <c r="AQ905" s="261" t="e">
        <f t="shared" si="297"/>
        <v>#N/A</v>
      </c>
      <c r="BB905">
        <f t="shared" si="300"/>
        <v>0</v>
      </c>
      <c r="BC905">
        <f t="shared" si="298"/>
        <v>0</v>
      </c>
      <c r="BD905" s="28">
        <f t="shared" si="299"/>
        <v>0</v>
      </c>
    </row>
    <row r="906" spans="37:56" x14ac:dyDescent="0.25">
      <c r="AK906">
        <v>0</v>
      </c>
      <c r="AL906" t="e">
        <f t="shared" si="292"/>
        <v>#N/A</v>
      </c>
      <c r="AM906" t="e">
        <f t="shared" si="293"/>
        <v>#N/A</v>
      </c>
      <c r="AN906" t="e">
        <f t="shared" si="294"/>
        <v>#N/A</v>
      </c>
      <c r="AO906" s="261" t="e">
        <f t="shared" si="295"/>
        <v>#N/A</v>
      </c>
      <c r="AP906" s="261" t="e">
        <f t="shared" si="296"/>
        <v>#N/A</v>
      </c>
      <c r="AQ906" s="261" t="e">
        <f t="shared" si="297"/>
        <v>#N/A</v>
      </c>
      <c r="BB906">
        <f t="shared" si="300"/>
        <v>0</v>
      </c>
      <c r="BC906">
        <f t="shared" si="298"/>
        <v>0</v>
      </c>
      <c r="BD906" s="28">
        <f t="shared" si="299"/>
        <v>0</v>
      </c>
    </row>
    <row r="907" spans="37:56" x14ac:dyDescent="0.25">
      <c r="AK907">
        <v>0</v>
      </c>
      <c r="AL907" t="e">
        <f t="shared" si="292"/>
        <v>#N/A</v>
      </c>
      <c r="AM907" t="e">
        <f t="shared" si="293"/>
        <v>#N/A</v>
      </c>
      <c r="AN907" t="e">
        <f t="shared" si="294"/>
        <v>#N/A</v>
      </c>
      <c r="AO907" s="261" t="e">
        <f t="shared" si="295"/>
        <v>#N/A</v>
      </c>
      <c r="AP907" s="261" t="e">
        <f t="shared" si="296"/>
        <v>#N/A</v>
      </c>
      <c r="AQ907" s="261" t="e">
        <f t="shared" si="297"/>
        <v>#N/A</v>
      </c>
      <c r="BB907">
        <f t="shared" si="300"/>
        <v>0</v>
      </c>
      <c r="BC907">
        <f t="shared" si="298"/>
        <v>0</v>
      </c>
      <c r="BD907" s="28">
        <f t="shared" si="299"/>
        <v>0</v>
      </c>
    </row>
    <row r="908" spans="37:56" x14ac:dyDescent="0.25">
      <c r="AK908">
        <v>0</v>
      </c>
      <c r="AL908" t="e">
        <f t="shared" si="292"/>
        <v>#N/A</v>
      </c>
      <c r="AM908" t="e">
        <f t="shared" si="293"/>
        <v>#N/A</v>
      </c>
      <c r="AN908" t="e">
        <f t="shared" si="294"/>
        <v>#N/A</v>
      </c>
      <c r="AO908" s="261" t="e">
        <f t="shared" si="295"/>
        <v>#N/A</v>
      </c>
      <c r="AP908" s="261" t="e">
        <f t="shared" si="296"/>
        <v>#N/A</v>
      </c>
      <c r="AQ908" s="261" t="e">
        <f t="shared" si="297"/>
        <v>#N/A</v>
      </c>
      <c r="BB908">
        <f t="shared" si="300"/>
        <v>0</v>
      </c>
      <c r="BC908">
        <f t="shared" si="298"/>
        <v>0</v>
      </c>
      <c r="BD908" s="28">
        <f t="shared" si="299"/>
        <v>0</v>
      </c>
    </row>
    <row r="909" spans="37:56" x14ac:dyDescent="0.25">
      <c r="AK909">
        <v>0</v>
      </c>
      <c r="AL909" t="e">
        <f t="shared" si="292"/>
        <v>#N/A</v>
      </c>
      <c r="AM909" t="e">
        <f t="shared" si="293"/>
        <v>#N/A</v>
      </c>
      <c r="AN909" t="e">
        <f t="shared" si="294"/>
        <v>#N/A</v>
      </c>
      <c r="AO909" s="261" t="e">
        <f t="shared" si="295"/>
        <v>#N/A</v>
      </c>
      <c r="AP909" s="261" t="e">
        <f t="shared" si="296"/>
        <v>#N/A</v>
      </c>
      <c r="AQ909" s="261" t="e">
        <f t="shared" si="297"/>
        <v>#N/A</v>
      </c>
      <c r="BB909">
        <f t="shared" si="300"/>
        <v>0</v>
      </c>
      <c r="BC909">
        <f t="shared" si="298"/>
        <v>0</v>
      </c>
      <c r="BD909" s="28">
        <f t="shared" si="299"/>
        <v>0</v>
      </c>
    </row>
    <row r="910" spans="37:56" x14ac:dyDescent="0.25">
      <c r="AK910">
        <v>0</v>
      </c>
      <c r="AL910" t="e">
        <f t="shared" si="292"/>
        <v>#N/A</v>
      </c>
      <c r="AM910" t="e">
        <f t="shared" si="293"/>
        <v>#N/A</v>
      </c>
      <c r="AN910" t="e">
        <f t="shared" si="294"/>
        <v>#N/A</v>
      </c>
      <c r="AO910" s="261" t="e">
        <f t="shared" si="295"/>
        <v>#N/A</v>
      </c>
      <c r="AP910" s="261" t="e">
        <f t="shared" si="296"/>
        <v>#N/A</v>
      </c>
      <c r="AQ910" s="261" t="e">
        <f t="shared" si="297"/>
        <v>#N/A</v>
      </c>
      <c r="BB910">
        <f t="shared" si="300"/>
        <v>0</v>
      </c>
      <c r="BC910">
        <f t="shared" si="298"/>
        <v>0</v>
      </c>
      <c r="BD910" s="28">
        <f t="shared" si="299"/>
        <v>0</v>
      </c>
    </row>
    <row r="911" spans="37:56" x14ac:dyDescent="0.25">
      <c r="AK911">
        <v>0</v>
      </c>
      <c r="AL911" t="e">
        <f t="shared" si="292"/>
        <v>#N/A</v>
      </c>
      <c r="AM911" t="e">
        <f t="shared" si="293"/>
        <v>#N/A</v>
      </c>
      <c r="AN911" t="e">
        <f t="shared" si="294"/>
        <v>#N/A</v>
      </c>
      <c r="AO911" s="261" t="e">
        <f t="shared" si="295"/>
        <v>#N/A</v>
      </c>
      <c r="AP911" s="261" t="e">
        <f t="shared" si="296"/>
        <v>#N/A</v>
      </c>
      <c r="AQ911" s="261" t="e">
        <f t="shared" si="297"/>
        <v>#N/A</v>
      </c>
      <c r="BB911">
        <f t="shared" si="300"/>
        <v>0</v>
      </c>
      <c r="BC911">
        <f t="shared" si="298"/>
        <v>0</v>
      </c>
      <c r="BD911" s="28">
        <f t="shared" si="299"/>
        <v>0</v>
      </c>
    </row>
    <row r="912" spans="37:56" x14ac:dyDescent="0.25">
      <c r="AK912">
        <v>0</v>
      </c>
      <c r="AL912" t="e">
        <f t="shared" si="292"/>
        <v>#N/A</v>
      </c>
      <c r="AM912" t="e">
        <f t="shared" si="293"/>
        <v>#N/A</v>
      </c>
      <c r="AN912" t="e">
        <f t="shared" si="294"/>
        <v>#N/A</v>
      </c>
      <c r="AO912" s="261" t="e">
        <f t="shared" si="295"/>
        <v>#N/A</v>
      </c>
      <c r="AP912" s="261" t="e">
        <f t="shared" si="296"/>
        <v>#N/A</v>
      </c>
      <c r="AQ912" s="261" t="e">
        <f t="shared" si="297"/>
        <v>#N/A</v>
      </c>
      <c r="BB912">
        <f t="shared" si="300"/>
        <v>0</v>
      </c>
      <c r="BC912">
        <f t="shared" si="298"/>
        <v>0</v>
      </c>
      <c r="BD912" s="28">
        <f t="shared" si="299"/>
        <v>0</v>
      </c>
    </row>
    <row r="913" spans="37:56" x14ac:dyDescent="0.25">
      <c r="AK913">
        <v>0</v>
      </c>
      <c r="AL913" t="e">
        <f t="shared" si="292"/>
        <v>#N/A</v>
      </c>
      <c r="AM913" t="e">
        <f t="shared" si="293"/>
        <v>#N/A</v>
      </c>
      <c r="AN913" t="e">
        <f t="shared" si="294"/>
        <v>#N/A</v>
      </c>
      <c r="AO913" s="261" t="e">
        <f t="shared" si="295"/>
        <v>#N/A</v>
      </c>
      <c r="AP913" s="261" t="e">
        <f t="shared" si="296"/>
        <v>#N/A</v>
      </c>
      <c r="AQ913" s="261" t="e">
        <f t="shared" si="297"/>
        <v>#N/A</v>
      </c>
      <c r="BB913">
        <f t="shared" si="300"/>
        <v>0</v>
      </c>
      <c r="BC913">
        <f t="shared" si="298"/>
        <v>0</v>
      </c>
      <c r="BD913" s="28">
        <f t="shared" si="299"/>
        <v>0</v>
      </c>
    </row>
    <row r="914" spans="37:56" x14ac:dyDescent="0.25">
      <c r="AK914">
        <v>0</v>
      </c>
      <c r="AL914" t="e">
        <f t="shared" si="292"/>
        <v>#N/A</v>
      </c>
      <c r="AM914" t="e">
        <f t="shared" si="293"/>
        <v>#N/A</v>
      </c>
      <c r="AN914" t="e">
        <f t="shared" si="294"/>
        <v>#N/A</v>
      </c>
      <c r="AO914" s="261" t="e">
        <f t="shared" si="295"/>
        <v>#N/A</v>
      </c>
      <c r="AP914" s="261" t="e">
        <f t="shared" si="296"/>
        <v>#N/A</v>
      </c>
      <c r="AQ914" s="261" t="e">
        <f t="shared" si="297"/>
        <v>#N/A</v>
      </c>
      <c r="BB914">
        <f t="shared" si="300"/>
        <v>0</v>
      </c>
      <c r="BC914">
        <f t="shared" si="298"/>
        <v>0</v>
      </c>
      <c r="BD914" s="28">
        <f t="shared" si="299"/>
        <v>0</v>
      </c>
    </row>
    <row r="915" spans="37:56" x14ac:dyDescent="0.25">
      <c r="AK915">
        <v>0</v>
      </c>
      <c r="AL915" t="e">
        <f t="shared" si="292"/>
        <v>#N/A</v>
      </c>
      <c r="AM915" t="e">
        <f t="shared" si="293"/>
        <v>#N/A</v>
      </c>
      <c r="AN915" t="e">
        <f t="shared" si="294"/>
        <v>#N/A</v>
      </c>
      <c r="AO915" s="261" t="e">
        <f t="shared" si="295"/>
        <v>#N/A</v>
      </c>
      <c r="AP915" s="261" t="e">
        <f t="shared" si="296"/>
        <v>#N/A</v>
      </c>
      <c r="AQ915" s="261" t="e">
        <f t="shared" si="297"/>
        <v>#N/A</v>
      </c>
      <c r="BB915">
        <f t="shared" si="300"/>
        <v>0</v>
      </c>
      <c r="BC915">
        <f t="shared" si="298"/>
        <v>0</v>
      </c>
      <c r="BD915" s="28">
        <f t="shared" si="299"/>
        <v>0</v>
      </c>
    </row>
    <row r="916" spans="37:56" x14ac:dyDescent="0.25">
      <c r="AK916">
        <v>0</v>
      </c>
      <c r="AL916" t="e">
        <f t="shared" si="292"/>
        <v>#N/A</v>
      </c>
      <c r="AM916" t="e">
        <f t="shared" si="293"/>
        <v>#N/A</v>
      </c>
      <c r="AN916" t="e">
        <f t="shared" si="294"/>
        <v>#N/A</v>
      </c>
      <c r="AO916" s="261" t="e">
        <f t="shared" si="295"/>
        <v>#N/A</v>
      </c>
      <c r="AP916" s="261" t="e">
        <f t="shared" si="296"/>
        <v>#N/A</v>
      </c>
      <c r="AQ916" s="261" t="e">
        <f t="shared" si="297"/>
        <v>#N/A</v>
      </c>
      <c r="BB916">
        <f t="shared" si="300"/>
        <v>0</v>
      </c>
      <c r="BC916">
        <f t="shared" si="298"/>
        <v>0</v>
      </c>
      <c r="BD916" s="28">
        <f t="shared" si="299"/>
        <v>0</v>
      </c>
    </row>
    <row r="917" spans="37:56" x14ac:dyDescent="0.25">
      <c r="AK917">
        <v>0</v>
      </c>
      <c r="AL917" t="e">
        <f t="shared" si="292"/>
        <v>#N/A</v>
      </c>
      <c r="AM917" t="e">
        <f t="shared" si="293"/>
        <v>#N/A</v>
      </c>
      <c r="AN917" t="e">
        <f t="shared" si="294"/>
        <v>#N/A</v>
      </c>
      <c r="AO917" s="261" t="e">
        <f t="shared" si="295"/>
        <v>#N/A</v>
      </c>
      <c r="AP917" s="261" t="e">
        <f t="shared" si="296"/>
        <v>#N/A</v>
      </c>
      <c r="AQ917" s="261" t="e">
        <f t="shared" si="297"/>
        <v>#N/A</v>
      </c>
      <c r="BB917">
        <f t="shared" si="300"/>
        <v>0</v>
      </c>
      <c r="BC917">
        <f t="shared" si="298"/>
        <v>0</v>
      </c>
      <c r="BD917" s="28">
        <f t="shared" si="299"/>
        <v>0</v>
      </c>
    </row>
    <row r="918" spans="37:56" x14ac:dyDescent="0.25">
      <c r="AK918">
        <v>0</v>
      </c>
      <c r="AL918" t="e">
        <f t="shared" si="292"/>
        <v>#N/A</v>
      </c>
      <c r="AM918" t="e">
        <f t="shared" si="293"/>
        <v>#N/A</v>
      </c>
      <c r="AN918" t="e">
        <f t="shared" si="294"/>
        <v>#N/A</v>
      </c>
      <c r="AO918" s="261" t="e">
        <f t="shared" si="295"/>
        <v>#N/A</v>
      </c>
      <c r="AP918" s="261" t="e">
        <f t="shared" si="296"/>
        <v>#N/A</v>
      </c>
      <c r="AQ918" s="261" t="e">
        <f t="shared" si="297"/>
        <v>#N/A</v>
      </c>
      <c r="BB918">
        <f t="shared" si="300"/>
        <v>0</v>
      </c>
      <c r="BC918">
        <f t="shared" si="298"/>
        <v>0</v>
      </c>
      <c r="BD918" s="28">
        <f t="shared" si="299"/>
        <v>0</v>
      </c>
    </row>
    <row r="919" spans="37:56" x14ac:dyDescent="0.25">
      <c r="AK919">
        <v>0</v>
      </c>
      <c r="AL919" t="e">
        <f t="shared" si="292"/>
        <v>#N/A</v>
      </c>
      <c r="AM919" t="e">
        <f t="shared" si="293"/>
        <v>#N/A</v>
      </c>
      <c r="AN919" t="e">
        <f t="shared" si="294"/>
        <v>#N/A</v>
      </c>
      <c r="AO919" s="261" t="e">
        <f t="shared" si="295"/>
        <v>#N/A</v>
      </c>
      <c r="AP919" s="261" t="e">
        <f t="shared" si="296"/>
        <v>#N/A</v>
      </c>
      <c r="AQ919" s="261" t="e">
        <f t="shared" si="297"/>
        <v>#N/A</v>
      </c>
      <c r="BB919">
        <f t="shared" si="300"/>
        <v>0</v>
      </c>
      <c r="BC919">
        <f t="shared" si="298"/>
        <v>0</v>
      </c>
      <c r="BD919" s="28">
        <f t="shared" si="299"/>
        <v>0</v>
      </c>
    </row>
    <row r="920" spans="37:56" x14ac:dyDescent="0.25">
      <c r="AK920">
        <v>0</v>
      </c>
      <c r="AL920" t="e">
        <f t="shared" si="292"/>
        <v>#N/A</v>
      </c>
      <c r="AM920" t="e">
        <f t="shared" si="293"/>
        <v>#N/A</v>
      </c>
      <c r="AN920" t="e">
        <f t="shared" si="294"/>
        <v>#N/A</v>
      </c>
      <c r="AO920" s="261" t="e">
        <f t="shared" si="295"/>
        <v>#N/A</v>
      </c>
      <c r="AP920" s="261" t="e">
        <f t="shared" si="296"/>
        <v>#N/A</v>
      </c>
      <c r="AQ920" s="261" t="e">
        <f t="shared" si="297"/>
        <v>#N/A</v>
      </c>
      <c r="BB920">
        <f t="shared" si="300"/>
        <v>0</v>
      </c>
      <c r="BC920">
        <f t="shared" si="298"/>
        <v>0</v>
      </c>
      <c r="BD920" s="28">
        <f t="shared" si="299"/>
        <v>0</v>
      </c>
    </row>
    <row r="921" spans="37:56" x14ac:dyDescent="0.25">
      <c r="AK921">
        <v>0</v>
      </c>
      <c r="AL921" t="e">
        <f t="shared" si="292"/>
        <v>#N/A</v>
      </c>
      <c r="AM921" t="e">
        <f t="shared" si="293"/>
        <v>#N/A</v>
      </c>
      <c r="AN921" t="e">
        <f t="shared" si="294"/>
        <v>#N/A</v>
      </c>
      <c r="AO921" s="261" t="e">
        <f t="shared" si="295"/>
        <v>#N/A</v>
      </c>
      <c r="AP921" s="261" t="e">
        <f t="shared" si="296"/>
        <v>#N/A</v>
      </c>
      <c r="AQ921" s="261" t="e">
        <f t="shared" si="297"/>
        <v>#N/A</v>
      </c>
      <c r="BB921">
        <f t="shared" si="300"/>
        <v>0</v>
      </c>
      <c r="BC921">
        <f t="shared" si="298"/>
        <v>0</v>
      </c>
      <c r="BD921" s="28">
        <f t="shared" si="299"/>
        <v>0</v>
      </c>
    </row>
    <row r="922" spans="37:56" x14ac:dyDescent="0.25">
      <c r="AK922">
        <v>0</v>
      </c>
      <c r="AL922" t="e">
        <f t="shared" si="292"/>
        <v>#N/A</v>
      </c>
      <c r="AM922" t="e">
        <f t="shared" si="293"/>
        <v>#N/A</v>
      </c>
      <c r="AN922" t="e">
        <f t="shared" si="294"/>
        <v>#N/A</v>
      </c>
      <c r="AO922" s="261" t="e">
        <f t="shared" si="295"/>
        <v>#N/A</v>
      </c>
      <c r="AP922" s="261" t="e">
        <f t="shared" si="296"/>
        <v>#N/A</v>
      </c>
      <c r="AQ922" s="261" t="e">
        <f t="shared" si="297"/>
        <v>#N/A</v>
      </c>
      <c r="BB922">
        <f t="shared" si="300"/>
        <v>0</v>
      </c>
      <c r="BC922">
        <f t="shared" si="298"/>
        <v>0</v>
      </c>
      <c r="BD922" s="28">
        <f t="shared" si="299"/>
        <v>0</v>
      </c>
    </row>
    <row r="923" spans="37:56" x14ac:dyDescent="0.25">
      <c r="AK923">
        <v>0</v>
      </c>
      <c r="AL923" t="e">
        <f t="shared" si="292"/>
        <v>#N/A</v>
      </c>
      <c r="AM923" t="e">
        <f t="shared" si="293"/>
        <v>#N/A</v>
      </c>
      <c r="AN923" t="e">
        <f t="shared" si="294"/>
        <v>#N/A</v>
      </c>
      <c r="AO923" s="261" t="e">
        <f t="shared" si="295"/>
        <v>#N/A</v>
      </c>
      <c r="AP923" s="261" t="e">
        <f t="shared" si="296"/>
        <v>#N/A</v>
      </c>
      <c r="AQ923" s="261" t="e">
        <f t="shared" si="297"/>
        <v>#N/A</v>
      </c>
      <c r="BB923">
        <f t="shared" si="300"/>
        <v>0</v>
      </c>
      <c r="BC923">
        <f t="shared" si="298"/>
        <v>0</v>
      </c>
      <c r="BD923" s="28">
        <f t="shared" si="299"/>
        <v>0</v>
      </c>
    </row>
    <row r="924" spans="37:56" x14ac:dyDescent="0.25">
      <c r="AK924">
        <v>0</v>
      </c>
      <c r="AL924" t="e">
        <f t="shared" si="292"/>
        <v>#N/A</v>
      </c>
      <c r="AM924" t="e">
        <f t="shared" si="293"/>
        <v>#N/A</v>
      </c>
      <c r="AN924" t="e">
        <f t="shared" si="294"/>
        <v>#N/A</v>
      </c>
      <c r="AO924" s="261" t="e">
        <f t="shared" si="295"/>
        <v>#N/A</v>
      </c>
      <c r="AP924" s="261" t="e">
        <f t="shared" si="296"/>
        <v>#N/A</v>
      </c>
      <c r="AQ924" s="261" t="e">
        <f t="shared" si="297"/>
        <v>#N/A</v>
      </c>
      <c r="BB924">
        <f t="shared" si="300"/>
        <v>0</v>
      </c>
      <c r="BC924">
        <f t="shared" si="298"/>
        <v>0</v>
      </c>
      <c r="BD924" s="28">
        <f t="shared" si="299"/>
        <v>0</v>
      </c>
    </row>
    <row r="925" spans="37:56" x14ac:dyDescent="0.25">
      <c r="AK925">
        <v>0</v>
      </c>
      <c r="AL925" t="e">
        <f t="shared" si="292"/>
        <v>#N/A</v>
      </c>
      <c r="AM925" t="e">
        <f t="shared" si="293"/>
        <v>#N/A</v>
      </c>
      <c r="AN925" t="e">
        <f t="shared" si="294"/>
        <v>#N/A</v>
      </c>
      <c r="AO925" s="261" t="e">
        <f t="shared" si="295"/>
        <v>#N/A</v>
      </c>
      <c r="AP925" s="261" t="e">
        <f t="shared" si="296"/>
        <v>#N/A</v>
      </c>
      <c r="AQ925" s="261" t="e">
        <f t="shared" si="297"/>
        <v>#N/A</v>
      </c>
      <c r="BB925">
        <f t="shared" si="300"/>
        <v>0</v>
      </c>
      <c r="BC925">
        <f t="shared" si="298"/>
        <v>0</v>
      </c>
      <c r="BD925" s="28">
        <f t="shared" si="299"/>
        <v>0</v>
      </c>
    </row>
    <row r="926" spans="37:56" x14ac:dyDescent="0.25">
      <c r="AK926">
        <v>0</v>
      </c>
      <c r="AL926" t="e">
        <f t="shared" si="292"/>
        <v>#N/A</v>
      </c>
      <c r="AM926" t="e">
        <f t="shared" si="293"/>
        <v>#N/A</v>
      </c>
      <c r="AN926" t="e">
        <f t="shared" si="294"/>
        <v>#N/A</v>
      </c>
      <c r="AO926" s="261" t="e">
        <f t="shared" si="295"/>
        <v>#N/A</v>
      </c>
      <c r="AP926" s="261" t="e">
        <f t="shared" si="296"/>
        <v>#N/A</v>
      </c>
      <c r="AQ926" s="261" t="e">
        <f t="shared" si="297"/>
        <v>#N/A</v>
      </c>
      <c r="BB926">
        <f t="shared" si="300"/>
        <v>0</v>
      </c>
      <c r="BC926">
        <f t="shared" si="298"/>
        <v>0</v>
      </c>
      <c r="BD926" s="28">
        <f t="shared" si="299"/>
        <v>0</v>
      </c>
    </row>
    <row r="927" spans="37:56" x14ac:dyDescent="0.25">
      <c r="AK927">
        <v>0</v>
      </c>
      <c r="AL927" t="e">
        <f t="shared" si="292"/>
        <v>#N/A</v>
      </c>
      <c r="AM927" t="e">
        <f t="shared" si="293"/>
        <v>#N/A</v>
      </c>
      <c r="AN927" t="e">
        <f t="shared" si="294"/>
        <v>#N/A</v>
      </c>
      <c r="AO927" s="261" t="e">
        <f t="shared" si="295"/>
        <v>#N/A</v>
      </c>
      <c r="AP927" s="261" t="e">
        <f t="shared" si="296"/>
        <v>#N/A</v>
      </c>
      <c r="AQ927" s="261" t="e">
        <f t="shared" si="297"/>
        <v>#N/A</v>
      </c>
      <c r="BB927">
        <f t="shared" si="300"/>
        <v>0</v>
      </c>
      <c r="BC927">
        <f t="shared" si="298"/>
        <v>0</v>
      </c>
      <c r="BD927" s="28">
        <f t="shared" si="299"/>
        <v>0</v>
      </c>
    </row>
    <row r="928" spans="37:56" x14ac:dyDescent="0.25">
      <c r="AK928">
        <v>0</v>
      </c>
      <c r="AL928" t="e">
        <f t="shared" si="292"/>
        <v>#N/A</v>
      </c>
      <c r="AM928" t="e">
        <f t="shared" si="293"/>
        <v>#N/A</v>
      </c>
      <c r="AN928" t="e">
        <f t="shared" si="294"/>
        <v>#N/A</v>
      </c>
      <c r="AO928" s="261" t="e">
        <f t="shared" si="295"/>
        <v>#N/A</v>
      </c>
      <c r="AP928" s="261" t="e">
        <f t="shared" si="296"/>
        <v>#N/A</v>
      </c>
      <c r="AQ928" s="261" t="e">
        <f t="shared" si="297"/>
        <v>#N/A</v>
      </c>
      <c r="BB928">
        <f t="shared" si="300"/>
        <v>0</v>
      </c>
      <c r="BC928">
        <f t="shared" si="298"/>
        <v>0</v>
      </c>
      <c r="BD928" s="28">
        <f t="shared" si="299"/>
        <v>0</v>
      </c>
    </row>
    <row r="929" spans="37:56" x14ac:dyDescent="0.25">
      <c r="AK929">
        <v>0</v>
      </c>
      <c r="AL929" t="e">
        <f t="shared" si="292"/>
        <v>#N/A</v>
      </c>
      <c r="AM929" t="e">
        <f t="shared" si="293"/>
        <v>#N/A</v>
      </c>
      <c r="AN929" t="e">
        <f t="shared" si="294"/>
        <v>#N/A</v>
      </c>
      <c r="AO929" s="261" t="e">
        <f t="shared" si="295"/>
        <v>#N/A</v>
      </c>
      <c r="AP929" s="261" t="e">
        <f t="shared" si="296"/>
        <v>#N/A</v>
      </c>
      <c r="AQ929" s="261" t="e">
        <f t="shared" si="297"/>
        <v>#N/A</v>
      </c>
      <c r="BB929">
        <f t="shared" si="300"/>
        <v>0</v>
      </c>
      <c r="BC929">
        <f t="shared" si="298"/>
        <v>0</v>
      </c>
      <c r="BD929" s="28">
        <f t="shared" si="299"/>
        <v>0</v>
      </c>
    </row>
    <row r="930" spans="37:56" x14ac:dyDescent="0.25">
      <c r="AK930">
        <v>0</v>
      </c>
      <c r="AL930" t="e">
        <f t="shared" si="292"/>
        <v>#N/A</v>
      </c>
      <c r="AM930" t="e">
        <f t="shared" si="293"/>
        <v>#N/A</v>
      </c>
      <c r="AN930" t="e">
        <f t="shared" si="294"/>
        <v>#N/A</v>
      </c>
      <c r="AO930" s="261" t="e">
        <f t="shared" si="295"/>
        <v>#N/A</v>
      </c>
      <c r="AP930" s="261" t="e">
        <f t="shared" si="296"/>
        <v>#N/A</v>
      </c>
      <c r="AQ930" s="261" t="e">
        <f t="shared" si="297"/>
        <v>#N/A</v>
      </c>
      <c r="BB930">
        <f t="shared" si="300"/>
        <v>0</v>
      </c>
      <c r="BC930">
        <f t="shared" si="298"/>
        <v>0</v>
      </c>
      <c r="BD930" s="28">
        <f t="shared" si="299"/>
        <v>0</v>
      </c>
    </row>
    <row r="931" spans="37:56" x14ac:dyDescent="0.25">
      <c r="AK931">
        <v>0</v>
      </c>
      <c r="AL931" t="e">
        <f t="shared" si="292"/>
        <v>#N/A</v>
      </c>
      <c r="AM931" t="e">
        <f t="shared" si="293"/>
        <v>#N/A</v>
      </c>
      <c r="AN931" t="e">
        <f t="shared" si="294"/>
        <v>#N/A</v>
      </c>
      <c r="AO931" s="261" t="e">
        <f t="shared" si="295"/>
        <v>#N/A</v>
      </c>
      <c r="AP931" s="261" t="e">
        <f t="shared" si="296"/>
        <v>#N/A</v>
      </c>
      <c r="AQ931" s="261" t="e">
        <f t="shared" si="297"/>
        <v>#N/A</v>
      </c>
      <c r="BB931">
        <f t="shared" si="300"/>
        <v>0</v>
      </c>
      <c r="BC931">
        <f t="shared" si="298"/>
        <v>0</v>
      </c>
      <c r="BD931" s="28">
        <f t="shared" si="299"/>
        <v>0</v>
      </c>
    </row>
    <row r="932" spans="37:56" x14ac:dyDescent="0.25">
      <c r="AK932">
        <v>0</v>
      </c>
      <c r="AL932" t="e">
        <f t="shared" si="292"/>
        <v>#N/A</v>
      </c>
      <c r="AM932" t="e">
        <f t="shared" si="293"/>
        <v>#N/A</v>
      </c>
      <c r="AN932" t="e">
        <f t="shared" si="294"/>
        <v>#N/A</v>
      </c>
      <c r="AO932" s="261" t="e">
        <f t="shared" si="295"/>
        <v>#N/A</v>
      </c>
      <c r="AP932" s="261" t="e">
        <f t="shared" si="296"/>
        <v>#N/A</v>
      </c>
      <c r="AQ932" s="261" t="e">
        <f t="shared" si="297"/>
        <v>#N/A</v>
      </c>
      <c r="BB932">
        <f t="shared" si="300"/>
        <v>0</v>
      </c>
      <c r="BC932">
        <f t="shared" si="298"/>
        <v>0</v>
      </c>
      <c r="BD932" s="28">
        <f t="shared" si="299"/>
        <v>0</v>
      </c>
    </row>
    <row r="933" spans="37:56" x14ac:dyDescent="0.25">
      <c r="AK933">
        <v>0</v>
      </c>
      <c r="AL933" t="e">
        <f t="shared" si="292"/>
        <v>#N/A</v>
      </c>
      <c r="AM933" t="e">
        <f t="shared" si="293"/>
        <v>#N/A</v>
      </c>
      <c r="AN933" t="e">
        <f t="shared" si="294"/>
        <v>#N/A</v>
      </c>
      <c r="AO933" s="261" t="e">
        <f t="shared" si="295"/>
        <v>#N/A</v>
      </c>
      <c r="AP933" s="261" t="e">
        <f t="shared" si="296"/>
        <v>#N/A</v>
      </c>
      <c r="AQ933" s="261" t="e">
        <f t="shared" si="297"/>
        <v>#N/A</v>
      </c>
      <c r="BB933">
        <f t="shared" si="300"/>
        <v>0</v>
      </c>
      <c r="BC933">
        <f t="shared" si="298"/>
        <v>0</v>
      </c>
      <c r="BD933" s="28">
        <f t="shared" si="299"/>
        <v>0</v>
      </c>
    </row>
    <row r="934" spans="37:56" x14ac:dyDescent="0.25">
      <c r="AK934">
        <v>0</v>
      </c>
      <c r="AL934" t="e">
        <f t="shared" si="292"/>
        <v>#N/A</v>
      </c>
      <c r="AM934" t="e">
        <f t="shared" si="293"/>
        <v>#N/A</v>
      </c>
      <c r="AN934" t="e">
        <f t="shared" si="294"/>
        <v>#N/A</v>
      </c>
      <c r="AO934" s="261" t="e">
        <f t="shared" si="295"/>
        <v>#N/A</v>
      </c>
      <c r="AP934" s="261" t="e">
        <f t="shared" si="296"/>
        <v>#N/A</v>
      </c>
      <c r="AQ934" s="261" t="e">
        <f t="shared" si="297"/>
        <v>#N/A</v>
      </c>
      <c r="BB934">
        <f t="shared" si="300"/>
        <v>0</v>
      </c>
      <c r="BC934">
        <f t="shared" si="298"/>
        <v>0</v>
      </c>
      <c r="BD934" s="28">
        <f t="shared" si="299"/>
        <v>0</v>
      </c>
    </row>
    <row r="935" spans="37:56" x14ac:dyDescent="0.25">
      <c r="AK935">
        <v>0</v>
      </c>
      <c r="AL935" t="e">
        <f t="shared" si="292"/>
        <v>#N/A</v>
      </c>
      <c r="AM935" t="e">
        <f t="shared" si="293"/>
        <v>#N/A</v>
      </c>
      <c r="AN935" t="e">
        <f t="shared" si="294"/>
        <v>#N/A</v>
      </c>
      <c r="AO935" s="261" t="e">
        <f t="shared" si="295"/>
        <v>#N/A</v>
      </c>
      <c r="AP935" s="261" t="e">
        <f t="shared" si="296"/>
        <v>#N/A</v>
      </c>
      <c r="AQ935" s="261" t="e">
        <f t="shared" si="297"/>
        <v>#N/A</v>
      </c>
      <c r="BB935">
        <f t="shared" si="300"/>
        <v>0</v>
      </c>
      <c r="BC935">
        <f t="shared" si="298"/>
        <v>0</v>
      </c>
      <c r="BD935" s="28">
        <f t="shared" si="299"/>
        <v>0</v>
      </c>
    </row>
    <row r="936" spans="37:56" x14ac:dyDescent="0.25">
      <c r="AK936">
        <v>0</v>
      </c>
      <c r="AL936" t="e">
        <f t="shared" si="292"/>
        <v>#N/A</v>
      </c>
      <c r="AM936" t="e">
        <f t="shared" si="293"/>
        <v>#N/A</v>
      </c>
      <c r="AN936" t="e">
        <f t="shared" si="294"/>
        <v>#N/A</v>
      </c>
      <c r="AO936" s="261" t="e">
        <f t="shared" si="295"/>
        <v>#N/A</v>
      </c>
      <c r="AP936" s="261" t="e">
        <f t="shared" si="296"/>
        <v>#N/A</v>
      </c>
      <c r="AQ936" s="261" t="e">
        <f t="shared" si="297"/>
        <v>#N/A</v>
      </c>
      <c r="BB936">
        <f t="shared" si="300"/>
        <v>0</v>
      </c>
      <c r="BC936">
        <f t="shared" si="298"/>
        <v>0</v>
      </c>
      <c r="BD936" s="28">
        <f t="shared" si="299"/>
        <v>0</v>
      </c>
    </row>
    <row r="937" spans="37:56" x14ac:dyDescent="0.25">
      <c r="AK937">
        <v>0</v>
      </c>
      <c r="AL937" t="e">
        <f t="shared" si="292"/>
        <v>#N/A</v>
      </c>
      <c r="AM937" t="e">
        <f t="shared" si="293"/>
        <v>#N/A</v>
      </c>
      <c r="AN937" t="e">
        <f t="shared" si="294"/>
        <v>#N/A</v>
      </c>
      <c r="AO937" s="261" t="e">
        <f t="shared" si="295"/>
        <v>#N/A</v>
      </c>
      <c r="AP937" s="261" t="e">
        <f t="shared" si="296"/>
        <v>#N/A</v>
      </c>
      <c r="AQ937" s="261" t="e">
        <f t="shared" si="297"/>
        <v>#N/A</v>
      </c>
      <c r="BB937">
        <f t="shared" si="300"/>
        <v>0</v>
      </c>
      <c r="BC937">
        <f t="shared" si="298"/>
        <v>0</v>
      </c>
      <c r="BD937" s="28">
        <f t="shared" si="299"/>
        <v>0</v>
      </c>
    </row>
    <row r="938" spans="37:56" x14ac:dyDescent="0.25">
      <c r="AK938">
        <v>0</v>
      </c>
      <c r="AL938" t="e">
        <f t="shared" si="292"/>
        <v>#N/A</v>
      </c>
      <c r="AM938" t="e">
        <f t="shared" si="293"/>
        <v>#N/A</v>
      </c>
      <c r="AN938" t="e">
        <f t="shared" si="294"/>
        <v>#N/A</v>
      </c>
      <c r="AO938" s="261" t="e">
        <f t="shared" si="295"/>
        <v>#N/A</v>
      </c>
      <c r="AP938" s="261" t="e">
        <f t="shared" si="296"/>
        <v>#N/A</v>
      </c>
      <c r="AQ938" s="261" t="e">
        <f t="shared" si="297"/>
        <v>#N/A</v>
      </c>
      <c r="BB938">
        <f t="shared" si="300"/>
        <v>0</v>
      </c>
      <c r="BC938">
        <f t="shared" si="298"/>
        <v>0</v>
      </c>
      <c r="BD938" s="28">
        <f t="shared" si="299"/>
        <v>0</v>
      </c>
    </row>
    <row r="939" spans="37:56" x14ac:dyDescent="0.25">
      <c r="AK939">
        <v>0</v>
      </c>
      <c r="AL939" t="e">
        <f t="shared" si="292"/>
        <v>#N/A</v>
      </c>
      <c r="AM939" t="e">
        <f t="shared" si="293"/>
        <v>#N/A</v>
      </c>
      <c r="AN939" t="e">
        <f t="shared" si="294"/>
        <v>#N/A</v>
      </c>
      <c r="AO939" s="261" t="e">
        <f t="shared" si="295"/>
        <v>#N/A</v>
      </c>
      <c r="AP939" s="261" t="e">
        <f t="shared" si="296"/>
        <v>#N/A</v>
      </c>
      <c r="AQ939" s="261" t="e">
        <f t="shared" si="297"/>
        <v>#N/A</v>
      </c>
      <c r="BB939">
        <f t="shared" si="300"/>
        <v>0</v>
      </c>
      <c r="BC939">
        <f t="shared" si="298"/>
        <v>0</v>
      </c>
      <c r="BD939" s="28">
        <f t="shared" si="299"/>
        <v>0</v>
      </c>
    </row>
    <row r="940" spans="37:56" x14ac:dyDescent="0.25">
      <c r="AK940">
        <v>0</v>
      </c>
      <c r="AL940" t="e">
        <f t="shared" si="292"/>
        <v>#N/A</v>
      </c>
      <c r="AM940" t="e">
        <f t="shared" si="293"/>
        <v>#N/A</v>
      </c>
      <c r="AN940" t="e">
        <f t="shared" si="294"/>
        <v>#N/A</v>
      </c>
      <c r="AO940" s="261" t="e">
        <f t="shared" si="295"/>
        <v>#N/A</v>
      </c>
      <c r="AP940" s="261" t="e">
        <f t="shared" si="296"/>
        <v>#N/A</v>
      </c>
      <c r="AQ940" s="261" t="e">
        <f t="shared" si="297"/>
        <v>#N/A</v>
      </c>
      <c r="BB940">
        <f t="shared" si="300"/>
        <v>0</v>
      </c>
      <c r="BC940">
        <f t="shared" si="298"/>
        <v>0</v>
      </c>
      <c r="BD940" s="28">
        <f t="shared" si="299"/>
        <v>0</v>
      </c>
    </row>
    <row r="941" spans="37:56" x14ac:dyDescent="0.25">
      <c r="AK941">
        <v>0</v>
      </c>
      <c r="AL941" t="e">
        <f t="shared" si="292"/>
        <v>#N/A</v>
      </c>
      <c r="AM941" t="e">
        <f t="shared" si="293"/>
        <v>#N/A</v>
      </c>
      <c r="AN941" t="e">
        <f t="shared" si="294"/>
        <v>#N/A</v>
      </c>
      <c r="AO941" s="261" t="e">
        <f t="shared" si="295"/>
        <v>#N/A</v>
      </c>
      <c r="AP941" s="261" t="e">
        <f t="shared" si="296"/>
        <v>#N/A</v>
      </c>
      <c r="AQ941" s="261" t="e">
        <f t="shared" si="297"/>
        <v>#N/A</v>
      </c>
      <c r="BB941">
        <f t="shared" si="300"/>
        <v>0</v>
      </c>
      <c r="BC941">
        <f t="shared" si="298"/>
        <v>0</v>
      </c>
      <c r="BD941" s="28">
        <f t="shared" si="299"/>
        <v>0</v>
      </c>
    </row>
    <row r="942" spans="37:56" x14ac:dyDescent="0.25">
      <c r="AK942">
        <v>0</v>
      </c>
      <c r="AL942" t="e">
        <f t="shared" si="292"/>
        <v>#N/A</v>
      </c>
      <c r="AM942" t="e">
        <f t="shared" si="293"/>
        <v>#N/A</v>
      </c>
      <c r="AN942" t="e">
        <f t="shared" si="294"/>
        <v>#N/A</v>
      </c>
      <c r="AO942" s="261" t="e">
        <f t="shared" si="295"/>
        <v>#N/A</v>
      </c>
      <c r="AP942" s="261" t="e">
        <f t="shared" si="296"/>
        <v>#N/A</v>
      </c>
      <c r="AQ942" s="261" t="e">
        <f t="shared" si="297"/>
        <v>#N/A</v>
      </c>
      <c r="BB942">
        <f t="shared" si="300"/>
        <v>0</v>
      </c>
      <c r="BC942">
        <f t="shared" si="298"/>
        <v>0</v>
      </c>
      <c r="BD942" s="28">
        <f t="shared" si="299"/>
        <v>0</v>
      </c>
    </row>
    <row r="943" spans="37:56" x14ac:dyDescent="0.25">
      <c r="AK943">
        <v>0</v>
      </c>
      <c r="AL943" t="e">
        <f t="shared" si="292"/>
        <v>#N/A</v>
      </c>
      <c r="AM943" t="e">
        <f t="shared" si="293"/>
        <v>#N/A</v>
      </c>
      <c r="AN943" t="e">
        <f t="shared" si="294"/>
        <v>#N/A</v>
      </c>
      <c r="AO943" s="261" t="e">
        <f t="shared" si="295"/>
        <v>#N/A</v>
      </c>
      <c r="AP943" s="261" t="e">
        <f t="shared" si="296"/>
        <v>#N/A</v>
      </c>
      <c r="AQ943" s="261" t="e">
        <f t="shared" si="297"/>
        <v>#N/A</v>
      </c>
      <c r="BB943">
        <f t="shared" si="300"/>
        <v>0</v>
      </c>
      <c r="BC943">
        <f t="shared" si="298"/>
        <v>0</v>
      </c>
      <c r="BD943" s="28">
        <f t="shared" si="299"/>
        <v>0</v>
      </c>
    </row>
    <row r="944" spans="37:56" x14ac:dyDescent="0.25">
      <c r="AK944">
        <v>0</v>
      </c>
      <c r="AL944" t="e">
        <f t="shared" si="292"/>
        <v>#N/A</v>
      </c>
      <c r="AM944" t="e">
        <f t="shared" si="293"/>
        <v>#N/A</v>
      </c>
      <c r="AN944" t="e">
        <f t="shared" si="294"/>
        <v>#N/A</v>
      </c>
      <c r="AO944" s="261" t="e">
        <f t="shared" si="295"/>
        <v>#N/A</v>
      </c>
      <c r="AP944" s="261" t="e">
        <f t="shared" si="296"/>
        <v>#N/A</v>
      </c>
      <c r="AQ944" s="261" t="e">
        <f t="shared" si="297"/>
        <v>#N/A</v>
      </c>
      <c r="BB944">
        <f t="shared" si="300"/>
        <v>0</v>
      </c>
      <c r="BC944">
        <f t="shared" si="298"/>
        <v>0</v>
      </c>
      <c r="BD944" s="28">
        <f t="shared" si="299"/>
        <v>0</v>
      </c>
    </row>
    <row r="945" spans="37:56" x14ac:dyDescent="0.25">
      <c r="AK945">
        <v>0</v>
      </c>
      <c r="AL945" t="e">
        <f t="shared" si="292"/>
        <v>#N/A</v>
      </c>
      <c r="AM945" t="e">
        <f t="shared" si="293"/>
        <v>#N/A</v>
      </c>
      <c r="AN945" t="e">
        <f t="shared" si="294"/>
        <v>#N/A</v>
      </c>
      <c r="AO945" s="261" t="e">
        <f t="shared" si="295"/>
        <v>#N/A</v>
      </c>
      <c r="AP945" s="261" t="e">
        <f t="shared" si="296"/>
        <v>#N/A</v>
      </c>
      <c r="AQ945" s="261" t="e">
        <f t="shared" si="297"/>
        <v>#N/A</v>
      </c>
      <c r="BB945">
        <f t="shared" si="300"/>
        <v>0</v>
      </c>
      <c r="BC945">
        <f t="shared" si="298"/>
        <v>0</v>
      </c>
      <c r="BD945" s="28">
        <f t="shared" si="299"/>
        <v>0</v>
      </c>
    </row>
    <row r="946" spans="37:56" x14ac:dyDescent="0.25">
      <c r="AK946">
        <v>0</v>
      </c>
      <c r="AL946" t="e">
        <f t="shared" si="292"/>
        <v>#N/A</v>
      </c>
      <c r="AM946" t="e">
        <f t="shared" si="293"/>
        <v>#N/A</v>
      </c>
      <c r="AN946" t="e">
        <f t="shared" si="294"/>
        <v>#N/A</v>
      </c>
      <c r="AO946" s="261" t="e">
        <f t="shared" si="295"/>
        <v>#N/A</v>
      </c>
      <c r="AP946" s="261" t="e">
        <f t="shared" si="296"/>
        <v>#N/A</v>
      </c>
      <c r="AQ946" s="261" t="e">
        <f t="shared" si="297"/>
        <v>#N/A</v>
      </c>
      <c r="BB946">
        <f t="shared" si="300"/>
        <v>0</v>
      </c>
      <c r="BC946">
        <f t="shared" si="298"/>
        <v>0</v>
      </c>
      <c r="BD946" s="28">
        <f t="shared" si="299"/>
        <v>0</v>
      </c>
    </row>
    <row r="947" spans="37:56" x14ac:dyDescent="0.25">
      <c r="AK947">
        <v>0</v>
      </c>
      <c r="AL947" t="e">
        <f t="shared" si="292"/>
        <v>#N/A</v>
      </c>
      <c r="AM947" t="e">
        <f t="shared" si="293"/>
        <v>#N/A</v>
      </c>
      <c r="AN947" t="e">
        <f t="shared" si="294"/>
        <v>#N/A</v>
      </c>
      <c r="AO947" s="261" t="e">
        <f t="shared" si="295"/>
        <v>#N/A</v>
      </c>
      <c r="AP947" s="261" t="e">
        <f t="shared" si="296"/>
        <v>#N/A</v>
      </c>
      <c r="AQ947" s="261" t="e">
        <f t="shared" si="297"/>
        <v>#N/A</v>
      </c>
      <c r="BB947">
        <f t="shared" si="300"/>
        <v>0</v>
      </c>
      <c r="BC947">
        <f t="shared" si="298"/>
        <v>0</v>
      </c>
      <c r="BD947" s="28">
        <f t="shared" si="299"/>
        <v>0</v>
      </c>
    </row>
    <row r="948" spans="37:56" x14ac:dyDescent="0.25">
      <c r="AK948">
        <v>0</v>
      </c>
      <c r="AL948" t="e">
        <f t="shared" si="292"/>
        <v>#N/A</v>
      </c>
      <c r="AM948" t="e">
        <f t="shared" si="293"/>
        <v>#N/A</v>
      </c>
      <c r="AN948" t="e">
        <f t="shared" si="294"/>
        <v>#N/A</v>
      </c>
      <c r="AO948" s="261" t="e">
        <f t="shared" si="295"/>
        <v>#N/A</v>
      </c>
      <c r="AP948" s="261" t="e">
        <f t="shared" si="296"/>
        <v>#N/A</v>
      </c>
      <c r="AQ948" s="261" t="e">
        <f t="shared" si="297"/>
        <v>#N/A</v>
      </c>
      <c r="BB948">
        <f t="shared" si="300"/>
        <v>0</v>
      </c>
      <c r="BC948">
        <f t="shared" si="298"/>
        <v>0</v>
      </c>
      <c r="BD948" s="28">
        <f t="shared" si="299"/>
        <v>0</v>
      </c>
    </row>
    <row r="949" spans="37:56" x14ac:dyDescent="0.25">
      <c r="AK949">
        <v>0</v>
      </c>
      <c r="AL949" t="e">
        <f t="shared" si="292"/>
        <v>#N/A</v>
      </c>
      <c r="AM949" t="e">
        <f t="shared" si="293"/>
        <v>#N/A</v>
      </c>
      <c r="AN949" t="e">
        <f t="shared" si="294"/>
        <v>#N/A</v>
      </c>
      <c r="AO949" s="261" t="e">
        <f t="shared" si="295"/>
        <v>#N/A</v>
      </c>
      <c r="AP949" s="261" t="e">
        <f t="shared" si="296"/>
        <v>#N/A</v>
      </c>
      <c r="AQ949" s="261" t="e">
        <f t="shared" si="297"/>
        <v>#N/A</v>
      </c>
      <c r="BB949">
        <f t="shared" si="300"/>
        <v>0</v>
      </c>
      <c r="BC949">
        <f t="shared" si="298"/>
        <v>0</v>
      </c>
      <c r="BD949" s="28">
        <f t="shared" si="299"/>
        <v>0</v>
      </c>
    </row>
    <row r="950" spans="37:56" x14ac:dyDescent="0.25">
      <c r="AK950">
        <v>0</v>
      </c>
      <c r="AL950" t="e">
        <f t="shared" si="292"/>
        <v>#N/A</v>
      </c>
      <c r="AM950" t="e">
        <f t="shared" si="293"/>
        <v>#N/A</v>
      </c>
      <c r="AN950" t="e">
        <f t="shared" si="294"/>
        <v>#N/A</v>
      </c>
      <c r="AO950" s="261" t="e">
        <f t="shared" si="295"/>
        <v>#N/A</v>
      </c>
      <c r="AP950" s="261" t="e">
        <f t="shared" si="296"/>
        <v>#N/A</v>
      </c>
      <c r="AQ950" s="261" t="e">
        <f t="shared" si="297"/>
        <v>#N/A</v>
      </c>
      <c r="BB950">
        <f t="shared" si="300"/>
        <v>0</v>
      </c>
      <c r="BC950">
        <f t="shared" si="298"/>
        <v>0</v>
      </c>
      <c r="BD950" s="28">
        <f t="shared" si="299"/>
        <v>0</v>
      </c>
    </row>
    <row r="951" spans="37:56" x14ac:dyDescent="0.25">
      <c r="AK951">
        <v>0</v>
      </c>
      <c r="AL951" t="e">
        <f t="shared" si="292"/>
        <v>#N/A</v>
      </c>
      <c r="AM951" t="e">
        <f t="shared" si="293"/>
        <v>#N/A</v>
      </c>
      <c r="AN951" t="e">
        <f t="shared" si="294"/>
        <v>#N/A</v>
      </c>
      <c r="AO951" s="261" t="e">
        <f t="shared" si="295"/>
        <v>#N/A</v>
      </c>
      <c r="AP951" s="261" t="e">
        <f t="shared" si="296"/>
        <v>#N/A</v>
      </c>
      <c r="AQ951" s="261" t="e">
        <f t="shared" si="297"/>
        <v>#N/A</v>
      </c>
      <c r="BB951">
        <f t="shared" si="300"/>
        <v>0</v>
      </c>
      <c r="BC951">
        <f t="shared" si="298"/>
        <v>0</v>
      </c>
      <c r="BD951" s="28">
        <f t="shared" si="299"/>
        <v>0</v>
      </c>
    </row>
    <row r="952" spans="37:56" x14ac:dyDescent="0.25">
      <c r="AK952">
        <v>0</v>
      </c>
      <c r="AL952" t="e">
        <f t="shared" si="292"/>
        <v>#N/A</v>
      </c>
      <c r="AM952" t="e">
        <f t="shared" si="293"/>
        <v>#N/A</v>
      </c>
      <c r="AN952" t="e">
        <f t="shared" si="294"/>
        <v>#N/A</v>
      </c>
      <c r="AO952" s="261" t="e">
        <f t="shared" si="295"/>
        <v>#N/A</v>
      </c>
      <c r="AP952" s="261" t="e">
        <f t="shared" si="296"/>
        <v>#N/A</v>
      </c>
      <c r="AQ952" s="261" t="e">
        <f t="shared" si="297"/>
        <v>#N/A</v>
      </c>
      <c r="BB952">
        <f t="shared" si="300"/>
        <v>0</v>
      </c>
      <c r="BC952">
        <f t="shared" si="298"/>
        <v>0</v>
      </c>
      <c r="BD952" s="28">
        <f t="shared" si="299"/>
        <v>0</v>
      </c>
    </row>
    <row r="953" spans="37:56" x14ac:dyDescent="0.25">
      <c r="AK953">
        <v>0</v>
      </c>
      <c r="AL953" t="e">
        <f t="shared" si="292"/>
        <v>#N/A</v>
      </c>
      <c r="AM953" t="e">
        <f t="shared" si="293"/>
        <v>#N/A</v>
      </c>
      <c r="AN953" t="e">
        <f t="shared" si="294"/>
        <v>#N/A</v>
      </c>
      <c r="AO953" s="261" t="e">
        <f t="shared" si="295"/>
        <v>#N/A</v>
      </c>
      <c r="AP953" s="261" t="e">
        <f t="shared" si="296"/>
        <v>#N/A</v>
      </c>
      <c r="AQ953" s="261" t="e">
        <f t="shared" si="297"/>
        <v>#N/A</v>
      </c>
      <c r="BB953">
        <f t="shared" si="300"/>
        <v>0</v>
      </c>
      <c r="BC953">
        <f t="shared" si="298"/>
        <v>0</v>
      </c>
      <c r="BD953" s="28">
        <f t="shared" si="299"/>
        <v>0</v>
      </c>
    </row>
    <row r="954" spans="37:56" x14ac:dyDescent="0.25">
      <c r="AK954">
        <v>0</v>
      </c>
      <c r="AL954" t="e">
        <f t="shared" si="292"/>
        <v>#N/A</v>
      </c>
      <c r="AM954" t="e">
        <f t="shared" si="293"/>
        <v>#N/A</v>
      </c>
      <c r="AN954" t="e">
        <f t="shared" si="294"/>
        <v>#N/A</v>
      </c>
      <c r="AO954" s="261" t="e">
        <f t="shared" si="295"/>
        <v>#N/A</v>
      </c>
      <c r="AP954" s="261" t="e">
        <f t="shared" si="296"/>
        <v>#N/A</v>
      </c>
      <c r="AQ954" s="261" t="e">
        <f t="shared" si="297"/>
        <v>#N/A</v>
      </c>
      <c r="BB954">
        <f t="shared" si="300"/>
        <v>0</v>
      </c>
      <c r="BC954">
        <f t="shared" si="298"/>
        <v>0</v>
      </c>
      <c r="BD954" s="28">
        <f t="shared" si="299"/>
        <v>0</v>
      </c>
    </row>
    <row r="955" spans="37:56" x14ac:dyDescent="0.25">
      <c r="AK955">
        <v>0</v>
      </c>
      <c r="AL955" t="e">
        <f t="shared" si="292"/>
        <v>#N/A</v>
      </c>
      <c r="AM955" t="e">
        <f t="shared" si="293"/>
        <v>#N/A</v>
      </c>
      <c r="AN955" t="e">
        <f t="shared" si="294"/>
        <v>#N/A</v>
      </c>
      <c r="AO955" s="261" t="e">
        <f t="shared" si="295"/>
        <v>#N/A</v>
      </c>
      <c r="AP955" s="261" t="e">
        <f t="shared" si="296"/>
        <v>#N/A</v>
      </c>
      <c r="AQ955" s="261" t="e">
        <f t="shared" si="297"/>
        <v>#N/A</v>
      </c>
      <c r="BB955">
        <f t="shared" si="300"/>
        <v>0</v>
      </c>
      <c r="BC955">
        <f t="shared" si="298"/>
        <v>0</v>
      </c>
      <c r="BD955" s="28">
        <f t="shared" si="299"/>
        <v>0</v>
      </c>
    </row>
    <row r="956" spans="37:56" x14ac:dyDescent="0.25">
      <c r="AK956">
        <v>0</v>
      </c>
      <c r="AL956" t="e">
        <f t="shared" si="292"/>
        <v>#N/A</v>
      </c>
      <c r="AM956" t="e">
        <f t="shared" si="293"/>
        <v>#N/A</v>
      </c>
      <c r="AN956" t="e">
        <f t="shared" si="294"/>
        <v>#N/A</v>
      </c>
      <c r="AO956" s="261" t="e">
        <f t="shared" si="295"/>
        <v>#N/A</v>
      </c>
      <c r="AP956" s="261" t="e">
        <f t="shared" si="296"/>
        <v>#N/A</v>
      </c>
      <c r="AQ956" s="261" t="e">
        <f t="shared" si="297"/>
        <v>#N/A</v>
      </c>
      <c r="BB956">
        <f t="shared" si="300"/>
        <v>0</v>
      </c>
      <c r="BC956">
        <f t="shared" si="298"/>
        <v>0</v>
      </c>
      <c r="BD956" s="28">
        <f t="shared" si="299"/>
        <v>0</v>
      </c>
    </row>
    <row r="957" spans="37:56" x14ac:dyDescent="0.25">
      <c r="AK957">
        <v>0</v>
      </c>
      <c r="AL957" t="e">
        <f t="shared" si="292"/>
        <v>#N/A</v>
      </c>
      <c r="AM957" t="e">
        <f t="shared" si="293"/>
        <v>#N/A</v>
      </c>
      <c r="AN957" t="e">
        <f t="shared" si="294"/>
        <v>#N/A</v>
      </c>
      <c r="AO957" s="261" t="e">
        <f t="shared" si="295"/>
        <v>#N/A</v>
      </c>
      <c r="AP957" s="261" t="e">
        <f t="shared" si="296"/>
        <v>#N/A</v>
      </c>
      <c r="AQ957" s="261" t="e">
        <f t="shared" si="297"/>
        <v>#N/A</v>
      </c>
      <c r="BB957">
        <f t="shared" si="300"/>
        <v>0</v>
      </c>
      <c r="BC957">
        <f t="shared" si="298"/>
        <v>0</v>
      </c>
      <c r="BD957" s="28">
        <f t="shared" si="299"/>
        <v>0</v>
      </c>
    </row>
    <row r="958" spans="37:56" x14ac:dyDescent="0.25">
      <c r="AK958">
        <v>0</v>
      </c>
      <c r="AL958" t="e">
        <f t="shared" si="292"/>
        <v>#N/A</v>
      </c>
      <c r="AM958" t="e">
        <f t="shared" si="293"/>
        <v>#N/A</v>
      </c>
      <c r="AN958" t="e">
        <f t="shared" si="294"/>
        <v>#N/A</v>
      </c>
      <c r="AO958" s="261" t="e">
        <f t="shared" si="295"/>
        <v>#N/A</v>
      </c>
      <c r="AP958" s="261" t="e">
        <f t="shared" si="296"/>
        <v>#N/A</v>
      </c>
      <c r="AQ958" s="261" t="e">
        <f t="shared" si="297"/>
        <v>#N/A</v>
      </c>
      <c r="BB958">
        <f t="shared" si="300"/>
        <v>0</v>
      </c>
      <c r="BC958">
        <f t="shared" si="298"/>
        <v>0</v>
      </c>
      <c r="BD958" s="28">
        <f t="shared" si="299"/>
        <v>0</v>
      </c>
    </row>
    <row r="959" spans="37:56" x14ac:dyDescent="0.25">
      <c r="AK959">
        <v>0</v>
      </c>
      <c r="AL959" t="e">
        <f t="shared" si="292"/>
        <v>#N/A</v>
      </c>
      <c r="AM959" t="e">
        <f t="shared" si="293"/>
        <v>#N/A</v>
      </c>
      <c r="AN959" t="e">
        <f t="shared" si="294"/>
        <v>#N/A</v>
      </c>
      <c r="AO959" s="261" t="e">
        <f t="shared" si="295"/>
        <v>#N/A</v>
      </c>
      <c r="AP959" s="261" t="e">
        <f t="shared" si="296"/>
        <v>#N/A</v>
      </c>
      <c r="AQ959" s="261" t="e">
        <f t="shared" si="297"/>
        <v>#N/A</v>
      </c>
      <c r="BB959">
        <f t="shared" si="300"/>
        <v>0</v>
      </c>
      <c r="BC959">
        <f t="shared" si="298"/>
        <v>0</v>
      </c>
      <c r="BD959" s="28">
        <f t="shared" si="299"/>
        <v>0</v>
      </c>
    </row>
    <row r="960" spans="37:56" x14ac:dyDescent="0.25">
      <c r="AK960">
        <v>0</v>
      </c>
      <c r="AL960" t="e">
        <f t="shared" si="292"/>
        <v>#N/A</v>
      </c>
      <c r="AM960" t="e">
        <f t="shared" si="293"/>
        <v>#N/A</v>
      </c>
      <c r="AN960" t="e">
        <f t="shared" si="294"/>
        <v>#N/A</v>
      </c>
      <c r="AO960" s="261" t="e">
        <f t="shared" si="295"/>
        <v>#N/A</v>
      </c>
      <c r="AP960" s="261" t="e">
        <f t="shared" si="296"/>
        <v>#N/A</v>
      </c>
      <c r="AQ960" s="261" t="e">
        <f t="shared" si="297"/>
        <v>#N/A</v>
      </c>
      <c r="BB960">
        <f t="shared" si="300"/>
        <v>0</v>
      </c>
      <c r="BC960">
        <f t="shared" si="298"/>
        <v>0</v>
      </c>
      <c r="BD960" s="28">
        <f t="shared" si="299"/>
        <v>0</v>
      </c>
    </row>
    <row r="961" spans="37:56" x14ac:dyDescent="0.25">
      <c r="AK961">
        <v>0</v>
      </c>
      <c r="AL961" t="e">
        <f t="shared" si="292"/>
        <v>#N/A</v>
      </c>
      <c r="AM961" t="e">
        <f t="shared" si="293"/>
        <v>#N/A</v>
      </c>
      <c r="AN961" t="e">
        <f t="shared" si="294"/>
        <v>#N/A</v>
      </c>
      <c r="AO961" s="261" t="e">
        <f t="shared" si="295"/>
        <v>#N/A</v>
      </c>
      <c r="AP961" s="261" t="e">
        <f t="shared" si="296"/>
        <v>#N/A</v>
      </c>
      <c r="AQ961" s="261" t="e">
        <f t="shared" si="297"/>
        <v>#N/A</v>
      </c>
      <c r="BB961">
        <f t="shared" si="300"/>
        <v>0</v>
      </c>
      <c r="BC961">
        <f t="shared" si="298"/>
        <v>0</v>
      </c>
      <c r="BD961" s="28">
        <f t="shared" si="299"/>
        <v>0</v>
      </c>
    </row>
    <row r="962" spans="37:56" x14ac:dyDescent="0.25">
      <c r="AK962">
        <v>0</v>
      </c>
      <c r="AL962" t="e">
        <f t="shared" si="292"/>
        <v>#N/A</v>
      </c>
      <c r="AM962" t="e">
        <f t="shared" si="293"/>
        <v>#N/A</v>
      </c>
      <c r="AN962" t="e">
        <f t="shared" si="294"/>
        <v>#N/A</v>
      </c>
      <c r="AO962" s="261" t="e">
        <f t="shared" si="295"/>
        <v>#N/A</v>
      </c>
      <c r="AP962" s="261" t="e">
        <f t="shared" si="296"/>
        <v>#N/A</v>
      </c>
      <c r="AQ962" s="261" t="e">
        <f t="shared" si="297"/>
        <v>#N/A</v>
      </c>
      <c r="BB962">
        <f t="shared" si="300"/>
        <v>0</v>
      </c>
      <c r="BC962">
        <f t="shared" si="298"/>
        <v>0</v>
      </c>
      <c r="BD962" s="28">
        <f t="shared" si="299"/>
        <v>0</v>
      </c>
    </row>
    <row r="963" spans="37:56" x14ac:dyDescent="0.25">
      <c r="AK963">
        <v>0</v>
      </c>
      <c r="AL963" t="e">
        <f t="shared" ref="AL963:AL1026" si="301">_xlfn.XLOOKUP(AK963,A:A,F:F)</f>
        <v>#N/A</v>
      </c>
      <c r="AM963" t="e">
        <f t="shared" ref="AM963:AM1026" si="302">_xlfn.XLOOKUP(AK963,A:A,J:J)</f>
        <v>#N/A</v>
      </c>
      <c r="AN963" t="e">
        <f t="shared" ref="AN963:AN1026" si="303">_xlfn.XLOOKUP(AK963,A:A,M:M)+_xlfn.XLOOKUP(AK963,A:A,N:N)</f>
        <v>#N/A</v>
      </c>
      <c r="AO963" s="261" t="e">
        <f t="shared" ref="AO963:AO1026" si="304">_xlfn.XLOOKUP(AK963,A:A,AG:AG)</f>
        <v>#N/A</v>
      </c>
      <c r="AP963" s="261" t="e">
        <f t="shared" ref="AP963:AP1026" si="305">_xlfn.XLOOKUP(AK963,A:A,AD:AD)</f>
        <v>#N/A</v>
      </c>
      <c r="AQ963" s="261" t="e">
        <f t="shared" ref="AQ963:AQ1026" si="306">_xlfn.XLOOKUP(AK963,A:A,AE:AE)</f>
        <v>#N/A</v>
      </c>
      <c r="BB963">
        <f t="shared" si="300"/>
        <v>0</v>
      </c>
      <c r="BC963">
        <f t="shared" ref="BC963:BC1026" si="307">_xlfn.XLOOKUP(BA963,A:A,J:J)</f>
        <v>0</v>
      </c>
      <c r="BD963" s="28">
        <f t="shared" ref="BD963:BD1026" si="308">_xlfn.XLOOKUP(BA963,A:A,M:M)+_xlfn.XLOOKUP(BA963,A:A,N:N)</f>
        <v>0</v>
      </c>
    </row>
    <row r="964" spans="37:56" x14ac:dyDescent="0.25">
      <c r="AK964">
        <v>0</v>
      </c>
      <c r="AL964" t="e">
        <f t="shared" si="301"/>
        <v>#N/A</v>
      </c>
      <c r="AM964" t="e">
        <f t="shared" si="302"/>
        <v>#N/A</v>
      </c>
      <c r="AN964" t="e">
        <f t="shared" si="303"/>
        <v>#N/A</v>
      </c>
      <c r="AO964" s="261" t="e">
        <f t="shared" si="304"/>
        <v>#N/A</v>
      </c>
      <c r="AP964" s="261" t="e">
        <f t="shared" si="305"/>
        <v>#N/A</v>
      </c>
      <c r="AQ964" s="261" t="e">
        <f t="shared" si="306"/>
        <v>#N/A</v>
      </c>
      <c r="BB964">
        <f t="shared" si="300"/>
        <v>0</v>
      </c>
      <c r="BC964">
        <f t="shared" si="307"/>
        <v>0</v>
      </c>
      <c r="BD964" s="28">
        <f t="shared" si="308"/>
        <v>0</v>
      </c>
    </row>
    <row r="965" spans="37:56" x14ac:dyDescent="0.25">
      <c r="AK965">
        <v>0</v>
      </c>
      <c r="AL965" t="e">
        <f t="shared" si="301"/>
        <v>#N/A</v>
      </c>
      <c r="AM965" t="e">
        <f t="shared" si="302"/>
        <v>#N/A</v>
      </c>
      <c r="AN965" t="e">
        <f t="shared" si="303"/>
        <v>#N/A</v>
      </c>
      <c r="AO965" s="261" t="e">
        <f t="shared" si="304"/>
        <v>#N/A</v>
      </c>
      <c r="AP965" s="261" t="e">
        <f t="shared" si="305"/>
        <v>#N/A</v>
      </c>
      <c r="AQ965" s="261" t="e">
        <f t="shared" si="306"/>
        <v>#N/A</v>
      </c>
      <c r="BB965">
        <f t="shared" si="300"/>
        <v>0</v>
      </c>
      <c r="BC965">
        <f t="shared" si="307"/>
        <v>0</v>
      </c>
      <c r="BD965" s="28">
        <f t="shared" si="308"/>
        <v>0</v>
      </c>
    </row>
    <row r="966" spans="37:56" x14ac:dyDescent="0.25">
      <c r="AK966">
        <v>0</v>
      </c>
      <c r="AL966" t="e">
        <f t="shared" si="301"/>
        <v>#N/A</v>
      </c>
      <c r="AM966" t="e">
        <f t="shared" si="302"/>
        <v>#N/A</v>
      </c>
      <c r="AN966" t="e">
        <f t="shared" si="303"/>
        <v>#N/A</v>
      </c>
      <c r="AO966" s="261" t="e">
        <f t="shared" si="304"/>
        <v>#N/A</v>
      </c>
      <c r="AP966" s="261" t="e">
        <f t="shared" si="305"/>
        <v>#N/A</v>
      </c>
      <c r="AQ966" s="261" t="e">
        <f t="shared" si="306"/>
        <v>#N/A</v>
      </c>
      <c r="BB966">
        <f t="shared" ref="BB966:BB1029" si="309">_xlfn.XLOOKUP(BA966,A:A,E:E)</f>
        <v>0</v>
      </c>
      <c r="BC966">
        <f t="shared" si="307"/>
        <v>0</v>
      </c>
      <c r="BD966" s="28">
        <f t="shared" si="308"/>
        <v>0</v>
      </c>
    </row>
    <row r="967" spans="37:56" x14ac:dyDescent="0.25">
      <c r="AK967">
        <v>0</v>
      </c>
      <c r="AL967" t="e">
        <f t="shared" si="301"/>
        <v>#N/A</v>
      </c>
      <c r="AM967" t="e">
        <f t="shared" si="302"/>
        <v>#N/A</v>
      </c>
      <c r="AN967" t="e">
        <f t="shared" si="303"/>
        <v>#N/A</v>
      </c>
      <c r="AO967" s="261" t="e">
        <f t="shared" si="304"/>
        <v>#N/A</v>
      </c>
      <c r="AP967" s="261" t="e">
        <f t="shared" si="305"/>
        <v>#N/A</v>
      </c>
      <c r="AQ967" s="261" t="e">
        <f t="shared" si="306"/>
        <v>#N/A</v>
      </c>
      <c r="BB967">
        <f t="shared" si="309"/>
        <v>0</v>
      </c>
      <c r="BC967">
        <f t="shared" si="307"/>
        <v>0</v>
      </c>
      <c r="BD967" s="28">
        <f t="shared" si="308"/>
        <v>0</v>
      </c>
    </row>
    <row r="968" spans="37:56" x14ac:dyDescent="0.25">
      <c r="AK968">
        <v>0</v>
      </c>
      <c r="AL968" t="e">
        <f t="shared" si="301"/>
        <v>#N/A</v>
      </c>
      <c r="AM968" t="e">
        <f t="shared" si="302"/>
        <v>#N/A</v>
      </c>
      <c r="AN968" t="e">
        <f t="shared" si="303"/>
        <v>#N/A</v>
      </c>
      <c r="AO968" s="261" t="e">
        <f t="shared" si="304"/>
        <v>#N/A</v>
      </c>
      <c r="AP968" s="261" t="e">
        <f t="shared" si="305"/>
        <v>#N/A</v>
      </c>
      <c r="AQ968" s="261" t="e">
        <f t="shared" si="306"/>
        <v>#N/A</v>
      </c>
      <c r="BB968">
        <f t="shared" si="309"/>
        <v>0</v>
      </c>
      <c r="BC968">
        <f t="shared" si="307"/>
        <v>0</v>
      </c>
      <c r="BD968" s="28">
        <f t="shared" si="308"/>
        <v>0</v>
      </c>
    </row>
    <row r="969" spans="37:56" x14ac:dyDescent="0.25">
      <c r="AK969">
        <v>0</v>
      </c>
      <c r="AL969" t="e">
        <f t="shared" si="301"/>
        <v>#N/A</v>
      </c>
      <c r="AM969" t="e">
        <f t="shared" si="302"/>
        <v>#N/A</v>
      </c>
      <c r="AN969" t="e">
        <f t="shared" si="303"/>
        <v>#N/A</v>
      </c>
      <c r="AO969" s="261" t="e">
        <f t="shared" si="304"/>
        <v>#N/A</v>
      </c>
      <c r="AP969" s="261" t="e">
        <f t="shared" si="305"/>
        <v>#N/A</v>
      </c>
      <c r="AQ969" s="261" t="e">
        <f t="shared" si="306"/>
        <v>#N/A</v>
      </c>
      <c r="BB969">
        <f t="shared" si="309"/>
        <v>0</v>
      </c>
      <c r="BC969">
        <f t="shared" si="307"/>
        <v>0</v>
      </c>
      <c r="BD969" s="28">
        <f t="shared" si="308"/>
        <v>0</v>
      </c>
    </row>
    <row r="970" spans="37:56" x14ac:dyDescent="0.25">
      <c r="AK970">
        <v>0</v>
      </c>
      <c r="AL970" t="e">
        <f t="shared" si="301"/>
        <v>#N/A</v>
      </c>
      <c r="AM970" t="e">
        <f t="shared" si="302"/>
        <v>#N/A</v>
      </c>
      <c r="AN970" t="e">
        <f t="shared" si="303"/>
        <v>#N/A</v>
      </c>
      <c r="AO970" s="261" t="e">
        <f t="shared" si="304"/>
        <v>#N/A</v>
      </c>
      <c r="AP970" s="261" t="e">
        <f t="shared" si="305"/>
        <v>#N/A</v>
      </c>
      <c r="AQ970" s="261" t="e">
        <f t="shared" si="306"/>
        <v>#N/A</v>
      </c>
      <c r="BB970">
        <f t="shared" si="309"/>
        <v>0</v>
      </c>
      <c r="BC970">
        <f t="shared" si="307"/>
        <v>0</v>
      </c>
      <c r="BD970" s="28">
        <f t="shared" si="308"/>
        <v>0</v>
      </c>
    </row>
    <row r="971" spans="37:56" x14ac:dyDescent="0.25">
      <c r="AK971">
        <v>0</v>
      </c>
      <c r="AL971" t="e">
        <f t="shared" si="301"/>
        <v>#N/A</v>
      </c>
      <c r="AM971" t="e">
        <f t="shared" si="302"/>
        <v>#N/A</v>
      </c>
      <c r="AN971" t="e">
        <f t="shared" si="303"/>
        <v>#N/A</v>
      </c>
      <c r="AO971" s="261" t="e">
        <f t="shared" si="304"/>
        <v>#N/A</v>
      </c>
      <c r="AP971" s="261" t="e">
        <f t="shared" si="305"/>
        <v>#N/A</v>
      </c>
      <c r="AQ971" s="261" t="e">
        <f t="shared" si="306"/>
        <v>#N/A</v>
      </c>
      <c r="BB971">
        <f t="shared" si="309"/>
        <v>0</v>
      </c>
      <c r="BC971">
        <f t="shared" si="307"/>
        <v>0</v>
      </c>
      <c r="BD971" s="28">
        <f t="shared" si="308"/>
        <v>0</v>
      </c>
    </row>
    <row r="972" spans="37:56" x14ac:dyDescent="0.25">
      <c r="AK972">
        <v>0</v>
      </c>
      <c r="AL972" t="e">
        <f t="shared" si="301"/>
        <v>#N/A</v>
      </c>
      <c r="AM972" t="e">
        <f t="shared" si="302"/>
        <v>#N/A</v>
      </c>
      <c r="AN972" t="e">
        <f t="shared" si="303"/>
        <v>#N/A</v>
      </c>
      <c r="AO972" s="261" t="e">
        <f t="shared" si="304"/>
        <v>#N/A</v>
      </c>
      <c r="AP972" s="261" t="e">
        <f t="shared" si="305"/>
        <v>#N/A</v>
      </c>
      <c r="AQ972" s="261" t="e">
        <f t="shared" si="306"/>
        <v>#N/A</v>
      </c>
      <c r="BB972">
        <f t="shared" si="309"/>
        <v>0</v>
      </c>
      <c r="BC972">
        <f t="shared" si="307"/>
        <v>0</v>
      </c>
      <c r="BD972" s="28">
        <f t="shared" si="308"/>
        <v>0</v>
      </c>
    </row>
    <row r="973" spans="37:56" x14ac:dyDescent="0.25">
      <c r="AK973">
        <v>0</v>
      </c>
      <c r="AL973" t="e">
        <f t="shared" si="301"/>
        <v>#N/A</v>
      </c>
      <c r="AM973" t="e">
        <f t="shared" si="302"/>
        <v>#N/A</v>
      </c>
      <c r="AN973" t="e">
        <f t="shared" si="303"/>
        <v>#N/A</v>
      </c>
      <c r="AO973" s="261" t="e">
        <f t="shared" si="304"/>
        <v>#N/A</v>
      </c>
      <c r="AP973" s="261" t="e">
        <f t="shared" si="305"/>
        <v>#N/A</v>
      </c>
      <c r="AQ973" s="261" t="e">
        <f t="shared" si="306"/>
        <v>#N/A</v>
      </c>
      <c r="BB973">
        <f t="shared" si="309"/>
        <v>0</v>
      </c>
      <c r="BC973">
        <f t="shared" si="307"/>
        <v>0</v>
      </c>
      <c r="BD973" s="28">
        <f t="shared" si="308"/>
        <v>0</v>
      </c>
    </row>
    <row r="974" spans="37:56" x14ac:dyDescent="0.25">
      <c r="AK974">
        <v>0</v>
      </c>
      <c r="AL974" t="e">
        <f t="shared" si="301"/>
        <v>#N/A</v>
      </c>
      <c r="AM974" t="e">
        <f t="shared" si="302"/>
        <v>#N/A</v>
      </c>
      <c r="AN974" t="e">
        <f t="shared" si="303"/>
        <v>#N/A</v>
      </c>
      <c r="AO974" s="261" t="e">
        <f t="shared" si="304"/>
        <v>#N/A</v>
      </c>
      <c r="AP974" s="261" t="e">
        <f t="shared" si="305"/>
        <v>#N/A</v>
      </c>
      <c r="AQ974" s="261" t="e">
        <f t="shared" si="306"/>
        <v>#N/A</v>
      </c>
      <c r="BB974">
        <f t="shared" si="309"/>
        <v>0</v>
      </c>
      <c r="BC974">
        <f t="shared" si="307"/>
        <v>0</v>
      </c>
      <c r="BD974" s="28">
        <f t="shared" si="308"/>
        <v>0</v>
      </c>
    </row>
    <row r="975" spans="37:56" x14ac:dyDescent="0.25">
      <c r="AK975">
        <v>0</v>
      </c>
      <c r="AL975" t="e">
        <f t="shared" si="301"/>
        <v>#N/A</v>
      </c>
      <c r="AM975" t="e">
        <f t="shared" si="302"/>
        <v>#N/A</v>
      </c>
      <c r="AN975" t="e">
        <f t="shared" si="303"/>
        <v>#N/A</v>
      </c>
      <c r="AO975" s="261" t="e">
        <f t="shared" si="304"/>
        <v>#N/A</v>
      </c>
      <c r="AP975" s="261" t="e">
        <f t="shared" si="305"/>
        <v>#N/A</v>
      </c>
      <c r="AQ975" s="261" t="e">
        <f t="shared" si="306"/>
        <v>#N/A</v>
      </c>
      <c r="BB975">
        <f t="shared" si="309"/>
        <v>0</v>
      </c>
      <c r="BC975">
        <f t="shared" si="307"/>
        <v>0</v>
      </c>
      <c r="BD975" s="28">
        <f t="shared" si="308"/>
        <v>0</v>
      </c>
    </row>
    <row r="976" spans="37:56" x14ac:dyDescent="0.25">
      <c r="AK976">
        <v>0</v>
      </c>
      <c r="AL976" t="e">
        <f t="shared" si="301"/>
        <v>#N/A</v>
      </c>
      <c r="AM976" t="e">
        <f t="shared" si="302"/>
        <v>#N/A</v>
      </c>
      <c r="AN976" t="e">
        <f t="shared" si="303"/>
        <v>#N/A</v>
      </c>
      <c r="AO976" s="261" t="e">
        <f t="shared" si="304"/>
        <v>#N/A</v>
      </c>
      <c r="AP976" s="261" t="e">
        <f t="shared" si="305"/>
        <v>#N/A</v>
      </c>
      <c r="AQ976" s="261" t="e">
        <f t="shared" si="306"/>
        <v>#N/A</v>
      </c>
      <c r="BB976">
        <f t="shared" si="309"/>
        <v>0</v>
      </c>
      <c r="BC976">
        <f t="shared" si="307"/>
        <v>0</v>
      </c>
      <c r="BD976" s="28">
        <f t="shared" si="308"/>
        <v>0</v>
      </c>
    </row>
    <row r="977" spans="37:56" x14ac:dyDescent="0.25">
      <c r="AK977">
        <v>0</v>
      </c>
      <c r="AL977" t="e">
        <f t="shared" si="301"/>
        <v>#N/A</v>
      </c>
      <c r="AM977" t="e">
        <f t="shared" si="302"/>
        <v>#N/A</v>
      </c>
      <c r="AN977" t="e">
        <f t="shared" si="303"/>
        <v>#N/A</v>
      </c>
      <c r="AO977" s="261" t="e">
        <f t="shared" si="304"/>
        <v>#N/A</v>
      </c>
      <c r="AP977" s="261" t="e">
        <f t="shared" si="305"/>
        <v>#N/A</v>
      </c>
      <c r="AQ977" s="261" t="e">
        <f t="shared" si="306"/>
        <v>#N/A</v>
      </c>
      <c r="BB977">
        <f t="shared" si="309"/>
        <v>0</v>
      </c>
      <c r="BC977">
        <f t="shared" si="307"/>
        <v>0</v>
      </c>
      <c r="BD977" s="28">
        <f t="shared" si="308"/>
        <v>0</v>
      </c>
    </row>
    <row r="978" spans="37:56" x14ac:dyDescent="0.25">
      <c r="AK978">
        <v>0</v>
      </c>
      <c r="AL978" t="e">
        <f t="shared" si="301"/>
        <v>#N/A</v>
      </c>
      <c r="AM978" t="e">
        <f t="shared" si="302"/>
        <v>#N/A</v>
      </c>
      <c r="AN978" t="e">
        <f t="shared" si="303"/>
        <v>#N/A</v>
      </c>
      <c r="AO978" s="261" t="e">
        <f t="shared" si="304"/>
        <v>#N/A</v>
      </c>
      <c r="AP978" s="261" t="e">
        <f t="shared" si="305"/>
        <v>#N/A</v>
      </c>
      <c r="AQ978" s="261" t="e">
        <f t="shared" si="306"/>
        <v>#N/A</v>
      </c>
      <c r="BB978">
        <f t="shared" si="309"/>
        <v>0</v>
      </c>
      <c r="BC978">
        <f t="shared" si="307"/>
        <v>0</v>
      </c>
      <c r="BD978" s="28">
        <f t="shared" si="308"/>
        <v>0</v>
      </c>
    </row>
    <row r="979" spans="37:56" x14ac:dyDescent="0.25">
      <c r="AK979">
        <v>0</v>
      </c>
      <c r="AL979" t="e">
        <f t="shared" si="301"/>
        <v>#N/A</v>
      </c>
      <c r="AM979" t="e">
        <f t="shared" si="302"/>
        <v>#N/A</v>
      </c>
      <c r="AN979" t="e">
        <f t="shared" si="303"/>
        <v>#N/A</v>
      </c>
      <c r="AO979" s="261" t="e">
        <f t="shared" si="304"/>
        <v>#N/A</v>
      </c>
      <c r="AP979" s="261" t="e">
        <f t="shared" si="305"/>
        <v>#N/A</v>
      </c>
      <c r="AQ979" s="261" t="e">
        <f t="shared" si="306"/>
        <v>#N/A</v>
      </c>
      <c r="BB979">
        <f t="shared" si="309"/>
        <v>0</v>
      </c>
      <c r="BC979">
        <f t="shared" si="307"/>
        <v>0</v>
      </c>
      <c r="BD979" s="28">
        <f t="shared" si="308"/>
        <v>0</v>
      </c>
    </row>
    <row r="980" spans="37:56" x14ac:dyDescent="0.25">
      <c r="AK980">
        <v>0</v>
      </c>
      <c r="AL980" t="e">
        <f t="shared" si="301"/>
        <v>#N/A</v>
      </c>
      <c r="AM980" t="e">
        <f t="shared" si="302"/>
        <v>#N/A</v>
      </c>
      <c r="AN980" t="e">
        <f t="shared" si="303"/>
        <v>#N/A</v>
      </c>
      <c r="AO980" s="261" t="e">
        <f t="shared" si="304"/>
        <v>#N/A</v>
      </c>
      <c r="AP980" s="261" t="e">
        <f t="shared" si="305"/>
        <v>#N/A</v>
      </c>
      <c r="AQ980" s="261" t="e">
        <f t="shared" si="306"/>
        <v>#N/A</v>
      </c>
      <c r="BB980">
        <f t="shared" si="309"/>
        <v>0</v>
      </c>
      <c r="BC980">
        <f t="shared" si="307"/>
        <v>0</v>
      </c>
      <c r="BD980" s="28">
        <f t="shared" si="308"/>
        <v>0</v>
      </c>
    </row>
    <row r="981" spans="37:56" x14ac:dyDescent="0.25">
      <c r="AK981">
        <v>0</v>
      </c>
      <c r="AL981" t="e">
        <f t="shared" si="301"/>
        <v>#N/A</v>
      </c>
      <c r="AM981" t="e">
        <f t="shared" si="302"/>
        <v>#N/A</v>
      </c>
      <c r="AN981" t="e">
        <f t="shared" si="303"/>
        <v>#N/A</v>
      </c>
      <c r="AO981" s="261" t="e">
        <f t="shared" si="304"/>
        <v>#N/A</v>
      </c>
      <c r="AP981" s="261" t="e">
        <f t="shared" si="305"/>
        <v>#N/A</v>
      </c>
      <c r="AQ981" s="261" t="e">
        <f t="shared" si="306"/>
        <v>#N/A</v>
      </c>
      <c r="BB981">
        <f t="shared" si="309"/>
        <v>0</v>
      </c>
      <c r="BC981">
        <f t="shared" si="307"/>
        <v>0</v>
      </c>
      <c r="BD981" s="28">
        <f t="shared" si="308"/>
        <v>0</v>
      </c>
    </row>
    <row r="982" spans="37:56" x14ac:dyDescent="0.25">
      <c r="AK982">
        <v>0</v>
      </c>
      <c r="AL982" t="e">
        <f t="shared" si="301"/>
        <v>#N/A</v>
      </c>
      <c r="AM982" t="e">
        <f t="shared" si="302"/>
        <v>#N/A</v>
      </c>
      <c r="AN982" t="e">
        <f t="shared" si="303"/>
        <v>#N/A</v>
      </c>
      <c r="AO982" s="261" t="e">
        <f t="shared" si="304"/>
        <v>#N/A</v>
      </c>
      <c r="AP982" s="261" t="e">
        <f t="shared" si="305"/>
        <v>#N/A</v>
      </c>
      <c r="AQ982" s="261" t="e">
        <f t="shared" si="306"/>
        <v>#N/A</v>
      </c>
      <c r="BB982">
        <f t="shared" si="309"/>
        <v>0</v>
      </c>
      <c r="BC982">
        <f t="shared" si="307"/>
        <v>0</v>
      </c>
      <c r="BD982" s="28">
        <f t="shared" si="308"/>
        <v>0</v>
      </c>
    </row>
    <row r="983" spans="37:56" x14ac:dyDescent="0.25">
      <c r="AK983">
        <v>0</v>
      </c>
      <c r="AL983" t="e">
        <f t="shared" si="301"/>
        <v>#N/A</v>
      </c>
      <c r="AM983" t="e">
        <f t="shared" si="302"/>
        <v>#N/A</v>
      </c>
      <c r="AN983" t="e">
        <f t="shared" si="303"/>
        <v>#N/A</v>
      </c>
      <c r="AO983" s="261" t="e">
        <f t="shared" si="304"/>
        <v>#N/A</v>
      </c>
      <c r="AP983" s="261" t="e">
        <f t="shared" si="305"/>
        <v>#N/A</v>
      </c>
      <c r="AQ983" s="261" t="e">
        <f t="shared" si="306"/>
        <v>#N/A</v>
      </c>
      <c r="BB983">
        <f t="shared" si="309"/>
        <v>0</v>
      </c>
      <c r="BC983">
        <f t="shared" si="307"/>
        <v>0</v>
      </c>
      <c r="BD983" s="28">
        <f t="shared" si="308"/>
        <v>0</v>
      </c>
    </row>
    <row r="984" spans="37:56" x14ac:dyDescent="0.25">
      <c r="AK984">
        <v>0</v>
      </c>
      <c r="AL984" t="e">
        <f t="shared" si="301"/>
        <v>#N/A</v>
      </c>
      <c r="AM984" t="e">
        <f t="shared" si="302"/>
        <v>#N/A</v>
      </c>
      <c r="AN984" t="e">
        <f t="shared" si="303"/>
        <v>#N/A</v>
      </c>
      <c r="AO984" s="261" t="e">
        <f t="shared" si="304"/>
        <v>#N/A</v>
      </c>
      <c r="AP984" s="261" t="e">
        <f t="shared" si="305"/>
        <v>#N/A</v>
      </c>
      <c r="AQ984" s="261" t="e">
        <f t="shared" si="306"/>
        <v>#N/A</v>
      </c>
      <c r="BB984">
        <f t="shared" si="309"/>
        <v>0</v>
      </c>
      <c r="BC984">
        <f t="shared" si="307"/>
        <v>0</v>
      </c>
      <c r="BD984" s="28">
        <f t="shared" si="308"/>
        <v>0</v>
      </c>
    </row>
    <row r="985" spans="37:56" x14ac:dyDescent="0.25">
      <c r="AK985">
        <v>0</v>
      </c>
      <c r="AL985" t="e">
        <f t="shared" si="301"/>
        <v>#N/A</v>
      </c>
      <c r="AM985" t="e">
        <f t="shared" si="302"/>
        <v>#N/A</v>
      </c>
      <c r="AN985" t="e">
        <f t="shared" si="303"/>
        <v>#N/A</v>
      </c>
      <c r="AO985" s="261" t="e">
        <f t="shared" si="304"/>
        <v>#N/A</v>
      </c>
      <c r="AP985" s="261" t="e">
        <f t="shared" si="305"/>
        <v>#N/A</v>
      </c>
      <c r="AQ985" s="261" t="e">
        <f t="shared" si="306"/>
        <v>#N/A</v>
      </c>
      <c r="BB985">
        <f t="shared" si="309"/>
        <v>0</v>
      </c>
      <c r="BC985">
        <f t="shared" si="307"/>
        <v>0</v>
      </c>
      <c r="BD985" s="28">
        <f t="shared" si="308"/>
        <v>0</v>
      </c>
    </row>
    <row r="986" spans="37:56" x14ac:dyDescent="0.25">
      <c r="AK986">
        <v>0</v>
      </c>
      <c r="AL986" t="e">
        <f t="shared" si="301"/>
        <v>#N/A</v>
      </c>
      <c r="AM986" t="e">
        <f t="shared" si="302"/>
        <v>#N/A</v>
      </c>
      <c r="AN986" t="e">
        <f t="shared" si="303"/>
        <v>#N/A</v>
      </c>
      <c r="AO986" s="261" t="e">
        <f t="shared" si="304"/>
        <v>#N/A</v>
      </c>
      <c r="AP986" s="261" t="e">
        <f t="shared" si="305"/>
        <v>#N/A</v>
      </c>
      <c r="AQ986" s="261" t="e">
        <f t="shared" si="306"/>
        <v>#N/A</v>
      </c>
      <c r="BB986">
        <f t="shared" si="309"/>
        <v>0</v>
      </c>
      <c r="BC986">
        <f t="shared" si="307"/>
        <v>0</v>
      </c>
      <c r="BD986" s="28">
        <f t="shared" si="308"/>
        <v>0</v>
      </c>
    </row>
    <row r="987" spans="37:56" x14ac:dyDescent="0.25">
      <c r="AK987">
        <v>0</v>
      </c>
      <c r="AL987" t="e">
        <f t="shared" si="301"/>
        <v>#N/A</v>
      </c>
      <c r="AM987" t="e">
        <f t="shared" si="302"/>
        <v>#N/A</v>
      </c>
      <c r="AN987" t="e">
        <f t="shared" si="303"/>
        <v>#N/A</v>
      </c>
      <c r="AO987" s="261" t="e">
        <f t="shared" si="304"/>
        <v>#N/A</v>
      </c>
      <c r="AP987" s="261" t="e">
        <f t="shared" si="305"/>
        <v>#N/A</v>
      </c>
      <c r="AQ987" s="261" t="e">
        <f t="shared" si="306"/>
        <v>#N/A</v>
      </c>
      <c r="BB987">
        <f t="shared" si="309"/>
        <v>0</v>
      </c>
      <c r="BC987">
        <f t="shared" si="307"/>
        <v>0</v>
      </c>
      <c r="BD987" s="28">
        <f t="shared" si="308"/>
        <v>0</v>
      </c>
    </row>
    <row r="988" spans="37:56" x14ac:dyDescent="0.25">
      <c r="AK988">
        <v>0</v>
      </c>
      <c r="AL988" t="e">
        <f t="shared" si="301"/>
        <v>#N/A</v>
      </c>
      <c r="AM988" t="e">
        <f t="shared" si="302"/>
        <v>#N/A</v>
      </c>
      <c r="AN988" t="e">
        <f t="shared" si="303"/>
        <v>#N/A</v>
      </c>
      <c r="AO988" s="261" t="e">
        <f t="shared" si="304"/>
        <v>#N/A</v>
      </c>
      <c r="AP988" s="261" t="e">
        <f t="shared" si="305"/>
        <v>#N/A</v>
      </c>
      <c r="AQ988" s="261" t="e">
        <f t="shared" si="306"/>
        <v>#N/A</v>
      </c>
      <c r="BB988">
        <f t="shared" si="309"/>
        <v>0</v>
      </c>
      <c r="BC988">
        <f t="shared" si="307"/>
        <v>0</v>
      </c>
      <c r="BD988" s="28">
        <f t="shared" si="308"/>
        <v>0</v>
      </c>
    </row>
    <row r="989" spans="37:56" x14ac:dyDescent="0.25">
      <c r="AK989">
        <v>0</v>
      </c>
      <c r="AL989" t="e">
        <f t="shared" si="301"/>
        <v>#N/A</v>
      </c>
      <c r="AM989" t="e">
        <f t="shared" si="302"/>
        <v>#N/A</v>
      </c>
      <c r="AN989" t="e">
        <f t="shared" si="303"/>
        <v>#N/A</v>
      </c>
      <c r="AO989" s="261" t="e">
        <f t="shared" si="304"/>
        <v>#N/A</v>
      </c>
      <c r="AP989" s="261" t="e">
        <f t="shared" si="305"/>
        <v>#N/A</v>
      </c>
      <c r="AQ989" s="261" t="e">
        <f t="shared" si="306"/>
        <v>#N/A</v>
      </c>
      <c r="BB989">
        <f t="shared" si="309"/>
        <v>0</v>
      </c>
      <c r="BC989">
        <f t="shared" si="307"/>
        <v>0</v>
      </c>
      <c r="BD989" s="28">
        <f t="shared" si="308"/>
        <v>0</v>
      </c>
    </row>
    <row r="990" spans="37:56" x14ac:dyDescent="0.25">
      <c r="AK990">
        <v>0</v>
      </c>
      <c r="AL990" t="e">
        <f t="shared" si="301"/>
        <v>#N/A</v>
      </c>
      <c r="AM990" t="e">
        <f t="shared" si="302"/>
        <v>#N/A</v>
      </c>
      <c r="AN990" t="e">
        <f t="shared" si="303"/>
        <v>#N/A</v>
      </c>
      <c r="AO990" s="261" t="e">
        <f t="shared" si="304"/>
        <v>#N/A</v>
      </c>
      <c r="AP990" s="261" t="e">
        <f t="shared" si="305"/>
        <v>#N/A</v>
      </c>
      <c r="AQ990" s="261" t="e">
        <f t="shared" si="306"/>
        <v>#N/A</v>
      </c>
      <c r="BB990">
        <f t="shared" si="309"/>
        <v>0</v>
      </c>
      <c r="BC990">
        <f t="shared" si="307"/>
        <v>0</v>
      </c>
      <c r="BD990" s="28">
        <f t="shared" si="308"/>
        <v>0</v>
      </c>
    </row>
    <row r="991" spans="37:56" x14ac:dyDescent="0.25">
      <c r="AK991">
        <v>0</v>
      </c>
      <c r="AL991" t="e">
        <f t="shared" si="301"/>
        <v>#N/A</v>
      </c>
      <c r="AM991" t="e">
        <f t="shared" si="302"/>
        <v>#N/A</v>
      </c>
      <c r="AN991" t="e">
        <f t="shared" si="303"/>
        <v>#N/A</v>
      </c>
      <c r="AO991" s="261" t="e">
        <f t="shared" si="304"/>
        <v>#N/A</v>
      </c>
      <c r="AP991" s="261" t="e">
        <f t="shared" si="305"/>
        <v>#N/A</v>
      </c>
      <c r="AQ991" s="261" t="e">
        <f t="shared" si="306"/>
        <v>#N/A</v>
      </c>
      <c r="BB991">
        <f t="shared" si="309"/>
        <v>0</v>
      </c>
      <c r="BC991">
        <f t="shared" si="307"/>
        <v>0</v>
      </c>
      <c r="BD991" s="28">
        <f t="shared" si="308"/>
        <v>0</v>
      </c>
    </row>
    <row r="992" spans="37:56" x14ac:dyDescent="0.25">
      <c r="AK992">
        <v>0</v>
      </c>
      <c r="AL992" t="e">
        <f t="shared" si="301"/>
        <v>#N/A</v>
      </c>
      <c r="AM992" t="e">
        <f t="shared" si="302"/>
        <v>#N/A</v>
      </c>
      <c r="AN992" t="e">
        <f t="shared" si="303"/>
        <v>#N/A</v>
      </c>
      <c r="AO992" s="261" t="e">
        <f t="shared" si="304"/>
        <v>#N/A</v>
      </c>
      <c r="AP992" s="261" t="e">
        <f t="shared" si="305"/>
        <v>#N/A</v>
      </c>
      <c r="AQ992" s="261" t="e">
        <f t="shared" si="306"/>
        <v>#N/A</v>
      </c>
      <c r="BB992">
        <f t="shared" si="309"/>
        <v>0</v>
      </c>
      <c r="BC992">
        <f t="shared" si="307"/>
        <v>0</v>
      </c>
      <c r="BD992" s="28">
        <f t="shared" si="308"/>
        <v>0</v>
      </c>
    </row>
    <row r="993" spans="37:56" x14ac:dyDescent="0.25">
      <c r="AK993">
        <v>0</v>
      </c>
      <c r="AL993" t="e">
        <f t="shared" si="301"/>
        <v>#N/A</v>
      </c>
      <c r="AM993" t="e">
        <f t="shared" si="302"/>
        <v>#N/A</v>
      </c>
      <c r="AN993" t="e">
        <f t="shared" si="303"/>
        <v>#N/A</v>
      </c>
      <c r="AO993" s="261" t="e">
        <f t="shared" si="304"/>
        <v>#N/A</v>
      </c>
      <c r="AP993" s="261" t="e">
        <f t="shared" si="305"/>
        <v>#N/A</v>
      </c>
      <c r="AQ993" s="261" t="e">
        <f t="shared" si="306"/>
        <v>#N/A</v>
      </c>
      <c r="BB993">
        <f t="shared" si="309"/>
        <v>0</v>
      </c>
      <c r="BC993">
        <f t="shared" si="307"/>
        <v>0</v>
      </c>
      <c r="BD993" s="28">
        <f t="shared" si="308"/>
        <v>0</v>
      </c>
    </row>
    <row r="994" spans="37:56" x14ac:dyDescent="0.25">
      <c r="AK994">
        <v>0</v>
      </c>
      <c r="AL994" t="e">
        <f t="shared" si="301"/>
        <v>#N/A</v>
      </c>
      <c r="AM994" t="e">
        <f t="shared" si="302"/>
        <v>#N/A</v>
      </c>
      <c r="AN994" t="e">
        <f t="shared" si="303"/>
        <v>#N/A</v>
      </c>
      <c r="AO994" s="261" t="e">
        <f t="shared" si="304"/>
        <v>#N/A</v>
      </c>
      <c r="AP994" s="261" t="e">
        <f t="shared" si="305"/>
        <v>#N/A</v>
      </c>
      <c r="AQ994" s="261" t="e">
        <f t="shared" si="306"/>
        <v>#N/A</v>
      </c>
      <c r="BB994">
        <f t="shared" si="309"/>
        <v>0</v>
      </c>
      <c r="BC994">
        <f t="shared" si="307"/>
        <v>0</v>
      </c>
      <c r="BD994" s="28">
        <f t="shared" si="308"/>
        <v>0</v>
      </c>
    </row>
    <row r="995" spans="37:56" x14ac:dyDescent="0.25">
      <c r="AK995">
        <v>0</v>
      </c>
      <c r="AL995" t="e">
        <f t="shared" si="301"/>
        <v>#N/A</v>
      </c>
      <c r="AM995" t="e">
        <f t="shared" si="302"/>
        <v>#N/A</v>
      </c>
      <c r="AN995" t="e">
        <f t="shared" si="303"/>
        <v>#N/A</v>
      </c>
      <c r="AO995" s="261" t="e">
        <f t="shared" si="304"/>
        <v>#N/A</v>
      </c>
      <c r="AP995" s="261" t="e">
        <f t="shared" si="305"/>
        <v>#N/A</v>
      </c>
      <c r="AQ995" s="261" t="e">
        <f t="shared" si="306"/>
        <v>#N/A</v>
      </c>
      <c r="BB995">
        <f t="shared" si="309"/>
        <v>0</v>
      </c>
      <c r="BC995">
        <f t="shared" si="307"/>
        <v>0</v>
      </c>
      <c r="BD995" s="28">
        <f t="shared" si="308"/>
        <v>0</v>
      </c>
    </row>
    <row r="996" spans="37:56" x14ac:dyDescent="0.25">
      <c r="AK996">
        <v>0</v>
      </c>
      <c r="AL996" t="e">
        <f t="shared" si="301"/>
        <v>#N/A</v>
      </c>
      <c r="AM996" t="e">
        <f t="shared" si="302"/>
        <v>#N/A</v>
      </c>
      <c r="AN996" t="e">
        <f t="shared" si="303"/>
        <v>#N/A</v>
      </c>
      <c r="AO996" s="261" t="e">
        <f t="shared" si="304"/>
        <v>#N/A</v>
      </c>
      <c r="AP996" s="261" t="e">
        <f t="shared" si="305"/>
        <v>#N/A</v>
      </c>
      <c r="AQ996" s="261" t="e">
        <f t="shared" si="306"/>
        <v>#N/A</v>
      </c>
      <c r="BB996">
        <f t="shared" si="309"/>
        <v>0</v>
      </c>
      <c r="BC996">
        <f t="shared" si="307"/>
        <v>0</v>
      </c>
      <c r="BD996" s="28">
        <f t="shared" si="308"/>
        <v>0</v>
      </c>
    </row>
    <row r="997" spans="37:56" x14ac:dyDescent="0.25">
      <c r="AK997">
        <v>0</v>
      </c>
      <c r="AL997" t="e">
        <f t="shared" si="301"/>
        <v>#N/A</v>
      </c>
      <c r="AM997" t="e">
        <f t="shared" si="302"/>
        <v>#N/A</v>
      </c>
      <c r="AN997" t="e">
        <f t="shared" si="303"/>
        <v>#N/A</v>
      </c>
      <c r="AO997" s="261" t="e">
        <f t="shared" si="304"/>
        <v>#N/A</v>
      </c>
      <c r="AP997" s="261" t="e">
        <f t="shared" si="305"/>
        <v>#N/A</v>
      </c>
      <c r="AQ997" s="261" t="e">
        <f t="shared" si="306"/>
        <v>#N/A</v>
      </c>
      <c r="BB997">
        <f t="shared" si="309"/>
        <v>0</v>
      </c>
      <c r="BC997">
        <f t="shared" si="307"/>
        <v>0</v>
      </c>
      <c r="BD997" s="28">
        <f t="shared" si="308"/>
        <v>0</v>
      </c>
    </row>
    <row r="998" spans="37:56" x14ac:dyDescent="0.25">
      <c r="AK998">
        <v>0</v>
      </c>
      <c r="AL998" t="e">
        <f t="shared" si="301"/>
        <v>#N/A</v>
      </c>
      <c r="AM998" t="e">
        <f t="shared" si="302"/>
        <v>#N/A</v>
      </c>
      <c r="AN998" t="e">
        <f t="shared" si="303"/>
        <v>#N/A</v>
      </c>
      <c r="AO998" s="261" t="e">
        <f t="shared" si="304"/>
        <v>#N/A</v>
      </c>
      <c r="AP998" s="261" t="e">
        <f t="shared" si="305"/>
        <v>#N/A</v>
      </c>
      <c r="AQ998" s="261" t="e">
        <f t="shared" si="306"/>
        <v>#N/A</v>
      </c>
      <c r="BB998">
        <f t="shared" si="309"/>
        <v>0</v>
      </c>
      <c r="BC998">
        <f t="shared" si="307"/>
        <v>0</v>
      </c>
      <c r="BD998" s="28">
        <f t="shared" si="308"/>
        <v>0</v>
      </c>
    </row>
    <row r="999" spans="37:56" x14ac:dyDescent="0.25">
      <c r="AK999">
        <v>0</v>
      </c>
      <c r="AL999" t="e">
        <f t="shared" si="301"/>
        <v>#N/A</v>
      </c>
      <c r="AM999" t="e">
        <f t="shared" si="302"/>
        <v>#N/A</v>
      </c>
      <c r="AN999" t="e">
        <f t="shared" si="303"/>
        <v>#N/A</v>
      </c>
      <c r="AO999" s="261" t="e">
        <f t="shared" si="304"/>
        <v>#N/A</v>
      </c>
      <c r="AP999" s="261" t="e">
        <f t="shared" si="305"/>
        <v>#N/A</v>
      </c>
      <c r="AQ999" s="261" t="e">
        <f t="shared" si="306"/>
        <v>#N/A</v>
      </c>
      <c r="BB999">
        <f t="shared" si="309"/>
        <v>0</v>
      </c>
      <c r="BC999">
        <f t="shared" si="307"/>
        <v>0</v>
      </c>
      <c r="BD999" s="28">
        <f t="shared" si="308"/>
        <v>0</v>
      </c>
    </row>
    <row r="1000" spans="37:56" x14ac:dyDescent="0.25">
      <c r="AK1000">
        <v>0</v>
      </c>
      <c r="AL1000" t="e">
        <f t="shared" si="301"/>
        <v>#N/A</v>
      </c>
      <c r="AM1000" t="e">
        <f t="shared" si="302"/>
        <v>#N/A</v>
      </c>
      <c r="AN1000" t="e">
        <f t="shared" si="303"/>
        <v>#N/A</v>
      </c>
      <c r="AO1000" s="261" t="e">
        <f t="shared" si="304"/>
        <v>#N/A</v>
      </c>
      <c r="AP1000" s="261" t="e">
        <f t="shared" si="305"/>
        <v>#N/A</v>
      </c>
      <c r="AQ1000" s="261" t="e">
        <f t="shared" si="306"/>
        <v>#N/A</v>
      </c>
      <c r="BB1000">
        <f t="shared" si="309"/>
        <v>0</v>
      </c>
      <c r="BC1000">
        <f t="shared" si="307"/>
        <v>0</v>
      </c>
      <c r="BD1000" s="28">
        <f t="shared" si="308"/>
        <v>0</v>
      </c>
    </row>
    <row r="1001" spans="37:56" x14ac:dyDescent="0.25">
      <c r="AK1001">
        <v>0</v>
      </c>
      <c r="AL1001" t="e">
        <f t="shared" si="301"/>
        <v>#N/A</v>
      </c>
      <c r="AM1001" t="e">
        <f t="shared" si="302"/>
        <v>#N/A</v>
      </c>
      <c r="AN1001" t="e">
        <f t="shared" si="303"/>
        <v>#N/A</v>
      </c>
      <c r="AO1001" s="261" t="e">
        <f t="shared" si="304"/>
        <v>#N/A</v>
      </c>
      <c r="AP1001" s="261" t="e">
        <f t="shared" si="305"/>
        <v>#N/A</v>
      </c>
      <c r="AQ1001" s="261" t="e">
        <f t="shared" si="306"/>
        <v>#N/A</v>
      </c>
      <c r="BB1001">
        <f t="shared" si="309"/>
        <v>0</v>
      </c>
      <c r="BC1001">
        <f t="shared" si="307"/>
        <v>0</v>
      </c>
      <c r="BD1001" s="28">
        <f t="shared" si="308"/>
        <v>0</v>
      </c>
    </row>
    <row r="1002" spans="37:56" x14ac:dyDescent="0.25">
      <c r="AK1002">
        <v>0</v>
      </c>
      <c r="AL1002" t="e">
        <f t="shared" si="301"/>
        <v>#N/A</v>
      </c>
      <c r="AM1002" t="e">
        <f t="shared" si="302"/>
        <v>#N/A</v>
      </c>
      <c r="AN1002" t="e">
        <f t="shared" si="303"/>
        <v>#N/A</v>
      </c>
      <c r="AO1002" s="261" t="e">
        <f t="shared" si="304"/>
        <v>#N/A</v>
      </c>
      <c r="AP1002" s="261" t="e">
        <f t="shared" si="305"/>
        <v>#N/A</v>
      </c>
      <c r="AQ1002" s="261" t="e">
        <f t="shared" si="306"/>
        <v>#N/A</v>
      </c>
      <c r="BB1002">
        <f t="shared" si="309"/>
        <v>0</v>
      </c>
      <c r="BC1002">
        <f t="shared" si="307"/>
        <v>0</v>
      </c>
      <c r="BD1002" s="28">
        <f t="shared" si="308"/>
        <v>0</v>
      </c>
    </row>
    <row r="1003" spans="37:56" x14ac:dyDescent="0.25">
      <c r="AK1003">
        <v>0</v>
      </c>
      <c r="AL1003" t="e">
        <f t="shared" si="301"/>
        <v>#N/A</v>
      </c>
      <c r="AM1003" t="e">
        <f t="shared" si="302"/>
        <v>#N/A</v>
      </c>
      <c r="AN1003" t="e">
        <f t="shared" si="303"/>
        <v>#N/A</v>
      </c>
      <c r="AO1003" s="261" t="e">
        <f t="shared" si="304"/>
        <v>#N/A</v>
      </c>
      <c r="AP1003" s="261" t="e">
        <f t="shared" si="305"/>
        <v>#N/A</v>
      </c>
      <c r="AQ1003" s="261" t="e">
        <f t="shared" si="306"/>
        <v>#N/A</v>
      </c>
      <c r="BB1003">
        <f t="shared" si="309"/>
        <v>0</v>
      </c>
      <c r="BC1003">
        <f t="shared" si="307"/>
        <v>0</v>
      </c>
      <c r="BD1003" s="28">
        <f t="shared" si="308"/>
        <v>0</v>
      </c>
    </row>
    <row r="1004" spans="37:56" x14ac:dyDescent="0.25">
      <c r="AK1004">
        <v>0</v>
      </c>
      <c r="AL1004" t="e">
        <f t="shared" si="301"/>
        <v>#N/A</v>
      </c>
      <c r="AM1004" t="e">
        <f t="shared" si="302"/>
        <v>#N/A</v>
      </c>
      <c r="AN1004" t="e">
        <f t="shared" si="303"/>
        <v>#N/A</v>
      </c>
      <c r="AO1004" s="261" t="e">
        <f t="shared" si="304"/>
        <v>#N/A</v>
      </c>
      <c r="AP1004" s="261" t="e">
        <f t="shared" si="305"/>
        <v>#N/A</v>
      </c>
      <c r="AQ1004" s="261" t="e">
        <f t="shared" si="306"/>
        <v>#N/A</v>
      </c>
      <c r="BB1004">
        <f t="shared" si="309"/>
        <v>0</v>
      </c>
      <c r="BC1004">
        <f t="shared" si="307"/>
        <v>0</v>
      </c>
      <c r="BD1004" s="28">
        <f t="shared" si="308"/>
        <v>0</v>
      </c>
    </row>
    <row r="1005" spans="37:56" x14ac:dyDescent="0.25">
      <c r="AK1005">
        <v>0</v>
      </c>
      <c r="AL1005" t="e">
        <f t="shared" si="301"/>
        <v>#N/A</v>
      </c>
      <c r="AM1005" t="e">
        <f t="shared" si="302"/>
        <v>#N/A</v>
      </c>
      <c r="AN1005" t="e">
        <f t="shared" si="303"/>
        <v>#N/A</v>
      </c>
      <c r="AO1005" s="261" t="e">
        <f t="shared" si="304"/>
        <v>#N/A</v>
      </c>
      <c r="AP1005" s="261" t="e">
        <f t="shared" si="305"/>
        <v>#N/A</v>
      </c>
      <c r="AQ1005" s="261" t="e">
        <f t="shared" si="306"/>
        <v>#N/A</v>
      </c>
      <c r="BB1005">
        <f t="shared" si="309"/>
        <v>0</v>
      </c>
      <c r="BC1005">
        <f t="shared" si="307"/>
        <v>0</v>
      </c>
      <c r="BD1005" s="28">
        <f t="shared" si="308"/>
        <v>0</v>
      </c>
    </row>
    <row r="1006" spans="37:56" x14ac:dyDescent="0.25">
      <c r="AK1006">
        <v>0</v>
      </c>
      <c r="AL1006" t="e">
        <f t="shared" si="301"/>
        <v>#N/A</v>
      </c>
      <c r="AM1006" t="e">
        <f t="shared" si="302"/>
        <v>#N/A</v>
      </c>
      <c r="AN1006" t="e">
        <f t="shared" si="303"/>
        <v>#N/A</v>
      </c>
      <c r="AO1006" s="261" t="e">
        <f t="shared" si="304"/>
        <v>#N/A</v>
      </c>
      <c r="AP1006" s="261" t="e">
        <f t="shared" si="305"/>
        <v>#N/A</v>
      </c>
      <c r="AQ1006" s="261" t="e">
        <f t="shared" si="306"/>
        <v>#N/A</v>
      </c>
      <c r="BB1006">
        <f t="shared" si="309"/>
        <v>0</v>
      </c>
      <c r="BC1006">
        <f t="shared" si="307"/>
        <v>0</v>
      </c>
      <c r="BD1006" s="28">
        <f t="shared" si="308"/>
        <v>0</v>
      </c>
    </row>
    <row r="1007" spans="37:56" x14ac:dyDescent="0.25">
      <c r="AK1007">
        <v>0</v>
      </c>
      <c r="AL1007" t="e">
        <f t="shared" si="301"/>
        <v>#N/A</v>
      </c>
      <c r="AM1007" t="e">
        <f t="shared" si="302"/>
        <v>#N/A</v>
      </c>
      <c r="AN1007" t="e">
        <f t="shared" si="303"/>
        <v>#N/A</v>
      </c>
      <c r="AO1007" s="261" t="e">
        <f t="shared" si="304"/>
        <v>#N/A</v>
      </c>
      <c r="AP1007" s="261" t="e">
        <f t="shared" si="305"/>
        <v>#N/A</v>
      </c>
      <c r="AQ1007" s="261" t="e">
        <f t="shared" si="306"/>
        <v>#N/A</v>
      </c>
      <c r="BB1007">
        <f t="shared" si="309"/>
        <v>0</v>
      </c>
      <c r="BC1007">
        <f t="shared" si="307"/>
        <v>0</v>
      </c>
      <c r="BD1007" s="28">
        <f t="shared" si="308"/>
        <v>0</v>
      </c>
    </row>
    <row r="1008" spans="37:56" x14ac:dyDescent="0.25">
      <c r="AK1008">
        <v>0</v>
      </c>
      <c r="AL1008" t="e">
        <f t="shared" si="301"/>
        <v>#N/A</v>
      </c>
      <c r="AM1008" t="e">
        <f t="shared" si="302"/>
        <v>#N/A</v>
      </c>
      <c r="AN1008" t="e">
        <f t="shared" si="303"/>
        <v>#N/A</v>
      </c>
      <c r="AO1008" s="261" t="e">
        <f t="shared" si="304"/>
        <v>#N/A</v>
      </c>
      <c r="AP1008" s="261" t="e">
        <f t="shared" si="305"/>
        <v>#N/A</v>
      </c>
      <c r="AQ1008" s="261" t="e">
        <f t="shared" si="306"/>
        <v>#N/A</v>
      </c>
      <c r="BB1008">
        <f t="shared" si="309"/>
        <v>0</v>
      </c>
      <c r="BC1008">
        <f t="shared" si="307"/>
        <v>0</v>
      </c>
      <c r="BD1008" s="28">
        <f t="shared" si="308"/>
        <v>0</v>
      </c>
    </row>
    <row r="1009" spans="37:56" x14ac:dyDescent="0.25">
      <c r="AK1009">
        <v>0</v>
      </c>
      <c r="AL1009" t="e">
        <f t="shared" si="301"/>
        <v>#N/A</v>
      </c>
      <c r="AM1009" t="e">
        <f t="shared" si="302"/>
        <v>#N/A</v>
      </c>
      <c r="AN1009" t="e">
        <f t="shared" si="303"/>
        <v>#N/A</v>
      </c>
      <c r="AO1009" s="261" t="e">
        <f t="shared" si="304"/>
        <v>#N/A</v>
      </c>
      <c r="AP1009" s="261" t="e">
        <f t="shared" si="305"/>
        <v>#N/A</v>
      </c>
      <c r="AQ1009" s="261" t="e">
        <f t="shared" si="306"/>
        <v>#N/A</v>
      </c>
      <c r="BB1009">
        <f t="shared" si="309"/>
        <v>0</v>
      </c>
      <c r="BC1009">
        <f t="shared" si="307"/>
        <v>0</v>
      </c>
      <c r="BD1009" s="28">
        <f t="shared" si="308"/>
        <v>0</v>
      </c>
    </row>
    <row r="1010" spans="37:56" x14ac:dyDescent="0.25">
      <c r="AK1010">
        <v>0</v>
      </c>
      <c r="AL1010" t="e">
        <f t="shared" si="301"/>
        <v>#N/A</v>
      </c>
      <c r="AM1010" t="e">
        <f t="shared" si="302"/>
        <v>#N/A</v>
      </c>
      <c r="AN1010" t="e">
        <f t="shared" si="303"/>
        <v>#N/A</v>
      </c>
      <c r="AO1010" s="261" t="e">
        <f t="shared" si="304"/>
        <v>#N/A</v>
      </c>
      <c r="AP1010" s="261" t="e">
        <f t="shared" si="305"/>
        <v>#N/A</v>
      </c>
      <c r="AQ1010" s="261" t="e">
        <f t="shared" si="306"/>
        <v>#N/A</v>
      </c>
      <c r="BB1010">
        <f t="shared" si="309"/>
        <v>0</v>
      </c>
      <c r="BC1010">
        <f t="shared" si="307"/>
        <v>0</v>
      </c>
      <c r="BD1010" s="28">
        <f t="shared" si="308"/>
        <v>0</v>
      </c>
    </row>
    <row r="1011" spans="37:56" x14ac:dyDescent="0.25">
      <c r="AK1011">
        <v>0</v>
      </c>
      <c r="AL1011" t="e">
        <f t="shared" si="301"/>
        <v>#N/A</v>
      </c>
      <c r="AM1011" t="e">
        <f t="shared" si="302"/>
        <v>#N/A</v>
      </c>
      <c r="AN1011" t="e">
        <f t="shared" si="303"/>
        <v>#N/A</v>
      </c>
      <c r="AO1011" s="261" t="e">
        <f t="shared" si="304"/>
        <v>#N/A</v>
      </c>
      <c r="AP1011" s="261" t="e">
        <f t="shared" si="305"/>
        <v>#N/A</v>
      </c>
      <c r="AQ1011" s="261" t="e">
        <f t="shared" si="306"/>
        <v>#N/A</v>
      </c>
      <c r="BB1011">
        <f t="shared" si="309"/>
        <v>0</v>
      </c>
      <c r="BC1011">
        <f t="shared" si="307"/>
        <v>0</v>
      </c>
      <c r="BD1011" s="28">
        <f t="shared" si="308"/>
        <v>0</v>
      </c>
    </row>
    <row r="1012" spans="37:56" x14ac:dyDescent="0.25">
      <c r="AK1012">
        <v>0</v>
      </c>
      <c r="AL1012" t="e">
        <f t="shared" si="301"/>
        <v>#N/A</v>
      </c>
      <c r="AM1012" t="e">
        <f t="shared" si="302"/>
        <v>#N/A</v>
      </c>
      <c r="AN1012" t="e">
        <f t="shared" si="303"/>
        <v>#N/A</v>
      </c>
      <c r="AO1012" s="261" t="e">
        <f t="shared" si="304"/>
        <v>#N/A</v>
      </c>
      <c r="AP1012" s="261" t="e">
        <f t="shared" si="305"/>
        <v>#N/A</v>
      </c>
      <c r="AQ1012" s="261" t="e">
        <f t="shared" si="306"/>
        <v>#N/A</v>
      </c>
      <c r="BB1012">
        <f t="shared" si="309"/>
        <v>0</v>
      </c>
      <c r="BC1012">
        <f t="shared" si="307"/>
        <v>0</v>
      </c>
      <c r="BD1012" s="28">
        <f t="shared" si="308"/>
        <v>0</v>
      </c>
    </row>
    <row r="1013" spans="37:56" x14ac:dyDescent="0.25">
      <c r="AK1013">
        <v>0</v>
      </c>
      <c r="AL1013" t="e">
        <f t="shared" si="301"/>
        <v>#N/A</v>
      </c>
      <c r="AM1013" t="e">
        <f t="shared" si="302"/>
        <v>#N/A</v>
      </c>
      <c r="AN1013" t="e">
        <f t="shared" si="303"/>
        <v>#N/A</v>
      </c>
      <c r="AO1013" s="261" t="e">
        <f t="shared" si="304"/>
        <v>#N/A</v>
      </c>
      <c r="AP1013" s="261" t="e">
        <f t="shared" si="305"/>
        <v>#N/A</v>
      </c>
      <c r="AQ1013" s="261" t="e">
        <f t="shared" si="306"/>
        <v>#N/A</v>
      </c>
      <c r="BB1013">
        <f t="shared" si="309"/>
        <v>0</v>
      </c>
      <c r="BC1013">
        <f t="shared" si="307"/>
        <v>0</v>
      </c>
      <c r="BD1013" s="28">
        <f t="shared" si="308"/>
        <v>0</v>
      </c>
    </row>
    <row r="1014" spans="37:56" x14ac:dyDescent="0.25">
      <c r="AK1014">
        <v>0</v>
      </c>
      <c r="AL1014" t="e">
        <f t="shared" si="301"/>
        <v>#N/A</v>
      </c>
      <c r="AM1014" t="e">
        <f t="shared" si="302"/>
        <v>#N/A</v>
      </c>
      <c r="AN1014" t="e">
        <f t="shared" si="303"/>
        <v>#N/A</v>
      </c>
      <c r="AO1014" s="261" t="e">
        <f t="shared" si="304"/>
        <v>#N/A</v>
      </c>
      <c r="AP1014" s="261" t="e">
        <f t="shared" si="305"/>
        <v>#N/A</v>
      </c>
      <c r="AQ1014" s="261" t="e">
        <f t="shared" si="306"/>
        <v>#N/A</v>
      </c>
      <c r="BB1014">
        <f t="shared" si="309"/>
        <v>0</v>
      </c>
      <c r="BC1014">
        <f t="shared" si="307"/>
        <v>0</v>
      </c>
      <c r="BD1014" s="28">
        <f t="shared" si="308"/>
        <v>0</v>
      </c>
    </row>
    <row r="1015" spans="37:56" x14ac:dyDescent="0.25">
      <c r="AK1015">
        <v>0</v>
      </c>
      <c r="AL1015" t="e">
        <f t="shared" si="301"/>
        <v>#N/A</v>
      </c>
      <c r="AM1015" t="e">
        <f t="shared" si="302"/>
        <v>#N/A</v>
      </c>
      <c r="AN1015" t="e">
        <f t="shared" si="303"/>
        <v>#N/A</v>
      </c>
      <c r="AO1015" s="261" t="e">
        <f t="shared" si="304"/>
        <v>#N/A</v>
      </c>
      <c r="AP1015" s="261" t="e">
        <f t="shared" si="305"/>
        <v>#N/A</v>
      </c>
      <c r="AQ1015" s="261" t="e">
        <f t="shared" si="306"/>
        <v>#N/A</v>
      </c>
      <c r="BB1015">
        <f t="shared" si="309"/>
        <v>0</v>
      </c>
      <c r="BC1015">
        <f t="shared" si="307"/>
        <v>0</v>
      </c>
      <c r="BD1015" s="28">
        <f t="shared" si="308"/>
        <v>0</v>
      </c>
    </row>
    <row r="1016" spans="37:56" x14ac:dyDescent="0.25">
      <c r="AK1016">
        <v>0</v>
      </c>
      <c r="AL1016" t="e">
        <f t="shared" si="301"/>
        <v>#N/A</v>
      </c>
      <c r="AM1016" t="e">
        <f t="shared" si="302"/>
        <v>#N/A</v>
      </c>
      <c r="AN1016" t="e">
        <f t="shared" si="303"/>
        <v>#N/A</v>
      </c>
      <c r="AO1016" s="261" t="e">
        <f t="shared" si="304"/>
        <v>#N/A</v>
      </c>
      <c r="AP1016" s="261" t="e">
        <f t="shared" si="305"/>
        <v>#N/A</v>
      </c>
      <c r="AQ1016" s="261" t="e">
        <f t="shared" si="306"/>
        <v>#N/A</v>
      </c>
      <c r="BB1016">
        <f t="shared" si="309"/>
        <v>0</v>
      </c>
      <c r="BC1016">
        <f t="shared" si="307"/>
        <v>0</v>
      </c>
      <c r="BD1016" s="28">
        <f t="shared" si="308"/>
        <v>0</v>
      </c>
    </row>
    <row r="1017" spans="37:56" x14ac:dyDescent="0.25">
      <c r="AK1017">
        <v>0</v>
      </c>
      <c r="AL1017" t="e">
        <f t="shared" si="301"/>
        <v>#N/A</v>
      </c>
      <c r="AM1017" t="e">
        <f t="shared" si="302"/>
        <v>#N/A</v>
      </c>
      <c r="AN1017" t="e">
        <f t="shared" si="303"/>
        <v>#N/A</v>
      </c>
      <c r="AO1017" s="261" t="e">
        <f t="shared" si="304"/>
        <v>#N/A</v>
      </c>
      <c r="AP1017" s="261" t="e">
        <f t="shared" si="305"/>
        <v>#N/A</v>
      </c>
      <c r="AQ1017" s="261" t="e">
        <f t="shared" si="306"/>
        <v>#N/A</v>
      </c>
      <c r="BB1017">
        <f t="shared" si="309"/>
        <v>0</v>
      </c>
      <c r="BC1017">
        <f t="shared" si="307"/>
        <v>0</v>
      </c>
      <c r="BD1017" s="28">
        <f t="shared" si="308"/>
        <v>0</v>
      </c>
    </row>
    <row r="1018" spans="37:56" x14ac:dyDescent="0.25">
      <c r="AK1018">
        <v>0</v>
      </c>
      <c r="AL1018" t="e">
        <f t="shared" si="301"/>
        <v>#N/A</v>
      </c>
      <c r="AM1018" t="e">
        <f t="shared" si="302"/>
        <v>#N/A</v>
      </c>
      <c r="AN1018" t="e">
        <f t="shared" si="303"/>
        <v>#N/A</v>
      </c>
      <c r="AO1018" s="261" t="e">
        <f t="shared" si="304"/>
        <v>#N/A</v>
      </c>
      <c r="AP1018" s="261" t="e">
        <f t="shared" si="305"/>
        <v>#N/A</v>
      </c>
      <c r="AQ1018" s="261" t="e">
        <f t="shared" si="306"/>
        <v>#N/A</v>
      </c>
      <c r="BB1018">
        <f t="shared" si="309"/>
        <v>0</v>
      </c>
      <c r="BC1018">
        <f t="shared" si="307"/>
        <v>0</v>
      </c>
      <c r="BD1018" s="28">
        <f t="shared" si="308"/>
        <v>0</v>
      </c>
    </row>
    <row r="1019" spans="37:56" x14ac:dyDescent="0.25">
      <c r="AK1019">
        <v>0</v>
      </c>
      <c r="AL1019" t="e">
        <f t="shared" si="301"/>
        <v>#N/A</v>
      </c>
      <c r="AM1019" t="e">
        <f t="shared" si="302"/>
        <v>#N/A</v>
      </c>
      <c r="AN1019" t="e">
        <f t="shared" si="303"/>
        <v>#N/A</v>
      </c>
      <c r="AO1019" s="261" t="e">
        <f t="shared" si="304"/>
        <v>#N/A</v>
      </c>
      <c r="AP1019" s="261" t="e">
        <f t="shared" si="305"/>
        <v>#N/A</v>
      </c>
      <c r="AQ1019" s="261" t="e">
        <f t="shared" si="306"/>
        <v>#N/A</v>
      </c>
      <c r="BB1019">
        <f t="shared" si="309"/>
        <v>0</v>
      </c>
      <c r="BC1019">
        <f t="shared" si="307"/>
        <v>0</v>
      </c>
      <c r="BD1019" s="28">
        <f t="shared" si="308"/>
        <v>0</v>
      </c>
    </row>
    <row r="1020" spans="37:56" x14ac:dyDescent="0.25">
      <c r="AK1020">
        <v>0</v>
      </c>
      <c r="AL1020" t="e">
        <f t="shared" si="301"/>
        <v>#N/A</v>
      </c>
      <c r="AM1020" t="e">
        <f t="shared" si="302"/>
        <v>#N/A</v>
      </c>
      <c r="AN1020" t="e">
        <f t="shared" si="303"/>
        <v>#N/A</v>
      </c>
      <c r="AO1020" s="261" t="e">
        <f t="shared" si="304"/>
        <v>#N/A</v>
      </c>
      <c r="AP1020" s="261" t="e">
        <f t="shared" si="305"/>
        <v>#N/A</v>
      </c>
      <c r="AQ1020" s="261" t="e">
        <f t="shared" si="306"/>
        <v>#N/A</v>
      </c>
      <c r="BB1020">
        <f t="shared" si="309"/>
        <v>0</v>
      </c>
      <c r="BC1020">
        <f t="shared" si="307"/>
        <v>0</v>
      </c>
      <c r="BD1020" s="28">
        <f t="shared" si="308"/>
        <v>0</v>
      </c>
    </row>
    <row r="1021" spans="37:56" x14ac:dyDescent="0.25">
      <c r="AK1021">
        <v>0</v>
      </c>
      <c r="AL1021" t="e">
        <f t="shared" si="301"/>
        <v>#N/A</v>
      </c>
      <c r="AM1021" t="e">
        <f t="shared" si="302"/>
        <v>#N/A</v>
      </c>
      <c r="AN1021" t="e">
        <f t="shared" si="303"/>
        <v>#N/A</v>
      </c>
      <c r="AO1021" s="261" t="e">
        <f t="shared" si="304"/>
        <v>#N/A</v>
      </c>
      <c r="AP1021" s="261" t="e">
        <f t="shared" si="305"/>
        <v>#N/A</v>
      </c>
      <c r="AQ1021" s="261" t="e">
        <f t="shared" si="306"/>
        <v>#N/A</v>
      </c>
      <c r="BB1021">
        <f t="shared" si="309"/>
        <v>0</v>
      </c>
      <c r="BC1021">
        <f t="shared" si="307"/>
        <v>0</v>
      </c>
      <c r="BD1021" s="28">
        <f t="shared" si="308"/>
        <v>0</v>
      </c>
    </row>
    <row r="1022" spans="37:56" x14ac:dyDescent="0.25">
      <c r="AK1022">
        <v>0</v>
      </c>
      <c r="AL1022" t="e">
        <f t="shared" si="301"/>
        <v>#N/A</v>
      </c>
      <c r="AM1022" t="e">
        <f t="shared" si="302"/>
        <v>#N/A</v>
      </c>
      <c r="AN1022" t="e">
        <f t="shared" si="303"/>
        <v>#N/A</v>
      </c>
      <c r="AO1022" s="261" t="e">
        <f t="shared" si="304"/>
        <v>#N/A</v>
      </c>
      <c r="AP1022" s="261" t="e">
        <f t="shared" si="305"/>
        <v>#N/A</v>
      </c>
      <c r="AQ1022" s="261" t="e">
        <f t="shared" si="306"/>
        <v>#N/A</v>
      </c>
      <c r="BB1022">
        <f t="shared" si="309"/>
        <v>0</v>
      </c>
      <c r="BC1022">
        <f t="shared" si="307"/>
        <v>0</v>
      </c>
      <c r="BD1022" s="28">
        <f t="shared" si="308"/>
        <v>0</v>
      </c>
    </row>
    <row r="1023" spans="37:56" x14ac:dyDescent="0.25">
      <c r="AK1023">
        <v>0</v>
      </c>
      <c r="AL1023" t="e">
        <f t="shared" si="301"/>
        <v>#N/A</v>
      </c>
      <c r="AM1023" t="e">
        <f t="shared" si="302"/>
        <v>#N/A</v>
      </c>
      <c r="AN1023" t="e">
        <f t="shared" si="303"/>
        <v>#N/A</v>
      </c>
      <c r="AO1023" s="261" t="e">
        <f t="shared" si="304"/>
        <v>#N/A</v>
      </c>
      <c r="AP1023" s="261" t="e">
        <f t="shared" si="305"/>
        <v>#N/A</v>
      </c>
      <c r="AQ1023" s="261" t="e">
        <f t="shared" si="306"/>
        <v>#N/A</v>
      </c>
      <c r="BB1023">
        <f t="shared" si="309"/>
        <v>0</v>
      </c>
      <c r="BC1023">
        <f t="shared" si="307"/>
        <v>0</v>
      </c>
      <c r="BD1023" s="28">
        <f t="shared" si="308"/>
        <v>0</v>
      </c>
    </row>
    <row r="1024" spans="37:56" x14ac:dyDescent="0.25">
      <c r="AK1024">
        <v>0</v>
      </c>
      <c r="AL1024" t="e">
        <f t="shared" si="301"/>
        <v>#N/A</v>
      </c>
      <c r="AM1024" t="e">
        <f t="shared" si="302"/>
        <v>#N/A</v>
      </c>
      <c r="AN1024" t="e">
        <f t="shared" si="303"/>
        <v>#N/A</v>
      </c>
      <c r="AO1024" s="261" t="e">
        <f t="shared" si="304"/>
        <v>#N/A</v>
      </c>
      <c r="AP1024" s="261" t="e">
        <f t="shared" si="305"/>
        <v>#N/A</v>
      </c>
      <c r="AQ1024" s="261" t="e">
        <f t="shared" si="306"/>
        <v>#N/A</v>
      </c>
      <c r="BB1024">
        <f t="shared" si="309"/>
        <v>0</v>
      </c>
      <c r="BC1024">
        <f t="shared" si="307"/>
        <v>0</v>
      </c>
      <c r="BD1024" s="28">
        <f t="shared" si="308"/>
        <v>0</v>
      </c>
    </row>
    <row r="1025" spans="37:56" x14ac:dyDescent="0.25">
      <c r="AK1025">
        <v>0</v>
      </c>
      <c r="AL1025" t="e">
        <f t="shared" si="301"/>
        <v>#N/A</v>
      </c>
      <c r="AM1025" t="e">
        <f t="shared" si="302"/>
        <v>#N/A</v>
      </c>
      <c r="AN1025" t="e">
        <f t="shared" si="303"/>
        <v>#N/A</v>
      </c>
      <c r="AO1025" s="261" t="e">
        <f t="shared" si="304"/>
        <v>#N/A</v>
      </c>
      <c r="AP1025" s="261" t="e">
        <f t="shared" si="305"/>
        <v>#N/A</v>
      </c>
      <c r="AQ1025" s="261" t="e">
        <f t="shared" si="306"/>
        <v>#N/A</v>
      </c>
      <c r="BB1025">
        <f t="shared" si="309"/>
        <v>0</v>
      </c>
      <c r="BC1025">
        <f t="shared" si="307"/>
        <v>0</v>
      </c>
      <c r="BD1025" s="28">
        <f t="shared" si="308"/>
        <v>0</v>
      </c>
    </row>
    <row r="1026" spans="37:56" x14ac:dyDescent="0.25">
      <c r="AK1026">
        <v>0</v>
      </c>
      <c r="AL1026" t="e">
        <f t="shared" si="301"/>
        <v>#N/A</v>
      </c>
      <c r="AM1026" t="e">
        <f t="shared" si="302"/>
        <v>#N/A</v>
      </c>
      <c r="AN1026" t="e">
        <f t="shared" si="303"/>
        <v>#N/A</v>
      </c>
      <c r="AO1026" s="261" t="e">
        <f t="shared" si="304"/>
        <v>#N/A</v>
      </c>
      <c r="AP1026" s="261" t="e">
        <f t="shared" si="305"/>
        <v>#N/A</v>
      </c>
      <c r="AQ1026" s="261" t="e">
        <f t="shared" si="306"/>
        <v>#N/A</v>
      </c>
      <c r="BB1026">
        <f t="shared" si="309"/>
        <v>0</v>
      </c>
      <c r="BC1026">
        <f t="shared" si="307"/>
        <v>0</v>
      </c>
      <c r="BD1026" s="28">
        <f t="shared" si="308"/>
        <v>0</v>
      </c>
    </row>
    <row r="1027" spans="37:56" x14ac:dyDescent="0.25">
      <c r="AK1027">
        <v>0</v>
      </c>
      <c r="AL1027" t="e">
        <f t="shared" ref="AL1027:AL1090" si="310">_xlfn.XLOOKUP(AK1027,A:A,F:F)</f>
        <v>#N/A</v>
      </c>
      <c r="AM1027" t="e">
        <f t="shared" ref="AM1027:AM1090" si="311">_xlfn.XLOOKUP(AK1027,A:A,J:J)</f>
        <v>#N/A</v>
      </c>
      <c r="AN1027" t="e">
        <f t="shared" ref="AN1027:AN1090" si="312">_xlfn.XLOOKUP(AK1027,A:A,M:M)+_xlfn.XLOOKUP(AK1027,A:A,N:N)</f>
        <v>#N/A</v>
      </c>
      <c r="AO1027" s="261" t="e">
        <f t="shared" ref="AO1027:AO1090" si="313">_xlfn.XLOOKUP(AK1027,A:A,AG:AG)</f>
        <v>#N/A</v>
      </c>
      <c r="AP1027" s="261" t="e">
        <f t="shared" ref="AP1027:AP1090" si="314">_xlfn.XLOOKUP(AK1027,A:A,AD:AD)</f>
        <v>#N/A</v>
      </c>
      <c r="AQ1027" s="261" t="e">
        <f t="shared" ref="AQ1027:AQ1090" si="315">_xlfn.XLOOKUP(AK1027,A:A,AE:AE)</f>
        <v>#N/A</v>
      </c>
      <c r="BB1027">
        <f t="shared" si="309"/>
        <v>0</v>
      </c>
      <c r="BC1027">
        <f t="shared" ref="BC1027:BC1090" si="316">_xlfn.XLOOKUP(BA1027,A:A,J:J)</f>
        <v>0</v>
      </c>
      <c r="BD1027" s="28">
        <f t="shared" ref="BD1027:BD1090" si="317">_xlfn.XLOOKUP(BA1027,A:A,M:M)+_xlfn.XLOOKUP(BA1027,A:A,N:N)</f>
        <v>0</v>
      </c>
    </row>
    <row r="1028" spans="37:56" x14ac:dyDescent="0.25">
      <c r="AK1028">
        <v>0</v>
      </c>
      <c r="AL1028" t="e">
        <f t="shared" si="310"/>
        <v>#N/A</v>
      </c>
      <c r="AM1028" t="e">
        <f t="shared" si="311"/>
        <v>#N/A</v>
      </c>
      <c r="AN1028" t="e">
        <f t="shared" si="312"/>
        <v>#N/A</v>
      </c>
      <c r="AO1028" s="261" t="e">
        <f t="shared" si="313"/>
        <v>#N/A</v>
      </c>
      <c r="AP1028" s="261" t="e">
        <f t="shared" si="314"/>
        <v>#N/A</v>
      </c>
      <c r="AQ1028" s="261" t="e">
        <f t="shared" si="315"/>
        <v>#N/A</v>
      </c>
      <c r="BB1028">
        <f t="shared" si="309"/>
        <v>0</v>
      </c>
      <c r="BC1028">
        <f t="shared" si="316"/>
        <v>0</v>
      </c>
      <c r="BD1028" s="28">
        <f t="shared" si="317"/>
        <v>0</v>
      </c>
    </row>
    <row r="1029" spans="37:56" x14ac:dyDescent="0.25">
      <c r="AK1029">
        <v>0</v>
      </c>
      <c r="AL1029" t="e">
        <f t="shared" si="310"/>
        <v>#N/A</v>
      </c>
      <c r="AM1029" t="e">
        <f t="shared" si="311"/>
        <v>#N/A</v>
      </c>
      <c r="AN1029" t="e">
        <f t="shared" si="312"/>
        <v>#N/A</v>
      </c>
      <c r="AO1029" s="261" t="e">
        <f t="shared" si="313"/>
        <v>#N/A</v>
      </c>
      <c r="AP1029" s="261" t="e">
        <f t="shared" si="314"/>
        <v>#N/A</v>
      </c>
      <c r="AQ1029" s="261" t="e">
        <f t="shared" si="315"/>
        <v>#N/A</v>
      </c>
      <c r="BB1029">
        <f t="shared" si="309"/>
        <v>0</v>
      </c>
      <c r="BC1029">
        <f t="shared" si="316"/>
        <v>0</v>
      </c>
      <c r="BD1029" s="28">
        <f t="shared" si="317"/>
        <v>0</v>
      </c>
    </row>
    <row r="1030" spans="37:56" x14ac:dyDescent="0.25">
      <c r="AK1030">
        <v>0</v>
      </c>
      <c r="AL1030" t="e">
        <f t="shared" si="310"/>
        <v>#N/A</v>
      </c>
      <c r="AM1030" t="e">
        <f t="shared" si="311"/>
        <v>#N/A</v>
      </c>
      <c r="AN1030" t="e">
        <f t="shared" si="312"/>
        <v>#N/A</v>
      </c>
      <c r="AO1030" s="261" t="e">
        <f t="shared" si="313"/>
        <v>#N/A</v>
      </c>
      <c r="AP1030" s="261" t="e">
        <f t="shared" si="314"/>
        <v>#N/A</v>
      </c>
      <c r="AQ1030" s="261" t="e">
        <f t="shared" si="315"/>
        <v>#N/A</v>
      </c>
      <c r="BB1030">
        <f t="shared" ref="BB1030:BB1093" si="318">_xlfn.XLOOKUP(BA1030,A:A,E:E)</f>
        <v>0</v>
      </c>
      <c r="BC1030">
        <f t="shared" si="316"/>
        <v>0</v>
      </c>
      <c r="BD1030" s="28">
        <f t="shared" si="317"/>
        <v>0</v>
      </c>
    </row>
    <row r="1031" spans="37:56" x14ac:dyDescent="0.25">
      <c r="AK1031">
        <v>0</v>
      </c>
      <c r="AL1031" t="e">
        <f t="shared" si="310"/>
        <v>#N/A</v>
      </c>
      <c r="AM1031" t="e">
        <f t="shared" si="311"/>
        <v>#N/A</v>
      </c>
      <c r="AN1031" t="e">
        <f t="shared" si="312"/>
        <v>#N/A</v>
      </c>
      <c r="AO1031" s="261" t="e">
        <f t="shared" si="313"/>
        <v>#N/A</v>
      </c>
      <c r="AP1031" s="261" t="e">
        <f t="shared" si="314"/>
        <v>#N/A</v>
      </c>
      <c r="AQ1031" s="261" t="e">
        <f t="shared" si="315"/>
        <v>#N/A</v>
      </c>
      <c r="BB1031">
        <f t="shared" si="318"/>
        <v>0</v>
      </c>
      <c r="BC1031">
        <f t="shared" si="316"/>
        <v>0</v>
      </c>
      <c r="BD1031" s="28">
        <f t="shared" si="317"/>
        <v>0</v>
      </c>
    </row>
    <row r="1032" spans="37:56" x14ac:dyDescent="0.25">
      <c r="AK1032">
        <v>0</v>
      </c>
      <c r="AL1032" t="e">
        <f t="shared" si="310"/>
        <v>#N/A</v>
      </c>
      <c r="AM1032" t="e">
        <f t="shared" si="311"/>
        <v>#N/A</v>
      </c>
      <c r="AN1032" t="e">
        <f t="shared" si="312"/>
        <v>#N/A</v>
      </c>
      <c r="AO1032" s="261" t="e">
        <f t="shared" si="313"/>
        <v>#N/A</v>
      </c>
      <c r="AP1032" s="261" t="e">
        <f t="shared" si="314"/>
        <v>#N/A</v>
      </c>
      <c r="AQ1032" s="261" t="e">
        <f t="shared" si="315"/>
        <v>#N/A</v>
      </c>
      <c r="BB1032">
        <f t="shared" si="318"/>
        <v>0</v>
      </c>
      <c r="BC1032">
        <f t="shared" si="316"/>
        <v>0</v>
      </c>
      <c r="BD1032" s="28">
        <f t="shared" si="317"/>
        <v>0</v>
      </c>
    </row>
    <row r="1033" spans="37:56" x14ac:dyDescent="0.25">
      <c r="AK1033">
        <v>0</v>
      </c>
      <c r="AL1033" t="e">
        <f t="shared" si="310"/>
        <v>#N/A</v>
      </c>
      <c r="AM1033" t="e">
        <f t="shared" si="311"/>
        <v>#N/A</v>
      </c>
      <c r="AN1033" t="e">
        <f t="shared" si="312"/>
        <v>#N/A</v>
      </c>
      <c r="AO1033" s="261" t="e">
        <f t="shared" si="313"/>
        <v>#N/A</v>
      </c>
      <c r="AP1033" s="261" t="e">
        <f t="shared" si="314"/>
        <v>#N/A</v>
      </c>
      <c r="AQ1033" s="261" t="e">
        <f t="shared" si="315"/>
        <v>#N/A</v>
      </c>
      <c r="BB1033">
        <f t="shared" si="318"/>
        <v>0</v>
      </c>
      <c r="BC1033">
        <f t="shared" si="316"/>
        <v>0</v>
      </c>
      <c r="BD1033" s="28">
        <f t="shared" si="317"/>
        <v>0</v>
      </c>
    </row>
    <row r="1034" spans="37:56" x14ac:dyDescent="0.25">
      <c r="AK1034">
        <v>0</v>
      </c>
      <c r="AL1034" t="e">
        <f t="shared" si="310"/>
        <v>#N/A</v>
      </c>
      <c r="AM1034" t="e">
        <f t="shared" si="311"/>
        <v>#N/A</v>
      </c>
      <c r="AN1034" t="e">
        <f t="shared" si="312"/>
        <v>#N/A</v>
      </c>
      <c r="AO1034" s="261" t="e">
        <f t="shared" si="313"/>
        <v>#N/A</v>
      </c>
      <c r="AP1034" s="261" t="e">
        <f t="shared" si="314"/>
        <v>#N/A</v>
      </c>
      <c r="AQ1034" s="261" t="e">
        <f t="shared" si="315"/>
        <v>#N/A</v>
      </c>
      <c r="BB1034">
        <f t="shared" si="318"/>
        <v>0</v>
      </c>
      <c r="BC1034">
        <f t="shared" si="316"/>
        <v>0</v>
      </c>
      <c r="BD1034" s="28">
        <f t="shared" si="317"/>
        <v>0</v>
      </c>
    </row>
    <row r="1035" spans="37:56" x14ac:dyDescent="0.25">
      <c r="AK1035">
        <v>0</v>
      </c>
      <c r="AL1035" t="e">
        <f t="shared" si="310"/>
        <v>#N/A</v>
      </c>
      <c r="AM1035" t="e">
        <f t="shared" si="311"/>
        <v>#N/A</v>
      </c>
      <c r="AN1035" t="e">
        <f t="shared" si="312"/>
        <v>#N/A</v>
      </c>
      <c r="AO1035" s="261" t="e">
        <f t="shared" si="313"/>
        <v>#N/A</v>
      </c>
      <c r="AP1035" s="261" t="e">
        <f t="shared" si="314"/>
        <v>#N/A</v>
      </c>
      <c r="AQ1035" s="261" t="e">
        <f t="shared" si="315"/>
        <v>#N/A</v>
      </c>
      <c r="BB1035">
        <f t="shared" si="318"/>
        <v>0</v>
      </c>
      <c r="BC1035">
        <f t="shared" si="316"/>
        <v>0</v>
      </c>
      <c r="BD1035" s="28">
        <f t="shared" si="317"/>
        <v>0</v>
      </c>
    </row>
    <row r="1036" spans="37:56" x14ac:dyDescent="0.25">
      <c r="AK1036">
        <v>0</v>
      </c>
      <c r="AL1036" t="e">
        <f t="shared" si="310"/>
        <v>#N/A</v>
      </c>
      <c r="AM1036" t="e">
        <f t="shared" si="311"/>
        <v>#N/A</v>
      </c>
      <c r="AN1036" t="e">
        <f t="shared" si="312"/>
        <v>#N/A</v>
      </c>
      <c r="AO1036" s="261" t="e">
        <f t="shared" si="313"/>
        <v>#N/A</v>
      </c>
      <c r="AP1036" s="261" t="e">
        <f t="shared" si="314"/>
        <v>#N/A</v>
      </c>
      <c r="AQ1036" s="261" t="e">
        <f t="shared" si="315"/>
        <v>#N/A</v>
      </c>
      <c r="BB1036">
        <f t="shared" si="318"/>
        <v>0</v>
      </c>
      <c r="BC1036">
        <f t="shared" si="316"/>
        <v>0</v>
      </c>
      <c r="BD1036" s="28">
        <f t="shared" si="317"/>
        <v>0</v>
      </c>
    </row>
    <row r="1037" spans="37:56" x14ac:dyDescent="0.25">
      <c r="AK1037">
        <v>0</v>
      </c>
      <c r="AL1037" t="e">
        <f t="shared" si="310"/>
        <v>#N/A</v>
      </c>
      <c r="AM1037" t="e">
        <f t="shared" si="311"/>
        <v>#N/A</v>
      </c>
      <c r="AN1037" t="e">
        <f t="shared" si="312"/>
        <v>#N/A</v>
      </c>
      <c r="AO1037" s="261" t="e">
        <f t="shared" si="313"/>
        <v>#N/A</v>
      </c>
      <c r="AP1037" s="261" t="e">
        <f t="shared" si="314"/>
        <v>#N/A</v>
      </c>
      <c r="AQ1037" s="261" t="e">
        <f t="shared" si="315"/>
        <v>#N/A</v>
      </c>
      <c r="BB1037">
        <f t="shared" si="318"/>
        <v>0</v>
      </c>
      <c r="BC1037">
        <f t="shared" si="316"/>
        <v>0</v>
      </c>
      <c r="BD1037" s="28">
        <f t="shared" si="317"/>
        <v>0</v>
      </c>
    </row>
    <row r="1038" spans="37:56" x14ac:dyDescent="0.25">
      <c r="AK1038">
        <v>0</v>
      </c>
      <c r="AL1038" t="e">
        <f t="shared" si="310"/>
        <v>#N/A</v>
      </c>
      <c r="AM1038" t="e">
        <f t="shared" si="311"/>
        <v>#N/A</v>
      </c>
      <c r="AN1038" t="e">
        <f t="shared" si="312"/>
        <v>#N/A</v>
      </c>
      <c r="AO1038" s="261" t="e">
        <f t="shared" si="313"/>
        <v>#N/A</v>
      </c>
      <c r="AP1038" s="261" t="e">
        <f t="shared" si="314"/>
        <v>#N/A</v>
      </c>
      <c r="AQ1038" s="261" t="e">
        <f t="shared" si="315"/>
        <v>#N/A</v>
      </c>
      <c r="BB1038">
        <f t="shared" si="318"/>
        <v>0</v>
      </c>
      <c r="BC1038">
        <f t="shared" si="316"/>
        <v>0</v>
      </c>
      <c r="BD1038" s="28">
        <f t="shared" si="317"/>
        <v>0</v>
      </c>
    </row>
    <row r="1039" spans="37:56" x14ac:dyDescent="0.25">
      <c r="AK1039">
        <v>0</v>
      </c>
      <c r="AL1039" t="e">
        <f t="shared" si="310"/>
        <v>#N/A</v>
      </c>
      <c r="AM1039" t="e">
        <f t="shared" si="311"/>
        <v>#N/A</v>
      </c>
      <c r="AN1039" t="e">
        <f t="shared" si="312"/>
        <v>#N/A</v>
      </c>
      <c r="AO1039" s="261" t="e">
        <f t="shared" si="313"/>
        <v>#N/A</v>
      </c>
      <c r="AP1039" s="261" t="e">
        <f t="shared" si="314"/>
        <v>#N/A</v>
      </c>
      <c r="AQ1039" s="261" t="e">
        <f t="shared" si="315"/>
        <v>#N/A</v>
      </c>
      <c r="BB1039">
        <f t="shared" si="318"/>
        <v>0</v>
      </c>
      <c r="BC1039">
        <f t="shared" si="316"/>
        <v>0</v>
      </c>
      <c r="BD1039" s="28">
        <f t="shared" si="317"/>
        <v>0</v>
      </c>
    </row>
    <row r="1040" spans="37:56" x14ac:dyDescent="0.25">
      <c r="AK1040">
        <v>0</v>
      </c>
      <c r="AL1040" t="e">
        <f t="shared" si="310"/>
        <v>#N/A</v>
      </c>
      <c r="AM1040" t="e">
        <f t="shared" si="311"/>
        <v>#N/A</v>
      </c>
      <c r="AN1040" t="e">
        <f t="shared" si="312"/>
        <v>#N/A</v>
      </c>
      <c r="AO1040" s="261" t="e">
        <f t="shared" si="313"/>
        <v>#N/A</v>
      </c>
      <c r="AP1040" s="261" t="e">
        <f t="shared" si="314"/>
        <v>#N/A</v>
      </c>
      <c r="AQ1040" s="261" t="e">
        <f t="shared" si="315"/>
        <v>#N/A</v>
      </c>
      <c r="BB1040">
        <f t="shared" si="318"/>
        <v>0</v>
      </c>
      <c r="BC1040">
        <f t="shared" si="316"/>
        <v>0</v>
      </c>
      <c r="BD1040" s="28">
        <f t="shared" si="317"/>
        <v>0</v>
      </c>
    </row>
    <row r="1041" spans="37:56" x14ac:dyDescent="0.25">
      <c r="AK1041">
        <v>0</v>
      </c>
      <c r="AL1041" t="e">
        <f t="shared" si="310"/>
        <v>#N/A</v>
      </c>
      <c r="AM1041" t="e">
        <f t="shared" si="311"/>
        <v>#N/A</v>
      </c>
      <c r="AN1041" t="e">
        <f t="shared" si="312"/>
        <v>#N/A</v>
      </c>
      <c r="AO1041" s="261" t="e">
        <f t="shared" si="313"/>
        <v>#N/A</v>
      </c>
      <c r="AP1041" s="261" t="e">
        <f t="shared" si="314"/>
        <v>#N/A</v>
      </c>
      <c r="AQ1041" s="261" t="e">
        <f t="shared" si="315"/>
        <v>#N/A</v>
      </c>
      <c r="BB1041">
        <f t="shared" si="318"/>
        <v>0</v>
      </c>
      <c r="BC1041">
        <f t="shared" si="316"/>
        <v>0</v>
      </c>
      <c r="BD1041" s="28">
        <f t="shared" si="317"/>
        <v>0</v>
      </c>
    </row>
    <row r="1042" spans="37:56" x14ac:dyDescent="0.25">
      <c r="AK1042">
        <v>0</v>
      </c>
      <c r="AL1042" t="e">
        <f t="shared" si="310"/>
        <v>#N/A</v>
      </c>
      <c r="AM1042" t="e">
        <f t="shared" si="311"/>
        <v>#N/A</v>
      </c>
      <c r="AN1042" t="e">
        <f t="shared" si="312"/>
        <v>#N/A</v>
      </c>
      <c r="AO1042" s="261" t="e">
        <f t="shared" si="313"/>
        <v>#N/A</v>
      </c>
      <c r="AP1042" s="261" t="e">
        <f t="shared" si="314"/>
        <v>#N/A</v>
      </c>
      <c r="AQ1042" s="261" t="e">
        <f t="shared" si="315"/>
        <v>#N/A</v>
      </c>
      <c r="BB1042">
        <f t="shared" si="318"/>
        <v>0</v>
      </c>
      <c r="BC1042">
        <f t="shared" si="316"/>
        <v>0</v>
      </c>
      <c r="BD1042" s="28">
        <f t="shared" si="317"/>
        <v>0</v>
      </c>
    </row>
    <row r="1043" spans="37:56" x14ac:dyDescent="0.25">
      <c r="AK1043">
        <v>0</v>
      </c>
      <c r="AL1043" t="e">
        <f t="shared" si="310"/>
        <v>#N/A</v>
      </c>
      <c r="AM1043" t="e">
        <f t="shared" si="311"/>
        <v>#N/A</v>
      </c>
      <c r="AN1043" t="e">
        <f t="shared" si="312"/>
        <v>#N/A</v>
      </c>
      <c r="AO1043" s="261" t="e">
        <f t="shared" si="313"/>
        <v>#N/A</v>
      </c>
      <c r="AP1043" s="261" t="e">
        <f t="shared" si="314"/>
        <v>#N/A</v>
      </c>
      <c r="AQ1043" s="261" t="e">
        <f t="shared" si="315"/>
        <v>#N/A</v>
      </c>
      <c r="BB1043">
        <f t="shared" si="318"/>
        <v>0</v>
      </c>
      <c r="BC1043">
        <f t="shared" si="316"/>
        <v>0</v>
      </c>
      <c r="BD1043" s="28">
        <f t="shared" si="317"/>
        <v>0</v>
      </c>
    </row>
    <row r="1044" spans="37:56" x14ac:dyDescent="0.25">
      <c r="AK1044">
        <v>0</v>
      </c>
      <c r="AL1044" t="e">
        <f t="shared" si="310"/>
        <v>#N/A</v>
      </c>
      <c r="AM1044" t="e">
        <f t="shared" si="311"/>
        <v>#N/A</v>
      </c>
      <c r="AN1044" t="e">
        <f t="shared" si="312"/>
        <v>#N/A</v>
      </c>
      <c r="AO1044" s="261" t="e">
        <f t="shared" si="313"/>
        <v>#N/A</v>
      </c>
      <c r="AP1044" s="261" t="e">
        <f t="shared" si="314"/>
        <v>#N/A</v>
      </c>
      <c r="AQ1044" s="261" t="e">
        <f t="shared" si="315"/>
        <v>#N/A</v>
      </c>
      <c r="BB1044">
        <f t="shared" si="318"/>
        <v>0</v>
      </c>
      <c r="BC1044">
        <f t="shared" si="316"/>
        <v>0</v>
      </c>
      <c r="BD1044" s="28">
        <f t="shared" si="317"/>
        <v>0</v>
      </c>
    </row>
    <row r="1045" spans="37:56" x14ac:dyDescent="0.25">
      <c r="AK1045">
        <v>0</v>
      </c>
      <c r="AL1045" t="e">
        <f t="shared" si="310"/>
        <v>#N/A</v>
      </c>
      <c r="AM1045" t="e">
        <f t="shared" si="311"/>
        <v>#N/A</v>
      </c>
      <c r="AN1045" t="e">
        <f t="shared" si="312"/>
        <v>#N/A</v>
      </c>
      <c r="AO1045" s="261" t="e">
        <f t="shared" si="313"/>
        <v>#N/A</v>
      </c>
      <c r="AP1045" s="261" t="e">
        <f t="shared" si="314"/>
        <v>#N/A</v>
      </c>
      <c r="AQ1045" s="261" t="e">
        <f t="shared" si="315"/>
        <v>#N/A</v>
      </c>
      <c r="BB1045">
        <f t="shared" si="318"/>
        <v>0</v>
      </c>
      <c r="BC1045">
        <f t="shared" si="316"/>
        <v>0</v>
      </c>
      <c r="BD1045" s="28">
        <f t="shared" si="317"/>
        <v>0</v>
      </c>
    </row>
    <row r="1046" spans="37:56" x14ac:dyDescent="0.25">
      <c r="AK1046">
        <v>0</v>
      </c>
      <c r="AL1046" t="e">
        <f t="shared" si="310"/>
        <v>#N/A</v>
      </c>
      <c r="AM1046" t="e">
        <f t="shared" si="311"/>
        <v>#N/A</v>
      </c>
      <c r="AN1046" t="e">
        <f t="shared" si="312"/>
        <v>#N/A</v>
      </c>
      <c r="AO1046" s="261" t="e">
        <f t="shared" si="313"/>
        <v>#N/A</v>
      </c>
      <c r="AP1046" s="261" t="e">
        <f t="shared" si="314"/>
        <v>#N/A</v>
      </c>
      <c r="AQ1046" s="261" t="e">
        <f t="shared" si="315"/>
        <v>#N/A</v>
      </c>
      <c r="BB1046">
        <f t="shared" si="318"/>
        <v>0</v>
      </c>
      <c r="BC1046">
        <f t="shared" si="316"/>
        <v>0</v>
      </c>
      <c r="BD1046" s="28">
        <f t="shared" si="317"/>
        <v>0</v>
      </c>
    </row>
    <row r="1047" spans="37:56" x14ac:dyDescent="0.25">
      <c r="AK1047">
        <v>0</v>
      </c>
      <c r="AL1047" t="e">
        <f t="shared" si="310"/>
        <v>#N/A</v>
      </c>
      <c r="AM1047" t="e">
        <f t="shared" si="311"/>
        <v>#N/A</v>
      </c>
      <c r="AN1047" t="e">
        <f t="shared" si="312"/>
        <v>#N/A</v>
      </c>
      <c r="AO1047" s="261" t="e">
        <f t="shared" si="313"/>
        <v>#N/A</v>
      </c>
      <c r="AP1047" s="261" t="e">
        <f t="shared" si="314"/>
        <v>#N/A</v>
      </c>
      <c r="AQ1047" s="261" t="e">
        <f t="shared" si="315"/>
        <v>#N/A</v>
      </c>
      <c r="BB1047">
        <f t="shared" si="318"/>
        <v>0</v>
      </c>
      <c r="BC1047">
        <f t="shared" si="316"/>
        <v>0</v>
      </c>
      <c r="BD1047" s="28">
        <f t="shared" si="317"/>
        <v>0</v>
      </c>
    </row>
    <row r="1048" spans="37:56" x14ac:dyDescent="0.25">
      <c r="AK1048">
        <v>0</v>
      </c>
      <c r="AL1048" t="e">
        <f t="shared" si="310"/>
        <v>#N/A</v>
      </c>
      <c r="AM1048" t="e">
        <f t="shared" si="311"/>
        <v>#N/A</v>
      </c>
      <c r="AN1048" t="e">
        <f t="shared" si="312"/>
        <v>#N/A</v>
      </c>
      <c r="AO1048" s="261" t="e">
        <f t="shared" si="313"/>
        <v>#N/A</v>
      </c>
      <c r="AP1048" s="261" t="e">
        <f t="shared" si="314"/>
        <v>#N/A</v>
      </c>
      <c r="AQ1048" s="261" t="e">
        <f t="shared" si="315"/>
        <v>#N/A</v>
      </c>
      <c r="BB1048">
        <f t="shared" si="318"/>
        <v>0</v>
      </c>
      <c r="BC1048">
        <f t="shared" si="316"/>
        <v>0</v>
      </c>
      <c r="BD1048" s="28">
        <f t="shared" si="317"/>
        <v>0</v>
      </c>
    </row>
    <row r="1049" spans="37:56" x14ac:dyDescent="0.25">
      <c r="AK1049">
        <v>0</v>
      </c>
      <c r="AL1049" t="e">
        <f t="shared" si="310"/>
        <v>#N/A</v>
      </c>
      <c r="AM1049" t="e">
        <f t="shared" si="311"/>
        <v>#N/A</v>
      </c>
      <c r="AN1049" t="e">
        <f t="shared" si="312"/>
        <v>#N/A</v>
      </c>
      <c r="AO1049" s="261" t="e">
        <f t="shared" si="313"/>
        <v>#N/A</v>
      </c>
      <c r="AP1049" s="261" t="e">
        <f t="shared" si="314"/>
        <v>#N/A</v>
      </c>
      <c r="AQ1049" s="261" t="e">
        <f t="shared" si="315"/>
        <v>#N/A</v>
      </c>
      <c r="BB1049">
        <f t="shared" si="318"/>
        <v>0</v>
      </c>
      <c r="BC1049">
        <f t="shared" si="316"/>
        <v>0</v>
      </c>
      <c r="BD1049" s="28">
        <f t="shared" si="317"/>
        <v>0</v>
      </c>
    </row>
    <row r="1050" spans="37:56" x14ac:dyDescent="0.25">
      <c r="AK1050">
        <v>0</v>
      </c>
      <c r="AL1050" t="e">
        <f t="shared" si="310"/>
        <v>#N/A</v>
      </c>
      <c r="AM1050" t="e">
        <f t="shared" si="311"/>
        <v>#N/A</v>
      </c>
      <c r="AN1050" t="e">
        <f t="shared" si="312"/>
        <v>#N/A</v>
      </c>
      <c r="AO1050" s="261" t="e">
        <f t="shared" si="313"/>
        <v>#N/A</v>
      </c>
      <c r="AP1050" s="261" t="e">
        <f t="shared" si="314"/>
        <v>#N/A</v>
      </c>
      <c r="AQ1050" s="261" t="e">
        <f t="shared" si="315"/>
        <v>#N/A</v>
      </c>
      <c r="BB1050">
        <f t="shared" si="318"/>
        <v>0</v>
      </c>
      <c r="BC1050">
        <f t="shared" si="316"/>
        <v>0</v>
      </c>
      <c r="BD1050" s="28">
        <f t="shared" si="317"/>
        <v>0</v>
      </c>
    </row>
    <row r="1051" spans="37:56" x14ac:dyDescent="0.25">
      <c r="AK1051">
        <v>0</v>
      </c>
      <c r="AL1051" t="e">
        <f t="shared" si="310"/>
        <v>#N/A</v>
      </c>
      <c r="AM1051" t="e">
        <f t="shared" si="311"/>
        <v>#N/A</v>
      </c>
      <c r="AN1051" t="e">
        <f t="shared" si="312"/>
        <v>#N/A</v>
      </c>
      <c r="AO1051" s="261" t="e">
        <f t="shared" si="313"/>
        <v>#N/A</v>
      </c>
      <c r="AP1051" s="261" t="e">
        <f t="shared" si="314"/>
        <v>#N/A</v>
      </c>
      <c r="AQ1051" s="261" t="e">
        <f t="shared" si="315"/>
        <v>#N/A</v>
      </c>
      <c r="BB1051">
        <f t="shared" si="318"/>
        <v>0</v>
      </c>
      <c r="BC1051">
        <f t="shared" si="316"/>
        <v>0</v>
      </c>
      <c r="BD1051" s="28">
        <f t="shared" si="317"/>
        <v>0</v>
      </c>
    </row>
    <row r="1052" spans="37:56" x14ac:dyDescent="0.25">
      <c r="AK1052">
        <v>0</v>
      </c>
      <c r="AL1052" t="e">
        <f t="shared" si="310"/>
        <v>#N/A</v>
      </c>
      <c r="AM1052" t="e">
        <f t="shared" si="311"/>
        <v>#N/A</v>
      </c>
      <c r="AN1052" t="e">
        <f t="shared" si="312"/>
        <v>#N/A</v>
      </c>
      <c r="AO1052" s="261" t="e">
        <f t="shared" si="313"/>
        <v>#N/A</v>
      </c>
      <c r="AP1052" s="261" t="e">
        <f t="shared" si="314"/>
        <v>#N/A</v>
      </c>
      <c r="AQ1052" s="261" t="e">
        <f t="shared" si="315"/>
        <v>#N/A</v>
      </c>
      <c r="BB1052">
        <f t="shared" si="318"/>
        <v>0</v>
      </c>
      <c r="BC1052">
        <f t="shared" si="316"/>
        <v>0</v>
      </c>
      <c r="BD1052" s="28">
        <f t="shared" si="317"/>
        <v>0</v>
      </c>
    </row>
    <row r="1053" spans="37:56" x14ac:dyDescent="0.25">
      <c r="AK1053">
        <v>0</v>
      </c>
      <c r="AL1053" t="e">
        <f t="shared" si="310"/>
        <v>#N/A</v>
      </c>
      <c r="AM1053" t="e">
        <f t="shared" si="311"/>
        <v>#N/A</v>
      </c>
      <c r="AN1053" t="e">
        <f t="shared" si="312"/>
        <v>#N/A</v>
      </c>
      <c r="AO1053" s="261" t="e">
        <f t="shared" si="313"/>
        <v>#N/A</v>
      </c>
      <c r="AP1053" s="261" t="e">
        <f t="shared" si="314"/>
        <v>#N/A</v>
      </c>
      <c r="AQ1053" s="261" t="e">
        <f t="shared" si="315"/>
        <v>#N/A</v>
      </c>
      <c r="BB1053">
        <f t="shared" si="318"/>
        <v>0</v>
      </c>
      <c r="BC1053">
        <f t="shared" si="316"/>
        <v>0</v>
      </c>
      <c r="BD1053" s="28">
        <f t="shared" si="317"/>
        <v>0</v>
      </c>
    </row>
    <row r="1054" spans="37:56" x14ac:dyDescent="0.25">
      <c r="AK1054">
        <v>0</v>
      </c>
      <c r="AL1054" t="e">
        <f t="shared" si="310"/>
        <v>#N/A</v>
      </c>
      <c r="AM1054" t="e">
        <f t="shared" si="311"/>
        <v>#N/A</v>
      </c>
      <c r="AN1054" t="e">
        <f t="shared" si="312"/>
        <v>#N/A</v>
      </c>
      <c r="AO1054" s="261" t="e">
        <f t="shared" si="313"/>
        <v>#N/A</v>
      </c>
      <c r="AP1054" s="261" t="e">
        <f t="shared" si="314"/>
        <v>#N/A</v>
      </c>
      <c r="AQ1054" s="261" t="e">
        <f t="shared" si="315"/>
        <v>#N/A</v>
      </c>
      <c r="BB1054">
        <f t="shared" si="318"/>
        <v>0</v>
      </c>
      <c r="BC1054">
        <f t="shared" si="316"/>
        <v>0</v>
      </c>
      <c r="BD1054" s="28">
        <f t="shared" si="317"/>
        <v>0</v>
      </c>
    </row>
    <row r="1055" spans="37:56" x14ac:dyDescent="0.25">
      <c r="AK1055">
        <v>0</v>
      </c>
      <c r="AL1055" t="e">
        <f t="shared" si="310"/>
        <v>#N/A</v>
      </c>
      <c r="AM1055" t="e">
        <f t="shared" si="311"/>
        <v>#N/A</v>
      </c>
      <c r="AN1055" t="e">
        <f t="shared" si="312"/>
        <v>#N/A</v>
      </c>
      <c r="AO1055" s="261" t="e">
        <f t="shared" si="313"/>
        <v>#N/A</v>
      </c>
      <c r="AP1055" s="261" t="e">
        <f t="shared" si="314"/>
        <v>#N/A</v>
      </c>
      <c r="AQ1055" s="261" t="e">
        <f t="shared" si="315"/>
        <v>#N/A</v>
      </c>
      <c r="BB1055">
        <f t="shared" si="318"/>
        <v>0</v>
      </c>
      <c r="BC1055">
        <f t="shared" si="316"/>
        <v>0</v>
      </c>
      <c r="BD1055" s="28">
        <f t="shared" si="317"/>
        <v>0</v>
      </c>
    </row>
    <row r="1056" spans="37:56" x14ac:dyDescent="0.25">
      <c r="AK1056">
        <v>0</v>
      </c>
      <c r="AL1056" t="e">
        <f t="shared" si="310"/>
        <v>#N/A</v>
      </c>
      <c r="AM1056" t="e">
        <f t="shared" si="311"/>
        <v>#N/A</v>
      </c>
      <c r="AN1056" t="e">
        <f t="shared" si="312"/>
        <v>#N/A</v>
      </c>
      <c r="AO1056" s="261" t="e">
        <f t="shared" si="313"/>
        <v>#N/A</v>
      </c>
      <c r="AP1056" s="261" t="e">
        <f t="shared" si="314"/>
        <v>#N/A</v>
      </c>
      <c r="AQ1056" s="261" t="e">
        <f t="shared" si="315"/>
        <v>#N/A</v>
      </c>
      <c r="BB1056">
        <f t="shared" si="318"/>
        <v>0</v>
      </c>
      <c r="BC1056">
        <f t="shared" si="316"/>
        <v>0</v>
      </c>
      <c r="BD1056" s="28">
        <f t="shared" si="317"/>
        <v>0</v>
      </c>
    </row>
    <row r="1057" spans="37:56" x14ac:dyDescent="0.25">
      <c r="AK1057">
        <v>0</v>
      </c>
      <c r="AL1057" t="e">
        <f t="shared" si="310"/>
        <v>#N/A</v>
      </c>
      <c r="AM1057" t="e">
        <f t="shared" si="311"/>
        <v>#N/A</v>
      </c>
      <c r="AN1057" t="e">
        <f t="shared" si="312"/>
        <v>#N/A</v>
      </c>
      <c r="AO1057" s="261" t="e">
        <f t="shared" si="313"/>
        <v>#N/A</v>
      </c>
      <c r="AP1057" s="261" t="e">
        <f t="shared" si="314"/>
        <v>#N/A</v>
      </c>
      <c r="AQ1057" s="261" t="e">
        <f t="shared" si="315"/>
        <v>#N/A</v>
      </c>
      <c r="BB1057">
        <f t="shared" si="318"/>
        <v>0</v>
      </c>
      <c r="BC1057">
        <f t="shared" si="316"/>
        <v>0</v>
      </c>
      <c r="BD1057" s="28">
        <f t="shared" si="317"/>
        <v>0</v>
      </c>
    </row>
    <row r="1058" spans="37:56" x14ac:dyDescent="0.25">
      <c r="AK1058">
        <v>0</v>
      </c>
      <c r="AL1058" t="e">
        <f t="shared" si="310"/>
        <v>#N/A</v>
      </c>
      <c r="AM1058" t="e">
        <f t="shared" si="311"/>
        <v>#N/A</v>
      </c>
      <c r="AN1058" t="e">
        <f t="shared" si="312"/>
        <v>#N/A</v>
      </c>
      <c r="AO1058" s="261" t="e">
        <f t="shared" si="313"/>
        <v>#N/A</v>
      </c>
      <c r="AP1058" s="261" t="e">
        <f t="shared" si="314"/>
        <v>#N/A</v>
      </c>
      <c r="AQ1058" s="261" t="e">
        <f t="shared" si="315"/>
        <v>#N/A</v>
      </c>
      <c r="BB1058">
        <f t="shared" si="318"/>
        <v>0</v>
      </c>
      <c r="BC1058">
        <f t="shared" si="316"/>
        <v>0</v>
      </c>
      <c r="BD1058" s="28">
        <f t="shared" si="317"/>
        <v>0</v>
      </c>
    </row>
    <row r="1059" spans="37:56" x14ac:dyDescent="0.25">
      <c r="AK1059">
        <v>0</v>
      </c>
      <c r="AL1059" t="e">
        <f t="shared" si="310"/>
        <v>#N/A</v>
      </c>
      <c r="AM1059" t="e">
        <f t="shared" si="311"/>
        <v>#N/A</v>
      </c>
      <c r="AN1059" t="e">
        <f t="shared" si="312"/>
        <v>#N/A</v>
      </c>
      <c r="AO1059" s="261" t="e">
        <f t="shared" si="313"/>
        <v>#N/A</v>
      </c>
      <c r="AP1059" s="261" t="e">
        <f t="shared" si="314"/>
        <v>#N/A</v>
      </c>
      <c r="AQ1059" s="261" t="e">
        <f t="shared" si="315"/>
        <v>#N/A</v>
      </c>
      <c r="BB1059">
        <f t="shared" si="318"/>
        <v>0</v>
      </c>
      <c r="BC1059">
        <f t="shared" si="316"/>
        <v>0</v>
      </c>
      <c r="BD1059" s="28">
        <f t="shared" si="317"/>
        <v>0</v>
      </c>
    </row>
    <row r="1060" spans="37:56" x14ac:dyDescent="0.25">
      <c r="AK1060">
        <v>0</v>
      </c>
      <c r="AL1060" t="e">
        <f t="shared" si="310"/>
        <v>#N/A</v>
      </c>
      <c r="AM1060" t="e">
        <f t="shared" si="311"/>
        <v>#N/A</v>
      </c>
      <c r="AN1060" t="e">
        <f t="shared" si="312"/>
        <v>#N/A</v>
      </c>
      <c r="AO1060" s="261" t="e">
        <f t="shared" si="313"/>
        <v>#N/A</v>
      </c>
      <c r="AP1060" s="261" t="e">
        <f t="shared" si="314"/>
        <v>#N/A</v>
      </c>
      <c r="AQ1060" s="261" t="e">
        <f t="shared" si="315"/>
        <v>#N/A</v>
      </c>
      <c r="BB1060">
        <f t="shared" si="318"/>
        <v>0</v>
      </c>
      <c r="BC1060">
        <f t="shared" si="316"/>
        <v>0</v>
      </c>
      <c r="BD1060" s="28">
        <f t="shared" si="317"/>
        <v>0</v>
      </c>
    </row>
    <row r="1061" spans="37:56" x14ac:dyDescent="0.25">
      <c r="AK1061">
        <v>0</v>
      </c>
      <c r="AL1061" t="e">
        <f t="shared" si="310"/>
        <v>#N/A</v>
      </c>
      <c r="AM1061" t="e">
        <f t="shared" si="311"/>
        <v>#N/A</v>
      </c>
      <c r="AN1061" t="e">
        <f t="shared" si="312"/>
        <v>#N/A</v>
      </c>
      <c r="AO1061" s="261" t="e">
        <f t="shared" si="313"/>
        <v>#N/A</v>
      </c>
      <c r="AP1061" s="261" t="e">
        <f t="shared" si="314"/>
        <v>#N/A</v>
      </c>
      <c r="AQ1061" s="261" t="e">
        <f t="shared" si="315"/>
        <v>#N/A</v>
      </c>
      <c r="BB1061">
        <f t="shared" si="318"/>
        <v>0</v>
      </c>
      <c r="BC1061">
        <f t="shared" si="316"/>
        <v>0</v>
      </c>
      <c r="BD1061" s="28">
        <f t="shared" si="317"/>
        <v>0</v>
      </c>
    </row>
    <row r="1062" spans="37:56" x14ac:dyDescent="0.25">
      <c r="AK1062">
        <v>0</v>
      </c>
      <c r="AL1062" t="e">
        <f t="shared" si="310"/>
        <v>#N/A</v>
      </c>
      <c r="AM1062" t="e">
        <f t="shared" si="311"/>
        <v>#N/A</v>
      </c>
      <c r="AN1062" t="e">
        <f t="shared" si="312"/>
        <v>#N/A</v>
      </c>
      <c r="AO1062" s="261" t="e">
        <f t="shared" si="313"/>
        <v>#N/A</v>
      </c>
      <c r="AP1062" s="261" t="e">
        <f t="shared" si="314"/>
        <v>#N/A</v>
      </c>
      <c r="AQ1062" s="261" t="e">
        <f t="shared" si="315"/>
        <v>#N/A</v>
      </c>
      <c r="BB1062">
        <f t="shared" si="318"/>
        <v>0</v>
      </c>
      <c r="BC1062">
        <f t="shared" si="316"/>
        <v>0</v>
      </c>
      <c r="BD1062" s="28">
        <f t="shared" si="317"/>
        <v>0</v>
      </c>
    </row>
    <row r="1063" spans="37:56" x14ac:dyDescent="0.25">
      <c r="AK1063">
        <v>0</v>
      </c>
      <c r="AL1063" t="e">
        <f t="shared" si="310"/>
        <v>#N/A</v>
      </c>
      <c r="AM1063" t="e">
        <f t="shared" si="311"/>
        <v>#N/A</v>
      </c>
      <c r="AN1063" t="e">
        <f t="shared" si="312"/>
        <v>#N/A</v>
      </c>
      <c r="AO1063" s="261" t="e">
        <f t="shared" si="313"/>
        <v>#N/A</v>
      </c>
      <c r="AP1063" s="261" t="e">
        <f t="shared" si="314"/>
        <v>#N/A</v>
      </c>
      <c r="AQ1063" s="261" t="e">
        <f t="shared" si="315"/>
        <v>#N/A</v>
      </c>
      <c r="BB1063">
        <f t="shared" si="318"/>
        <v>0</v>
      </c>
      <c r="BC1063">
        <f t="shared" si="316"/>
        <v>0</v>
      </c>
      <c r="BD1063" s="28">
        <f t="shared" si="317"/>
        <v>0</v>
      </c>
    </row>
    <row r="1064" spans="37:56" x14ac:dyDescent="0.25">
      <c r="AK1064">
        <v>0</v>
      </c>
      <c r="AL1064" t="e">
        <f t="shared" si="310"/>
        <v>#N/A</v>
      </c>
      <c r="AM1064" t="e">
        <f t="shared" si="311"/>
        <v>#N/A</v>
      </c>
      <c r="AN1064" t="e">
        <f t="shared" si="312"/>
        <v>#N/A</v>
      </c>
      <c r="AO1064" s="261" t="e">
        <f t="shared" si="313"/>
        <v>#N/A</v>
      </c>
      <c r="AP1064" s="261" t="e">
        <f t="shared" si="314"/>
        <v>#N/A</v>
      </c>
      <c r="AQ1064" s="261" t="e">
        <f t="shared" si="315"/>
        <v>#N/A</v>
      </c>
      <c r="BB1064">
        <f t="shared" si="318"/>
        <v>0</v>
      </c>
      <c r="BC1064">
        <f t="shared" si="316"/>
        <v>0</v>
      </c>
      <c r="BD1064" s="28">
        <f t="shared" si="317"/>
        <v>0</v>
      </c>
    </row>
    <row r="1065" spans="37:56" x14ac:dyDescent="0.25">
      <c r="AK1065">
        <v>0</v>
      </c>
      <c r="AL1065" t="e">
        <f t="shared" si="310"/>
        <v>#N/A</v>
      </c>
      <c r="AM1065" t="e">
        <f t="shared" si="311"/>
        <v>#N/A</v>
      </c>
      <c r="AN1065" t="e">
        <f t="shared" si="312"/>
        <v>#N/A</v>
      </c>
      <c r="AO1065" s="261" t="e">
        <f t="shared" si="313"/>
        <v>#N/A</v>
      </c>
      <c r="AP1065" s="261" t="e">
        <f t="shared" si="314"/>
        <v>#N/A</v>
      </c>
      <c r="AQ1065" s="261" t="e">
        <f t="shared" si="315"/>
        <v>#N/A</v>
      </c>
      <c r="BB1065">
        <f t="shared" si="318"/>
        <v>0</v>
      </c>
      <c r="BC1065">
        <f t="shared" si="316"/>
        <v>0</v>
      </c>
      <c r="BD1065" s="28">
        <f t="shared" si="317"/>
        <v>0</v>
      </c>
    </row>
    <row r="1066" spans="37:56" x14ac:dyDescent="0.25">
      <c r="AK1066">
        <v>0</v>
      </c>
      <c r="AL1066" t="e">
        <f t="shared" si="310"/>
        <v>#N/A</v>
      </c>
      <c r="AM1066" t="e">
        <f t="shared" si="311"/>
        <v>#N/A</v>
      </c>
      <c r="AN1066" t="e">
        <f t="shared" si="312"/>
        <v>#N/A</v>
      </c>
      <c r="AO1066" s="261" t="e">
        <f t="shared" si="313"/>
        <v>#N/A</v>
      </c>
      <c r="AP1066" s="261" t="e">
        <f t="shared" si="314"/>
        <v>#N/A</v>
      </c>
      <c r="AQ1066" s="261" t="e">
        <f t="shared" si="315"/>
        <v>#N/A</v>
      </c>
      <c r="BB1066">
        <f t="shared" si="318"/>
        <v>0</v>
      </c>
      <c r="BC1066">
        <f t="shared" si="316"/>
        <v>0</v>
      </c>
      <c r="BD1066" s="28">
        <f t="shared" si="317"/>
        <v>0</v>
      </c>
    </row>
    <row r="1067" spans="37:56" x14ac:dyDescent="0.25">
      <c r="AK1067">
        <v>0</v>
      </c>
      <c r="AL1067" t="e">
        <f t="shared" si="310"/>
        <v>#N/A</v>
      </c>
      <c r="AM1067" t="e">
        <f t="shared" si="311"/>
        <v>#N/A</v>
      </c>
      <c r="AN1067" t="e">
        <f t="shared" si="312"/>
        <v>#N/A</v>
      </c>
      <c r="AO1067" s="261" t="e">
        <f t="shared" si="313"/>
        <v>#N/A</v>
      </c>
      <c r="AP1067" s="261" t="e">
        <f t="shared" si="314"/>
        <v>#N/A</v>
      </c>
      <c r="AQ1067" s="261" t="e">
        <f t="shared" si="315"/>
        <v>#N/A</v>
      </c>
      <c r="BB1067">
        <f t="shared" si="318"/>
        <v>0</v>
      </c>
      <c r="BC1067">
        <f t="shared" si="316"/>
        <v>0</v>
      </c>
      <c r="BD1067" s="28">
        <f t="shared" si="317"/>
        <v>0</v>
      </c>
    </row>
    <row r="1068" spans="37:56" x14ac:dyDescent="0.25">
      <c r="AK1068">
        <v>0</v>
      </c>
      <c r="AL1068" t="e">
        <f t="shared" si="310"/>
        <v>#N/A</v>
      </c>
      <c r="AM1068" t="e">
        <f t="shared" si="311"/>
        <v>#N/A</v>
      </c>
      <c r="AN1068" t="e">
        <f t="shared" si="312"/>
        <v>#N/A</v>
      </c>
      <c r="AO1068" s="261" t="e">
        <f t="shared" si="313"/>
        <v>#N/A</v>
      </c>
      <c r="AP1068" s="261" t="e">
        <f t="shared" si="314"/>
        <v>#N/A</v>
      </c>
      <c r="AQ1068" s="261" t="e">
        <f t="shared" si="315"/>
        <v>#N/A</v>
      </c>
      <c r="BB1068">
        <f t="shared" si="318"/>
        <v>0</v>
      </c>
      <c r="BC1068">
        <f t="shared" si="316"/>
        <v>0</v>
      </c>
      <c r="BD1068" s="28">
        <f t="shared" si="317"/>
        <v>0</v>
      </c>
    </row>
    <row r="1069" spans="37:56" x14ac:dyDescent="0.25">
      <c r="AK1069">
        <v>0</v>
      </c>
      <c r="AL1069" t="e">
        <f t="shared" si="310"/>
        <v>#N/A</v>
      </c>
      <c r="AM1069" t="e">
        <f t="shared" si="311"/>
        <v>#N/A</v>
      </c>
      <c r="AN1069" t="e">
        <f t="shared" si="312"/>
        <v>#N/A</v>
      </c>
      <c r="AO1069" s="261" t="e">
        <f t="shared" si="313"/>
        <v>#N/A</v>
      </c>
      <c r="AP1069" s="261" t="e">
        <f t="shared" si="314"/>
        <v>#N/A</v>
      </c>
      <c r="AQ1069" s="261" t="e">
        <f t="shared" si="315"/>
        <v>#N/A</v>
      </c>
      <c r="BB1069">
        <f t="shared" si="318"/>
        <v>0</v>
      </c>
      <c r="BC1069">
        <f t="shared" si="316"/>
        <v>0</v>
      </c>
      <c r="BD1069" s="28">
        <f t="shared" si="317"/>
        <v>0</v>
      </c>
    </row>
    <row r="1070" spans="37:56" x14ac:dyDescent="0.25">
      <c r="AK1070">
        <v>0</v>
      </c>
      <c r="AL1070" t="e">
        <f t="shared" si="310"/>
        <v>#N/A</v>
      </c>
      <c r="AM1070" t="e">
        <f t="shared" si="311"/>
        <v>#N/A</v>
      </c>
      <c r="AN1070" t="e">
        <f t="shared" si="312"/>
        <v>#N/A</v>
      </c>
      <c r="AO1070" s="261" t="e">
        <f t="shared" si="313"/>
        <v>#N/A</v>
      </c>
      <c r="AP1070" s="261" t="e">
        <f t="shared" si="314"/>
        <v>#N/A</v>
      </c>
      <c r="AQ1070" s="261" t="e">
        <f t="shared" si="315"/>
        <v>#N/A</v>
      </c>
      <c r="BB1070">
        <f t="shared" si="318"/>
        <v>0</v>
      </c>
      <c r="BC1070">
        <f t="shared" si="316"/>
        <v>0</v>
      </c>
      <c r="BD1070" s="28">
        <f t="shared" si="317"/>
        <v>0</v>
      </c>
    </row>
    <row r="1071" spans="37:56" x14ac:dyDescent="0.25">
      <c r="AK1071">
        <v>0</v>
      </c>
      <c r="AL1071" t="e">
        <f t="shared" si="310"/>
        <v>#N/A</v>
      </c>
      <c r="AM1071" t="e">
        <f t="shared" si="311"/>
        <v>#N/A</v>
      </c>
      <c r="AN1071" t="e">
        <f t="shared" si="312"/>
        <v>#N/A</v>
      </c>
      <c r="AO1071" s="261" t="e">
        <f t="shared" si="313"/>
        <v>#N/A</v>
      </c>
      <c r="AP1071" s="261" t="e">
        <f t="shared" si="314"/>
        <v>#N/A</v>
      </c>
      <c r="AQ1071" s="261" t="e">
        <f t="shared" si="315"/>
        <v>#N/A</v>
      </c>
      <c r="BB1071">
        <f t="shared" si="318"/>
        <v>0</v>
      </c>
      <c r="BC1071">
        <f t="shared" si="316"/>
        <v>0</v>
      </c>
      <c r="BD1071" s="28">
        <f t="shared" si="317"/>
        <v>0</v>
      </c>
    </row>
    <row r="1072" spans="37:56" x14ac:dyDescent="0.25">
      <c r="AK1072">
        <v>0</v>
      </c>
      <c r="AL1072" t="e">
        <f t="shared" si="310"/>
        <v>#N/A</v>
      </c>
      <c r="AM1072" t="e">
        <f t="shared" si="311"/>
        <v>#N/A</v>
      </c>
      <c r="AN1072" t="e">
        <f t="shared" si="312"/>
        <v>#N/A</v>
      </c>
      <c r="AO1072" s="261" t="e">
        <f t="shared" si="313"/>
        <v>#N/A</v>
      </c>
      <c r="AP1072" s="261" t="e">
        <f t="shared" si="314"/>
        <v>#N/A</v>
      </c>
      <c r="AQ1072" s="261" t="e">
        <f t="shared" si="315"/>
        <v>#N/A</v>
      </c>
      <c r="BB1072">
        <f t="shared" si="318"/>
        <v>0</v>
      </c>
      <c r="BC1072">
        <f t="shared" si="316"/>
        <v>0</v>
      </c>
      <c r="BD1072" s="28">
        <f t="shared" si="317"/>
        <v>0</v>
      </c>
    </row>
    <row r="1073" spans="37:56" x14ac:dyDescent="0.25">
      <c r="AK1073">
        <v>0</v>
      </c>
      <c r="AL1073" t="e">
        <f t="shared" si="310"/>
        <v>#N/A</v>
      </c>
      <c r="AM1073" t="e">
        <f t="shared" si="311"/>
        <v>#N/A</v>
      </c>
      <c r="AN1073" t="e">
        <f t="shared" si="312"/>
        <v>#N/A</v>
      </c>
      <c r="AO1073" s="261" t="e">
        <f t="shared" si="313"/>
        <v>#N/A</v>
      </c>
      <c r="AP1073" s="261" t="e">
        <f t="shared" si="314"/>
        <v>#N/A</v>
      </c>
      <c r="AQ1073" s="261" t="e">
        <f t="shared" si="315"/>
        <v>#N/A</v>
      </c>
      <c r="BB1073">
        <f t="shared" si="318"/>
        <v>0</v>
      </c>
      <c r="BC1073">
        <f t="shared" si="316"/>
        <v>0</v>
      </c>
      <c r="BD1073" s="28">
        <f t="shared" si="317"/>
        <v>0</v>
      </c>
    </row>
    <row r="1074" spans="37:56" x14ac:dyDescent="0.25">
      <c r="AK1074">
        <v>0</v>
      </c>
      <c r="AL1074" t="e">
        <f t="shared" si="310"/>
        <v>#N/A</v>
      </c>
      <c r="AM1074" t="e">
        <f t="shared" si="311"/>
        <v>#N/A</v>
      </c>
      <c r="AN1074" t="e">
        <f t="shared" si="312"/>
        <v>#N/A</v>
      </c>
      <c r="AO1074" s="261" t="e">
        <f t="shared" si="313"/>
        <v>#N/A</v>
      </c>
      <c r="AP1074" s="261" t="e">
        <f t="shared" si="314"/>
        <v>#N/A</v>
      </c>
      <c r="AQ1074" s="261" t="e">
        <f t="shared" si="315"/>
        <v>#N/A</v>
      </c>
      <c r="BB1074">
        <f t="shared" si="318"/>
        <v>0</v>
      </c>
      <c r="BC1074">
        <f t="shared" si="316"/>
        <v>0</v>
      </c>
      <c r="BD1074" s="28">
        <f t="shared" si="317"/>
        <v>0</v>
      </c>
    </row>
    <row r="1075" spans="37:56" x14ac:dyDescent="0.25">
      <c r="AK1075">
        <v>0</v>
      </c>
      <c r="AL1075" t="e">
        <f t="shared" si="310"/>
        <v>#N/A</v>
      </c>
      <c r="AM1075" t="e">
        <f t="shared" si="311"/>
        <v>#N/A</v>
      </c>
      <c r="AN1075" t="e">
        <f t="shared" si="312"/>
        <v>#N/A</v>
      </c>
      <c r="AO1075" s="261" t="e">
        <f t="shared" si="313"/>
        <v>#N/A</v>
      </c>
      <c r="AP1075" s="261" t="e">
        <f t="shared" si="314"/>
        <v>#N/A</v>
      </c>
      <c r="AQ1075" s="261" t="e">
        <f t="shared" si="315"/>
        <v>#N/A</v>
      </c>
      <c r="BB1075">
        <f t="shared" si="318"/>
        <v>0</v>
      </c>
      <c r="BC1075">
        <f t="shared" si="316"/>
        <v>0</v>
      </c>
      <c r="BD1075" s="28">
        <f t="shared" si="317"/>
        <v>0</v>
      </c>
    </row>
    <row r="1076" spans="37:56" x14ac:dyDescent="0.25">
      <c r="AK1076">
        <v>0</v>
      </c>
      <c r="AL1076" t="e">
        <f t="shared" si="310"/>
        <v>#N/A</v>
      </c>
      <c r="AM1076" t="e">
        <f t="shared" si="311"/>
        <v>#N/A</v>
      </c>
      <c r="AN1076" t="e">
        <f t="shared" si="312"/>
        <v>#N/A</v>
      </c>
      <c r="AO1076" s="261" t="e">
        <f t="shared" si="313"/>
        <v>#N/A</v>
      </c>
      <c r="AP1076" s="261" t="e">
        <f t="shared" si="314"/>
        <v>#N/A</v>
      </c>
      <c r="AQ1076" s="261" t="e">
        <f t="shared" si="315"/>
        <v>#N/A</v>
      </c>
      <c r="BB1076">
        <f t="shared" si="318"/>
        <v>0</v>
      </c>
      <c r="BC1076">
        <f t="shared" si="316"/>
        <v>0</v>
      </c>
      <c r="BD1076" s="28">
        <f t="shared" si="317"/>
        <v>0</v>
      </c>
    </row>
    <row r="1077" spans="37:56" x14ac:dyDescent="0.25">
      <c r="AK1077">
        <v>0</v>
      </c>
      <c r="AL1077" t="e">
        <f t="shared" si="310"/>
        <v>#N/A</v>
      </c>
      <c r="AM1077" t="e">
        <f t="shared" si="311"/>
        <v>#N/A</v>
      </c>
      <c r="AN1077" t="e">
        <f t="shared" si="312"/>
        <v>#N/A</v>
      </c>
      <c r="AO1077" s="261" t="e">
        <f t="shared" si="313"/>
        <v>#N/A</v>
      </c>
      <c r="AP1077" s="261" t="e">
        <f t="shared" si="314"/>
        <v>#N/A</v>
      </c>
      <c r="AQ1077" s="261" t="e">
        <f t="shared" si="315"/>
        <v>#N/A</v>
      </c>
      <c r="BB1077">
        <f t="shared" si="318"/>
        <v>0</v>
      </c>
      <c r="BC1077">
        <f t="shared" si="316"/>
        <v>0</v>
      </c>
      <c r="BD1077" s="28">
        <f t="shared" si="317"/>
        <v>0</v>
      </c>
    </row>
    <row r="1078" spans="37:56" x14ac:dyDescent="0.25">
      <c r="AK1078">
        <v>0</v>
      </c>
      <c r="AL1078" t="e">
        <f t="shared" si="310"/>
        <v>#N/A</v>
      </c>
      <c r="AM1078" t="e">
        <f t="shared" si="311"/>
        <v>#N/A</v>
      </c>
      <c r="AN1078" t="e">
        <f t="shared" si="312"/>
        <v>#N/A</v>
      </c>
      <c r="AO1078" s="261" t="e">
        <f t="shared" si="313"/>
        <v>#N/A</v>
      </c>
      <c r="AP1078" s="261" t="e">
        <f t="shared" si="314"/>
        <v>#N/A</v>
      </c>
      <c r="AQ1078" s="261" t="e">
        <f t="shared" si="315"/>
        <v>#N/A</v>
      </c>
      <c r="BB1078">
        <f t="shared" si="318"/>
        <v>0</v>
      </c>
      <c r="BC1078">
        <f t="shared" si="316"/>
        <v>0</v>
      </c>
      <c r="BD1078" s="28">
        <f t="shared" si="317"/>
        <v>0</v>
      </c>
    </row>
    <row r="1079" spans="37:56" x14ac:dyDescent="0.25">
      <c r="AK1079">
        <v>0</v>
      </c>
      <c r="AL1079" t="e">
        <f t="shared" si="310"/>
        <v>#N/A</v>
      </c>
      <c r="AM1079" t="e">
        <f t="shared" si="311"/>
        <v>#N/A</v>
      </c>
      <c r="AN1079" t="e">
        <f t="shared" si="312"/>
        <v>#N/A</v>
      </c>
      <c r="AO1079" s="261" t="e">
        <f t="shared" si="313"/>
        <v>#N/A</v>
      </c>
      <c r="AP1079" s="261" t="e">
        <f t="shared" si="314"/>
        <v>#N/A</v>
      </c>
      <c r="AQ1079" s="261" t="e">
        <f t="shared" si="315"/>
        <v>#N/A</v>
      </c>
      <c r="BB1079">
        <f t="shared" si="318"/>
        <v>0</v>
      </c>
      <c r="BC1079">
        <f t="shared" si="316"/>
        <v>0</v>
      </c>
      <c r="BD1079" s="28">
        <f t="shared" si="317"/>
        <v>0</v>
      </c>
    </row>
    <row r="1080" spans="37:56" x14ac:dyDescent="0.25">
      <c r="AK1080">
        <v>0</v>
      </c>
      <c r="AL1080" t="e">
        <f t="shared" si="310"/>
        <v>#N/A</v>
      </c>
      <c r="AM1080" t="e">
        <f t="shared" si="311"/>
        <v>#N/A</v>
      </c>
      <c r="AN1080" t="e">
        <f t="shared" si="312"/>
        <v>#N/A</v>
      </c>
      <c r="AO1080" s="261" t="e">
        <f t="shared" si="313"/>
        <v>#N/A</v>
      </c>
      <c r="AP1080" s="261" t="e">
        <f t="shared" si="314"/>
        <v>#N/A</v>
      </c>
      <c r="AQ1080" s="261" t="e">
        <f t="shared" si="315"/>
        <v>#N/A</v>
      </c>
      <c r="BB1080">
        <f t="shared" si="318"/>
        <v>0</v>
      </c>
      <c r="BC1080">
        <f t="shared" si="316"/>
        <v>0</v>
      </c>
      <c r="BD1080" s="28">
        <f t="shared" si="317"/>
        <v>0</v>
      </c>
    </row>
    <row r="1081" spans="37:56" x14ac:dyDescent="0.25">
      <c r="AK1081">
        <v>0</v>
      </c>
      <c r="AL1081" t="e">
        <f t="shared" si="310"/>
        <v>#N/A</v>
      </c>
      <c r="AM1081" t="e">
        <f t="shared" si="311"/>
        <v>#N/A</v>
      </c>
      <c r="AN1081" t="e">
        <f t="shared" si="312"/>
        <v>#N/A</v>
      </c>
      <c r="AO1081" s="261" t="e">
        <f t="shared" si="313"/>
        <v>#N/A</v>
      </c>
      <c r="AP1081" s="261" t="e">
        <f t="shared" si="314"/>
        <v>#N/A</v>
      </c>
      <c r="AQ1081" s="261" t="e">
        <f t="shared" si="315"/>
        <v>#N/A</v>
      </c>
      <c r="BB1081">
        <f t="shared" si="318"/>
        <v>0</v>
      </c>
      <c r="BC1081">
        <f t="shared" si="316"/>
        <v>0</v>
      </c>
      <c r="BD1081" s="28">
        <f t="shared" si="317"/>
        <v>0</v>
      </c>
    </row>
    <row r="1082" spans="37:56" x14ac:dyDescent="0.25">
      <c r="AK1082">
        <v>0</v>
      </c>
      <c r="AL1082" t="e">
        <f t="shared" si="310"/>
        <v>#N/A</v>
      </c>
      <c r="AM1082" t="e">
        <f t="shared" si="311"/>
        <v>#N/A</v>
      </c>
      <c r="AN1082" t="e">
        <f t="shared" si="312"/>
        <v>#N/A</v>
      </c>
      <c r="AO1082" s="261" t="e">
        <f t="shared" si="313"/>
        <v>#N/A</v>
      </c>
      <c r="AP1082" s="261" t="e">
        <f t="shared" si="314"/>
        <v>#N/A</v>
      </c>
      <c r="AQ1082" s="261" t="e">
        <f t="shared" si="315"/>
        <v>#N/A</v>
      </c>
      <c r="BB1082">
        <f t="shared" si="318"/>
        <v>0</v>
      </c>
      <c r="BC1082">
        <f t="shared" si="316"/>
        <v>0</v>
      </c>
      <c r="BD1082" s="28">
        <f t="shared" si="317"/>
        <v>0</v>
      </c>
    </row>
    <row r="1083" spans="37:56" x14ac:dyDescent="0.25">
      <c r="AK1083">
        <v>0</v>
      </c>
      <c r="AL1083" t="e">
        <f t="shared" si="310"/>
        <v>#N/A</v>
      </c>
      <c r="AM1083" t="e">
        <f t="shared" si="311"/>
        <v>#N/A</v>
      </c>
      <c r="AN1083" t="e">
        <f t="shared" si="312"/>
        <v>#N/A</v>
      </c>
      <c r="AO1083" s="261" t="e">
        <f t="shared" si="313"/>
        <v>#N/A</v>
      </c>
      <c r="AP1083" s="261" t="e">
        <f t="shared" si="314"/>
        <v>#N/A</v>
      </c>
      <c r="AQ1083" s="261" t="e">
        <f t="shared" si="315"/>
        <v>#N/A</v>
      </c>
      <c r="BB1083">
        <f t="shared" si="318"/>
        <v>0</v>
      </c>
      <c r="BC1083">
        <f t="shared" si="316"/>
        <v>0</v>
      </c>
      <c r="BD1083" s="28">
        <f t="shared" si="317"/>
        <v>0</v>
      </c>
    </row>
    <row r="1084" spans="37:56" x14ac:dyDescent="0.25">
      <c r="AK1084">
        <v>0</v>
      </c>
      <c r="AL1084" t="e">
        <f t="shared" si="310"/>
        <v>#N/A</v>
      </c>
      <c r="AM1084" t="e">
        <f t="shared" si="311"/>
        <v>#N/A</v>
      </c>
      <c r="AN1084" t="e">
        <f t="shared" si="312"/>
        <v>#N/A</v>
      </c>
      <c r="AO1084" s="261" t="e">
        <f t="shared" si="313"/>
        <v>#N/A</v>
      </c>
      <c r="AP1084" s="261" t="e">
        <f t="shared" si="314"/>
        <v>#N/A</v>
      </c>
      <c r="AQ1084" s="261" t="e">
        <f t="shared" si="315"/>
        <v>#N/A</v>
      </c>
      <c r="BB1084">
        <f t="shared" si="318"/>
        <v>0</v>
      </c>
      <c r="BC1084">
        <f t="shared" si="316"/>
        <v>0</v>
      </c>
      <c r="BD1084" s="28">
        <f t="shared" si="317"/>
        <v>0</v>
      </c>
    </row>
    <row r="1085" spans="37:56" x14ac:dyDescent="0.25">
      <c r="AK1085">
        <v>0</v>
      </c>
      <c r="AL1085" t="e">
        <f t="shared" si="310"/>
        <v>#N/A</v>
      </c>
      <c r="AM1085" t="e">
        <f t="shared" si="311"/>
        <v>#N/A</v>
      </c>
      <c r="AN1085" t="e">
        <f t="shared" si="312"/>
        <v>#N/A</v>
      </c>
      <c r="AO1085" s="261" t="e">
        <f t="shared" si="313"/>
        <v>#N/A</v>
      </c>
      <c r="AP1085" s="261" t="e">
        <f t="shared" si="314"/>
        <v>#N/A</v>
      </c>
      <c r="AQ1085" s="261" t="e">
        <f t="shared" si="315"/>
        <v>#N/A</v>
      </c>
      <c r="BB1085">
        <f t="shared" si="318"/>
        <v>0</v>
      </c>
      <c r="BC1085">
        <f t="shared" si="316"/>
        <v>0</v>
      </c>
      <c r="BD1085" s="28">
        <f t="shared" si="317"/>
        <v>0</v>
      </c>
    </row>
    <row r="1086" spans="37:56" x14ac:dyDescent="0.25">
      <c r="AK1086">
        <v>0</v>
      </c>
      <c r="AL1086" t="e">
        <f t="shared" si="310"/>
        <v>#N/A</v>
      </c>
      <c r="AM1086" t="e">
        <f t="shared" si="311"/>
        <v>#N/A</v>
      </c>
      <c r="AN1086" t="e">
        <f t="shared" si="312"/>
        <v>#N/A</v>
      </c>
      <c r="AO1086" s="261" t="e">
        <f t="shared" si="313"/>
        <v>#N/A</v>
      </c>
      <c r="AP1086" s="261" t="e">
        <f t="shared" si="314"/>
        <v>#N/A</v>
      </c>
      <c r="AQ1086" s="261" t="e">
        <f t="shared" si="315"/>
        <v>#N/A</v>
      </c>
      <c r="BB1086">
        <f t="shared" si="318"/>
        <v>0</v>
      </c>
      <c r="BC1086">
        <f t="shared" si="316"/>
        <v>0</v>
      </c>
      <c r="BD1086" s="28">
        <f t="shared" si="317"/>
        <v>0</v>
      </c>
    </row>
    <row r="1087" spans="37:56" x14ac:dyDescent="0.25">
      <c r="AK1087">
        <v>0</v>
      </c>
      <c r="AL1087" t="e">
        <f t="shared" si="310"/>
        <v>#N/A</v>
      </c>
      <c r="AM1087" t="e">
        <f t="shared" si="311"/>
        <v>#N/A</v>
      </c>
      <c r="AN1087" t="e">
        <f t="shared" si="312"/>
        <v>#N/A</v>
      </c>
      <c r="AO1087" s="261" t="e">
        <f t="shared" si="313"/>
        <v>#N/A</v>
      </c>
      <c r="AP1087" s="261" t="e">
        <f t="shared" si="314"/>
        <v>#N/A</v>
      </c>
      <c r="AQ1087" s="261" t="e">
        <f t="shared" si="315"/>
        <v>#N/A</v>
      </c>
      <c r="BB1087">
        <f t="shared" si="318"/>
        <v>0</v>
      </c>
      <c r="BC1087">
        <f t="shared" si="316"/>
        <v>0</v>
      </c>
      <c r="BD1087" s="28">
        <f t="shared" si="317"/>
        <v>0</v>
      </c>
    </row>
    <row r="1088" spans="37:56" x14ac:dyDescent="0.25">
      <c r="AK1088">
        <v>0</v>
      </c>
      <c r="AL1088" t="e">
        <f t="shared" si="310"/>
        <v>#N/A</v>
      </c>
      <c r="AM1088" t="e">
        <f t="shared" si="311"/>
        <v>#N/A</v>
      </c>
      <c r="AN1088" t="e">
        <f t="shared" si="312"/>
        <v>#N/A</v>
      </c>
      <c r="AO1088" s="261" t="e">
        <f t="shared" si="313"/>
        <v>#N/A</v>
      </c>
      <c r="AP1088" s="261" t="e">
        <f t="shared" si="314"/>
        <v>#N/A</v>
      </c>
      <c r="AQ1088" s="261" t="e">
        <f t="shared" si="315"/>
        <v>#N/A</v>
      </c>
      <c r="BB1088">
        <f t="shared" si="318"/>
        <v>0</v>
      </c>
      <c r="BC1088">
        <f t="shared" si="316"/>
        <v>0</v>
      </c>
      <c r="BD1088" s="28">
        <f t="shared" si="317"/>
        <v>0</v>
      </c>
    </row>
    <row r="1089" spans="37:56" x14ac:dyDescent="0.25">
      <c r="AK1089">
        <v>0</v>
      </c>
      <c r="AL1089" t="e">
        <f t="shared" si="310"/>
        <v>#N/A</v>
      </c>
      <c r="AM1089" t="e">
        <f t="shared" si="311"/>
        <v>#N/A</v>
      </c>
      <c r="AN1089" t="e">
        <f t="shared" si="312"/>
        <v>#N/A</v>
      </c>
      <c r="AO1089" s="261" t="e">
        <f t="shared" si="313"/>
        <v>#N/A</v>
      </c>
      <c r="AP1089" s="261" t="e">
        <f t="shared" si="314"/>
        <v>#N/A</v>
      </c>
      <c r="AQ1089" s="261" t="e">
        <f t="shared" si="315"/>
        <v>#N/A</v>
      </c>
      <c r="BB1089">
        <f t="shared" si="318"/>
        <v>0</v>
      </c>
      <c r="BC1089">
        <f t="shared" si="316"/>
        <v>0</v>
      </c>
      <c r="BD1089" s="28">
        <f t="shared" si="317"/>
        <v>0</v>
      </c>
    </row>
    <row r="1090" spans="37:56" x14ac:dyDescent="0.25">
      <c r="AK1090">
        <v>0</v>
      </c>
      <c r="AL1090" t="e">
        <f t="shared" si="310"/>
        <v>#N/A</v>
      </c>
      <c r="AM1090" t="e">
        <f t="shared" si="311"/>
        <v>#N/A</v>
      </c>
      <c r="AN1090" t="e">
        <f t="shared" si="312"/>
        <v>#N/A</v>
      </c>
      <c r="AO1090" s="261" t="e">
        <f t="shared" si="313"/>
        <v>#N/A</v>
      </c>
      <c r="AP1090" s="261" t="e">
        <f t="shared" si="314"/>
        <v>#N/A</v>
      </c>
      <c r="AQ1090" s="261" t="e">
        <f t="shared" si="315"/>
        <v>#N/A</v>
      </c>
      <c r="BB1090">
        <f t="shared" si="318"/>
        <v>0</v>
      </c>
      <c r="BC1090">
        <f t="shared" si="316"/>
        <v>0</v>
      </c>
      <c r="BD1090" s="28">
        <f t="shared" si="317"/>
        <v>0</v>
      </c>
    </row>
    <row r="1091" spans="37:56" x14ac:dyDescent="0.25">
      <c r="AK1091">
        <v>0</v>
      </c>
      <c r="AL1091" t="e">
        <f t="shared" ref="AL1091:AL1154" si="319">_xlfn.XLOOKUP(AK1091,A:A,F:F)</f>
        <v>#N/A</v>
      </c>
      <c r="AM1091" t="e">
        <f t="shared" ref="AM1091:AM1154" si="320">_xlfn.XLOOKUP(AK1091,A:A,J:J)</f>
        <v>#N/A</v>
      </c>
      <c r="AN1091" t="e">
        <f t="shared" ref="AN1091:AN1154" si="321">_xlfn.XLOOKUP(AK1091,A:A,M:M)+_xlfn.XLOOKUP(AK1091,A:A,N:N)</f>
        <v>#N/A</v>
      </c>
      <c r="AO1091" s="261" t="e">
        <f t="shared" ref="AO1091:AO1154" si="322">_xlfn.XLOOKUP(AK1091,A:A,AG:AG)</f>
        <v>#N/A</v>
      </c>
      <c r="AP1091" s="261" t="e">
        <f t="shared" ref="AP1091:AP1154" si="323">_xlfn.XLOOKUP(AK1091,A:A,AD:AD)</f>
        <v>#N/A</v>
      </c>
      <c r="AQ1091" s="261" t="e">
        <f t="shared" ref="AQ1091:AQ1154" si="324">_xlfn.XLOOKUP(AK1091,A:A,AE:AE)</f>
        <v>#N/A</v>
      </c>
      <c r="BB1091">
        <f t="shared" si="318"/>
        <v>0</v>
      </c>
      <c r="BC1091">
        <f t="shared" ref="BC1091:BC1154" si="325">_xlfn.XLOOKUP(BA1091,A:A,J:J)</f>
        <v>0</v>
      </c>
      <c r="BD1091" s="28">
        <f t="shared" ref="BD1091:BD1154" si="326">_xlfn.XLOOKUP(BA1091,A:A,M:M)+_xlfn.XLOOKUP(BA1091,A:A,N:N)</f>
        <v>0</v>
      </c>
    </row>
    <row r="1092" spans="37:56" x14ac:dyDescent="0.25">
      <c r="AK1092">
        <v>0</v>
      </c>
      <c r="AL1092" t="e">
        <f t="shared" si="319"/>
        <v>#N/A</v>
      </c>
      <c r="AM1092" t="e">
        <f t="shared" si="320"/>
        <v>#N/A</v>
      </c>
      <c r="AN1092" t="e">
        <f t="shared" si="321"/>
        <v>#N/A</v>
      </c>
      <c r="AO1092" s="261" t="e">
        <f t="shared" si="322"/>
        <v>#N/A</v>
      </c>
      <c r="AP1092" s="261" t="e">
        <f t="shared" si="323"/>
        <v>#N/A</v>
      </c>
      <c r="AQ1092" s="261" t="e">
        <f t="shared" si="324"/>
        <v>#N/A</v>
      </c>
      <c r="BB1092">
        <f t="shared" si="318"/>
        <v>0</v>
      </c>
      <c r="BC1092">
        <f t="shared" si="325"/>
        <v>0</v>
      </c>
      <c r="BD1092" s="28">
        <f t="shared" si="326"/>
        <v>0</v>
      </c>
    </row>
    <row r="1093" spans="37:56" x14ac:dyDescent="0.25">
      <c r="AK1093">
        <v>0</v>
      </c>
      <c r="AL1093" t="e">
        <f t="shared" si="319"/>
        <v>#N/A</v>
      </c>
      <c r="AM1093" t="e">
        <f t="shared" si="320"/>
        <v>#N/A</v>
      </c>
      <c r="AN1093" t="e">
        <f t="shared" si="321"/>
        <v>#N/A</v>
      </c>
      <c r="AO1093" s="261" t="e">
        <f t="shared" si="322"/>
        <v>#N/A</v>
      </c>
      <c r="AP1093" s="261" t="e">
        <f t="shared" si="323"/>
        <v>#N/A</v>
      </c>
      <c r="AQ1093" s="261" t="e">
        <f t="shared" si="324"/>
        <v>#N/A</v>
      </c>
      <c r="BB1093">
        <f t="shared" si="318"/>
        <v>0</v>
      </c>
      <c r="BC1093">
        <f t="shared" si="325"/>
        <v>0</v>
      </c>
      <c r="BD1093" s="28">
        <f t="shared" si="326"/>
        <v>0</v>
      </c>
    </row>
    <row r="1094" spans="37:56" x14ac:dyDescent="0.25">
      <c r="AK1094">
        <v>0</v>
      </c>
      <c r="AL1094" t="e">
        <f t="shared" si="319"/>
        <v>#N/A</v>
      </c>
      <c r="AM1094" t="e">
        <f t="shared" si="320"/>
        <v>#N/A</v>
      </c>
      <c r="AN1094" t="e">
        <f t="shared" si="321"/>
        <v>#N/A</v>
      </c>
      <c r="AO1094" s="261" t="e">
        <f t="shared" si="322"/>
        <v>#N/A</v>
      </c>
      <c r="AP1094" s="261" t="e">
        <f t="shared" si="323"/>
        <v>#N/A</v>
      </c>
      <c r="AQ1094" s="261" t="e">
        <f t="shared" si="324"/>
        <v>#N/A</v>
      </c>
      <c r="BB1094">
        <f t="shared" ref="BB1094:BB1157" si="327">_xlfn.XLOOKUP(BA1094,A:A,E:E)</f>
        <v>0</v>
      </c>
      <c r="BC1094">
        <f t="shared" si="325"/>
        <v>0</v>
      </c>
      <c r="BD1094" s="28">
        <f t="shared" si="326"/>
        <v>0</v>
      </c>
    </row>
    <row r="1095" spans="37:56" x14ac:dyDescent="0.25">
      <c r="AK1095">
        <v>0</v>
      </c>
      <c r="AL1095" t="e">
        <f t="shared" si="319"/>
        <v>#N/A</v>
      </c>
      <c r="AM1095" t="e">
        <f t="shared" si="320"/>
        <v>#N/A</v>
      </c>
      <c r="AN1095" t="e">
        <f t="shared" si="321"/>
        <v>#N/A</v>
      </c>
      <c r="AO1095" s="261" t="e">
        <f t="shared" si="322"/>
        <v>#N/A</v>
      </c>
      <c r="AP1095" s="261" t="e">
        <f t="shared" si="323"/>
        <v>#N/A</v>
      </c>
      <c r="AQ1095" s="261" t="e">
        <f t="shared" si="324"/>
        <v>#N/A</v>
      </c>
      <c r="BB1095">
        <f t="shared" si="327"/>
        <v>0</v>
      </c>
      <c r="BC1095">
        <f t="shared" si="325"/>
        <v>0</v>
      </c>
      <c r="BD1095" s="28">
        <f t="shared" si="326"/>
        <v>0</v>
      </c>
    </row>
    <row r="1096" spans="37:56" x14ac:dyDescent="0.25">
      <c r="AK1096">
        <v>0</v>
      </c>
      <c r="AL1096" t="e">
        <f t="shared" si="319"/>
        <v>#N/A</v>
      </c>
      <c r="AM1096" t="e">
        <f t="shared" si="320"/>
        <v>#N/A</v>
      </c>
      <c r="AN1096" t="e">
        <f t="shared" si="321"/>
        <v>#N/A</v>
      </c>
      <c r="AO1096" s="261" t="e">
        <f t="shared" si="322"/>
        <v>#N/A</v>
      </c>
      <c r="AP1096" s="261" t="e">
        <f t="shared" si="323"/>
        <v>#N/A</v>
      </c>
      <c r="AQ1096" s="261" t="e">
        <f t="shared" si="324"/>
        <v>#N/A</v>
      </c>
      <c r="BB1096">
        <f t="shared" si="327"/>
        <v>0</v>
      </c>
      <c r="BC1096">
        <f t="shared" si="325"/>
        <v>0</v>
      </c>
      <c r="BD1096" s="28">
        <f t="shared" si="326"/>
        <v>0</v>
      </c>
    </row>
    <row r="1097" spans="37:56" x14ac:dyDescent="0.25">
      <c r="AK1097">
        <v>0</v>
      </c>
      <c r="AL1097" t="e">
        <f t="shared" si="319"/>
        <v>#N/A</v>
      </c>
      <c r="AM1097" t="e">
        <f t="shared" si="320"/>
        <v>#N/A</v>
      </c>
      <c r="AN1097" t="e">
        <f t="shared" si="321"/>
        <v>#N/A</v>
      </c>
      <c r="AO1097" s="261" t="e">
        <f t="shared" si="322"/>
        <v>#N/A</v>
      </c>
      <c r="AP1097" s="261" t="e">
        <f t="shared" si="323"/>
        <v>#N/A</v>
      </c>
      <c r="AQ1097" s="261" t="e">
        <f t="shared" si="324"/>
        <v>#N/A</v>
      </c>
      <c r="BB1097">
        <f t="shared" si="327"/>
        <v>0</v>
      </c>
      <c r="BC1097">
        <f t="shared" si="325"/>
        <v>0</v>
      </c>
      <c r="BD1097" s="28">
        <f t="shared" si="326"/>
        <v>0</v>
      </c>
    </row>
    <row r="1098" spans="37:56" x14ac:dyDescent="0.25">
      <c r="AK1098">
        <v>0</v>
      </c>
      <c r="AL1098" t="e">
        <f t="shared" si="319"/>
        <v>#N/A</v>
      </c>
      <c r="AM1098" t="e">
        <f t="shared" si="320"/>
        <v>#N/A</v>
      </c>
      <c r="AN1098" t="e">
        <f t="shared" si="321"/>
        <v>#N/A</v>
      </c>
      <c r="AO1098" s="261" t="e">
        <f t="shared" si="322"/>
        <v>#N/A</v>
      </c>
      <c r="AP1098" s="261" t="e">
        <f t="shared" si="323"/>
        <v>#N/A</v>
      </c>
      <c r="AQ1098" s="261" t="e">
        <f t="shared" si="324"/>
        <v>#N/A</v>
      </c>
      <c r="BB1098">
        <f t="shared" si="327"/>
        <v>0</v>
      </c>
      <c r="BC1098">
        <f t="shared" si="325"/>
        <v>0</v>
      </c>
      <c r="BD1098" s="28">
        <f t="shared" si="326"/>
        <v>0</v>
      </c>
    </row>
    <row r="1099" spans="37:56" x14ac:dyDescent="0.25">
      <c r="AK1099">
        <v>0</v>
      </c>
      <c r="AL1099" t="e">
        <f t="shared" si="319"/>
        <v>#N/A</v>
      </c>
      <c r="AM1099" t="e">
        <f t="shared" si="320"/>
        <v>#N/A</v>
      </c>
      <c r="AN1099" t="e">
        <f t="shared" si="321"/>
        <v>#N/A</v>
      </c>
      <c r="AO1099" s="261" t="e">
        <f t="shared" si="322"/>
        <v>#N/A</v>
      </c>
      <c r="AP1099" s="261" t="e">
        <f t="shared" si="323"/>
        <v>#N/A</v>
      </c>
      <c r="AQ1099" s="261" t="e">
        <f t="shared" si="324"/>
        <v>#N/A</v>
      </c>
      <c r="BB1099">
        <f t="shared" si="327"/>
        <v>0</v>
      </c>
      <c r="BC1099">
        <f t="shared" si="325"/>
        <v>0</v>
      </c>
      <c r="BD1099" s="28">
        <f t="shared" si="326"/>
        <v>0</v>
      </c>
    </row>
    <row r="1100" spans="37:56" x14ac:dyDescent="0.25">
      <c r="AK1100">
        <v>0</v>
      </c>
      <c r="AL1100" t="e">
        <f t="shared" si="319"/>
        <v>#N/A</v>
      </c>
      <c r="AM1100" t="e">
        <f t="shared" si="320"/>
        <v>#N/A</v>
      </c>
      <c r="AN1100" t="e">
        <f t="shared" si="321"/>
        <v>#N/A</v>
      </c>
      <c r="AO1100" s="261" t="e">
        <f t="shared" si="322"/>
        <v>#N/A</v>
      </c>
      <c r="AP1100" s="261" t="e">
        <f t="shared" si="323"/>
        <v>#N/A</v>
      </c>
      <c r="AQ1100" s="261" t="e">
        <f t="shared" si="324"/>
        <v>#N/A</v>
      </c>
      <c r="BB1100">
        <f t="shared" si="327"/>
        <v>0</v>
      </c>
      <c r="BC1100">
        <f t="shared" si="325"/>
        <v>0</v>
      </c>
      <c r="BD1100" s="28">
        <f t="shared" si="326"/>
        <v>0</v>
      </c>
    </row>
    <row r="1101" spans="37:56" x14ac:dyDescent="0.25">
      <c r="AK1101">
        <v>0</v>
      </c>
      <c r="AL1101" t="e">
        <f t="shared" si="319"/>
        <v>#N/A</v>
      </c>
      <c r="AM1101" t="e">
        <f t="shared" si="320"/>
        <v>#N/A</v>
      </c>
      <c r="AN1101" t="e">
        <f t="shared" si="321"/>
        <v>#N/A</v>
      </c>
      <c r="AO1101" s="261" t="e">
        <f t="shared" si="322"/>
        <v>#N/A</v>
      </c>
      <c r="AP1101" s="261" t="e">
        <f t="shared" si="323"/>
        <v>#N/A</v>
      </c>
      <c r="AQ1101" s="261" t="e">
        <f t="shared" si="324"/>
        <v>#N/A</v>
      </c>
      <c r="BB1101">
        <f t="shared" si="327"/>
        <v>0</v>
      </c>
      <c r="BC1101">
        <f t="shared" si="325"/>
        <v>0</v>
      </c>
      <c r="BD1101" s="28">
        <f t="shared" si="326"/>
        <v>0</v>
      </c>
    </row>
    <row r="1102" spans="37:56" x14ac:dyDescent="0.25">
      <c r="AK1102">
        <v>0</v>
      </c>
      <c r="AL1102" t="e">
        <f t="shared" si="319"/>
        <v>#N/A</v>
      </c>
      <c r="AM1102" t="e">
        <f t="shared" si="320"/>
        <v>#N/A</v>
      </c>
      <c r="AN1102" t="e">
        <f t="shared" si="321"/>
        <v>#N/A</v>
      </c>
      <c r="AO1102" s="261" t="e">
        <f t="shared" si="322"/>
        <v>#N/A</v>
      </c>
      <c r="AP1102" s="261" t="e">
        <f t="shared" si="323"/>
        <v>#N/A</v>
      </c>
      <c r="AQ1102" s="261" t="e">
        <f t="shared" si="324"/>
        <v>#N/A</v>
      </c>
      <c r="BB1102">
        <f t="shared" si="327"/>
        <v>0</v>
      </c>
      <c r="BC1102">
        <f t="shared" si="325"/>
        <v>0</v>
      </c>
      <c r="BD1102" s="28">
        <f t="shared" si="326"/>
        <v>0</v>
      </c>
    </row>
    <row r="1103" spans="37:56" x14ac:dyDescent="0.25">
      <c r="AK1103">
        <v>0</v>
      </c>
      <c r="AL1103" t="e">
        <f t="shared" si="319"/>
        <v>#N/A</v>
      </c>
      <c r="AM1103" t="e">
        <f t="shared" si="320"/>
        <v>#N/A</v>
      </c>
      <c r="AN1103" t="e">
        <f t="shared" si="321"/>
        <v>#N/A</v>
      </c>
      <c r="AO1103" s="261" t="e">
        <f t="shared" si="322"/>
        <v>#N/A</v>
      </c>
      <c r="AP1103" s="261" t="e">
        <f t="shared" si="323"/>
        <v>#N/A</v>
      </c>
      <c r="AQ1103" s="261" t="e">
        <f t="shared" si="324"/>
        <v>#N/A</v>
      </c>
      <c r="BB1103">
        <f t="shared" si="327"/>
        <v>0</v>
      </c>
      <c r="BC1103">
        <f t="shared" si="325"/>
        <v>0</v>
      </c>
      <c r="BD1103" s="28">
        <f t="shared" si="326"/>
        <v>0</v>
      </c>
    </row>
    <row r="1104" spans="37:56" x14ac:dyDescent="0.25">
      <c r="AK1104">
        <v>0</v>
      </c>
      <c r="AL1104" t="e">
        <f t="shared" si="319"/>
        <v>#N/A</v>
      </c>
      <c r="AM1104" t="e">
        <f t="shared" si="320"/>
        <v>#N/A</v>
      </c>
      <c r="AN1104" t="e">
        <f t="shared" si="321"/>
        <v>#N/A</v>
      </c>
      <c r="AO1104" s="261" t="e">
        <f t="shared" si="322"/>
        <v>#N/A</v>
      </c>
      <c r="AP1104" s="261" t="e">
        <f t="shared" si="323"/>
        <v>#N/A</v>
      </c>
      <c r="AQ1104" s="261" t="e">
        <f t="shared" si="324"/>
        <v>#N/A</v>
      </c>
      <c r="BB1104">
        <f t="shared" si="327"/>
        <v>0</v>
      </c>
      <c r="BC1104">
        <f t="shared" si="325"/>
        <v>0</v>
      </c>
      <c r="BD1104" s="28">
        <f t="shared" si="326"/>
        <v>0</v>
      </c>
    </row>
    <row r="1105" spans="37:56" x14ac:dyDescent="0.25">
      <c r="AK1105">
        <v>0</v>
      </c>
      <c r="AL1105" t="e">
        <f t="shared" si="319"/>
        <v>#N/A</v>
      </c>
      <c r="AM1105" t="e">
        <f t="shared" si="320"/>
        <v>#N/A</v>
      </c>
      <c r="AN1105" t="e">
        <f t="shared" si="321"/>
        <v>#N/A</v>
      </c>
      <c r="AO1105" s="261" t="e">
        <f t="shared" si="322"/>
        <v>#N/A</v>
      </c>
      <c r="AP1105" s="261" t="e">
        <f t="shared" si="323"/>
        <v>#N/A</v>
      </c>
      <c r="AQ1105" s="261" t="e">
        <f t="shared" si="324"/>
        <v>#N/A</v>
      </c>
      <c r="BB1105">
        <f t="shared" si="327"/>
        <v>0</v>
      </c>
      <c r="BC1105">
        <f t="shared" si="325"/>
        <v>0</v>
      </c>
      <c r="BD1105" s="28">
        <f t="shared" si="326"/>
        <v>0</v>
      </c>
    </row>
    <row r="1106" spans="37:56" x14ac:dyDescent="0.25">
      <c r="AK1106">
        <v>0</v>
      </c>
      <c r="AL1106" t="e">
        <f t="shared" si="319"/>
        <v>#N/A</v>
      </c>
      <c r="AM1106" t="e">
        <f t="shared" si="320"/>
        <v>#N/A</v>
      </c>
      <c r="AN1106" t="e">
        <f t="shared" si="321"/>
        <v>#N/A</v>
      </c>
      <c r="AO1106" s="261" t="e">
        <f t="shared" si="322"/>
        <v>#N/A</v>
      </c>
      <c r="AP1106" s="261" t="e">
        <f t="shared" si="323"/>
        <v>#N/A</v>
      </c>
      <c r="AQ1106" s="261" t="e">
        <f t="shared" si="324"/>
        <v>#N/A</v>
      </c>
      <c r="BB1106">
        <f t="shared" si="327"/>
        <v>0</v>
      </c>
      <c r="BC1106">
        <f t="shared" si="325"/>
        <v>0</v>
      </c>
      <c r="BD1106" s="28">
        <f t="shared" si="326"/>
        <v>0</v>
      </c>
    </row>
    <row r="1107" spans="37:56" x14ac:dyDescent="0.25">
      <c r="AK1107">
        <v>0</v>
      </c>
      <c r="AL1107" t="e">
        <f t="shared" si="319"/>
        <v>#N/A</v>
      </c>
      <c r="AM1107" t="e">
        <f t="shared" si="320"/>
        <v>#N/A</v>
      </c>
      <c r="AN1107" t="e">
        <f t="shared" si="321"/>
        <v>#N/A</v>
      </c>
      <c r="AO1107" s="261" t="e">
        <f t="shared" si="322"/>
        <v>#N/A</v>
      </c>
      <c r="AP1107" s="261" t="e">
        <f t="shared" si="323"/>
        <v>#N/A</v>
      </c>
      <c r="AQ1107" s="261" t="e">
        <f t="shared" si="324"/>
        <v>#N/A</v>
      </c>
      <c r="BB1107">
        <f t="shared" si="327"/>
        <v>0</v>
      </c>
      <c r="BC1107">
        <f t="shared" si="325"/>
        <v>0</v>
      </c>
      <c r="BD1107" s="28">
        <f t="shared" si="326"/>
        <v>0</v>
      </c>
    </row>
    <row r="1108" spans="37:56" x14ac:dyDescent="0.25">
      <c r="AK1108">
        <v>0</v>
      </c>
      <c r="AL1108" t="e">
        <f t="shared" si="319"/>
        <v>#N/A</v>
      </c>
      <c r="AM1108" t="e">
        <f t="shared" si="320"/>
        <v>#N/A</v>
      </c>
      <c r="AN1108" t="e">
        <f t="shared" si="321"/>
        <v>#N/A</v>
      </c>
      <c r="AO1108" s="261" t="e">
        <f t="shared" si="322"/>
        <v>#N/A</v>
      </c>
      <c r="AP1108" s="261" t="e">
        <f t="shared" si="323"/>
        <v>#N/A</v>
      </c>
      <c r="AQ1108" s="261" t="e">
        <f t="shared" si="324"/>
        <v>#N/A</v>
      </c>
      <c r="BB1108">
        <f t="shared" si="327"/>
        <v>0</v>
      </c>
      <c r="BC1108">
        <f t="shared" si="325"/>
        <v>0</v>
      </c>
      <c r="BD1108" s="28">
        <f t="shared" si="326"/>
        <v>0</v>
      </c>
    </row>
    <row r="1109" spans="37:56" x14ac:dyDescent="0.25">
      <c r="AK1109">
        <v>0</v>
      </c>
      <c r="AL1109" t="e">
        <f t="shared" si="319"/>
        <v>#N/A</v>
      </c>
      <c r="AM1109" t="e">
        <f t="shared" si="320"/>
        <v>#N/A</v>
      </c>
      <c r="AN1109" t="e">
        <f t="shared" si="321"/>
        <v>#N/A</v>
      </c>
      <c r="AO1109" s="261" t="e">
        <f t="shared" si="322"/>
        <v>#N/A</v>
      </c>
      <c r="AP1109" s="261" t="e">
        <f t="shared" si="323"/>
        <v>#N/A</v>
      </c>
      <c r="AQ1109" s="261" t="e">
        <f t="shared" si="324"/>
        <v>#N/A</v>
      </c>
      <c r="BB1109">
        <f t="shared" si="327"/>
        <v>0</v>
      </c>
      <c r="BC1109">
        <f t="shared" si="325"/>
        <v>0</v>
      </c>
      <c r="BD1109" s="28">
        <f t="shared" si="326"/>
        <v>0</v>
      </c>
    </row>
    <row r="1110" spans="37:56" x14ac:dyDescent="0.25">
      <c r="AK1110">
        <v>0</v>
      </c>
      <c r="AL1110" t="e">
        <f t="shared" si="319"/>
        <v>#N/A</v>
      </c>
      <c r="AM1110" t="e">
        <f t="shared" si="320"/>
        <v>#N/A</v>
      </c>
      <c r="AN1110" t="e">
        <f t="shared" si="321"/>
        <v>#N/A</v>
      </c>
      <c r="AO1110" s="261" t="e">
        <f t="shared" si="322"/>
        <v>#N/A</v>
      </c>
      <c r="AP1110" s="261" t="e">
        <f t="shared" si="323"/>
        <v>#N/A</v>
      </c>
      <c r="AQ1110" s="261" t="e">
        <f t="shared" si="324"/>
        <v>#N/A</v>
      </c>
      <c r="BB1110">
        <f t="shared" si="327"/>
        <v>0</v>
      </c>
      <c r="BC1110">
        <f t="shared" si="325"/>
        <v>0</v>
      </c>
      <c r="BD1110" s="28">
        <f t="shared" si="326"/>
        <v>0</v>
      </c>
    </row>
    <row r="1111" spans="37:56" x14ac:dyDescent="0.25">
      <c r="AK1111">
        <v>0</v>
      </c>
      <c r="AL1111" t="e">
        <f t="shared" si="319"/>
        <v>#N/A</v>
      </c>
      <c r="AM1111" t="e">
        <f t="shared" si="320"/>
        <v>#N/A</v>
      </c>
      <c r="AN1111" t="e">
        <f t="shared" si="321"/>
        <v>#N/A</v>
      </c>
      <c r="AO1111" s="261" t="e">
        <f t="shared" si="322"/>
        <v>#N/A</v>
      </c>
      <c r="AP1111" s="261" t="e">
        <f t="shared" si="323"/>
        <v>#N/A</v>
      </c>
      <c r="AQ1111" s="261" t="e">
        <f t="shared" si="324"/>
        <v>#N/A</v>
      </c>
      <c r="BB1111">
        <f t="shared" si="327"/>
        <v>0</v>
      </c>
      <c r="BC1111">
        <f t="shared" si="325"/>
        <v>0</v>
      </c>
      <c r="BD1111" s="28">
        <f t="shared" si="326"/>
        <v>0</v>
      </c>
    </row>
    <row r="1112" spans="37:56" x14ac:dyDescent="0.25">
      <c r="AK1112">
        <v>0</v>
      </c>
      <c r="AL1112" t="e">
        <f t="shared" si="319"/>
        <v>#N/A</v>
      </c>
      <c r="AM1112" t="e">
        <f t="shared" si="320"/>
        <v>#N/A</v>
      </c>
      <c r="AN1112" t="e">
        <f t="shared" si="321"/>
        <v>#N/A</v>
      </c>
      <c r="AO1112" s="261" t="e">
        <f t="shared" si="322"/>
        <v>#N/A</v>
      </c>
      <c r="AP1112" s="261" t="e">
        <f t="shared" si="323"/>
        <v>#N/A</v>
      </c>
      <c r="AQ1112" s="261" t="e">
        <f t="shared" si="324"/>
        <v>#N/A</v>
      </c>
      <c r="BB1112">
        <f t="shared" si="327"/>
        <v>0</v>
      </c>
      <c r="BC1112">
        <f t="shared" si="325"/>
        <v>0</v>
      </c>
      <c r="BD1112" s="28">
        <f t="shared" si="326"/>
        <v>0</v>
      </c>
    </row>
    <row r="1113" spans="37:56" x14ac:dyDescent="0.25">
      <c r="AK1113">
        <v>0</v>
      </c>
      <c r="AL1113" t="e">
        <f t="shared" si="319"/>
        <v>#N/A</v>
      </c>
      <c r="AM1113" t="e">
        <f t="shared" si="320"/>
        <v>#N/A</v>
      </c>
      <c r="AN1113" t="e">
        <f t="shared" si="321"/>
        <v>#N/A</v>
      </c>
      <c r="AO1113" s="261" t="e">
        <f t="shared" si="322"/>
        <v>#N/A</v>
      </c>
      <c r="AP1113" s="261" t="e">
        <f t="shared" si="323"/>
        <v>#N/A</v>
      </c>
      <c r="AQ1113" s="261" t="e">
        <f t="shared" si="324"/>
        <v>#N/A</v>
      </c>
      <c r="BB1113">
        <f t="shared" si="327"/>
        <v>0</v>
      </c>
      <c r="BC1113">
        <f t="shared" si="325"/>
        <v>0</v>
      </c>
      <c r="BD1113" s="28">
        <f t="shared" si="326"/>
        <v>0</v>
      </c>
    </row>
    <row r="1114" spans="37:56" x14ac:dyDescent="0.25">
      <c r="AK1114">
        <v>0</v>
      </c>
      <c r="AL1114" t="e">
        <f t="shared" si="319"/>
        <v>#N/A</v>
      </c>
      <c r="AM1114" t="e">
        <f t="shared" si="320"/>
        <v>#N/A</v>
      </c>
      <c r="AN1114" t="e">
        <f t="shared" si="321"/>
        <v>#N/A</v>
      </c>
      <c r="AO1114" s="261" t="e">
        <f t="shared" si="322"/>
        <v>#N/A</v>
      </c>
      <c r="AP1114" s="261" t="e">
        <f t="shared" si="323"/>
        <v>#N/A</v>
      </c>
      <c r="AQ1114" s="261" t="e">
        <f t="shared" si="324"/>
        <v>#N/A</v>
      </c>
      <c r="BB1114">
        <f t="shared" si="327"/>
        <v>0</v>
      </c>
      <c r="BC1114">
        <f t="shared" si="325"/>
        <v>0</v>
      </c>
      <c r="BD1114" s="28">
        <f t="shared" si="326"/>
        <v>0</v>
      </c>
    </row>
    <row r="1115" spans="37:56" x14ac:dyDescent="0.25">
      <c r="AK1115">
        <v>0</v>
      </c>
      <c r="AL1115" t="e">
        <f t="shared" si="319"/>
        <v>#N/A</v>
      </c>
      <c r="AM1115" t="e">
        <f t="shared" si="320"/>
        <v>#N/A</v>
      </c>
      <c r="AN1115" t="e">
        <f t="shared" si="321"/>
        <v>#N/A</v>
      </c>
      <c r="AO1115" s="261" t="e">
        <f t="shared" si="322"/>
        <v>#N/A</v>
      </c>
      <c r="AP1115" s="261" t="e">
        <f t="shared" si="323"/>
        <v>#N/A</v>
      </c>
      <c r="AQ1115" s="261" t="e">
        <f t="shared" si="324"/>
        <v>#N/A</v>
      </c>
      <c r="BB1115">
        <f t="shared" si="327"/>
        <v>0</v>
      </c>
      <c r="BC1115">
        <f t="shared" si="325"/>
        <v>0</v>
      </c>
      <c r="BD1115" s="28">
        <f t="shared" si="326"/>
        <v>0</v>
      </c>
    </row>
    <row r="1116" spans="37:56" x14ac:dyDescent="0.25">
      <c r="AK1116">
        <v>0</v>
      </c>
      <c r="AL1116" t="e">
        <f t="shared" si="319"/>
        <v>#N/A</v>
      </c>
      <c r="AM1116" t="e">
        <f t="shared" si="320"/>
        <v>#N/A</v>
      </c>
      <c r="AN1116" t="e">
        <f t="shared" si="321"/>
        <v>#N/A</v>
      </c>
      <c r="AO1116" s="261" t="e">
        <f t="shared" si="322"/>
        <v>#N/A</v>
      </c>
      <c r="AP1116" s="261" t="e">
        <f t="shared" si="323"/>
        <v>#N/A</v>
      </c>
      <c r="AQ1116" s="261" t="e">
        <f t="shared" si="324"/>
        <v>#N/A</v>
      </c>
      <c r="BB1116">
        <f t="shared" si="327"/>
        <v>0</v>
      </c>
      <c r="BC1116">
        <f t="shared" si="325"/>
        <v>0</v>
      </c>
      <c r="BD1116" s="28">
        <f t="shared" si="326"/>
        <v>0</v>
      </c>
    </row>
    <row r="1117" spans="37:56" x14ac:dyDescent="0.25">
      <c r="AK1117">
        <v>0</v>
      </c>
      <c r="AL1117" t="e">
        <f t="shared" si="319"/>
        <v>#N/A</v>
      </c>
      <c r="AM1117" t="e">
        <f t="shared" si="320"/>
        <v>#N/A</v>
      </c>
      <c r="AN1117" t="e">
        <f t="shared" si="321"/>
        <v>#N/A</v>
      </c>
      <c r="AO1117" s="261" t="e">
        <f t="shared" si="322"/>
        <v>#N/A</v>
      </c>
      <c r="AP1117" s="261" t="e">
        <f t="shared" si="323"/>
        <v>#N/A</v>
      </c>
      <c r="AQ1117" s="261" t="e">
        <f t="shared" si="324"/>
        <v>#N/A</v>
      </c>
      <c r="BB1117">
        <f t="shared" si="327"/>
        <v>0</v>
      </c>
      <c r="BC1117">
        <f t="shared" si="325"/>
        <v>0</v>
      </c>
      <c r="BD1117" s="28">
        <f t="shared" si="326"/>
        <v>0</v>
      </c>
    </row>
    <row r="1118" spans="37:56" x14ac:dyDescent="0.25">
      <c r="AK1118">
        <v>0</v>
      </c>
      <c r="AL1118" t="e">
        <f t="shared" si="319"/>
        <v>#N/A</v>
      </c>
      <c r="AM1118" t="e">
        <f t="shared" si="320"/>
        <v>#N/A</v>
      </c>
      <c r="AN1118" t="e">
        <f t="shared" si="321"/>
        <v>#N/A</v>
      </c>
      <c r="AO1118" s="261" t="e">
        <f t="shared" si="322"/>
        <v>#N/A</v>
      </c>
      <c r="AP1118" s="261" t="e">
        <f t="shared" si="323"/>
        <v>#N/A</v>
      </c>
      <c r="AQ1118" s="261" t="e">
        <f t="shared" si="324"/>
        <v>#N/A</v>
      </c>
      <c r="BB1118">
        <f t="shared" si="327"/>
        <v>0</v>
      </c>
      <c r="BC1118">
        <f t="shared" si="325"/>
        <v>0</v>
      </c>
      <c r="BD1118" s="28">
        <f t="shared" si="326"/>
        <v>0</v>
      </c>
    </row>
    <row r="1119" spans="37:56" x14ac:dyDescent="0.25">
      <c r="AK1119">
        <v>0</v>
      </c>
      <c r="AL1119" t="e">
        <f t="shared" si="319"/>
        <v>#N/A</v>
      </c>
      <c r="AM1119" t="e">
        <f t="shared" si="320"/>
        <v>#N/A</v>
      </c>
      <c r="AN1119" t="e">
        <f t="shared" si="321"/>
        <v>#N/A</v>
      </c>
      <c r="AO1119" s="261" t="e">
        <f t="shared" si="322"/>
        <v>#N/A</v>
      </c>
      <c r="AP1119" s="261" t="e">
        <f t="shared" si="323"/>
        <v>#N/A</v>
      </c>
      <c r="AQ1119" s="261" t="e">
        <f t="shared" si="324"/>
        <v>#N/A</v>
      </c>
      <c r="BB1119">
        <f t="shared" si="327"/>
        <v>0</v>
      </c>
      <c r="BC1119">
        <f t="shared" si="325"/>
        <v>0</v>
      </c>
      <c r="BD1119" s="28">
        <f t="shared" si="326"/>
        <v>0</v>
      </c>
    </row>
    <row r="1120" spans="37:56" x14ac:dyDescent="0.25">
      <c r="AK1120">
        <v>0</v>
      </c>
      <c r="AL1120" t="e">
        <f t="shared" si="319"/>
        <v>#N/A</v>
      </c>
      <c r="AM1120" t="e">
        <f t="shared" si="320"/>
        <v>#N/A</v>
      </c>
      <c r="AN1120" t="e">
        <f t="shared" si="321"/>
        <v>#N/A</v>
      </c>
      <c r="AO1120" s="261" t="e">
        <f t="shared" si="322"/>
        <v>#N/A</v>
      </c>
      <c r="AP1120" s="261" t="e">
        <f t="shared" si="323"/>
        <v>#N/A</v>
      </c>
      <c r="AQ1120" s="261" t="e">
        <f t="shared" si="324"/>
        <v>#N/A</v>
      </c>
      <c r="BB1120">
        <f t="shared" si="327"/>
        <v>0</v>
      </c>
      <c r="BC1120">
        <f t="shared" si="325"/>
        <v>0</v>
      </c>
      <c r="BD1120" s="28">
        <f t="shared" si="326"/>
        <v>0</v>
      </c>
    </row>
    <row r="1121" spans="37:56" x14ac:dyDescent="0.25">
      <c r="AK1121">
        <v>0</v>
      </c>
      <c r="AL1121" t="e">
        <f t="shared" si="319"/>
        <v>#N/A</v>
      </c>
      <c r="AM1121" t="e">
        <f t="shared" si="320"/>
        <v>#N/A</v>
      </c>
      <c r="AN1121" t="e">
        <f t="shared" si="321"/>
        <v>#N/A</v>
      </c>
      <c r="AO1121" s="261" t="e">
        <f t="shared" si="322"/>
        <v>#N/A</v>
      </c>
      <c r="AP1121" s="261" t="e">
        <f t="shared" si="323"/>
        <v>#N/A</v>
      </c>
      <c r="AQ1121" s="261" t="e">
        <f t="shared" si="324"/>
        <v>#N/A</v>
      </c>
      <c r="BB1121">
        <f t="shared" si="327"/>
        <v>0</v>
      </c>
      <c r="BC1121">
        <f t="shared" si="325"/>
        <v>0</v>
      </c>
      <c r="BD1121" s="28">
        <f t="shared" si="326"/>
        <v>0</v>
      </c>
    </row>
    <row r="1122" spans="37:56" x14ac:dyDescent="0.25">
      <c r="AK1122">
        <v>0</v>
      </c>
      <c r="AL1122" t="e">
        <f t="shared" si="319"/>
        <v>#N/A</v>
      </c>
      <c r="AM1122" t="e">
        <f t="shared" si="320"/>
        <v>#N/A</v>
      </c>
      <c r="AN1122" t="e">
        <f t="shared" si="321"/>
        <v>#N/A</v>
      </c>
      <c r="AO1122" s="261" t="e">
        <f t="shared" si="322"/>
        <v>#N/A</v>
      </c>
      <c r="AP1122" s="261" t="e">
        <f t="shared" si="323"/>
        <v>#N/A</v>
      </c>
      <c r="AQ1122" s="261" t="e">
        <f t="shared" si="324"/>
        <v>#N/A</v>
      </c>
      <c r="BB1122">
        <f t="shared" si="327"/>
        <v>0</v>
      </c>
      <c r="BC1122">
        <f t="shared" si="325"/>
        <v>0</v>
      </c>
      <c r="BD1122" s="28">
        <f t="shared" si="326"/>
        <v>0</v>
      </c>
    </row>
    <row r="1123" spans="37:56" x14ac:dyDescent="0.25">
      <c r="AK1123">
        <v>0</v>
      </c>
      <c r="AL1123" t="e">
        <f t="shared" si="319"/>
        <v>#N/A</v>
      </c>
      <c r="AM1123" t="e">
        <f t="shared" si="320"/>
        <v>#N/A</v>
      </c>
      <c r="AN1123" t="e">
        <f t="shared" si="321"/>
        <v>#N/A</v>
      </c>
      <c r="AO1123" s="261" t="e">
        <f t="shared" si="322"/>
        <v>#N/A</v>
      </c>
      <c r="AP1123" s="261" t="e">
        <f t="shared" si="323"/>
        <v>#N/A</v>
      </c>
      <c r="AQ1123" s="261" t="e">
        <f t="shared" si="324"/>
        <v>#N/A</v>
      </c>
      <c r="BB1123">
        <f t="shared" si="327"/>
        <v>0</v>
      </c>
      <c r="BC1123">
        <f t="shared" si="325"/>
        <v>0</v>
      </c>
      <c r="BD1123" s="28">
        <f t="shared" si="326"/>
        <v>0</v>
      </c>
    </row>
    <row r="1124" spans="37:56" x14ac:dyDescent="0.25">
      <c r="AK1124">
        <v>0</v>
      </c>
      <c r="AL1124" t="e">
        <f t="shared" si="319"/>
        <v>#N/A</v>
      </c>
      <c r="AM1124" t="e">
        <f t="shared" si="320"/>
        <v>#N/A</v>
      </c>
      <c r="AN1124" t="e">
        <f t="shared" si="321"/>
        <v>#N/A</v>
      </c>
      <c r="AO1124" s="261" t="e">
        <f t="shared" si="322"/>
        <v>#N/A</v>
      </c>
      <c r="AP1124" s="261" t="e">
        <f t="shared" si="323"/>
        <v>#N/A</v>
      </c>
      <c r="AQ1124" s="261" t="e">
        <f t="shared" si="324"/>
        <v>#N/A</v>
      </c>
      <c r="BB1124">
        <f t="shared" si="327"/>
        <v>0</v>
      </c>
      <c r="BC1124">
        <f t="shared" si="325"/>
        <v>0</v>
      </c>
      <c r="BD1124" s="28">
        <f t="shared" si="326"/>
        <v>0</v>
      </c>
    </row>
    <row r="1125" spans="37:56" x14ac:dyDescent="0.25">
      <c r="AK1125">
        <v>0</v>
      </c>
      <c r="AL1125" t="e">
        <f t="shared" si="319"/>
        <v>#N/A</v>
      </c>
      <c r="AM1125" t="e">
        <f t="shared" si="320"/>
        <v>#N/A</v>
      </c>
      <c r="AN1125" t="e">
        <f t="shared" si="321"/>
        <v>#N/A</v>
      </c>
      <c r="AO1125" s="261" t="e">
        <f t="shared" si="322"/>
        <v>#N/A</v>
      </c>
      <c r="AP1125" s="261" t="e">
        <f t="shared" si="323"/>
        <v>#N/A</v>
      </c>
      <c r="AQ1125" s="261" t="e">
        <f t="shared" si="324"/>
        <v>#N/A</v>
      </c>
      <c r="BB1125">
        <f t="shared" si="327"/>
        <v>0</v>
      </c>
      <c r="BC1125">
        <f t="shared" si="325"/>
        <v>0</v>
      </c>
      <c r="BD1125" s="28">
        <f t="shared" si="326"/>
        <v>0</v>
      </c>
    </row>
    <row r="1126" spans="37:56" x14ac:dyDescent="0.25">
      <c r="AK1126">
        <v>0</v>
      </c>
      <c r="AL1126" t="e">
        <f t="shared" si="319"/>
        <v>#N/A</v>
      </c>
      <c r="AM1126" t="e">
        <f t="shared" si="320"/>
        <v>#N/A</v>
      </c>
      <c r="AN1126" t="e">
        <f t="shared" si="321"/>
        <v>#N/A</v>
      </c>
      <c r="AO1126" s="261" t="e">
        <f t="shared" si="322"/>
        <v>#N/A</v>
      </c>
      <c r="AP1126" s="261" t="e">
        <f t="shared" si="323"/>
        <v>#N/A</v>
      </c>
      <c r="AQ1126" s="261" t="e">
        <f t="shared" si="324"/>
        <v>#N/A</v>
      </c>
      <c r="BB1126">
        <f t="shared" si="327"/>
        <v>0</v>
      </c>
      <c r="BC1126">
        <f t="shared" si="325"/>
        <v>0</v>
      </c>
      <c r="BD1126" s="28">
        <f t="shared" si="326"/>
        <v>0</v>
      </c>
    </row>
    <row r="1127" spans="37:56" x14ac:dyDescent="0.25">
      <c r="AK1127">
        <v>0</v>
      </c>
      <c r="AL1127" t="e">
        <f t="shared" si="319"/>
        <v>#N/A</v>
      </c>
      <c r="AM1127" t="e">
        <f t="shared" si="320"/>
        <v>#N/A</v>
      </c>
      <c r="AN1127" t="e">
        <f t="shared" si="321"/>
        <v>#N/A</v>
      </c>
      <c r="AO1127" s="261" t="e">
        <f t="shared" si="322"/>
        <v>#N/A</v>
      </c>
      <c r="AP1127" s="261" t="e">
        <f t="shared" si="323"/>
        <v>#N/A</v>
      </c>
      <c r="AQ1127" s="261" t="e">
        <f t="shared" si="324"/>
        <v>#N/A</v>
      </c>
      <c r="BB1127">
        <f t="shared" si="327"/>
        <v>0</v>
      </c>
      <c r="BC1127">
        <f t="shared" si="325"/>
        <v>0</v>
      </c>
      <c r="BD1127" s="28">
        <f t="shared" si="326"/>
        <v>0</v>
      </c>
    </row>
    <row r="1128" spans="37:56" x14ac:dyDescent="0.25">
      <c r="AK1128">
        <v>0</v>
      </c>
      <c r="AL1128" t="e">
        <f t="shared" si="319"/>
        <v>#N/A</v>
      </c>
      <c r="AM1128" t="e">
        <f t="shared" si="320"/>
        <v>#N/A</v>
      </c>
      <c r="AN1128" t="e">
        <f t="shared" si="321"/>
        <v>#N/A</v>
      </c>
      <c r="AO1128" s="261" t="e">
        <f t="shared" si="322"/>
        <v>#N/A</v>
      </c>
      <c r="AP1128" s="261" t="e">
        <f t="shared" si="323"/>
        <v>#N/A</v>
      </c>
      <c r="AQ1128" s="261" t="e">
        <f t="shared" si="324"/>
        <v>#N/A</v>
      </c>
      <c r="BB1128">
        <f t="shared" si="327"/>
        <v>0</v>
      </c>
      <c r="BC1128">
        <f t="shared" si="325"/>
        <v>0</v>
      </c>
      <c r="BD1128" s="28">
        <f t="shared" si="326"/>
        <v>0</v>
      </c>
    </row>
    <row r="1129" spans="37:56" x14ac:dyDescent="0.25">
      <c r="AK1129">
        <v>0</v>
      </c>
      <c r="AL1129" t="e">
        <f t="shared" si="319"/>
        <v>#N/A</v>
      </c>
      <c r="AM1129" t="e">
        <f t="shared" si="320"/>
        <v>#N/A</v>
      </c>
      <c r="AN1129" t="e">
        <f t="shared" si="321"/>
        <v>#N/A</v>
      </c>
      <c r="AO1129" s="261" t="e">
        <f t="shared" si="322"/>
        <v>#N/A</v>
      </c>
      <c r="AP1129" s="261" t="e">
        <f t="shared" si="323"/>
        <v>#N/A</v>
      </c>
      <c r="AQ1129" s="261" t="e">
        <f t="shared" si="324"/>
        <v>#N/A</v>
      </c>
      <c r="BB1129">
        <f t="shared" si="327"/>
        <v>0</v>
      </c>
      <c r="BC1129">
        <f t="shared" si="325"/>
        <v>0</v>
      </c>
      <c r="BD1129" s="28">
        <f t="shared" si="326"/>
        <v>0</v>
      </c>
    </row>
    <row r="1130" spans="37:56" x14ac:dyDescent="0.25">
      <c r="AK1130">
        <v>0</v>
      </c>
      <c r="AL1130" t="e">
        <f t="shared" si="319"/>
        <v>#N/A</v>
      </c>
      <c r="AM1130" t="e">
        <f t="shared" si="320"/>
        <v>#N/A</v>
      </c>
      <c r="AN1130" t="e">
        <f t="shared" si="321"/>
        <v>#N/A</v>
      </c>
      <c r="AO1130" s="261" t="e">
        <f t="shared" si="322"/>
        <v>#N/A</v>
      </c>
      <c r="AP1130" s="261" t="e">
        <f t="shared" si="323"/>
        <v>#N/A</v>
      </c>
      <c r="AQ1130" s="261" t="e">
        <f t="shared" si="324"/>
        <v>#N/A</v>
      </c>
      <c r="BB1130">
        <f t="shared" si="327"/>
        <v>0</v>
      </c>
      <c r="BC1130">
        <f t="shared" si="325"/>
        <v>0</v>
      </c>
      <c r="BD1130" s="28">
        <f t="shared" si="326"/>
        <v>0</v>
      </c>
    </row>
    <row r="1131" spans="37:56" x14ac:dyDescent="0.25">
      <c r="AK1131">
        <v>0</v>
      </c>
      <c r="AL1131" t="e">
        <f t="shared" si="319"/>
        <v>#N/A</v>
      </c>
      <c r="AM1131" t="e">
        <f t="shared" si="320"/>
        <v>#N/A</v>
      </c>
      <c r="AN1131" t="e">
        <f t="shared" si="321"/>
        <v>#N/A</v>
      </c>
      <c r="AO1131" s="261" t="e">
        <f t="shared" si="322"/>
        <v>#N/A</v>
      </c>
      <c r="AP1131" s="261" t="e">
        <f t="shared" si="323"/>
        <v>#N/A</v>
      </c>
      <c r="AQ1131" s="261" t="e">
        <f t="shared" si="324"/>
        <v>#N/A</v>
      </c>
      <c r="BB1131">
        <f t="shared" si="327"/>
        <v>0</v>
      </c>
      <c r="BC1131">
        <f t="shared" si="325"/>
        <v>0</v>
      </c>
      <c r="BD1131" s="28">
        <f t="shared" si="326"/>
        <v>0</v>
      </c>
    </row>
    <row r="1132" spans="37:56" x14ac:dyDescent="0.25">
      <c r="AK1132">
        <v>0</v>
      </c>
      <c r="AL1132" t="e">
        <f t="shared" si="319"/>
        <v>#N/A</v>
      </c>
      <c r="AM1132" t="e">
        <f t="shared" si="320"/>
        <v>#N/A</v>
      </c>
      <c r="AN1132" t="e">
        <f t="shared" si="321"/>
        <v>#N/A</v>
      </c>
      <c r="AO1132" s="261" t="e">
        <f t="shared" si="322"/>
        <v>#N/A</v>
      </c>
      <c r="AP1132" s="261" t="e">
        <f t="shared" si="323"/>
        <v>#N/A</v>
      </c>
      <c r="AQ1132" s="261" t="e">
        <f t="shared" si="324"/>
        <v>#N/A</v>
      </c>
      <c r="BB1132">
        <f t="shared" si="327"/>
        <v>0</v>
      </c>
      <c r="BC1132">
        <f t="shared" si="325"/>
        <v>0</v>
      </c>
      <c r="BD1132" s="28">
        <f t="shared" si="326"/>
        <v>0</v>
      </c>
    </row>
    <row r="1133" spans="37:56" x14ac:dyDescent="0.25">
      <c r="AK1133">
        <v>0</v>
      </c>
      <c r="AL1133" t="e">
        <f t="shared" si="319"/>
        <v>#N/A</v>
      </c>
      <c r="AM1133" t="e">
        <f t="shared" si="320"/>
        <v>#N/A</v>
      </c>
      <c r="AN1133" t="e">
        <f t="shared" si="321"/>
        <v>#N/A</v>
      </c>
      <c r="AO1133" s="261" t="e">
        <f t="shared" si="322"/>
        <v>#N/A</v>
      </c>
      <c r="AP1133" s="261" t="e">
        <f t="shared" si="323"/>
        <v>#N/A</v>
      </c>
      <c r="AQ1133" s="261" t="e">
        <f t="shared" si="324"/>
        <v>#N/A</v>
      </c>
      <c r="BB1133">
        <f t="shared" si="327"/>
        <v>0</v>
      </c>
      <c r="BC1133">
        <f t="shared" si="325"/>
        <v>0</v>
      </c>
      <c r="BD1133" s="28">
        <f t="shared" si="326"/>
        <v>0</v>
      </c>
    </row>
    <row r="1134" spans="37:56" x14ac:dyDescent="0.25">
      <c r="AK1134">
        <v>0</v>
      </c>
      <c r="AL1134" t="e">
        <f t="shared" si="319"/>
        <v>#N/A</v>
      </c>
      <c r="AM1134" t="e">
        <f t="shared" si="320"/>
        <v>#N/A</v>
      </c>
      <c r="AN1134" t="e">
        <f t="shared" si="321"/>
        <v>#N/A</v>
      </c>
      <c r="AO1134" s="261" t="e">
        <f t="shared" si="322"/>
        <v>#N/A</v>
      </c>
      <c r="AP1134" s="261" t="e">
        <f t="shared" si="323"/>
        <v>#N/A</v>
      </c>
      <c r="AQ1134" s="261" t="e">
        <f t="shared" si="324"/>
        <v>#N/A</v>
      </c>
      <c r="BB1134">
        <f t="shared" si="327"/>
        <v>0</v>
      </c>
      <c r="BC1134">
        <f t="shared" si="325"/>
        <v>0</v>
      </c>
      <c r="BD1134" s="28">
        <f t="shared" si="326"/>
        <v>0</v>
      </c>
    </row>
    <row r="1135" spans="37:56" x14ac:dyDescent="0.25">
      <c r="AK1135">
        <v>0</v>
      </c>
      <c r="AL1135" t="e">
        <f t="shared" si="319"/>
        <v>#N/A</v>
      </c>
      <c r="AM1135" t="e">
        <f t="shared" si="320"/>
        <v>#N/A</v>
      </c>
      <c r="AN1135" t="e">
        <f t="shared" si="321"/>
        <v>#N/A</v>
      </c>
      <c r="AO1135" s="261" t="e">
        <f t="shared" si="322"/>
        <v>#N/A</v>
      </c>
      <c r="AP1135" s="261" t="e">
        <f t="shared" si="323"/>
        <v>#N/A</v>
      </c>
      <c r="AQ1135" s="261" t="e">
        <f t="shared" si="324"/>
        <v>#N/A</v>
      </c>
      <c r="BB1135">
        <f t="shared" si="327"/>
        <v>0</v>
      </c>
      <c r="BC1135">
        <f t="shared" si="325"/>
        <v>0</v>
      </c>
      <c r="BD1135" s="28">
        <f t="shared" si="326"/>
        <v>0</v>
      </c>
    </row>
    <row r="1136" spans="37:56" x14ac:dyDescent="0.25">
      <c r="AK1136">
        <v>0</v>
      </c>
      <c r="AL1136" t="e">
        <f t="shared" si="319"/>
        <v>#N/A</v>
      </c>
      <c r="AM1136" t="e">
        <f t="shared" si="320"/>
        <v>#N/A</v>
      </c>
      <c r="AN1136" t="e">
        <f t="shared" si="321"/>
        <v>#N/A</v>
      </c>
      <c r="AO1136" s="261" t="e">
        <f t="shared" si="322"/>
        <v>#N/A</v>
      </c>
      <c r="AP1136" s="261" t="e">
        <f t="shared" si="323"/>
        <v>#N/A</v>
      </c>
      <c r="AQ1136" s="261" t="e">
        <f t="shared" si="324"/>
        <v>#N/A</v>
      </c>
      <c r="BB1136">
        <f t="shared" si="327"/>
        <v>0</v>
      </c>
      <c r="BC1136">
        <f t="shared" si="325"/>
        <v>0</v>
      </c>
      <c r="BD1136" s="28">
        <f t="shared" si="326"/>
        <v>0</v>
      </c>
    </row>
    <row r="1137" spans="37:56" x14ac:dyDescent="0.25">
      <c r="AK1137">
        <v>0</v>
      </c>
      <c r="AL1137" t="e">
        <f t="shared" si="319"/>
        <v>#N/A</v>
      </c>
      <c r="AM1137" t="e">
        <f t="shared" si="320"/>
        <v>#N/A</v>
      </c>
      <c r="AN1137" t="e">
        <f t="shared" si="321"/>
        <v>#N/A</v>
      </c>
      <c r="AO1137" s="261" t="e">
        <f t="shared" si="322"/>
        <v>#N/A</v>
      </c>
      <c r="AP1137" s="261" t="e">
        <f t="shared" si="323"/>
        <v>#N/A</v>
      </c>
      <c r="AQ1137" s="261" t="e">
        <f t="shared" si="324"/>
        <v>#N/A</v>
      </c>
      <c r="BB1137">
        <f t="shared" si="327"/>
        <v>0</v>
      </c>
      <c r="BC1137">
        <f t="shared" si="325"/>
        <v>0</v>
      </c>
      <c r="BD1137" s="28">
        <f t="shared" si="326"/>
        <v>0</v>
      </c>
    </row>
    <row r="1138" spans="37:56" x14ac:dyDescent="0.25">
      <c r="AK1138">
        <v>0</v>
      </c>
      <c r="AL1138" t="e">
        <f t="shared" si="319"/>
        <v>#N/A</v>
      </c>
      <c r="AM1138" t="e">
        <f t="shared" si="320"/>
        <v>#N/A</v>
      </c>
      <c r="AN1138" t="e">
        <f t="shared" si="321"/>
        <v>#N/A</v>
      </c>
      <c r="AO1138" s="261" t="e">
        <f t="shared" si="322"/>
        <v>#N/A</v>
      </c>
      <c r="AP1138" s="261" t="e">
        <f t="shared" si="323"/>
        <v>#N/A</v>
      </c>
      <c r="AQ1138" s="261" t="e">
        <f t="shared" si="324"/>
        <v>#N/A</v>
      </c>
      <c r="BB1138">
        <f t="shared" si="327"/>
        <v>0</v>
      </c>
      <c r="BC1138">
        <f t="shared" si="325"/>
        <v>0</v>
      </c>
      <c r="BD1138" s="28">
        <f t="shared" si="326"/>
        <v>0</v>
      </c>
    </row>
    <row r="1139" spans="37:56" x14ac:dyDescent="0.25">
      <c r="AK1139">
        <v>0</v>
      </c>
      <c r="AL1139" t="e">
        <f t="shared" si="319"/>
        <v>#N/A</v>
      </c>
      <c r="AM1139" t="e">
        <f t="shared" si="320"/>
        <v>#N/A</v>
      </c>
      <c r="AN1139" t="e">
        <f t="shared" si="321"/>
        <v>#N/A</v>
      </c>
      <c r="AO1139" s="261" t="e">
        <f t="shared" si="322"/>
        <v>#N/A</v>
      </c>
      <c r="AP1139" s="261" t="e">
        <f t="shared" si="323"/>
        <v>#N/A</v>
      </c>
      <c r="AQ1139" s="261" t="e">
        <f t="shared" si="324"/>
        <v>#N/A</v>
      </c>
      <c r="BB1139">
        <f t="shared" si="327"/>
        <v>0</v>
      </c>
      <c r="BC1139">
        <f t="shared" si="325"/>
        <v>0</v>
      </c>
      <c r="BD1139" s="28">
        <f t="shared" si="326"/>
        <v>0</v>
      </c>
    </row>
    <row r="1140" spans="37:56" x14ac:dyDescent="0.25">
      <c r="AK1140">
        <v>0</v>
      </c>
      <c r="AL1140" t="e">
        <f t="shared" si="319"/>
        <v>#N/A</v>
      </c>
      <c r="AM1140" t="e">
        <f t="shared" si="320"/>
        <v>#N/A</v>
      </c>
      <c r="AN1140" t="e">
        <f t="shared" si="321"/>
        <v>#N/A</v>
      </c>
      <c r="AO1140" s="261" t="e">
        <f t="shared" si="322"/>
        <v>#N/A</v>
      </c>
      <c r="AP1140" s="261" t="e">
        <f t="shared" si="323"/>
        <v>#N/A</v>
      </c>
      <c r="AQ1140" s="261" t="e">
        <f t="shared" si="324"/>
        <v>#N/A</v>
      </c>
      <c r="BB1140">
        <f t="shared" si="327"/>
        <v>0</v>
      </c>
      <c r="BC1140">
        <f t="shared" si="325"/>
        <v>0</v>
      </c>
      <c r="BD1140" s="28">
        <f t="shared" si="326"/>
        <v>0</v>
      </c>
    </row>
    <row r="1141" spans="37:56" x14ac:dyDescent="0.25">
      <c r="AK1141">
        <v>0</v>
      </c>
      <c r="AL1141" t="e">
        <f t="shared" si="319"/>
        <v>#N/A</v>
      </c>
      <c r="AM1141" t="e">
        <f t="shared" si="320"/>
        <v>#N/A</v>
      </c>
      <c r="AN1141" t="e">
        <f t="shared" si="321"/>
        <v>#N/A</v>
      </c>
      <c r="AO1141" s="261" t="e">
        <f t="shared" si="322"/>
        <v>#N/A</v>
      </c>
      <c r="AP1141" s="261" t="e">
        <f t="shared" si="323"/>
        <v>#N/A</v>
      </c>
      <c r="AQ1141" s="261" t="e">
        <f t="shared" si="324"/>
        <v>#N/A</v>
      </c>
      <c r="BB1141">
        <f t="shared" si="327"/>
        <v>0</v>
      </c>
      <c r="BC1141">
        <f t="shared" si="325"/>
        <v>0</v>
      </c>
      <c r="BD1141" s="28">
        <f t="shared" si="326"/>
        <v>0</v>
      </c>
    </row>
    <row r="1142" spans="37:56" x14ac:dyDescent="0.25">
      <c r="AK1142">
        <v>0</v>
      </c>
      <c r="AL1142" t="e">
        <f t="shared" si="319"/>
        <v>#N/A</v>
      </c>
      <c r="AM1142" t="e">
        <f t="shared" si="320"/>
        <v>#N/A</v>
      </c>
      <c r="AN1142" t="e">
        <f t="shared" si="321"/>
        <v>#N/A</v>
      </c>
      <c r="AO1142" s="261" t="e">
        <f t="shared" si="322"/>
        <v>#N/A</v>
      </c>
      <c r="AP1142" s="261" t="e">
        <f t="shared" si="323"/>
        <v>#N/A</v>
      </c>
      <c r="AQ1142" s="261" t="e">
        <f t="shared" si="324"/>
        <v>#N/A</v>
      </c>
      <c r="BB1142">
        <f t="shared" si="327"/>
        <v>0</v>
      </c>
      <c r="BC1142">
        <f t="shared" si="325"/>
        <v>0</v>
      </c>
      <c r="BD1142" s="28">
        <f t="shared" si="326"/>
        <v>0</v>
      </c>
    </row>
    <row r="1143" spans="37:56" x14ac:dyDescent="0.25">
      <c r="AK1143">
        <v>0</v>
      </c>
      <c r="AL1143" t="e">
        <f t="shared" si="319"/>
        <v>#N/A</v>
      </c>
      <c r="AM1143" t="e">
        <f t="shared" si="320"/>
        <v>#N/A</v>
      </c>
      <c r="AN1143" t="e">
        <f t="shared" si="321"/>
        <v>#N/A</v>
      </c>
      <c r="AO1143" s="261" t="e">
        <f t="shared" si="322"/>
        <v>#N/A</v>
      </c>
      <c r="AP1143" s="261" t="e">
        <f t="shared" si="323"/>
        <v>#N/A</v>
      </c>
      <c r="AQ1143" s="261" t="e">
        <f t="shared" si="324"/>
        <v>#N/A</v>
      </c>
      <c r="BB1143">
        <f t="shared" si="327"/>
        <v>0</v>
      </c>
      <c r="BC1143">
        <f t="shared" si="325"/>
        <v>0</v>
      </c>
      <c r="BD1143" s="28">
        <f t="shared" si="326"/>
        <v>0</v>
      </c>
    </row>
    <row r="1144" spans="37:56" x14ac:dyDescent="0.25">
      <c r="AK1144">
        <v>0</v>
      </c>
      <c r="AL1144" t="e">
        <f t="shared" si="319"/>
        <v>#N/A</v>
      </c>
      <c r="AM1144" t="e">
        <f t="shared" si="320"/>
        <v>#N/A</v>
      </c>
      <c r="AN1144" t="e">
        <f t="shared" si="321"/>
        <v>#N/A</v>
      </c>
      <c r="AO1144" s="261" t="e">
        <f t="shared" si="322"/>
        <v>#N/A</v>
      </c>
      <c r="AP1144" s="261" t="e">
        <f t="shared" si="323"/>
        <v>#N/A</v>
      </c>
      <c r="AQ1144" s="261" t="e">
        <f t="shared" si="324"/>
        <v>#N/A</v>
      </c>
      <c r="BB1144">
        <f t="shared" si="327"/>
        <v>0</v>
      </c>
      <c r="BC1144">
        <f t="shared" si="325"/>
        <v>0</v>
      </c>
      <c r="BD1144" s="28">
        <f t="shared" si="326"/>
        <v>0</v>
      </c>
    </row>
    <row r="1145" spans="37:56" x14ac:dyDescent="0.25">
      <c r="AK1145">
        <v>0</v>
      </c>
      <c r="AL1145" t="e">
        <f t="shared" si="319"/>
        <v>#N/A</v>
      </c>
      <c r="AM1145" t="e">
        <f t="shared" si="320"/>
        <v>#N/A</v>
      </c>
      <c r="AN1145" t="e">
        <f t="shared" si="321"/>
        <v>#N/A</v>
      </c>
      <c r="AO1145" s="261" t="e">
        <f t="shared" si="322"/>
        <v>#N/A</v>
      </c>
      <c r="AP1145" s="261" t="e">
        <f t="shared" si="323"/>
        <v>#N/A</v>
      </c>
      <c r="AQ1145" s="261" t="e">
        <f t="shared" si="324"/>
        <v>#N/A</v>
      </c>
      <c r="BB1145">
        <f t="shared" si="327"/>
        <v>0</v>
      </c>
      <c r="BC1145">
        <f t="shared" si="325"/>
        <v>0</v>
      </c>
      <c r="BD1145" s="28">
        <f t="shared" si="326"/>
        <v>0</v>
      </c>
    </row>
    <row r="1146" spans="37:56" x14ac:dyDescent="0.25">
      <c r="AK1146">
        <v>0</v>
      </c>
      <c r="AL1146" t="e">
        <f t="shared" si="319"/>
        <v>#N/A</v>
      </c>
      <c r="AM1146" t="e">
        <f t="shared" si="320"/>
        <v>#N/A</v>
      </c>
      <c r="AN1146" t="e">
        <f t="shared" si="321"/>
        <v>#N/A</v>
      </c>
      <c r="AO1146" s="261" t="e">
        <f t="shared" si="322"/>
        <v>#N/A</v>
      </c>
      <c r="AP1146" s="261" t="e">
        <f t="shared" si="323"/>
        <v>#N/A</v>
      </c>
      <c r="AQ1146" s="261" t="e">
        <f t="shared" si="324"/>
        <v>#N/A</v>
      </c>
      <c r="BB1146">
        <f t="shared" si="327"/>
        <v>0</v>
      </c>
      <c r="BC1146">
        <f t="shared" si="325"/>
        <v>0</v>
      </c>
      <c r="BD1146" s="28">
        <f t="shared" si="326"/>
        <v>0</v>
      </c>
    </row>
    <row r="1147" spans="37:56" x14ac:dyDescent="0.25">
      <c r="AK1147">
        <v>0</v>
      </c>
      <c r="AL1147" t="e">
        <f t="shared" si="319"/>
        <v>#N/A</v>
      </c>
      <c r="AM1147" t="e">
        <f t="shared" si="320"/>
        <v>#N/A</v>
      </c>
      <c r="AN1147" t="e">
        <f t="shared" si="321"/>
        <v>#N/A</v>
      </c>
      <c r="AO1147" s="261" t="e">
        <f t="shared" si="322"/>
        <v>#N/A</v>
      </c>
      <c r="AP1147" s="261" t="e">
        <f t="shared" si="323"/>
        <v>#N/A</v>
      </c>
      <c r="AQ1147" s="261" t="e">
        <f t="shared" si="324"/>
        <v>#N/A</v>
      </c>
      <c r="BB1147">
        <f t="shared" si="327"/>
        <v>0</v>
      </c>
      <c r="BC1147">
        <f t="shared" si="325"/>
        <v>0</v>
      </c>
      <c r="BD1147" s="28">
        <f t="shared" si="326"/>
        <v>0</v>
      </c>
    </row>
    <row r="1148" spans="37:56" x14ac:dyDescent="0.25">
      <c r="AK1148">
        <v>0</v>
      </c>
      <c r="AL1148" t="e">
        <f t="shared" si="319"/>
        <v>#N/A</v>
      </c>
      <c r="AM1148" t="e">
        <f t="shared" si="320"/>
        <v>#N/A</v>
      </c>
      <c r="AN1148" t="e">
        <f t="shared" si="321"/>
        <v>#N/A</v>
      </c>
      <c r="AO1148" s="261" t="e">
        <f t="shared" si="322"/>
        <v>#N/A</v>
      </c>
      <c r="AP1148" s="261" t="e">
        <f t="shared" si="323"/>
        <v>#N/A</v>
      </c>
      <c r="AQ1148" s="261" t="e">
        <f t="shared" si="324"/>
        <v>#N/A</v>
      </c>
      <c r="BB1148">
        <f t="shared" si="327"/>
        <v>0</v>
      </c>
      <c r="BC1148">
        <f t="shared" si="325"/>
        <v>0</v>
      </c>
      <c r="BD1148" s="28">
        <f t="shared" si="326"/>
        <v>0</v>
      </c>
    </row>
    <row r="1149" spans="37:56" x14ac:dyDescent="0.25">
      <c r="AK1149">
        <v>0</v>
      </c>
      <c r="AL1149" t="e">
        <f t="shared" si="319"/>
        <v>#N/A</v>
      </c>
      <c r="AM1149" t="e">
        <f t="shared" si="320"/>
        <v>#N/A</v>
      </c>
      <c r="AN1149" t="e">
        <f t="shared" si="321"/>
        <v>#N/A</v>
      </c>
      <c r="AO1149" s="261" t="e">
        <f t="shared" si="322"/>
        <v>#N/A</v>
      </c>
      <c r="AP1149" s="261" t="e">
        <f t="shared" si="323"/>
        <v>#N/A</v>
      </c>
      <c r="AQ1149" s="261" t="e">
        <f t="shared" si="324"/>
        <v>#N/A</v>
      </c>
      <c r="BB1149">
        <f t="shared" si="327"/>
        <v>0</v>
      </c>
      <c r="BC1149">
        <f t="shared" si="325"/>
        <v>0</v>
      </c>
      <c r="BD1149" s="28">
        <f t="shared" si="326"/>
        <v>0</v>
      </c>
    </row>
    <row r="1150" spans="37:56" x14ac:dyDescent="0.25">
      <c r="AK1150">
        <v>0</v>
      </c>
      <c r="AL1150" t="e">
        <f t="shared" si="319"/>
        <v>#N/A</v>
      </c>
      <c r="AM1150" t="e">
        <f t="shared" si="320"/>
        <v>#N/A</v>
      </c>
      <c r="AN1150" t="e">
        <f t="shared" si="321"/>
        <v>#N/A</v>
      </c>
      <c r="AO1150" s="261" t="e">
        <f t="shared" si="322"/>
        <v>#N/A</v>
      </c>
      <c r="AP1150" s="261" t="e">
        <f t="shared" si="323"/>
        <v>#N/A</v>
      </c>
      <c r="AQ1150" s="261" t="e">
        <f t="shared" si="324"/>
        <v>#N/A</v>
      </c>
      <c r="BB1150">
        <f t="shared" si="327"/>
        <v>0</v>
      </c>
      <c r="BC1150">
        <f t="shared" si="325"/>
        <v>0</v>
      </c>
      <c r="BD1150" s="28">
        <f t="shared" si="326"/>
        <v>0</v>
      </c>
    </row>
    <row r="1151" spans="37:56" x14ac:dyDescent="0.25">
      <c r="AK1151">
        <v>0</v>
      </c>
      <c r="AL1151" t="e">
        <f t="shared" si="319"/>
        <v>#N/A</v>
      </c>
      <c r="AM1151" t="e">
        <f t="shared" si="320"/>
        <v>#N/A</v>
      </c>
      <c r="AN1151" t="e">
        <f t="shared" si="321"/>
        <v>#N/A</v>
      </c>
      <c r="AO1151" s="261" t="e">
        <f t="shared" si="322"/>
        <v>#N/A</v>
      </c>
      <c r="AP1151" s="261" t="e">
        <f t="shared" si="323"/>
        <v>#N/A</v>
      </c>
      <c r="AQ1151" s="261" t="e">
        <f t="shared" si="324"/>
        <v>#N/A</v>
      </c>
      <c r="BB1151">
        <f t="shared" si="327"/>
        <v>0</v>
      </c>
      <c r="BC1151">
        <f t="shared" si="325"/>
        <v>0</v>
      </c>
      <c r="BD1151" s="28">
        <f t="shared" si="326"/>
        <v>0</v>
      </c>
    </row>
    <row r="1152" spans="37:56" x14ac:dyDescent="0.25">
      <c r="AK1152">
        <v>0</v>
      </c>
      <c r="AL1152" t="e">
        <f t="shared" si="319"/>
        <v>#N/A</v>
      </c>
      <c r="AM1152" t="e">
        <f t="shared" si="320"/>
        <v>#N/A</v>
      </c>
      <c r="AN1152" t="e">
        <f t="shared" si="321"/>
        <v>#N/A</v>
      </c>
      <c r="AO1152" s="261" t="e">
        <f t="shared" si="322"/>
        <v>#N/A</v>
      </c>
      <c r="AP1152" s="261" t="e">
        <f t="shared" si="323"/>
        <v>#N/A</v>
      </c>
      <c r="AQ1152" s="261" t="e">
        <f t="shared" si="324"/>
        <v>#N/A</v>
      </c>
      <c r="BB1152">
        <f t="shared" si="327"/>
        <v>0</v>
      </c>
      <c r="BC1152">
        <f t="shared" si="325"/>
        <v>0</v>
      </c>
      <c r="BD1152" s="28">
        <f t="shared" si="326"/>
        <v>0</v>
      </c>
    </row>
    <row r="1153" spans="37:56" x14ac:dyDescent="0.25">
      <c r="AK1153">
        <v>0</v>
      </c>
      <c r="AL1153" t="e">
        <f t="shared" si="319"/>
        <v>#N/A</v>
      </c>
      <c r="AM1153" t="e">
        <f t="shared" si="320"/>
        <v>#N/A</v>
      </c>
      <c r="AN1153" t="e">
        <f t="shared" si="321"/>
        <v>#N/A</v>
      </c>
      <c r="AO1153" s="261" t="e">
        <f t="shared" si="322"/>
        <v>#N/A</v>
      </c>
      <c r="AP1153" s="261" t="e">
        <f t="shared" si="323"/>
        <v>#N/A</v>
      </c>
      <c r="AQ1153" s="261" t="e">
        <f t="shared" si="324"/>
        <v>#N/A</v>
      </c>
      <c r="BB1153">
        <f t="shared" si="327"/>
        <v>0</v>
      </c>
      <c r="BC1153">
        <f t="shared" si="325"/>
        <v>0</v>
      </c>
      <c r="BD1153" s="28">
        <f t="shared" si="326"/>
        <v>0</v>
      </c>
    </row>
    <row r="1154" spans="37:56" x14ac:dyDescent="0.25">
      <c r="AK1154">
        <v>0</v>
      </c>
      <c r="AL1154" t="e">
        <f t="shared" si="319"/>
        <v>#N/A</v>
      </c>
      <c r="AM1154" t="e">
        <f t="shared" si="320"/>
        <v>#N/A</v>
      </c>
      <c r="AN1154" t="e">
        <f t="shared" si="321"/>
        <v>#N/A</v>
      </c>
      <c r="AO1154" s="261" t="e">
        <f t="shared" si="322"/>
        <v>#N/A</v>
      </c>
      <c r="AP1154" s="261" t="e">
        <f t="shared" si="323"/>
        <v>#N/A</v>
      </c>
      <c r="AQ1154" s="261" t="e">
        <f t="shared" si="324"/>
        <v>#N/A</v>
      </c>
      <c r="BB1154">
        <f t="shared" si="327"/>
        <v>0</v>
      </c>
      <c r="BC1154">
        <f t="shared" si="325"/>
        <v>0</v>
      </c>
      <c r="BD1154" s="28">
        <f t="shared" si="326"/>
        <v>0</v>
      </c>
    </row>
    <row r="1155" spans="37:56" x14ac:dyDescent="0.25">
      <c r="AK1155">
        <v>0</v>
      </c>
      <c r="AL1155" t="e">
        <f t="shared" ref="AL1155:AL1218" si="328">_xlfn.XLOOKUP(AK1155,A:A,F:F)</f>
        <v>#N/A</v>
      </c>
      <c r="AM1155" t="e">
        <f t="shared" ref="AM1155:AM1218" si="329">_xlfn.XLOOKUP(AK1155,A:A,J:J)</f>
        <v>#N/A</v>
      </c>
      <c r="AN1155" t="e">
        <f t="shared" ref="AN1155:AN1218" si="330">_xlfn.XLOOKUP(AK1155,A:A,M:M)+_xlfn.XLOOKUP(AK1155,A:A,N:N)</f>
        <v>#N/A</v>
      </c>
      <c r="AO1155" s="261" t="e">
        <f t="shared" ref="AO1155:AO1218" si="331">_xlfn.XLOOKUP(AK1155,A:A,AG:AG)</f>
        <v>#N/A</v>
      </c>
      <c r="AP1155" s="261" t="e">
        <f t="shared" ref="AP1155:AP1218" si="332">_xlfn.XLOOKUP(AK1155,A:A,AD:AD)</f>
        <v>#N/A</v>
      </c>
      <c r="AQ1155" s="261" t="e">
        <f t="shared" ref="AQ1155:AQ1218" si="333">_xlfn.XLOOKUP(AK1155,A:A,AE:AE)</f>
        <v>#N/A</v>
      </c>
      <c r="BB1155">
        <f t="shared" si="327"/>
        <v>0</v>
      </c>
      <c r="BC1155">
        <f t="shared" ref="BC1155:BC1218" si="334">_xlfn.XLOOKUP(BA1155,A:A,J:J)</f>
        <v>0</v>
      </c>
      <c r="BD1155" s="28">
        <f t="shared" ref="BD1155:BD1218" si="335">_xlfn.XLOOKUP(BA1155,A:A,M:M)+_xlfn.XLOOKUP(BA1155,A:A,N:N)</f>
        <v>0</v>
      </c>
    </row>
    <row r="1156" spans="37:56" x14ac:dyDescent="0.25">
      <c r="AK1156">
        <v>0</v>
      </c>
      <c r="AL1156" t="e">
        <f t="shared" si="328"/>
        <v>#N/A</v>
      </c>
      <c r="AM1156" t="e">
        <f t="shared" si="329"/>
        <v>#N/A</v>
      </c>
      <c r="AN1156" t="e">
        <f t="shared" si="330"/>
        <v>#N/A</v>
      </c>
      <c r="AO1156" s="261" t="e">
        <f t="shared" si="331"/>
        <v>#N/A</v>
      </c>
      <c r="AP1156" s="261" t="e">
        <f t="shared" si="332"/>
        <v>#N/A</v>
      </c>
      <c r="AQ1156" s="261" t="e">
        <f t="shared" si="333"/>
        <v>#N/A</v>
      </c>
      <c r="BB1156">
        <f t="shared" si="327"/>
        <v>0</v>
      </c>
      <c r="BC1156">
        <f t="shared" si="334"/>
        <v>0</v>
      </c>
      <c r="BD1156" s="28">
        <f t="shared" si="335"/>
        <v>0</v>
      </c>
    </row>
    <row r="1157" spans="37:56" x14ac:dyDescent="0.25">
      <c r="AK1157">
        <v>0</v>
      </c>
      <c r="AL1157" t="e">
        <f t="shared" si="328"/>
        <v>#N/A</v>
      </c>
      <c r="AM1157" t="e">
        <f t="shared" si="329"/>
        <v>#N/A</v>
      </c>
      <c r="AN1157" t="e">
        <f t="shared" si="330"/>
        <v>#N/A</v>
      </c>
      <c r="AO1157" s="261" t="e">
        <f t="shared" si="331"/>
        <v>#N/A</v>
      </c>
      <c r="AP1157" s="261" t="e">
        <f t="shared" si="332"/>
        <v>#N/A</v>
      </c>
      <c r="AQ1157" s="261" t="e">
        <f t="shared" si="333"/>
        <v>#N/A</v>
      </c>
      <c r="BB1157">
        <f t="shared" si="327"/>
        <v>0</v>
      </c>
      <c r="BC1157">
        <f t="shared" si="334"/>
        <v>0</v>
      </c>
      <c r="BD1157" s="28">
        <f t="shared" si="335"/>
        <v>0</v>
      </c>
    </row>
    <row r="1158" spans="37:56" x14ac:dyDescent="0.25">
      <c r="AK1158">
        <v>0</v>
      </c>
      <c r="AL1158" t="e">
        <f t="shared" si="328"/>
        <v>#N/A</v>
      </c>
      <c r="AM1158" t="e">
        <f t="shared" si="329"/>
        <v>#N/A</v>
      </c>
      <c r="AN1158" t="e">
        <f t="shared" si="330"/>
        <v>#N/A</v>
      </c>
      <c r="AO1158" s="261" t="e">
        <f t="shared" si="331"/>
        <v>#N/A</v>
      </c>
      <c r="AP1158" s="261" t="e">
        <f t="shared" si="332"/>
        <v>#N/A</v>
      </c>
      <c r="AQ1158" s="261" t="e">
        <f t="shared" si="333"/>
        <v>#N/A</v>
      </c>
      <c r="BB1158">
        <f t="shared" ref="BB1158:BB1221" si="336">_xlfn.XLOOKUP(BA1158,A:A,E:E)</f>
        <v>0</v>
      </c>
      <c r="BC1158">
        <f t="shared" si="334"/>
        <v>0</v>
      </c>
      <c r="BD1158" s="28">
        <f t="shared" si="335"/>
        <v>0</v>
      </c>
    </row>
    <row r="1159" spans="37:56" x14ac:dyDescent="0.25">
      <c r="AK1159">
        <v>0</v>
      </c>
      <c r="AL1159" t="e">
        <f t="shared" si="328"/>
        <v>#N/A</v>
      </c>
      <c r="AM1159" t="e">
        <f t="shared" si="329"/>
        <v>#N/A</v>
      </c>
      <c r="AN1159" t="e">
        <f t="shared" si="330"/>
        <v>#N/A</v>
      </c>
      <c r="AO1159" s="261" t="e">
        <f t="shared" si="331"/>
        <v>#N/A</v>
      </c>
      <c r="AP1159" s="261" t="e">
        <f t="shared" si="332"/>
        <v>#N/A</v>
      </c>
      <c r="AQ1159" s="261" t="e">
        <f t="shared" si="333"/>
        <v>#N/A</v>
      </c>
      <c r="BB1159">
        <f t="shared" si="336"/>
        <v>0</v>
      </c>
      <c r="BC1159">
        <f t="shared" si="334"/>
        <v>0</v>
      </c>
      <c r="BD1159" s="28">
        <f t="shared" si="335"/>
        <v>0</v>
      </c>
    </row>
    <row r="1160" spans="37:56" x14ac:dyDescent="0.25">
      <c r="AK1160">
        <v>0</v>
      </c>
      <c r="AL1160" t="e">
        <f t="shared" si="328"/>
        <v>#N/A</v>
      </c>
      <c r="AM1160" t="e">
        <f t="shared" si="329"/>
        <v>#N/A</v>
      </c>
      <c r="AN1160" t="e">
        <f t="shared" si="330"/>
        <v>#N/A</v>
      </c>
      <c r="AO1160" s="261" t="e">
        <f t="shared" si="331"/>
        <v>#N/A</v>
      </c>
      <c r="AP1160" s="261" t="e">
        <f t="shared" si="332"/>
        <v>#N/A</v>
      </c>
      <c r="AQ1160" s="261" t="e">
        <f t="shared" si="333"/>
        <v>#N/A</v>
      </c>
      <c r="BB1160">
        <f t="shared" si="336"/>
        <v>0</v>
      </c>
      <c r="BC1160">
        <f t="shared" si="334"/>
        <v>0</v>
      </c>
      <c r="BD1160" s="28">
        <f t="shared" si="335"/>
        <v>0</v>
      </c>
    </row>
    <row r="1161" spans="37:56" x14ac:dyDescent="0.25">
      <c r="AK1161">
        <v>0</v>
      </c>
      <c r="AL1161" t="e">
        <f t="shared" si="328"/>
        <v>#N/A</v>
      </c>
      <c r="AM1161" t="e">
        <f t="shared" si="329"/>
        <v>#N/A</v>
      </c>
      <c r="AN1161" t="e">
        <f t="shared" si="330"/>
        <v>#N/A</v>
      </c>
      <c r="AO1161" s="261" t="e">
        <f t="shared" si="331"/>
        <v>#N/A</v>
      </c>
      <c r="AP1161" s="261" t="e">
        <f t="shared" si="332"/>
        <v>#N/A</v>
      </c>
      <c r="AQ1161" s="261" t="e">
        <f t="shared" si="333"/>
        <v>#N/A</v>
      </c>
      <c r="BB1161">
        <f t="shared" si="336"/>
        <v>0</v>
      </c>
      <c r="BC1161">
        <f t="shared" si="334"/>
        <v>0</v>
      </c>
      <c r="BD1161" s="28">
        <f t="shared" si="335"/>
        <v>0</v>
      </c>
    </row>
    <row r="1162" spans="37:56" x14ac:dyDescent="0.25">
      <c r="AK1162">
        <v>0</v>
      </c>
      <c r="AL1162" t="e">
        <f t="shared" si="328"/>
        <v>#N/A</v>
      </c>
      <c r="AM1162" t="e">
        <f t="shared" si="329"/>
        <v>#N/A</v>
      </c>
      <c r="AN1162" t="e">
        <f t="shared" si="330"/>
        <v>#N/A</v>
      </c>
      <c r="AO1162" s="261" t="e">
        <f t="shared" si="331"/>
        <v>#N/A</v>
      </c>
      <c r="AP1162" s="261" t="e">
        <f t="shared" si="332"/>
        <v>#N/A</v>
      </c>
      <c r="AQ1162" s="261" t="e">
        <f t="shared" si="333"/>
        <v>#N/A</v>
      </c>
      <c r="BB1162">
        <f t="shared" si="336"/>
        <v>0</v>
      </c>
      <c r="BC1162">
        <f t="shared" si="334"/>
        <v>0</v>
      </c>
      <c r="BD1162" s="28">
        <f t="shared" si="335"/>
        <v>0</v>
      </c>
    </row>
    <row r="1163" spans="37:56" x14ac:dyDescent="0.25">
      <c r="AK1163">
        <v>0</v>
      </c>
      <c r="AL1163" t="e">
        <f t="shared" si="328"/>
        <v>#N/A</v>
      </c>
      <c r="AM1163" t="e">
        <f t="shared" si="329"/>
        <v>#N/A</v>
      </c>
      <c r="AN1163" t="e">
        <f t="shared" si="330"/>
        <v>#N/A</v>
      </c>
      <c r="AO1163" s="261" t="e">
        <f t="shared" si="331"/>
        <v>#N/A</v>
      </c>
      <c r="AP1163" s="261" t="e">
        <f t="shared" si="332"/>
        <v>#N/A</v>
      </c>
      <c r="AQ1163" s="261" t="e">
        <f t="shared" si="333"/>
        <v>#N/A</v>
      </c>
      <c r="BB1163">
        <f t="shared" si="336"/>
        <v>0</v>
      </c>
      <c r="BC1163">
        <f t="shared" si="334"/>
        <v>0</v>
      </c>
      <c r="BD1163" s="28">
        <f t="shared" si="335"/>
        <v>0</v>
      </c>
    </row>
    <row r="1164" spans="37:56" x14ac:dyDescent="0.25">
      <c r="AK1164">
        <v>0</v>
      </c>
      <c r="AL1164" t="e">
        <f t="shared" si="328"/>
        <v>#N/A</v>
      </c>
      <c r="AM1164" t="e">
        <f t="shared" si="329"/>
        <v>#N/A</v>
      </c>
      <c r="AN1164" t="e">
        <f t="shared" si="330"/>
        <v>#N/A</v>
      </c>
      <c r="AO1164" s="261" t="e">
        <f t="shared" si="331"/>
        <v>#N/A</v>
      </c>
      <c r="AP1164" s="261" t="e">
        <f t="shared" si="332"/>
        <v>#N/A</v>
      </c>
      <c r="AQ1164" s="261" t="e">
        <f t="shared" si="333"/>
        <v>#N/A</v>
      </c>
      <c r="BB1164">
        <f t="shared" si="336"/>
        <v>0</v>
      </c>
      <c r="BC1164">
        <f t="shared" si="334"/>
        <v>0</v>
      </c>
      <c r="BD1164" s="28">
        <f t="shared" si="335"/>
        <v>0</v>
      </c>
    </row>
    <row r="1165" spans="37:56" x14ac:dyDescent="0.25">
      <c r="AK1165">
        <v>0</v>
      </c>
      <c r="AL1165" t="e">
        <f t="shared" si="328"/>
        <v>#N/A</v>
      </c>
      <c r="AM1165" t="e">
        <f t="shared" si="329"/>
        <v>#N/A</v>
      </c>
      <c r="AN1165" t="e">
        <f t="shared" si="330"/>
        <v>#N/A</v>
      </c>
      <c r="AO1165" s="261" t="e">
        <f t="shared" si="331"/>
        <v>#N/A</v>
      </c>
      <c r="AP1165" s="261" t="e">
        <f t="shared" si="332"/>
        <v>#N/A</v>
      </c>
      <c r="AQ1165" s="261" t="e">
        <f t="shared" si="333"/>
        <v>#N/A</v>
      </c>
      <c r="BB1165">
        <f t="shared" si="336"/>
        <v>0</v>
      </c>
      <c r="BC1165">
        <f t="shared" si="334"/>
        <v>0</v>
      </c>
      <c r="BD1165" s="28">
        <f t="shared" si="335"/>
        <v>0</v>
      </c>
    </row>
    <row r="1166" spans="37:56" x14ac:dyDescent="0.25">
      <c r="AK1166">
        <v>0</v>
      </c>
      <c r="AL1166" t="e">
        <f t="shared" si="328"/>
        <v>#N/A</v>
      </c>
      <c r="AM1166" t="e">
        <f t="shared" si="329"/>
        <v>#N/A</v>
      </c>
      <c r="AN1166" t="e">
        <f t="shared" si="330"/>
        <v>#N/A</v>
      </c>
      <c r="AO1166" s="261" t="e">
        <f t="shared" si="331"/>
        <v>#N/A</v>
      </c>
      <c r="AP1166" s="261" t="e">
        <f t="shared" si="332"/>
        <v>#N/A</v>
      </c>
      <c r="AQ1166" s="261" t="e">
        <f t="shared" si="333"/>
        <v>#N/A</v>
      </c>
      <c r="BB1166">
        <f t="shared" si="336"/>
        <v>0</v>
      </c>
      <c r="BC1166">
        <f t="shared" si="334"/>
        <v>0</v>
      </c>
      <c r="BD1166" s="28">
        <f t="shared" si="335"/>
        <v>0</v>
      </c>
    </row>
    <row r="1167" spans="37:56" x14ac:dyDescent="0.25">
      <c r="AK1167">
        <v>0</v>
      </c>
      <c r="AL1167" t="e">
        <f t="shared" si="328"/>
        <v>#N/A</v>
      </c>
      <c r="AM1167" t="e">
        <f t="shared" si="329"/>
        <v>#N/A</v>
      </c>
      <c r="AN1167" t="e">
        <f t="shared" si="330"/>
        <v>#N/A</v>
      </c>
      <c r="AO1167" s="261" t="e">
        <f t="shared" si="331"/>
        <v>#N/A</v>
      </c>
      <c r="AP1167" s="261" t="e">
        <f t="shared" si="332"/>
        <v>#N/A</v>
      </c>
      <c r="AQ1167" s="261" t="e">
        <f t="shared" si="333"/>
        <v>#N/A</v>
      </c>
      <c r="BB1167">
        <f t="shared" si="336"/>
        <v>0</v>
      </c>
      <c r="BC1167">
        <f t="shared" si="334"/>
        <v>0</v>
      </c>
      <c r="BD1167" s="28">
        <f t="shared" si="335"/>
        <v>0</v>
      </c>
    </row>
    <row r="1168" spans="37:56" x14ac:dyDescent="0.25">
      <c r="AK1168">
        <v>0</v>
      </c>
      <c r="AL1168" t="e">
        <f t="shared" si="328"/>
        <v>#N/A</v>
      </c>
      <c r="AM1168" t="e">
        <f t="shared" si="329"/>
        <v>#N/A</v>
      </c>
      <c r="AN1168" t="e">
        <f t="shared" si="330"/>
        <v>#N/A</v>
      </c>
      <c r="AO1168" s="261" t="e">
        <f t="shared" si="331"/>
        <v>#N/A</v>
      </c>
      <c r="AP1168" s="261" t="e">
        <f t="shared" si="332"/>
        <v>#N/A</v>
      </c>
      <c r="AQ1168" s="261" t="e">
        <f t="shared" si="333"/>
        <v>#N/A</v>
      </c>
      <c r="BB1168">
        <f t="shared" si="336"/>
        <v>0</v>
      </c>
      <c r="BC1168">
        <f t="shared" si="334"/>
        <v>0</v>
      </c>
      <c r="BD1168" s="28">
        <f t="shared" si="335"/>
        <v>0</v>
      </c>
    </row>
    <row r="1169" spans="37:56" x14ac:dyDescent="0.25">
      <c r="AK1169">
        <v>0</v>
      </c>
      <c r="AL1169" t="e">
        <f t="shared" si="328"/>
        <v>#N/A</v>
      </c>
      <c r="AM1169" t="e">
        <f t="shared" si="329"/>
        <v>#N/A</v>
      </c>
      <c r="AN1169" t="e">
        <f t="shared" si="330"/>
        <v>#N/A</v>
      </c>
      <c r="AO1169" s="261" t="e">
        <f t="shared" si="331"/>
        <v>#N/A</v>
      </c>
      <c r="AP1169" s="261" t="e">
        <f t="shared" si="332"/>
        <v>#N/A</v>
      </c>
      <c r="AQ1169" s="261" t="e">
        <f t="shared" si="333"/>
        <v>#N/A</v>
      </c>
      <c r="BB1169">
        <f t="shared" si="336"/>
        <v>0</v>
      </c>
      <c r="BC1169">
        <f t="shared" si="334"/>
        <v>0</v>
      </c>
      <c r="BD1169" s="28">
        <f t="shared" si="335"/>
        <v>0</v>
      </c>
    </row>
    <row r="1170" spans="37:56" x14ac:dyDescent="0.25">
      <c r="AK1170">
        <v>0</v>
      </c>
      <c r="AL1170" t="e">
        <f t="shared" si="328"/>
        <v>#N/A</v>
      </c>
      <c r="AM1170" t="e">
        <f t="shared" si="329"/>
        <v>#N/A</v>
      </c>
      <c r="AN1170" t="e">
        <f t="shared" si="330"/>
        <v>#N/A</v>
      </c>
      <c r="AO1170" s="261" t="e">
        <f t="shared" si="331"/>
        <v>#N/A</v>
      </c>
      <c r="AP1170" s="261" t="e">
        <f t="shared" si="332"/>
        <v>#N/A</v>
      </c>
      <c r="AQ1170" s="261" t="e">
        <f t="shared" si="333"/>
        <v>#N/A</v>
      </c>
      <c r="BB1170">
        <f t="shared" si="336"/>
        <v>0</v>
      </c>
      <c r="BC1170">
        <f t="shared" si="334"/>
        <v>0</v>
      </c>
      <c r="BD1170" s="28">
        <f t="shared" si="335"/>
        <v>0</v>
      </c>
    </row>
    <row r="1171" spans="37:56" x14ac:dyDescent="0.25">
      <c r="AK1171">
        <v>0</v>
      </c>
      <c r="AL1171" t="e">
        <f t="shared" si="328"/>
        <v>#N/A</v>
      </c>
      <c r="AM1171" t="e">
        <f t="shared" si="329"/>
        <v>#N/A</v>
      </c>
      <c r="AN1171" t="e">
        <f t="shared" si="330"/>
        <v>#N/A</v>
      </c>
      <c r="AO1171" s="261" t="e">
        <f t="shared" si="331"/>
        <v>#N/A</v>
      </c>
      <c r="AP1171" s="261" t="e">
        <f t="shared" si="332"/>
        <v>#N/A</v>
      </c>
      <c r="AQ1171" s="261" t="e">
        <f t="shared" si="333"/>
        <v>#N/A</v>
      </c>
      <c r="BB1171">
        <f t="shared" si="336"/>
        <v>0</v>
      </c>
      <c r="BC1171">
        <f t="shared" si="334"/>
        <v>0</v>
      </c>
      <c r="BD1171" s="28">
        <f t="shared" si="335"/>
        <v>0</v>
      </c>
    </row>
    <row r="1172" spans="37:56" x14ac:dyDescent="0.25">
      <c r="AK1172">
        <v>0</v>
      </c>
      <c r="AL1172" t="e">
        <f t="shared" si="328"/>
        <v>#N/A</v>
      </c>
      <c r="AM1172" t="e">
        <f t="shared" si="329"/>
        <v>#N/A</v>
      </c>
      <c r="AN1172" t="e">
        <f t="shared" si="330"/>
        <v>#N/A</v>
      </c>
      <c r="AO1172" s="261" t="e">
        <f t="shared" si="331"/>
        <v>#N/A</v>
      </c>
      <c r="AP1172" s="261" t="e">
        <f t="shared" si="332"/>
        <v>#N/A</v>
      </c>
      <c r="AQ1172" s="261" t="e">
        <f t="shared" si="333"/>
        <v>#N/A</v>
      </c>
      <c r="BB1172">
        <f t="shared" si="336"/>
        <v>0</v>
      </c>
      <c r="BC1172">
        <f t="shared" si="334"/>
        <v>0</v>
      </c>
      <c r="BD1172" s="28">
        <f t="shared" si="335"/>
        <v>0</v>
      </c>
    </row>
    <row r="1173" spans="37:56" x14ac:dyDescent="0.25">
      <c r="AK1173">
        <v>0</v>
      </c>
      <c r="AL1173" t="e">
        <f t="shared" si="328"/>
        <v>#N/A</v>
      </c>
      <c r="AM1173" t="e">
        <f t="shared" si="329"/>
        <v>#N/A</v>
      </c>
      <c r="AN1173" t="e">
        <f t="shared" si="330"/>
        <v>#N/A</v>
      </c>
      <c r="AO1173" s="261" t="e">
        <f t="shared" si="331"/>
        <v>#N/A</v>
      </c>
      <c r="AP1173" s="261" t="e">
        <f t="shared" si="332"/>
        <v>#N/A</v>
      </c>
      <c r="AQ1173" s="261" t="e">
        <f t="shared" si="333"/>
        <v>#N/A</v>
      </c>
      <c r="BB1173">
        <f t="shared" si="336"/>
        <v>0</v>
      </c>
      <c r="BC1173">
        <f t="shared" si="334"/>
        <v>0</v>
      </c>
      <c r="BD1173" s="28">
        <f t="shared" si="335"/>
        <v>0</v>
      </c>
    </row>
    <row r="1174" spans="37:56" x14ac:dyDescent="0.25">
      <c r="AK1174">
        <v>0</v>
      </c>
      <c r="AL1174" t="e">
        <f t="shared" si="328"/>
        <v>#N/A</v>
      </c>
      <c r="AM1174" t="e">
        <f t="shared" si="329"/>
        <v>#N/A</v>
      </c>
      <c r="AN1174" t="e">
        <f t="shared" si="330"/>
        <v>#N/A</v>
      </c>
      <c r="AO1174" s="261" t="e">
        <f t="shared" si="331"/>
        <v>#N/A</v>
      </c>
      <c r="AP1174" s="261" t="e">
        <f t="shared" si="332"/>
        <v>#N/A</v>
      </c>
      <c r="AQ1174" s="261" t="e">
        <f t="shared" si="333"/>
        <v>#N/A</v>
      </c>
      <c r="BB1174">
        <f t="shared" si="336"/>
        <v>0</v>
      </c>
      <c r="BC1174">
        <f t="shared" si="334"/>
        <v>0</v>
      </c>
      <c r="BD1174" s="28">
        <f t="shared" si="335"/>
        <v>0</v>
      </c>
    </row>
    <row r="1175" spans="37:56" x14ac:dyDescent="0.25">
      <c r="AK1175">
        <v>0</v>
      </c>
      <c r="AL1175" t="e">
        <f t="shared" si="328"/>
        <v>#N/A</v>
      </c>
      <c r="AM1175" t="e">
        <f t="shared" si="329"/>
        <v>#N/A</v>
      </c>
      <c r="AN1175" t="e">
        <f t="shared" si="330"/>
        <v>#N/A</v>
      </c>
      <c r="AO1175" s="261" t="e">
        <f t="shared" si="331"/>
        <v>#N/A</v>
      </c>
      <c r="AP1175" s="261" t="e">
        <f t="shared" si="332"/>
        <v>#N/A</v>
      </c>
      <c r="AQ1175" s="261" t="e">
        <f t="shared" si="333"/>
        <v>#N/A</v>
      </c>
      <c r="BB1175">
        <f t="shared" si="336"/>
        <v>0</v>
      </c>
      <c r="BC1175">
        <f t="shared" si="334"/>
        <v>0</v>
      </c>
      <c r="BD1175" s="28">
        <f t="shared" si="335"/>
        <v>0</v>
      </c>
    </row>
    <row r="1176" spans="37:56" x14ac:dyDescent="0.25">
      <c r="AK1176">
        <v>0</v>
      </c>
      <c r="AL1176" t="e">
        <f t="shared" si="328"/>
        <v>#N/A</v>
      </c>
      <c r="AM1176" t="e">
        <f t="shared" si="329"/>
        <v>#N/A</v>
      </c>
      <c r="AN1176" t="e">
        <f t="shared" si="330"/>
        <v>#N/A</v>
      </c>
      <c r="AO1176" s="261" t="e">
        <f t="shared" si="331"/>
        <v>#N/A</v>
      </c>
      <c r="AP1176" s="261" t="e">
        <f t="shared" si="332"/>
        <v>#N/A</v>
      </c>
      <c r="AQ1176" s="261" t="e">
        <f t="shared" si="333"/>
        <v>#N/A</v>
      </c>
      <c r="BB1176">
        <f t="shared" si="336"/>
        <v>0</v>
      </c>
      <c r="BC1176">
        <f t="shared" si="334"/>
        <v>0</v>
      </c>
      <c r="BD1176" s="28">
        <f t="shared" si="335"/>
        <v>0</v>
      </c>
    </row>
    <row r="1177" spans="37:56" x14ac:dyDescent="0.25">
      <c r="AK1177">
        <v>0</v>
      </c>
      <c r="AL1177" t="e">
        <f t="shared" si="328"/>
        <v>#N/A</v>
      </c>
      <c r="AM1177" t="e">
        <f t="shared" si="329"/>
        <v>#N/A</v>
      </c>
      <c r="AN1177" t="e">
        <f t="shared" si="330"/>
        <v>#N/A</v>
      </c>
      <c r="AO1177" s="261" t="e">
        <f t="shared" si="331"/>
        <v>#N/A</v>
      </c>
      <c r="AP1177" s="261" t="e">
        <f t="shared" si="332"/>
        <v>#N/A</v>
      </c>
      <c r="AQ1177" s="261" t="e">
        <f t="shared" si="333"/>
        <v>#N/A</v>
      </c>
      <c r="BB1177">
        <f t="shared" si="336"/>
        <v>0</v>
      </c>
      <c r="BC1177">
        <f t="shared" si="334"/>
        <v>0</v>
      </c>
      <c r="BD1177" s="28">
        <f t="shared" si="335"/>
        <v>0</v>
      </c>
    </row>
    <row r="1178" spans="37:56" x14ac:dyDescent="0.25">
      <c r="AK1178">
        <v>0</v>
      </c>
      <c r="AL1178" t="e">
        <f t="shared" si="328"/>
        <v>#N/A</v>
      </c>
      <c r="AM1178" t="e">
        <f t="shared" si="329"/>
        <v>#N/A</v>
      </c>
      <c r="AN1178" t="e">
        <f t="shared" si="330"/>
        <v>#N/A</v>
      </c>
      <c r="AO1178" s="261" t="e">
        <f t="shared" si="331"/>
        <v>#N/A</v>
      </c>
      <c r="AP1178" s="261" t="e">
        <f t="shared" si="332"/>
        <v>#N/A</v>
      </c>
      <c r="AQ1178" s="261" t="e">
        <f t="shared" si="333"/>
        <v>#N/A</v>
      </c>
      <c r="BB1178">
        <f t="shared" si="336"/>
        <v>0</v>
      </c>
      <c r="BC1178">
        <f t="shared" si="334"/>
        <v>0</v>
      </c>
      <c r="BD1178" s="28">
        <f t="shared" si="335"/>
        <v>0</v>
      </c>
    </row>
    <row r="1179" spans="37:56" x14ac:dyDescent="0.25">
      <c r="AK1179">
        <v>0</v>
      </c>
      <c r="AL1179" t="e">
        <f t="shared" si="328"/>
        <v>#N/A</v>
      </c>
      <c r="AM1179" t="e">
        <f t="shared" si="329"/>
        <v>#N/A</v>
      </c>
      <c r="AN1179" t="e">
        <f t="shared" si="330"/>
        <v>#N/A</v>
      </c>
      <c r="AO1179" s="261" t="e">
        <f t="shared" si="331"/>
        <v>#N/A</v>
      </c>
      <c r="AP1179" s="261" t="e">
        <f t="shared" si="332"/>
        <v>#N/A</v>
      </c>
      <c r="AQ1179" s="261" t="e">
        <f t="shared" si="333"/>
        <v>#N/A</v>
      </c>
      <c r="BB1179">
        <f t="shared" si="336"/>
        <v>0</v>
      </c>
      <c r="BC1179">
        <f t="shared" si="334"/>
        <v>0</v>
      </c>
      <c r="BD1179" s="28">
        <f t="shared" si="335"/>
        <v>0</v>
      </c>
    </row>
    <row r="1180" spans="37:56" x14ac:dyDescent="0.25">
      <c r="AK1180">
        <v>0</v>
      </c>
      <c r="AL1180" t="e">
        <f t="shared" si="328"/>
        <v>#N/A</v>
      </c>
      <c r="AM1180" t="e">
        <f t="shared" si="329"/>
        <v>#N/A</v>
      </c>
      <c r="AN1180" t="e">
        <f t="shared" si="330"/>
        <v>#N/A</v>
      </c>
      <c r="AO1180" s="261" t="e">
        <f t="shared" si="331"/>
        <v>#N/A</v>
      </c>
      <c r="AP1180" s="261" t="e">
        <f t="shared" si="332"/>
        <v>#N/A</v>
      </c>
      <c r="AQ1180" s="261" t="e">
        <f t="shared" si="333"/>
        <v>#N/A</v>
      </c>
      <c r="BB1180">
        <f t="shared" si="336"/>
        <v>0</v>
      </c>
      <c r="BC1180">
        <f t="shared" si="334"/>
        <v>0</v>
      </c>
      <c r="BD1180" s="28">
        <f t="shared" si="335"/>
        <v>0</v>
      </c>
    </row>
    <row r="1181" spans="37:56" x14ac:dyDescent="0.25">
      <c r="AK1181">
        <v>0</v>
      </c>
      <c r="AL1181" t="e">
        <f t="shared" si="328"/>
        <v>#N/A</v>
      </c>
      <c r="AM1181" t="e">
        <f t="shared" si="329"/>
        <v>#N/A</v>
      </c>
      <c r="AN1181" t="e">
        <f t="shared" si="330"/>
        <v>#N/A</v>
      </c>
      <c r="AO1181" s="261" t="e">
        <f t="shared" si="331"/>
        <v>#N/A</v>
      </c>
      <c r="AP1181" s="261" t="e">
        <f t="shared" si="332"/>
        <v>#N/A</v>
      </c>
      <c r="AQ1181" s="261" t="e">
        <f t="shared" si="333"/>
        <v>#N/A</v>
      </c>
      <c r="BB1181">
        <f t="shared" si="336"/>
        <v>0</v>
      </c>
      <c r="BC1181">
        <f t="shared" si="334"/>
        <v>0</v>
      </c>
      <c r="BD1181" s="28">
        <f t="shared" si="335"/>
        <v>0</v>
      </c>
    </row>
    <row r="1182" spans="37:56" x14ac:dyDescent="0.25">
      <c r="AK1182">
        <v>0</v>
      </c>
      <c r="AL1182" t="e">
        <f t="shared" si="328"/>
        <v>#N/A</v>
      </c>
      <c r="AM1182" t="e">
        <f t="shared" si="329"/>
        <v>#N/A</v>
      </c>
      <c r="AN1182" t="e">
        <f t="shared" si="330"/>
        <v>#N/A</v>
      </c>
      <c r="AO1182" s="261" t="e">
        <f t="shared" si="331"/>
        <v>#N/A</v>
      </c>
      <c r="AP1182" s="261" t="e">
        <f t="shared" si="332"/>
        <v>#N/A</v>
      </c>
      <c r="AQ1182" s="261" t="e">
        <f t="shared" si="333"/>
        <v>#N/A</v>
      </c>
      <c r="BB1182">
        <f t="shared" si="336"/>
        <v>0</v>
      </c>
      <c r="BC1182">
        <f t="shared" si="334"/>
        <v>0</v>
      </c>
      <c r="BD1182" s="28">
        <f t="shared" si="335"/>
        <v>0</v>
      </c>
    </row>
    <row r="1183" spans="37:56" x14ac:dyDescent="0.25">
      <c r="AK1183">
        <v>0</v>
      </c>
      <c r="AL1183" t="e">
        <f t="shared" si="328"/>
        <v>#N/A</v>
      </c>
      <c r="AM1183" t="e">
        <f t="shared" si="329"/>
        <v>#N/A</v>
      </c>
      <c r="AN1183" t="e">
        <f t="shared" si="330"/>
        <v>#N/A</v>
      </c>
      <c r="AO1183" s="261" t="e">
        <f t="shared" si="331"/>
        <v>#N/A</v>
      </c>
      <c r="AP1183" s="261" t="e">
        <f t="shared" si="332"/>
        <v>#N/A</v>
      </c>
      <c r="AQ1183" s="261" t="e">
        <f t="shared" si="333"/>
        <v>#N/A</v>
      </c>
      <c r="BB1183">
        <f t="shared" si="336"/>
        <v>0</v>
      </c>
      <c r="BC1183">
        <f t="shared" si="334"/>
        <v>0</v>
      </c>
      <c r="BD1183" s="28">
        <f t="shared" si="335"/>
        <v>0</v>
      </c>
    </row>
    <row r="1184" spans="37:56" x14ac:dyDescent="0.25">
      <c r="AK1184">
        <v>0</v>
      </c>
      <c r="AL1184" t="e">
        <f t="shared" si="328"/>
        <v>#N/A</v>
      </c>
      <c r="AM1184" t="e">
        <f t="shared" si="329"/>
        <v>#N/A</v>
      </c>
      <c r="AN1184" t="e">
        <f t="shared" si="330"/>
        <v>#N/A</v>
      </c>
      <c r="AO1184" s="261" t="e">
        <f t="shared" si="331"/>
        <v>#N/A</v>
      </c>
      <c r="AP1184" s="261" t="e">
        <f t="shared" si="332"/>
        <v>#N/A</v>
      </c>
      <c r="AQ1184" s="261" t="e">
        <f t="shared" si="333"/>
        <v>#N/A</v>
      </c>
      <c r="BB1184">
        <f t="shared" si="336"/>
        <v>0</v>
      </c>
      <c r="BC1184">
        <f t="shared" si="334"/>
        <v>0</v>
      </c>
      <c r="BD1184" s="28">
        <f t="shared" si="335"/>
        <v>0</v>
      </c>
    </row>
    <row r="1185" spans="37:56" x14ac:dyDescent="0.25">
      <c r="AK1185">
        <v>0</v>
      </c>
      <c r="AL1185" t="e">
        <f t="shared" si="328"/>
        <v>#N/A</v>
      </c>
      <c r="AM1185" t="e">
        <f t="shared" si="329"/>
        <v>#N/A</v>
      </c>
      <c r="AN1185" t="e">
        <f t="shared" si="330"/>
        <v>#N/A</v>
      </c>
      <c r="AO1185" s="261" t="e">
        <f t="shared" si="331"/>
        <v>#N/A</v>
      </c>
      <c r="AP1185" s="261" t="e">
        <f t="shared" si="332"/>
        <v>#N/A</v>
      </c>
      <c r="AQ1185" s="261" t="e">
        <f t="shared" si="333"/>
        <v>#N/A</v>
      </c>
      <c r="BB1185">
        <f t="shared" si="336"/>
        <v>0</v>
      </c>
      <c r="BC1185">
        <f t="shared" si="334"/>
        <v>0</v>
      </c>
      <c r="BD1185" s="28">
        <f t="shared" si="335"/>
        <v>0</v>
      </c>
    </row>
    <row r="1186" spans="37:56" x14ac:dyDescent="0.25">
      <c r="AK1186">
        <v>0</v>
      </c>
      <c r="AL1186" t="e">
        <f t="shared" si="328"/>
        <v>#N/A</v>
      </c>
      <c r="AM1186" t="e">
        <f t="shared" si="329"/>
        <v>#N/A</v>
      </c>
      <c r="AN1186" t="e">
        <f t="shared" si="330"/>
        <v>#N/A</v>
      </c>
      <c r="AO1186" s="261" t="e">
        <f t="shared" si="331"/>
        <v>#N/A</v>
      </c>
      <c r="AP1186" s="261" t="e">
        <f t="shared" si="332"/>
        <v>#N/A</v>
      </c>
      <c r="AQ1186" s="261" t="e">
        <f t="shared" si="333"/>
        <v>#N/A</v>
      </c>
      <c r="BB1186">
        <f t="shared" si="336"/>
        <v>0</v>
      </c>
      <c r="BC1186">
        <f t="shared" si="334"/>
        <v>0</v>
      </c>
      <c r="BD1186" s="28">
        <f t="shared" si="335"/>
        <v>0</v>
      </c>
    </row>
    <row r="1187" spans="37:56" x14ac:dyDescent="0.25">
      <c r="AK1187">
        <v>0</v>
      </c>
      <c r="AL1187" t="e">
        <f t="shared" si="328"/>
        <v>#N/A</v>
      </c>
      <c r="AM1187" t="e">
        <f t="shared" si="329"/>
        <v>#N/A</v>
      </c>
      <c r="AN1187" t="e">
        <f t="shared" si="330"/>
        <v>#N/A</v>
      </c>
      <c r="AO1187" s="261" t="e">
        <f t="shared" si="331"/>
        <v>#N/A</v>
      </c>
      <c r="AP1187" s="261" t="e">
        <f t="shared" si="332"/>
        <v>#N/A</v>
      </c>
      <c r="AQ1187" s="261" t="e">
        <f t="shared" si="333"/>
        <v>#N/A</v>
      </c>
      <c r="BB1187">
        <f t="shared" si="336"/>
        <v>0</v>
      </c>
      <c r="BC1187">
        <f t="shared" si="334"/>
        <v>0</v>
      </c>
      <c r="BD1187" s="28">
        <f t="shared" si="335"/>
        <v>0</v>
      </c>
    </row>
    <row r="1188" spans="37:56" x14ac:dyDescent="0.25">
      <c r="AK1188">
        <v>0</v>
      </c>
      <c r="AL1188" t="e">
        <f t="shared" si="328"/>
        <v>#N/A</v>
      </c>
      <c r="AM1188" t="e">
        <f t="shared" si="329"/>
        <v>#N/A</v>
      </c>
      <c r="AN1188" t="e">
        <f t="shared" si="330"/>
        <v>#N/A</v>
      </c>
      <c r="AO1188" s="261" t="e">
        <f t="shared" si="331"/>
        <v>#N/A</v>
      </c>
      <c r="AP1188" s="261" t="e">
        <f t="shared" si="332"/>
        <v>#N/A</v>
      </c>
      <c r="AQ1188" s="261" t="e">
        <f t="shared" si="333"/>
        <v>#N/A</v>
      </c>
      <c r="BB1188">
        <f t="shared" si="336"/>
        <v>0</v>
      </c>
      <c r="BC1188">
        <f t="shared" si="334"/>
        <v>0</v>
      </c>
      <c r="BD1188" s="28">
        <f t="shared" si="335"/>
        <v>0</v>
      </c>
    </row>
    <row r="1189" spans="37:56" x14ac:dyDescent="0.25">
      <c r="AK1189">
        <v>0</v>
      </c>
      <c r="AL1189" t="e">
        <f t="shared" si="328"/>
        <v>#N/A</v>
      </c>
      <c r="AM1189" t="e">
        <f t="shared" si="329"/>
        <v>#N/A</v>
      </c>
      <c r="AN1189" t="e">
        <f t="shared" si="330"/>
        <v>#N/A</v>
      </c>
      <c r="AO1189" s="261" t="e">
        <f t="shared" si="331"/>
        <v>#N/A</v>
      </c>
      <c r="AP1189" s="261" t="e">
        <f t="shared" si="332"/>
        <v>#N/A</v>
      </c>
      <c r="AQ1189" s="261" t="e">
        <f t="shared" si="333"/>
        <v>#N/A</v>
      </c>
      <c r="BB1189">
        <f t="shared" si="336"/>
        <v>0</v>
      </c>
      <c r="BC1189">
        <f t="shared" si="334"/>
        <v>0</v>
      </c>
      <c r="BD1189" s="28">
        <f t="shared" si="335"/>
        <v>0</v>
      </c>
    </row>
    <row r="1190" spans="37:56" x14ac:dyDescent="0.25">
      <c r="AK1190">
        <v>0</v>
      </c>
      <c r="AL1190" t="e">
        <f t="shared" si="328"/>
        <v>#N/A</v>
      </c>
      <c r="AM1190" t="e">
        <f t="shared" si="329"/>
        <v>#N/A</v>
      </c>
      <c r="AN1190" t="e">
        <f t="shared" si="330"/>
        <v>#N/A</v>
      </c>
      <c r="AO1190" s="261" t="e">
        <f t="shared" si="331"/>
        <v>#N/A</v>
      </c>
      <c r="AP1190" s="261" t="e">
        <f t="shared" si="332"/>
        <v>#N/A</v>
      </c>
      <c r="AQ1190" s="261" t="e">
        <f t="shared" si="333"/>
        <v>#N/A</v>
      </c>
      <c r="BB1190">
        <f t="shared" si="336"/>
        <v>0</v>
      </c>
      <c r="BC1190">
        <f t="shared" si="334"/>
        <v>0</v>
      </c>
      <c r="BD1190" s="28">
        <f t="shared" si="335"/>
        <v>0</v>
      </c>
    </row>
    <row r="1191" spans="37:56" x14ac:dyDescent="0.25">
      <c r="AK1191">
        <v>0</v>
      </c>
      <c r="AL1191" t="e">
        <f t="shared" si="328"/>
        <v>#N/A</v>
      </c>
      <c r="AM1191" t="e">
        <f t="shared" si="329"/>
        <v>#N/A</v>
      </c>
      <c r="AN1191" t="e">
        <f t="shared" si="330"/>
        <v>#N/A</v>
      </c>
      <c r="AO1191" s="261" t="e">
        <f t="shared" si="331"/>
        <v>#N/A</v>
      </c>
      <c r="AP1191" s="261" t="e">
        <f t="shared" si="332"/>
        <v>#N/A</v>
      </c>
      <c r="AQ1191" s="261" t="e">
        <f t="shared" si="333"/>
        <v>#N/A</v>
      </c>
      <c r="BB1191">
        <f t="shared" si="336"/>
        <v>0</v>
      </c>
      <c r="BC1191">
        <f t="shared" si="334"/>
        <v>0</v>
      </c>
      <c r="BD1191" s="28">
        <f t="shared" si="335"/>
        <v>0</v>
      </c>
    </row>
    <row r="1192" spans="37:56" x14ac:dyDescent="0.25">
      <c r="AK1192">
        <v>0</v>
      </c>
      <c r="AL1192" t="e">
        <f t="shared" si="328"/>
        <v>#N/A</v>
      </c>
      <c r="AM1192" t="e">
        <f t="shared" si="329"/>
        <v>#N/A</v>
      </c>
      <c r="AN1192" t="e">
        <f t="shared" si="330"/>
        <v>#N/A</v>
      </c>
      <c r="AO1192" s="261" t="e">
        <f t="shared" si="331"/>
        <v>#N/A</v>
      </c>
      <c r="AP1192" s="261" t="e">
        <f t="shared" si="332"/>
        <v>#N/A</v>
      </c>
      <c r="AQ1192" s="261" t="e">
        <f t="shared" si="333"/>
        <v>#N/A</v>
      </c>
      <c r="BB1192">
        <f t="shared" si="336"/>
        <v>0</v>
      </c>
      <c r="BC1192">
        <f t="shared" si="334"/>
        <v>0</v>
      </c>
      <c r="BD1192" s="28">
        <f t="shared" si="335"/>
        <v>0</v>
      </c>
    </row>
    <row r="1193" spans="37:56" x14ac:dyDescent="0.25">
      <c r="AK1193">
        <v>0</v>
      </c>
      <c r="AL1193" t="e">
        <f t="shared" si="328"/>
        <v>#N/A</v>
      </c>
      <c r="AM1193" t="e">
        <f t="shared" si="329"/>
        <v>#N/A</v>
      </c>
      <c r="AN1193" t="e">
        <f t="shared" si="330"/>
        <v>#N/A</v>
      </c>
      <c r="AO1193" s="261" t="e">
        <f t="shared" si="331"/>
        <v>#N/A</v>
      </c>
      <c r="AP1193" s="261" t="e">
        <f t="shared" si="332"/>
        <v>#N/A</v>
      </c>
      <c r="AQ1193" s="261" t="e">
        <f t="shared" si="333"/>
        <v>#N/A</v>
      </c>
      <c r="BB1193">
        <f t="shared" si="336"/>
        <v>0</v>
      </c>
      <c r="BC1193">
        <f t="shared" si="334"/>
        <v>0</v>
      </c>
      <c r="BD1193" s="28">
        <f t="shared" si="335"/>
        <v>0</v>
      </c>
    </row>
    <row r="1194" spans="37:56" x14ac:dyDescent="0.25">
      <c r="AK1194">
        <v>0</v>
      </c>
      <c r="AL1194" t="e">
        <f t="shared" si="328"/>
        <v>#N/A</v>
      </c>
      <c r="AM1194" t="e">
        <f t="shared" si="329"/>
        <v>#N/A</v>
      </c>
      <c r="AN1194" t="e">
        <f t="shared" si="330"/>
        <v>#N/A</v>
      </c>
      <c r="AO1194" s="261" t="e">
        <f t="shared" si="331"/>
        <v>#N/A</v>
      </c>
      <c r="AP1194" s="261" t="e">
        <f t="shared" si="332"/>
        <v>#N/A</v>
      </c>
      <c r="AQ1194" s="261" t="e">
        <f t="shared" si="333"/>
        <v>#N/A</v>
      </c>
      <c r="BB1194">
        <f t="shared" si="336"/>
        <v>0</v>
      </c>
      <c r="BC1194">
        <f t="shared" si="334"/>
        <v>0</v>
      </c>
      <c r="BD1194" s="28">
        <f t="shared" si="335"/>
        <v>0</v>
      </c>
    </row>
    <row r="1195" spans="37:56" x14ac:dyDescent="0.25">
      <c r="AK1195">
        <v>0</v>
      </c>
      <c r="AL1195" t="e">
        <f t="shared" si="328"/>
        <v>#N/A</v>
      </c>
      <c r="AM1195" t="e">
        <f t="shared" si="329"/>
        <v>#N/A</v>
      </c>
      <c r="AN1195" t="e">
        <f t="shared" si="330"/>
        <v>#N/A</v>
      </c>
      <c r="AO1195" s="261" t="e">
        <f t="shared" si="331"/>
        <v>#N/A</v>
      </c>
      <c r="AP1195" s="261" t="e">
        <f t="shared" si="332"/>
        <v>#N/A</v>
      </c>
      <c r="AQ1195" s="261" t="e">
        <f t="shared" si="333"/>
        <v>#N/A</v>
      </c>
      <c r="BB1195">
        <f t="shared" si="336"/>
        <v>0</v>
      </c>
      <c r="BC1195">
        <f t="shared" si="334"/>
        <v>0</v>
      </c>
      <c r="BD1195" s="28">
        <f t="shared" si="335"/>
        <v>0</v>
      </c>
    </row>
    <row r="1196" spans="37:56" x14ac:dyDescent="0.25">
      <c r="AK1196">
        <v>0</v>
      </c>
      <c r="AL1196" t="e">
        <f t="shared" si="328"/>
        <v>#N/A</v>
      </c>
      <c r="AM1196" t="e">
        <f t="shared" si="329"/>
        <v>#N/A</v>
      </c>
      <c r="AN1196" t="e">
        <f t="shared" si="330"/>
        <v>#N/A</v>
      </c>
      <c r="AO1196" s="261" t="e">
        <f t="shared" si="331"/>
        <v>#N/A</v>
      </c>
      <c r="AP1196" s="261" t="e">
        <f t="shared" si="332"/>
        <v>#N/A</v>
      </c>
      <c r="AQ1196" s="261" t="e">
        <f t="shared" si="333"/>
        <v>#N/A</v>
      </c>
      <c r="BB1196">
        <f t="shared" si="336"/>
        <v>0</v>
      </c>
      <c r="BC1196">
        <f t="shared" si="334"/>
        <v>0</v>
      </c>
      <c r="BD1196" s="28">
        <f t="shared" si="335"/>
        <v>0</v>
      </c>
    </row>
    <row r="1197" spans="37:56" x14ac:dyDescent="0.25">
      <c r="AK1197">
        <v>0</v>
      </c>
      <c r="AL1197" t="e">
        <f t="shared" si="328"/>
        <v>#N/A</v>
      </c>
      <c r="AM1197" t="e">
        <f t="shared" si="329"/>
        <v>#N/A</v>
      </c>
      <c r="AN1197" t="e">
        <f t="shared" si="330"/>
        <v>#N/A</v>
      </c>
      <c r="AO1197" s="261" t="e">
        <f t="shared" si="331"/>
        <v>#N/A</v>
      </c>
      <c r="AP1197" s="261" t="e">
        <f t="shared" si="332"/>
        <v>#N/A</v>
      </c>
      <c r="AQ1197" s="261" t="e">
        <f t="shared" si="333"/>
        <v>#N/A</v>
      </c>
      <c r="BB1197">
        <f t="shared" si="336"/>
        <v>0</v>
      </c>
      <c r="BC1197">
        <f t="shared" si="334"/>
        <v>0</v>
      </c>
      <c r="BD1197" s="28">
        <f t="shared" si="335"/>
        <v>0</v>
      </c>
    </row>
    <row r="1198" spans="37:56" x14ac:dyDescent="0.25">
      <c r="AK1198">
        <v>0</v>
      </c>
      <c r="AL1198" t="e">
        <f t="shared" si="328"/>
        <v>#N/A</v>
      </c>
      <c r="AM1198" t="e">
        <f t="shared" si="329"/>
        <v>#N/A</v>
      </c>
      <c r="AN1198" t="e">
        <f t="shared" si="330"/>
        <v>#N/A</v>
      </c>
      <c r="AO1198" s="261" t="e">
        <f t="shared" si="331"/>
        <v>#N/A</v>
      </c>
      <c r="AP1198" s="261" t="e">
        <f t="shared" si="332"/>
        <v>#N/A</v>
      </c>
      <c r="AQ1198" s="261" t="e">
        <f t="shared" si="333"/>
        <v>#N/A</v>
      </c>
      <c r="BB1198">
        <f t="shared" si="336"/>
        <v>0</v>
      </c>
      <c r="BC1198">
        <f t="shared" si="334"/>
        <v>0</v>
      </c>
      <c r="BD1198" s="28">
        <f t="shared" si="335"/>
        <v>0</v>
      </c>
    </row>
    <row r="1199" spans="37:56" x14ac:dyDescent="0.25">
      <c r="AK1199">
        <v>0</v>
      </c>
      <c r="AL1199" t="e">
        <f t="shared" si="328"/>
        <v>#N/A</v>
      </c>
      <c r="AM1199" t="e">
        <f t="shared" si="329"/>
        <v>#N/A</v>
      </c>
      <c r="AN1199" t="e">
        <f t="shared" si="330"/>
        <v>#N/A</v>
      </c>
      <c r="AO1199" s="261" t="e">
        <f t="shared" si="331"/>
        <v>#N/A</v>
      </c>
      <c r="AP1199" s="261" t="e">
        <f t="shared" si="332"/>
        <v>#N/A</v>
      </c>
      <c r="AQ1199" s="261" t="e">
        <f t="shared" si="333"/>
        <v>#N/A</v>
      </c>
      <c r="BB1199">
        <f t="shared" si="336"/>
        <v>0</v>
      </c>
      <c r="BC1199">
        <f t="shared" si="334"/>
        <v>0</v>
      </c>
      <c r="BD1199" s="28">
        <f t="shared" si="335"/>
        <v>0</v>
      </c>
    </row>
    <row r="1200" spans="37:56" x14ac:dyDescent="0.25">
      <c r="AK1200">
        <v>0</v>
      </c>
      <c r="AL1200" t="e">
        <f t="shared" si="328"/>
        <v>#N/A</v>
      </c>
      <c r="AM1200" t="e">
        <f t="shared" si="329"/>
        <v>#N/A</v>
      </c>
      <c r="AN1200" t="e">
        <f t="shared" si="330"/>
        <v>#N/A</v>
      </c>
      <c r="AO1200" s="261" t="e">
        <f t="shared" si="331"/>
        <v>#N/A</v>
      </c>
      <c r="AP1200" s="261" t="e">
        <f t="shared" si="332"/>
        <v>#N/A</v>
      </c>
      <c r="AQ1200" s="261" t="e">
        <f t="shared" si="333"/>
        <v>#N/A</v>
      </c>
      <c r="BB1200">
        <f t="shared" si="336"/>
        <v>0</v>
      </c>
      <c r="BC1200">
        <f t="shared" si="334"/>
        <v>0</v>
      </c>
      <c r="BD1200" s="28">
        <f t="shared" si="335"/>
        <v>0</v>
      </c>
    </row>
    <row r="1201" spans="37:56" x14ac:dyDescent="0.25">
      <c r="AK1201">
        <v>0</v>
      </c>
      <c r="AL1201" t="e">
        <f t="shared" si="328"/>
        <v>#N/A</v>
      </c>
      <c r="AM1201" t="e">
        <f t="shared" si="329"/>
        <v>#N/A</v>
      </c>
      <c r="AN1201" t="e">
        <f t="shared" si="330"/>
        <v>#N/A</v>
      </c>
      <c r="AO1201" s="261" t="e">
        <f t="shared" si="331"/>
        <v>#N/A</v>
      </c>
      <c r="AP1201" s="261" t="e">
        <f t="shared" si="332"/>
        <v>#N/A</v>
      </c>
      <c r="AQ1201" s="261" t="e">
        <f t="shared" si="333"/>
        <v>#N/A</v>
      </c>
      <c r="BB1201">
        <f t="shared" si="336"/>
        <v>0</v>
      </c>
      <c r="BC1201">
        <f t="shared" si="334"/>
        <v>0</v>
      </c>
      <c r="BD1201" s="28">
        <f t="shared" si="335"/>
        <v>0</v>
      </c>
    </row>
    <row r="1202" spans="37:56" x14ac:dyDescent="0.25">
      <c r="AK1202">
        <v>0</v>
      </c>
      <c r="AL1202" t="e">
        <f t="shared" si="328"/>
        <v>#N/A</v>
      </c>
      <c r="AM1202" t="e">
        <f t="shared" si="329"/>
        <v>#N/A</v>
      </c>
      <c r="AN1202" t="e">
        <f t="shared" si="330"/>
        <v>#N/A</v>
      </c>
      <c r="AO1202" s="261" t="e">
        <f t="shared" si="331"/>
        <v>#N/A</v>
      </c>
      <c r="AP1202" s="261" t="e">
        <f t="shared" si="332"/>
        <v>#N/A</v>
      </c>
      <c r="AQ1202" s="261" t="e">
        <f t="shared" si="333"/>
        <v>#N/A</v>
      </c>
      <c r="BB1202">
        <f t="shared" si="336"/>
        <v>0</v>
      </c>
      <c r="BC1202">
        <f t="shared" si="334"/>
        <v>0</v>
      </c>
      <c r="BD1202" s="28">
        <f t="shared" si="335"/>
        <v>0</v>
      </c>
    </row>
    <row r="1203" spans="37:56" x14ac:dyDescent="0.25">
      <c r="AK1203">
        <v>0</v>
      </c>
      <c r="AL1203" t="e">
        <f t="shared" si="328"/>
        <v>#N/A</v>
      </c>
      <c r="AM1203" t="e">
        <f t="shared" si="329"/>
        <v>#N/A</v>
      </c>
      <c r="AN1203" t="e">
        <f t="shared" si="330"/>
        <v>#N/A</v>
      </c>
      <c r="AO1203" s="261" t="e">
        <f t="shared" si="331"/>
        <v>#N/A</v>
      </c>
      <c r="AP1203" s="261" t="e">
        <f t="shared" si="332"/>
        <v>#N/A</v>
      </c>
      <c r="AQ1203" s="261" t="e">
        <f t="shared" si="333"/>
        <v>#N/A</v>
      </c>
      <c r="BB1203">
        <f t="shared" si="336"/>
        <v>0</v>
      </c>
      <c r="BC1203">
        <f t="shared" si="334"/>
        <v>0</v>
      </c>
      <c r="BD1203" s="28">
        <f t="shared" si="335"/>
        <v>0</v>
      </c>
    </row>
    <row r="1204" spans="37:56" x14ac:dyDescent="0.25">
      <c r="AK1204">
        <v>0</v>
      </c>
      <c r="AL1204" t="e">
        <f t="shared" si="328"/>
        <v>#N/A</v>
      </c>
      <c r="AM1204" t="e">
        <f t="shared" si="329"/>
        <v>#N/A</v>
      </c>
      <c r="AN1204" t="e">
        <f t="shared" si="330"/>
        <v>#N/A</v>
      </c>
      <c r="AO1204" s="261" t="e">
        <f t="shared" si="331"/>
        <v>#N/A</v>
      </c>
      <c r="AP1204" s="261" t="e">
        <f t="shared" si="332"/>
        <v>#N/A</v>
      </c>
      <c r="AQ1204" s="261" t="e">
        <f t="shared" si="333"/>
        <v>#N/A</v>
      </c>
      <c r="BB1204">
        <f t="shared" si="336"/>
        <v>0</v>
      </c>
      <c r="BC1204">
        <f t="shared" si="334"/>
        <v>0</v>
      </c>
      <c r="BD1204" s="28">
        <f t="shared" si="335"/>
        <v>0</v>
      </c>
    </row>
    <row r="1205" spans="37:56" x14ac:dyDescent="0.25">
      <c r="AK1205">
        <v>0</v>
      </c>
      <c r="AL1205" t="e">
        <f t="shared" si="328"/>
        <v>#N/A</v>
      </c>
      <c r="AM1205" t="e">
        <f t="shared" si="329"/>
        <v>#N/A</v>
      </c>
      <c r="AN1205" t="e">
        <f t="shared" si="330"/>
        <v>#N/A</v>
      </c>
      <c r="AO1205" s="261" t="e">
        <f t="shared" si="331"/>
        <v>#N/A</v>
      </c>
      <c r="AP1205" s="261" t="e">
        <f t="shared" si="332"/>
        <v>#N/A</v>
      </c>
      <c r="AQ1205" s="261" t="e">
        <f t="shared" si="333"/>
        <v>#N/A</v>
      </c>
      <c r="BB1205">
        <f t="shared" si="336"/>
        <v>0</v>
      </c>
      <c r="BC1205">
        <f t="shared" si="334"/>
        <v>0</v>
      </c>
      <c r="BD1205" s="28">
        <f t="shared" si="335"/>
        <v>0</v>
      </c>
    </row>
    <row r="1206" spans="37:56" x14ac:dyDescent="0.25">
      <c r="AK1206">
        <v>0</v>
      </c>
      <c r="AL1206" t="e">
        <f t="shared" si="328"/>
        <v>#N/A</v>
      </c>
      <c r="AM1206" t="e">
        <f t="shared" si="329"/>
        <v>#N/A</v>
      </c>
      <c r="AN1206" t="e">
        <f t="shared" si="330"/>
        <v>#N/A</v>
      </c>
      <c r="AO1206" s="261" t="e">
        <f t="shared" si="331"/>
        <v>#N/A</v>
      </c>
      <c r="AP1206" s="261" t="e">
        <f t="shared" si="332"/>
        <v>#N/A</v>
      </c>
      <c r="AQ1206" s="261" t="e">
        <f t="shared" si="333"/>
        <v>#N/A</v>
      </c>
      <c r="BB1206">
        <f t="shared" si="336"/>
        <v>0</v>
      </c>
      <c r="BC1206">
        <f t="shared" si="334"/>
        <v>0</v>
      </c>
      <c r="BD1206" s="28">
        <f t="shared" si="335"/>
        <v>0</v>
      </c>
    </row>
    <row r="1207" spans="37:56" x14ac:dyDescent="0.25">
      <c r="AK1207">
        <v>0</v>
      </c>
      <c r="AL1207" t="e">
        <f t="shared" si="328"/>
        <v>#N/A</v>
      </c>
      <c r="AM1207" t="e">
        <f t="shared" si="329"/>
        <v>#N/A</v>
      </c>
      <c r="AN1207" t="e">
        <f t="shared" si="330"/>
        <v>#N/A</v>
      </c>
      <c r="AO1207" s="261" t="e">
        <f t="shared" si="331"/>
        <v>#N/A</v>
      </c>
      <c r="AP1207" s="261" t="e">
        <f t="shared" si="332"/>
        <v>#N/A</v>
      </c>
      <c r="AQ1207" s="261" t="e">
        <f t="shared" si="333"/>
        <v>#N/A</v>
      </c>
      <c r="BB1207">
        <f t="shared" si="336"/>
        <v>0</v>
      </c>
      <c r="BC1207">
        <f t="shared" si="334"/>
        <v>0</v>
      </c>
      <c r="BD1207" s="28">
        <f t="shared" si="335"/>
        <v>0</v>
      </c>
    </row>
    <row r="1208" spans="37:56" x14ac:dyDescent="0.25">
      <c r="AK1208">
        <v>0</v>
      </c>
      <c r="AL1208" t="e">
        <f t="shared" si="328"/>
        <v>#N/A</v>
      </c>
      <c r="AM1208" t="e">
        <f t="shared" si="329"/>
        <v>#N/A</v>
      </c>
      <c r="AN1208" t="e">
        <f t="shared" si="330"/>
        <v>#N/A</v>
      </c>
      <c r="AO1208" s="261" t="e">
        <f t="shared" si="331"/>
        <v>#N/A</v>
      </c>
      <c r="AP1208" s="261" t="e">
        <f t="shared" si="332"/>
        <v>#N/A</v>
      </c>
      <c r="AQ1208" s="261" t="e">
        <f t="shared" si="333"/>
        <v>#N/A</v>
      </c>
      <c r="BB1208">
        <f t="shared" si="336"/>
        <v>0</v>
      </c>
      <c r="BC1208">
        <f t="shared" si="334"/>
        <v>0</v>
      </c>
      <c r="BD1208" s="28">
        <f t="shared" si="335"/>
        <v>0</v>
      </c>
    </row>
    <row r="1209" spans="37:56" x14ac:dyDescent="0.25">
      <c r="AK1209">
        <v>0</v>
      </c>
      <c r="AL1209" t="e">
        <f t="shared" si="328"/>
        <v>#N/A</v>
      </c>
      <c r="AM1209" t="e">
        <f t="shared" si="329"/>
        <v>#N/A</v>
      </c>
      <c r="AN1209" t="e">
        <f t="shared" si="330"/>
        <v>#N/A</v>
      </c>
      <c r="AO1209" s="261" t="e">
        <f t="shared" si="331"/>
        <v>#N/A</v>
      </c>
      <c r="AP1209" s="261" t="e">
        <f t="shared" si="332"/>
        <v>#N/A</v>
      </c>
      <c r="AQ1209" s="261" t="e">
        <f t="shared" si="333"/>
        <v>#N/A</v>
      </c>
      <c r="BB1209">
        <f t="shared" si="336"/>
        <v>0</v>
      </c>
      <c r="BC1209">
        <f t="shared" si="334"/>
        <v>0</v>
      </c>
      <c r="BD1209" s="28">
        <f t="shared" si="335"/>
        <v>0</v>
      </c>
    </row>
    <row r="1210" spans="37:56" x14ac:dyDescent="0.25">
      <c r="AK1210">
        <v>0</v>
      </c>
      <c r="AL1210" t="e">
        <f t="shared" si="328"/>
        <v>#N/A</v>
      </c>
      <c r="AM1210" t="e">
        <f t="shared" si="329"/>
        <v>#N/A</v>
      </c>
      <c r="AN1210" t="e">
        <f t="shared" si="330"/>
        <v>#N/A</v>
      </c>
      <c r="AO1210" s="261" t="e">
        <f t="shared" si="331"/>
        <v>#N/A</v>
      </c>
      <c r="AP1210" s="261" t="e">
        <f t="shared" si="332"/>
        <v>#N/A</v>
      </c>
      <c r="AQ1210" s="261" t="e">
        <f t="shared" si="333"/>
        <v>#N/A</v>
      </c>
      <c r="BB1210">
        <f t="shared" si="336"/>
        <v>0</v>
      </c>
      <c r="BC1210">
        <f t="shared" si="334"/>
        <v>0</v>
      </c>
      <c r="BD1210" s="28">
        <f t="shared" si="335"/>
        <v>0</v>
      </c>
    </row>
    <row r="1211" spans="37:56" x14ac:dyDescent="0.25">
      <c r="AK1211">
        <v>0</v>
      </c>
      <c r="AL1211" t="e">
        <f t="shared" si="328"/>
        <v>#N/A</v>
      </c>
      <c r="AM1211" t="e">
        <f t="shared" si="329"/>
        <v>#N/A</v>
      </c>
      <c r="AN1211" t="e">
        <f t="shared" si="330"/>
        <v>#N/A</v>
      </c>
      <c r="AO1211" s="261" t="e">
        <f t="shared" si="331"/>
        <v>#N/A</v>
      </c>
      <c r="AP1211" s="261" t="e">
        <f t="shared" si="332"/>
        <v>#N/A</v>
      </c>
      <c r="AQ1211" s="261" t="e">
        <f t="shared" si="333"/>
        <v>#N/A</v>
      </c>
      <c r="BB1211">
        <f t="shared" si="336"/>
        <v>0</v>
      </c>
      <c r="BC1211">
        <f t="shared" si="334"/>
        <v>0</v>
      </c>
      <c r="BD1211" s="28">
        <f t="shared" si="335"/>
        <v>0</v>
      </c>
    </row>
    <row r="1212" spans="37:56" x14ac:dyDescent="0.25">
      <c r="AK1212">
        <v>0</v>
      </c>
      <c r="AL1212" t="e">
        <f t="shared" si="328"/>
        <v>#N/A</v>
      </c>
      <c r="AM1212" t="e">
        <f t="shared" si="329"/>
        <v>#N/A</v>
      </c>
      <c r="AN1212" t="e">
        <f t="shared" si="330"/>
        <v>#N/A</v>
      </c>
      <c r="AO1212" s="261" t="e">
        <f t="shared" si="331"/>
        <v>#N/A</v>
      </c>
      <c r="AP1212" s="261" t="e">
        <f t="shared" si="332"/>
        <v>#N/A</v>
      </c>
      <c r="AQ1212" s="261" t="e">
        <f t="shared" si="333"/>
        <v>#N/A</v>
      </c>
      <c r="BB1212">
        <f t="shared" si="336"/>
        <v>0</v>
      </c>
      <c r="BC1212">
        <f t="shared" si="334"/>
        <v>0</v>
      </c>
      <c r="BD1212" s="28">
        <f t="shared" si="335"/>
        <v>0</v>
      </c>
    </row>
    <row r="1213" spans="37:56" x14ac:dyDescent="0.25">
      <c r="AK1213">
        <v>0</v>
      </c>
      <c r="AL1213" t="e">
        <f t="shared" si="328"/>
        <v>#N/A</v>
      </c>
      <c r="AM1213" t="e">
        <f t="shared" si="329"/>
        <v>#N/A</v>
      </c>
      <c r="AN1213" t="e">
        <f t="shared" si="330"/>
        <v>#N/A</v>
      </c>
      <c r="AO1213" s="261" t="e">
        <f t="shared" si="331"/>
        <v>#N/A</v>
      </c>
      <c r="AP1213" s="261" t="e">
        <f t="shared" si="332"/>
        <v>#N/A</v>
      </c>
      <c r="AQ1213" s="261" t="e">
        <f t="shared" si="333"/>
        <v>#N/A</v>
      </c>
      <c r="BB1213">
        <f t="shared" si="336"/>
        <v>0</v>
      </c>
      <c r="BC1213">
        <f t="shared" si="334"/>
        <v>0</v>
      </c>
      <c r="BD1213" s="28">
        <f t="shared" si="335"/>
        <v>0</v>
      </c>
    </row>
    <row r="1214" spans="37:56" x14ac:dyDescent="0.25">
      <c r="AK1214">
        <v>0</v>
      </c>
      <c r="AL1214" t="e">
        <f t="shared" si="328"/>
        <v>#N/A</v>
      </c>
      <c r="AM1214" t="e">
        <f t="shared" si="329"/>
        <v>#N/A</v>
      </c>
      <c r="AN1214" t="e">
        <f t="shared" si="330"/>
        <v>#N/A</v>
      </c>
      <c r="AO1214" s="261" t="e">
        <f t="shared" si="331"/>
        <v>#N/A</v>
      </c>
      <c r="AP1214" s="261" t="e">
        <f t="shared" si="332"/>
        <v>#N/A</v>
      </c>
      <c r="AQ1214" s="261" t="e">
        <f t="shared" si="333"/>
        <v>#N/A</v>
      </c>
      <c r="BB1214">
        <f t="shared" si="336"/>
        <v>0</v>
      </c>
      <c r="BC1214">
        <f t="shared" si="334"/>
        <v>0</v>
      </c>
      <c r="BD1214" s="28">
        <f t="shared" si="335"/>
        <v>0</v>
      </c>
    </row>
    <row r="1215" spans="37:56" x14ac:dyDescent="0.25">
      <c r="AK1215">
        <v>0</v>
      </c>
      <c r="AL1215" t="e">
        <f t="shared" si="328"/>
        <v>#N/A</v>
      </c>
      <c r="AM1215" t="e">
        <f t="shared" si="329"/>
        <v>#N/A</v>
      </c>
      <c r="AN1215" t="e">
        <f t="shared" si="330"/>
        <v>#N/A</v>
      </c>
      <c r="AO1215" s="261" t="e">
        <f t="shared" si="331"/>
        <v>#N/A</v>
      </c>
      <c r="AP1215" s="261" t="e">
        <f t="shared" si="332"/>
        <v>#N/A</v>
      </c>
      <c r="AQ1215" s="261" t="e">
        <f t="shared" si="333"/>
        <v>#N/A</v>
      </c>
      <c r="BB1215">
        <f t="shared" si="336"/>
        <v>0</v>
      </c>
      <c r="BC1215">
        <f t="shared" si="334"/>
        <v>0</v>
      </c>
      <c r="BD1215" s="28">
        <f t="shared" si="335"/>
        <v>0</v>
      </c>
    </row>
    <row r="1216" spans="37:56" x14ac:dyDescent="0.25">
      <c r="AK1216">
        <v>0</v>
      </c>
      <c r="AL1216" t="e">
        <f t="shared" si="328"/>
        <v>#N/A</v>
      </c>
      <c r="AM1216" t="e">
        <f t="shared" si="329"/>
        <v>#N/A</v>
      </c>
      <c r="AN1216" t="e">
        <f t="shared" si="330"/>
        <v>#N/A</v>
      </c>
      <c r="AO1216" s="261" t="e">
        <f t="shared" si="331"/>
        <v>#N/A</v>
      </c>
      <c r="AP1216" s="261" t="e">
        <f t="shared" si="332"/>
        <v>#N/A</v>
      </c>
      <c r="AQ1216" s="261" t="e">
        <f t="shared" si="333"/>
        <v>#N/A</v>
      </c>
      <c r="BB1216">
        <f t="shared" si="336"/>
        <v>0</v>
      </c>
      <c r="BC1216">
        <f t="shared" si="334"/>
        <v>0</v>
      </c>
      <c r="BD1216" s="28">
        <f t="shared" si="335"/>
        <v>0</v>
      </c>
    </row>
    <row r="1217" spans="37:56" x14ac:dyDescent="0.25">
      <c r="AK1217">
        <v>0</v>
      </c>
      <c r="AL1217" t="e">
        <f t="shared" si="328"/>
        <v>#N/A</v>
      </c>
      <c r="AM1217" t="e">
        <f t="shared" si="329"/>
        <v>#N/A</v>
      </c>
      <c r="AN1217" t="e">
        <f t="shared" si="330"/>
        <v>#N/A</v>
      </c>
      <c r="AO1217" s="261" t="e">
        <f t="shared" si="331"/>
        <v>#N/A</v>
      </c>
      <c r="AP1217" s="261" t="e">
        <f t="shared" si="332"/>
        <v>#N/A</v>
      </c>
      <c r="AQ1217" s="261" t="e">
        <f t="shared" si="333"/>
        <v>#N/A</v>
      </c>
      <c r="BB1217">
        <f t="shared" si="336"/>
        <v>0</v>
      </c>
      <c r="BC1217">
        <f t="shared" si="334"/>
        <v>0</v>
      </c>
      <c r="BD1217" s="28">
        <f t="shared" si="335"/>
        <v>0</v>
      </c>
    </row>
    <row r="1218" spans="37:56" x14ac:dyDescent="0.25">
      <c r="AK1218">
        <v>0</v>
      </c>
      <c r="AL1218" t="e">
        <f t="shared" si="328"/>
        <v>#N/A</v>
      </c>
      <c r="AM1218" t="e">
        <f t="shared" si="329"/>
        <v>#N/A</v>
      </c>
      <c r="AN1218" t="e">
        <f t="shared" si="330"/>
        <v>#N/A</v>
      </c>
      <c r="AO1218" s="261" t="e">
        <f t="shared" si="331"/>
        <v>#N/A</v>
      </c>
      <c r="AP1218" s="261" t="e">
        <f t="shared" si="332"/>
        <v>#N/A</v>
      </c>
      <c r="AQ1218" s="261" t="e">
        <f t="shared" si="333"/>
        <v>#N/A</v>
      </c>
      <c r="BB1218">
        <f t="shared" si="336"/>
        <v>0</v>
      </c>
      <c r="BC1218">
        <f t="shared" si="334"/>
        <v>0</v>
      </c>
      <c r="BD1218" s="28">
        <f t="shared" si="335"/>
        <v>0</v>
      </c>
    </row>
    <row r="1219" spans="37:56" x14ac:dyDescent="0.25">
      <c r="AK1219">
        <v>0</v>
      </c>
      <c r="AL1219" t="e">
        <f t="shared" ref="AL1219:AL1282" si="337">_xlfn.XLOOKUP(AK1219,A:A,F:F)</f>
        <v>#N/A</v>
      </c>
      <c r="AM1219" t="e">
        <f t="shared" ref="AM1219:AM1282" si="338">_xlfn.XLOOKUP(AK1219,A:A,J:J)</f>
        <v>#N/A</v>
      </c>
      <c r="AN1219" t="e">
        <f t="shared" ref="AN1219:AN1282" si="339">_xlfn.XLOOKUP(AK1219,A:A,M:M)+_xlfn.XLOOKUP(AK1219,A:A,N:N)</f>
        <v>#N/A</v>
      </c>
      <c r="AO1219" s="261" t="e">
        <f t="shared" ref="AO1219:AO1282" si="340">_xlfn.XLOOKUP(AK1219,A:A,AG:AG)</f>
        <v>#N/A</v>
      </c>
      <c r="AP1219" s="261" t="e">
        <f t="shared" ref="AP1219:AP1282" si="341">_xlfn.XLOOKUP(AK1219,A:A,AD:AD)</f>
        <v>#N/A</v>
      </c>
      <c r="AQ1219" s="261" t="e">
        <f t="shared" ref="AQ1219:AQ1282" si="342">_xlfn.XLOOKUP(AK1219,A:A,AE:AE)</f>
        <v>#N/A</v>
      </c>
      <c r="BB1219">
        <f t="shared" si="336"/>
        <v>0</v>
      </c>
      <c r="BC1219">
        <f t="shared" ref="BC1219:BC1282" si="343">_xlfn.XLOOKUP(BA1219,A:A,J:J)</f>
        <v>0</v>
      </c>
      <c r="BD1219" s="28">
        <f t="shared" ref="BD1219:BD1282" si="344">_xlfn.XLOOKUP(BA1219,A:A,M:M)+_xlfn.XLOOKUP(BA1219,A:A,N:N)</f>
        <v>0</v>
      </c>
    </row>
    <row r="1220" spans="37:56" x14ac:dyDescent="0.25">
      <c r="AK1220">
        <v>0</v>
      </c>
      <c r="AL1220" t="e">
        <f t="shared" si="337"/>
        <v>#N/A</v>
      </c>
      <c r="AM1220" t="e">
        <f t="shared" si="338"/>
        <v>#N/A</v>
      </c>
      <c r="AN1220" t="e">
        <f t="shared" si="339"/>
        <v>#N/A</v>
      </c>
      <c r="AO1220" s="261" t="e">
        <f t="shared" si="340"/>
        <v>#N/A</v>
      </c>
      <c r="AP1220" s="261" t="e">
        <f t="shared" si="341"/>
        <v>#N/A</v>
      </c>
      <c r="AQ1220" s="261" t="e">
        <f t="shared" si="342"/>
        <v>#N/A</v>
      </c>
      <c r="BB1220">
        <f t="shared" si="336"/>
        <v>0</v>
      </c>
      <c r="BC1220">
        <f t="shared" si="343"/>
        <v>0</v>
      </c>
      <c r="BD1220" s="28">
        <f t="shared" si="344"/>
        <v>0</v>
      </c>
    </row>
    <row r="1221" spans="37:56" x14ac:dyDescent="0.25">
      <c r="AK1221">
        <v>0</v>
      </c>
      <c r="AL1221" t="e">
        <f t="shared" si="337"/>
        <v>#N/A</v>
      </c>
      <c r="AM1221" t="e">
        <f t="shared" si="338"/>
        <v>#N/A</v>
      </c>
      <c r="AN1221" t="e">
        <f t="shared" si="339"/>
        <v>#N/A</v>
      </c>
      <c r="AO1221" s="261" t="e">
        <f t="shared" si="340"/>
        <v>#N/A</v>
      </c>
      <c r="AP1221" s="261" t="e">
        <f t="shared" si="341"/>
        <v>#N/A</v>
      </c>
      <c r="AQ1221" s="261" t="e">
        <f t="shared" si="342"/>
        <v>#N/A</v>
      </c>
      <c r="BB1221">
        <f t="shared" si="336"/>
        <v>0</v>
      </c>
      <c r="BC1221">
        <f t="shared" si="343"/>
        <v>0</v>
      </c>
      <c r="BD1221" s="28">
        <f t="shared" si="344"/>
        <v>0</v>
      </c>
    </row>
    <row r="1222" spans="37:56" x14ac:dyDescent="0.25">
      <c r="AK1222">
        <v>0</v>
      </c>
      <c r="AL1222" t="e">
        <f t="shared" si="337"/>
        <v>#N/A</v>
      </c>
      <c r="AM1222" t="e">
        <f t="shared" si="338"/>
        <v>#N/A</v>
      </c>
      <c r="AN1222" t="e">
        <f t="shared" si="339"/>
        <v>#N/A</v>
      </c>
      <c r="AO1222" s="261" t="e">
        <f t="shared" si="340"/>
        <v>#N/A</v>
      </c>
      <c r="AP1222" s="261" t="e">
        <f t="shared" si="341"/>
        <v>#N/A</v>
      </c>
      <c r="AQ1222" s="261" t="e">
        <f t="shared" si="342"/>
        <v>#N/A</v>
      </c>
      <c r="BB1222">
        <f t="shared" ref="BB1222:BB1285" si="345">_xlfn.XLOOKUP(BA1222,A:A,E:E)</f>
        <v>0</v>
      </c>
      <c r="BC1222">
        <f t="shared" si="343"/>
        <v>0</v>
      </c>
      <c r="BD1222" s="28">
        <f t="shared" si="344"/>
        <v>0</v>
      </c>
    </row>
    <row r="1223" spans="37:56" x14ac:dyDescent="0.25">
      <c r="AK1223">
        <v>0</v>
      </c>
      <c r="AL1223" t="e">
        <f t="shared" si="337"/>
        <v>#N/A</v>
      </c>
      <c r="AM1223" t="e">
        <f t="shared" si="338"/>
        <v>#N/A</v>
      </c>
      <c r="AN1223" t="e">
        <f t="shared" si="339"/>
        <v>#N/A</v>
      </c>
      <c r="AO1223" s="261" t="e">
        <f t="shared" si="340"/>
        <v>#N/A</v>
      </c>
      <c r="AP1223" s="261" t="e">
        <f t="shared" si="341"/>
        <v>#N/A</v>
      </c>
      <c r="AQ1223" s="261" t="e">
        <f t="shared" si="342"/>
        <v>#N/A</v>
      </c>
      <c r="BB1223">
        <f t="shared" si="345"/>
        <v>0</v>
      </c>
      <c r="BC1223">
        <f t="shared" si="343"/>
        <v>0</v>
      </c>
      <c r="BD1223" s="28">
        <f t="shared" si="344"/>
        <v>0</v>
      </c>
    </row>
    <row r="1224" spans="37:56" x14ac:dyDescent="0.25">
      <c r="AK1224">
        <v>0</v>
      </c>
      <c r="AL1224" t="e">
        <f t="shared" si="337"/>
        <v>#N/A</v>
      </c>
      <c r="AM1224" t="e">
        <f t="shared" si="338"/>
        <v>#N/A</v>
      </c>
      <c r="AN1224" t="e">
        <f t="shared" si="339"/>
        <v>#N/A</v>
      </c>
      <c r="AO1224" s="261" t="e">
        <f t="shared" si="340"/>
        <v>#N/A</v>
      </c>
      <c r="AP1224" s="261" t="e">
        <f t="shared" si="341"/>
        <v>#N/A</v>
      </c>
      <c r="AQ1224" s="261" t="e">
        <f t="shared" si="342"/>
        <v>#N/A</v>
      </c>
      <c r="BB1224">
        <f t="shared" si="345"/>
        <v>0</v>
      </c>
      <c r="BC1224">
        <f t="shared" si="343"/>
        <v>0</v>
      </c>
      <c r="BD1224" s="28">
        <f t="shared" si="344"/>
        <v>0</v>
      </c>
    </row>
    <row r="1225" spans="37:56" x14ac:dyDescent="0.25">
      <c r="AK1225">
        <v>0</v>
      </c>
      <c r="AL1225" t="e">
        <f t="shared" si="337"/>
        <v>#N/A</v>
      </c>
      <c r="AM1225" t="e">
        <f t="shared" si="338"/>
        <v>#N/A</v>
      </c>
      <c r="AN1225" t="e">
        <f t="shared" si="339"/>
        <v>#N/A</v>
      </c>
      <c r="AO1225" s="261" t="e">
        <f t="shared" si="340"/>
        <v>#N/A</v>
      </c>
      <c r="AP1225" s="261" t="e">
        <f t="shared" si="341"/>
        <v>#N/A</v>
      </c>
      <c r="AQ1225" s="261" t="e">
        <f t="shared" si="342"/>
        <v>#N/A</v>
      </c>
      <c r="BB1225">
        <f t="shared" si="345"/>
        <v>0</v>
      </c>
      <c r="BC1225">
        <f t="shared" si="343"/>
        <v>0</v>
      </c>
      <c r="BD1225" s="28">
        <f t="shared" si="344"/>
        <v>0</v>
      </c>
    </row>
    <row r="1226" spans="37:56" x14ac:dyDescent="0.25">
      <c r="AK1226">
        <v>0</v>
      </c>
      <c r="AL1226" t="e">
        <f t="shared" si="337"/>
        <v>#N/A</v>
      </c>
      <c r="AM1226" t="e">
        <f t="shared" si="338"/>
        <v>#N/A</v>
      </c>
      <c r="AN1226" t="e">
        <f t="shared" si="339"/>
        <v>#N/A</v>
      </c>
      <c r="AO1226" s="261" t="e">
        <f t="shared" si="340"/>
        <v>#N/A</v>
      </c>
      <c r="AP1226" s="261" t="e">
        <f t="shared" si="341"/>
        <v>#N/A</v>
      </c>
      <c r="AQ1226" s="261" t="e">
        <f t="shared" si="342"/>
        <v>#N/A</v>
      </c>
      <c r="BB1226">
        <f t="shared" si="345"/>
        <v>0</v>
      </c>
      <c r="BC1226">
        <f t="shared" si="343"/>
        <v>0</v>
      </c>
      <c r="BD1226" s="28">
        <f t="shared" si="344"/>
        <v>0</v>
      </c>
    </row>
    <row r="1227" spans="37:56" x14ac:dyDescent="0.25">
      <c r="AK1227">
        <v>0</v>
      </c>
      <c r="AL1227" t="e">
        <f t="shared" si="337"/>
        <v>#N/A</v>
      </c>
      <c r="AM1227" t="e">
        <f t="shared" si="338"/>
        <v>#N/A</v>
      </c>
      <c r="AN1227" t="e">
        <f t="shared" si="339"/>
        <v>#N/A</v>
      </c>
      <c r="AO1227" s="261" t="e">
        <f t="shared" si="340"/>
        <v>#N/A</v>
      </c>
      <c r="AP1227" s="261" t="e">
        <f t="shared" si="341"/>
        <v>#N/A</v>
      </c>
      <c r="AQ1227" s="261" t="e">
        <f t="shared" si="342"/>
        <v>#N/A</v>
      </c>
      <c r="BB1227">
        <f t="shared" si="345"/>
        <v>0</v>
      </c>
      <c r="BC1227">
        <f t="shared" si="343"/>
        <v>0</v>
      </c>
      <c r="BD1227" s="28">
        <f t="shared" si="344"/>
        <v>0</v>
      </c>
    </row>
    <row r="1228" spans="37:56" x14ac:dyDescent="0.25">
      <c r="AK1228">
        <v>0</v>
      </c>
      <c r="AL1228" t="e">
        <f t="shared" si="337"/>
        <v>#N/A</v>
      </c>
      <c r="AM1228" t="e">
        <f t="shared" si="338"/>
        <v>#N/A</v>
      </c>
      <c r="AN1228" t="e">
        <f t="shared" si="339"/>
        <v>#N/A</v>
      </c>
      <c r="AO1228" s="261" t="e">
        <f t="shared" si="340"/>
        <v>#N/A</v>
      </c>
      <c r="AP1228" s="261" t="e">
        <f t="shared" si="341"/>
        <v>#N/A</v>
      </c>
      <c r="AQ1228" s="261" t="e">
        <f t="shared" si="342"/>
        <v>#N/A</v>
      </c>
      <c r="BB1228">
        <f t="shared" si="345"/>
        <v>0</v>
      </c>
      <c r="BC1228">
        <f t="shared" si="343"/>
        <v>0</v>
      </c>
      <c r="BD1228" s="28">
        <f t="shared" si="344"/>
        <v>0</v>
      </c>
    </row>
    <row r="1229" spans="37:56" x14ac:dyDescent="0.25">
      <c r="AK1229">
        <v>0</v>
      </c>
      <c r="AL1229" t="e">
        <f t="shared" si="337"/>
        <v>#N/A</v>
      </c>
      <c r="AM1229" t="e">
        <f t="shared" si="338"/>
        <v>#N/A</v>
      </c>
      <c r="AN1229" t="e">
        <f t="shared" si="339"/>
        <v>#N/A</v>
      </c>
      <c r="AO1229" s="261" t="e">
        <f t="shared" si="340"/>
        <v>#N/A</v>
      </c>
      <c r="AP1229" s="261" t="e">
        <f t="shared" si="341"/>
        <v>#N/A</v>
      </c>
      <c r="AQ1229" s="261" t="e">
        <f t="shared" si="342"/>
        <v>#N/A</v>
      </c>
      <c r="BB1229">
        <f t="shared" si="345"/>
        <v>0</v>
      </c>
      <c r="BC1229">
        <f t="shared" si="343"/>
        <v>0</v>
      </c>
      <c r="BD1229" s="28">
        <f t="shared" si="344"/>
        <v>0</v>
      </c>
    </row>
    <row r="1230" spans="37:56" x14ac:dyDescent="0.25">
      <c r="AK1230">
        <v>0</v>
      </c>
      <c r="AL1230" t="e">
        <f t="shared" si="337"/>
        <v>#N/A</v>
      </c>
      <c r="AM1230" t="e">
        <f t="shared" si="338"/>
        <v>#N/A</v>
      </c>
      <c r="AN1230" t="e">
        <f t="shared" si="339"/>
        <v>#N/A</v>
      </c>
      <c r="AO1230" s="261" t="e">
        <f t="shared" si="340"/>
        <v>#N/A</v>
      </c>
      <c r="AP1230" s="261" t="e">
        <f t="shared" si="341"/>
        <v>#N/A</v>
      </c>
      <c r="AQ1230" s="261" t="e">
        <f t="shared" si="342"/>
        <v>#N/A</v>
      </c>
      <c r="BB1230">
        <f t="shared" si="345"/>
        <v>0</v>
      </c>
      <c r="BC1230">
        <f t="shared" si="343"/>
        <v>0</v>
      </c>
      <c r="BD1230" s="28">
        <f t="shared" si="344"/>
        <v>0</v>
      </c>
    </row>
    <row r="1231" spans="37:56" x14ac:dyDescent="0.25">
      <c r="AK1231">
        <v>0</v>
      </c>
      <c r="AL1231" t="e">
        <f t="shared" si="337"/>
        <v>#N/A</v>
      </c>
      <c r="AM1231" t="e">
        <f t="shared" si="338"/>
        <v>#N/A</v>
      </c>
      <c r="AN1231" t="e">
        <f t="shared" si="339"/>
        <v>#N/A</v>
      </c>
      <c r="AO1231" s="261" t="e">
        <f t="shared" si="340"/>
        <v>#N/A</v>
      </c>
      <c r="AP1231" s="261" t="e">
        <f t="shared" si="341"/>
        <v>#N/A</v>
      </c>
      <c r="AQ1231" s="261" t="e">
        <f t="shared" si="342"/>
        <v>#N/A</v>
      </c>
      <c r="BB1231">
        <f t="shared" si="345"/>
        <v>0</v>
      </c>
      <c r="BC1231">
        <f t="shared" si="343"/>
        <v>0</v>
      </c>
      <c r="BD1231" s="28">
        <f t="shared" si="344"/>
        <v>0</v>
      </c>
    </row>
    <row r="1232" spans="37:56" x14ac:dyDescent="0.25">
      <c r="AK1232">
        <v>0</v>
      </c>
      <c r="AL1232" t="e">
        <f t="shared" si="337"/>
        <v>#N/A</v>
      </c>
      <c r="AM1232" t="e">
        <f t="shared" si="338"/>
        <v>#N/A</v>
      </c>
      <c r="AN1232" t="e">
        <f t="shared" si="339"/>
        <v>#N/A</v>
      </c>
      <c r="AO1232" s="261" t="e">
        <f t="shared" si="340"/>
        <v>#N/A</v>
      </c>
      <c r="AP1232" s="261" t="e">
        <f t="shared" si="341"/>
        <v>#N/A</v>
      </c>
      <c r="AQ1232" s="261" t="e">
        <f t="shared" si="342"/>
        <v>#N/A</v>
      </c>
      <c r="BB1232">
        <f t="shared" si="345"/>
        <v>0</v>
      </c>
      <c r="BC1232">
        <f t="shared" si="343"/>
        <v>0</v>
      </c>
      <c r="BD1232" s="28">
        <f t="shared" si="344"/>
        <v>0</v>
      </c>
    </row>
    <row r="1233" spans="37:56" x14ac:dyDescent="0.25">
      <c r="AK1233">
        <v>0</v>
      </c>
      <c r="AL1233" t="e">
        <f t="shared" si="337"/>
        <v>#N/A</v>
      </c>
      <c r="AM1233" t="e">
        <f t="shared" si="338"/>
        <v>#N/A</v>
      </c>
      <c r="AN1233" t="e">
        <f t="shared" si="339"/>
        <v>#N/A</v>
      </c>
      <c r="AO1233" s="261" t="e">
        <f t="shared" si="340"/>
        <v>#N/A</v>
      </c>
      <c r="AP1233" s="261" t="e">
        <f t="shared" si="341"/>
        <v>#N/A</v>
      </c>
      <c r="AQ1233" s="261" t="e">
        <f t="shared" si="342"/>
        <v>#N/A</v>
      </c>
      <c r="BB1233">
        <f t="shared" si="345"/>
        <v>0</v>
      </c>
      <c r="BC1233">
        <f t="shared" si="343"/>
        <v>0</v>
      </c>
      <c r="BD1233" s="28">
        <f t="shared" si="344"/>
        <v>0</v>
      </c>
    </row>
    <row r="1234" spans="37:56" x14ac:dyDescent="0.25">
      <c r="AK1234">
        <v>0</v>
      </c>
      <c r="AL1234" t="e">
        <f t="shared" si="337"/>
        <v>#N/A</v>
      </c>
      <c r="AM1234" t="e">
        <f t="shared" si="338"/>
        <v>#N/A</v>
      </c>
      <c r="AN1234" t="e">
        <f t="shared" si="339"/>
        <v>#N/A</v>
      </c>
      <c r="AO1234" s="261" t="e">
        <f t="shared" si="340"/>
        <v>#N/A</v>
      </c>
      <c r="AP1234" s="261" t="e">
        <f t="shared" si="341"/>
        <v>#N/A</v>
      </c>
      <c r="AQ1234" s="261" t="e">
        <f t="shared" si="342"/>
        <v>#N/A</v>
      </c>
      <c r="BB1234">
        <f t="shared" si="345"/>
        <v>0</v>
      </c>
      <c r="BC1234">
        <f t="shared" si="343"/>
        <v>0</v>
      </c>
      <c r="BD1234" s="28">
        <f t="shared" si="344"/>
        <v>0</v>
      </c>
    </row>
    <row r="1235" spans="37:56" x14ac:dyDescent="0.25">
      <c r="AK1235">
        <v>0</v>
      </c>
      <c r="AL1235" t="e">
        <f t="shared" si="337"/>
        <v>#N/A</v>
      </c>
      <c r="AM1235" t="e">
        <f t="shared" si="338"/>
        <v>#N/A</v>
      </c>
      <c r="AN1235" t="e">
        <f t="shared" si="339"/>
        <v>#N/A</v>
      </c>
      <c r="AO1235" s="261" t="e">
        <f t="shared" si="340"/>
        <v>#N/A</v>
      </c>
      <c r="AP1235" s="261" t="e">
        <f t="shared" si="341"/>
        <v>#N/A</v>
      </c>
      <c r="AQ1235" s="261" t="e">
        <f t="shared" si="342"/>
        <v>#N/A</v>
      </c>
      <c r="BB1235">
        <f t="shared" si="345"/>
        <v>0</v>
      </c>
      <c r="BC1235">
        <f t="shared" si="343"/>
        <v>0</v>
      </c>
      <c r="BD1235" s="28">
        <f t="shared" si="344"/>
        <v>0</v>
      </c>
    </row>
    <row r="1236" spans="37:56" x14ac:dyDescent="0.25">
      <c r="AK1236">
        <v>0</v>
      </c>
      <c r="AL1236" t="e">
        <f t="shared" si="337"/>
        <v>#N/A</v>
      </c>
      <c r="AM1236" t="e">
        <f t="shared" si="338"/>
        <v>#N/A</v>
      </c>
      <c r="AN1236" t="e">
        <f t="shared" si="339"/>
        <v>#N/A</v>
      </c>
      <c r="AO1236" s="261" t="e">
        <f t="shared" si="340"/>
        <v>#N/A</v>
      </c>
      <c r="AP1236" s="261" t="e">
        <f t="shared" si="341"/>
        <v>#N/A</v>
      </c>
      <c r="AQ1236" s="261" t="e">
        <f t="shared" si="342"/>
        <v>#N/A</v>
      </c>
      <c r="BB1236">
        <f t="shared" si="345"/>
        <v>0</v>
      </c>
      <c r="BC1236">
        <f t="shared" si="343"/>
        <v>0</v>
      </c>
      <c r="BD1236" s="28">
        <f t="shared" si="344"/>
        <v>0</v>
      </c>
    </row>
    <row r="1237" spans="37:56" x14ac:dyDescent="0.25">
      <c r="AK1237">
        <v>0</v>
      </c>
      <c r="AL1237" t="e">
        <f t="shared" si="337"/>
        <v>#N/A</v>
      </c>
      <c r="AM1237" t="e">
        <f t="shared" si="338"/>
        <v>#N/A</v>
      </c>
      <c r="AN1237" t="e">
        <f t="shared" si="339"/>
        <v>#N/A</v>
      </c>
      <c r="AO1237" s="261" t="e">
        <f t="shared" si="340"/>
        <v>#N/A</v>
      </c>
      <c r="AP1237" s="261" t="e">
        <f t="shared" si="341"/>
        <v>#N/A</v>
      </c>
      <c r="AQ1237" s="261" t="e">
        <f t="shared" si="342"/>
        <v>#N/A</v>
      </c>
      <c r="BB1237">
        <f t="shared" si="345"/>
        <v>0</v>
      </c>
      <c r="BC1237">
        <f t="shared" si="343"/>
        <v>0</v>
      </c>
      <c r="BD1237" s="28">
        <f t="shared" si="344"/>
        <v>0</v>
      </c>
    </row>
    <row r="1238" spans="37:56" x14ac:dyDescent="0.25">
      <c r="AK1238">
        <v>0</v>
      </c>
      <c r="AL1238" t="e">
        <f t="shared" si="337"/>
        <v>#N/A</v>
      </c>
      <c r="AM1238" t="e">
        <f t="shared" si="338"/>
        <v>#N/A</v>
      </c>
      <c r="AN1238" t="e">
        <f t="shared" si="339"/>
        <v>#N/A</v>
      </c>
      <c r="AO1238" s="261" t="e">
        <f t="shared" si="340"/>
        <v>#N/A</v>
      </c>
      <c r="AP1238" s="261" t="e">
        <f t="shared" si="341"/>
        <v>#N/A</v>
      </c>
      <c r="AQ1238" s="261" t="e">
        <f t="shared" si="342"/>
        <v>#N/A</v>
      </c>
      <c r="BB1238">
        <f t="shared" si="345"/>
        <v>0</v>
      </c>
      <c r="BC1238">
        <f t="shared" si="343"/>
        <v>0</v>
      </c>
      <c r="BD1238" s="28">
        <f t="shared" si="344"/>
        <v>0</v>
      </c>
    </row>
    <row r="1239" spans="37:56" x14ac:dyDescent="0.25">
      <c r="AK1239">
        <v>0</v>
      </c>
      <c r="AL1239" t="e">
        <f t="shared" si="337"/>
        <v>#N/A</v>
      </c>
      <c r="AM1239" t="e">
        <f t="shared" si="338"/>
        <v>#N/A</v>
      </c>
      <c r="AN1239" t="e">
        <f t="shared" si="339"/>
        <v>#N/A</v>
      </c>
      <c r="AO1239" s="261" t="e">
        <f t="shared" si="340"/>
        <v>#N/A</v>
      </c>
      <c r="AP1239" s="261" t="e">
        <f t="shared" si="341"/>
        <v>#N/A</v>
      </c>
      <c r="AQ1239" s="261" t="e">
        <f t="shared" si="342"/>
        <v>#N/A</v>
      </c>
      <c r="BB1239">
        <f t="shared" si="345"/>
        <v>0</v>
      </c>
      <c r="BC1239">
        <f t="shared" si="343"/>
        <v>0</v>
      </c>
      <c r="BD1239" s="28">
        <f t="shared" si="344"/>
        <v>0</v>
      </c>
    </row>
    <row r="1240" spans="37:56" x14ac:dyDescent="0.25">
      <c r="AK1240">
        <v>0</v>
      </c>
      <c r="AL1240" t="e">
        <f t="shared" si="337"/>
        <v>#N/A</v>
      </c>
      <c r="AM1240" t="e">
        <f t="shared" si="338"/>
        <v>#N/A</v>
      </c>
      <c r="AN1240" t="e">
        <f t="shared" si="339"/>
        <v>#N/A</v>
      </c>
      <c r="AO1240" s="261" t="e">
        <f t="shared" si="340"/>
        <v>#N/A</v>
      </c>
      <c r="AP1240" s="261" t="e">
        <f t="shared" si="341"/>
        <v>#N/A</v>
      </c>
      <c r="AQ1240" s="261" t="e">
        <f t="shared" si="342"/>
        <v>#N/A</v>
      </c>
      <c r="BB1240">
        <f t="shared" si="345"/>
        <v>0</v>
      </c>
      <c r="BC1240">
        <f t="shared" si="343"/>
        <v>0</v>
      </c>
      <c r="BD1240" s="28">
        <f t="shared" si="344"/>
        <v>0</v>
      </c>
    </row>
    <row r="1241" spans="37:56" x14ac:dyDescent="0.25">
      <c r="AK1241">
        <v>0</v>
      </c>
      <c r="AL1241" t="e">
        <f t="shared" si="337"/>
        <v>#N/A</v>
      </c>
      <c r="AM1241" t="e">
        <f t="shared" si="338"/>
        <v>#N/A</v>
      </c>
      <c r="AN1241" t="e">
        <f t="shared" si="339"/>
        <v>#N/A</v>
      </c>
      <c r="AO1241" s="261" t="e">
        <f t="shared" si="340"/>
        <v>#N/A</v>
      </c>
      <c r="AP1241" s="261" t="e">
        <f t="shared" si="341"/>
        <v>#N/A</v>
      </c>
      <c r="AQ1241" s="261" t="e">
        <f t="shared" si="342"/>
        <v>#N/A</v>
      </c>
      <c r="BB1241">
        <f t="shared" si="345"/>
        <v>0</v>
      </c>
      <c r="BC1241">
        <f t="shared" si="343"/>
        <v>0</v>
      </c>
      <c r="BD1241" s="28">
        <f t="shared" si="344"/>
        <v>0</v>
      </c>
    </row>
    <row r="1242" spans="37:56" x14ac:dyDescent="0.25">
      <c r="AK1242">
        <v>0</v>
      </c>
      <c r="AL1242" t="e">
        <f t="shared" si="337"/>
        <v>#N/A</v>
      </c>
      <c r="AM1242" t="e">
        <f t="shared" si="338"/>
        <v>#N/A</v>
      </c>
      <c r="AN1242" t="e">
        <f t="shared" si="339"/>
        <v>#N/A</v>
      </c>
      <c r="AO1242" s="261" t="e">
        <f t="shared" si="340"/>
        <v>#N/A</v>
      </c>
      <c r="AP1242" s="261" t="e">
        <f t="shared" si="341"/>
        <v>#N/A</v>
      </c>
      <c r="AQ1242" s="261" t="e">
        <f t="shared" si="342"/>
        <v>#N/A</v>
      </c>
      <c r="BB1242">
        <f t="shared" si="345"/>
        <v>0</v>
      </c>
      <c r="BC1242">
        <f t="shared" si="343"/>
        <v>0</v>
      </c>
      <c r="BD1242" s="28">
        <f t="shared" si="344"/>
        <v>0</v>
      </c>
    </row>
    <row r="1243" spans="37:56" x14ac:dyDescent="0.25">
      <c r="AK1243">
        <v>0</v>
      </c>
      <c r="AL1243" t="e">
        <f t="shared" si="337"/>
        <v>#N/A</v>
      </c>
      <c r="AM1243" t="e">
        <f t="shared" si="338"/>
        <v>#N/A</v>
      </c>
      <c r="AN1243" t="e">
        <f t="shared" si="339"/>
        <v>#N/A</v>
      </c>
      <c r="AO1243" s="261" t="e">
        <f t="shared" si="340"/>
        <v>#N/A</v>
      </c>
      <c r="AP1243" s="261" t="e">
        <f t="shared" si="341"/>
        <v>#N/A</v>
      </c>
      <c r="AQ1243" s="261" t="e">
        <f t="shared" si="342"/>
        <v>#N/A</v>
      </c>
      <c r="BB1243">
        <f t="shared" si="345"/>
        <v>0</v>
      </c>
      <c r="BC1243">
        <f t="shared" si="343"/>
        <v>0</v>
      </c>
      <c r="BD1243" s="28">
        <f t="shared" si="344"/>
        <v>0</v>
      </c>
    </row>
    <row r="1244" spans="37:56" x14ac:dyDescent="0.25">
      <c r="AK1244">
        <v>0</v>
      </c>
      <c r="AL1244" t="e">
        <f t="shared" si="337"/>
        <v>#N/A</v>
      </c>
      <c r="AM1244" t="e">
        <f t="shared" si="338"/>
        <v>#N/A</v>
      </c>
      <c r="AN1244" t="e">
        <f t="shared" si="339"/>
        <v>#N/A</v>
      </c>
      <c r="AO1244" s="261" t="e">
        <f t="shared" si="340"/>
        <v>#N/A</v>
      </c>
      <c r="AP1244" s="261" t="e">
        <f t="shared" si="341"/>
        <v>#N/A</v>
      </c>
      <c r="AQ1244" s="261" t="e">
        <f t="shared" si="342"/>
        <v>#N/A</v>
      </c>
      <c r="BB1244">
        <f t="shared" si="345"/>
        <v>0</v>
      </c>
      <c r="BC1244">
        <f t="shared" si="343"/>
        <v>0</v>
      </c>
      <c r="BD1244" s="28">
        <f t="shared" si="344"/>
        <v>0</v>
      </c>
    </row>
    <row r="1245" spans="37:56" x14ac:dyDescent="0.25">
      <c r="AK1245">
        <v>0</v>
      </c>
      <c r="AL1245" t="e">
        <f t="shared" si="337"/>
        <v>#N/A</v>
      </c>
      <c r="AM1245" t="e">
        <f t="shared" si="338"/>
        <v>#N/A</v>
      </c>
      <c r="AN1245" t="e">
        <f t="shared" si="339"/>
        <v>#N/A</v>
      </c>
      <c r="AO1245" s="261" t="e">
        <f t="shared" si="340"/>
        <v>#N/A</v>
      </c>
      <c r="AP1245" s="261" t="e">
        <f t="shared" si="341"/>
        <v>#N/A</v>
      </c>
      <c r="AQ1245" s="261" t="e">
        <f t="shared" si="342"/>
        <v>#N/A</v>
      </c>
      <c r="BB1245">
        <f t="shared" si="345"/>
        <v>0</v>
      </c>
      <c r="BC1245">
        <f t="shared" si="343"/>
        <v>0</v>
      </c>
      <c r="BD1245" s="28">
        <f t="shared" si="344"/>
        <v>0</v>
      </c>
    </row>
    <row r="1246" spans="37:56" x14ac:dyDescent="0.25">
      <c r="AK1246">
        <v>0</v>
      </c>
      <c r="AL1246" t="e">
        <f t="shared" si="337"/>
        <v>#N/A</v>
      </c>
      <c r="AM1246" t="e">
        <f t="shared" si="338"/>
        <v>#N/A</v>
      </c>
      <c r="AN1246" t="e">
        <f t="shared" si="339"/>
        <v>#N/A</v>
      </c>
      <c r="AO1246" s="261" t="e">
        <f t="shared" si="340"/>
        <v>#N/A</v>
      </c>
      <c r="AP1246" s="261" t="e">
        <f t="shared" si="341"/>
        <v>#N/A</v>
      </c>
      <c r="AQ1246" s="261" t="e">
        <f t="shared" si="342"/>
        <v>#N/A</v>
      </c>
      <c r="BB1246">
        <f t="shared" si="345"/>
        <v>0</v>
      </c>
      <c r="BC1246">
        <f t="shared" si="343"/>
        <v>0</v>
      </c>
      <c r="BD1246" s="28">
        <f t="shared" si="344"/>
        <v>0</v>
      </c>
    </row>
    <row r="1247" spans="37:56" x14ac:dyDescent="0.25">
      <c r="AK1247">
        <v>0</v>
      </c>
      <c r="AL1247" t="e">
        <f t="shared" si="337"/>
        <v>#N/A</v>
      </c>
      <c r="AM1247" t="e">
        <f t="shared" si="338"/>
        <v>#N/A</v>
      </c>
      <c r="AN1247" t="e">
        <f t="shared" si="339"/>
        <v>#N/A</v>
      </c>
      <c r="AO1247" s="261" t="e">
        <f t="shared" si="340"/>
        <v>#N/A</v>
      </c>
      <c r="AP1247" s="261" t="e">
        <f t="shared" si="341"/>
        <v>#N/A</v>
      </c>
      <c r="AQ1247" s="261" t="e">
        <f t="shared" si="342"/>
        <v>#N/A</v>
      </c>
      <c r="BB1247">
        <f t="shared" si="345"/>
        <v>0</v>
      </c>
      <c r="BC1247">
        <f t="shared" si="343"/>
        <v>0</v>
      </c>
      <c r="BD1247" s="28">
        <f t="shared" si="344"/>
        <v>0</v>
      </c>
    </row>
    <row r="1248" spans="37:56" x14ac:dyDescent="0.25">
      <c r="AK1248">
        <v>0</v>
      </c>
      <c r="AL1248" t="e">
        <f t="shared" si="337"/>
        <v>#N/A</v>
      </c>
      <c r="AM1248" t="e">
        <f t="shared" si="338"/>
        <v>#N/A</v>
      </c>
      <c r="AN1248" t="e">
        <f t="shared" si="339"/>
        <v>#N/A</v>
      </c>
      <c r="AO1248" s="261" t="e">
        <f t="shared" si="340"/>
        <v>#N/A</v>
      </c>
      <c r="AP1248" s="261" t="e">
        <f t="shared" si="341"/>
        <v>#N/A</v>
      </c>
      <c r="AQ1248" s="261" t="e">
        <f t="shared" si="342"/>
        <v>#N/A</v>
      </c>
      <c r="BB1248">
        <f t="shared" si="345"/>
        <v>0</v>
      </c>
      <c r="BC1248">
        <f t="shared" si="343"/>
        <v>0</v>
      </c>
      <c r="BD1248" s="28">
        <f t="shared" si="344"/>
        <v>0</v>
      </c>
    </row>
    <row r="1249" spans="37:56" x14ac:dyDescent="0.25">
      <c r="AK1249">
        <v>0</v>
      </c>
      <c r="AL1249" t="e">
        <f t="shared" si="337"/>
        <v>#N/A</v>
      </c>
      <c r="AM1249" t="e">
        <f t="shared" si="338"/>
        <v>#N/A</v>
      </c>
      <c r="AN1249" t="e">
        <f t="shared" si="339"/>
        <v>#N/A</v>
      </c>
      <c r="AO1249" s="261" t="e">
        <f t="shared" si="340"/>
        <v>#N/A</v>
      </c>
      <c r="AP1249" s="261" t="e">
        <f t="shared" si="341"/>
        <v>#N/A</v>
      </c>
      <c r="AQ1249" s="261" t="e">
        <f t="shared" si="342"/>
        <v>#N/A</v>
      </c>
      <c r="BB1249">
        <f t="shared" si="345"/>
        <v>0</v>
      </c>
      <c r="BC1249">
        <f t="shared" si="343"/>
        <v>0</v>
      </c>
      <c r="BD1249" s="28">
        <f t="shared" si="344"/>
        <v>0</v>
      </c>
    </row>
    <row r="1250" spans="37:56" x14ac:dyDescent="0.25">
      <c r="AK1250">
        <v>0</v>
      </c>
      <c r="AL1250" t="e">
        <f t="shared" si="337"/>
        <v>#N/A</v>
      </c>
      <c r="AM1250" t="e">
        <f t="shared" si="338"/>
        <v>#N/A</v>
      </c>
      <c r="AN1250" t="e">
        <f t="shared" si="339"/>
        <v>#N/A</v>
      </c>
      <c r="AO1250" s="261" t="e">
        <f t="shared" si="340"/>
        <v>#N/A</v>
      </c>
      <c r="AP1250" s="261" t="e">
        <f t="shared" si="341"/>
        <v>#N/A</v>
      </c>
      <c r="AQ1250" s="261" t="e">
        <f t="shared" si="342"/>
        <v>#N/A</v>
      </c>
      <c r="BB1250">
        <f t="shared" si="345"/>
        <v>0</v>
      </c>
      <c r="BC1250">
        <f t="shared" si="343"/>
        <v>0</v>
      </c>
      <c r="BD1250" s="28">
        <f t="shared" si="344"/>
        <v>0</v>
      </c>
    </row>
    <row r="1251" spans="37:56" x14ac:dyDescent="0.25">
      <c r="AK1251">
        <v>0</v>
      </c>
      <c r="AL1251" t="e">
        <f t="shared" si="337"/>
        <v>#N/A</v>
      </c>
      <c r="AM1251" t="e">
        <f t="shared" si="338"/>
        <v>#N/A</v>
      </c>
      <c r="AN1251" t="e">
        <f t="shared" si="339"/>
        <v>#N/A</v>
      </c>
      <c r="AO1251" s="261" t="e">
        <f t="shared" si="340"/>
        <v>#N/A</v>
      </c>
      <c r="AP1251" s="261" t="e">
        <f t="shared" si="341"/>
        <v>#N/A</v>
      </c>
      <c r="AQ1251" s="261" t="e">
        <f t="shared" si="342"/>
        <v>#N/A</v>
      </c>
      <c r="BB1251">
        <f t="shared" si="345"/>
        <v>0</v>
      </c>
      <c r="BC1251">
        <f t="shared" si="343"/>
        <v>0</v>
      </c>
      <c r="BD1251" s="28">
        <f t="shared" si="344"/>
        <v>0</v>
      </c>
    </row>
    <row r="1252" spans="37:56" x14ac:dyDescent="0.25">
      <c r="AK1252">
        <v>0</v>
      </c>
      <c r="AL1252" t="e">
        <f t="shared" si="337"/>
        <v>#N/A</v>
      </c>
      <c r="AM1252" t="e">
        <f t="shared" si="338"/>
        <v>#N/A</v>
      </c>
      <c r="AN1252" t="e">
        <f t="shared" si="339"/>
        <v>#N/A</v>
      </c>
      <c r="AO1252" s="261" t="e">
        <f t="shared" si="340"/>
        <v>#N/A</v>
      </c>
      <c r="AP1252" s="261" t="e">
        <f t="shared" si="341"/>
        <v>#N/A</v>
      </c>
      <c r="AQ1252" s="261" t="e">
        <f t="shared" si="342"/>
        <v>#N/A</v>
      </c>
      <c r="BB1252">
        <f t="shared" si="345"/>
        <v>0</v>
      </c>
      <c r="BC1252">
        <f t="shared" si="343"/>
        <v>0</v>
      </c>
      <c r="BD1252" s="28">
        <f t="shared" si="344"/>
        <v>0</v>
      </c>
    </row>
    <row r="1253" spans="37:56" x14ac:dyDescent="0.25">
      <c r="AK1253">
        <v>0</v>
      </c>
      <c r="AL1253" t="e">
        <f t="shared" si="337"/>
        <v>#N/A</v>
      </c>
      <c r="AM1253" t="e">
        <f t="shared" si="338"/>
        <v>#N/A</v>
      </c>
      <c r="AN1253" t="e">
        <f t="shared" si="339"/>
        <v>#N/A</v>
      </c>
      <c r="AO1253" s="261" t="e">
        <f t="shared" si="340"/>
        <v>#N/A</v>
      </c>
      <c r="AP1253" s="261" t="e">
        <f t="shared" si="341"/>
        <v>#N/A</v>
      </c>
      <c r="AQ1253" s="261" t="e">
        <f t="shared" si="342"/>
        <v>#N/A</v>
      </c>
      <c r="BB1253">
        <f t="shared" si="345"/>
        <v>0</v>
      </c>
      <c r="BC1253">
        <f t="shared" si="343"/>
        <v>0</v>
      </c>
      <c r="BD1253" s="28">
        <f t="shared" si="344"/>
        <v>0</v>
      </c>
    </row>
    <row r="1254" spans="37:56" x14ac:dyDescent="0.25">
      <c r="AK1254">
        <v>0</v>
      </c>
      <c r="AL1254" t="e">
        <f t="shared" si="337"/>
        <v>#N/A</v>
      </c>
      <c r="AM1254" t="e">
        <f t="shared" si="338"/>
        <v>#N/A</v>
      </c>
      <c r="AN1254" t="e">
        <f t="shared" si="339"/>
        <v>#N/A</v>
      </c>
      <c r="AO1254" s="261" t="e">
        <f t="shared" si="340"/>
        <v>#N/A</v>
      </c>
      <c r="AP1254" s="261" t="e">
        <f t="shared" si="341"/>
        <v>#N/A</v>
      </c>
      <c r="AQ1254" s="261" t="e">
        <f t="shared" si="342"/>
        <v>#N/A</v>
      </c>
      <c r="BB1254">
        <f t="shared" si="345"/>
        <v>0</v>
      </c>
      <c r="BC1254">
        <f t="shared" si="343"/>
        <v>0</v>
      </c>
      <c r="BD1254" s="28">
        <f t="shared" si="344"/>
        <v>0</v>
      </c>
    </row>
    <row r="1255" spans="37:56" x14ac:dyDescent="0.25">
      <c r="AK1255">
        <v>0</v>
      </c>
      <c r="AL1255" t="e">
        <f t="shared" si="337"/>
        <v>#N/A</v>
      </c>
      <c r="AM1255" t="e">
        <f t="shared" si="338"/>
        <v>#N/A</v>
      </c>
      <c r="AN1255" t="e">
        <f t="shared" si="339"/>
        <v>#N/A</v>
      </c>
      <c r="AO1255" s="261" t="e">
        <f t="shared" si="340"/>
        <v>#N/A</v>
      </c>
      <c r="AP1255" s="261" t="e">
        <f t="shared" si="341"/>
        <v>#N/A</v>
      </c>
      <c r="AQ1255" s="261" t="e">
        <f t="shared" si="342"/>
        <v>#N/A</v>
      </c>
      <c r="BB1255">
        <f t="shared" si="345"/>
        <v>0</v>
      </c>
      <c r="BC1255">
        <f t="shared" si="343"/>
        <v>0</v>
      </c>
      <c r="BD1255" s="28">
        <f t="shared" si="344"/>
        <v>0</v>
      </c>
    </row>
    <row r="1256" spans="37:56" x14ac:dyDescent="0.25">
      <c r="AK1256">
        <v>0</v>
      </c>
      <c r="AL1256" t="e">
        <f t="shared" si="337"/>
        <v>#N/A</v>
      </c>
      <c r="AM1256" t="e">
        <f t="shared" si="338"/>
        <v>#N/A</v>
      </c>
      <c r="AN1256" t="e">
        <f t="shared" si="339"/>
        <v>#N/A</v>
      </c>
      <c r="AO1256" s="261" t="e">
        <f t="shared" si="340"/>
        <v>#N/A</v>
      </c>
      <c r="AP1256" s="261" t="e">
        <f t="shared" si="341"/>
        <v>#N/A</v>
      </c>
      <c r="AQ1256" s="261" t="e">
        <f t="shared" si="342"/>
        <v>#N/A</v>
      </c>
      <c r="BB1256">
        <f t="shared" si="345"/>
        <v>0</v>
      </c>
      <c r="BC1256">
        <f t="shared" si="343"/>
        <v>0</v>
      </c>
      <c r="BD1256" s="28">
        <f t="shared" si="344"/>
        <v>0</v>
      </c>
    </row>
    <row r="1257" spans="37:56" x14ac:dyDescent="0.25">
      <c r="AK1257">
        <v>0</v>
      </c>
      <c r="AL1257" t="e">
        <f t="shared" si="337"/>
        <v>#N/A</v>
      </c>
      <c r="AM1257" t="e">
        <f t="shared" si="338"/>
        <v>#N/A</v>
      </c>
      <c r="AN1257" t="e">
        <f t="shared" si="339"/>
        <v>#N/A</v>
      </c>
      <c r="AO1257" s="261" t="e">
        <f t="shared" si="340"/>
        <v>#N/A</v>
      </c>
      <c r="AP1257" s="261" t="e">
        <f t="shared" si="341"/>
        <v>#N/A</v>
      </c>
      <c r="AQ1257" s="261" t="e">
        <f t="shared" si="342"/>
        <v>#N/A</v>
      </c>
      <c r="BB1257">
        <f t="shared" si="345"/>
        <v>0</v>
      </c>
      <c r="BC1257">
        <f t="shared" si="343"/>
        <v>0</v>
      </c>
      <c r="BD1257" s="28">
        <f t="shared" si="344"/>
        <v>0</v>
      </c>
    </row>
    <row r="1258" spans="37:56" x14ac:dyDescent="0.25">
      <c r="AK1258">
        <v>0</v>
      </c>
      <c r="AL1258" t="e">
        <f t="shared" si="337"/>
        <v>#N/A</v>
      </c>
      <c r="AM1258" t="e">
        <f t="shared" si="338"/>
        <v>#N/A</v>
      </c>
      <c r="AN1258" t="e">
        <f t="shared" si="339"/>
        <v>#N/A</v>
      </c>
      <c r="AO1258" s="261" t="e">
        <f t="shared" si="340"/>
        <v>#N/A</v>
      </c>
      <c r="AP1258" s="261" t="e">
        <f t="shared" si="341"/>
        <v>#N/A</v>
      </c>
      <c r="AQ1258" s="261" t="e">
        <f t="shared" si="342"/>
        <v>#N/A</v>
      </c>
      <c r="BB1258">
        <f t="shared" si="345"/>
        <v>0</v>
      </c>
      <c r="BC1258">
        <f t="shared" si="343"/>
        <v>0</v>
      </c>
      <c r="BD1258" s="28">
        <f t="shared" si="344"/>
        <v>0</v>
      </c>
    </row>
    <row r="1259" spans="37:56" x14ac:dyDescent="0.25">
      <c r="AK1259">
        <v>0</v>
      </c>
      <c r="AL1259" t="e">
        <f t="shared" si="337"/>
        <v>#N/A</v>
      </c>
      <c r="AM1259" t="e">
        <f t="shared" si="338"/>
        <v>#N/A</v>
      </c>
      <c r="AN1259" t="e">
        <f t="shared" si="339"/>
        <v>#N/A</v>
      </c>
      <c r="AO1259" s="261" t="e">
        <f t="shared" si="340"/>
        <v>#N/A</v>
      </c>
      <c r="AP1259" s="261" t="e">
        <f t="shared" si="341"/>
        <v>#N/A</v>
      </c>
      <c r="AQ1259" s="261" t="e">
        <f t="shared" si="342"/>
        <v>#N/A</v>
      </c>
      <c r="BB1259">
        <f t="shared" si="345"/>
        <v>0</v>
      </c>
      <c r="BC1259">
        <f t="shared" si="343"/>
        <v>0</v>
      </c>
      <c r="BD1259" s="28">
        <f t="shared" si="344"/>
        <v>0</v>
      </c>
    </row>
    <row r="1260" spans="37:56" x14ac:dyDescent="0.25">
      <c r="AK1260">
        <v>0</v>
      </c>
      <c r="AL1260" t="e">
        <f t="shared" si="337"/>
        <v>#N/A</v>
      </c>
      <c r="AM1260" t="e">
        <f t="shared" si="338"/>
        <v>#N/A</v>
      </c>
      <c r="AN1260" t="e">
        <f t="shared" si="339"/>
        <v>#N/A</v>
      </c>
      <c r="AO1260" s="261" t="e">
        <f t="shared" si="340"/>
        <v>#N/A</v>
      </c>
      <c r="AP1260" s="261" t="e">
        <f t="shared" si="341"/>
        <v>#N/A</v>
      </c>
      <c r="AQ1260" s="261" t="e">
        <f t="shared" si="342"/>
        <v>#N/A</v>
      </c>
      <c r="BB1260">
        <f t="shared" si="345"/>
        <v>0</v>
      </c>
      <c r="BC1260">
        <f t="shared" si="343"/>
        <v>0</v>
      </c>
      <c r="BD1260" s="28">
        <f t="shared" si="344"/>
        <v>0</v>
      </c>
    </row>
    <row r="1261" spans="37:56" x14ac:dyDescent="0.25">
      <c r="AK1261">
        <v>0</v>
      </c>
      <c r="AL1261" t="e">
        <f t="shared" si="337"/>
        <v>#N/A</v>
      </c>
      <c r="AM1261" t="e">
        <f t="shared" si="338"/>
        <v>#N/A</v>
      </c>
      <c r="AN1261" t="e">
        <f t="shared" si="339"/>
        <v>#N/A</v>
      </c>
      <c r="AO1261" s="261" t="e">
        <f t="shared" si="340"/>
        <v>#N/A</v>
      </c>
      <c r="AP1261" s="261" t="e">
        <f t="shared" si="341"/>
        <v>#N/A</v>
      </c>
      <c r="AQ1261" s="261" t="e">
        <f t="shared" si="342"/>
        <v>#N/A</v>
      </c>
      <c r="BB1261">
        <f t="shared" si="345"/>
        <v>0</v>
      </c>
      <c r="BC1261">
        <f t="shared" si="343"/>
        <v>0</v>
      </c>
      <c r="BD1261" s="28">
        <f t="shared" si="344"/>
        <v>0</v>
      </c>
    </row>
    <row r="1262" spans="37:56" x14ac:dyDescent="0.25">
      <c r="AK1262">
        <v>0</v>
      </c>
      <c r="AL1262" t="e">
        <f t="shared" si="337"/>
        <v>#N/A</v>
      </c>
      <c r="AM1262" t="e">
        <f t="shared" si="338"/>
        <v>#N/A</v>
      </c>
      <c r="AN1262" t="e">
        <f t="shared" si="339"/>
        <v>#N/A</v>
      </c>
      <c r="AO1262" s="261" t="e">
        <f t="shared" si="340"/>
        <v>#N/A</v>
      </c>
      <c r="AP1262" s="261" t="e">
        <f t="shared" si="341"/>
        <v>#N/A</v>
      </c>
      <c r="AQ1262" s="261" t="e">
        <f t="shared" si="342"/>
        <v>#N/A</v>
      </c>
      <c r="BB1262">
        <f t="shared" si="345"/>
        <v>0</v>
      </c>
      <c r="BC1262">
        <f t="shared" si="343"/>
        <v>0</v>
      </c>
      <c r="BD1262" s="28">
        <f t="shared" si="344"/>
        <v>0</v>
      </c>
    </row>
    <row r="1263" spans="37:56" x14ac:dyDescent="0.25">
      <c r="AK1263">
        <v>0</v>
      </c>
      <c r="AL1263" t="e">
        <f t="shared" si="337"/>
        <v>#N/A</v>
      </c>
      <c r="AM1263" t="e">
        <f t="shared" si="338"/>
        <v>#N/A</v>
      </c>
      <c r="AN1263" t="e">
        <f t="shared" si="339"/>
        <v>#N/A</v>
      </c>
      <c r="AO1263" s="261" t="e">
        <f t="shared" si="340"/>
        <v>#N/A</v>
      </c>
      <c r="AP1263" s="261" t="e">
        <f t="shared" si="341"/>
        <v>#N/A</v>
      </c>
      <c r="AQ1263" s="261" t="e">
        <f t="shared" si="342"/>
        <v>#N/A</v>
      </c>
      <c r="BB1263">
        <f t="shared" si="345"/>
        <v>0</v>
      </c>
      <c r="BC1263">
        <f t="shared" si="343"/>
        <v>0</v>
      </c>
      <c r="BD1263" s="28">
        <f t="shared" si="344"/>
        <v>0</v>
      </c>
    </row>
    <row r="1264" spans="37:56" x14ac:dyDescent="0.25">
      <c r="AK1264">
        <v>0</v>
      </c>
      <c r="AL1264" t="e">
        <f t="shared" si="337"/>
        <v>#N/A</v>
      </c>
      <c r="AM1264" t="e">
        <f t="shared" si="338"/>
        <v>#N/A</v>
      </c>
      <c r="AN1264" t="e">
        <f t="shared" si="339"/>
        <v>#N/A</v>
      </c>
      <c r="AO1264" s="261" t="e">
        <f t="shared" si="340"/>
        <v>#N/A</v>
      </c>
      <c r="AP1264" s="261" t="e">
        <f t="shared" si="341"/>
        <v>#N/A</v>
      </c>
      <c r="AQ1264" s="261" t="e">
        <f t="shared" si="342"/>
        <v>#N/A</v>
      </c>
      <c r="BB1264">
        <f t="shared" si="345"/>
        <v>0</v>
      </c>
      <c r="BC1264">
        <f t="shared" si="343"/>
        <v>0</v>
      </c>
      <c r="BD1264" s="28">
        <f t="shared" si="344"/>
        <v>0</v>
      </c>
    </row>
    <row r="1265" spans="37:56" x14ac:dyDescent="0.25">
      <c r="AK1265">
        <v>0</v>
      </c>
      <c r="AL1265" t="e">
        <f t="shared" si="337"/>
        <v>#N/A</v>
      </c>
      <c r="AM1265" t="e">
        <f t="shared" si="338"/>
        <v>#N/A</v>
      </c>
      <c r="AN1265" t="e">
        <f t="shared" si="339"/>
        <v>#N/A</v>
      </c>
      <c r="AO1265" s="261" t="e">
        <f t="shared" si="340"/>
        <v>#N/A</v>
      </c>
      <c r="AP1265" s="261" t="e">
        <f t="shared" si="341"/>
        <v>#N/A</v>
      </c>
      <c r="AQ1265" s="261" t="e">
        <f t="shared" si="342"/>
        <v>#N/A</v>
      </c>
      <c r="BB1265">
        <f t="shared" si="345"/>
        <v>0</v>
      </c>
      <c r="BC1265">
        <f t="shared" si="343"/>
        <v>0</v>
      </c>
      <c r="BD1265" s="28">
        <f t="shared" si="344"/>
        <v>0</v>
      </c>
    </row>
    <row r="1266" spans="37:56" x14ac:dyDescent="0.25">
      <c r="AK1266">
        <v>0</v>
      </c>
      <c r="AL1266" t="e">
        <f t="shared" si="337"/>
        <v>#N/A</v>
      </c>
      <c r="AM1266" t="e">
        <f t="shared" si="338"/>
        <v>#N/A</v>
      </c>
      <c r="AN1266" t="e">
        <f t="shared" si="339"/>
        <v>#N/A</v>
      </c>
      <c r="AO1266" s="261" t="e">
        <f t="shared" si="340"/>
        <v>#N/A</v>
      </c>
      <c r="AP1266" s="261" t="e">
        <f t="shared" si="341"/>
        <v>#N/A</v>
      </c>
      <c r="AQ1266" s="261" t="e">
        <f t="shared" si="342"/>
        <v>#N/A</v>
      </c>
      <c r="BB1266">
        <f t="shared" si="345"/>
        <v>0</v>
      </c>
      <c r="BC1266">
        <f t="shared" si="343"/>
        <v>0</v>
      </c>
      <c r="BD1266" s="28">
        <f t="shared" si="344"/>
        <v>0</v>
      </c>
    </row>
    <row r="1267" spans="37:56" x14ac:dyDescent="0.25">
      <c r="AK1267">
        <v>0</v>
      </c>
      <c r="AL1267" t="e">
        <f t="shared" si="337"/>
        <v>#N/A</v>
      </c>
      <c r="AM1267" t="e">
        <f t="shared" si="338"/>
        <v>#N/A</v>
      </c>
      <c r="AN1267" t="e">
        <f t="shared" si="339"/>
        <v>#N/A</v>
      </c>
      <c r="AO1267" s="261" t="e">
        <f t="shared" si="340"/>
        <v>#N/A</v>
      </c>
      <c r="AP1267" s="261" t="e">
        <f t="shared" si="341"/>
        <v>#N/A</v>
      </c>
      <c r="AQ1267" s="261" t="e">
        <f t="shared" si="342"/>
        <v>#N/A</v>
      </c>
      <c r="BB1267">
        <f t="shared" si="345"/>
        <v>0</v>
      </c>
      <c r="BC1267">
        <f t="shared" si="343"/>
        <v>0</v>
      </c>
      <c r="BD1267" s="28">
        <f t="shared" si="344"/>
        <v>0</v>
      </c>
    </row>
    <row r="1268" spans="37:56" x14ac:dyDescent="0.25">
      <c r="AK1268">
        <v>0</v>
      </c>
      <c r="AL1268" t="e">
        <f t="shared" si="337"/>
        <v>#N/A</v>
      </c>
      <c r="AM1268" t="e">
        <f t="shared" si="338"/>
        <v>#N/A</v>
      </c>
      <c r="AN1268" t="e">
        <f t="shared" si="339"/>
        <v>#N/A</v>
      </c>
      <c r="AO1268" s="261" t="e">
        <f t="shared" si="340"/>
        <v>#N/A</v>
      </c>
      <c r="AP1268" s="261" t="e">
        <f t="shared" si="341"/>
        <v>#N/A</v>
      </c>
      <c r="AQ1268" s="261" t="e">
        <f t="shared" si="342"/>
        <v>#N/A</v>
      </c>
      <c r="BB1268">
        <f t="shared" si="345"/>
        <v>0</v>
      </c>
      <c r="BC1268">
        <f t="shared" si="343"/>
        <v>0</v>
      </c>
      <c r="BD1268" s="28">
        <f t="shared" si="344"/>
        <v>0</v>
      </c>
    </row>
    <row r="1269" spans="37:56" x14ac:dyDescent="0.25">
      <c r="AK1269">
        <v>0</v>
      </c>
      <c r="AL1269" t="e">
        <f t="shared" si="337"/>
        <v>#N/A</v>
      </c>
      <c r="AM1269" t="e">
        <f t="shared" si="338"/>
        <v>#N/A</v>
      </c>
      <c r="AN1269" t="e">
        <f t="shared" si="339"/>
        <v>#N/A</v>
      </c>
      <c r="AO1269" s="261" t="e">
        <f t="shared" si="340"/>
        <v>#N/A</v>
      </c>
      <c r="AP1269" s="261" t="e">
        <f t="shared" si="341"/>
        <v>#N/A</v>
      </c>
      <c r="AQ1269" s="261" t="e">
        <f t="shared" si="342"/>
        <v>#N/A</v>
      </c>
      <c r="BB1269">
        <f t="shared" si="345"/>
        <v>0</v>
      </c>
      <c r="BC1269">
        <f t="shared" si="343"/>
        <v>0</v>
      </c>
      <c r="BD1269" s="28">
        <f t="shared" si="344"/>
        <v>0</v>
      </c>
    </row>
    <row r="1270" spans="37:56" x14ac:dyDescent="0.25">
      <c r="AK1270">
        <v>0</v>
      </c>
      <c r="AL1270" t="e">
        <f t="shared" si="337"/>
        <v>#N/A</v>
      </c>
      <c r="AM1270" t="e">
        <f t="shared" si="338"/>
        <v>#N/A</v>
      </c>
      <c r="AN1270" t="e">
        <f t="shared" si="339"/>
        <v>#N/A</v>
      </c>
      <c r="AO1270" s="261" t="e">
        <f t="shared" si="340"/>
        <v>#N/A</v>
      </c>
      <c r="AP1270" s="261" t="e">
        <f t="shared" si="341"/>
        <v>#N/A</v>
      </c>
      <c r="AQ1270" s="261" t="e">
        <f t="shared" si="342"/>
        <v>#N/A</v>
      </c>
      <c r="BB1270">
        <f t="shared" si="345"/>
        <v>0</v>
      </c>
      <c r="BC1270">
        <f t="shared" si="343"/>
        <v>0</v>
      </c>
      <c r="BD1270" s="28">
        <f t="shared" si="344"/>
        <v>0</v>
      </c>
    </row>
    <row r="1271" spans="37:56" x14ac:dyDescent="0.25">
      <c r="AK1271">
        <v>0</v>
      </c>
      <c r="AL1271" t="e">
        <f t="shared" si="337"/>
        <v>#N/A</v>
      </c>
      <c r="AM1271" t="e">
        <f t="shared" si="338"/>
        <v>#N/A</v>
      </c>
      <c r="AN1271" t="e">
        <f t="shared" si="339"/>
        <v>#N/A</v>
      </c>
      <c r="AO1271" s="261" t="e">
        <f t="shared" si="340"/>
        <v>#N/A</v>
      </c>
      <c r="AP1271" s="261" t="e">
        <f t="shared" si="341"/>
        <v>#N/A</v>
      </c>
      <c r="AQ1271" s="261" t="e">
        <f t="shared" si="342"/>
        <v>#N/A</v>
      </c>
      <c r="BB1271">
        <f t="shared" si="345"/>
        <v>0</v>
      </c>
      <c r="BC1271">
        <f t="shared" si="343"/>
        <v>0</v>
      </c>
      <c r="BD1271" s="28">
        <f t="shared" si="344"/>
        <v>0</v>
      </c>
    </row>
    <row r="1272" spans="37:56" x14ac:dyDescent="0.25">
      <c r="AK1272">
        <v>0</v>
      </c>
      <c r="AL1272" t="e">
        <f t="shared" si="337"/>
        <v>#N/A</v>
      </c>
      <c r="AM1272" t="e">
        <f t="shared" si="338"/>
        <v>#N/A</v>
      </c>
      <c r="AN1272" t="e">
        <f t="shared" si="339"/>
        <v>#N/A</v>
      </c>
      <c r="AO1272" s="261" t="e">
        <f t="shared" si="340"/>
        <v>#N/A</v>
      </c>
      <c r="AP1272" s="261" t="e">
        <f t="shared" si="341"/>
        <v>#N/A</v>
      </c>
      <c r="AQ1272" s="261" t="e">
        <f t="shared" si="342"/>
        <v>#N/A</v>
      </c>
      <c r="BB1272">
        <f t="shared" si="345"/>
        <v>0</v>
      </c>
      <c r="BC1272">
        <f t="shared" si="343"/>
        <v>0</v>
      </c>
      <c r="BD1272" s="28">
        <f t="shared" si="344"/>
        <v>0</v>
      </c>
    </row>
    <row r="1273" spans="37:56" x14ac:dyDescent="0.25">
      <c r="AK1273">
        <v>0</v>
      </c>
      <c r="AL1273" t="e">
        <f t="shared" si="337"/>
        <v>#N/A</v>
      </c>
      <c r="AM1273" t="e">
        <f t="shared" si="338"/>
        <v>#N/A</v>
      </c>
      <c r="AN1273" t="e">
        <f t="shared" si="339"/>
        <v>#N/A</v>
      </c>
      <c r="AO1273" s="261" t="e">
        <f t="shared" si="340"/>
        <v>#N/A</v>
      </c>
      <c r="AP1273" s="261" t="e">
        <f t="shared" si="341"/>
        <v>#N/A</v>
      </c>
      <c r="AQ1273" s="261" t="e">
        <f t="shared" si="342"/>
        <v>#N/A</v>
      </c>
      <c r="BB1273">
        <f t="shared" si="345"/>
        <v>0</v>
      </c>
      <c r="BC1273">
        <f t="shared" si="343"/>
        <v>0</v>
      </c>
      <c r="BD1273" s="28">
        <f t="shared" si="344"/>
        <v>0</v>
      </c>
    </row>
    <row r="1274" spans="37:56" x14ac:dyDescent="0.25">
      <c r="AK1274">
        <v>0</v>
      </c>
      <c r="AL1274" t="e">
        <f t="shared" si="337"/>
        <v>#N/A</v>
      </c>
      <c r="AM1274" t="e">
        <f t="shared" si="338"/>
        <v>#N/A</v>
      </c>
      <c r="AN1274" t="e">
        <f t="shared" si="339"/>
        <v>#N/A</v>
      </c>
      <c r="AO1274" s="261" t="e">
        <f t="shared" si="340"/>
        <v>#N/A</v>
      </c>
      <c r="AP1274" s="261" t="e">
        <f t="shared" si="341"/>
        <v>#N/A</v>
      </c>
      <c r="AQ1274" s="261" t="e">
        <f t="shared" si="342"/>
        <v>#N/A</v>
      </c>
      <c r="BB1274">
        <f t="shared" si="345"/>
        <v>0</v>
      </c>
      <c r="BC1274">
        <f t="shared" si="343"/>
        <v>0</v>
      </c>
      <c r="BD1274" s="28">
        <f t="shared" si="344"/>
        <v>0</v>
      </c>
    </row>
    <row r="1275" spans="37:56" x14ac:dyDescent="0.25">
      <c r="AK1275">
        <v>0</v>
      </c>
      <c r="AL1275" t="e">
        <f t="shared" si="337"/>
        <v>#N/A</v>
      </c>
      <c r="AM1275" t="e">
        <f t="shared" si="338"/>
        <v>#N/A</v>
      </c>
      <c r="AN1275" t="e">
        <f t="shared" si="339"/>
        <v>#N/A</v>
      </c>
      <c r="AO1275" s="261" t="e">
        <f t="shared" si="340"/>
        <v>#N/A</v>
      </c>
      <c r="AP1275" s="261" t="e">
        <f t="shared" si="341"/>
        <v>#N/A</v>
      </c>
      <c r="AQ1275" s="261" t="e">
        <f t="shared" si="342"/>
        <v>#N/A</v>
      </c>
      <c r="BB1275">
        <f t="shared" si="345"/>
        <v>0</v>
      </c>
      <c r="BC1275">
        <f t="shared" si="343"/>
        <v>0</v>
      </c>
      <c r="BD1275" s="28">
        <f t="shared" si="344"/>
        <v>0</v>
      </c>
    </row>
    <row r="1276" spans="37:56" x14ac:dyDescent="0.25">
      <c r="AK1276">
        <v>0</v>
      </c>
      <c r="AL1276" t="e">
        <f t="shared" si="337"/>
        <v>#N/A</v>
      </c>
      <c r="AM1276" t="e">
        <f t="shared" si="338"/>
        <v>#N/A</v>
      </c>
      <c r="AN1276" t="e">
        <f t="shared" si="339"/>
        <v>#N/A</v>
      </c>
      <c r="AO1276" s="261" t="e">
        <f t="shared" si="340"/>
        <v>#N/A</v>
      </c>
      <c r="AP1276" s="261" t="e">
        <f t="shared" si="341"/>
        <v>#N/A</v>
      </c>
      <c r="AQ1276" s="261" t="e">
        <f t="shared" si="342"/>
        <v>#N/A</v>
      </c>
      <c r="BB1276">
        <f t="shared" si="345"/>
        <v>0</v>
      </c>
      <c r="BC1276">
        <f t="shared" si="343"/>
        <v>0</v>
      </c>
      <c r="BD1276" s="28">
        <f t="shared" si="344"/>
        <v>0</v>
      </c>
    </row>
    <row r="1277" spans="37:56" x14ac:dyDescent="0.25">
      <c r="AK1277">
        <v>0</v>
      </c>
      <c r="AL1277" t="e">
        <f t="shared" si="337"/>
        <v>#N/A</v>
      </c>
      <c r="AM1277" t="e">
        <f t="shared" si="338"/>
        <v>#N/A</v>
      </c>
      <c r="AN1277" t="e">
        <f t="shared" si="339"/>
        <v>#N/A</v>
      </c>
      <c r="AO1277" s="261" t="e">
        <f t="shared" si="340"/>
        <v>#N/A</v>
      </c>
      <c r="AP1277" s="261" t="e">
        <f t="shared" si="341"/>
        <v>#N/A</v>
      </c>
      <c r="AQ1277" s="261" t="e">
        <f t="shared" si="342"/>
        <v>#N/A</v>
      </c>
      <c r="BB1277">
        <f t="shared" si="345"/>
        <v>0</v>
      </c>
      <c r="BC1277">
        <f t="shared" si="343"/>
        <v>0</v>
      </c>
      <c r="BD1277" s="28">
        <f t="shared" si="344"/>
        <v>0</v>
      </c>
    </row>
    <row r="1278" spans="37:56" x14ac:dyDescent="0.25">
      <c r="AK1278">
        <v>0</v>
      </c>
      <c r="AL1278" t="e">
        <f t="shared" si="337"/>
        <v>#N/A</v>
      </c>
      <c r="AM1278" t="e">
        <f t="shared" si="338"/>
        <v>#N/A</v>
      </c>
      <c r="AN1278" t="e">
        <f t="shared" si="339"/>
        <v>#N/A</v>
      </c>
      <c r="AO1278" s="261" t="e">
        <f t="shared" si="340"/>
        <v>#N/A</v>
      </c>
      <c r="AP1278" s="261" t="e">
        <f t="shared" si="341"/>
        <v>#N/A</v>
      </c>
      <c r="AQ1278" s="261" t="e">
        <f t="shared" si="342"/>
        <v>#N/A</v>
      </c>
      <c r="BB1278">
        <f t="shared" si="345"/>
        <v>0</v>
      </c>
      <c r="BC1278">
        <f t="shared" si="343"/>
        <v>0</v>
      </c>
      <c r="BD1278" s="28">
        <f t="shared" si="344"/>
        <v>0</v>
      </c>
    </row>
    <row r="1279" spans="37:56" x14ac:dyDescent="0.25">
      <c r="AK1279">
        <v>0</v>
      </c>
      <c r="AL1279" t="e">
        <f t="shared" si="337"/>
        <v>#N/A</v>
      </c>
      <c r="AM1279" t="e">
        <f t="shared" si="338"/>
        <v>#N/A</v>
      </c>
      <c r="AN1279" t="e">
        <f t="shared" si="339"/>
        <v>#N/A</v>
      </c>
      <c r="AO1279" s="261" t="e">
        <f t="shared" si="340"/>
        <v>#N/A</v>
      </c>
      <c r="AP1279" s="261" t="e">
        <f t="shared" si="341"/>
        <v>#N/A</v>
      </c>
      <c r="AQ1279" s="261" t="e">
        <f t="shared" si="342"/>
        <v>#N/A</v>
      </c>
      <c r="BB1279">
        <f t="shared" si="345"/>
        <v>0</v>
      </c>
      <c r="BC1279">
        <f t="shared" si="343"/>
        <v>0</v>
      </c>
      <c r="BD1279" s="28">
        <f t="shared" si="344"/>
        <v>0</v>
      </c>
    </row>
    <row r="1280" spans="37:56" x14ac:dyDescent="0.25">
      <c r="AK1280">
        <v>0</v>
      </c>
      <c r="AL1280" t="e">
        <f t="shared" si="337"/>
        <v>#N/A</v>
      </c>
      <c r="AM1280" t="e">
        <f t="shared" si="338"/>
        <v>#N/A</v>
      </c>
      <c r="AN1280" t="e">
        <f t="shared" si="339"/>
        <v>#N/A</v>
      </c>
      <c r="AO1280" s="261" t="e">
        <f t="shared" si="340"/>
        <v>#N/A</v>
      </c>
      <c r="AP1280" s="261" t="e">
        <f t="shared" si="341"/>
        <v>#N/A</v>
      </c>
      <c r="AQ1280" s="261" t="e">
        <f t="shared" si="342"/>
        <v>#N/A</v>
      </c>
      <c r="BB1280">
        <f t="shared" si="345"/>
        <v>0</v>
      </c>
      <c r="BC1280">
        <f t="shared" si="343"/>
        <v>0</v>
      </c>
      <c r="BD1280" s="28">
        <f t="shared" si="344"/>
        <v>0</v>
      </c>
    </row>
    <row r="1281" spans="37:56" x14ac:dyDescent="0.25">
      <c r="AK1281">
        <v>0</v>
      </c>
      <c r="AL1281" t="e">
        <f t="shared" si="337"/>
        <v>#N/A</v>
      </c>
      <c r="AM1281" t="e">
        <f t="shared" si="338"/>
        <v>#N/A</v>
      </c>
      <c r="AN1281" t="e">
        <f t="shared" si="339"/>
        <v>#N/A</v>
      </c>
      <c r="AO1281" s="261" t="e">
        <f t="shared" si="340"/>
        <v>#N/A</v>
      </c>
      <c r="AP1281" s="261" t="e">
        <f t="shared" si="341"/>
        <v>#N/A</v>
      </c>
      <c r="AQ1281" s="261" t="e">
        <f t="shared" si="342"/>
        <v>#N/A</v>
      </c>
      <c r="BB1281">
        <f t="shared" si="345"/>
        <v>0</v>
      </c>
      <c r="BC1281">
        <f t="shared" si="343"/>
        <v>0</v>
      </c>
      <c r="BD1281" s="28">
        <f t="shared" si="344"/>
        <v>0</v>
      </c>
    </row>
    <row r="1282" spans="37:56" x14ac:dyDescent="0.25">
      <c r="AK1282">
        <v>0</v>
      </c>
      <c r="AL1282" t="e">
        <f t="shared" si="337"/>
        <v>#N/A</v>
      </c>
      <c r="AM1282" t="e">
        <f t="shared" si="338"/>
        <v>#N/A</v>
      </c>
      <c r="AN1282" t="e">
        <f t="shared" si="339"/>
        <v>#N/A</v>
      </c>
      <c r="AO1282" s="261" t="e">
        <f t="shared" si="340"/>
        <v>#N/A</v>
      </c>
      <c r="AP1282" s="261" t="e">
        <f t="shared" si="341"/>
        <v>#N/A</v>
      </c>
      <c r="AQ1282" s="261" t="e">
        <f t="shared" si="342"/>
        <v>#N/A</v>
      </c>
      <c r="BB1282">
        <f t="shared" si="345"/>
        <v>0</v>
      </c>
      <c r="BC1282">
        <f t="shared" si="343"/>
        <v>0</v>
      </c>
      <c r="BD1282" s="28">
        <f t="shared" si="344"/>
        <v>0</v>
      </c>
    </row>
    <row r="1283" spans="37:56" x14ac:dyDescent="0.25">
      <c r="AK1283">
        <v>0</v>
      </c>
      <c r="AL1283" t="e">
        <f t="shared" ref="AL1283:AL1346" si="346">_xlfn.XLOOKUP(AK1283,A:A,F:F)</f>
        <v>#N/A</v>
      </c>
      <c r="AM1283" t="e">
        <f t="shared" ref="AM1283:AM1346" si="347">_xlfn.XLOOKUP(AK1283,A:A,J:J)</f>
        <v>#N/A</v>
      </c>
      <c r="AN1283" t="e">
        <f t="shared" ref="AN1283:AN1346" si="348">_xlfn.XLOOKUP(AK1283,A:A,M:M)+_xlfn.XLOOKUP(AK1283,A:A,N:N)</f>
        <v>#N/A</v>
      </c>
      <c r="AO1283" s="261" t="e">
        <f t="shared" ref="AO1283:AO1346" si="349">_xlfn.XLOOKUP(AK1283,A:A,AG:AG)</f>
        <v>#N/A</v>
      </c>
      <c r="AP1283" s="261" t="e">
        <f t="shared" ref="AP1283:AP1346" si="350">_xlfn.XLOOKUP(AK1283,A:A,AD:AD)</f>
        <v>#N/A</v>
      </c>
      <c r="AQ1283" s="261" t="e">
        <f t="shared" ref="AQ1283:AQ1346" si="351">_xlfn.XLOOKUP(AK1283,A:A,AE:AE)</f>
        <v>#N/A</v>
      </c>
      <c r="BB1283">
        <f t="shared" si="345"/>
        <v>0</v>
      </c>
      <c r="BC1283">
        <f t="shared" ref="BC1283:BC1346" si="352">_xlfn.XLOOKUP(BA1283,A:A,J:J)</f>
        <v>0</v>
      </c>
      <c r="BD1283" s="28">
        <f t="shared" ref="BD1283:BD1346" si="353">_xlfn.XLOOKUP(BA1283,A:A,M:M)+_xlfn.XLOOKUP(BA1283,A:A,N:N)</f>
        <v>0</v>
      </c>
    </row>
    <row r="1284" spans="37:56" x14ac:dyDescent="0.25">
      <c r="AK1284">
        <v>0</v>
      </c>
      <c r="AL1284" t="e">
        <f t="shared" si="346"/>
        <v>#N/A</v>
      </c>
      <c r="AM1284" t="e">
        <f t="shared" si="347"/>
        <v>#N/A</v>
      </c>
      <c r="AN1284" t="e">
        <f t="shared" si="348"/>
        <v>#N/A</v>
      </c>
      <c r="AO1284" s="261" t="e">
        <f t="shared" si="349"/>
        <v>#N/A</v>
      </c>
      <c r="AP1284" s="261" t="e">
        <f t="shared" si="350"/>
        <v>#N/A</v>
      </c>
      <c r="AQ1284" s="261" t="e">
        <f t="shared" si="351"/>
        <v>#N/A</v>
      </c>
      <c r="BB1284">
        <f t="shared" si="345"/>
        <v>0</v>
      </c>
      <c r="BC1284">
        <f t="shared" si="352"/>
        <v>0</v>
      </c>
      <c r="BD1284" s="28">
        <f t="shared" si="353"/>
        <v>0</v>
      </c>
    </row>
    <row r="1285" spans="37:56" x14ac:dyDescent="0.25">
      <c r="AK1285">
        <v>0</v>
      </c>
      <c r="AL1285" t="e">
        <f t="shared" si="346"/>
        <v>#N/A</v>
      </c>
      <c r="AM1285" t="e">
        <f t="shared" si="347"/>
        <v>#N/A</v>
      </c>
      <c r="AN1285" t="e">
        <f t="shared" si="348"/>
        <v>#N/A</v>
      </c>
      <c r="AO1285" s="261" t="e">
        <f t="shared" si="349"/>
        <v>#N/A</v>
      </c>
      <c r="AP1285" s="261" t="e">
        <f t="shared" si="350"/>
        <v>#N/A</v>
      </c>
      <c r="AQ1285" s="261" t="e">
        <f t="shared" si="351"/>
        <v>#N/A</v>
      </c>
      <c r="BB1285">
        <f t="shared" si="345"/>
        <v>0</v>
      </c>
      <c r="BC1285">
        <f t="shared" si="352"/>
        <v>0</v>
      </c>
      <c r="BD1285" s="28">
        <f t="shared" si="353"/>
        <v>0</v>
      </c>
    </row>
    <row r="1286" spans="37:56" x14ac:dyDescent="0.25">
      <c r="AK1286">
        <v>0</v>
      </c>
      <c r="AL1286" t="e">
        <f t="shared" si="346"/>
        <v>#N/A</v>
      </c>
      <c r="AM1286" t="e">
        <f t="shared" si="347"/>
        <v>#N/A</v>
      </c>
      <c r="AN1286" t="e">
        <f t="shared" si="348"/>
        <v>#N/A</v>
      </c>
      <c r="AO1286" s="261" t="e">
        <f t="shared" si="349"/>
        <v>#N/A</v>
      </c>
      <c r="AP1286" s="261" t="e">
        <f t="shared" si="350"/>
        <v>#N/A</v>
      </c>
      <c r="AQ1286" s="261" t="e">
        <f t="shared" si="351"/>
        <v>#N/A</v>
      </c>
      <c r="BB1286">
        <f t="shared" ref="BB1286:BB1349" si="354">_xlfn.XLOOKUP(BA1286,A:A,E:E)</f>
        <v>0</v>
      </c>
      <c r="BC1286">
        <f t="shared" si="352"/>
        <v>0</v>
      </c>
      <c r="BD1286" s="28">
        <f t="shared" si="353"/>
        <v>0</v>
      </c>
    </row>
    <row r="1287" spans="37:56" x14ac:dyDescent="0.25">
      <c r="AK1287">
        <v>0</v>
      </c>
      <c r="AL1287" t="e">
        <f t="shared" si="346"/>
        <v>#N/A</v>
      </c>
      <c r="AM1287" t="e">
        <f t="shared" si="347"/>
        <v>#N/A</v>
      </c>
      <c r="AN1287" t="e">
        <f t="shared" si="348"/>
        <v>#N/A</v>
      </c>
      <c r="AO1287" s="261" t="e">
        <f t="shared" si="349"/>
        <v>#N/A</v>
      </c>
      <c r="AP1287" s="261" t="e">
        <f t="shared" si="350"/>
        <v>#N/A</v>
      </c>
      <c r="AQ1287" s="261" t="e">
        <f t="shared" si="351"/>
        <v>#N/A</v>
      </c>
      <c r="BB1287">
        <f t="shared" si="354"/>
        <v>0</v>
      </c>
      <c r="BC1287">
        <f t="shared" si="352"/>
        <v>0</v>
      </c>
      <c r="BD1287" s="28">
        <f t="shared" si="353"/>
        <v>0</v>
      </c>
    </row>
    <row r="1288" spans="37:56" x14ac:dyDescent="0.25">
      <c r="AK1288">
        <v>0</v>
      </c>
      <c r="AL1288" t="e">
        <f t="shared" si="346"/>
        <v>#N/A</v>
      </c>
      <c r="AM1288" t="e">
        <f t="shared" si="347"/>
        <v>#N/A</v>
      </c>
      <c r="AN1288" t="e">
        <f t="shared" si="348"/>
        <v>#N/A</v>
      </c>
      <c r="AO1288" s="261" t="e">
        <f t="shared" si="349"/>
        <v>#N/A</v>
      </c>
      <c r="AP1288" s="261" t="e">
        <f t="shared" si="350"/>
        <v>#N/A</v>
      </c>
      <c r="AQ1288" s="261" t="e">
        <f t="shared" si="351"/>
        <v>#N/A</v>
      </c>
      <c r="BB1288">
        <f t="shared" si="354"/>
        <v>0</v>
      </c>
      <c r="BC1288">
        <f t="shared" si="352"/>
        <v>0</v>
      </c>
      <c r="BD1288" s="28">
        <f t="shared" si="353"/>
        <v>0</v>
      </c>
    </row>
    <row r="1289" spans="37:56" x14ac:dyDescent="0.25">
      <c r="AK1289">
        <v>0</v>
      </c>
      <c r="AL1289" t="e">
        <f t="shared" si="346"/>
        <v>#N/A</v>
      </c>
      <c r="AM1289" t="e">
        <f t="shared" si="347"/>
        <v>#N/A</v>
      </c>
      <c r="AN1289" t="e">
        <f t="shared" si="348"/>
        <v>#N/A</v>
      </c>
      <c r="AO1289" s="261" t="e">
        <f t="shared" si="349"/>
        <v>#N/A</v>
      </c>
      <c r="AP1289" s="261" t="e">
        <f t="shared" si="350"/>
        <v>#N/A</v>
      </c>
      <c r="AQ1289" s="261" t="e">
        <f t="shared" si="351"/>
        <v>#N/A</v>
      </c>
      <c r="BB1289">
        <f t="shared" si="354"/>
        <v>0</v>
      </c>
      <c r="BC1289">
        <f t="shared" si="352"/>
        <v>0</v>
      </c>
      <c r="BD1289" s="28">
        <f t="shared" si="353"/>
        <v>0</v>
      </c>
    </row>
    <row r="1290" spans="37:56" x14ac:dyDescent="0.25">
      <c r="AK1290">
        <v>0</v>
      </c>
      <c r="AL1290" t="e">
        <f t="shared" si="346"/>
        <v>#N/A</v>
      </c>
      <c r="AM1290" t="e">
        <f t="shared" si="347"/>
        <v>#N/A</v>
      </c>
      <c r="AN1290" t="e">
        <f t="shared" si="348"/>
        <v>#N/A</v>
      </c>
      <c r="AO1290" s="261" t="e">
        <f t="shared" si="349"/>
        <v>#N/A</v>
      </c>
      <c r="AP1290" s="261" t="e">
        <f t="shared" si="350"/>
        <v>#N/A</v>
      </c>
      <c r="AQ1290" s="261" t="e">
        <f t="shared" si="351"/>
        <v>#N/A</v>
      </c>
      <c r="BB1290">
        <f t="shared" si="354"/>
        <v>0</v>
      </c>
      <c r="BC1290">
        <f t="shared" si="352"/>
        <v>0</v>
      </c>
      <c r="BD1290" s="28">
        <f t="shared" si="353"/>
        <v>0</v>
      </c>
    </row>
    <row r="1291" spans="37:56" x14ac:dyDescent="0.25">
      <c r="AK1291">
        <v>0</v>
      </c>
      <c r="AL1291" t="e">
        <f t="shared" si="346"/>
        <v>#N/A</v>
      </c>
      <c r="AM1291" t="e">
        <f t="shared" si="347"/>
        <v>#N/A</v>
      </c>
      <c r="AN1291" t="e">
        <f t="shared" si="348"/>
        <v>#N/A</v>
      </c>
      <c r="AO1291" s="261" t="e">
        <f t="shared" si="349"/>
        <v>#N/A</v>
      </c>
      <c r="AP1291" s="261" t="e">
        <f t="shared" si="350"/>
        <v>#N/A</v>
      </c>
      <c r="AQ1291" s="261" t="e">
        <f t="shared" si="351"/>
        <v>#N/A</v>
      </c>
      <c r="BB1291">
        <f t="shared" si="354"/>
        <v>0</v>
      </c>
      <c r="BC1291">
        <f t="shared" si="352"/>
        <v>0</v>
      </c>
      <c r="BD1291" s="28">
        <f t="shared" si="353"/>
        <v>0</v>
      </c>
    </row>
    <row r="1292" spans="37:56" x14ac:dyDescent="0.25">
      <c r="AK1292">
        <v>0</v>
      </c>
      <c r="AL1292" t="e">
        <f t="shared" si="346"/>
        <v>#N/A</v>
      </c>
      <c r="AM1292" t="e">
        <f t="shared" si="347"/>
        <v>#N/A</v>
      </c>
      <c r="AN1292" t="e">
        <f t="shared" si="348"/>
        <v>#N/A</v>
      </c>
      <c r="AO1292" s="261" t="e">
        <f t="shared" si="349"/>
        <v>#N/A</v>
      </c>
      <c r="AP1292" s="261" t="e">
        <f t="shared" si="350"/>
        <v>#N/A</v>
      </c>
      <c r="AQ1292" s="261" t="e">
        <f t="shared" si="351"/>
        <v>#N/A</v>
      </c>
      <c r="BB1292">
        <f t="shared" si="354"/>
        <v>0</v>
      </c>
      <c r="BC1292">
        <f t="shared" si="352"/>
        <v>0</v>
      </c>
      <c r="BD1292" s="28">
        <f t="shared" si="353"/>
        <v>0</v>
      </c>
    </row>
    <row r="1293" spans="37:56" x14ac:dyDescent="0.25">
      <c r="AK1293">
        <v>0</v>
      </c>
      <c r="AL1293" t="e">
        <f t="shared" si="346"/>
        <v>#N/A</v>
      </c>
      <c r="AM1293" t="e">
        <f t="shared" si="347"/>
        <v>#N/A</v>
      </c>
      <c r="AN1293" t="e">
        <f t="shared" si="348"/>
        <v>#N/A</v>
      </c>
      <c r="AO1293" s="261" t="e">
        <f t="shared" si="349"/>
        <v>#N/A</v>
      </c>
      <c r="AP1293" s="261" t="e">
        <f t="shared" si="350"/>
        <v>#N/A</v>
      </c>
      <c r="AQ1293" s="261" t="e">
        <f t="shared" si="351"/>
        <v>#N/A</v>
      </c>
      <c r="BB1293">
        <f t="shared" si="354"/>
        <v>0</v>
      </c>
      <c r="BC1293">
        <f t="shared" si="352"/>
        <v>0</v>
      </c>
      <c r="BD1293" s="28">
        <f t="shared" si="353"/>
        <v>0</v>
      </c>
    </row>
    <row r="1294" spans="37:56" x14ac:dyDescent="0.25">
      <c r="AK1294">
        <v>0</v>
      </c>
      <c r="AL1294" t="e">
        <f t="shared" si="346"/>
        <v>#N/A</v>
      </c>
      <c r="AM1294" t="e">
        <f t="shared" si="347"/>
        <v>#N/A</v>
      </c>
      <c r="AN1294" t="e">
        <f t="shared" si="348"/>
        <v>#N/A</v>
      </c>
      <c r="AO1294" s="261" t="e">
        <f t="shared" si="349"/>
        <v>#N/A</v>
      </c>
      <c r="AP1294" s="261" t="e">
        <f t="shared" si="350"/>
        <v>#N/A</v>
      </c>
      <c r="AQ1294" s="261" t="e">
        <f t="shared" si="351"/>
        <v>#N/A</v>
      </c>
      <c r="BB1294">
        <f t="shared" si="354"/>
        <v>0</v>
      </c>
      <c r="BC1294">
        <f t="shared" si="352"/>
        <v>0</v>
      </c>
      <c r="BD1294" s="28">
        <f t="shared" si="353"/>
        <v>0</v>
      </c>
    </row>
    <row r="1295" spans="37:56" x14ac:dyDescent="0.25">
      <c r="AK1295">
        <v>0</v>
      </c>
      <c r="AL1295" t="e">
        <f t="shared" si="346"/>
        <v>#N/A</v>
      </c>
      <c r="AM1295" t="e">
        <f t="shared" si="347"/>
        <v>#N/A</v>
      </c>
      <c r="AN1295" t="e">
        <f t="shared" si="348"/>
        <v>#N/A</v>
      </c>
      <c r="AO1295" s="261" t="e">
        <f t="shared" si="349"/>
        <v>#N/A</v>
      </c>
      <c r="AP1295" s="261" t="e">
        <f t="shared" si="350"/>
        <v>#N/A</v>
      </c>
      <c r="AQ1295" s="261" t="e">
        <f t="shared" si="351"/>
        <v>#N/A</v>
      </c>
      <c r="BB1295">
        <f t="shared" si="354"/>
        <v>0</v>
      </c>
      <c r="BC1295">
        <f t="shared" si="352"/>
        <v>0</v>
      </c>
      <c r="BD1295" s="28">
        <f t="shared" si="353"/>
        <v>0</v>
      </c>
    </row>
    <row r="1296" spans="37:56" x14ac:dyDescent="0.25">
      <c r="AK1296">
        <v>0</v>
      </c>
      <c r="AL1296" t="e">
        <f t="shared" si="346"/>
        <v>#N/A</v>
      </c>
      <c r="AM1296" t="e">
        <f t="shared" si="347"/>
        <v>#N/A</v>
      </c>
      <c r="AN1296" t="e">
        <f t="shared" si="348"/>
        <v>#N/A</v>
      </c>
      <c r="AO1296" s="261" t="e">
        <f t="shared" si="349"/>
        <v>#N/A</v>
      </c>
      <c r="AP1296" s="261" t="e">
        <f t="shared" si="350"/>
        <v>#N/A</v>
      </c>
      <c r="AQ1296" s="261" t="e">
        <f t="shared" si="351"/>
        <v>#N/A</v>
      </c>
      <c r="BB1296">
        <f t="shared" si="354"/>
        <v>0</v>
      </c>
      <c r="BC1296">
        <f t="shared" si="352"/>
        <v>0</v>
      </c>
      <c r="BD1296" s="28">
        <f t="shared" si="353"/>
        <v>0</v>
      </c>
    </row>
    <row r="1297" spans="37:56" x14ac:dyDescent="0.25">
      <c r="AK1297">
        <v>0</v>
      </c>
      <c r="AL1297" t="e">
        <f t="shared" si="346"/>
        <v>#N/A</v>
      </c>
      <c r="AM1297" t="e">
        <f t="shared" si="347"/>
        <v>#N/A</v>
      </c>
      <c r="AN1297" t="e">
        <f t="shared" si="348"/>
        <v>#N/A</v>
      </c>
      <c r="AO1297" s="261" t="e">
        <f t="shared" si="349"/>
        <v>#N/A</v>
      </c>
      <c r="AP1297" s="261" t="e">
        <f t="shared" si="350"/>
        <v>#N/A</v>
      </c>
      <c r="AQ1297" s="261" t="e">
        <f t="shared" si="351"/>
        <v>#N/A</v>
      </c>
      <c r="BB1297">
        <f t="shared" si="354"/>
        <v>0</v>
      </c>
      <c r="BC1297">
        <f t="shared" si="352"/>
        <v>0</v>
      </c>
      <c r="BD1297" s="28">
        <f t="shared" si="353"/>
        <v>0</v>
      </c>
    </row>
    <row r="1298" spans="37:56" x14ac:dyDescent="0.25">
      <c r="AK1298">
        <v>0</v>
      </c>
      <c r="AL1298" t="e">
        <f t="shared" si="346"/>
        <v>#N/A</v>
      </c>
      <c r="AM1298" t="e">
        <f t="shared" si="347"/>
        <v>#N/A</v>
      </c>
      <c r="AN1298" t="e">
        <f t="shared" si="348"/>
        <v>#N/A</v>
      </c>
      <c r="AO1298" s="261" t="e">
        <f t="shared" si="349"/>
        <v>#N/A</v>
      </c>
      <c r="AP1298" s="261" t="e">
        <f t="shared" si="350"/>
        <v>#N/A</v>
      </c>
      <c r="AQ1298" s="261" t="e">
        <f t="shared" si="351"/>
        <v>#N/A</v>
      </c>
      <c r="BB1298">
        <f t="shared" si="354"/>
        <v>0</v>
      </c>
      <c r="BC1298">
        <f t="shared" si="352"/>
        <v>0</v>
      </c>
      <c r="BD1298" s="28">
        <f t="shared" si="353"/>
        <v>0</v>
      </c>
    </row>
    <row r="1299" spans="37:56" x14ac:dyDescent="0.25">
      <c r="AK1299">
        <v>0</v>
      </c>
      <c r="AL1299" t="e">
        <f t="shared" si="346"/>
        <v>#N/A</v>
      </c>
      <c r="AM1299" t="e">
        <f t="shared" si="347"/>
        <v>#N/A</v>
      </c>
      <c r="AN1299" t="e">
        <f t="shared" si="348"/>
        <v>#N/A</v>
      </c>
      <c r="AO1299" s="261" t="e">
        <f t="shared" si="349"/>
        <v>#N/A</v>
      </c>
      <c r="AP1299" s="261" t="e">
        <f t="shared" si="350"/>
        <v>#N/A</v>
      </c>
      <c r="AQ1299" s="261" t="e">
        <f t="shared" si="351"/>
        <v>#N/A</v>
      </c>
      <c r="BB1299">
        <f t="shared" si="354"/>
        <v>0</v>
      </c>
      <c r="BC1299">
        <f t="shared" si="352"/>
        <v>0</v>
      </c>
      <c r="BD1299" s="28">
        <f t="shared" si="353"/>
        <v>0</v>
      </c>
    </row>
    <row r="1300" spans="37:56" x14ac:dyDescent="0.25">
      <c r="AK1300">
        <v>0</v>
      </c>
      <c r="AL1300" t="e">
        <f t="shared" si="346"/>
        <v>#N/A</v>
      </c>
      <c r="AM1300" t="e">
        <f t="shared" si="347"/>
        <v>#N/A</v>
      </c>
      <c r="AN1300" t="e">
        <f t="shared" si="348"/>
        <v>#N/A</v>
      </c>
      <c r="AO1300" s="261" t="e">
        <f t="shared" si="349"/>
        <v>#N/A</v>
      </c>
      <c r="AP1300" s="261" t="e">
        <f t="shared" si="350"/>
        <v>#N/A</v>
      </c>
      <c r="AQ1300" s="261" t="e">
        <f t="shared" si="351"/>
        <v>#N/A</v>
      </c>
      <c r="BB1300">
        <f t="shared" si="354"/>
        <v>0</v>
      </c>
      <c r="BC1300">
        <f t="shared" si="352"/>
        <v>0</v>
      </c>
      <c r="BD1300" s="28">
        <f t="shared" si="353"/>
        <v>0</v>
      </c>
    </row>
    <row r="1301" spans="37:56" x14ac:dyDescent="0.25">
      <c r="AK1301">
        <v>0</v>
      </c>
      <c r="AL1301" t="e">
        <f t="shared" si="346"/>
        <v>#N/A</v>
      </c>
      <c r="AM1301" t="e">
        <f t="shared" si="347"/>
        <v>#N/A</v>
      </c>
      <c r="AN1301" t="e">
        <f t="shared" si="348"/>
        <v>#N/A</v>
      </c>
      <c r="AO1301" s="261" t="e">
        <f t="shared" si="349"/>
        <v>#N/A</v>
      </c>
      <c r="AP1301" s="261" t="e">
        <f t="shared" si="350"/>
        <v>#N/A</v>
      </c>
      <c r="AQ1301" s="261" t="e">
        <f t="shared" si="351"/>
        <v>#N/A</v>
      </c>
      <c r="BB1301">
        <f t="shared" si="354"/>
        <v>0</v>
      </c>
      <c r="BC1301">
        <f t="shared" si="352"/>
        <v>0</v>
      </c>
      <c r="BD1301" s="28">
        <f t="shared" si="353"/>
        <v>0</v>
      </c>
    </row>
    <row r="1302" spans="37:56" x14ac:dyDescent="0.25">
      <c r="AK1302">
        <v>0</v>
      </c>
      <c r="AL1302" t="e">
        <f t="shared" si="346"/>
        <v>#N/A</v>
      </c>
      <c r="AM1302" t="e">
        <f t="shared" si="347"/>
        <v>#N/A</v>
      </c>
      <c r="AN1302" t="e">
        <f t="shared" si="348"/>
        <v>#N/A</v>
      </c>
      <c r="AO1302" s="261" t="e">
        <f t="shared" si="349"/>
        <v>#N/A</v>
      </c>
      <c r="AP1302" s="261" t="e">
        <f t="shared" si="350"/>
        <v>#N/A</v>
      </c>
      <c r="AQ1302" s="261" t="e">
        <f t="shared" si="351"/>
        <v>#N/A</v>
      </c>
      <c r="BB1302">
        <f t="shared" si="354"/>
        <v>0</v>
      </c>
      <c r="BC1302">
        <f t="shared" si="352"/>
        <v>0</v>
      </c>
      <c r="BD1302" s="28">
        <f t="shared" si="353"/>
        <v>0</v>
      </c>
    </row>
    <row r="1303" spans="37:56" x14ac:dyDescent="0.25">
      <c r="AK1303">
        <v>0</v>
      </c>
      <c r="AL1303" t="e">
        <f t="shared" si="346"/>
        <v>#N/A</v>
      </c>
      <c r="AM1303" t="e">
        <f t="shared" si="347"/>
        <v>#N/A</v>
      </c>
      <c r="AN1303" t="e">
        <f t="shared" si="348"/>
        <v>#N/A</v>
      </c>
      <c r="AO1303" s="261" t="e">
        <f t="shared" si="349"/>
        <v>#N/A</v>
      </c>
      <c r="AP1303" s="261" t="e">
        <f t="shared" si="350"/>
        <v>#N/A</v>
      </c>
      <c r="AQ1303" s="261" t="e">
        <f t="shared" si="351"/>
        <v>#N/A</v>
      </c>
      <c r="BB1303">
        <f t="shared" si="354"/>
        <v>0</v>
      </c>
      <c r="BC1303">
        <f t="shared" si="352"/>
        <v>0</v>
      </c>
      <c r="BD1303" s="28">
        <f t="shared" si="353"/>
        <v>0</v>
      </c>
    </row>
    <row r="1304" spans="37:56" x14ac:dyDescent="0.25">
      <c r="AK1304">
        <v>0</v>
      </c>
      <c r="AL1304" t="e">
        <f t="shared" si="346"/>
        <v>#N/A</v>
      </c>
      <c r="AM1304" t="e">
        <f t="shared" si="347"/>
        <v>#N/A</v>
      </c>
      <c r="AN1304" t="e">
        <f t="shared" si="348"/>
        <v>#N/A</v>
      </c>
      <c r="AO1304" s="261" t="e">
        <f t="shared" si="349"/>
        <v>#N/A</v>
      </c>
      <c r="AP1304" s="261" t="e">
        <f t="shared" si="350"/>
        <v>#N/A</v>
      </c>
      <c r="AQ1304" s="261" t="e">
        <f t="shared" si="351"/>
        <v>#N/A</v>
      </c>
      <c r="BB1304">
        <f t="shared" si="354"/>
        <v>0</v>
      </c>
      <c r="BC1304">
        <f t="shared" si="352"/>
        <v>0</v>
      </c>
      <c r="BD1304" s="28">
        <f t="shared" si="353"/>
        <v>0</v>
      </c>
    </row>
    <row r="1305" spans="37:56" x14ac:dyDescent="0.25">
      <c r="AK1305">
        <v>0</v>
      </c>
      <c r="AL1305" t="e">
        <f t="shared" si="346"/>
        <v>#N/A</v>
      </c>
      <c r="AM1305" t="e">
        <f t="shared" si="347"/>
        <v>#N/A</v>
      </c>
      <c r="AN1305" t="e">
        <f t="shared" si="348"/>
        <v>#N/A</v>
      </c>
      <c r="AO1305" s="261" t="e">
        <f t="shared" si="349"/>
        <v>#N/A</v>
      </c>
      <c r="AP1305" s="261" t="e">
        <f t="shared" si="350"/>
        <v>#N/A</v>
      </c>
      <c r="AQ1305" s="261" t="e">
        <f t="shared" si="351"/>
        <v>#N/A</v>
      </c>
      <c r="BB1305">
        <f t="shared" si="354"/>
        <v>0</v>
      </c>
      <c r="BC1305">
        <f t="shared" si="352"/>
        <v>0</v>
      </c>
      <c r="BD1305" s="28">
        <f t="shared" si="353"/>
        <v>0</v>
      </c>
    </row>
    <row r="1306" spans="37:56" x14ac:dyDescent="0.25">
      <c r="AK1306">
        <v>0</v>
      </c>
      <c r="AL1306" t="e">
        <f t="shared" si="346"/>
        <v>#N/A</v>
      </c>
      <c r="AM1306" t="e">
        <f t="shared" si="347"/>
        <v>#N/A</v>
      </c>
      <c r="AN1306" t="e">
        <f t="shared" si="348"/>
        <v>#N/A</v>
      </c>
      <c r="AO1306" s="261" t="e">
        <f t="shared" si="349"/>
        <v>#N/A</v>
      </c>
      <c r="AP1306" s="261" t="e">
        <f t="shared" si="350"/>
        <v>#N/A</v>
      </c>
      <c r="AQ1306" s="261" t="e">
        <f t="shared" si="351"/>
        <v>#N/A</v>
      </c>
      <c r="BB1306">
        <f t="shared" si="354"/>
        <v>0</v>
      </c>
      <c r="BC1306">
        <f t="shared" si="352"/>
        <v>0</v>
      </c>
      <c r="BD1306" s="28">
        <f t="shared" si="353"/>
        <v>0</v>
      </c>
    </row>
    <row r="1307" spans="37:56" x14ac:dyDescent="0.25">
      <c r="AK1307">
        <v>0</v>
      </c>
      <c r="AL1307" t="e">
        <f t="shared" si="346"/>
        <v>#N/A</v>
      </c>
      <c r="AM1307" t="e">
        <f t="shared" si="347"/>
        <v>#N/A</v>
      </c>
      <c r="AN1307" t="e">
        <f t="shared" si="348"/>
        <v>#N/A</v>
      </c>
      <c r="AO1307" s="261" t="e">
        <f t="shared" si="349"/>
        <v>#N/A</v>
      </c>
      <c r="AP1307" s="261" t="e">
        <f t="shared" si="350"/>
        <v>#N/A</v>
      </c>
      <c r="AQ1307" s="261" t="e">
        <f t="shared" si="351"/>
        <v>#N/A</v>
      </c>
      <c r="BB1307">
        <f t="shared" si="354"/>
        <v>0</v>
      </c>
      <c r="BC1307">
        <f t="shared" si="352"/>
        <v>0</v>
      </c>
      <c r="BD1307" s="28">
        <f t="shared" si="353"/>
        <v>0</v>
      </c>
    </row>
    <row r="1308" spans="37:56" x14ac:dyDescent="0.25">
      <c r="AK1308">
        <v>0</v>
      </c>
      <c r="AL1308" t="e">
        <f t="shared" si="346"/>
        <v>#N/A</v>
      </c>
      <c r="AM1308" t="e">
        <f t="shared" si="347"/>
        <v>#N/A</v>
      </c>
      <c r="AN1308" t="e">
        <f t="shared" si="348"/>
        <v>#N/A</v>
      </c>
      <c r="AO1308" s="261" t="e">
        <f t="shared" si="349"/>
        <v>#N/A</v>
      </c>
      <c r="AP1308" s="261" t="e">
        <f t="shared" si="350"/>
        <v>#N/A</v>
      </c>
      <c r="AQ1308" s="261" t="e">
        <f t="shared" si="351"/>
        <v>#N/A</v>
      </c>
      <c r="BB1308">
        <f t="shared" si="354"/>
        <v>0</v>
      </c>
      <c r="BC1308">
        <f t="shared" si="352"/>
        <v>0</v>
      </c>
      <c r="BD1308" s="28">
        <f t="shared" si="353"/>
        <v>0</v>
      </c>
    </row>
    <row r="1309" spans="37:56" x14ac:dyDescent="0.25">
      <c r="AK1309">
        <v>0</v>
      </c>
      <c r="AL1309" t="e">
        <f t="shared" si="346"/>
        <v>#N/A</v>
      </c>
      <c r="AM1309" t="e">
        <f t="shared" si="347"/>
        <v>#N/A</v>
      </c>
      <c r="AN1309" t="e">
        <f t="shared" si="348"/>
        <v>#N/A</v>
      </c>
      <c r="AO1309" s="261" t="e">
        <f t="shared" si="349"/>
        <v>#N/A</v>
      </c>
      <c r="AP1309" s="261" t="e">
        <f t="shared" si="350"/>
        <v>#N/A</v>
      </c>
      <c r="AQ1309" s="261" t="e">
        <f t="shared" si="351"/>
        <v>#N/A</v>
      </c>
      <c r="BB1309">
        <f t="shared" si="354"/>
        <v>0</v>
      </c>
      <c r="BC1309">
        <f t="shared" si="352"/>
        <v>0</v>
      </c>
      <c r="BD1309" s="28">
        <f t="shared" si="353"/>
        <v>0</v>
      </c>
    </row>
    <row r="1310" spans="37:56" x14ac:dyDescent="0.25">
      <c r="AK1310">
        <v>0</v>
      </c>
      <c r="AL1310" t="e">
        <f t="shared" si="346"/>
        <v>#N/A</v>
      </c>
      <c r="AM1310" t="e">
        <f t="shared" si="347"/>
        <v>#N/A</v>
      </c>
      <c r="AN1310" t="e">
        <f t="shared" si="348"/>
        <v>#N/A</v>
      </c>
      <c r="AO1310" s="261" t="e">
        <f t="shared" si="349"/>
        <v>#N/A</v>
      </c>
      <c r="AP1310" s="261" t="e">
        <f t="shared" si="350"/>
        <v>#N/A</v>
      </c>
      <c r="AQ1310" s="261" t="e">
        <f t="shared" si="351"/>
        <v>#N/A</v>
      </c>
      <c r="BB1310">
        <f t="shared" si="354"/>
        <v>0</v>
      </c>
      <c r="BC1310">
        <f t="shared" si="352"/>
        <v>0</v>
      </c>
      <c r="BD1310" s="28">
        <f t="shared" si="353"/>
        <v>0</v>
      </c>
    </row>
    <row r="1311" spans="37:56" x14ac:dyDescent="0.25">
      <c r="AK1311">
        <v>0</v>
      </c>
      <c r="AL1311" t="e">
        <f t="shared" si="346"/>
        <v>#N/A</v>
      </c>
      <c r="AM1311" t="e">
        <f t="shared" si="347"/>
        <v>#N/A</v>
      </c>
      <c r="AN1311" t="e">
        <f t="shared" si="348"/>
        <v>#N/A</v>
      </c>
      <c r="AO1311" s="261" t="e">
        <f t="shared" si="349"/>
        <v>#N/A</v>
      </c>
      <c r="AP1311" s="261" t="e">
        <f t="shared" si="350"/>
        <v>#N/A</v>
      </c>
      <c r="AQ1311" s="261" t="e">
        <f t="shared" si="351"/>
        <v>#N/A</v>
      </c>
      <c r="BB1311">
        <f t="shared" si="354"/>
        <v>0</v>
      </c>
      <c r="BC1311">
        <f t="shared" si="352"/>
        <v>0</v>
      </c>
      <c r="BD1311" s="28">
        <f t="shared" si="353"/>
        <v>0</v>
      </c>
    </row>
    <row r="1312" spans="37:56" x14ac:dyDescent="0.25">
      <c r="AK1312">
        <v>0</v>
      </c>
      <c r="AL1312" t="e">
        <f t="shared" si="346"/>
        <v>#N/A</v>
      </c>
      <c r="AM1312" t="e">
        <f t="shared" si="347"/>
        <v>#N/A</v>
      </c>
      <c r="AN1312" t="e">
        <f t="shared" si="348"/>
        <v>#N/A</v>
      </c>
      <c r="AO1312" s="261" t="e">
        <f t="shared" si="349"/>
        <v>#N/A</v>
      </c>
      <c r="AP1312" s="261" t="e">
        <f t="shared" si="350"/>
        <v>#N/A</v>
      </c>
      <c r="AQ1312" s="261" t="e">
        <f t="shared" si="351"/>
        <v>#N/A</v>
      </c>
      <c r="BB1312">
        <f t="shared" si="354"/>
        <v>0</v>
      </c>
      <c r="BC1312">
        <f t="shared" si="352"/>
        <v>0</v>
      </c>
      <c r="BD1312" s="28">
        <f t="shared" si="353"/>
        <v>0</v>
      </c>
    </row>
    <row r="1313" spans="37:56" x14ac:dyDescent="0.25">
      <c r="AK1313">
        <v>0</v>
      </c>
      <c r="AL1313" t="e">
        <f t="shared" si="346"/>
        <v>#N/A</v>
      </c>
      <c r="AM1313" t="e">
        <f t="shared" si="347"/>
        <v>#N/A</v>
      </c>
      <c r="AN1313" t="e">
        <f t="shared" si="348"/>
        <v>#N/A</v>
      </c>
      <c r="AO1313" s="261" t="e">
        <f t="shared" si="349"/>
        <v>#N/A</v>
      </c>
      <c r="AP1313" s="261" t="e">
        <f t="shared" si="350"/>
        <v>#N/A</v>
      </c>
      <c r="AQ1313" s="261" t="e">
        <f t="shared" si="351"/>
        <v>#N/A</v>
      </c>
      <c r="BB1313">
        <f t="shared" si="354"/>
        <v>0</v>
      </c>
      <c r="BC1313">
        <f t="shared" si="352"/>
        <v>0</v>
      </c>
      <c r="BD1313" s="28">
        <f t="shared" si="353"/>
        <v>0</v>
      </c>
    </row>
    <row r="1314" spans="37:56" x14ac:dyDescent="0.25">
      <c r="AK1314">
        <v>0</v>
      </c>
      <c r="AL1314" t="e">
        <f t="shared" si="346"/>
        <v>#N/A</v>
      </c>
      <c r="AM1314" t="e">
        <f t="shared" si="347"/>
        <v>#N/A</v>
      </c>
      <c r="AN1314" t="e">
        <f t="shared" si="348"/>
        <v>#N/A</v>
      </c>
      <c r="AO1314" s="261" t="e">
        <f t="shared" si="349"/>
        <v>#N/A</v>
      </c>
      <c r="AP1314" s="261" t="e">
        <f t="shared" si="350"/>
        <v>#N/A</v>
      </c>
      <c r="AQ1314" s="261" t="e">
        <f t="shared" si="351"/>
        <v>#N/A</v>
      </c>
      <c r="BB1314">
        <f t="shared" si="354"/>
        <v>0</v>
      </c>
      <c r="BC1314">
        <f t="shared" si="352"/>
        <v>0</v>
      </c>
      <c r="BD1314" s="28">
        <f t="shared" si="353"/>
        <v>0</v>
      </c>
    </row>
    <row r="1315" spans="37:56" x14ac:dyDescent="0.25">
      <c r="AK1315">
        <v>0</v>
      </c>
      <c r="AL1315" t="e">
        <f t="shared" si="346"/>
        <v>#N/A</v>
      </c>
      <c r="AM1315" t="e">
        <f t="shared" si="347"/>
        <v>#N/A</v>
      </c>
      <c r="AN1315" t="e">
        <f t="shared" si="348"/>
        <v>#N/A</v>
      </c>
      <c r="AO1315" s="261" t="e">
        <f t="shared" si="349"/>
        <v>#N/A</v>
      </c>
      <c r="AP1315" s="261" t="e">
        <f t="shared" si="350"/>
        <v>#N/A</v>
      </c>
      <c r="AQ1315" s="261" t="e">
        <f t="shared" si="351"/>
        <v>#N/A</v>
      </c>
      <c r="BB1315">
        <f t="shared" si="354"/>
        <v>0</v>
      </c>
      <c r="BC1315">
        <f t="shared" si="352"/>
        <v>0</v>
      </c>
      <c r="BD1315" s="28">
        <f t="shared" si="353"/>
        <v>0</v>
      </c>
    </row>
    <row r="1316" spans="37:56" x14ac:dyDescent="0.25">
      <c r="AK1316">
        <v>0</v>
      </c>
      <c r="AL1316" t="e">
        <f t="shared" si="346"/>
        <v>#N/A</v>
      </c>
      <c r="AM1316" t="e">
        <f t="shared" si="347"/>
        <v>#N/A</v>
      </c>
      <c r="AN1316" t="e">
        <f t="shared" si="348"/>
        <v>#N/A</v>
      </c>
      <c r="AO1316" s="261" t="e">
        <f t="shared" si="349"/>
        <v>#N/A</v>
      </c>
      <c r="AP1316" s="261" t="e">
        <f t="shared" si="350"/>
        <v>#N/A</v>
      </c>
      <c r="AQ1316" s="261" t="e">
        <f t="shared" si="351"/>
        <v>#N/A</v>
      </c>
      <c r="BB1316">
        <f t="shared" si="354"/>
        <v>0</v>
      </c>
      <c r="BC1316">
        <f t="shared" si="352"/>
        <v>0</v>
      </c>
      <c r="BD1316" s="28">
        <f t="shared" si="353"/>
        <v>0</v>
      </c>
    </row>
    <row r="1317" spans="37:56" x14ac:dyDescent="0.25">
      <c r="AK1317">
        <v>0</v>
      </c>
      <c r="AL1317" t="e">
        <f t="shared" si="346"/>
        <v>#N/A</v>
      </c>
      <c r="AM1317" t="e">
        <f t="shared" si="347"/>
        <v>#N/A</v>
      </c>
      <c r="AN1317" t="e">
        <f t="shared" si="348"/>
        <v>#N/A</v>
      </c>
      <c r="AO1317" s="261" t="e">
        <f t="shared" si="349"/>
        <v>#N/A</v>
      </c>
      <c r="AP1317" s="261" t="e">
        <f t="shared" si="350"/>
        <v>#N/A</v>
      </c>
      <c r="AQ1317" s="261" t="e">
        <f t="shared" si="351"/>
        <v>#N/A</v>
      </c>
      <c r="BB1317">
        <f t="shared" si="354"/>
        <v>0</v>
      </c>
      <c r="BC1317">
        <f t="shared" si="352"/>
        <v>0</v>
      </c>
      <c r="BD1317" s="28">
        <f t="shared" si="353"/>
        <v>0</v>
      </c>
    </row>
    <row r="1318" spans="37:56" x14ac:dyDescent="0.25">
      <c r="AK1318">
        <v>0</v>
      </c>
      <c r="AL1318" t="e">
        <f t="shared" si="346"/>
        <v>#N/A</v>
      </c>
      <c r="AM1318" t="e">
        <f t="shared" si="347"/>
        <v>#N/A</v>
      </c>
      <c r="AN1318" t="e">
        <f t="shared" si="348"/>
        <v>#N/A</v>
      </c>
      <c r="AO1318" s="261" t="e">
        <f t="shared" si="349"/>
        <v>#N/A</v>
      </c>
      <c r="AP1318" s="261" t="e">
        <f t="shared" si="350"/>
        <v>#N/A</v>
      </c>
      <c r="AQ1318" s="261" t="e">
        <f t="shared" si="351"/>
        <v>#N/A</v>
      </c>
      <c r="BB1318">
        <f t="shared" si="354"/>
        <v>0</v>
      </c>
      <c r="BC1318">
        <f t="shared" si="352"/>
        <v>0</v>
      </c>
      <c r="BD1318" s="28">
        <f t="shared" si="353"/>
        <v>0</v>
      </c>
    </row>
    <row r="1319" spans="37:56" x14ac:dyDescent="0.25">
      <c r="AK1319">
        <v>0</v>
      </c>
      <c r="AL1319" t="e">
        <f t="shared" si="346"/>
        <v>#N/A</v>
      </c>
      <c r="AM1319" t="e">
        <f t="shared" si="347"/>
        <v>#N/A</v>
      </c>
      <c r="AN1319" t="e">
        <f t="shared" si="348"/>
        <v>#N/A</v>
      </c>
      <c r="AO1319" s="261" t="e">
        <f t="shared" si="349"/>
        <v>#N/A</v>
      </c>
      <c r="AP1319" s="261" t="e">
        <f t="shared" si="350"/>
        <v>#N/A</v>
      </c>
      <c r="AQ1319" s="261" t="e">
        <f t="shared" si="351"/>
        <v>#N/A</v>
      </c>
      <c r="BB1319">
        <f t="shared" si="354"/>
        <v>0</v>
      </c>
      <c r="BC1319">
        <f t="shared" si="352"/>
        <v>0</v>
      </c>
      <c r="BD1319" s="28">
        <f t="shared" si="353"/>
        <v>0</v>
      </c>
    </row>
    <row r="1320" spans="37:56" x14ac:dyDescent="0.25">
      <c r="AK1320">
        <v>0</v>
      </c>
      <c r="AL1320" t="e">
        <f t="shared" si="346"/>
        <v>#N/A</v>
      </c>
      <c r="AM1320" t="e">
        <f t="shared" si="347"/>
        <v>#N/A</v>
      </c>
      <c r="AN1320" t="e">
        <f t="shared" si="348"/>
        <v>#N/A</v>
      </c>
      <c r="AO1320" s="261" t="e">
        <f t="shared" si="349"/>
        <v>#N/A</v>
      </c>
      <c r="AP1320" s="261" t="e">
        <f t="shared" si="350"/>
        <v>#N/A</v>
      </c>
      <c r="AQ1320" s="261" t="e">
        <f t="shared" si="351"/>
        <v>#N/A</v>
      </c>
      <c r="BB1320">
        <f t="shared" si="354"/>
        <v>0</v>
      </c>
      <c r="BC1320">
        <f t="shared" si="352"/>
        <v>0</v>
      </c>
      <c r="BD1320" s="28">
        <f t="shared" si="353"/>
        <v>0</v>
      </c>
    </row>
    <row r="1321" spans="37:56" x14ac:dyDescent="0.25">
      <c r="AK1321">
        <v>0</v>
      </c>
      <c r="AL1321" t="e">
        <f t="shared" si="346"/>
        <v>#N/A</v>
      </c>
      <c r="AM1321" t="e">
        <f t="shared" si="347"/>
        <v>#N/A</v>
      </c>
      <c r="AN1321" t="e">
        <f t="shared" si="348"/>
        <v>#N/A</v>
      </c>
      <c r="AO1321" s="261" t="e">
        <f t="shared" si="349"/>
        <v>#N/A</v>
      </c>
      <c r="AP1321" s="261" t="e">
        <f t="shared" si="350"/>
        <v>#N/A</v>
      </c>
      <c r="AQ1321" s="261" t="e">
        <f t="shared" si="351"/>
        <v>#N/A</v>
      </c>
      <c r="BB1321">
        <f t="shared" si="354"/>
        <v>0</v>
      </c>
      <c r="BC1321">
        <f t="shared" si="352"/>
        <v>0</v>
      </c>
      <c r="BD1321" s="28">
        <f t="shared" si="353"/>
        <v>0</v>
      </c>
    </row>
    <row r="1322" spans="37:56" x14ac:dyDescent="0.25">
      <c r="AK1322">
        <v>0</v>
      </c>
      <c r="AL1322" t="e">
        <f t="shared" si="346"/>
        <v>#N/A</v>
      </c>
      <c r="AM1322" t="e">
        <f t="shared" si="347"/>
        <v>#N/A</v>
      </c>
      <c r="AN1322" t="e">
        <f t="shared" si="348"/>
        <v>#N/A</v>
      </c>
      <c r="AO1322" s="261" t="e">
        <f t="shared" si="349"/>
        <v>#N/A</v>
      </c>
      <c r="AP1322" s="261" t="e">
        <f t="shared" si="350"/>
        <v>#N/A</v>
      </c>
      <c r="AQ1322" s="261" t="e">
        <f t="shared" si="351"/>
        <v>#N/A</v>
      </c>
      <c r="BB1322">
        <f t="shared" si="354"/>
        <v>0</v>
      </c>
      <c r="BC1322">
        <f t="shared" si="352"/>
        <v>0</v>
      </c>
      <c r="BD1322" s="28">
        <f t="shared" si="353"/>
        <v>0</v>
      </c>
    </row>
    <row r="1323" spans="37:56" x14ac:dyDescent="0.25">
      <c r="AK1323">
        <v>0</v>
      </c>
      <c r="AL1323" t="e">
        <f t="shared" si="346"/>
        <v>#N/A</v>
      </c>
      <c r="AM1323" t="e">
        <f t="shared" si="347"/>
        <v>#N/A</v>
      </c>
      <c r="AN1323" t="e">
        <f t="shared" si="348"/>
        <v>#N/A</v>
      </c>
      <c r="AO1323" s="261" t="e">
        <f t="shared" si="349"/>
        <v>#N/A</v>
      </c>
      <c r="AP1323" s="261" t="e">
        <f t="shared" si="350"/>
        <v>#N/A</v>
      </c>
      <c r="AQ1323" s="261" t="e">
        <f t="shared" si="351"/>
        <v>#N/A</v>
      </c>
      <c r="BB1323">
        <f t="shared" si="354"/>
        <v>0</v>
      </c>
      <c r="BC1323">
        <f t="shared" si="352"/>
        <v>0</v>
      </c>
      <c r="BD1323" s="28">
        <f t="shared" si="353"/>
        <v>0</v>
      </c>
    </row>
    <row r="1324" spans="37:56" x14ac:dyDescent="0.25">
      <c r="AK1324">
        <v>0</v>
      </c>
      <c r="AL1324" t="e">
        <f t="shared" si="346"/>
        <v>#N/A</v>
      </c>
      <c r="AM1324" t="e">
        <f t="shared" si="347"/>
        <v>#N/A</v>
      </c>
      <c r="AN1324" t="e">
        <f t="shared" si="348"/>
        <v>#N/A</v>
      </c>
      <c r="AO1324" s="261" t="e">
        <f t="shared" si="349"/>
        <v>#N/A</v>
      </c>
      <c r="AP1324" s="261" t="e">
        <f t="shared" si="350"/>
        <v>#N/A</v>
      </c>
      <c r="AQ1324" s="261" t="e">
        <f t="shared" si="351"/>
        <v>#N/A</v>
      </c>
      <c r="BB1324">
        <f t="shared" si="354"/>
        <v>0</v>
      </c>
      <c r="BC1324">
        <f t="shared" si="352"/>
        <v>0</v>
      </c>
      <c r="BD1324" s="28">
        <f t="shared" si="353"/>
        <v>0</v>
      </c>
    </row>
    <row r="1325" spans="37:56" x14ac:dyDescent="0.25">
      <c r="AK1325">
        <v>0</v>
      </c>
      <c r="AL1325" t="e">
        <f t="shared" si="346"/>
        <v>#N/A</v>
      </c>
      <c r="AM1325" t="e">
        <f t="shared" si="347"/>
        <v>#N/A</v>
      </c>
      <c r="AN1325" t="e">
        <f t="shared" si="348"/>
        <v>#N/A</v>
      </c>
      <c r="AO1325" s="261" t="e">
        <f t="shared" si="349"/>
        <v>#N/A</v>
      </c>
      <c r="AP1325" s="261" t="e">
        <f t="shared" si="350"/>
        <v>#N/A</v>
      </c>
      <c r="AQ1325" s="261" t="e">
        <f t="shared" si="351"/>
        <v>#N/A</v>
      </c>
      <c r="BB1325">
        <f t="shared" si="354"/>
        <v>0</v>
      </c>
      <c r="BC1325">
        <f t="shared" si="352"/>
        <v>0</v>
      </c>
      <c r="BD1325" s="28">
        <f t="shared" si="353"/>
        <v>0</v>
      </c>
    </row>
    <row r="1326" spans="37:56" x14ac:dyDescent="0.25">
      <c r="AK1326">
        <v>0</v>
      </c>
      <c r="AL1326" t="e">
        <f t="shared" si="346"/>
        <v>#N/A</v>
      </c>
      <c r="AM1326" t="e">
        <f t="shared" si="347"/>
        <v>#N/A</v>
      </c>
      <c r="AN1326" t="e">
        <f t="shared" si="348"/>
        <v>#N/A</v>
      </c>
      <c r="AO1326" s="261" t="e">
        <f t="shared" si="349"/>
        <v>#N/A</v>
      </c>
      <c r="AP1326" s="261" t="e">
        <f t="shared" si="350"/>
        <v>#N/A</v>
      </c>
      <c r="AQ1326" s="261" t="e">
        <f t="shared" si="351"/>
        <v>#N/A</v>
      </c>
      <c r="BB1326">
        <f t="shared" si="354"/>
        <v>0</v>
      </c>
      <c r="BC1326">
        <f t="shared" si="352"/>
        <v>0</v>
      </c>
      <c r="BD1326" s="28">
        <f t="shared" si="353"/>
        <v>0</v>
      </c>
    </row>
    <row r="1327" spans="37:56" x14ac:dyDescent="0.25">
      <c r="AK1327">
        <v>0</v>
      </c>
      <c r="AL1327" t="e">
        <f t="shared" si="346"/>
        <v>#N/A</v>
      </c>
      <c r="AM1327" t="e">
        <f t="shared" si="347"/>
        <v>#N/A</v>
      </c>
      <c r="AN1327" t="e">
        <f t="shared" si="348"/>
        <v>#N/A</v>
      </c>
      <c r="AO1327" s="261" t="e">
        <f t="shared" si="349"/>
        <v>#N/A</v>
      </c>
      <c r="AP1327" s="261" t="e">
        <f t="shared" si="350"/>
        <v>#N/A</v>
      </c>
      <c r="AQ1327" s="261" t="e">
        <f t="shared" si="351"/>
        <v>#N/A</v>
      </c>
      <c r="BB1327">
        <f t="shared" si="354"/>
        <v>0</v>
      </c>
      <c r="BC1327">
        <f t="shared" si="352"/>
        <v>0</v>
      </c>
      <c r="BD1327" s="28">
        <f t="shared" si="353"/>
        <v>0</v>
      </c>
    </row>
    <row r="1328" spans="37:56" x14ac:dyDescent="0.25">
      <c r="AK1328">
        <v>0</v>
      </c>
      <c r="AL1328" t="e">
        <f t="shared" si="346"/>
        <v>#N/A</v>
      </c>
      <c r="AM1328" t="e">
        <f t="shared" si="347"/>
        <v>#N/A</v>
      </c>
      <c r="AN1328" t="e">
        <f t="shared" si="348"/>
        <v>#N/A</v>
      </c>
      <c r="AO1328" s="261" t="e">
        <f t="shared" si="349"/>
        <v>#N/A</v>
      </c>
      <c r="AP1328" s="261" t="e">
        <f t="shared" si="350"/>
        <v>#N/A</v>
      </c>
      <c r="AQ1328" s="261" t="e">
        <f t="shared" si="351"/>
        <v>#N/A</v>
      </c>
      <c r="BB1328">
        <f t="shared" si="354"/>
        <v>0</v>
      </c>
      <c r="BC1328">
        <f t="shared" si="352"/>
        <v>0</v>
      </c>
      <c r="BD1328" s="28">
        <f t="shared" si="353"/>
        <v>0</v>
      </c>
    </row>
    <row r="1329" spans="37:56" x14ac:dyDescent="0.25">
      <c r="AK1329">
        <v>0</v>
      </c>
      <c r="AL1329" t="e">
        <f t="shared" si="346"/>
        <v>#N/A</v>
      </c>
      <c r="AM1329" t="e">
        <f t="shared" si="347"/>
        <v>#N/A</v>
      </c>
      <c r="AN1329" t="e">
        <f t="shared" si="348"/>
        <v>#N/A</v>
      </c>
      <c r="AO1329" s="261" t="e">
        <f t="shared" si="349"/>
        <v>#N/A</v>
      </c>
      <c r="AP1329" s="261" t="e">
        <f t="shared" si="350"/>
        <v>#N/A</v>
      </c>
      <c r="AQ1329" s="261" t="e">
        <f t="shared" si="351"/>
        <v>#N/A</v>
      </c>
      <c r="BB1329">
        <f t="shared" si="354"/>
        <v>0</v>
      </c>
      <c r="BC1329">
        <f t="shared" si="352"/>
        <v>0</v>
      </c>
      <c r="BD1329" s="28">
        <f t="shared" si="353"/>
        <v>0</v>
      </c>
    </row>
    <row r="1330" spans="37:56" x14ac:dyDescent="0.25">
      <c r="AK1330">
        <v>0</v>
      </c>
      <c r="AL1330" t="e">
        <f t="shared" si="346"/>
        <v>#N/A</v>
      </c>
      <c r="AM1330" t="e">
        <f t="shared" si="347"/>
        <v>#N/A</v>
      </c>
      <c r="AN1330" t="e">
        <f t="shared" si="348"/>
        <v>#N/A</v>
      </c>
      <c r="AO1330" s="261" t="e">
        <f t="shared" si="349"/>
        <v>#N/A</v>
      </c>
      <c r="AP1330" s="261" t="e">
        <f t="shared" si="350"/>
        <v>#N/A</v>
      </c>
      <c r="AQ1330" s="261" t="e">
        <f t="shared" si="351"/>
        <v>#N/A</v>
      </c>
      <c r="BB1330">
        <f t="shared" si="354"/>
        <v>0</v>
      </c>
      <c r="BC1330">
        <f t="shared" si="352"/>
        <v>0</v>
      </c>
      <c r="BD1330" s="28">
        <f t="shared" si="353"/>
        <v>0</v>
      </c>
    </row>
    <row r="1331" spans="37:56" x14ac:dyDescent="0.25">
      <c r="AK1331">
        <v>0</v>
      </c>
      <c r="AL1331" t="e">
        <f t="shared" si="346"/>
        <v>#N/A</v>
      </c>
      <c r="AM1331" t="e">
        <f t="shared" si="347"/>
        <v>#N/A</v>
      </c>
      <c r="AN1331" t="e">
        <f t="shared" si="348"/>
        <v>#N/A</v>
      </c>
      <c r="AO1331" s="261" t="e">
        <f t="shared" si="349"/>
        <v>#N/A</v>
      </c>
      <c r="AP1331" s="261" t="e">
        <f t="shared" si="350"/>
        <v>#N/A</v>
      </c>
      <c r="AQ1331" s="261" t="e">
        <f t="shared" si="351"/>
        <v>#N/A</v>
      </c>
      <c r="BB1331">
        <f t="shared" si="354"/>
        <v>0</v>
      </c>
      <c r="BC1331">
        <f t="shared" si="352"/>
        <v>0</v>
      </c>
      <c r="BD1331" s="28">
        <f t="shared" si="353"/>
        <v>0</v>
      </c>
    </row>
    <row r="1332" spans="37:56" x14ac:dyDescent="0.25">
      <c r="AK1332">
        <v>0</v>
      </c>
      <c r="AL1332" t="e">
        <f t="shared" si="346"/>
        <v>#N/A</v>
      </c>
      <c r="AM1332" t="e">
        <f t="shared" si="347"/>
        <v>#N/A</v>
      </c>
      <c r="AN1332" t="e">
        <f t="shared" si="348"/>
        <v>#N/A</v>
      </c>
      <c r="AO1332" s="261" t="e">
        <f t="shared" si="349"/>
        <v>#N/A</v>
      </c>
      <c r="AP1332" s="261" t="e">
        <f t="shared" si="350"/>
        <v>#N/A</v>
      </c>
      <c r="AQ1332" s="261" t="e">
        <f t="shared" si="351"/>
        <v>#N/A</v>
      </c>
      <c r="BB1332">
        <f t="shared" si="354"/>
        <v>0</v>
      </c>
      <c r="BC1332">
        <f t="shared" si="352"/>
        <v>0</v>
      </c>
      <c r="BD1332" s="28">
        <f t="shared" si="353"/>
        <v>0</v>
      </c>
    </row>
    <row r="1333" spans="37:56" x14ac:dyDescent="0.25">
      <c r="AK1333">
        <v>0</v>
      </c>
      <c r="AL1333" t="e">
        <f t="shared" si="346"/>
        <v>#N/A</v>
      </c>
      <c r="AM1333" t="e">
        <f t="shared" si="347"/>
        <v>#N/A</v>
      </c>
      <c r="AN1333" t="e">
        <f t="shared" si="348"/>
        <v>#N/A</v>
      </c>
      <c r="AO1333" s="261" t="e">
        <f t="shared" si="349"/>
        <v>#N/A</v>
      </c>
      <c r="AP1333" s="261" t="e">
        <f t="shared" si="350"/>
        <v>#N/A</v>
      </c>
      <c r="AQ1333" s="261" t="e">
        <f t="shared" si="351"/>
        <v>#N/A</v>
      </c>
      <c r="BB1333">
        <f t="shared" si="354"/>
        <v>0</v>
      </c>
      <c r="BC1333">
        <f t="shared" si="352"/>
        <v>0</v>
      </c>
      <c r="BD1333" s="28">
        <f t="shared" si="353"/>
        <v>0</v>
      </c>
    </row>
    <row r="1334" spans="37:56" x14ac:dyDescent="0.25">
      <c r="AK1334">
        <v>0</v>
      </c>
      <c r="AL1334" t="e">
        <f t="shared" si="346"/>
        <v>#N/A</v>
      </c>
      <c r="AM1334" t="e">
        <f t="shared" si="347"/>
        <v>#N/A</v>
      </c>
      <c r="AN1334" t="e">
        <f t="shared" si="348"/>
        <v>#N/A</v>
      </c>
      <c r="AO1334" s="261" t="e">
        <f t="shared" si="349"/>
        <v>#N/A</v>
      </c>
      <c r="AP1334" s="261" t="e">
        <f t="shared" si="350"/>
        <v>#N/A</v>
      </c>
      <c r="AQ1334" s="261" t="e">
        <f t="shared" si="351"/>
        <v>#N/A</v>
      </c>
      <c r="BB1334">
        <f t="shared" si="354"/>
        <v>0</v>
      </c>
      <c r="BC1334">
        <f t="shared" si="352"/>
        <v>0</v>
      </c>
      <c r="BD1334" s="28">
        <f t="shared" si="353"/>
        <v>0</v>
      </c>
    </row>
    <row r="1335" spans="37:56" x14ac:dyDescent="0.25">
      <c r="AK1335">
        <v>0</v>
      </c>
      <c r="AL1335" t="e">
        <f t="shared" si="346"/>
        <v>#N/A</v>
      </c>
      <c r="AM1335" t="e">
        <f t="shared" si="347"/>
        <v>#N/A</v>
      </c>
      <c r="AN1335" t="e">
        <f t="shared" si="348"/>
        <v>#N/A</v>
      </c>
      <c r="AO1335" s="261" t="e">
        <f t="shared" si="349"/>
        <v>#N/A</v>
      </c>
      <c r="AP1335" s="261" t="e">
        <f t="shared" si="350"/>
        <v>#N/A</v>
      </c>
      <c r="AQ1335" s="261" t="e">
        <f t="shared" si="351"/>
        <v>#N/A</v>
      </c>
      <c r="BB1335">
        <f t="shared" si="354"/>
        <v>0</v>
      </c>
      <c r="BC1335">
        <f t="shared" si="352"/>
        <v>0</v>
      </c>
      <c r="BD1335" s="28">
        <f t="shared" si="353"/>
        <v>0</v>
      </c>
    </row>
    <row r="1336" spans="37:56" x14ac:dyDescent="0.25">
      <c r="AK1336">
        <v>0</v>
      </c>
      <c r="AL1336" t="e">
        <f t="shared" si="346"/>
        <v>#N/A</v>
      </c>
      <c r="AM1336" t="e">
        <f t="shared" si="347"/>
        <v>#N/A</v>
      </c>
      <c r="AN1336" t="e">
        <f t="shared" si="348"/>
        <v>#N/A</v>
      </c>
      <c r="AO1336" s="261" t="e">
        <f t="shared" si="349"/>
        <v>#N/A</v>
      </c>
      <c r="AP1336" s="261" t="e">
        <f t="shared" si="350"/>
        <v>#N/A</v>
      </c>
      <c r="AQ1336" s="261" t="e">
        <f t="shared" si="351"/>
        <v>#N/A</v>
      </c>
      <c r="BB1336">
        <f t="shared" si="354"/>
        <v>0</v>
      </c>
      <c r="BC1336">
        <f t="shared" si="352"/>
        <v>0</v>
      </c>
      <c r="BD1336" s="28">
        <f t="shared" si="353"/>
        <v>0</v>
      </c>
    </row>
    <row r="1337" spans="37:56" x14ac:dyDescent="0.25">
      <c r="AK1337">
        <v>0</v>
      </c>
      <c r="AL1337" t="e">
        <f t="shared" si="346"/>
        <v>#N/A</v>
      </c>
      <c r="AM1337" t="e">
        <f t="shared" si="347"/>
        <v>#N/A</v>
      </c>
      <c r="AN1337" t="e">
        <f t="shared" si="348"/>
        <v>#N/A</v>
      </c>
      <c r="AO1337" s="261" t="e">
        <f t="shared" si="349"/>
        <v>#N/A</v>
      </c>
      <c r="AP1337" s="261" t="e">
        <f t="shared" si="350"/>
        <v>#N/A</v>
      </c>
      <c r="AQ1337" s="261" t="e">
        <f t="shared" si="351"/>
        <v>#N/A</v>
      </c>
      <c r="BB1337">
        <f t="shared" si="354"/>
        <v>0</v>
      </c>
      <c r="BC1337">
        <f t="shared" si="352"/>
        <v>0</v>
      </c>
      <c r="BD1337" s="28">
        <f t="shared" si="353"/>
        <v>0</v>
      </c>
    </row>
    <row r="1338" spans="37:56" x14ac:dyDescent="0.25">
      <c r="AK1338">
        <v>0</v>
      </c>
      <c r="AL1338" t="e">
        <f t="shared" si="346"/>
        <v>#N/A</v>
      </c>
      <c r="AM1338" t="e">
        <f t="shared" si="347"/>
        <v>#N/A</v>
      </c>
      <c r="AN1338" t="e">
        <f t="shared" si="348"/>
        <v>#N/A</v>
      </c>
      <c r="AO1338" s="261" t="e">
        <f t="shared" si="349"/>
        <v>#N/A</v>
      </c>
      <c r="AP1338" s="261" t="e">
        <f t="shared" si="350"/>
        <v>#N/A</v>
      </c>
      <c r="AQ1338" s="261" t="e">
        <f t="shared" si="351"/>
        <v>#N/A</v>
      </c>
      <c r="BB1338">
        <f t="shared" si="354"/>
        <v>0</v>
      </c>
      <c r="BC1338">
        <f t="shared" si="352"/>
        <v>0</v>
      </c>
      <c r="BD1338" s="28">
        <f t="shared" si="353"/>
        <v>0</v>
      </c>
    </row>
    <row r="1339" spans="37:56" x14ac:dyDescent="0.25">
      <c r="AK1339">
        <v>0</v>
      </c>
      <c r="AL1339" t="e">
        <f t="shared" si="346"/>
        <v>#N/A</v>
      </c>
      <c r="AM1339" t="e">
        <f t="shared" si="347"/>
        <v>#N/A</v>
      </c>
      <c r="AN1339" t="e">
        <f t="shared" si="348"/>
        <v>#N/A</v>
      </c>
      <c r="AO1339" s="261" t="e">
        <f t="shared" si="349"/>
        <v>#N/A</v>
      </c>
      <c r="AP1339" s="261" t="e">
        <f t="shared" si="350"/>
        <v>#N/A</v>
      </c>
      <c r="AQ1339" s="261" t="e">
        <f t="shared" si="351"/>
        <v>#N/A</v>
      </c>
      <c r="BB1339">
        <f t="shared" si="354"/>
        <v>0</v>
      </c>
      <c r="BC1339">
        <f t="shared" si="352"/>
        <v>0</v>
      </c>
      <c r="BD1339" s="28">
        <f t="shared" si="353"/>
        <v>0</v>
      </c>
    </row>
    <row r="1340" spans="37:56" x14ac:dyDescent="0.25">
      <c r="AK1340">
        <v>0</v>
      </c>
      <c r="AL1340" t="e">
        <f t="shared" si="346"/>
        <v>#N/A</v>
      </c>
      <c r="AM1340" t="e">
        <f t="shared" si="347"/>
        <v>#N/A</v>
      </c>
      <c r="AN1340" t="e">
        <f t="shared" si="348"/>
        <v>#N/A</v>
      </c>
      <c r="AO1340" s="261" t="e">
        <f t="shared" si="349"/>
        <v>#N/A</v>
      </c>
      <c r="AP1340" s="261" t="e">
        <f t="shared" si="350"/>
        <v>#N/A</v>
      </c>
      <c r="AQ1340" s="261" t="e">
        <f t="shared" si="351"/>
        <v>#N/A</v>
      </c>
      <c r="BB1340">
        <f t="shared" si="354"/>
        <v>0</v>
      </c>
      <c r="BC1340">
        <f t="shared" si="352"/>
        <v>0</v>
      </c>
      <c r="BD1340" s="28">
        <f t="shared" si="353"/>
        <v>0</v>
      </c>
    </row>
    <row r="1341" spans="37:56" x14ac:dyDescent="0.25">
      <c r="AK1341">
        <v>0</v>
      </c>
      <c r="AL1341" t="e">
        <f t="shared" si="346"/>
        <v>#N/A</v>
      </c>
      <c r="AM1341" t="e">
        <f t="shared" si="347"/>
        <v>#N/A</v>
      </c>
      <c r="AN1341" t="e">
        <f t="shared" si="348"/>
        <v>#N/A</v>
      </c>
      <c r="AO1341" s="261" t="e">
        <f t="shared" si="349"/>
        <v>#N/A</v>
      </c>
      <c r="AP1341" s="261" t="e">
        <f t="shared" si="350"/>
        <v>#N/A</v>
      </c>
      <c r="AQ1341" s="261" t="e">
        <f t="shared" si="351"/>
        <v>#N/A</v>
      </c>
      <c r="BB1341">
        <f t="shared" si="354"/>
        <v>0</v>
      </c>
      <c r="BC1341">
        <f t="shared" si="352"/>
        <v>0</v>
      </c>
      <c r="BD1341" s="28">
        <f t="shared" si="353"/>
        <v>0</v>
      </c>
    </row>
    <row r="1342" spans="37:56" x14ac:dyDescent="0.25">
      <c r="AK1342">
        <v>0</v>
      </c>
      <c r="AL1342" t="e">
        <f t="shared" si="346"/>
        <v>#N/A</v>
      </c>
      <c r="AM1342" t="e">
        <f t="shared" si="347"/>
        <v>#N/A</v>
      </c>
      <c r="AN1342" t="e">
        <f t="shared" si="348"/>
        <v>#N/A</v>
      </c>
      <c r="AO1342" s="261" t="e">
        <f t="shared" si="349"/>
        <v>#N/A</v>
      </c>
      <c r="AP1342" s="261" t="e">
        <f t="shared" si="350"/>
        <v>#N/A</v>
      </c>
      <c r="AQ1342" s="261" t="e">
        <f t="shared" si="351"/>
        <v>#N/A</v>
      </c>
      <c r="BB1342">
        <f t="shared" si="354"/>
        <v>0</v>
      </c>
      <c r="BC1342">
        <f t="shared" si="352"/>
        <v>0</v>
      </c>
      <c r="BD1342" s="28">
        <f t="shared" si="353"/>
        <v>0</v>
      </c>
    </row>
    <row r="1343" spans="37:56" x14ac:dyDescent="0.25">
      <c r="AK1343">
        <v>0</v>
      </c>
      <c r="AL1343" t="e">
        <f t="shared" si="346"/>
        <v>#N/A</v>
      </c>
      <c r="AM1343" t="e">
        <f t="shared" si="347"/>
        <v>#N/A</v>
      </c>
      <c r="AN1343" t="e">
        <f t="shared" si="348"/>
        <v>#N/A</v>
      </c>
      <c r="AO1343" s="261" t="e">
        <f t="shared" si="349"/>
        <v>#N/A</v>
      </c>
      <c r="AP1343" s="261" t="e">
        <f t="shared" si="350"/>
        <v>#N/A</v>
      </c>
      <c r="AQ1343" s="261" t="e">
        <f t="shared" si="351"/>
        <v>#N/A</v>
      </c>
      <c r="BB1343">
        <f t="shared" si="354"/>
        <v>0</v>
      </c>
      <c r="BC1343">
        <f t="shared" si="352"/>
        <v>0</v>
      </c>
      <c r="BD1343" s="28">
        <f t="shared" si="353"/>
        <v>0</v>
      </c>
    </row>
    <row r="1344" spans="37:56" x14ac:dyDescent="0.25">
      <c r="AK1344">
        <v>0</v>
      </c>
      <c r="AL1344" t="e">
        <f t="shared" si="346"/>
        <v>#N/A</v>
      </c>
      <c r="AM1344" t="e">
        <f t="shared" si="347"/>
        <v>#N/A</v>
      </c>
      <c r="AN1344" t="e">
        <f t="shared" si="348"/>
        <v>#N/A</v>
      </c>
      <c r="AO1344" s="261" t="e">
        <f t="shared" si="349"/>
        <v>#N/A</v>
      </c>
      <c r="AP1344" s="261" t="e">
        <f t="shared" si="350"/>
        <v>#N/A</v>
      </c>
      <c r="AQ1344" s="261" t="e">
        <f t="shared" si="351"/>
        <v>#N/A</v>
      </c>
      <c r="BB1344">
        <f t="shared" si="354"/>
        <v>0</v>
      </c>
      <c r="BC1344">
        <f t="shared" si="352"/>
        <v>0</v>
      </c>
      <c r="BD1344" s="28">
        <f t="shared" si="353"/>
        <v>0</v>
      </c>
    </row>
    <row r="1345" spans="37:56" x14ac:dyDescent="0.25">
      <c r="AK1345">
        <v>0</v>
      </c>
      <c r="AL1345" t="e">
        <f t="shared" si="346"/>
        <v>#N/A</v>
      </c>
      <c r="AM1345" t="e">
        <f t="shared" si="347"/>
        <v>#N/A</v>
      </c>
      <c r="AN1345" t="e">
        <f t="shared" si="348"/>
        <v>#N/A</v>
      </c>
      <c r="AO1345" s="261" t="e">
        <f t="shared" si="349"/>
        <v>#N/A</v>
      </c>
      <c r="AP1345" s="261" t="e">
        <f t="shared" si="350"/>
        <v>#N/A</v>
      </c>
      <c r="AQ1345" s="261" t="e">
        <f t="shared" si="351"/>
        <v>#N/A</v>
      </c>
      <c r="BB1345">
        <f t="shared" si="354"/>
        <v>0</v>
      </c>
      <c r="BC1345">
        <f t="shared" si="352"/>
        <v>0</v>
      </c>
      <c r="BD1345" s="28">
        <f t="shared" si="353"/>
        <v>0</v>
      </c>
    </row>
    <row r="1346" spans="37:56" x14ac:dyDescent="0.25">
      <c r="AK1346">
        <v>0</v>
      </c>
      <c r="AL1346" t="e">
        <f t="shared" si="346"/>
        <v>#N/A</v>
      </c>
      <c r="AM1346" t="e">
        <f t="shared" si="347"/>
        <v>#N/A</v>
      </c>
      <c r="AN1346" t="e">
        <f t="shared" si="348"/>
        <v>#N/A</v>
      </c>
      <c r="AO1346" s="261" t="e">
        <f t="shared" si="349"/>
        <v>#N/A</v>
      </c>
      <c r="AP1346" s="261" t="e">
        <f t="shared" si="350"/>
        <v>#N/A</v>
      </c>
      <c r="AQ1346" s="261" t="e">
        <f t="shared" si="351"/>
        <v>#N/A</v>
      </c>
      <c r="BB1346">
        <f t="shared" si="354"/>
        <v>0</v>
      </c>
      <c r="BC1346">
        <f t="shared" si="352"/>
        <v>0</v>
      </c>
      <c r="BD1346" s="28">
        <f t="shared" si="353"/>
        <v>0</v>
      </c>
    </row>
    <row r="1347" spans="37:56" x14ac:dyDescent="0.25">
      <c r="AK1347">
        <v>0</v>
      </c>
      <c r="AL1347" t="e">
        <f t="shared" ref="AL1347:AL1410" si="355">_xlfn.XLOOKUP(AK1347,A:A,F:F)</f>
        <v>#N/A</v>
      </c>
      <c r="AM1347" t="e">
        <f t="shared" ref="AM1347:AM1410" si="356">_xlfn.XLOOKUP(AK1347,A:A,J:J)</f>
        <v>#N/A</v>
      </c>
      <c r="AN1347" t="e">
        <f t="shared" ref="AN1347:AN1410" si="357">_xlfn.XLOOKUP(AK1347,A:A,M:M)+_xlfn.XLOOKUP(AK1347,A:A,N:N)</f>
        <v>#N/A</v>
      </c>
      <c r="AO1347" s="261" t="e">
        <f t="shared" ref="AO1347:AO1410" si="358">_xlfn.XLOOKUP(AK1347,A:A,AG:AG)</f>
        <v>#N/A</v>
      </c>
      <c r="AP1347" s="261" t="e">
        <f t="shared" ref="AP1347:AP1410" si="359">_xlfn.XLOOKUP(AK1347,A:A,AD:AD)</f>
        <v>#N/A</v>
      </c>
      <c r="AQ1347" s="261" t="e">
        <f t="shared" ref="AQ1347:AQ1410" si="360">_xlfn.XLOOKUP(AK1347,A:A,AE:AE)</f>
        <v>#N/A</v>
      </c>
      <c r="BB1347">
        <f t="shared" si="354"/>
        <v>0</v>
      </c>
      <c r="BC1347">
        <f t="shared" ref="BC1347:BC1410" si="361">_xlfn.XLOOKUP(BA1347,A:A,J:J)</f>
        <v>0</v>
      </c>
      <c r="BD1347" s="28">
        <f t="shared" ref="BD1347:BD1410" si="362">_xlfn.XLOOKUP(BA1347,A:A,M:M)+_xlfn.XLOOKUP(BA1347,A:A,N:N)</f>
        <v>0</v>
      </c>
    </row>
    <row r="1348" spans="37:56" x14ac:dyDescent="0.25">
      <c r="AK1348">
        <v>0</v>
      </c>
      <c r="AL1348" t="e">
        <f t="shared" si="355"/>
        <v>#N/A</v>
      </c>
      <c r="AM1348" t="e">
        <f t="shared" si="356"/>
        <v>#N/A</v>
      </c>
      <c r="AN1348" t="e">
        <f t="shared" si="357"/>
        <v>#N/A</v>
      </c>
      <c r="AO1348" s="261" t="e">
        <f t="shared" si="358"/>
        <v>#N/A</v>
      </c>
      <c r="AP1348" s="261" t="e">
        <f t="shared" si="359"/>
        <v>#N/A</v>
      </c>
      <c r="AQ1348" s="261" t="e">
        <f t="shared" si="360"/>
        <v>#N/A</v>
      </c>
      <c r="BB1348">
        <f t="shared" si="354"/>
        <v>0</v>
      </c>
      <c r="BC1348">
        <f t="shared" si="361"/>
        <v>0</v>
      </c>
      <c r="BD1348" s="28">
        <f t="shared" si="362"/>
        <v>0</v>
      </c>
    </row>
    <row r="1349" spans="37:56" x14ac:dyDescent="0.25">
      <c r="AK1349">
        <v>0</v>
      </c>
      <c r="AL1349" t="e">
        <f t="shared" si="355"/>
        <v>#N/A</v>
      </c>
      <c r="AM1349" t="e">
        <f t="shared" si="356"/>
        <v>#N/A</v>
      </c>
      <c r="AN1349" t="e">
        <f t="shared" si="357"/>
        <v>#N/A</v>
      </c>
      <c r="AO1349" s="261" t="e">
        <f t="shared" si="358"/>
        <v>#N/A</v>
      </c>
      <c r="AP1349" s="261" t="e">
        <f t="shared" si="359"/>
        <v>#N/A</v>
      </c>
      <c r="AQ1349" s="261" t="e">
        <f t="shared" si="360"/>
        <v>#N/A</v>
      </c>
      <c r="BB1349">
        <f t="shared" si="354"/>
        <v>0</v>
      </c>
      <c r="BC1349">
        <f t="shared" si="361"/>
        <v>0</v>
      </c>
      <c r="BD1349" s="28">
        <f t="shared" si="362"/>
        <v>0</v>
      </c>
    </row>
    <row r="1350" spans="37:56" x14ac:dyDescent="0.25">
      <c r="AK1350">
        <v>0</v>
      </c>
      <c r="AL1350" t="e">
        <f t="shared" si="355"/>
        <v>#N/A</v>
      </c>
      <c r="AM1350" t="e">
        <f t="shared" si="356"/>
        <v>#N/A</v>
      </c>
      <c r="AN1350" t="e">
        <f t="shared" si="357"/>
        <v>#N/A</v>
      </c>
      <c r="AO1350" s="261" t="e">
        <f t="shared" si="358"/>
        <v>#N/A</v>
      </c>
      <c r="AP1350" s="261" t="e">
        <f t="shared" si="359"/>
        <v>#N/A</v>
      </c>
      <c r="AQ1350" s="261" t="e">
        <f t="shared" si="360"/>
        <v>#N/A</v>
      </c>
      <c r="BB1350">
        <f t="shared" ref="BB1350:BB1413" si="363">_xlfn.XLOOKUP(BA1350,A:A,E:E)</f>
        <v>0</v>
      </c>
      <c r="BC1350">
        <f t="shared" si="361"/>
        <v>0</v>
      </c>
      <c r="BD1350" s="28">
        <f t="shared" si="362"/>
        <v>0</v>
      </c>
    </row>
    <row r="1351" spans="37:56" x14ac:dyDescent="0.25">
      <c r="AK1351">
        <v>0</v>
      </c>
      <c r="AL1351" t="e">
        <f t="shared" si="355"/>
        <v>#N/A</v>
      </c>
      <c r="AM1351" t="e">
        <f t="shared" si="356"/>
        <v>#N/A</v>
      </c>
      <c r="AN1351" t="e">
        <f t="shared" si="357"/>
        <v>#N/A</v>
      </c>
      <c r="AO1351" s="261" t="e">
        <f t="shared" si="358"/>
        <v>#N/A</v>
      </c>
      <c r="AP1351" s="261" t="e">
        <f t="shared" si="359"/>
        <v>#N/A</v>
      </c>
      <c r="AQ1351" s="261" t="e">
        <f t="shared" si="360"/>
        <v>#N/A</v>
      </c>
      <c r="BB1351">
        <f t="shared" si="363"/>
        <v>0</v>
      </c>
      <c r="BC1351">
        <f t="shared" si="361"/>
        <v>0</v>
      </c>
      <c r="BD1351" s="28">
        <f t="shared" si="362"/>
        <v>0</v>
      </c>
    </row>
    <row r="1352" spans="37:56" x14ac:dyDescent="0.25">
      <c r="AK1352">
        <v>0</v>
      </c>
      <c r="AL1352" t="e">
        <f t="shared" si="355"/>
        <v>#N/A</v>
      </c>
      <c r="AM1352" t="e">
        <f t="shared" si="356"/>
        <v>#N/A</v>
      </c>
      <c r="AN1352" t="e">
        <f t="shared" si="357"/>
        <v>#N/A</v>
      </c>
      <c r="AO1352" s="261" t="e">
        <f t="shared" si="358"/>
        <v>#N/A</v>
      </c>
      <c r="AP1352" s="261" t="e">
        <f t="shared" si="359"/>
        <v>#N/A</v>
      </c>
      <c r="AQ1352" s="261" t="e">
        <f t="shared" si="360"/>
        <v>#N/A</v>
      </c>
      <c r="BB1352">
        <f t="shared" si="363"/>
        <v>0</v>
      </c>
      <c r="BC1352">
        <f t="shared" si="361"/>
        <v>0</v>
      </c>
      <c r="BD1352" s="28">
        <f t="shared" si="362"/>
        <v>0</v>
      </c>
    </row>
    <row r="1353" spans="37:56" x14ac:dyDescent="0.25">
      <c r="AK1353">
        <v>0</v>
      </c>
      <c r="AL1353" t="e">
        <f t="shared" si="355"/>
        <v>#N/A</v>
      </c>
      <c r="AM1353" t="e">
        <f t="shared" si="356"/>
        <v>#N/A</v>
      </c>
      <c r="AN1353" t="e">
        <f t="shared" si="357"/>
        <v>#N/A</v>
      </c>
      <c r="AO1353" s="261" t="e">
        <f t="shared" si="358"/>
        <v>#N/A</v>
      </c>
      <c r="AP1353" s="261" t="e">
        <f t="shared" si="359"/>
        <v>#N/A</v>
      </c>
      <c r="AQ1353" s="261" t="e">
        <f t="shared" si="360"/>
        <v>#N/A</v>
      </c>
      <c r="BB1353">
        <f t="shared" si="363"/>
        <v>0</v>
      </c>
      <c r="BC1353">
        <f t="shared" si="361"/>
        <v>0</v>
      </c>
      <c r="BD1353" s="28">
        <f t="shared" si="362"/>
        <v>0</v>
      </c>
    </row>
    <row r="1354" spans="37:56" x14ac:dyDescent="0.25">
      <c r="AK1354">
        <v>0</v>
      </c>
      <c r="AL1354" t="e">
        <f t="shared" si="355"/>
        <v>#N/A</v>
      </c>
      <c r="AM1354" t="e">
        <f t="shared" si="356"/>
        <v>#N/A</v>
      </c>
      <c r="AN1354" t="e">
        <f t="shared" si="357"/>
        <v>#N/A</v>
      </c>
      <c r="AO1354" s="261" t="e">
        <f t="shared" si="358"/>
        <v>#N/A</v>
      </c>
      <c r="AP1354" s="261" t="e">
        <f t="shared" si="359"/>
        <v>#N/A</v>
      </c>
      <c r="AQ1354" s="261" t="e">
        <f t="shared" si="360"/>
        <v>#N/A</v>
      </c>
      <c r="BB1354">
        <f t="shared" si="363"/>
        <v>0</v>
      </c>
      <c r="BC1354">
        <f t="shared" si="361"/>
        <v>0</v>
      </c>
      <c r="BD1354" s="28">
        <f t="shared" si="362"/>
        <v>0</v>
      </c>
    </row>
    <row r="1355" spans="37:56" x14ac:dyDescent="0.25">
      <c r="AK1355">
        <v>0</v>
      </c>
      <c r="AL1355" t="e">
        <f t="shared" si="355"/>
        <v>#N/A</v>
      </c>
      <c r="AM1355" t="e">
        <f t="shared" si="356"/>
        <v>#N/A</v>
      </c>
      <c r="AN1355" t="e">
        <f t="shared" si="357"/>
        <v>#N/A</v>
      </c>
      <c r="AO1355" s="261" t="e">
        <f t="shared" si="358"/>
        <v>#N/A</v>
      </c>
      <c r="AP1355" s="261" t="e">
        <f t="shared" si="359"/>
        <v>#N/A</v>
      </c>
      <c r="AQ1355" s="261" t="e">
        <f t="shared" si="360"/>
        <v>#N/A</v>
      </c>
      <c r="BB1355">
        <f t="shared" si="363"/>
        <v>0</v>
      </c>
      <c r="BC1355">
        <f t="shared" si="361"/>
        <v>0</v>
      </c>
      <c r="BD1355" s="28">
        <f t="shared" si="362"/>
        <v>0</v>
      </c>
    </row>
    <row r="1356" spans="37:56" x14ac:dyDescent="0.25">
      <c r="AK1356">
        <v>0</v>
      </c>
      <c r="AL1356" t="e">
        <f t="shared" si="355"/>
        <v>#N/A</v>
      </c>
      <c r="AM1356" t="e">
        <f t="shared" si="356"/>
        <v>#N/A</v>
      </c>
      <c r="AN1356" t="e">
        <f t="shared" si="357"/>
        <v>#N/A</v>
      </c>
      <c r="AO1356" s="261" t="e">
        <f t="shared" si="358"/>
        <v>#N/A</v>
      </c>
      <c r="AP1356" s="261" t="e">
        <f t="shared" si="359"/>
        <v>#N/A</v>
      </c>
      <c r="AQ1356" s="261" t="e">
        <f t="shared" si="360"/>
        <v>#N/A</v>
      </c>
      <c r="BB1356">
        <f t="shared" si="363"/>
        <v>0</v>
      </c>
      <c r="BC1356">
        <f t="shared" si="361"/>
        <v>0</v>
      </c>
      <c r="BD1356" s="28">
        <f t="shared" si="362"/>
        <v>0</v>
      </c>
    </row>
    <row r="1357" spans="37:56" x14ac:dyDescent="0.25">
      <c r="AK1357">
        <v>0</v>
      </c>
      <c r="AL1357" t="e">
        <f t="shared" si="355"/>
        <v>#N/A</v>
      </c>
      <c r="AM1357" t="e">
        <f t="shared" si="356"/>
        <v>#N/A</v>
      </c>
      <c r="AN1357" t="e">
        <f t="shared" si="357"/>
        <v>#N/A</v>
      </c>
      <c r="AO1357" s="261" t="e">
        <f t="shared" si="358"/>
        <v>#N/A</v>
      </c>
      <c r="AP1357" s="261" t="e">
        <f t="shared" si="359"/>
        <v>#N/A</v>
      </c>
      <c r="AQ1357" s="261" t="e">
        <f t="shared" si="360"/>
        <v>#N/A</v>
      </c>
      <c r="BB1357">
        <f t="shared" si="363"/>
        <v>0</v>
      </c>
      <c r="BC1357">
        <f t="shared" si="361"/>
        <v>0</v>
      </c>
      <c r="BD1357" s="28">
        <f t="shared" si="362"/>
        <v>0</v>
      </c>
    </row>
    <row r="1358" spans="37:56" x14ac:dyDescent="0.25">
      <c r="AK1358">
        <v>0</v>
      </c>
      <c r="AL1358" t="e">
        <f t="shared" si="355"/>
        <v>#N/A</v>
      </c>
      <c r="AM1358" t="e">
        <f t="shared" si="356"/>
        <v>#N/A</v>
      </c>
      <c r="AN1358" t="e">
        <f t="shared" si="357"/>
        <v>#N/A</v>
      </c>
      <c r="AO1358" s="261" t="e">
        <f t="shared" si="358"/>
        <v>#N/A</v>
      </c>
      <c r="AP1358" s="261" t="e">
        <f t="shared" si="359"/>
        <v>#N/A</v>
      </c>
      <c r="AQ1358" s="261" t="e">
        <f t="shared" si="360"/>
        <v>#N/A</v>
      </c>
      <c r="BB1358">
        <f t="shared" si="363"/>
        <v>0</v>
      </c>
      <c r="BC1358">
        <f t="shared" si="361"/>
        <v>0</v>
      </c>
      <c r="BD1358" s="28">
        <f t="shared" si="362"/>
        <v>0</v>
      </c>
    </row>
    <row r="1359" spans="37:56" x14ac:dyDescent="0.25">
      <c r="AK1359">
        <v>0</v>
      </c>
      <c r="AL1359" t="e">
        <f t="shared" si="355"/>
        <v>#N/A</v>
      </c>
      <c r="AM1359" t="e">
        <f t="shared" si="356"/>
        <v>#N/A</v>
      </c>
      <c r="AN1359" t="e">
        <f t="shared" si="357"/>
        <v>#N/A</v>
      </c>
      <c r="AO1359" s="261" t="e">
        <f t="shared" si="358"/>
        <v>#N/A</v>
      </c>
      <c r="AP1359" s="261" t="e">
        <f t="shared" si="359"/>
        <v>#N/A</v>
      </c>
      <c r="AQ1359" s="261" t="e">
        <f t="shared" si="360"/>
        <v>#N/A</v>
      </c>
      <c r="BB1359">
        <f t="shared" si="363"/>
        <v>0</v>
      </c>
      <c r="BC1359">
        <f t="shared" si="361"/>
        <v>0</v>
      </c>
      <c r="BD1359" s="28">
        <f t="shared" si="362"/>
        <v>0</v>
      </c>
    </row>
    <row r="1360" spans="37:56" x14ac:dyDescent="0.25">
      <c r="AK1360">
        <v>0</v>
      </c>
      <c r="AL1360" t="e">
        <f t="shared" si="355"/>
        <v>#N/A</v>
      </c>
      <c r="AM1360" t="e">
        <f t="shared" si="356"/>
        <v>#N/A</v>
      </c>
      <c r="AN1360" t="e">
        <f t="shared" si="357"/>
        <v>#N/A</v>
      </c>
      <c r="AO1360" s="261" t="e">
        <f t="shared" si="358"/>
        <v>#N/A</v>
      </c>
      <c r="AP1360" s="261" t="e">
        <f t="shared" si="359"/>
        <v>#N/A</v>
      </c>
      <c r="AQ1360" s="261" t="e">
        <f t="shared" si="360"/>
        <v>#N/A</v>
      </c>
      <c r="BB1360">
        <f t="shared" si="363"/>
        <v>0</v>
      </c>
      <c r="BC1360">
        <f t="shared" si="361"/>
        <v>0</v>
      </c>
      <c r="BD1360" s="28">
        <f t="shared" si="362"/>
        <v>0</v>
      </c>
    </row>
    <row r="1361" spans="37:56" x14ac:dyDescent="0.25">
      <c r="AK1361">
        <v>0</v>
      </c>
      <c r="AL1361" t="e">
        <f t="shared" si="355"/>
        <v>#N/A</v>
      </c>
      <c r="AM1361" t="e">
        <f t="shared" si="356"/>
        <v>#N/A</v>
      </c>
      <c r="AN1361" t="e">
        <f t="shared" si="357"/>
        <v>#N/A</v>
      </c>
      <c r="AO1361" s="261" t="e">
        <f t="shared" si="358"/>
        <v>#N/A</v>
      </c>
      <c r="AP1361" s="261" t="e">
        <f t="shared" si="359"/>
        <v>#N/A</v>
      </c>
      <c r="AQ1361" s="261" t="e">
        <f t="shared" si="360"/>
        <v>#N/A</v>
      </c>
      <c r="BB1361">
        <f t="shared" si="363"/>
        <v>0</v>
      </c>
      <c r="BC1361">
        <f t="shared" si="361"/>
        <v>0</v>
      </c>
      <c r="BD1361" s="28">
        <f t="shared" si="362"/>
        <v>0</v>
      </c>
    </row>
    <row r="1362" spans="37:56" x14ac:dyDescent="0.25">
      <c r="AK1362">
        <v>0</v>
      </c>
      <c r="AL1362" t="e">
        <f t="shared" si="355"/>
        <v>#N/A</v>
      </c>
      <c r="AM1362" t="e">
        <f t="shared" si="356"/>
        <v>#N/A</v>
      </c>
      <c r="AN1362" t="e">
        <f t="shared" si="357"/>
        <v>#N/A</v>
      </c>
      <c r="AO1362" s="261" t="e">
        <f t="shared" si="358"/>
        <v>#N/A</v>
      </c>
      <c r="AP1362" s="261" t="e">
        <f t="shared" si="359"/>
        <v>#N/A</v>
      </c>
      <c r="AQ1362" s="261" t="e">
        <f t="shared" si="360"/>
        <v>#N/A</v>
      </c>
      <c r="BB1362">
        <f t="shared" si="363"/>
        <v>0</v>
      </c>
      <c r="BC1362">
        <f t="shared" si="361"/>
        <v>0</v>
      </c>
      <c r="BD1362" s="28">
        <f t="shared" si="362"/>
        <v>0</v>
      </c>
    </row>
    <row r="1363" spans="37:56" x14ac:dyDescent="0.25">
      <c r="AK1363">
        <v>0</v>
      </c>
      <c r="AL1363" t="e">
        <f t="shared" si="355"/>
        <v>#N/A</v>
      </c>
      <c r="AM1363" t="e">
        <f t="shared" si="356"/>
        <v>#N/A</v>
      </c>
      <c r="AN1363" t="e">
        <f t="shared" si="357"/>
        <v>#N/A</v>
      </c>
      <c r="AO1363" s="261" t="e">
        <f t="shared" si="358"/>
        <v>#N/A</v>
      </c>
      <c r="AP1363" s="261" t="e">
        <f t="shared" si="359"/>
        <v>#N/A</v>
      </c>
      <c r="AQ1363" s="261" t="e">
        <f t="shared" si="360"/>
        <v>#N/A</v>
      </c>
      <c r="BB1363">
        <f t="shared" si="363"/>
        <v>0</v>
      </c>
      <c r="BC1363">
        <f t="shared" si="361"/>
        <v>0</v>
      </c>
      <c r="BD1363" s="28">
        <f t="shared" si="362"/>
        <v>0</v>
      </c>
    </row>
    <row r="1364" spans="37:56" x14ac:dyDescent="0.25">
      <c r="AK1364">
        <v>0</v>
      </c>
      <c r="AL1364" t="e">
        <f t="shared" si="355"/>
        <v>#N/A</v>
      </c>
      <c r="AM1364" t="e">
        <f t="shared" si="356"/>
        <v>#N/A</v>
      </c>
      <c r="AN1364" t="e">
        <f t="shared" si="357"/>
        <v>#N/A</v>
      </c>
      <c r="AO1364" s="261" t="e">
        <f t="shared" si="358"/>
        <v>#N/A</v>
      </c>
      <c r="AP1364" s="261" t="e">
        <f t="shared" si="359"/>
        <v>#N/A</v>
      </c>
      <c r="AQ1364" s="261" t="e">
        <f t="shared" si="360"/>
        <v>#N/A</v>
      </c>
      <c r="BB1364">
        <f t="shared" si="363"/>
        <v>0</v>
      </c>
      <c r="BC1364">
        <f t="shared" si="361"/>
        <v>0</v>
      </c>
      <c r="BD1364" s="28">
        <f t="shared" si="362"/>
        <v>0</v>
      </c>
    </row>
    <row r="1365" spans="37:56" x14ac:dyDescent="0.25">
      <c r="AK1365">
        <v>0</v>
      </c>
      <c r="AL1365" t="e">
        <f t="shared" si="355"/>
        <v>#N/A</v>
      </c>
      <c r="AM1365" t="e">
        <f t="shared" si="356"/>
        <v>#N/A</v>
      </c>
      <c r="AN1365" t="e">
        <f t="shared" si="357"/>
        <v>#N/A</v>
      </c>
      <c r="AO1365" s="261" t="e">
        <f t="shared" si="358"/>
        <v>#N/A</v>
      </c>
      <c r="AP1365" s="261" t="e">
        <f t="shared" si="359"/>
        <v>#N/A</v>
      </c>
      <c r="AQ1365" s="261" t="e">
        <f t="shared" si="360"/>
        <v>#N/A</v>
      </c>
      <c r="BB1365">
        <f t="shared" si="363"/>
        <v>0</v>
      </c>
      <c r="BC1365">
        <f t="shared" si="361"/>
        <v>0</v>
      </c>
      <c r="BD1365" s="28">
        <f t="shared" si="362"/>
        <v>0</v>
      </c>
    </row>
    <row r="1366" spans="37:56" x14ac:dyDescent="0.25">
      <c r="AK1366">
        <v>0</v>
      </c>
      <c r="AL1366" t="e">
        <f t="shared" si="355"/>
        <v>#N/A</v>
      </c>
      <c r="AM1366" t="e">
        <f t="shared" si="356"/>
        <v>#N/A</v>
      </c>
      <c r="AN1366" t="e">
        <f t="shared" si="357"/>
        <v>#N/A</v>
      </c>
      <c r="AO1366" s="261" t="e">
        <f t="shared" si="358"/>
        <v>#N/A</v>
      </c>
      <c r="AP1366" s="261" t="e">
        <f t="shared" si="359"/>
        <v>#N/A</v>
      </c>
      <c r="AQ1366" s="261" t="e">
        <f t="shared" si="360"/>
        <v>#N/A</v>
      </c>
      <c r="BB1366">
        <f t="shared" si="363"/>
        <v>0</v>
      </c>
      <c r="BC1366">
        <f t="shared" si="361"/>
        <v>0</v>
      </c>
      <c r="BD1366" s="28">
        <f t="shared" si="362"/>
        <v>0</v>
      </c>
    </row>
    <row r="1367" spans="37:56" x14ac:dyDescent="0.25">
      <c r="AK1367">
        <v>0</v>
      </c>
      <c r="AL1367" t="e">
        <f t="shared" si="355"/>
        <v>#N/A</v>
      </c>
      <c r="AM1367" t="e">
        <f t="shared" si="356"/>
        <v>#N/A</v>
      </c>
      <c r="AN1367" t="e">
        <f t="shared" si="357"/>
        <v>#N/A</v>
      </c>
      <c r="AO1367" s="261" t="e">
        <f t="shared" si="358"/>
        <v>#N/A</v>
      </c>
      <c r="AP1367" s="261" t="e">
        <f t="shared" si="359"/>
        <v>#N/A</v>
      </c>
      <c r="AQ1367" s="261" t="e">
        <f t="shared" si="360"/>
        <v>#N/A</v>
      </c>
      <c r="BB1367">
        <f t="shared" si="363"/>
        <v>0</v>
      </c>
      <c r="BC1367">
        <f t="shared" si="361"/>
        <v>0</v>
      </c>
      <c r="BD1367" s="28">
        <f t="shared" si="362"/>
        <v>0</v>
      </c>
    </row>
    <row r="1368" spans="37:56" x14ac:dyDescent="0.25">
      <c r="AK1368">
        <v>0</v>
      </c>
      <c r="AL1368" t="e">
        <f t="shared" si="355"/>
        <v>#N/A</v>
      </c>
      <c r="AM1368" t="e">
        <f t="shared" si="356"/>
        <v>#N/A</v>
      </c>
      <c r="AN1368" t="e">
        <f t="shared" si="357"/>
        <v>#N/A</v>
      </c>
      <c r="AO1368" s="261" t="e">
        <f t="shared" si="358"/>
        <v>#N/A</v>
      </c>
      <c r="AP1368" s="261" t="e">
        <f t="shared" si="359"/>
        <v>#N/A</v>
      </c>
      <c r="AQ1368" s="261" t="e">
        <f t="shared" si="360"/>
        <v>#N/A</v>
      </c>
      <c r="BB1368">
        <f t="shared" si="363"/>
        <v>0</v>
      </c>
      <c r="BC1368">
        <f t="shared" si="361"/>
        <v>0</v>
      </c>
      <c r="BD1368" s="28">
        <f t="shared" si="362"/>
        <v>0</v>
      </c>
    </row>
    <row r="1369" spans="37:56" x14ac:dyDescent="0.25">
      <c r="AK1369">
        <v>0</v>
      </c>
      <c r="AL1369" t="e">
        <f t="shared" si="355"/>
        <v>#N/A</v>
      </c>
      <c r="AM1369" t="e">
        <f t="shared" si="356"/>
        <v>#N/A</v>
      </c>
      <c r="AN1369" t="e">
        <f t="shared" si="357"/>
        <v>#N/A</v>
      </c>
      <c r="AO1369" s="261" t="e">
        <f t="shared" si="358"/>
        <v>#N/A</v>
      </c>
      <c r="AP1369" s="261" t="e">
        <f t="shared" si="359"/>
        <v>#N/A</v>
      </c>
      <c r="AQ1369" s="261" t="e">
        <f t="shared" si="360"/>
        <v>#N/A</v>
      </c>
      <c r="BB1369">
        <f t="shared" si="363"/>
        <v>0</v>
      </c>
      <c r="BC1369">
        <f t="shared" si="361"/>
        <v>0</v>
      </c>
      <c r="BD1369" s="28">
        <f t="shared" si="362"/>
        <v>0</v>
      </c>
    </row>
    <row r="1370" spans="37:56" x14ac:dyDescent="0.25">
      <c r="AK1370">
        <v>0</v>
      </c>
      <c r="AL1370" t="e">
        <f t="shared" si="355"/>
        <v>#N/A</v>
      </c>
      <c r="AM1370" t="e">
        <f t="shared" si="356"/>
        <v>#N/A</v>
      </c>
      <c r="AN1370" t="e">
        <f t="shared" si="357"/>
        <v>#N/A</v>
      </c>
      <c r="AO1370" s="261" t="e">
        <f t="shared" si="358"/>
        <v>#N/A</v>
      </c>
      <c r="AP1370" s="261" t="e">
        <f t="shared" si="359"/>
        <v>#N/A</v>
      </c>
      <c r="AQ1370" s="261" t="e">
        <f t="shared" si="360"/>
        <v>#N/A</v>
      </c>
      <c r="BB1370">
        <f t="shared" si="363"/>
        <v>0</v>
      </c>
      <c r="BC1370">
        <f t="shared" si="361"/>
        <v>0</v>
      </c>
      <c r="BD1370" s="28">
        <f t="shared" si="362"/>
        <v>0</v>
      </c>
    </row>
    <row r="1371" spans="37:56" x14ac:dyDescent="0.25">
      <c r="AK1371">
        <v>0</v>
      </c>
      <c r="AL1371" t="e">
        <f t="shared" si="355"/>
        <v>#N/A</v>
      </c>
      <c r="AM1371" t="e">
        <f t="shared" si="356"/>
        <v>#N/A</v>
      </c>
      <c r="AN1371" t="e">
        <f t="shared" si="357"/>
        <v>#N/A</v>
      </c>
      <c r="AO1371" s="261" t="e">
        <f t="shared" si="358"/>
        <v>#N/A</v>
      </c>
      <c r="AP1371" s="261" t="e">
        <f t="shared" si="359"/>
        <v>#N/A</v>
      </c>
      <c r="AQ1371" s="261" t="e">
        <f t="shared" si="360"/>
        <v>#N/A</v>
      </c>
      <c r="BB1371">
        <f t="shared" si="363"/>
        <v>0</v>
      </c>
      <c r="BC1371">
        <f t="shared" si="361"/>
        <v>0</v>
      </c>
      <c r="BD1371" s="28">
        <f t="shared" si="362"/>
        <v>0</v>
      </c>
    </row>
    <row r="1372" spans="37:56" x14ac:dyDescent="0.25">
      <c r="AK1372">
        <v>0</v>
      </c>
      <c r="AL1372" t="e">
        <f t="shared" si="355"/>
        <v>#N/A</v>
      </c>
      <c r="AM1372" t="e">
        <f t="shared" si="356"/>
        <v>#N/A</v>
      </c>
      <c r="AN1372" t="e">
        <f t="shared" si="357"/>
        <v>#N/A</v>
      </c>
      <c r="AO1372" s="261" t="e">
        <f t="shared" si="358"/>
        <v>#N/A</v>
      </c>
      <c r="AP1372" s="261" t="e">
        <f t="shared" si="359"/>
        <v>#N/A</v>
      </c>
      <c r="AQ1372" s="261" t="e">
        <f t="shared" si="360"/>
        <v>#N/A</v>
      </c>
      <c r="BB1372">
        <f t="shared" si="363"/>
        <v>0</v>
      </c>
      <c r="BC1372">
        <f t="shared" si="361"/>
        <v>0</v>
      </c>
      <c r="BD1372" s="28">
        <f t="shared" si="362"/>
        <v>0</v>
      </c>
    </row>
    <row r="1373" spans="37:56" x14ac:dyDescent="0.25">
      <c r="AK1373">
        <v>0</v>
      </c>
      <c r="AL1373" t="e">
        <f t="shared" si="355"/>
        <v>#N/A</v>
      </c>
      <c r="AM1373" t="e">
        <f t="shared" si="356"/>
        <v>#N/A</v>
      </c>
      <c r="AN1373" t="e">
        <f t="shared" si="357"/>
        <v>#N/A</v>
      </c>
      <c r="AO1373" s="261" t="e">
        <f t="shared" si="358"/>
        <v>#N/A</v>
      </c>
      <c r="AP1373" s="261" t="e">
        <f t="shared" si="359"/>
        <v>#N/A</v>
      </c>
      <c r="AQ1373" s="261" t="e">
        <f t="shared" si="360"/>
        <v>#N/A</v>
      </c>
      <c r="BB1373">
        <f t="shared" si="363"/>
        <v>0</v>
      </c>
      <c r="BC1373">
        <f t="shared" si="361"/>
        <v>0</v>
      </c>
      <c r="BD1373" s="28">
        <f t="shared" si="362"/>
        <v>0</v>
      </c>
    </row>
    <row r="1374" spans="37:56" x14ac:dyDescent="0.25">
      <c r="AK1374">
        <v>0</v>
      </c>
      <c r="AL1374" t="e">
        <f t="shared" si="355"/>
        <v>#N/A</v>
      </c>
      <c r="AM1374" t="e">
        <f t="shared" si="356"/>
        <v>#N/A</v>
      </c>
      <c r="AN1374" t="e">
        <f t="shared" si="357"/>
        <v>#N/A</v>
      </c>
      <c r="AO1374" s="261" t="e">
        <f t="shared" si="358"/>
        <v>#N/A</v>
      </c>
      <c r="AP1374" s="261" t="e">
        <f t="shared" si="359"/>
        <v>#N/A</v>
      </c>
      <c r="AQ1374" s="261" t="e">
        <f t="shared" si="360"/>
        <v>#N/A</v>
      </c>
      <c r="BB1374">
        <f t="shared" si="363"/>
        <v>0</v>
      </c>
      <c r="BC1374">
        <f t="shared" si="361"/>
        <v>0</v>
      </c>
      <c r="BD1374" s="28">
        <f t="shared" si="362"/>
        <v>0</v>
      </c>
    </row>
    <row r="1375" spans="37:56" x14ac:dyDescent="0.25">
      <c r="AK1375">
        <v>0</v>
      </c>
      <c r="AL1375" t="e">
        <f t="shared" si="355"/>
        <v>#N/A</v>
      </c>
      <c r="AM1375" t="e">
        <f t="shared" si="356"/>
        <v>#N/A</v>
      </c>
      <c r="AN1375" t="e">
        <f t="shared" si="357"/>
        <v>#N/A</v>
      </c>
      <c r="AO1375" s="261" t="e">
        <f t="shared" si="358"/>
        <v>#N/A</v>
      </c>
      <c r="AP1375" s="261" t="e">
        <f t="shared" si="359"/>
        <v>#N/A</v>
      </c>
      <c r="AQ1375" s="261" t="e">
        <f t="shared" si="360"/>
        <v>#N/A</v>
      </c>
      <c r="BB1375">
        <f t="shared" si="363"/>
        <v>0</v>
      </c>
      <c r="BC1375">
        <f t="shared" si="361"/>
        <v>0</v>
      </c>
      <c r="BD1375" s="28">
        <f t="shared" si="362"/>
        <v>0</v>
      </c>
    </row>
    <row r="1376" spans="37:56" x14ac:dyDescent="0.25">
      <c r="AK1376">
        <v>0</v>
      </c>
      <c r="AL1376" t="e">
        <f t="shared" si="355"/>
        <v>#N/A</v>
      </c>
      <c r="AM1376" t="e">
        <f t="shared" si="356"/>
        <v>#N/A</v>
      </c>
      <c r="AN1376" t="e">
        <f t="shared" si="357"/>
        <v>#N/A</v>
      </c>
      <c r="AO1376" s="261" t="e">
        <f t="shared" si="358"/>
        <v>#N/A</v>
      </c>
      <c r="AP1376" s="261" t="e">
        <f t="shared" si="359"/>
        <v>#N/A</v>
      </c>
      <c r="AQ1376" s="261" t="e">
        <f t="shared" si="360"/>
        <v>#N/A</v>
      </c>
      <c r="BB1376">
        <f t="shared" si="363"/>
        <v>0</v>
      </c>
      <c r="BC1376">
        <f t="shared" si="361"/>
        <v>0</v>
      </c>
      <c r="BD1376" s="28">
        <f t="shared" si="362"/>
        <v>0</v>
      </c>
    </row>
    <row r="1377" spans="37:56" x14ac:dyDescent="0.25">
      <c r="AK1377">
        <v>0</v>
      </c>
      <c r="AL1377" t="e">
        <f t="shared" si="355"/>
        <v>#N/A</v>
      </c>
      <c r="AM1377" t="e">
        <f t="shared" si="356"/>
        <v>#N/A</v>
      </c>
      <c r="AN1377" t="e">
        <f t="shared" si="357"/>
        <v>#N/A</v>
      </c>
      <c r="AO1377" s="261" t="e">
        <f t="shared" si="358"/>
        <v>#N/A</v>
      </c>
      <c r="AP1377" s="261" t="e">
        <f t="shared" si="359"/>
        <v>#N/A</v>
      </c>
      <c r="AQ1377" s="261" t="e">
        <f t="shared" si="360"/>
        <v>#N/A</v>
      </c>
      <c r="BB1377">
        <f t="shared" si="363"/>
        <v>0</v>
      </c>
      <c r="BC1377">
        <f t="shared" si="361"/>
        <v>0</v>
      </c>
      <c r="BD1377" s="28">
        <f t="shared" si="362"/>
        <v>0</v>
      </c>
    </row>
    <row r="1378" spans="37:56" x14ac:dyDescent="0.25">
      <c r="AK1378">
        <v>0</v>
      </c>
      <c r="AL1378" t="e">
        <f t="shared" si="355"/>
        <v>#N/A</v>
      </c>
      <c r="AM1378" t="e">
        <f t="shared" si="356"/>
        <v>#N/A</v>
      </c>
      <c r="AN1378" t="e">
        <f t="shared" si="357"/>
        <v>#N/A</v>
      </c>
      <c r="AO1378" s="261" t="e">
        <f t="shared" si="358"/>
        <v>#N/A</v>
      </c>
      <c r="AP1378" s="261" t="e">
        <f t="shared" si="359"/>
        <v>#N/A</v>
      </c>
      <c r="AQ1378" s="261" t="e">
        <f t="shared" si="360"/>
        <v>#N/A</v>
      </c>
      <c r="BB1378">
        <f t="shared" si="363"/>
        <v>0</v>
      </c>
      <c r="BC1378">
        <f t="shared" si="361"/>
        <v>0</v>
      </c>
      <c r="BD1378" s="28">
        <f t="shared" si="362"/>
        <v>0</v>
      </c>
    </row>
    <row r="1379" spans="37:56" x14ac:dyDescent="0.25">
      <c r="AK1379">
        <v>0</v>
      </c>
      <c r="AL1379" t="e">
        <f t="shared" si="355"/>
        <v>#N/A</v>
      </c>
      <c r="AM1379" t="e">
        <f t="shared" si="356"/>
        <v>#N/A</v>
      </c>
      <c r="AN1379" t="e">
        <f t="shared" si="357"/>
        <v>#N/A</v>
      </c>
      <c r="AO1379" s="261" t="e">
        <f t="shared" si="358"/>
        <v>#N/A</v>
      </c>
      <c r="AP1379" s="261" t="e">
        <f t="shared" si="359"/>
        <v>#N/A</v>
      </c>
      <c r="AQ1379" s="261" t="e">
        <f t="shared" si="360"/>
        <v>#N/A</v>
      </c>
      <c r="BB1379">
        <f t="shared" si="363"/>
        <v>0</v>
      </c>
      <c r="BC1379">
        <f t="shared" si="361"/>
        <v>0</v>
      </c>
      <c r="BD1379" s="28">
        <f t="shared" si="362"/>
        <v>0</v>
      </c>
    </row>
    <row r="1380" spans="37:56" x14ac:dyDescent="0.25">
      <c r="AK1380">
        <v>0</v>
      </c>
      <c r="AL1380" t="e">
        <f t="shared" si="355"/>
        <v>#N/A</v>
      </c>
      <c r="AM1380" t="e">
        <f t="shared" si="356"/>
        <v>#N/A</v>
      </c>
      <c r="AN1380" t="e">
        <f t="shared" si="357"/>
        <v>#N/A</v>
      </c>
      <c r="AO1380" s="261" t="e">
        <f t="shared" si="358"/>
        <v>#N/A</v>
      </c>
      <c r="AP1380" s="261" t="e">
        <f t="shared" si="359"/>
        <v>#N/A</v>
      </c>
      <c r="AQ1380" s="261" t="e">
        <f t="shared" si="360"/>
        <v>#N/A</v>
      </c>
      <c r="BB1380">
        <f t="shared" si="363"/>
        <v>0</v>
      </c>
      <c r="BC1380">
        <f t="shared" si="361"/>
        <v>0</v>
      </c>
      <c r="BD1380" s="28">
        <f t="shared" si="362"/>
        <v>0</v>
      </c>
    </row>
    <row r="1381" spans="37:56" x14ac:dyDescent="0.25">
      <c r="AK1381">
        <v>0</v>
      </c>
      <c r="AL1381" t="e">
        <f t="shared" si="355"/>
        <v>#N/A</v>
      </c>
      <c r="AM1381" t="e">
        <f t="shared" si="356"/>
        <v>#N/A</v>
      </c>
      <c r="AN1381" t="e">
        <f t="shared" si="357"/>
        <v>#N/A</v>
      </c>
      <c r="AO1381" s="261" t="e">
        <f t="shared" si="358"/>
        <v>#N/A</v>
      </c>
      <c r="AP1381" s="261" t="e">
        <f t="shared" si="359"/>
        <v>#N/A</v>
      </c>
      <c r="AQ1381" s="261" t="e">
        <f t="shared" si="360"/>
        <v>#N/A</v>
      </c>
      <c r="BB1381">
        <f t="shared" si="363"/>
        <v>0</v>
      </c>
      <c r="BC1381">
        <f t="shared" si="361"/>
        <v>0</v>
      </c>
      <c r="BD1381" s="28">
        <f t="shared" si="362"/>
        <v>0</v>
      </c>
    </row>
    <row r="1382" spans="37:56" x14ac:dyDescent="0.25">
      <c r="AK1382">
        <v>0</v>
      </c>
      <c r="AL1382" t="e">
        <f t="shared" si="355"/>
        <v>#N/A</v>
      </c>
      <c r="AM1382" t="e">
        <f t="shared" si="356"/>
        <v>#N/A</v>
      </c>
      <c r="AN1382" t="e">
        <f t="shared" si="357"/>
        <v>#N/A</v>
      </c>
      <c r="AO1382" s="261" t="e">
        <f t="shared" si="358"/>
        <v>#N/A</v>
      </c>
      <c r="AP1382" s="261" t="e">
        <f t="shared" si="359"/>
        <v>#N/A</v>
      </c>
      <c r="AQ1382" s="261" t="e">
        <f t="shared" si="360"/>
        <v>#N/A</v>
      </c>
      <c r="BB1382">
        <f t="shared" si="363"/>
        <v>0</v>
      </c>
      <c r="BC1382">
        <f t="shared" si="361"/>
        <v>0</v>
      </c>
      <c r="BD1382" s="28">
        <f t="shared" si="362"/>
        <v>0</v>
      </c>
    </row>
    <row r="1383" spans="37:56" x14ac:dyDescent="0.25">
      <c r="AK1383">
        <v>0</v>
      </c>
      <c r="AL1383" t="e">
        <f t="shared" si="355"/>
        <v>#N/A</v>
      </c>
      <c r="AM1383" t="e">
        <f t="shared" si="356"/>
        <v>#N/A</v>
      </c>
      <c r="AN1383" t="e">
        <f t="shared" si="357"/>
        <v>#N/A</v>
      </c>
      <c r="AO1383" s="261" t="e">
        <f t="shared" si="358"/>
        <v>#N/A</v>
      </c>
      <c r="AP1383" s="261" t="e">
        <f t="shared" si="359"/>
        <v>#N/A</v>
      </c>
      <c r="AQ1383" s="261" t="e">
        <f t="shared" si="360"/>
        <v>#N/A</v>
      </c>
      <c r="BB1383">
        <f t="shared" si="363"/>
        <v>0</v>
      </c>
      <c r="BC1383">
        <f t="shared" si="361"/>
        <v>0</v>
      </c>
      <c r="BD1383" s="28">
        <f t="shared" si="362"/>
        <v>0</v>
      </c>
    </row>
    <row r="1384" spans="37:56" x14ac:dyDescent="0.25">
      <c r="AK1384">
        <v>0</v>
      </c>
      <c r="AL1384" t="e">
        <f t="shared" si="355"/>
        <v>#N/A</v>
      </c>
      <c r="AM1384" t="e">
        <f t="shared" si="356"/>
        <v>#N/A</v>
      </c>
      <c r="AN1384" t="e">
        <f t="shared" si="357"/>
        <v>#N/A</v>
      </c>
      <c r="AO1384" s="261" t="e">
        <f t="shared" si="358"/>
        <v>#N/A</v>
      </c>
      <c r="AP1384" s="261" t="e">
        <f t="shared" si="359"/>
        <v>#N/A</v>
      </c>
      <c r="AQ1384" s="261" t="e">
        <f t="shared" si="360"/>
        <v>#N/A</v>
      </c>
      <c r="BB1384">
        <f t="shared" si="363"/>
        <v>0</v>
      </c>
      <c r="BC1384">
        <f t="shared" si="361"/>
        <v>0</v>
      </c>
      <c r="BD1384" s="28">
        <f t="shared" si="362"/>
        <v>0</v>
      </c>
    </row>
    <row r="1385" spans="37:56" x14ac:dyDescent="0.25">
      <c r="AK1385">
        <v>0</v>
      </c>
      <c r="AL1385" t="e">
        <f t="shared" si="355"/>
        <v>#N/A</v>
      </c>
      <c r="AM1385" t="e">
        <f t="shared" si="356"/>
        <v>#N/A</v>
      </c>
      <c r="AN1385" t="e">
        <f t="shared" si="357"/>
        <v>#N/A</v>
      </c>
      <c r="AO1385" s="261" t="e">
        <f t="shared" si="358"/>
        <v>#N/A</v>
      </c>
      <c r="AP1385" s="261" t="e">
        <f t="shared" si="359"/>
        <v>#N/A</v>
      </c>
      <c r="AQ1385" s="261" t="e">
        <f t="shared" si="360"/>
        <v>#N/A</v>
      </c>
      <c r="BB1385">
        <f t="shared" si="363"/>
        <v>0</v>
      </c>
      <c r="BC1385">
        <f t="shared" si="361"/>
        <v>0</v>
      </c>
      <c r="BD1385" s="28">
        <f t="shared" si="362"/>
        <v>0</v>
      </c>
    </row>
    <row r="1386" spans="37:56" x14ac:dyDescent="0.25">
      <c r="AK1386">
        <v>0</v>
      </c>
      <c r="AL1386" t="e">
        <f t="shared" si="355"/>
        <v>#N/A</v>
      </c>
      <c r="AM1386" t="e">
        <f t="shared" si="356"/>
        <v>#N/A</v>
      </c>
      <c r="AN1386" t="e">
        <f t="shared" si="357"/>
        <v>#N/A</v>
      </c>
      <c r="AO1386" s="261" t="e">
        <f t="shared" si="358"/>
        <v>#N/A</v>
      </c>
      <c r="AP1386" s="261" t="e">
        <f t="shared" si="359"/>
        <v>#N/A</v>
      </c>
      <c r="AQ1386" s="261" t="e">
        <f t="shared" si="360"/>
        <v>#N/A</v>
      </c>
      <c r="BB1386">
        <f t="shared" si="363"/>
        <v>0</v>
      </c>
      <c r="BC1386">
        <f t="shared" si="361"/>
        <v>0</v>
      </c>
      <c r="BD1386" s="28">
        <f t="shared" si="362"/>
        <v>0</v>
      </c>
    </row>
    <row r="1387" spans="37:56" x14ac:dyDescent="0.25">
      <c r="AK1387">
        <v>0</v>
      </c>
      <c r="AL1387" t="e">
        <f t="shared" si="355"/>
        <v>#N/A</v>
      </c>
      <c r="AM1387" t="e">
        <f t="shared" si="356"/>
        <v>#N/A</v>
      </c>
      <c r="AN1387" t="e">
        <f t="shared" si="357"/>
        <v>#N/A</v>
      </c>
      <c r="AO1387" s="261" t="e">
        <f t="shared" si="358"/>
        <v>#N/A</v>
      </c>
      <c r="AP1387" s="261" t="e">
        <f t="shared" si="359"/>
        <v>#N/A</v>
      </c>
      <c r="AQ1387" s="261" t="e">
        <f t="shared" si="360"/>
        <v>#N/A</v>
      </c>
      <c r="BB1387">
        <f t="shared" si="363"/>
        <v>0</v>
      </c>
      <c r="BC1387">
        <f t="shared" si="361"/>
        <v>0</v>
      </c>
      <c r="BD1387" s="28">
        <f t="shared" si="362"/>
        <v>0</v>
      </c>
    </row>
    <row r="1388" spans="37:56" x14ac:dyDescent="0.25">
      <c r="AK1388">
        <v>0</v>
      </c>
      <c r="AL1388" t="e">
        <f t="shared" si="355"/>
        <v>#N/A</v>
      </c>
      <c r="AM1388" t="e">
        <f t="shared" si="356"/>
        <v>#N/A</v>
      </c>
      <c r="AN1388" t="e">
        <f t="shared" si="357"/>
        <v>#N/A</v>
      </c>
      <c r="AO1388" s="261" t="e">
        <f t="shared" si="358"/>
        <v>#N/A</v>
      </c>
      <c r="AP1388" s="261" t="e">
        <f t="shared" si="359"/>
        <v>#N/A</v>
      </c>
      <c r="AQ1388" s="261" t="e">
        <f t="shared" si="360"/>
        <v>#N/A</v>
      </c>
      <c r="BB1388">
        <f t="shared" si="363"/>
        <v>0</v>
      </c>
      <c r="BC1388">
        <f t="shared" si="361"/>
        <v>0</v>
      </c>
      <c r="BD1388" s="28">
        <f t="shared" si="362"/>
        <v>0</v>
      </c>
    </row>
    <row r="1389" spans="37:56" x14ac:dyDescent="0.25">
      <c r="AK1389">
        <v>0</v>
      </c>
      <c r="AL1389" t="e">
        <f t="shared" si="355"/>
        <v>#N/A</v>
      </c>
      <c r="AM1389" t="e">
        <f t="shared" si="356"/>
        <v>#N/A</v>
      </c>
      <c r="AN1389" t="e">
        <f t="shared" si="357"/>
        <v>#N/A</v>
      </c>
      <c r="AO1389" s="261" t="e">
        <f t="shared" si="358"/>
        <v>#N/A</v>
      </c>
      <c r="AP1389" s="261" t="e">
        <f t="shared" si="359"/>
        <v>#N/A</v>
      </c>
      <c r="AQ1389" s="261" t="e">
        <f t="shared" si="360"/>
        <v>#N/A</v>
      </c>
      <c r="BB1389">
        <f t="shared" si="363"/>
        <v>0</v>
      </c>
      <c r="BC1389">
        <f t="shared" si="361"/>
        <v>0</v>
      </c>
      <c r="BD1389" s="28">
        <f t="shared" si="362"/>
        <v>0</v>
      </c>
    </row>
    <row r="1390" spans="37:56" x14ac:dyDescent="0.25">
      <c r="AK1390">
        <v>0</v>
      </c>
      <c r="AL1390" t="e">
        <f t="shared" si="355"/>
        <v>#N/A</v>
      </c>
      <c r="AM1390" t="e">
        <f t="shared" si="356"/>
        <v>#N/A</v>
      </c>
      <c r="AN1390" t="e">
        <f t="shared" si="357"/>
        <v>#N/A</v>
      </c>
      <c r="AO1390" s="261" t="e">
        <f t="shared" si="358"/>
        <v>#N/A</v>
      </c>
      <c r="AP1390" s="261" t="e">
        <f t="shared" si="359"/>
        <v>#N/A</v>
      </c>
      <c r="AQ1390" s="261" t="e">
        <f t="shared" si="360"/>
        <v>#N/A</v>
      </c>
      <c r="BB1390">
        <f t="shared" si="363"/>
        <v>0</v>
      </c>
      <c r="BC1390">
        <f t="shared" si="361"/>
        <v>0</v>
      </c>
      <c r="BD1390" s="28">
        <f t="shared" si="362"/>
        <v>0</v>
      </c>
    </row>
    <row r="1391" spans="37:56" x14ac:dyDescent="0.25">
      <c r="AK1391">
        <v>0</v>
      </c>
      <c r="AL1391" t="e">
        <f t="shared" si="355"/>
        <v>#N/A</v>
      </c>
      <c r="AM1391" t="e">
        <f t="shared" si="356"/>
        <v>#N/A</v>
      </c>
      <c r="AN1391" t="e">
        <f t="shared" si="357"/>
        <v>#N/A</v>
      </c>
      <c r="AO1391" s="261" t="e">
        <f t="shared" si="358"/>
        <v>#N/A</v>
      </c>
      <c r="AP1391" s="261" t="e">
        <f t="shared" si="359"/>
        <v>#N/A</v>
      </c>
      <c r="AQ1391" s="261" t="e">
        <f t="shared" si="360"/>
        <v>#N/A</v>
      </c>
      <c r="BB1391">
        <f t="shared" si="363"/>
        <v>0</v>
      </c>
      <c r="BC1391">
        <f t="shared" si="361"/>
        <v>0</v>
      </c>
      <c r="BD1391" s="28">
        <f t="shared" si="362"/>
        <v>0</v>
      </c>
    </row>
    <row r="1392" spans="37:56" x14ac:dyDescent="0.25">
      <c r="AK1392">
        <v>0</v>
      </c>
      <c r="AL1392" t="e">
        <f t="shared" si="355"/>
        <v>#N/A</v>
      </c>
      <c r="AM1392" t="e">
        <f t="shared" si="356"/>
        <v>#N/A</v>
      </c>
      <c r="AN1392" t="e">
        <f t="shared" si="357"/>
        <v>#N/A</v>
      </c>
      <c r="AO1392" s="261" t="e">
        <f t="shared" si="358"/>
        <v>#N/A</v>
      </c>
      <c r="AP1392" s="261" t="e">
        <f t="shared" si="359"/>
        <v>#N/A</v>
      </c>
      <c r="AQ1392" s="261" t="e">
        <f t="shared" si="360"/>
        <v>#N/A</v>
      </c>
      <c r="BB1392">
        <f t="shared" si="363"/>
        <v>0</v>
      </c>
      <c r="BC1392">
        <f t="shared" si="361"/>
        <v>0</v>
      </c>
      <c r="BD1392" s="28">
        <f t="shared" si="362"/>
        <v>0</v>
      </c>
    </row>
    <row r="1393" spans="37:56" x14ac:dyDescent="0.25">
      <c r="AK1393">
        <v>0</v>
      </c>
      <c r="AL1393" t="e">
        <f t="shared" si="355"/>
        <v>#N/A</v>
      </c>
      <c r="AM1393" t="e">
        <f t="shared" si="356"/>
        <v>#N/A</v>
      </c>
      <c r="AN1393" t="e">
        <f t="shared" si="357"/>
        <v>#N/A</v>
      </c>
      <c r="AO1393" s="261" t="e">
        <f t="shared" si="358"/>
        <v>#N/A</v>
      </c>
      <c r="AP1393" s="261" t="e">
        <f t="shared" si="359"/>
        <v>#N/A</v>
      </c>
      <c r="AQ1393" s="261" t="e">
        <f t="shared" si="360"/>
        <v>#N/A</v>
      </c>
      <c r="BB1393">
        <f t="shared" si="363"/>
        <v>0</v>
      </c>
      <c r="BC1393">
        <f t="shared" si="361"/>
        <v>0</v>
      </c>
      <c r="BD1393" s="28">
        <f t="shared" si="362"/>
        <v>0</v>
      </c>
    </row>
    <row r="1394" spans="37:56" x14ac:dyDescent="0.25">
      <c r="AK1394">
        <v>0</v>
      </c>
      <c r="AL1394" t="e">
        <f t="shared" si="355"/>
        <v>#N/A</v>
      </c>
      <c r="AM1394" t="e">
        <f t="shared" si="356"/>
        <v>#N/A</v>
      </c>
      <c r="AN1394" t="e">
        <f t="shared" si="357"/>
        <v>#N/A</v>
      </c>
      <c r="AO1394" s="261" t="e">
        <f t="shared" si="358"/>
        <v>#N/A</v>
      </c>
      <c r="AP1394" s="261" t="e">
        <f t="shared" si="359"/>
        <v>#N/A</v>
      </c>
      <c r="AQ1394" s="261" t="e">
        <f t="shared" si="360"/>
        <v>#N/A</v>
      </c>
      <c r="BB1394">
        <f t="shared" si="363"/>
        <v>0</v>
      </c>
      <c r="BC1394">
        <f t="shared" si="361"/>
        <v>0</v>
      </c>
      <c r="BD1394" s="28">
        <f t="shared" si="362"/>
        <v>0</v>
      </c>
    </row>
    <row r="1395" spans="37:56" x14ac:dyDescent="0.25">
      <c r="AK1395">
        <v>0</v>
      </c>
      <c r="AL1395" t="e">
        <f t="shared" si="355"/>
        <v>#N/A</v>
      </c>
      <c r="AM1395" t="e">
        <f t="shared" si="356"/>
        <v>#N/A</v>
      </c>
      <c r="AN1395" t="e">
        <f t="shared" si="357"/>
        <v>#N/A</v>
      </c>
      <c r="AO1395" s="261" t="e">
        <f t="shared" si="358"/>
        <v>#N/A</v>
      </c>
      <c r="AP1395" s="261" t="e">
        <f t="shared" si="359"/>
        <v>#N/A</v>
      </c>
      <c r="AQ1395" s="261" t="e">
        <f t="shared" si="360"/>
        <v>#N/A</v>
      </c>
      <c r="BB1395">
        <f t="shared" si="363"/>
        <v>0</v>
      </c>
      <c r="BC1395">
        <f t="shared" si="361"/>
        <v>0</v>
      </c>
      <c r="BD1395" s="28">
        <f t="shared" si="362"/>
        <v>0</v>
      </c>
    </row>
    <row r="1396" spans="37:56" x14ac:dyDescent="0.25">
      <c r="AK1396">
        <v>0</v>
      </c>
      <c r="AL1396" t="e">
        <f t="shared" si="355"/>
        <v>#N/A</v>
      </c>
      <c r="AM1396" t="e">
        <f t="shared" si="356"/>
        <v>#N/A</v>
      </c>
      <c r="AN1396" t="e">
        <f t="shared" si="357"/>
        <v>#N/A</v>
      </c>
      <c r="AO1396" s="261" t="e">
        <f t="shared" si="358"/>
        <v>#N/A</v>
      </c>
      <c r="AP1396" s="261" t="e">
        <f t="shared" si="359"/>
        <v>#N/A</v>
      </c>
      <c r="AQ1396" s="261" t="e">
        <f t="shared" si="360"/>
        <v>#N/A</v>
      </c>
      <c r="BB1396">
        <f t="shared" si="363"/>
        <v>0</v>
      </c>
      <c r="BC1396">
        <f t="shared" si="361"/>
        <v>0</v>
      </c>
      <c r="BD1396" s="28">
        <f t="shared" si="362"/>
        <v>0</v>
      </c>
    </row>
    <row r="1397" spans="37:56" x14ac:dyDescent="0.25">
      <c r="AK1397">
        <v>0</v>
      </c>
      <c r="AL1397" t="e">
        <f t="shared" si="355"/>
        <v>#N/A</v>
      </c>
      <c r="AM1397" t="e">
        <f t="shared" si="356"/>
        <v>#N/A</v>
      </c>
      <c r="AN1397" t="e">
        <f t="shared" si="357"/>
        <v>#N/A</v>
      </c>
      <c r="AO1397" s="261" t="e">
        <f t="shared" si="358"/>
        <v>#N/A</v>
      </c>
      <c r="AP1397" s="261" t="e">
        <f t="shared" si="359"/>
        <v>#N/A</v>
      </c>
      <c r="AQ1397" s="261" t="e">
        <f t="shared" si="360"/>
        <v>#N/A</v>
      </c>
      <c r="BB1397">
        <f t="shared" si="363"/>
        <v>0</v>
      </c>
      <c r="BC1397">
        <f t="shared" si="361"/>
        <v>0</v>
      </c>
      <c r="BD1397" s="28">
        <f t="shared" si="362"/>
        <v>0</v>
      </c>
    </row>
    <row r="1398" spans="37:56" x14ac:dyDescent="0.25">
      <c r="AK1398">
        <v>0</v>
      </c>
      <c r="AL1398" t="e">
        <f t="shared" si="355"/>
        <v>#N/A</v>
      </c>
      <c r="AM1398" t="e">
        <f t="shared" si="356"/>
        <v>#N/A</v>
      </c>
      <c r="AN1398" t="e">
        <f t="shared" si="357"/>
        <v>#N/A</v>
      </c>
      <c r="AO1398" s="261" t="e">
        <f t="shared" si="358"/>
        <v>#N/A</v>
      </c>
      <c r="AP1398" s="261" t="e">
        <f t="shared" si="359"/>
        <v>#N/A</v>
      </c>
      <c r="AQ1398" s="261" t="e">
        <f t="shared" si="360"/>
        <v>#N/A</v>
      </c>
      <c r="BB1398">
        <f t="shared" si="363"/>
        <v>0</v>
      </c>
      <c r="BC1398">
        <f t="shared" si="361"/>
        <v>0</v>
      </c>
      <c r="BD1398" s="28">
        <f t="shared" si="362"/>
        <v>0</v>
      </c>
    </row>
    <row r="1399" spans="37:56" x14ac:dyDescent="0.25">
      <c r="AK1399">
        <v>0</v>
      </c>
      <c r="AL1399" t="e">
        <f t="shared" si="355"/>
        <v>#N/A</v>
      </c>
      <c r="AM1399" t="e">
        <f t="shared" si="356"/>
        <v>#N/A</v>
      </c>
      <c r="AN1399" t="e">
        <f t="shared" si="357"/>
        <v>#N/A</v>
      </c>
      <c r="AO1399" s="261" t="e">
        <f t="shared" si="358"/>
        <v>#N/A</v>
      </c>
      <c r="AP1399" s="261" t="e">
        <f t="shared" si="359"/>
        <v>#N/A</v>
      </c>
      <c r="AQ1399" s="261" t="e">
        <f t="shared" si="360"/>
        <v>#N/A</v>
      </c>
      <c r="BB1399">
        <f t="shared" si="363"/>
        <v>0</v>
      </c>
      <c r="BC1399">
        <f t="shared" si="361"/>
        <v>0</v>
      </c>
      <c r="BD1399" s="28">
        <f t="shared" si="362"/>
        <v>0</v>
      </c>
    </row>
    <row r="1400" spans="37:56" x14ac:dyDescent="0.25">
      <c r="AK1400">
        <v>0</v>
      </c>
      <c r="AL1400" t="e">
        <f t="shared" si="355"/>
        <v>#N/A</v>
      </c>
      <c r="AM1400" t="e">
        <f t="shared" si="356"/>
        <v>#N/A</v>
      </c>
      <c r="AN1400" t="e">
        <f t="shared" si="357"/>
        <v>#N/A</v>
      </c>
      <c r="AO1400" s="261" t="e">
        <f t="shared" si="358"/>
        <v>#N/A</v>
      </c>
      <c r="AP1400" s="261" t="e">
        <f t="shared" si="359"/>
        <v>#N/A</v>
      </c>
      <c r="AQ1400" s="261" t="e">
        <f t="shared" si="360"/>
        <v>#N/A</v>
      </c>
      <c r="BB1400">
        <f t="shared" si="363"/>
        <v>0</v>
      </c>
      <c r="BC1400">
        <f t="shared" si="361"/>
        <v>0</v>
      </c>
      <c r="BD1400" s="28">
        <f t="shared" si="362"/>
        <v>0</v>
      </c>
    </row>
    <row r="1401" spans="37:56" x14ac:dyDescent="0.25">
      <c r="AK1401">
        <v>0</v>
      </c>
      <c r="AL1401" t="e">
        <f t="shared" si="355"/>
        <v>#N/A</v>
      </c>
      <c r="AM1401" t="e">
        <f t="shared" si="356"/>
        <v>#N/A</v>
      </c>
      <c r="AN1401" t="e">
        <f t="shared" si="357"/>
        <v>#N/A</v>
      </c>
      <c r="AO1401" s="261" t="e">
        <f t="shared" si="358"/>
        <v>#N/A</v>
      </c>
      <c r="AP1401" s="261" t="e">
        <f t="shared" si="359"/>
        <v>#N/A</v>
      </c>
      <c r="AQ1401" s="261" t="e">
        <f t="shared" si="360"/>
        <v>#N/A</v>
      </c>
      <c r="BB1401">
        <f t="shared" si="363"/>
        <v>0</v>
      </c>
      <c r="BC1401">
        <f t="shared" si="361"/>
        <v>0</v>
      </c>
      <c r="BD1401" s="28">
        <f t="shared" si="362"/>
        <v>0</v>
      </c>
    </row>
    <row r="1402" spans="37:56" x14ac:dyDescent="0.25">
      <c r="AK1402">
        <v>0</v>
      </c>
      <c r="AL1402" t="e">
        <f t="shared" si="355"/>
        <v>#N/A</v>
      </c>
      <c r="AM1402" t="e">
        <f t="shared" si="356"/>
        <v>#N/A</v>
      </c>
      <c r="AN1402" t="e">
        <f t="shared" si="357"/>
        <v>#N/A</v>
      </c>
      <c r="AO1402" s="261" t="e">
        <f t="shared" si="358"/>
        <v>#N/A</v>
      </c>
      <c r="AP1402" s="261" t="e">
        <f t="shared" si="359"/>
        <v>#N/A</v>
      </c>
      <c r="AQ1402" s="261" t="e">
        <f t="shared" si="360"/>
        <v>#N/A</v>
      </c>
      <c r="BB1402">
        <f t="shared" si="363"/>
        <v>0</v>
      </c>
      <c r="BC1402">
        <f t="shared" si="361"/>
        <v>0</v>
      </c>
      <c r="BD1402" s="28">
        <f t="shared" si="362"/>
        <v>0</v>
      </c>
    </row>
    <row r="1403" spans="37:56" x14ac:dyDescent="0.25">
      <c r="AK1403">
        <v>0</v>
      </c>
      <c r="AL1403" t="e">
        <f t="shared" si="355"/>
        <v>#N/A</v>
      </c>
      <c r="AM1403" t="e">
        <f t="shared" si="356"/>
        <v>#N/A</v>
      </c>
      <c r="AN1403" t="e">
        <f t="shared" si="357"/>
        <v>#N/A</v>
      </c>
      <c r="AO1403" s="261" t="e">
        <f t="shared" si="358"/>
        <v>#N/A</v>
      </c>
      <c r="AP1403" s="261" t="e">
        <f t="shared" si="359"/>
        <v>#N/A</v>
      </c>
      <c r="AQ1403" s="261" t="e">
        <f t="shared" si="360"/>
        <v>#N/A</v>
      </c>
      <c r="BB1403">
        <f t="shared" si="363"/>
        <v>0</v>
      </c>
      <c r="BC1403">
        <f t="shared" si="361"/>
        <v>0</v>
      </c>
      <c r="BD1403" s="28">
        <f t="shared" si="362"/>
        <v>0</v>
      </c>
    </row>
    <row r="1404" spans="37:56" x14ac:dyDescent="0.25">
      <c r="AK1404">
        <v>0</v>
      </c>
      <c r="AL1404" t="e">
        <f t="shared" si="355"/>
        <v>#N/A</v>
      </c>
      <c r="AM1404" t="e">
        <f t="shared" si="356"/>
        <v>#N/A</v>
      </c>
      <c r="AN1404" t="e">
        <f t="shared" si="357"/>
        <v>#N/A</v>
      </c>
      <c r="AO1404" s="261" t="e">
        <f t="shared" si="358"/>
        <v>#N/A</v>
      </c>
      <c r="AP1404" s="261" t="e">
        <f t="shared" si="359"/>
        <v>#N/A</v>
      </c>
      <c r="AQ1404" s="261" t="e">
        <f t="shared" si="360"/>
        <v>#N/A</v>
      </c>
      <c r="BB1404">
        <f t="shared" si="363"/>
        <v>0</v>
      </c>
      <c r="BC1404">
        <f t="shared" si="361"/>
        <v>0</v>
      </c>
      <c r="BD1404" s="28">
        <f t="shared" si="362"/>
        <v>0</v>
      </c>
    </row>
    <row r="1405" spans="37:56" x14ac:dyDescent="0.25">
      <c r="AK1405">
        <v>0</v>
      </c>
      <c r="AL1405" t="e">
        <f t="shared" si="355"/>
        <v>#N/A</v>
      </c>
      <c r="AM1405" t="e">
        <f t="shared" si="356"/>
        <v>#N/A</v>
      </c>
      <c r="AN1405" t="e">
        <f t="shared" si="357"/>
        <v>#N/A</v>
      </c>
      <c r="AO1405" s="261" t="e">
        <f t="shared" si="358"/>
        <v>#N/A</v>
      </c>
      <c r="AP1405" s="261" t="e">
        <f t="shared" si="359"/>
        <v>#N/A</v>
      </c>
      <c r="AQ1405" s="261" t="e">
        <f t="shared" si="360"/>
        <v>#N/A</v>
      </c>
      <c r="BB1405">
        <f t="shared" si="363"/>
        <v>0</v>
      </c>
      <c r="BC1405">
        <f t="shared" si="361"/>
        <v>0</v>
      </c>
      <c r="BD1405" s="28">
        <f t="shared" si="362"/>
        <v>0</v>
      </c>
    </row>
    <row r="1406" spans="37:56" x14ac:dyDescent="0.25">
      <c r="AK1406">
        <v>0</v>
      </c>
      <c r="AL1406" t="e">
        <f t="shared" si="355"/>
        <v>#N/A</v>
      </c>
      <c r="AM1406" t="e">
        <f t="shared" si="356"/>
        <v>#N/A</v>
      </c>
      <c r="AN1406" t="e">
        <f t="shared" si="357"/>
        <v>#N/A</v>
      </c>
      <c r="AO1406" s="261" t="e">
        <f t="shared" si="358"/>
        <v>#N/A</v>
      </c>
      <c r="AP1406" s="261" t="e">
        <f t="shared" si="359"/>
        <v>#N/A</v>
      </c>
      <c r="AQ1406" s="261" t="e">
        <f t="shared" si="360"/>
        <v>#N/A</v>
      </c>
      <c r="BB1406">
        <f t="shared" si="363"/>
        <v>0</v>
      </c>
      <c r="BC1406">
        <f t="shared" si="361"/>
        <v>0</v>
      </c>
      <c r="BD1406" s="28">
        <f t="shared" si="362"/>
        <v>0</v>
      </c>
    </row>
    <row r="1407" spans="37:56" x14ac:dyDescent="0.25">
      <c r="AK1407">
        <v>0</v>
      </c>
      <c r="AL1407" t="e">
        <f t="shared" si="355"/>
        <v>#N/A</v>
      </c>
      <c r="AM1407" t="e">
        <f t="shared" si="356"/>
        <v>#N/A</v>
      </c>
      <c r="AN1407" t="e">
        <f t="shared" si="357"/>
        <v>#N/A</v>
      </c>
      <c r="AO1407" s="261" t="e">
        <f t="shared" si="358"/>
        <v>#N/A</v>
      </c>
      <c r="AP1407" s="261" t="e">
        <f t="shared" si="359"/>
        <v>#N/A</v>
      </c>
      <c r="AQ1407" s="261" t="e">
        <f t="shared" si="360"/>
        <v>#N/A</v>
      </c>
      <c r="BB1407">
        <f t="shared" si="363"/>
        <v>0</v>
      </c>
      <c r="BC1407">
        <f t="shared" si="361"/>
        <v>0</v>
      </c>
      <c r="BD1407" s="28">
        <f t="shared" si="362"/>
        <v>0</v>
      </c>
    </row>
    <row r="1408" spans="37:56" x14ac:dyDescent="0.25">
      <c r="AK1408">
        <v>0</v>
      </c>
      <c r="AL1408" t="e">
        <f t="shared" si="355"/>
        <v>#N/A</v>
      </c>
      <c r="AM1408" t="e">
        <f t="shared" si="356"/>
        <v>#N/A</v>
      </c>
      <c r="AN1408" t="e">
        <f t="shared" si="357"/>
        <v>#N/A</v>
      </c>
      <c r="AO1408" s="261" t="e">
        <f t="shared" si="358"/>
        <v>#N/A</v>
      </c>
      <c r="AP1408" s="261" t="e">
        <f t="shared" si="359"/>
        <v>#N/A</v>
      </c>
      <c r="AQ1408" s="261" t="e">
        <f t="shared" si="360"/>
        <v>#N/A</v>
      </c>
      <c r="BB1408">
        <f t="shared" si="363"/>
        <v>0</v>
      </c>
      <c r="BC1408">
        <f t="shared" si="361"/>
        <v>0</v>
      </c>
      <c r="BD1408" s="28">
        <f t="shared" si="362"/>
        <v>0</v>
      </c>
    </row>
    <row r="1409" spans="37:56" x14ac:dyDescent="0.25">
      <c r="AK1409">
        <v>0</v>
      </c>
      <c r="AL1409" t="e">
        <f t="shared" si="355"/>
        <v>#N/A</v>
      </c>
      <c r="AM1409" t="e">
        <f t="shared" si="356"/>
        <v>#N/A</v>
      </c>
      <c r="AN1409" t="e">
        <f t="shared" si="357"/>
        <v>#N/A</v>
      </c>
      <c r="AO1409" s="261" t="e">
        <f t="shared" si="358"/>
        <v>#N/A</v>
      </c>
      <c r="AP1409" s="261" t="e">
        <f t="shared" si="359"/>
        <v>#N/A</v>
      </c>
      <c r="AQ1409" s="261" t="e">
        <f t="shared" si="360"/>
        <v>#N/A</v>
      </c>
      <c r="BB1409">
        <f t="shared" si="363"/>
        <v>0</v>
      </c>
      <c r="BC1409">
        <f t="shared" si="361"/>
        <v>0</v>
      </c>
      <c r="BD1409" s="28">
        <f t="shared" si="362"/>
        <v>0</v>
      </c>
    </row>
    <row r="1410" spans="37:56" x14ac:dyDescent="0.25">
      <c r="AK1410">
        <v>0</v>
      </c>
      <c r="AL1410" t="e">
        <f t="shared" si="355"/>
        <v>#N/A</v>
      </c>
      <c r="AM1410" t="e">
        <f t="shared" si="356"/>
        <v>#N/A</v>
      </c>
      <c r="AN1410" t="e">
        <f t="shared" si="357"/>
        <v>#N/A</v>
      </c>
      <c r="AO1410" s="261" t="e">
        <f t="shared" si="358"/>
        <v>#N/A</v>
      </c>
      <c r="AP1410" s="261" t="e">
        <f t="shared" si="359"/>
        <v>#N/A</v>
      </c>
      <c r="AQ1410" s="261" t="e">
        <f t="shared" si="360"/>
        <v>#N/A</v>
      </c>
      <c r="BB1410">
        <f t="shared" si="363"/>
        <v>0</v>
      </c>
      <c r="BC1410">
        <f t="shared" si="361"/>
        <v>0</v>
      </c>
      <c r="BD1410" s="28">
        <f t="shared" si="362"/>
        <v>0</v>
      </c>
    </row>
    <row r="1411" spans="37:56" x14ac:dyDescent="0.25">
      <c r="AK1411">
        <v>0</v>
      </c>
      <c r="AL1411" t="e">
        <f t="shared" ref="AL1411:AL1474" si="364">_xlfn.XLOOKUP(AK1411,A:A,F:F)</f>
        <v>#N/A</v>
      </c>
      <c r="AM1411" t="e">
        <f t="shared" ref="AM1411:AM1474" si="365">_xlfn.XLOOKUP(AK1411,A:A,J:J)</f>
        <v>#N/A</v>
      </c>
      <c r="AN1411" t="e">
        <f t="shared" ref="AN1411:AN1474" si="366">_xlfn.XLOOKUP(AK1411,A:A,M:M)+_xlfn.XLOOKUP(AK1411,A:A,N:N)</f>
        <v>#N/A</v>
      </c>
      <c r="AO1411" s="261" t="e">
        <f t="shared" ref="AO1411:AO1474" si="367">_xlfn.XLOOKUP(AK1411,A:A,AG:AG)</f>
        <v>#N/A</v>
      </c>
      <c r="AP1411" s="261" t="e">
        <f t="shared" ref="AP1411:AP1474" si="368">_xlfn.XLOOKUP(AK1411,A:A,AD:AD)</f>
        <v>#N/A</v>
      </c>
      <c r="AQ1411" s="261" t="e">
        <f t="shared" ref="AQ1411:AQ1474" si="369">_xlfn.XLOOKUP(AK1411,A:A,AE:AE)</f>
        <v>#N/A</v>
      </c>
      <c r="BB1411">
        <f t="shared" si="363"/>
        <v>0</v>
      </c>
      <c r="BC1411">
        <f t="shared" ref="BC1411:BC1474" si="370">_xlfn.XLOOKUP(BA1411,A:A,J:J)</f>
        <v>0</v>
      </c>
      <c r="BD1411" s="28">
        <f t="shared" ref="BD1411:BD1474" si="371">_xlfn.XLOOKUP(BA1411,A:A,M:M)+_xlfn.XLOOKUP(BA1411,A:A,N:N)</f>
        <v>0</v>
      </c>
    </row>
    <row r="1412" spans="37:56" x14ac:dyDescent="0.25">
      <c r="AK1412">
        <v>0</v>
      </c>
      <c r="AL1412" t="e">
        <f t="shared" si="364"/>
        <v>#N/A</v>
      </c>
      <c r="AM1412" t="e">
        <f t="shared" si="365"/>
        <v>#N/A</v>
      </c>
      <c r="AN1412" t="e">
        <f t="shared" si="366"/>
        <v>#N/A</v>
      </c>
      <c r="AO1412" s="261" t="e">
        <f t="shared" si="367"/>
        <v>#N/A</v>
      </c>
      <c r="AP1412" s="261" t="e">
        <f t="shared" si="368"/>
        <v>#N/A</v>
      </c>
      <c r="AQ1412" s="261" t="e">
        <f t="shared" si="369"/>
        <v>#N/A</v>
      </c>
      <c r="BB1412">
        <f t="shared" si="363"/>
        <v>0</v>
      </c>
      <c r="BC1412">
        <f t="shared" si="370"/>
        <v>0</v>
      </c>
      <c r="BD1412" s="28">
        <f t="shared" si="371"/>
        <v>0</v>
      </c>
    </row>
    <row r="1413" spans="37:56" x14ac:dyDescent="0.25">
      <c r="AK1413">
        <v>0</v>
      </c>
      <c r="AL1413" t="e">
        <f t="shared" si="364"/>
        <v>#N/A</v>
      </c>
      <c r="AM1413" t="e">
        <f t="shared" si="365"/>
        <v>#N/A</v>
      </c>
      <c r="AN1413" t="e">
        <f t="shared" si="366"/>
        <v>#N/A</v>
      </c>
      <c r="AO1413" s="261" t="e">
        <f t="shared" si="367"/>
        <v>#N/A</v>
      </c>
      <c r="AP1413" s="261" t="e">
        <f t="shared" si="368"/>
        <v>#N/A</v>
      </c>
      <c r="AQ1413" s="261" t="e">
        <f t="shared" si="369"/>
        <v>#N/A</v>
      </c>
      <c r="BB1413">
        <f t="shared" si="363"/>
        <v>0</v>
      </c>
      <c r="BC1413">
        <f t="shared" si="370"/>
        <v>0</v>
      </c>
      <c r="BD1413" s="28">
        <f t="shared" si="371"/>
        <v>0</v>
      </c>
    </row>
    <row r="1414" spans="37:56" x14ac:dyDescent="0.25">
      <c r="AK1414">
        <v>0</v>
      </c>
      <c r="AL1414" t="e">
        <f t="shared" si="364"/>
        <v>#N/A</v>
      </c>
      <c r="AM1414" t="e">
        <f t="shared" si="365"/>
        <v>#N/A</v>
      </c>
      <c r="AN1414" t="e">
        <f t="shared" si="366"/>
        <v>#N/A</v>
      </c>
      <c r="AO1414" s="261" t="e">
        <f t="shared" si="367"/>
        <v>#N/A</v>
      </c>
      <c r="AP1414" s="261" t="e">
        <f t="shared" si="368"/>
        <v>#N/A</v>
      </c>
      <c r="AQ1414" s="261" t="e">
        <f t="shared" si="369"/>
        <v>#N/A</v>
      </c>
      <c r="BB1414">
        <f t="shared" ref="BB1414:BB1477" si="372">_xlfn.XLOOKUP(BA1414,A:A,E:E)</f>
        <v>0</v>
      </c>
      <c r="BC1414">
        <f t="shared" si="370"/>
        <v>0</v>
      </c>
      <c r="BD1414" s="28">
        <f t="shared" si="371"/>
        <v>0</v>
      </c>
    </row>
    <row r="1415" spans="37:56" x14ac:dyDescent="0.25">
      <c r="AK1415">
        <v>0</v>
      </c>
      <c r="AL1415" t="e">
        <f t="shared" si="364"/>
        <v>#N/A</v>
      </c>
      <c r="AM1415" t="e">
        <f t="shared" si="365"/>
        <v>#N/A</v>
      </c>
      <c r="AN1415" t="e">
        <f t="shared" si="366"/>
        <v>#N/A</v>
      </c>
      <c r="AO1415" s="261" t="e">
        <f t="shared" si="367"/>
        <v>#N/A</v>
      </c>
      <c r="AP1415" s="261" t="e">
        <f t="shared" si="368"/>
        <v>#N/A</v>
      </c>
      <c r="AQ1415" s="261" t="e">
        <f t="shared" si="369"/>
        <v>#N/A</v>
      </c>
      <c r="BB1415">
        <f t="shared" si="372"/>
        <v>0</v>
      </c>
      <c r="BC1415">
        <f t="shared" si="370"/>
        <v>0</v>
      </c>
      <c r="BD1415" s="28">
        <f t="shared" si="371"/>
        <v>0</v>
      </c>
    </row>
    <row r="1416" spans="37:56" x14ac:dyDescent="0.25">
      <c r="AK1416">
        <v>0</v>
      </c>
      <c r="AL1416" t="e">
        <f t="shared" si="364"/>
        <v>#N/A</v>
      </c>
      <c r="AM1416" t="e">
        <f t="shared" si="365"/>
        <v>#N/A</v>
      </c>
      <c r="AN1416" t="e">
        <f t="shared" si="366"/>
        <v>#N/A</v>
      </c>
      <c r="AO1416" s="261" t="e">
        <f t="shared" si="367"/>
        <v>#N/A</v>
      </c>
      <c r="AP1416" s="261" t="e">
        <f t="shared" si="368"/>
        <v>#N/A</v>
      </c>
      <c r="AQ1416" s="261" t="e">
        <f t="shared" si="369"/>
        <v>#N/A</v>
      </c>
      <c r="BB1416">
        <f t="shared" si="372"/>
        <v>0</v>
      </c>
      <c r="BC1416">
        <f t="shared" si="370"/>
        <v>0</v>
      </c>
      <c r="BD1416" s="28">
        <f t="shared" si="371"/>
        <v>0</v>
      </c>
    </row>
    <row r="1417" spans="37:56" x14ac:dyDescent="0.25">
      <c r="AK1417">
        <v>0</v>
      </c>
      <c r="AL1417" t="e">
        <f t="shared" si="364"/>
        <v>#N/A</v>
      </c>
      <c r="AM1417" t="e">
        <f t="shared" si="365"/>
        <v>#N/A</v>
      </c>
      <c r="AN1417" t="e">
        <f t="shared" si="366"/>
        <v>#N/A</v>
      </c>
      <c r="AO1417" s="261" t="e">
        <f t="shared" si="367"/>
        <v>#N/A</v>
      </c>
      <c r="AP1417" s="261" t="e">
        <f t="shared" si="368"/>
        <v>#N/A</v>
      </c>
      <c r="AQ1417" s="261" t="e">
        <f t="shared" si="369"/>
        <v>#N/A</v>
      </c>
      <c r="BB1417">
        <f t="shared" si="372"/>
        <v>0</v>
      </c>
      <c r="BC1417">
        <f t="shared" si="370"/>
        <v>0</v>
      </c>
      <c r="BD1417" s="28">
        <f t="shared" si="371"/>
        <v>0</v>
      </c>
    </row>
    <row r="1418" spans="37:56" x14ac:dyDescent="0.25">
      <c r="AK1418">
        <v>0</v>
      </c>
      <c r="AL1418" t="e">
        <f t="shared" si="364"/>
        <v>#N/A</v>
      </c>
      <c r="AM1418" t="e">
        <f t="shared" si="365"/>
        <v>#N/A</v>
      </c>
      <c r="AN1418" t="e">
        <f t="shared" si="366"/>
        <v>#N/A</v>
      </c>
      <c r="AO1418" s="261" t="e">
        <f t="shared" si="367"/>
        <v>#N/A</v>
      </c>
      <c r="AP1418" s="261" t="e">
        <f t="shared" si="368"/>
        <v>#N/A</v>
      </c>
      <c r="AQ1418" s="261" t="e">
        <f t="shared" si="369"/>
        <v>#N/A</v>
      </c>
      <c r="BB1418">
        <f t="shared" si="372"/>
        <v>0</v>
      </c>
      <c r="BC1418">
        <f t="shared" si="370"/>
        <v>0</v>
      </c>
      <c r="BD1418" s="28">
        <f t="shared" si="371"/>
        <v>0</v>
      </c>
    </row>
    <row r="1419" spans="37:56" x14ac:dyDescent="0.25">
      <c r="AK1419">
        <v>0</v>
      </c>
      <c r="AL1419" t="e">
        <f t="shared" si="364"/>
        <v>#N/A</v>
      </c>
      <c r="AM1419" t="e">
        <f t="shared" si="365"/>
        <v>#N/A</v>
      </c>
      <c r="AN1419" t="e">
        <f t="shared" si="366"/>
        <v>#N/A</v>
      </c>
      <c r="AO1419" s="261" t="e">
        <f t="shared" si="367"/>
        <v>#N/A</v>
      </c>
      <c r="AP1419" s="261" t="e">
        <f t="shared" si="368"/>
        <v>#N/A</v>
      </c>
      <c r="AQ1419" s="261" t="e">
        <f t="shared" si="369"/>
        <v>#N/A</v>
      </c>
      <c r="BB1419">
        <f t="shared" si="372"/>
        <v>0</v>
      </c>
      <c r="BC1419">
        <f t="shared" si="370"/>
        <v>0</v>
      </c>
      <c r="BD1419" s="28">
        <f t="shared" si="371"/>
        <v>0</v>
      </c>
    </row>
    <row r="1420" spans="37:56" x14ac:dyDescent="0.25">
      <c r="AK1420">
        <v>0</v>
      </c>
      <c r="AL1420" t="e">
        <f t="shared" si="364"/>
        <v>#N/A</v>
      </c>
      <c r="AM1420" t="e">
        <f t="shared" si="365"/>
        <v>#N/A</v>
      </c>
      <c r="AN1420" t="e">
        <f t="shared" si="366"/>
        <v>#N/A</v>
      </c>
      <c r="AO1420" s="261" t="e">
        <f t="shared" si="367"/>
        <v>#N/A</v>
      </c>
      <c r="AP1420" s="261" t="e">
        <f t="shared" si="368"/>
        <v>#N/A</v>
      </c>
      <c r="AQ1420" s="261" t="e">
        <f t="shared" si="369"/>
        <v>#N/A</v>
      </c>
      <c r="BB1420">
        <f t="shared" si="372"/>
        <v>0</v>
      </c>
      <c r="BC1420">
        <f t="shared" si="370"/>
        <v>0</v>
      </c>
      <c r="BD1420" s="28">
        <f t="shared" si="371"/>
        <v>0</v>
      </c>
    </row>
    <row r="1421" spans="37:56" x14ac:dyDescent="0.25">
      <c r="AK1421">
        <v>0</v>
      </c>
      <c r="AL1421" t="e">
        <f t="shared" si="364"/>
        <v>#N/A</v>
      </c>
      <c r="AM1421" t="e">
        <f t="shared" si="365"/>
        <v>#N/A</v>
      </c>
      <c r="AN1421" t="e">
        <f t="shared" si="366"/>
        <v>#N/A</v>
      </c>
      <c r="AO1421" s="261" t="e">
        <f t="shared" si="367"/>
        <v>#N/A</v>
      </c>
      <c r="AP1421" s="261" t="e">
        <f t="shared" si="368"/>
        <v>#N/A</v>
      </c>
      <c r="AQ1421" s="261" t="e">
        <f t="shared" si="369"/>
        <v>#N/A</v>
      </c>
      <c r="BB1421">
        <f t="shared" si="372"/>
        <v>0</v>
      </c>
      <c r="BC1421">
        <f t="shared" si="370"/>
        <v>0</v>
      </c>
      <c r="BD1421" s="28">
        <f t="shared" si="371"/>
        <v>0</v>
      </c>
    </row>
    <row r="1422" spans="37:56" x14ac:dyDescent="0.25">
      <c r="AK1422">
        <v>0</v>
      </c>
      <c r="AL1422" t="e">
        <f t="shared" si="364"/>
        <v>#N/A</v>
      </c>
      <c r="AM1422" t="e">
        <f t="shared" si="365"/>
        <v>#N/A</v>
      </c>
      <c r="AN1422" t="e">
        <f t="shared" si="366"/>
        <v>#N/A</v>
      </c>
      <c r="AO1422" s="261" t="e">
        <f t="shared" si="367"/>
        <v>#N/A</v>
      </c>
      <c r="AP1422" s="261" t="e">
        <f t="shared" si="368"/>
        <v>#N/A</v>
      </c>
      <c r="AQ1422" s="261" t="e">
        <f t="shared" si="369"/>
        <v>#N/A</v>
      </c>
      <c r="BB1422">
        <f t="shared" si="372"/>
        <v>0</v>
      </c>
      <c r="BC1422">
        <f t="shared" si="370"/>
        <v>0</v>
      </c>
      <c r="BD1422" s="28">
        <f t="shared" si="371"/>
        <v>0</v>
      </c>
    </row>
    <row r="1423" spans="37:56" x14ac:dyDescent="0.25">
      <c r="AK1423">
        <v>0</v>
      </c>
      <c r="AL1423" t="e">
        <f t="shared" si="364"/>
        <v>#N/A</v>
      </c>
      <c r="AM1423" t="e">
        <f t="shared" si="365"/>
        <v>#N/A</v>
      </c>
      <c r="AN1423" t="e">
        <f t="shared" si="366"/>
        <v>#N/A</v>
      </c>
      <c r="AO1423" s="261" t="e">
        <f t="shared" si="367"/>
        <v>#N/A</v>
      </c>
      <c r="AP1423" s="261" t="e">
        <f t="shared" si="368"/>
        <v>#N/A</v>
      </c>
      <c r="AQ1423" s="261" t="e">
        <f t="shared" si="369"/>
        <v>#N/A</v>
      </c>
      <c r="BB1423">
        <f t="shared" si="372"/>
        <v>0</v>
      </c>
      <c r="BC1423">
        <f t="shared" si="370"/>
        <v>0</v>
      </c>
      <c r="BD1423" s="28">
        <f t="shared" si="371"/>
        <v>0</v>
      </c>
    </row>
    <row r="1424" spans="37:56" x14ac:dyDescent="0.25">
      <c r="AK1424">
        <v>0</v>
      </c>
      <c r="AL1424" t="e">
        <f t="shared" si="364"/>
        <v>#N/A</v>
      </c>
      <c r="AM1424" t="e">
        <f t="shared" si="365"/>
        <v>#N/A</v>
      </c>
      <c r="AN1424" t="e">
        <f t="shared" si="366"/>
        <v>#N/A</v>
      </c>
      <c r="AO1424" s="261" t="e">
        <f t="shared" si="367"/>
        <v>#N/A</v>
      </c>
      <c r="AP1424" s="261" t="e">
        <f t="shared" si="368"/>
        <v>#N/A</v>
      </c>
      <c r="AQ1424" s="261" t="e">
        <f t="shared" si="369"/>
        <v>#N/A</v>
      </c>
      <c r="BB1424">
        <f t="shared" si="372"/>
        <v>0</v>
      </c>
      <c r="BC1424">
        <f t="shared" si="370"/>
        <v>0</v>
      </c>
      <c r="BD1424" s="28">
        <f t="shared" si="371"/>
        <v>0</v>
      </c>
    </row>
    <row r="1425" spans="37:56" x14ac:dyDescent="0.25">
      <c r="AK1425">
        <v>0</v>
      </c>
      <c r="AL1425" t="e">
        <f t="shared" si="364"/>
        <v>#N/A</v>
      </c>
      <c r="AM1425" t="e">
        <f t="shared" si="365"/>
        <v>#N/A</v>
      </c>
      <c r="AN1425" t="e">
        <f t="shared" si="366"/>
        <v>#N/A</v>
      </c>
      <c r="AO1425" s="261" t="e">
        <f t="shared" si="367"/>
        <v>#N/A</v>
      </c>
      <c r="AP1425" s="261" t="e">
        <f t="shared" si="368"/>
        <v>#N/A</v>
      </c>
      <c r="AQ1425" s="261" t="e">
        <f t="shared" si="369"/>
        <v>#N/A</v>
      </c>
      <c r="BB1425">
        <f t="shared" si="372"/>
        <v>0</v>
      </c>
      <c r="BC1425">
        <f t="shared" si="370"/>
        <v>0</v>
      </c>
      <c r="BD1425" s="28">
        <f t="shared" si="371"/>
        <v>0</v>
      </c>
    </row>
    <row r="1426" spans="37:56" x14ac:dyDescent="0.25">
      <c r="AK1426">
        <v>0</v>
      </c>
      <c r="AL1426" t="e">
        <f t="shared" si="364"/>
        <v>#N/A</v>
      </c>
      <c r="AM1426" t="e">
        <f t="shared" si="365"/>
        <v>#N/A</v>
      </c>
      <c r="AN1426" t="e">
        <f t="shared" si="366"/>
        <v>#N/A</v>
      </c>
      <c r="AO1426" s="261" t="e">
        <f t="shared" si="367"/>
        <v>#N/A</v>
      </c>
      <c r="AP1426" s="261" t="e">
        <f t="shared" si="368"/>
        <v>#N/A</v>
      </c>
      <c r="AQ1426" s="261" t="e">
        <f t="shared" si="369"/>
        <v>#N/A</v>
      </c>
      <c r="BB1426">
        <f t="shared" si="372"/>
        <v>0</v>
      </c>
      <c r="BC1426">
        <f t="shared" si="370"/>
        <v>0</v>
      </c>
      <c r="BD1426" s="28">
        <f t="shared" si="371"/>
        <v>0</v>
      </c>
    </row>
    <row r="1427" spans="37:56" x14ac:dyDescent="0.25">
      <c r="AK1427">
        <v>0</v>
      </c>
      <c r="AL1427" t="e">
        <f t="shared" si="364"/>
        <v>#N/A</v>
      </c>
      <c r="AM1427" t="e">
        <f t="shared" si="365"/>
        <v>#N/A</v>
      </c>
      <c r="AN1427" t="e">
        <f t="shared" si="366"/>
        <v>#N/A</v>
      </c>
      <c r="AO1427" s="261" t="e">
        <f t="shared" si="367"/>
        <v>#N/A</v>
      </c>
      <c r="AP1427" s="261" t="e">
        <f t="shared" si="368"/>
        <v>#N/A</v>
      </c>
      <c r="AQ1427" s="261" t="e">
        <f t="shared" si="369"/>
        <v>#N/A</v>
      </c>
      <c r="BB1427">
        <f t="shared" si="372"/>
        <v>0</v>
      </c>
      <c r="BC1427">
        <f t="shared" si="370"/>
        <v>0</v>
      </c>
      <c r="BD1427" s="28">
        <f t="shared" si="371"/>
        <v>0</v>
      </c>
    </row>
    <row r="1428" spans="37:56" x14ac:dyDescent="0.25">
      <c r="AK1428">
        <v>0</v>
      </c>
      <c r="AL1428" t="e">
        <f t="shared" si="364"/>
        <v>#N/A</v>
      </c>
      <c r="AM1428" t="e">
        <f t="shared" si="365"/>
        <v>#N/A</v>
      </c>
      <c r="AN1428" t="e">
        <f t="shared" si="366"/>
        <v>#N/A</v>
      </c>
      <c r="AO1428" s="261" t="e">
        <f t="shared" si="367"/>
        <v>#N/A</v>
      </c>
      <c r="AP1428" s="261" t="e">
        <f t="shared" si="368"/>
        <v>#N/A</v>
      </c>
      <c r="AQ1428" s="261" t="e">
        <f t="shared" si="369"/>
        <v>#N/A</v>
      </c>
      <c r="BB1428">
        <f t="shared" si="372"/>
        <v>0</v>
      </c>
      <c r="BC1428">
        <f t="shared" si="370"/>
        <v>0</v>
      </c>
      <c r="BD1428" s="28">
        <f t="shared" si="371"/>
        <v>0</v>
      </c>
    </row>
    <row r="1429" spans="37:56" x14ac:dyDescent="0.25">
      <c r="AK1429">
        <v>0</v>
      </c>
      <c r="AL1429" t="e">
        <f t="shared" si="364"/>
        <v>#N/A</v>
      </c>
      <c r="AM1429" t="e">
        <f t="shared" si="365"/>
        <v>#N/A</v>
      </c>
      <c r="AN1429" t="e">
        <f t="shared" si="366"/>
        <v>#N/A</v>
      </c>
      <c r="AO1429" s="261" t="e">
        <f t="shared" si="367"/>
        <v>#N/A</v>
      </c>
      <c r="AP1429" s="261" t="e">
        <f t="shared" si="368"/>
        <v>#N/A</v>
      </c>
      <c r="AQ1429" s="261" t="e">
        <f t="shared" si="369"/>
        <v>#N/A</v>
      </c>
      <c r="BB1429">
        <f t="shared" si="372"/>
        <v>0</v>
      </c>
      <c r="BC1429">
        <f t="shared" si="370"/>
        <v>0</v>
      </c>
      <c r="BD1429" s="28">
        <f t="shared" si="371"/>
        <v>0</v>
      </c>
    </row>
    <row r="1430" spans="37:56" x14ac:dyDescent="0.25">
      <c r="AK1430">
        <v>0</v>
      </c>
      <c r="AL1430" t="e">
        <f t="shared" si="364"/>
        <v>#N/A</v>
      </c>
      <c r="AM1430" t="e">
        <f t="shared" si="365"/>
        <v>#N/A</v>
      </c>
      <c r="AN1430" t="e">
        <f t="shared" si="366"/>
        <v>#N/A</v>
      </c>
      <c r="AO1430" s="261" t="e">
        <f t="shared" si="367"/>
        <v>#N/A</v>
      </c>
      <c r="AP1430" s="261" t="e">
        <f t="shared" si="368"/>
        <v>#N/A</v>
      </c>
      <c r="AQ1430" s="261" t="e">
        <f t="shared" si="369"/>
        <v>#N/A</v>
      </c>
      <c r="BB1430">
        <f t="shared" si="372"/>
        <v>0</v>
      </c>
      <c r="BC1430">
        <f t="shared" si="370"/>
        <v>0</v>
      </c>
      <c r="BD1430" s="28">
        <f t="shared" si="371"/>
        <v>0</v>
      </c>
    </row>
    <row r="1431" spans="37:56" x14ac:dyDescent="0.25">
      <c r="AK1431">
        <v>0</v>
      </c>
      <c r="AL1431" t="e">
        <f t="shared" si="364"/>
        <v>#N/A</v>
      </c>
      <c r="AM1431" t="e">
        <f t="shared" si="365"/>
        <v>#N/A</v>
      </c>
      <c r="AN1431" t="e">
        <f t="shared" si="366"/>
        <v>#N/A</v>
      </c>
      <c r="AO1431" s="261" t="e">
        <f t="shared" si="367"/>
        <v>#N/A</v>
      </c>
      <c r="AP1431" s="261" t="e">
        <f t="shared" si="368"/>
        <v>#N/A</v>
      </c>
      <c r="AQ1431" s="261" t="e">
        <f t="shared" si="369"/>
        <v>#N/A</v>
      </c>
      <c r="BB1431">
        <f t="shared" si="372"/>
        <v>0</v>
      </c>
      <c r="BC1431">
        <f t="shared" si="370"/>
        <v>0</v>
      </c>
      <c r="BD1431" s="28">
        <f t="shared" si="371"/>
        <v>0</v>
      </c>
    </row>
    <row r="1432" spans="37:56" x14ac:dyDescent="0.25">
      <c r="AK1432">
        <v>0</v>
      </c>
      <c r="AL1432" t="e">
        <f t="shared" si="364"/>
        <v>#N/A</v>
      </c>
      <c r="AM1432" t="e">
        <f t="shared" si="365"/>
        <v>#N/A</v>
      </c>
      <c r="AN1432" t="e">
        <f t="shared" si="366"/>
        <v>#N/A</v>
      </c>
      <c r="AO1432" s="261" t="e">
        <f t="shared" si="367"/>
        <v>#N/A</v>
      </c>
      <c r="AP1432" s="261" t="e">
        <f t="shared" si="368"/>
        <v>#N/A</v>
      </c>
      <c r="AQ1432" s="261" t="e">
        <f t="shared" si="369"/>
        <v>#N/A</v>
      </c>
      <c r="BB1432">
        <f t="shared" si="372"/>
        <v>0</v>
      </c>
      <c r="BC1432">
        <f t="shared" si="370"/>
        <v>0</v>
      </c>
      <c r="BD1432" s="28">
        <f t="shared" si="371"/>
        <v>0</v>
      </c>
    </row>
    <row r="1433" spans="37:56" x14ac:dyDescent="0.25">
      <c r="AK1433">
        <v>0</v>
      </c>
      <c r="AL1433" t="e">
        <f t="shared" si="364"/>
        <v>#N/A</v>
      </c>
      <c r="AM1433" t="e">
        <f t="shared" si="365"/>
        <v>#N/A</v>
      </c>
      <c r="AN1433" t="e">
        <f t="shared" si="366"/>
        <v>#N/A</v>
      </c>
      <c r="AO1433" s="261" t="e">
        <f t="shared" si="367"/>
        <v>#N/A</v>
      </c>
      <c r="AP1433" s="261" t="e">
        <f t="shared" si="368"/>
        <v>#N/A</v>
      </c>
      <c r="AQ1433" s="261" t="e">
        <f t="shared" si="369"/>
        <v>#N/A</v>
      </c>
      <c r="BB1433">
        <f t="shared" si="372"/>
        <v>0</v>
      </c>
      <c r="BC1433">
        <f t="shared" si="370"/>
        <v>0</v>
      </c>
      <c r="BD1433" s="28">
        <f t="shared" si="371"/>
        <v>0</v>
      </c>
    </row>
    <row r="1434" spans="37:56" x14ac:dyDescent="0.25">
      <c r="AK1434">
        <v>0</v>
      </c>
      <c r="AL1434" t="e">
        <f t="shared" si="364"/>
        <v>#N/A</v>
      </c>
      <c r="AM1434" t="e">
        <f t="shared" si="365"/>
        <v>#N/A</v>
      </c>
      <c r="AN1434" t="e">
        <f t="shared" si="366"/>
        <v>#N/A</v>
      </c>
      <c r="AO1434" s="261" t="e">
        <f t="shared" si="367"/>
        <v>#N/A</v>
      </c>
      <c r="AP1434" s="261" t="e">
        <f t="shared" si="368"/>
        <v>#N/A</v>
      </c>
      <c r="AQ1434" s="261" t="e">
        <f t="shared" si="369"/>
        <v>#N/A</v>
      </c>
      <c r="BB1434">
        <f t="shared" si="372"/>
        <v>0</v>
      </c>
      <c r="BC1434">
        <f t="shared" si="370"/>
        <v>0</v>
      </c>
      <c r="BD1434" s="28">
        <f t="shared" si="371"/>
        <v>0</v>
      </c>
    </row>
    <row r="1435" spans="37:56" x14ac:dyDescent="0.25">
      <c r="AK1435">
        <v>0</v>
      </c>
      <c r="AL1435" t="e">
        <f t="shared" si="364"/>
        <v>#N/A</v>
      </c>
      <c r="AM1435" t="e">
        <f t="shared" si="365"/>
        <v>#N/A</v>
      </c>
      <c r="AN1435" t="e">
        <f t="shared" si="366"/>
        <v>#N/A</v>
      </c>
      <c r="AO1435" s="261" t="e">
        <f t="shared" si="367"/>
        <v>#N/A</v>
      </c>
      <c r="AP1435" s="261" t="e">
        <f t="shared" si="368"/>
        <v>#N/A</v>
      </c>
      <c r="AQ1435" s="261" t="e">
        <f t="shared" si="369"/>
        <v>#N/A</v>
      </c>
      <c r="BB1435">
        <f t="shared" si="372"/>
        <v>0</v>
      </c>
      <c r="BC1435">
        <f t="shared" si="370"/>
        <v>0</v>
      </c>
      <c r="BD1435" s="28">
        <f t="shared" si="371"/>
        <v>0</v>
      </c>
    </row>
    <row r="1436" spans="37:56" x14ac:dyDescent="0.25">
      <c r="AK1436">
        <v>0</v>
      </c>
      <c r="AL1436" t="e">
        <f t="shared" si="364"/>
        <v>#N/A</v>
      </c>
      <c r="AM1436" t="e">
        <f t="shared" si="365"/>
        <v>#N/A</v>
      </c>
      <c r="AN1436" t="e">
        <f t="shared" si="366"/>
        <v>#N/A</v>
      </c>
      <c r="AO1436" s="261" t="e">
        <f t="shared" si="367"/>
        <v>#N/A</v>
      </c>
      <c r="AP1436" s="261" t="e">
        <f t="shared" si="368"/>
        <v>#N/A</v>
      </c>
      <c r="AQ1436" s="261" t="e">
        <f t="shared" si="369"/>
        <v>#N/A</v>
      </c>
      <c r="BB1436">
        <f t="shared" si="372"/>
        <v>0</v>
      </c>
      <c r="BC1436">
        <f t="shared" si="370"/>
        <v>0</v>
      </c>
      <c r="BD1436" s="28">
        <f t="shared" si="371"/>
        <v>0</v>
      </c>
    </row>
    <row r="1437" spans="37:56" x14ac:dyDescent="0.25">
      <c r="AK1437">
        <v>0</v>
      </c>
      <c r="AL1437" t="e">
        <f t="shared" si="364"/>
        <v>#N/A</v>
      </c>
      <c r="AM1437" t="e">
        <f t="shared" si="365"/>
        <v>#N/A</v>
      </c>
      <c r="AN1437" t="e">
        <f t="shared" si="366"/>
        <v>#N/A</v>
      </c>
      <c r="AO1437" s="261" t="e">
        <f t="shared" si="367"/>
        <v>#N/A</v>
      </c>
      <c r="AP1437" s="261" t="e">
        <f t="shared" si="368"/>
        <v>#N/A</v>
      </c>
      <c r="AQ1437" s="261" t="e">
        <f t="shared" si="369"/>
        <v>#N/A</v>
      </c>
      <c r="BB1437">
        <f t="shared" si="372"/>
        <v>0</v>
      </c>
      <c r="BC1437">
        <f t="shared" si="370"/>
        <v>0</v>
      </c>
      <c r="BD1437" s="28">
        <f t="shared" si="371"/>
        <v>0</v>
      </c>
    </row>
    <row r="1438" spans="37:56" x14ac:dyDescent="0.25">
      <c r="AK1438">
        <v>0</v>
      </c>
      <c r="AL1438" t="e">
        <f t="shared" si="364"/>
        <v>#N/A</v>
      </c>
      <c r="AM1438" t="e">
        <f t="shared" si="365"/>
        <v>#N/A</v>
      </c>
      <c r="AN1438" t="e">
        <f t="shared" si="366"/>
        <v>#N/A</v>
      </c>
      <c r="AO1438" s="261" t="e">
        <f t="shared" si="367"/>
        <v>#N/A</v>
      </c>
      <c r="AP1438" s="261" t="e">
        <f t="shared" si="368"/>
        <v>#N/A</v>
      </c>
      <c r="AQ1438" s="261" t="e">
        <f t="shared" si="369"/>
        <v>#N/A</v>
      </c>
      <c r="BB1438">
        <f t="shared" si="372"/>
        <v>0</v>
      </c>
      <c r="BC1438">
        <f t="shared" si="370"/>
        <v>0</v>
      </c>
      <c r="BD1438" s="28">
        <f t="shared" si="371"/>
        <v>0</v>
      </c>
    </row>
    <row r="1439" spans="37:56" x14ac:dyDescent="0.25">
      <c r="AK1439">
        <v>0</v>
      </c>
      <c r="AL1439" t="e">
        <f t="shared" si="364"/>
        <v>#N/A</v>
      </c>
      <c r="AM1439" t="e">
        <f t="shared" si="365"/>
        <v>#N/A</v>
      </c>
      <c r="AN1439" t="e">
        <f t="shared" si="366"/>
        <v>#N/A</v>
      </c>
      <c r="AO1439" s="261" t="e">
        <f t="shared" si="367"/>
        <v>#N/A</v>
      </c>
      <c r="AP1439" s="261" t="e">
        <f t="shared" si="368"/>
        <v>#N/A</v>
      </c>
      <c r="AQ1439" s="261" t="e">
        <f t="shared" si="369"/>
        <v>#N/A</v>
      </c>
      <c r="BB1439">
        <f t="shared" si="372"/>
        <v>0</v>
      </c>
      <c r="BC1439">
        <f t="shared" si="370"/>
        <v>0</v>
      </c>
      <c r="BD1439" s="28">
        <f t="shared" si="371"/>
        <v>0</v>
      </c>
    </row>
    <row r="1440" spans="37:56" x14ac:dyDescent="0.25">
      <c r="AK1440">
        <v>0</v>
      </c>
      <c r="AL1440" t="e">
        <f t="shared" si="364"/>
        <v>#N/A</v>
      </c>
      <c r="AM1440" t="e">
        <f t="shared" si="365"/>
        <v>#N/A</v>
      </c>
      <c r="AN1440" t="e">
        <f t="shared" si="366"/>
        <v>#N/A</v>
      </c>
      <c r="AO1440" s="261" t="e">
        <f t="shared" si="367"/>
        <v>#N/A</v>
      </c>
      <c r="AP1440" s="261" t="e">
        <f t="shared" si="368"/>
        <v>#N/A</v>
      </c>
      <c r="AQ1440" s="261" t="e">
        <f t="shared" si="369"/>
        <v>#N/A</v>
      </c>
      <c r="BB1440">
        <f t="shared" si="372"/>
        <v>0</v>
      </c>
      <c r="BC1440">
        <f t="shared" si="370"/>
        <v>0</v>
      </c>
      <c r="BD1440" s="28">
        <f t="shared" si="371"/>
        <v>0</v>
      </c>
    </row>
    <row r="1441" spans="37:56" x14ac:dyDescent="0.25">
      <c r="AK1441">
        <v>0</v>
      </c>
      <c r="AL1441" t="e">
        <f t="shared" si="364"/>
        <v>#N/A</v>
      </c>
      <c r="AM1441" t="e">
        <f t="shared" si="365"/>
        <v>#N/A</v>
      </c>
      <c r="AN1441" t="e">
        <f t="shared" si="366"/>
        <v>#N/A</v>
      </c>
      <c r="AO1441" s="261" t="e">
        <f t="shared" si="367"/>
        <v>#N/A</v>
      </c>
      <c r="AP1441" s="261" t="e">
        <f t="shared" si="368"/>
        <v>#N/A</v>
      </c>
      <c r="AQ1441" s="261" t="e">
        <f t="shared" si="369"/>
        <v>#N/A</v>
      </c>
      <c r="BB1441">
        <f t="shared" si="372"/>
        <v>0</v>
      </c>
      <c r="BC1441">
        <f t="shared" si="370"/>
        <v>0</v>
      </c>
      <c r="BD1441" s="28">
        <f t="shared" si="371"/>
        <v>0</v>
      </c>
    </row>
    <row r="1442" spans="37:56" x14ac:dyDescent="0.25">
      <c r="AK1442">
        <v>0</v>
      </c>
      <c r="AL1442" t="e">
        <f t="shared" si="364"/>
        <v>#N/A</v>
      </c>
      <c r="AM1442" t="e">
        <f t="shared" si="365"/>
        <v>#N/A</v>
      </c>
      <c r="AN1442" t="e">
        <f t="shared" si="366"/>
        <v>#N/A</v>
      </c>
      <c r="AO1442" s="261" t="e">
        <f t="shared" si="367"/>
        <v>#N/A</v>
      </c>
      <c r="AP1442" s="261" t="e">
        <f t="shared" si="368"/>
        <v>#N/A</v>
      </c>
      <c r="AQ1442" s="261" t="e">
        <f t="shared" si="369"/>
        <v>#N/A</v>
      </c>
      <c r="BB1442">
        <f t="shared" si="372"/>
        <v>0</v>
      </c>
      <c r="BC1442">
        <f t="shared" si="370"/>
        <v>0</v>
      </c>
      <c r="BD1442" s="28">
        <f t="shared" si="371"/>
        <v>0</v>
      </c>
    </row>
    <row r="1443" spans="37:56" x14ac:dyDescent="0.25">
      <c r="AK1443">
        <v>0</v>
      </c>
      <c r="AL1443" t="e">
        <f t="shared" si="364"/>
        <v>#N/A</v>
      </c>
      <c r="AM1443" t="e">
        <f t="shared" si="365"/>
        <v>#N/A</v>
      </c>
      <c r="AN1443" t="e">
        <f t="shared" si="366"/>
        <v>#N/A</v>
      </c>
      <c r="AO1443" s="261" t="e">
        <f t="shared" si="367"/>
        <v>#N/A</v>
      </c>
      <c r="AP1443" s="261" t="e">
        <f t="shared" si="368"/>
        <v>#N/A</v>
      </c>
      <c r="AQ1443" s="261" t="e">
        <f t="shared" si="369"/>
        <v>#N/A</v>
      </c>
      <c r="BB1443">
        <f t="shared" si="372"/>
        <v>0</v>
      </c>
      <c r="BC1443">
        <f t="shared" si="370"/>
        <v>0</v>
      </c>
      <c r="BD1443" s="28">
        <f t="shared" si="371"/>
        <v>0</v>
      </c>
    </row>
    <row r="1444" spans="37:56" x14ac:dyDescent="0.25">
      <c r="AK1444">
        <v>0</v>
      </c>
      <c r="AL1444" t="e">
        <f t="shared" si="364"/>
        <v>#N/A</v>
      </c>
      <c r="AM1444" t="e">
        <f t="shared" si="365"/>
        <v>#N/A</v>
      </c>
      <c r="AN1444" t="e">
        <f t="shared" si="366"/>
        <v>#N/A</v>
      </c>
      <c r="AO1444" s="261" t="e">
        <f t="shared" si="367"/>
        <v>#N/A</v>
      </c>
      <c r="AP1444" s="261" t="e">
        <f t="shared" si="368"/>
        <v>#N/A</v>
      </c>
      <c r="AQ1444" s="261" t="e">
        <f t="shared" si="369"/>
        <v>#N/A</v>
      </c>
      <c r="BB1444">
        <f t="shared" si="372"/>
        <v>0</v>
      </c>
      <c r="BC1444">
        <f t="shared" si="370"/>
        <v>0</v>
      </c>
      <c r="BD1444" s="28">
        <f t="shared" si="371"/>
        <v>0</v>
      </c>
    </row>
    <row r="1445" spans="37:56" x14ac:dyDescent="0.25">
      <c r="AK1445">
        <v>0</v>
      </c>
      <c r="AL1445" t="e">
        <f t="shared" si="364"/>
        <v>#N/A</v>
      </c>
      <c r="AM1445" t="e">
        <f t="shared" si="365"/>
        <v>#N/A</v>
      </c>
      <c r="AN1445" t="e">
        <f t="shared" si="366"/>
        <v>#N/A</v>
      </c>
      <c r="AO1445" s="261" t="e">
        <f t="shared" si="367"/>
        <v>#N/A</v>
      </c>
      <c r="AP1445" s="261" t="e">
        <f t="shared" si="368"/>
        <v>#N/A</v>
      </c>
      <c r="AQ1445" s="261" t="e">
        <f t="shared" si="369"/>
        <v>#N/A</v>
      </c>
      <c r="BB1445">
        <f t="shared" si="372"/>
        <v>0</v>
      </c>
      <c r="BC1445">
        <f t="shared" si="370"/>
        <v>0</v>
      </c>
      <c r="BD1445" s="28">
        <f t="shared" si="371"/>
        <v>0</v>
      </c>
    </row>
    <row r="1446" spans="37:56" x14ac:dyDescent="0.25">
      <c r="AK1446">
        <v>0</v>
      </c>
      <c r="AL1446" t="e">
        <f t="shared" si="364"/>
        <v>#N/A</v>
      </c>
      <c r="AM1446" t="e">
        <f t="shared" si="365"/>
        <v>#N/A</v>
      </c>
      <c r="AN1446" t="e">
        <f t="shared" si="366"/>
        <v>#N/A</v>
      </c>
      <c r="AO1446" s="261" t="e">
        <f t="shared" si="367"/>
        <v>#N/A</v>
      </c>
      <c r="AP1446" s="261" t="e">
        <f t="shared" si="368"/>
        <v>#N/A</v>
      </c>
      <c r="AQ1446" s="261" t="e">
        <f t="shared" si="369"/>
        <v>#N/A</v>
      </c>
      <c r="BB1446">
        <f t="shared" si="372"/>
        <v>0</v>
      </c>
      <c r="BC1446">
        <f t="shared" si="370"/>
        <v>0</v>
      </c>
      <c r="BD1446" s="28">
        <f t="shared" si="371"/>
        <v>0</v>
      </c>
    </row>
    <row r="1447" spans="37:56" x14ac:dyDescent="0.25">
      <c r="AK1447">
        <v>0</v>
      </c>
      <c r="AL1447" t="e">
        <f t="shared" si="364"/>
        <v>#N/A</v>
      </c>
      <c r="AM1447" t="e">
        <f t="shared" si="365"/>
        <v>#N/A</v>
      </c>
      <c r="AN1447" t="e">
        <f t="shared" si="366"/>
        <v>#N/A</v>
      </c>
      <c r="AO1447" s="261" t="e">
        <f t="shared" si="367"/>
        <v>#N/A</v>
      </c>
      <c r="AP1447" s="261" t="e">
        <f t="shared" si="368"/>
        <v>#N/A</v>
      </c>
      <c r="AQ1447" s="261" t="e">
        <f t="shared" si="369"/>
        <v>#N/A</v>
      </c>
      <c r="BB1447">
        <f t="shared" si="372"/>
        <v>0</v>
      </c>
      <c r="BC1447">
        <f t="shared" si="370"/>
        <v>0</v>
      </c>
      <c r="BD1447" s="28">
        <f t="shared" si="371"/>
        <v>0</v>
      </c>
    </row>
    <row r="1448" spans="37:56" x14ac:dyDescent="0.25">
      <c r="AK1448">
        <v>0</v>
      </c>
      <c r="AL1448" t="e">
        <f t="shared" si="364"/>
        <v>#N/A</v>
      </c>
      <c r="AM1448" t="e">
        <f t="shared" si="365"/>
        <v>#N/A</v>
      </c>
      <c r="AN1448" t="e">
        <f t="shared" si="366"/>
        <v>#N/A</v>
      </c>
      <c r="AO1448" s="261" t="e">
        <f t="shared" si="367"/>
        <v>#N/A</v>
      </c>
      <c r="AP1448" s="261" t="e">
        <f t="shared" si="368"/>
        <v>#N/A</v>
      </c>
      <c r="AQ1448" s="261" t="e">
        <f t="shared" si="369"/>
        <v>#N/A</v>
      </c>
      <c r="BB1448">
        <f t="shared" si="372"/>
        <v>0</v>
      </c>
      <c r="BC1448">
        <f t="shared" si="370"/>
        <v>0</v>
      </c>
      <c r="BD1448" s="28">
        <f t="shared" si="371"/>
        <v>0</v>
      </c>
    </row>
    <row r="1449" spans="37:56" x14ac:dyDescent="0.25">
      <c r="AK1449">
        <v>0</v>
      </c>
      <c r="AL1449" t="e">
        <f t="shared" si="364"/>
        <v>#N/A</v>
      </c>
      <c r="AM1449" t="e">
        <f t="shared" si="365"/>
        <v>#N/A</v>
      </c>
      <c r="AN1449" t="e">
        <f t="shared" si="366"/>
        <v>#N/A</v>
      </c>
      <c r="AO1449" s="261" t="e">
        <f t="shared" si="367"/>
        <v>#N/A</v>
      </c>
      <c r="AP1449" s="261" t="e">
        <f t="shared" si="368"/>
        <v>#N/A</v>
      </c>
      <c r="AQ1449" s="261" t="e">
        <f t="shared" si="369"/>
        <v>#N/A</v>
      </c>
      <c r="BB1449">
        <f t="shared" si="372"/>
        <v>0</v>
      </c>
      <c r="BC1449">
        <f t="shared" si="370"/>
        <v>0</v>
      </c>
      <c r="BD1449" s="28">
        <f t="shared" si="371"/>
        <v>0</v>
      </c>
    </row>
    <row r="1450" spans="37:56" x14ac:dyDescent="0.25">
      <c r="AK1450">
        <v>0</v>
      </c>
      <c r="AL1450" t="e">
        <f t="shared" si="364"/>
        <v>#N/A</v>
      </c>
      <c r="AM1450" t="e">
        <f t="shared" si="365"/>
        <v>#N/A</v>
      </c>
      <c r="AN1450" t="e">
        <f t="shared" si="366"/>
        <v>#N/A</v>
      </c>
      <c r="AO1450" s="261" t="e">
        <f t="shared" si="367"/>
        <v>#N/A</v>
      </c>
      <c r="AP1450" s="261" t="e">
        <f t="shared" si="368"/>
        <v>#N/A</v>
      </c>
      <c r="AQ1450" s="261" t="e">
        <f t="shared" si="369"/>
        <v>#N/A</v>
      </c>
      <c r="BB1450">
        <f t="shared" si="372"/>
        <v>0</v>
      </c>
      <c r="BC1450">
        <f t="shared" si="370"/>
        <v>0</v>
      </c>
      <c r="BD1450" s="28">
        <f t="shared" si="371"/>
        <v>0</v>
      </c>
    </row>
    <row r="1451" spans="37:56" x14ac:dyDescent="0.25">
      <c r="AK1451">
        <v>0</v>
      </c>
      <c r="AL1451" t="e">
        <f t="shared" si="364"/>
        <v>#N/A</v>
      </c>
      <c r="AM1451" t="e">
        <f t="shared" si="365"/>
        <v>#N/A</v>
      </c>
      <c r="AN1451" t="e">
        <f t="shared" si="366"/>
        <v>#N/A</v>
      </c>
      <c r="AO1451" s="261" t="e">
        <f t="shared" si="367"/>
        <v>#N/A</v>
      </c>
      <c r="AP1451" s="261" t="e">
        <f t="shared" si="368"/>
        <v>#N/A</v>
      </c>
      <c r="AQ1451" s="261" t="e">
        <f t="shared" si="369"/>
        <v>#N/A</v>
      </c>
      <c r="BB1451">
        <f t="shared" si="372"/>
        <v>0</v>
      </c>
      <c r="BC1451">
        <f t="shared" si="370"/>
        <v>0</v>
      </c>
      <c r="BD1451" s="28">
        <f t="shared" si="371"/>
        <v>0</v>
      </c>
    </row>
    <row r="1452" spans="37:56" x14ac:dyDescent="0.25">
      <c r="AK1452">
        <v>0</v>
      </c>
      <c r="AL1452" t="e">
        <f t="shared" si="364"/>
        <v>#N/A</v>
      </c>
      <c r="AM1452" t="e">
        <f t="shared" si="365"/>
        <v>#N/A</v>
      </c>
      <c r="AN1452" t="e">
        <f t="shared" si="366"/>
        <v>#N/A</v>
      </c>
      <c r="AO1452" s="261" t="e">
        <f t="shared" si="367"/>
        <v>#N/A</v>
      </c>
      <c r="AP1452" s="261" t="e">
        <f t="shared" si="368"/>
        <v>#N/A</v>
      </c>
      <c r="AQ1452" s="261" t="e">
        <f t="shared" si="369"/>
        <v>#N/A</v>
      </c>
      <c r="BB1452">
        <f t="shared" si="372"/>
        <v>0</v>
      </c>
      <c r="BC1452">
        <f t="shared" si="370"/>
        <v>0</v>
      </c>
      <c r="BD1452" s="28">
        <f t="shared" si="371"/>
        <v>0</v>
      </c>
    </row>
    <row r="1453" spans="37:56" x14ac:dyDescent="0.25">
      <c r="AK1453">
        <v>0</v>
      </c>
      <c r="AL1453" t="e">
        <f t="shared" si="364"/>
        <v>#N/A</v>
      </c>
      <c r="AM1453" t="e">
        <f t="shared" si="365"/>
        <v>#N/A</v>
      </c>
      <c r="AN1453" t="e">
        <f t="shared" si="366"/>
        <v>#N/A</v>
      </c>
      <c r="AO1453" s="261" t="e">
        <f t="shared" si="367"/>
        <v>#N/A</v>
      </c>
      <c r="AP1453" s="261" t="e">
        <f t="shared" si="368"/>
        <v>#N/A</v>
      </c>
      <c r="AQ1453" s="261" t="e">
        <f t="shared" si="369"/>
        <v>#N/A</v>
      </c>
      <c r="BB1453">
        <f t="shared" si="372"/>
        <v>0</v>
      </c>
      <c r="BC1453">
        <f t="shared" si="370"/>
        <v>0</v>
      </c>
      <c r="BD1453" s="28">
        <f t="shared" si="371"/>
        <v>0</v>
      </c>
    </row>
    <row r="1454" spans="37:56" x14ac:dyDescent="0.25">
      <c r="AK1454">
        <v>0</v>
      </c>
      <c r="AL1454" t="e">
        <f t="shared" si="364"/>
        <v>#N/A</v>
      </c>
      <c r="AM1454" t="e">
        <f t="shared" si="365"/>
        <v>#N/A</v>
      </c>
      <c r="AN1454" t="e">
        <f t="shared" si="366"/>
        <v>#N/A</v>
      </c>
      <c r="AO1454" s="261" t="e">
        <f t="shared" si="367"/>
        <v>#N/A</v>
      </c>
      <c r="AP1454" s="261" t="e">
        <f t="shared" si="368"/>
        <v>#N/A</v>
      </c>
      <c r="AQ1454" s="261" t="e">
        <f t="shared" si="369"/>
        <v>#N/A</v>
      </c>
      <c r="BB1454">
        <f t="shared" si="372"/>
        <v>0</v>
      </c>
      <c r="BC1454">
        <f t="shared" si="370"/>
        <v>0</v>
      </c>
      <c r="BD1454" s="28">
        <f t="shared" si="371"/>
        <v>0</v>
      </c>
    </row>
    <row r="1455" spans="37:56" x14ac:dyDescent="0.25">
      <c r="AK1455">
        <v>0</v>
      </c>
      <c r="AL1455" t="e">
        <f t="shared" si="364"/>
        <v>#N/A</v>
      </c>
      <c r="AM1455" t="e">
        <f t="shared" si="365"/>
        <v>#N/A</v>
      </c>
      <c r="AN1455" t="e">
        <f t="shared" si="366"/>
        <v>#N/A</v>
      </c>
      <c r="AO1455" s="261" t="e">
        <f t="shared" si="367"/>
        <v>#N/A</v>
      </c>
      <c r="AP1455" s="261" t="e">
        <f t="shared" si="368"/>
        <v>#N/A</v>
      </c>
      <c r="AQ1455" s="261" t="e">
        <f t="shared" si="369"/>
        <v>#N/A</v>
      </c>
      <c r="BB1455">
        <f t="shared" si="372"/>
        <v>0</v>
      </c>
      <c r="BC1455">
        <f t="shared" si="370"/>
        <v>0</v>
      </c>
      <c r="BD1455" s="28">
        <f t="shared" si="371"/>
        <v>0</v>
      </c>
    </row>
    <row r="1456" spans="37:56" x14ac:dyDescent="0.25">
      <c r="AK1456">
        <v>0</v>
      </c>
      <c r="AL1456" t="e">
        <f t="shared" si="364"/>
        <v>#N/A</v>
      </c>
      <c r="AM1456" t="e">
        <f t="shared" si="365"/>
        <v>#N/A</v>
      </c>
      <c r="AN1456" t="e">
        <f t="shared" si="366"/>
        <v>#N/A</v>
      </c>
      <c r="AO1456" s="261" t="e">
        <f t="shared" si="367"/>
        <v>#N/A</v>
      </c>
      <c r="AP1456" s="261" t="e">
        <f t="shared" si="368"/>
        <v>#N/A</v>
      </c>
      <c r="AQ1456" s="261" t="e">
        <f t="shared" si="369"/>
        <v>#N/A</v>
      </c>
      <c r="BB1456">
        <f t="shared" si="372"/>
        <v>0</v>
      </c>
      <c r="BC1456">
        <f t="shared" si="370"/>
        <v>0</v>
      </c>
      <c r="BD1456" s="28">
        <f t="shared" si="371"/>
        <v>0</v>
      </c>
    </row>
    <row r="1457" spans="37:56" x14ac:dyDescent="0.25">
      <c r="AK1457">
        <v>0</v>
      </c>
      <c r="AL1457" t="e">
        <f t="shared" si="364"/>
        <v>#N/A</v>
      </c>
      <c r="AM1457" t="e">
        <f t="shared" si="365"/>
        <v>#N/A</v>
      </c>
      <c r="AN1457" t="e">
        <f t="shared" si="366"/>
        <v>#N/A</v>
      </c>
      <c r="AO1457" s="261" t="e">
        <f t="shared" si="367"/>
        <v>#N/A</v>
      </c>
      <c r="AP1457" s="261" t="e">
        <f t="shared" si="368"/>
        <v>#N/A</v>
      </c>
      <c r="AQ1457" s="261" t="e">
        <f t="shared" si="369"/>
        <v>#N/A</v>
      </c>
      <c r="BB1457">
        <f t="shared" si="372"/>
        <v>0</v>
      </c>
      <c r="BC1457">
        <f t="shared" si="370"/>
        <v>0</v>
      </c>
      <c r="BD1457" s="28">
        <f t="shared" si="371"/>
        <v>0</v>
      </c>
    </row>
    <row r="1458" spans="37:56" x14ac:dyDescent="0.25">
      <c r="AK1458">
        <v>0</v>
      </c>
      <c r="AL1458" t="e">
        <f t="shared" si="364"/>
        <v>#N/A</v>
      </c>
      <c r="AM1458" t="e">
        <f t="shared" si="365"/>
        <v>#N/A</v>
      </c>
      <c r="AN1458" t="e">
        <f t="shared" si="366"/>
        <v>#N/A</v>
      </c>
      <c r="AO1458" s="261" t="e">
        <f t="shared" si="367"/>
        <v>#N/A</v>
      </c>
      <c r="AP1458" s="261" t="e">
        <f t="shared" si="368"/>
        <v>#N/A</v>
      </c>
      <c r="AQ1458" s="261" t="e">
        <f t="shared" si="369"/>
        <v>#N/A</v>
      </c>
      <c r="BB1458">
        <f t="shared" si="372"/>
        <v>0</v>
      </c>
      <c r="BC1458">
        <f t="shared" si="370"/>
        <v>0</v>
      </c>
      <c r="BD1458" s="28">
        <f t="shared" si="371"/>
        <v>0</v>
      </c>
    </row>
    <row r="1459" spans="37:56" x14ac:dyDescent="0.25">
      <c r="AK1459">
        <v>0</v>
      </c>
      <c r="AL1459" t="e">
        <f t="shared" si="364"/>
        <v>#N/A</v>
      </c>
      <c r="AM1459" t="e">
        <f t="shared" si="365"/>
        <v>#N/A</v>
      </c>
      <c r="AN1459" t="e">
        <f t="shared" si="366"/>
        <v>#N/A</v>
      </c>
      <c r="AO1459" s="261" t="e">
        <f t="shared" si="367"/>
        <v>#N/A</v>
      </c>
      <c r="AP1459" s="261" t="e">
        <f t="shared" si="368"/>
        <v>#N/A</v>
      </c>
      <c r="AQ1459" s="261" t="e">
        <f t="shared" si="369"/>
        <v>#N/A</v>
      </c>
      <c r="BB1459">
        <f t="shared" si="372"/>
        <v>0</v>
      </c>
      <c r="BC1459">
        <f t="shared" si="370"/>
        <v>0</v>
      </c>
      <c r="BD1459" s="28">
        <f t="shared" si="371"/>
        <v>0</v>
      </c>
    </row>
    <row r="1460" spans="37:56" x14ac:dyDescent="0.25">
      <c r="AK1460">
        <v>0</v>
      </c>
      <c r="AL1460" t="e">
        <f t="shared" si="364"/>
        <v>#N/A</v>
      </c>
      <c r="AM1460" t="e">
        <f t="shared" si="365"/>
        <v>#N/A</v>
      </c>
      <c r="AN1460" t="e">
        <f t="shared" si="366"/>
        <v>#N/A</v>
      </c>
      <c r="AO1460" s="261" t="e">
        <f t="shared" si="367"/>
        <v>#N/A</v>
      </c>
      <c r="AP1460" s="261" t="e">
        <f t="shared" si="368"/>
        <v>#N/A</v>
      </c>
      <c r="AQ1460" s="261" t="e">
        <f t="shared" si="369"/>
        <v>#N/A</v>
      </c>
      <c r="BB1460">
        <f t="shared" si="372"/>
        <v>0</v>
      </c>
      <c r="BC1460">
        <f t="shared" si="370"/>
        <v>0</v>
      </c>
      <c r="BD1460" s="28">
        <f t="shared" si="371"/>
        <v>0</v>
      </c>
    </row>
    <row r="1461" spans="37:56" x14ac:dyDescent="0.25">
      <c r="AK1461">
        <v>0</v>
      </c>
      <c r="AL1461" t="e">
        <f t="shared" si="364"/>
        <v>#N/A</v>
      </c>
      <c r="AM1461" t="e">
        <f t="shared" si="365"/>
        <v>#N/A</v>
      </c>
      <c r="AN1461" t="e">
        <f t="shared" si="366"/>
        <v>#N/A</v>
      </c>
      <c r="AO1461" s="261" t="e">
        <f t="shared" si="367"/>
        <v>#N/A</v>
      </c>
      <c r="AP1461" s="261" t="e">
        <f t="shared" si="368"/>
        <v>#N/A</v>
      </c>
      <c r="AQ1461" s="261" t="e">
        <f t="shared" si="369"/>
        <v>#N/A</v>
      </c>
      <c r="BB1461">
        <f t="shared" si="372"/>
        <v>0</v>
      </c>
      <c r="BC1461">
        <f t="shared" si="370"/>
        <v>0</v>
      </c>
      <c r="BD1461" s="28">
        <f t="shared" si="371"/>
        <v>0</v>
      </c>
    </row>
    <row r="1462" spans="37:56" x14ac:dyDescent="0.25">
      <c r="AK1462">
        <v>0</v>
      </c>
      <c r="AL1462" t="e">
        <f t="shared" si="364"/>
        <v>#N/A</v>
      </c>
      <c r="AM1462" t="e">
        <f t="shared" si="365"/>
        <v>#N/A</v>
      </c>
      <c r="AN1462" t="e">
        <f t="shared" si="366"/>
        <v>#N/A</v>
      </c>
      <c r="AO1462" s="261" t="e">
        <f t="shared" si="367"/>
        <v>#N/A</v>
      </c>
      <c r="AP1462" s="261" t="e">
        <f t="shared" si="368"/>
        <v>#N/A</v>
      </c>
      <c r="AQ1462" s="261" t="e">
        <f t="shared" si="369"/>
        <v>#N/A</v>
      </c>
      <c r="BB1462">
        <f t="shared" si="372"/>
        <v>0</v>
      </c>
      <c r="BC1462">
        <f t="shared" si="370"/>
        <v>0</v>
      </c>
      <c r="BD1462" s="28">
        <f t="shared" si="371"/>
        <v>0</v>
      </c>
    </row>
    <row r="1463" spans="37:56" x14ac:dyDescent="0.25">
      <c r="AK1463">
        <v>0</v>
      </c>
      <c r="AL1463" t="e">
        <f t="shared" si="364"/>
        <v>#N/A</v>
      </c>
      <c r="AM1463" t="e">
        <f t="shared" si="365"/>
        <v>#N/A</v>
      </c>
      <c r="AN1463" t="e">
        <f t="shared" si="366"/>
        <v>#N/A</v>
      </c>
      <c r="AO1463" s="261" t="e">
        <f t="shared" si="367"/>
        <v>#N/A</v>
      </c>
      <c r="AP1463" s="261" t="e">
        <f t="shared" si="368"/>
        <v>#N/A</v>
      </c>
      <c r="AQ1463" s="261" t="e">
        <f t="shared" si="369"/>
        <v>#N/A</v>
      </c>
      <c r="BB1463">
        <f t="shared" si="372"/>
        <v>0</v>
      </c>
      <c r="BC1463">
        <f t="shared" si="370"/>
        <v>0</v>
      </c>
      <c r="BD1463" s="28">
        <f t="shared" si="371"/>
        <v>0</v>
      </c>
    </row>
    <row r="1464" spans="37:56" x14ac:dyDescent="0.25">
      <c r="AK1464">
        <v>0</v>
      </c>
      <c r="AL1464" t="e">
        <f t="shared" si="364"/>
        <v>#N/A</v>
      </c>
      <c r="AM1464" t="e">
        <f t="shared" si="365"/>
        <v>#N/A</v>
      </c>
      <c r="AN1464" t="e">
        <f t="shared" si="366"/>
        <v>#N/A</v>
      </c>
      <c r="AO1464" s="261" t="e">
        <f t="shared" si="367"/>
        <v>#N/A</v>
      </c>
      <c r="AP1464" s="261" t="e">
        <f t="shared" si="368"/>
        <v>#N/A</v>
      </c>
      <c r="AQ1464" s="261" t="e">
        <f t="shared" si="369"/>
        <v>#N/A</v>
      </c>
      <c r="BB1464">
        <f t="shared" si="372"/>
        <v>0</v>
      </c>
      <c r="BC1464">
        <f t="shared" si="370"/>
        <v>0</v>
      </c>
      <c r="BD1464" s="28">
        <f t="shared" si="371"/>
        <v>0</v>
      </c>
    </row>
    <row r="1465" spans="37:56" x14ac:dyDescent="0.25">
      <c r="AK1465">
        <v>0</v>
      </c>
      <c r="AL1465" t="e">
        <f t="shared" si="364"/>
        <v>#N/A</v>
      </c>
      <c r="AM1465" t="e">
        <f t="shared" si="365"/>
        <v>#N/A</v>
      </c>
      <c r="AN1465" t="e">
        <f t="shared" si="366"/>
        <v>#N/A</v>
      </c>
      <c r="AO1465" s="261" t="e">
        <f t="shared" si="367"/>
        <v>#N/A</v>
      </c>
      <c r="AP1465" s="261" t="e">
        <f t="shared" si="368"/>
        <v>#N/A</v>
      </c>
      <c r="AQ1465" s="261" t="e">
        <f t="shared" si="369"/>
        <v>#N/A</v>
      </c>
      <c r="BB1465">
        <f t="shared" si="372"/>
        <v>0</v>
      </c>
      <c r="BC1465">
        <f t="shared" si="370"/>
        <v>0</v>
      </c>
      <c r="BD1465" s="28">
        <f t="shared" si="371"/>
        <v>0</v>
      </c>
    </row>
    <row r="1466" spans="37:56" x14ac:dyDescent="0.25">
      <c r="AK1466">
        <v>0</v>
      </c>
      <c r="AL1466" t="e">
        <f t="shared" si="364"/>
        <v>#N/A</v>
      </c>
      <c r="AM1466" t="e">
        <f t="shared" si="365"/>
        <v>#N/A</v>
      </c>
      <c r="AN1466" t="e">
        <f t="shared" si="366"/>
        <v>#N/A</v>
      </c>
      <c r="AO1466" s="261" t="e">
        <f t="shared" si="367"/>
        <v>#N/A</v>
      </c>
      <c r="AP1466" s="261" t="e">
        <f t="shared" si="368"/>
        <v>#N/A</v>
      </c>
      <c r="AQ1466" s="261" t="e">
        <f t="shared" si="369"/>
        <v>#N/A</v>
      </c>
      <c r="BB1466">
        <f t="shared" si="372"/>
        <v>0</v>
      </c>
      <c r="BC1466">
        <f t="shared" si="370"/>
        <v>0</v>
      </c>
      <c r="BD1466" s="28">
        <f t="shared" si="371"/>
        <v>0</v>
      </c>
    </row>
    <row r="1467" spans="37:56" x14ac:dyDescent="0.25">
      <c r="AK1467">
        <v>0</v>
      </c>
      <c r="AL1467" t="e">
        <f t="shared" si="364"/>
        <v>#N/A</v>
      </c>
      <c r="AM1467" t="e">
        <f t="shared" si="365"/>
        <v>#N/A</v>
      </c>
      <c r="AN1467" t="e">
        <f t="shared" si="366"/>
        <v>#N/A</v>
      </c>
      <c r="AO1467" s="261" t="e">
        <f t="shared" si="367"/>
        <v>#N/A</v>
      </c>
      <c r="AP1467" s="261" t="e">
        <f t="shared" si="368"/>
        <v>#N/A</v>
      </c>
      <c r="AQ1467" s="261" t="e">
        <f t="shared" si="369"/>
        <v>#N/A</v>
      </c>
      <c r="BB1467">
        <f t="shared" si="372"/>
        <v>0</v>
      </c>
      <c r="BC1467">
        <f t="shared" si="370"/>
        <v>0</v>
      </c>
      <c r="BD1467" s="28">
        <f t="shared" si="371"/>
        <v>0</v>
      </c>
    </row>
    <row r="1468" spans="37:56" x14ac:dyDescent="0.25">
      <c r="AK1468">
        <v>0</v>
      </c>
      <c r="AL1468" t="e">
        <f t="shared" si="364"/>
        <v>#N/A</v>
      </c>
      <c r="AM1468" t="e">
        <f t="shared" si="365"/>
        <v>#N/A</v>
      </c>
      <c r="AN1468" t="e">
        <f t="shared" si="366"/>
        <v>#N/A</v>
      </c>
      <c r="AO1468" s="261" t="e">
        <f t="shared" si="367"/>
        <v>#N/A</v>
      </c>
      <c r="AP1468" s="261" t="e">
        <f t="shared" si="368"/>
        <v>#N/A</v>
      </c>
      <c r="AQ1468" s="261" t="e">
        <f t="shared" si="369"/>
        <v>#N/A</v>
      </c>
      <c r="BB1468">
        <f t="shared" si="372"/>
        <v>0</v>
      </c>
      <c r="BC1468">
        <f t="shared" si="370"/>
        <v>0</v>
      </c>
      <c r="BD1468" s="28">
        <f t="shared" si="371"/>
        <v>0</v>
      </c>
    </row>
    <row r="1469" spans="37:56" x14ac:dyDescent="0.25">
      <c r="AK1469">
        <v>0</v>
      </c>
      <c r="AL1469" t="e">
        <f t="shared" si="364"/>
        <v>#N/A</v>
      </c>
      <c r="AM1469" t="e">
        <f t="shared" si="365"/>
        <v>#N/A</v>
      </c>
      <c r="AN1469" t="e">
        <f t="shared" si="366"/>
        <v>#N/A</v>
      </c>
      <c r="AO1469" s="261" t="e">
        <f t="shared" si="367"/>
        <v>#N/A</v>
      </c>
      <c r="AP1469" s="261" t="e">
        <f t="shared" si="368"/>
        <v>#N/A</v>
      </c>
      <c r="AQ1469" s="261" t="e">
        <f t="shared" si="369"/>
        <v>#N/A</v>
      </c>
      <c r="BB1469">
        <f t="shared" si="372"/>
        <v>0</v>
      </c>
      <c r="BC1469">
        <f t="shared" si="370"/>
        <v>0</v>
      </c>
      <c r="BD1469" s="28">
        <f t="shared" si="371"/>
        <v>0</v>
      </c>
    </row>
    <row r="1470" spans="37:56" x14ac:dyDescent="0.25">
      <c r="AK1470">
        <v>0</v>
      </c>
      <c r="AL1470" t="e">
        <f t="shared" si="364"/>
        <v>#N/A</v>
      </c>
      <c r="AM1470" t="e">
        <f t="shared" si="365"/>
        <v>#N/A</v>
      </c>
      <c r="AN1470" t="e">
        <f t="shared" si="366"/>
        <v>#N/A</v>
      </c>
      <c r="AO1470" s="261" t="e">
        <f t="shared" si="367"/>
        <v>#N/A</v>
      </c>
      <c r="AP1470" s="261" t="e">
        <f t="shared" si="368"/>
        <v>#N/A</v>
      </c>
      <c r="AQ1470" s="261" t="e">
        <f t="shared" si="369"/>
        <v>#N/A</v>
      </c>
      <c r="BB1470">
        <f t="shared" si="372"/>
        <v>0</v>
      </c>
      <c r="BC1470">
        <f t="shared" si="370"/>
        <v>0</v>
      </c>
      <c r="BD1470" s="28">
        <f t="shared" si="371"/>
        <v>0</v>
      </c>
    </row>
    <row r="1471" spans="37:56" x14ac:dyDescent="0.25">
      <c r="AK1471">
        <v>0</v>
      </c>
      <c r="AL1471" t="e">
        <f t="shared" si="364"/>
        <v>#N/A</v>
      </c>
      <c r="AM1471" t="e">
        <f t="shared" si="365"/>
        <v>#N/A</v>
      </c>
      <c r="AN1471" t="e">
        <f t="shared" si="366"/>
        <v>#N/A</v>
      </c>
      <c r="AO1471" s="261" t="e">
        <f t="shared" si="367"/>
        <v>#N/A</v>
      </c>
      <c r="AP1471" s="261" t="e">
        <f t="shared" si="368"/>
        <v>#N/A</v>
      </c>
      <c r="AQ1471" s="261" t="e">
        <f t="shared" si="369"/>
        <v>#N/A</v>
      </c>
      <c r="BB1471">
        <f t="shared" si="372"/>
        <v>0</v>
      </c>
      <c r="BC1471">
        <f t="shared" si="370"/>
        <v>0</v>
      </c>
      <c r="BD1471" s="28">
        <f t="shared" si="371"/>
        <v>0</v>
      </c>
    </row>
    <row r="1472" spans="37:56" x14ac:dyDescent="0.25">
      <c r="AK1472">
        <v>0</v>
      </c>
      <c r="AL1472" t="e">
        <f t="shared" si="364"/>
        <v>#N/A</v>
      </c>
      <c r="AM1472" t="e">
        <f t="shared" si="365"/>
        <v>#N/A</v>
      </c>
      <c r="AN1472" t="e">
        <f t="shared" si="366"/>
        <v>#N/A</v>
      </c>
      <c r="AO1472" s="261" t="e">
        <f t="shared" si="367"/>
        <v>#N/A</v>
      </c>
      <c r="AP1472" s="261" t="e">
        <f t="shared" si="368"/>
        <v>#N/A</v>
      </c>
      <c r="AQ1472" s="261" t="e">
        <f t="shared" si="369"/>
        <v>#N/A</v>
      </c>
      <c r="BB1472">
        <f t="shared" si="372"/>
        <v>0</v>
      </c>
      <c r="BC1472">
        <f t="shared" si="370"/>
        <v>0</v>
      </c>
      <c r="BD1472" s="28">
        <f t="shared" si="371"/>
        <v>0</v>
      </c>
    </row>
    <row r="1473" spans="37:56" x14ac:dyDescent="0.25">
      <c r="AK1473">
        <v>0</v>
      </c>
      <c r="AL1473" t="e">
        <f t="shared" si="364"/>
        <v>#N/A</v>
      </c>
      <c r="AM1473" t="e">
        <f t="shared" si="365"/>
        <v>#N/A</v>
      </c>
      <c r="AN1473" t="e">
        <f t="shared" si="366"/>
        <v>#N/A</v>
      </c>
      <c r="AO1473" s="261" t="e">
        <f t="shared" si="367"/>
        <v>#N/A</v>
      </c>
      <c r="AP1473" s="261" t="e">
        <f t="shared" si="368"/>
        <v>#N/A</v>
      </c>
      <c r="AQ1473" s="261" t="e">
        <f t="shared" si="369"/>
        <v>#N/A</v>
      </c>
      <c r="BB1473">
        <f t="shared" si="372"/>
        <v>0</v>
      </c>
      <c r="BC1473">
        <f t="shared" si="370"/>
        <v>0</v>
      </c>
      <c r="BD1473" s="28">
        <f t="shared" si="371"/>
        <v>0</v>
      </c>
    </row>
    <row r="1474" spans="37:56" x14ac:dyDescent="0.25">
      <c r="AK1474">
        <v>0</v>
      </c>
      <c r="AL1474" t="e">
        <f t="shared" si="364"/>
        <v>#N/A</v>
      </c>
      <c r="AM1474" t="e">
        <f t="shared" si="365"/>
        <v>#N/A</v>
      </c>
      <c r="AN1474" t="e">
        <f t="shared" si="366"/>
        <v>#N/A</v>
      </c>
      <c r="AO1474" s="261" t="e">
        <f t="shared" si="367"/>
        <v>#N/A</v>
      </c>
      <c r="AP1474" s="261" t="e">
        <f t="shared" si="368"/>
        <v>#N/A</v>
      </c>
      <c r="AQ1474" s="261" t="e">
        <f t="shared" si="369"/>
        <v>#N/A</v>
      </c>
      <c r="BB1474">
        <f t="shared" si="372"/>
        <v>0</v>
      </c>
      <c r="BC1474">
        <f t="shared" si="370"/>
        <v>0</v>
      </c>
      <c r="BD1474" s="28">
        <f t="shared" si="371"/>
        <v>0</v>
      </c>
    </row>
    <row r="1475" spans="37:56" x14ac:dyDescent="0.25">
      <c r="AK1475">
        <v>0</v>
      </c>
      <c r="AL1475" t="e">
        <f t="shared" ref="AL1475:AL1538" si="373">_xlfn.XLOOKUP(AK1475,A:A,F:F)</f>
        <v>#N/A</v>
      </c>
      <c r="AM1475" t="e">
        <f t="shared" ref="AM1475:AM1538" si="374">_xlfn.XLOOKUP(AK1475,A:A,J:J)</f>
        <v>#N/A</v>
      </c>
      <c r="AN1475" t="e">
        <f t="shared" ref="AN1475:AN1538" si="375">_xlfn.XLOOKUP(AK1475,A:A,M:M)+_xlfn.XLOOKUP(AK1475,A:A,N:N)</f>
        <v>#N/A</v>
      </c>
      <c r="AO1475" s="261" t="e">
        <f t="shared" ref="AO1475:AO1538" si="376">_xlfn.XLOOKUP(AK1475,A:A,AG:AG)</f>
        <v>#N/A</v>
      </c>
      <c r="AP1475" s="261" t="e">
        <f t="shared" ref="AP1475:AP1538" si="377">_xlfn.XLOOKUP(AK1475,A:A,AD:AD)</f>
        <v>#N/A</v>
      </c>
      <c r="AQ1475" s="261" t="e">
        <f t="shared" ref="AQ1475:AQ1538" si="378">_xlfn.XLOOKUP(AK1475,A:A,AE:AE)</f>
        <v>#N/A</v>
      </c>
      <c r="BB1475">
        <f t="shared" si="372"/>
        <v>0</v>
      </c>
      <c r="BC1475">
        <f t="shared" ref="BC1475:BC1538" si="379">_xlfn.XLOOKUP(BA1475,A:A,J:J)</f>
        <v>0</v>
      </c>
      <c r="BD1475" s="28">
        <f t="shared" ref="BD1475:BD1538" si="380">_xlfn.XLOOKUP(BA1475,A:A,M:M)+_xlfn.XLOOKUP(BA1475,A:A,N:N)</f>
        <v>0</v>
      </c>
    </row>
    <row r="1476" spans="37:56" x14ac:dyDescent="0.25">
      <c r="AK1476">
        <v>0</v>
      </c>
      <c r="AL1476" t="e">
        <f t="shared" si="373"/>
        <v>#N/A</v>
      </c>
      <c r="AM1476" t="e">
        <f t="shared" si="374"/>
        <v>#N/A</v>
      </c>
      <c r="AN1476" t="e">
        <f t="shared" si="375"/>
        <v>#N/A</v>
      </c>
      <c r="AO1476" s="261" t="e">
        <f t="shared" si="376"/>
        <v>#N/A</v>
      </c>
      <c r="AP1476" s="261" t="e">
        <f t="shared" si="377"/>
        <v>#N/A</v>
      </c>
      <c r="AQ1476" s="261" t="e">
        <f t="shared" si="378"/>
        <v>#N/A</v>
      </c>
      <c r="BB1476">
        <f t="shared" si="372"/>
        <v>0</v>
      </c>
      <c r="BC1476">
        <f t="shared" si="379"/>
        <v>0</v>
      </c>
      <c r="BD1476" s="28">
        <f t="shared" si="380"/>
        <v>0</v>
      </c>
    </row>
    <row r="1477" spans="37:56" x14ac:dyDescent="0.25">
      <c r="AK1477">
        <v>0</v>
      </c>
      <c r="AL1477" t="e">
        <f t="shared" si="373"/>
        <v>#N/A</v>
      </c>
      <c r="AM1477" t="e">
        <f t="shared" si="374"/>
        <v>#N/A</v>
      </c>
      <c r="AN1477" t="e">
        <f t="shared" si="375"/>
        <v>#N/A</v>
      </c>
      <c r="AO1477" s="261" t="e">
        <f t="shared" si="376"/>
        <v>#N/A</v>
      </c>
      <c r="AP1477" s="261" t="e">
        <f t="shared" si="377"/>
        <v>#N/A</v>
      </c>
      <c r="AQ1477" s="261" t="e">
        <f t="shared" si="378"/>
        <v>#N/A</v>
      </c>
      <c r="BB1477">
        <f t="shared" si="372"/>
        <v>0</v>
      </c>
      <c r="BC1477">
        <f t="shared" si="379"/>
        <v>0</v>
      </c>
      <c r="BD1477" s="28">
        <f t="shared" si="380"/>
        <v>0</v>
      </c>
    </row>
    <row r="1478" spans="37:56" x14ac:dyDescent="0.25">
      <c r="AK1478">
        <v>0</v>
      </c>
      <c r="AL1478" t="e">
        <f t="shared" si="373"/>
        <v>#N/A</v>
      </c>
      <c r="AM1478" t="e">
        <f t="shared" si="374"/>
        <v>#N/A</v>
      </c>
      <c r="AN1478" t="e">
        <f t="shared" si="375"/>
        <v>#N/A</v>
      </c>
      <c r="AO1478" s="261" t="e">
        <f t="shared" si="376"/>
        <v>#N/A</v>
      </c>
      <c r="AP1478" s="261" t="e">
        <f t="shared" si="377"/>
        <v>#N/A</v>
      </c>
      <c r="AQ1478" s="261" t="e">
        <f t="shared" si="378"/>
        <v>#N/A</v>
      </c>
      <c r="BB1478">
        <f t="shared" ref="BB1478:BB1541" si="381">_xlfn.XLOOKUP(BA1478,A:A,E:E)</f>
        <v>0</v>
      </c>
      <c r="BC1478">
        <f t="shared" si="379"/>
        <v>0</v>
      </c>
      <c r="BD1478" s="28">
        <f t="shared" si="380"/>
        <v>0</v>
      </c>
    </row>
    <row r="1479" spans="37:56" x14ac:dyDescent="0.25">
      <c r="AK1479">
        <v>0</v>
      </c>
      <c r="AL1479" t="e">
        <f t="shared" si="373"/>
        <v>#N/A</v>
      </c>
      <c r="AM1479" t="e">
        <f t="shared" si="374"/>
        <v>#N/A</v>
      </c>
      <c r="AN1479" t="e">
        <f t="shared" si="375"/>
        <v>#N/A</v>
      </c>
      <c r="AO1479" s="261" t="e">
        <f t="shared" si="376"/>
        <v>#N/A</v>
      </c>
      <c r="AP1479" s="261" t="e">
        <f t="shared" si="377"/>
        <v>#N/A</v>
      </c>
      <c r="AQ1479" s="261" t="e">
        <f t="shared" si="378"/>
        <v>#N/A</v>
      </c>
      <c r="BB1479">
        <f t="shared" si="381"/>
        <v>0</v>
      </c>
      <c r="BC1479">
        <f t="shared" si="379"/>
        <v>0</v>
      </c>
      <c r="BD1479" s="28">
        <f t="shared" si="380"/>
        <v>0</v>
      </c>
    </row>
    <row r="1480" spans="37:56" x14ac:dyDescent="0.25">
      <c r="AK1480">
        <v>0</v>
      </c>
      <c r="AL1480" t="e">
        <f t="shared" si="373"/>
        <v>#N/A</v>
      </c>
      <c r="AM1480" t="e">
        <f t="shared" si="374"/>
        <v>#N/A</v>
      </c>
      <c r="AN1480" t="e">
        <f t="shared" si="375"/>
        <v>#N/A</v>
      </c>
      <c r="AO1480" s="261" t="e">
        <f t="shared" si="376"/>
        <v>#N/A</v>
      </c>
      <c r="AP1480" s="261" t="e">
        <f t="shared" si="377"/>
        <v>#N/A</v>
      </c>
      <c r="AQ1480" s="261" t="e">
        <f t="shared" si="378"/>
        <v>#N/A</v>
      </c>
      <c r="BB1480">
        <f t="shared" si="381"/>
        <v>0</v>
      </c>
      <c r="BC1480">
        <f t="shared" si="379"/>
        <v>0</v>
      </c>
      <c r="BD1480" s="28">
        <f t="shared" si="380"/>
        <v>0</v>
      </c>
    </row>
    <row r="1481" spans="37:56" x14ac:dyDescent="0.25">
      <c r="AK1481">
        <v>0</v>
      </c>
      <c r="AL1481" t="e">
        <f t="shared" si="373"/>
        <v>#N/A</v>
      </c>
      <c r="AM1481" t="e">
        <f t="shared" si="374"/>
        <v>#N/A</v>
      </c>
      <c r="AN1481" t="e">
        <f t="shared" si="375"/>
        <v>#N/A</v>
      </c>
      <c r="AO1481" s="261" t="e">
        <f t="shared" si="376"/>
        <v>#N/A</v>
      </c>
      <c r="AP1481" s="261" t="e">
        <f t="shared" si="377"/>
        <v>#N/A</v>
      </c>
      <c r="AQ1481" s="261" t="e">
        <f t="shared" si="378"/>
        <v>#N/A</v>
      </c>
      <c r="BB1481">
        <f t="shared" si="381"/>
        <v>0</v>
      </c>
      <c r="BC1481">
        <f t="shared" si="379"/>
        <v>0</v>
      </c>
      <c r="BD1481" s="28">
        <f t="shared" si="380"/>
        <v>0</v>
      </c>
    </row>
    <row r="1482" spans="37:56" x14ac:dyDescent="0.25">
      <c r="AK1482">
        <v>0</v>
      </c>
      <c r="AL1482" t="e">
        <f t="shared" si="373"/>
        <v>#N/A</v>
      </c>
      <c r="AM1482" t="e">
        <f t="shared" si="374"/>
        <v>#N/A</v>
      </c>
      <c r="AN1482" t="e">
        <f t="shared" si="375"/>
        <v>#N/A</v>
      </c>
      <c r="AO1482" s="261" t="e">
        <f t="shared" si="376"/>
        <v>#N/A</v>
      </c>
      <c r="AP1482" s="261" t="e">
        <f t="shared" si="377"/>
        <v>#N/A</v>
      </c>
      <c r="AQ1482" s="261" t="e">
        <f t="shared" si="378"/>
        <v>#N/A</v>
      </c>
      <c r="BB1482">
        <f t="shared" si="381"/>
        <v>0</v>
      </c>
      <c r="BC1482">
        <f t="shared" si="379"/>
        <v>0</v>
      </c>
      <c r="BD1482" s="28">
        <f t="shared" si="380"/>
        <v>0</v>
      </c>
    </row>
    <row r="1483" spans="37:56" x14ac:dyDescent="0.25">
      <c r="AK1483">
        <v>0</v>
      </c>
      <c r="AL1483" t="e">
        <f t="shared" si="373"/>
        <v>#N/A</v>
      </c>
      <c r="AM1483" t="e">
        <f t="shared" si="374"/>
        <v>#N/A</v>
      </c>
      <c r="AN1483" t="e">
        <f t="shared" si="375"/>
        <v>#N/A</v>
      </c>
      <c r="AO1483" s="261" t="e">
        <f t="shared" si="376"/>
        <v>#N/A</v>
      </c>
      <c r="AP1483" s="261" t="e">
        <f t="shared" si="377"/>
        <v>#N/A</v>
      </c>
      <c r="AQ1483" s="261" t="e">
        <f t="shared" si="378"/>
        <v>#N/A</v>
      </c>
      <c r="BB1483">
        <f t="shared" si="381"/>
        <v>0</v>
      </c>
      <c r="BC1483">
        <f t="shared" si="379"/>
        <v>0</v>
      </c>
      <c r="BD1483" s="28">
        <f t="shared" si="380"/>
        <v>0</v>
      </c>
    </row>
    <row r="1484" spans="37:56" x14ac:dyDescent="0.25">
      <c r="AK1484">
        <v>0</v>
      </c>
      <c r="AL1484" t="e">
        <f t="shared" si="373"/>
        <v>#N/A</v>
      </c>
      <c r="AM1484" t="e">
        <f t="shared" si="374"/>
        <v>#N/A</v>
      </c>
      <c r="AN1484" t="e">
        <f t="shared" si="375"/>
        <v>#N/A</v>
      </c>
      <c r="AO1484" s="261" t="e">
        <f t="shared" si="376"/>
        <v>#N/A</v>
      </c>
      <c r="AP1484" s="261" t="e">
        <f t="shared" si="377"/>
        <v>#N/A</v>
      </c>
      <c r="AQ1484" s="261" t="e">
        <f t="shared" si="378"/>
        <v>#N/A</v>
      </c>
      <c r="BB1484">
        <f t="shared" si="381"/>
        <v>0</v>
      </c>
      <c r="BC1484">
        <f t="shared" si="379"/>
        <v>0</v>
      </c>
      <c r="BD1484" s="28">
        <f t="shared" si="380"/>
        <v>0</v>
      </c>
    </row>
    <row r="1485" spans="37:56" x14ac:dyDescent="0.25">
      <c r="AK1485">
        <v>0</v>
      </c>
      <c r="AL1485" t="e">
        <f t="shared" si="373"/>
        <v>#N/A</v>
      </c>
      <c r="AM1485" t="e">
        <f t="shared" si="374"/>
        <v>#N/A</v>
      </c>
      <c r="AN1485" t="e">
        <f t="shared" si="375"/>
        <v>#N/A</v>
      </c>
      <c r="AO1485" s="261" t="e">
        <f t="shared" si="376"/>
        <v>#N/A</v>
      </c>
      <c r="AP1485" s="261" t="e">
        <f t="shared" si="377"/>
        <v>#N/A</v>
      </c>
      <c r="AQ1485" s="261" t="e">
        <f t="shared" si="378"/>
        <v>#N/A</v>
      </c>
      <c r="BB1485">
        <f t="shared" si="381"/>
        <v>0</v>
      </c>
      <c r="BC1485">
        <f t="shared" si="379"/>
        <v>0</v>
      </c>
      <c r="BD1485" s="28">
        <f t="shared" si="380"/>
        <v>0</v>
      </c>
    </row>
    <row r="1486" spans="37:56" x14ac:dyDescent="0.25">
      <c r="AK1486">
        <v>0</v>
      </c>
      <c r="AL1486" t="e">
        <f t="shared" si="373"/>
        <v>#N/A</v>
      </c>
      <c r="AM1486" t="e">
        <f t="shared" si="374"/>
        <v>#N/A</v>
      </c>
      <c r="AN1486" t="e">
        <f t="shared" si="375"/>
        <v>#N/A</v>
      </c>
      <c r="AO1486" s="261" t="e">
        <f t="shared" si="376"/>
        <v>#N/A</v>
      </c>
      <c r="AP1486" s="261" t="e">
        <f t="shared" si="377"/>
        <v>#N/A</v>
      </c>
      <c r="AQ1486" s="261" t="e">
        <f t="shared" si="378"/>
        <v>#N/A</v>
      </c>
      <c r="BB1486">
        <f t="shared" si="381"/>
        <v>0</v>
      </c>
      <c r="BC1486">
        <f t="shared" si="379"/>
        <v>0</v>
      </c>
      <c r="BD1486" s="28">
        <f t="shared" si="380"/>
        <v>0</v>
      </c>
    </row>
    <row r="1487" spans="37:56" x14ac:dyDescent="0.25">
      <c r="AK1487">
        <v>0</v>
      </c>
      <c r="AL1487" t="e">
        <f t="shared" si="373"/>
        <v>#N/A</v>
      </c>
      <c r="AM1487" t="e">
        <f t="shared" si="374"/>
        <v>#N/A</v>
      </c>
      <c r="AN1487" t="e">
        <f t="shared" si="375"/>
        <v>#N/A</v>
      </c>
      <c r="AO1487" s="261" t="e">
        <f t="shared" si="376"/>
        <v>#N/A</v>
      </c>
      <c r="AP1487" s="261" t="e">
        <f t="shared" si="377"/>
        <v>#N/A</v>
      </c>
      <c r="AQ1487" s="261" t="e">
        <f t="shared" si="378"/>
        <v>#N/A</v>
      </c>
      <c r="BB1487">
        <f t="shared" si="381"/>
        <v>0</v>
      </c>
      <c r="BC1487">
        <f t="shared" si="379"/>
        <v>0</v>
      </c>
      <c r="BD1487" s="28">
        <f t="shared" si="380"/>
        <v>0</v>
      </c>
    </row>
    <row r="1488" spans="37:56" x14ac:dyDescent="0.25">
      <c r="AK1488">
        <v>0</v>
      </c>
      <c r="AL1488" t="e">
        <f t="shared" si="373"/>
        <v>#N/A</v>
      </c>
      <c r="AM1488" t="e">
        <f t="shared" si="374"/>
        <v>#N/A</v>
      </c>
      <c r="AN1488" t="e">
        <f t="shared" si="375"/>
        <v>#N/A</v>
      </c>
      <c r="AO1488" s="261" t="e">
        <f t="shared" si="376"/>
        <v>#N/A</v>
      </c>
      <c r="AP1488" s="261" t="e">
        <f t="shared" si="377"/>
        <v>#N/A</v>
      </c>
      <c r="AQ1488" s="261" t="e">
        <f t="shared" si="378"/>
        <v>#N/A</v>
      </c>
      <c r="BB1488">
        <f t="shared" si="381"/>
        <v>0</v>
      </c>
      <c r="BC1488">
        <f t="shared" si="379"/>
        <v>0</v>
      </c>
      <c r="BD1488" s="28">
        <f t="shared" si="380"/>
        <v>0</v>
      </c>
    </row>
    <row r="1489" spans="37:56" x14ac:dyDescent="0.25">
      <c r="AK1489">
        <v>0</v>
      </c>
      <c r="AL1489" t="e">
        <f t="shared" si="373"/>
        <v>#N/A</v>
      </c>
      <c r="AM1489" t="e">
        <f t="shared" si="374"/>
        <v>#N/A</v>
      </c>
      <c r="AN1489" t="e">
        <f t="shared" si="375"/>
        <v>#N/A</v>
      </c>
      <c r="AO1489" s="261" t="e">
        <f t="shared" si="376"/>
        <v>#N/A</v>
      </c>
      <c r="AP1489" s="261" t="e">
        <f t="shared" si="377"/>
        <v>#N/A</v>
      </c>
      <c r="AQ1489" s="261" t="e">
        <f t="shared" si="378"/>
        <v>#N/A</v>
      </c>
      <c r="BB1489">
        <f t="shared" si="381"/>
        <v>0</v>
      </c>
      <c r="BC1489">
        <f t="shared" si="379"/>
        <v>0</v>
      </c>
      <c r="BD1489" s="28">
        <f t="shared" si="380"/>
        <v>0</v>
      </c>
    </row>
    <row r="1490" spans="37:56" x14ac:dyDescent="0.25">
      <c r="AK1490">
        <v>0</v>
      </c>
      <c r="AL1490" t="e">
        <f t="shared" si="373"/>
        <v>#N/A</v>
      </c>
      <c r="AM1490" t="e">
        <f t="shared" si="374"/>
        <v>#N/A</v>
      </c>
      <c r="AN1490" t="e">
        <f t="shared" si="375"/>
        <v>#N/A</v>
      </c>
      <c r="AO1490" s="261" t="e">
        <f t="shared" si="376"/>
        <v>#N/A</v>
      </c>
      <c r="AP1490" s="261" t="e">
        <f t="shared" si="377"/>
        <v>#N/A</v>
      </c>
      <c r="AQ1490" s="261" t="e">
        <f t="shared" si="378"/>
        <v>#N/A</v>
      </c>
      <c r="BB1490">
        <f t="shared" si="381"/>
        <v>0</v>
      </c>
      <c r="BC1490">
        <f t="shared" si="379"/>
        <v>0</v>
      </c>
      <c r="BD1490" s="28">
        <f t="shared" si="380"/>
        <v>0</v>
      </c>
    </row>
    <row r="1491" spans="37:56" x14ac:dyDescent="0.25">
      <c r="AK1491">
        <v>0</v>
      </c>
      <c r="AL1491" t="e">
        <f t="shared" si="373"/>
        <v>#N/A</v>
      </c>
      <c r="AM1491" t="e">
        <f t="shared" si="374"/>
        <v>#N/A</v>
      </c>
      <c r="AN1491" t="e">
        <f t="shared" si="375"/>
        <v>#N/A</v>
      </c>
      <c r="AO1491" s="261" t="e">
        <f t="shared" si="376"/>
        <v>#N/A</v>
      </c>
      <c r="AP1491" s="261" t="e">
        <f t="shared" si="377"/>
        <v>#N/A</v>
      </c>
      <c r="AQ1491" s="261" t="e">
        <f t="shared" si="378"/>
        <v>#N/A</v>
      </c>
      <c r="BB1491">
        <f t="shared" si="381"/>
        <v>0</v>
      </c>
      <c r="BC1491">
        <f t="shared" si="379"/>
        <v>0</v>
      </c>
      <c r="BD1491" s="28">
        <f t="shared" si="380"/>
        <v>0</v>
      </c>
    </row>
    <row r="1492" spans="37:56" x14ac:dyDescent="0.25">
      <c r="AK1492">
        <v>0</v>
      </c>
      <c r="AL1492" t="e">
        <f t="shared" si="373"/>
        <v>#N/A</v>
      </c>
      <c r="AM1492" t="e">
        <f t="shared" si="374"/>
        <v>#N/A</v>
      </c>
      <c r="AN1492" t="e">
        <f t="shared" si="375"/>
        <v>#N/A</v>
      </c>
      <c r="AO1492" s="261" t="e">
        <f t="shared" si="376"/>
        <v>#N/A</v>
      </c>
      <c r="AP1492" s="261" t="e">
        <f t="shared" si="377"/>
        <v>#N/A</v>
      </c>
      <c r="AQ1492" s="261" t="e">
        <f t="shared" si="378"/>
        <v>#N/A</v>
      </c>
      <c r="BB1492">
        <f t="shared" si="381"/>
        <v>0</v>
      </c>
      <c r="BC1492">
        <f t="shared" si="379"/>
        <v>0</v>
      </c>
      <c r="BD1492" s="28">
        <f t="shared" si="380"/>
        <v>0</v>
      </c>
    </row>
    <row r="1493" spans="37:56" x14ac:dyDescent="0.25">
      <c r="AK1493">
        <v>0</v>
      </c>
      <c r="AL1493" t="e">
        <f t="shared" si="373"/>
        <v>#N/A</v>
      </c>
      <c r="AM1493" t="e">
        <f t="shared" si="374"/>
        <v>#N/A</v>
      </c>
      <c r="AN1493" t="e">
        <f t="shared" si="375"/>
        <v>#N/A</v>
      </c>
      <c r="AO1493" s="261" t="e">
        <f t="shared" si="376"/>
        <v>#N/A</v>
      </c>
      <c r="AP1493" s="261" t="e">
        <f t="shared" si="377"/>
        <v>#N/A</v>
      </c>
      <c r="AQ1493" s="261" t="e">
        <f t="shared" si="378"/>
        <v>#N/A</v>
      </c>
      <c r="BB1493">
        <f t="shared" si="381"/>
        <v>0</v>
      </c>
      <c r="BC1493">
        <f t="shared" si="379"/>
        <v>0</v>
      </c>
      <c r="BD1493" s="28">
        <f t="shared" si="380"/>
        <v>0</v>
      </c>
    </row>
    <row r="1494" spans="37:56" x14ac:dyDescent="0.25">
      <c r="AK1494">
        <v>0</v>
      </c>
      <c r="AL1494" t="e">
        <f t="shared" si="373"/>
        <v>#N/A</v>
      </c>
      <c r="AM1494" t="e">
        <f t="shared" si="374"/>
        <v>#N/A</v>
      </c>
      <c r="AN1494" t="e">
        <f t="shared" si="375"/>
        <v>#N/A</v>
      </c>
      <c r="AO1494" s="261" t="e">
        <f t="shared" si="376"/>
        <v>#N/A</v>
      </c>
      <c r="AP1494" s="261" t="e">
        <f t="shared" si="377"/>
        <v>#N/A</v>
      </c>
      <c r="AQ1494" s="261" t="e">
        <f t="shared" si="378"/>
        <v>#N/A</v>
      </c>
      <c r="BB1494">
        <f t="shared" si="381"/>
        <v>0</v>
      </c>
      <c r="BC1494">
        <f t="shared" si="379"/>
        <v>0</v>
      </c>
      <c r="BD1494" s="28">
        <f t="shared" si="380"/>
        <v>0</v>
      </c>
    </row>
    <row r="1495" spans="37:56" x14ac:dyDescent="0.25">
      <c r="AK1495">
        <v>0</v>
      </c>
      <c r="AL1495" t="e">
        <f t="shared" si="373"/>
        <v>#N/A</v>
      </c>
      <c r="AM1495" t="e">
        <f t="shared" si="374"/>
        <v>#N/A</v>
      </c>
      <c r="AN1495" t="e">
        <f t="shared" si="375"/>
        <v>#N/A</v>
      </c>
      <c r="AO1495" s="261" t="e">
        <f t="shared" si="376"/>
        <v>#N/A</v>
      </c>
      <c r="AP1495" s="261" t="e">
        <f t="shared" si="377"/>
        <v>#N/A</v>
      </c>
      <c r="AQ1495" s="261" t="e">
        <f t="shared" si="378"/>
        <v>#N/A</v>
      </c>
      <c r="BB1495">
        <f t="shared" si="381"/>
        <v>0</v>
      </c>
      <c r="BC1495">
        <f t="shared" si="379"/>
        <v>0</v>
      </c>
      <c r="BD1495" s="28">
        <f t="shared" si="380"/>
        <v>0</v>
      </c>
    </row>
    <row r="1496" spans="37:56" x14ac:dyDescent="0.25">
      <c r="AK1496">
        <v>0</v>
      </c>
      <c r="AL1496" t="e">
        <f t="shared" si="373"/>
        <v>#N/A</v>
      </c>
      <c r="AM1496" t="e">
        <f t="shared" si="374"/>
        <v>#N/A</v>
      </c>
      <c r="AN1496" t="e">
        <f t="shared" si="375"/>
        <v>#N/A</v>
      </c>
      <c r="AO1496" s="261" t="e">
        <f t="shared" si="376"/>
        <v>#N/A</v>
      </c>
      <c r="AP1496" s="261" t="e">
        <f t="shared" si="377"/>
        <v>#N/A</v>
      </c>
      <c r="AQ1496" s="261" t="e">
        <f t="shared" si="378"/>
        <v>#N/A</v>
      </c>
      <c r="BB1496">
        <f t="shared" si="381"/>
        <v>0</v>
      </c>
      <c r="BC1496">
        <f t="shared" si="379"/>
        <v>0</v>
      </c>
      <c r="BD1496" s="28">
        <f t="shared" si="380"/>
        <v>0</v>
      </c>
    </row>
    <row r="1497" spans="37:56" x14ac:dyDescent="0.25">
      <c r="AK1497">
        <v>0</v>
      </c>
      <c r="AL1497" t="e">
        <f t="shared" si="373"/>
        <v>#N/A</v>
      </c>
      <c r="AM1497" t="e">
        <f t="shared" si="374"/>
        <v>#N/A</v>
      </c>
      <c r="AN1497" t="e">
        <f t="shared" si="375"/>
        <v>#N/A</v>
      </c>
      <c r="AO1497" s="261" t="e">
        <f t="shared" si="376"/>
        <v>#N/A</v>
      </c>
      <c r="AP1497" s="261" t="e">
        <f t="shared" si="377"/>
        <v>#N/A</v>
      </c>
      <c r="AQ1497" s="261" t="e">
        <f t="shared" si="378"/>
        <v>#N/A</v>
      </c>
      <c r="BB1497">
        <f t="shared" si="381"/>
        <v>0</v>
      </c>
      <c r="BC1497">
        <f t="shared" si="379"/>
        <v>0</v>
      </c>
      <c r="BD1497" s="28">
        <f t="shared" si="380"/>
        <v>0</v>
      </c>
    </row>
    <row r="1498" spans="37:56" x14ac:dyDescent="0.25">
      <c r="AK1498">
        <v>0</v>
      </c>
      <c r="AL1498" t="e">
        <f t="shared" si="373"/>
        <v>#N/A</v>
      </c>
      <c r="AM1498" t="e">
        <f t="shared" si="374"/>
        <v>#N/A</v>
      </c>
      <c r="AN1498" t="e">
        <f t="shared" si="375"/>
        <v>#N/A</v>
      </c>
      <c r="AO1498" s="261" t="e">
        <f t="shared" si="376"/>
        <v>#N/A</v>
      </c>
      <c r="AP1498" s="261" t="e">
        <f t="shared" si="377"/>
        <v>#N/A</v>
      </c>
      <c r="AQ1498" s="261" t="e">
        <f t="shared" si="378"/>
        <v>#N/A</v>
      </c>
      <c r="BB1498">
        <f t="shared" si="381"/>
        <v>0</v>
      </c>
      <c r="BC1498">
        <f t="shared" si="379"/>
        <v>0</v>
      </c>
      <c r="BD1498" s="28">
        <f t="shared" si="380"/>
        <v>0</v>
      </c>
    </row>
    <row r="1499" spans="37:56" x14ac:dyDescent="0.25">
      <c r="AK1499">
        <v>0</v>
      </c>
      <c r="AL1499" t="e">
        <f t="shared" si="373"/>
        <v>#N/A</v>
      </c>
      <c r="AM1499" t="e">
        <f t="shared" si="374"/>
        <v>#N/A</v>
      </c>
      <c r="AN1499" t="e">
        <f t="shared" si="375"/>
        <v>#N/A</v>
      </c>
      <c r="AO1499" s="261" t="e">
        <f t="shared" si="376"/>
        <v>#N/A</v>
      </c>
      <c r="AP1499" s="261" t="e">
        <f t="shared" si="377"/>
        <v>#N/A</v>
      </c>
      <c r="AQ1499" s="261" t="e">
        <f t="shared" si="378"/>
        <v>#N/A</v>
      </c>
      <c r="BB1499">
        <f t="shared" si="381"/>
        <v>0</v>
      </c>
      <c r="BC1499">
        <f t="shared" si="379"/>
        <v>0</v>
      </c>
      <c r="BD1499" s="28">
        <f t="shared" si="380"/>
        <v>0</v>
      </c>
    </row>
    <row r="1500" spans="37:56" x14ac:dyDescent="0.25">
      <c r="AK1500">
        <v>0</v>
      </c>
      <c r="AL1500" t="e">
        <f t="shared" si="373"/>
        <v>#N/A</v>
      </c>
      <c r="AM1500" t="e">
        <f t="shared" si="374"/>
        <v>#N/A</v>
      </c>
      <c r="AN1500" t="e">
        <f t="shared" si="375"/>
        <v>#N/A</v>
      </c>
      <c r="AO1500" s="261" t="e">
        <f t="shared" si="376"/>
        <v>#N/A</v>
      </c>
      <c r="AP1500" s="261" t="e">
        <f t="shared" si="377"/>
        <v>#N/A</v>
      </c>
      <c r="AQ1500" s="261" t="e">
        <f t="shared" si="378"/>
        <v>#N/A</v>
      </c>
      <c r="BB1500">
        <f t="shared" si="381"/>
        <v>0</v>
      </c>
      <c r="BC1500">
        <f t="shared" si="379"/>
        <v>0</v>
      </c>
      <c r="BD1500" s="28">
        <f t="shared" si="380"/>
        <v>0</v>
      </c>
    </row>
    <row r="1501" spans="37:56" x14ac:dyDescent="0.25">
      <c r="AK1501">
        <v>0</v>
      </c>
      <c r="AL1501" t="e">
        <f t="shared" si="373"/>
        <v>#N/A</v>
      </c>
      <c r="AM1501" t="e">
        <f t="shared" si="374"/>
        <v>#N/A</v>
      </c>
      <c r="AN1501" t="e">
        <f t="shared" si="375"/>
        <v>#N/A</v>
      </c>
      <c r="AO1501" s="261" t="e">
        <f t="shared" si="376"/>
        <v>#N/A</v>
      </c>
      <c r="AP1501" s="261" t="e">
        <f t="shared" si="377"/>
        <v>#N/A</v>
      </c>
      <c r="AQ1501" s="261" t="e">
        <f t="shared" si="378"/>
        <v>#N/A</v>
      </c>
      <c r="BB1501">
        <f t="shared" si="381"/>
        <v>0</v>
      </c>
      <c r="BC1501">
        <f t="shared" si="379"/>
        <v>0</v>
      </c>
      <c r="BD1501" s="28">
        <f t="shared" si="380"/>
        <v>0</v>
      </c>
    </row>
    <row r="1502" spans="37:56" x14ac:dyDescent="0.25">
      <c r="AK1502">
        <v>0</v>
      </c>
      <c r="AL1502" t="e">
        <f t="shared" si="373"/>
        <v>#N/A</v>
      </c>
      <c r="AM1502" t="e">
        <f t="shared" si="374"/>
        <v>#N/A</v>
      </c>
      <c r="AN1502" t="e">
        <f t="shared" si="375"/>
        <v>#N/A</v>
      </c>
      <c r="AO1502" s="261" t="e">
        <f t="shared" si="376"/>
        <v>#N/A</v>
      </c>
      <c r="AP1502" s="261" t="e">
        <f t="shared" si="377"/>
        <v>#N/A</v>
      </c>
      <c r="AQ1502" s="261" t="e">
        <f t="shared" si="378"/>
        <v>#N/A</v>
      </c>
      <c r="BB1502">
        <f t="shared" si="381"/>
        <v>0</v>
      </c>
      <c r="BC1502">
        <f t="shared" si="379"/>
        <v>0</v>
      </c>
      <c r="BD1502" s="28">
        <f t="shared" si="380"/>
        <v>0</v>
      </c>
    </row>
    <row r="1503" spans="37:56" x14ac:dyDescent="0.25">
      <c r="AK1503">
        <v>0</v>
      </c>
      <c r="AL1503" t="e">
        <f t="shared" si="373"/>
        <v>#N/A</v>
      </c>
      <c r="AM1503" t="e">
        <f t="shared" si="374"/>
        <v>#N/A</v>
      </c>
      <c r="AN1503" t="e">
        <f t="shared" si="375"/>
        <v>#N/A</v>
      </c>
      <c r="AO1503" s="261" t="e">
        <f t="shared" si="376"/>
        <v>#N/A</v>
      </c>
      <c r="AP1503" s="261" t="e">
        <f t="shared" si="377"/>
        <v>#N/A</v>
      </c>
      <c r="AQ1503" s="261" t="e">
        <f t="shared" si="378"/>
        <v>#N/A</v>
      </c>
      <c r="BB1503">
        <f t="shared" si="381"/>
        <v>0</v>
      </c>
      <c r="BC1503">
        <f t="shared" si="379"/>
        <v>0</v>
      </c>
      <c r="BD1503" s="28">
        <f t="shared" si="380"/>
        <v>0</v>
      </c>
    </row>
    <row r="1504" spans="37:56" x14ac:dyDescent="0.25">
      <c r="AK1504">
        <v>0</v>
      </c>
      <c r="AL1504" t="e">
        <f t="shared" si="373"/>
        <v>#N/A</v>
      </c>
      <c r="AM1504" t="e">
        <f t="shared" si="374"/>
        <v>#N/A</v>
      </c>
      <c r="AN1504" t="e">
        <f t="shared" si="375"/>
        <v>#N/A</v>
      </c>
      <c r="AO1504" s="261" t="e">
        <f t="shared" si="376"/>
        <v>#N/A</v>
      </c>
      <c r="AP1504" s="261" t="e">
        <f t="shared" si="377"/>
        <v>#N/A</v>
      </c>
      <c r="AQ1504" s="261" t="e">
        <f t="shared" si="378"/>
        <v>#N/A</v>
      </c>
      <c r="BB1504">
        <f t="shared" si="381"/>
        <v>0</v>
      </c>
      <c r="BC1504">
        <f t="shared" si="379"/>
        <v>0</v>
      </c>
      <c r="BD1504" s="28">
        <f t="shared" si="380"/>
        <v>0</v>
      </c>
    </row>
    <row r="1505" spans="37:56" x14ac:dyDescent="0.25">
      <c r="AK1505">
        <v>0</v>
      </c>
      <c r="AL1505" t="e">
        <f t="shared" si="373"/>
        <v>#N/A</v>
      </c>
      <c r="AM1505" t="e">
        <f t="shared" si="374"/>
        <v>#N/A</v>
      </c>
      <c r="AN1505" t="e">
        <f t="shared" si="375"/>
        <v>#N/A</v>
      </c>
      <c r="AO1505" s="261" t="e">
        <f t="shared" si="376"/>
        <v>#N/A</v>
      </c>
      <c r="AP1505" s="261" t="e">
        <f t="shared" si="377"/>
        <v>#N/A</v>
      </c>
      <c r="AQ1505" s="261" t="e">
        <f t="shared" si="378"/>
        <v>#N/A</v>
      </c>
      <c r="BB1505">
        <f t="shared" si="381"/>
        <v>0</v>
      </c>
      <c r="BC1505">
        <f t="shared" si="379"/>
        <v>0</v>
      </c>
      <c r="BD1505" s="28">
        <f t="shared" si="380"/>
        <v>0</v>
      </c>
    </row>
    <row r="1506" spans="37:56" x14ac:dyDescent="0.25">
      <c r="AK1506">
        <v>0</v>
      </c>
      <c r="AL1506" t="e">
        <f t="shared" si="373"/>
        <v>#N/A</v>
      </c>
      <c r="AM1506" t="e">
        <f t="shared" si="374"/>
        <v>#N/A</v>
      </c>
      <c r="AN1506" t="e">
        <f t="shared" si="375"/>
        <v>#N/A</v>
      </c>
      <c r="AO1506" s="261" t="e">
        <f t="shared" si="376"/>
        <v>#N/A</v>
      </c>
      <c r="AP1506" s="261" t="e">
        <f t="shared" si="377"/>
        <v>#N/A</v>
      </c>
      <c r="AQ1506" s="261" t="e">
        <f t="shared" si="378"/>
        <v>#N/A</v>
      </c>
      <c r="BB1506">
        <f t="shared" si="381"/>
        <v>0</v>
      </c>
      <c r="BC1506">
        <f t="shared" si="379"/>
        <v>0</v>
      </c>
      <c r="BD1506" s="28">
        <f t="shared" si="380"/>
        <v>0</v>
      </c>
    </row>
    <row r="1507" spans="37:56" x14ac:dyDescent="0.25">
      <c r="AK1507">
        <v>0</v>
      </c>
      <c r="AL1507" t="e">
        <f t="shared" si="373"/>
        <v>#N/A</v>
      </c>
      <c r="AM1507" t="e">
        <f t="shared" si="374"/>
        <v>#N/A</v>
      </c>
      <c r="AN1507" t="e">
        <f t="shared" si="375"/>
        <v>#N/A</v>
      </c>
      <c r="AO1507" s="261" t="e">
        <f t="shared" si="376"/>
        <v>#N/A</v>
      </c>
      <c r="AP1507" s="261" t="e">
        <f t="shared" si="377"/>
        <v>#N/A</v>
      </c>
      <c r="AQ1507" s="261" t="e">
        <f t="shared" si="378"/>
        <v>#N/A</v>
      </c>
      <c r="BB1507">
        <f t="shared" si="381"/>
        <v>0</v>
      </c>
      <c r="BC1507">
        <f t="shared" si="379"/>
        <v>0</v>
      </c>
      <c r="BD1507" s="28">
        <f t="shared" si="380"/>
        <v>0</v>
      </c>
    </row>
    <row r="1508" spans="37:56" x14ac:dyDescent="0.25">
      <c r="AK1508">
        <v>0</v>
      </c>
      <c r="AL1508" t="e">
        <f t="shared" si="373"/>
        <v>#N/A</v>
      </c>
      <c r="AM1508" t="e">
        <f t="shared" si="374"/>
        <v>#N/A</v>
      </c>
      <c r="AN1508" t="e">
        <f t="shared" si="375"/>
        <v>#N/A</v>
      </c>
      <c r="AO1508" s="261" t="e">
        <f t="shared" si="376"/>
        <v>#N/A</v>
      </c>
      <c r="AP1508" s="261" t="e">
        <f t="shared" si="377"/>
        <v>#N/A</v>
      </c>
      <c r="AQ1508" s="261" t="e">
        <f t="shared" si="378"/>
        <v>#N/A</v>
      </c>
      <c r="BB1508">
        <f t="shared" si="381"/>
        <v>0</v>
      </c>
      <c r="BC1508">
        <f t="shared" si="379"/>
        <v>0</v>
      </c>
      <c r="BD1508" s="28">
        <f t="shared" si="380"/>
        <v>0</v>
      </c>
    </row>
    <row r="1509" spans="37:56" x14ac:dyDescent="0.25">
      <c r="AK1509">
        <v>0</v>
      </c>
      <c r="AL1509" t="e">
        <f t="shared" si="373"/>
        <v>#N/A</v>
      </c>
      <c r="AM1509" t="e">
        <f t="shared" si="374"/>
        <v>#N/A</v>
      </c>
      <c r="AN1509" t="e">
        <f t="shared" si="375"/>
        <v>#N/A</v>
      </c>
      <c r="AO1509" s="261" t="e">
        <f t="shared" si="376"/>
        <v>#N/A</v>
      </c>
      <c r="AP1509" s="261" t="e">
        <f t="shared" si="377"/>
        <v>#N/A</v>
      </c>
      <c r="AQ1509" s="261" t="e">
        <f t="shared" si="378"/>
        <v>#N/A</v>
      </c>
      <c r="BB1509">
        <f t="shared" si="381"/>
        <v>0</v>
      </c>
      <c r="BC1509">
        <f t="shared" si="379"/>
        <v>0</v>
      </c>
      <c r="BD1509" s="28">
        <f t="shared" si="380"/>
        <v>0</v>
      </c>
    </row>
    <row r="1510" spans="37:56" x14ac:dyDescent="0.25">
      <c r="AK1510">
        <v>0</v>
      </c>
      <c r="AL1510" t="e">
        <f t="shared" si="373"/>
        <v>#N/A</v>
      </c>
      <c r="AM1510" t="e">
        <f t="shared" si="374"/>
        <v>#N/A</v>
      </c>
      <c r="AN1510" t="e">
        <f t="shared" si="375"/>
        <v>#N/A</v>
      </c>
      <c r="AO1510" s="261" t="e">
        <f t="shared" si="376"/>
        <v>#N/A</v>
      </c>
      <c r="AP1510" s="261" t="e">
        <f t="shared" si="377"/>
        <v>#N/A</v>
      </c>
      <c r="AQ1510" s="261" t="e">
        <f t="shared" si="378"/>
        <v>#N/A</v>
      </c>
      <c r="BB1510">
        <f t="shared" si="381"/>
        <v>0</v>
      </c>
      <c r="BC1510">
        <f t="shared" si="379"/>
        <v>0</v>
      </c>
      <c r="BD1510" s="28">
        <f t="shared" si="380"/>
        <v>0</v>
      </c>
    </row>
    <row r="1511" spans="37:56" x14ac:dyDescent="0.25">
      <c r="AK1511">
        <v>0</v>
      </c>
      <c r="AL1511" t="e">
        <f t="shared" si="373"/>
        <v>#N/A</v>
      </c>
      <c r="AM1511" t="e">
        <f t="shared" si="374"/>
        <v>#N/A</v>
      </c>
      <c r="AN1511" t="e">
        <f t="shared" si="375"/>
        <v>#N/A</v>
      </c>
      <c r="AO1511" s="261" t="e">
        <f t="shared" si="376"/>
        <v>#N/A</v>
      </c>
      <c r="AP1511" s="261" t="e">
        <f t="shared" si="377"/>
        <v>#N/A</v>
      </c>
      <c r="AQ1511" s="261" t="e">
        <f t="shared" si="378"/>
        <v>#N/A</v>
      </c>
      <c r="BB1511">
        <f t="shared" si="381"/>
        <v>0</v>
      </c>
      <c r="BC1511">
        <f t="shared" si="379"/>
        <v>0</v>
      </c>
      <c r="BD1511" s="28">
        <f t="shared" si="380"/>
        <v>0</v>
      </c>
    </row>
    <row r="1512" spans="37:56" x14ac:dyDescent="0.25">
      <c r="AK1512">
        <v>0</v>
      </c>
      <c r="AL1512" t="e">
        <f t="shared" si="373"/>
        <v>#N/A</v>
      </c>
      <c r="AM1512" t="e">
        <f t="shared" si="374"/>
        <v>#N/A</v>
      </c>
      <c r="AN1512" t="e">
        <f t="shared" si="375"/>
        <v>#N/A</v>
      </c>
      <c r="AO1512" s="261" t="e">
        <f t="shared" si="376"/>
        <v>#N/A</v>
      </c>
      <c r="AP1512" s="261" t="e">
        <f t="shared" si="377"/>
        <v>#N/A</v>
      </c>
      <c r="AQ1512" s="261" t="e">
        <f t="shared" si="378"/>
        <v>#N/A</v>
      </c>
      <c r="BB1512">
        <f t="shared" si="381"/>
        <v>0</v>
      </c>
      <c r="BC1512">
        <f t="shared" si="379"/>
        <v>0</v>
      </c>
      <c r="BD1512" s="28">
        <f t="shared" si="380"/>
        <v>0</v>
      </c>
    </row>
    <row r="1513" spans="37:56" x14ac:dyDescent="0.25">
      <c r="AK1513">
        <v>0</v>
      </c>
      <c r="AL1513" t="e">
        <f t="shared" si="373"/>
        <v>#N/A</v>
      </c>
      <c r="AM1513" t="e">
        <f t="shared" si="374"/>
        <v>#N/A</v>
      </c>
      <c r="AN1513" t="e">
        <f t="shared" si="375"/>
        <v>#N/A</v>
      </c>
      <c r="AO1513" s="261" t="e">
        <f t="shared" si="376"/>
        <v>#N/A</v>
      </c>
      <c r="AP1513" s="261" t="e">
        <f t="shared" si="377"/>
        <v>#N/A</v>
      </c>
      <c r="AQ1513" s="261" t="e">
        <f t="shared" si="378"/>
        <v>#N/A</v>
      </c>
      <c r="BB1513">
        <f t="shared" si="381"/>
        <v>0</v>
      </c>
      <c r="BC1513">
        <f t="shared" si="379"/>
        <v>0</v>
      </c>
      <c r="BD1513" s="28">
        <f t="shared" si="380"/>
        <v>0</v>
      </c>
    </row>
    <row r="1514" spans="37:56" x14ac:dyDescent="0.25">
      <c r="AK1514">
        <v>0</v>
      </c>
      <c r="AL1514" t="e">
        <f t="shared" si="373"/>
        <v>#N/A</v>
      </c>
      <c r="AM1514" t="e">
        <f t="shared" si="374"/>
        <v>#N/A</v>
      </c>
      <c r="AN1514" t="e">
        <f t="shared" si="375"/>
        <v>#N/A</v>
      </c>
      <c r="AO1514" s="261" t="e">
        <f t="shared" si="376"/>
        <v>#N/A</v>
      </c>
      <c r="AP1514" s="261" t="e">
        <f t="shared" si="377"/>
        <v>#N/A</v>
      </c>
      <c r="AQ1514" s="261" t="e">
        <f t="shared" si="378"/>
        <v>#N/A</v>
      </c>
      <c r="BB1514">
        <f t="shared" si="381"/>
        <v>0</v>
      </c>
      <c r="BC1514">
        <f t="shared" si="379"/>
        <v>0</v>
      </c>
      <c r="BD1514" s="28">
        <f t="shared" si="380"/>
        <v>0</v>
      </c>
    </row>
    <row r="1515" spans="37:56" x14ac:dyDescent="0.25">
      <c r="AK1515">
        <v>0</v>
      </c>
      <c r="AL1515" t="e">
        <f t="shared" si="373"/>
        <v>#N/A</v>
      </c>
      <c r="AM1515" t="e">
        <f t="shared" si="374"/>
        <v>#N/A</v>
      </c>
      <c r="AN1515" t="e">
        <f t="shared" si="375"/>
        <v>#N/A</v>
      </c>
      <c r="AO1515" s="261" t="e">
        <f t="shared" si="376"/>
        <v>#N/A</v>
      </c>
      <c r="AP1515" s="261" t="e">
        <f t="shared" si="377"/>
        <v>#N/A</v>
      </c>
      <c r="AQ1515" s="261" t="e">
        <f t="shared" si="378"/>
        <v>#N/A</v>
      </c>
      <c r="BB1515">
        <f t="shared" si="381"/>
        <v>0</v>
      </c>
      <c r="BC1515">
        <f t="shared" si="379"/>
        <v>0</v>
      </c>
      <c r="BD1515" s="28">
        <f t="shared" si="380"/>
        <v>0</v>
      </c>
    </row>
    <row r="1516" spans="37:56" x14ac:dyDescent="0.25">
      <c r="AK1516">
        <v>0</v>
      </c>
      <c r="AL1516" t="e">
        <f t="shared" si="373"/>
        <v>#N/A</v>
      </c>
      <c r="AM1516" t="e">
        <f t="shared" si="374"/>
        <v>#N/A</v>
      </c>
      <c r="AN1516" t="e">
        <f t="shared" si="375"/>
        <v>#N/A</v>
      </c>
      <c r="AO1516" s="261" t="e">
        <f t="shared" si="376"/>
        <v>#N/A</v>
      </c>
      <c r="AP1516" s="261" t="e">
        <f t="shared" si="377"/>
        <v>#N/A</v>
      </c>
      <c r="AQ1516" s="261" t="e">
        <f t="shared" si="378"/>
        <v>#N/A</v>
      </c>
      <c r="BB1516">
        <f t="shared" si="381"/>
        <v>0</v>
      </c>
      <c r="BC1516">
        <f t="shared" si="379"/>
        <v>0</v>
      </c>
      <c r="BD1516" s="28">
        <f t="shared" si="380"/>
        <v>0</v>
      </c>
    </row>
    <row r="1517" spans="37:56" x14ac:dyDescent="0.25">
      <c r="AK1517">
        <v>0</v>
      </c>
      <c r="AL1517" t="e">
        <f t="shared" si="373"/>
        <v>#N/A</v>
      </c>
      <c r="AM1517" t="e">
        <f t="shared" si="374"/>
        <v>#N/A</v>
      </c>
      <c r="AN1517" t="e">
        <f t="shared" si="375"/>
        <v>#N/A</v>
      </c>
      <c r="AO1517" s="261" t="e">
        <f t="shared" si="376"/>
        <v>#N/A</v>
      </c>
      <c r="AP1517" s="261" t="e">
        <f t="shared" si="377"/>
        <v>#N/A</v>
      </c>
      <c r="AQ1517" s="261" t="e">
        <f t="shared" si="378"/>
        <v>#N/A</v>
      </c>
      <c r="BB1517">
        <f t="shared" si="381"/>
        <v>0</v>
      </c>
      <c r="BC1517">
        <f t="shared" si="379"/>
        <v>0</v>
      </c>
      <c r="BD1517" s="28">
        <f t="shared" si="380"/>
        <v>0</v>
      </c>
    </row>
    <row r="1518" spans="37:56" x14ac:dyDescent="0.25">
      <c r="AK1518">
        <v>0</v>
      </c>
      <c r="AL1518" t="e">
        <f t="shared" si="373"/>
        <v>#N/A</v>
      </c>
      <c r="AM1518" t="e">
        <f t="shared" si="374"/>
        <v>#N/A</v>
      </c>
      <c r="AN1518" t="e">
        <f t="shared" si="375"/>
        <v>#N/A</v>
      </c>
      <c r="AO1518" s="261" t="e">
        <f t="shared" si="376"/>
        <v>#N/A</v>
      </c>
      <c r="AP1518" s="261" t="e">
        <f t="shared" si="377"/>
        <v>#N/A</v>
      </c>
      <c r="AQ1518" s="261" t="e">
        <f t="shared" si="378"/>
        <v>#N/A</v>
      </c>
      <c r="BB1518">
        <f t="shared" si="381"/>
        <v>0</v>
      </c>
      <c r="BC1518">
        <f t="shared" si="379"/>
        <v>0</v>
      </c>
      <c r="BD1518" s="28">
        <f t="shared" si="380"/>
        <v>0</v>
      </c>
    </row>
    <row r="1519" spans="37:56" x14ac:dyDescent="0.25">
      <c r="AK1519">
        <v>0</v>
      </c>
      <c r="AL1519" t="e">
        <f t="shared" si="373"/>
        <v>#N/A</v>
      </c>
      <c r="AM1519" t="e">
        <f t="shared" si="374"/>
        <v>#N/A</v>
      </c>
      <c r="AN1519" t="e">
        <f t="shared" si="375"/>
        <v>#N/A</v>
      </c>
      <c r="AO1519" s="261" t="e">
        <f t="shared" si="376"/>
        <v>#N/A</v>
      </c>
      <c r="AP1519" s="261" t="e">
        <f t="shared" si="377"/>
        <v>#N/A</v>
      </c>
      <c r="AQ1519" s="261" t="e">
        <f t="shared" si="378"/>
        <v>#N/A</v>
      </c>
      <c r="BB1519">
        <f t="shared" si="381"/>
        <v>0</v>
      </c>
      <c r="BC1519">
        <f t="shared" si="379"/>
        <v>0</v>
      </c>
      <c r="BD1519" s="28">
        <f t="shared" si="380"/>
        <v>0</v>
      </c>
    </row>
    <row r="1520" spans="37:56" x14ac:dyDescent="0.25">
      <c r="AK1520">
        <v>0</v>
      </c>
      <c r="AL1520" t="e">
        <f t="shared" si="373"/>
        <v>#N/A</v>
      </c>
      <c r="AM1520" t="e">
        <f t="shared" si="374"/>
        <v>#N/A</v>
      </c>
      <c r="AN1520" t="e">
        <f t="shared" si="375"/>
        <v>#N/A</v>
      </c>
      <c r="AO1520" s="261" t="e">
        <f t="shared" si="376"/>
        <v>#N/A</v>
      </c>
      <c r="AP1520" s="261" t="e">
        <f t="shared" si="377"/>
        <v>#N/A</v>
      </c>
      <c r="AQ1520" s="261" t="e">
        <f t="shared" si="378"/>
        <v>#N/A</v>
      </c>
      <c r="BB1520">
        <f t="shared" si="381"/>
        <v>0</v>
      </c>
      <c r="BC1520">
        <f t="shared" si="379"/>
        <v>0</v>
      </c>
      <c r="BD1520" s="28">
        <f t="shared" si="380"/>
        <v>0</v>
      </c>
    </row>
    <row r="1521" spans="37:56" x14ac:dyDescent="0.25">
      <c r="AK1521">
        <v>0</v>
      </c>
      <c r="AL1521" t="e">
        <f t="shared" si="373"/>
        <v>#N/A</v>
      </c>
      <c r="AM1521" t="e">
        <f t="shared" si="374"/>
        <v>#N/A</v>
      </c>
      <c r="AN1521" t="e">
        <f t="shared" si="375"/>
        <v>#N/A</v>
      </c>
      <c r="AO1521" s="261" t="e">
        <f t="shared" si="376"/>
        <v>#N/A</v>
      </c>
      <c r="AP1521" s="261" t="e">
        <f t="shared" si="377"/>
        <v>#N/A</v>
      </c>
      <c r="AQ1521" s="261" t="e">
        <f t="shared" si="378"/>
        <v>#N/A</v>
      </c>
      <c r="BB1521">
        <f t="shared" si="381"/>
        <v>0</v>
      </c>
      <c r="BC1521">
        <f t="shared" si="379"/>
        <v>0</v>
      </c>
      <c r="BD1521" s="28">
        <f t="shared" si="380"/>
        <v>0</v>
      </c>
    </row>
    <row r="1522" spans="37:56" x14ac:dyDescent="0.25">
      <c r="AK1522">
        <v>0</v>
      </c>
      <c r="AL1522" t="e">
        <f t="shared" si="373"/>
        <v>#N/A</v>
      </c>
      <c r="AM1522" t="e">
        <f t="shared" si="374"/>
        <v>#N/A</v>
      </c>
      <c r="AN1522" t="e">
        <f t="shared" si="375"/>
        <v>#N/A</v>
      </c>
      <c r="AO1522" s="261" t="e">
        <f t="shared" si="376"/>
        <v>#N/A</v>
      </c>
      <c r="AP1522" s="261" t="e">
        <f t="shared" si="377"/>
        <v>#N/A</v>
      </c>
      <c r="AQ1522" s="261" t="e">
        <f t="shared" si="378"/>
        <v>#N/A</v>
      </c>
      <c r="BB1522">
        <f t="shared" si="381"/>
        <v>0</v>
      </c>
      <c r="BC1522">
        <f t="shared" si="379"/>
        <v>0</v>
      </c>
      <c r="BD1522" s="28">
        <f t="shared" si="380"/>
        <v>0</v>
      </c>
    </row>
    <row r="1523" spans="37:56" x14ac:dyDescent="0.25">
      <c r="AK1523">
        <v>0</v>
      </c>
      <c r="AL1523" t="e">
        <f t="shared" si="373"/>
        <v>#N/A</v>
      </c>
      <c r="AM1523" t="e">
        <f t="shared" si="374"/>
        <v>#N/A</v>
      </c>
      <c r="AN1523" t="e">
        <f t="shared" si="375"/>
        <v>#N/A</v>
      </c>
      <c r="AO1523" s="261" t="e">
        <f t="shared" si="376"/>
        <v>#N/A</v>
      </c>
      <c r="AP1523" s="261" t="e">
        <f t="shared" si="377"/>
        <v>#N/A</v>
      </c>
      <c r="AQ1523" s="261" t="e">
        <f t="shared" si="378"/>
        <v>#N/A</v>
      </c>
      <c r="BB1523">
        <f t="shared" si="381"/>
        <v>0</v>
      </c>
      <c r="BC1523">
        <f t="shared" si="379"/>
        <v>0</v>
      </c>
      <c r="BD1523" s="28">
        <f t="shared" si="380"/>
        <v>0</v>
      </c>
    </row>
    <row r="1524" spans="37:56" x14ac:dyDescent="0.25">
      <c r="AK1524">
        <v>0</v>
      </c>
      <c r="AL1524" t="e">
        <f t="shared" si="373"/>
        <v>#N/A</v>
      </c>
      <c r="AM1524" t="e">
        <f t="shared" si="374"/>
        <v>#N/A</v>
      </c>
      <c r="AN1524" t="e">
        <f t="shared" si="375"/>
        <v>#N/A</v>
      </c>
      <c r="AO1524" s="261" t="e">
        <f t="shared" si="376"/>
        <v>#N/A</v>
      </c>
      <c r="AP1524" s="261" t="e">
        <f t="shared" si="377"/>
        <v>#N/A</v>
      </c>
      <c r="AQ1524" s="261" t="e">
        <f t="shared" si="378"/>
        <v>#N/A</v>
      </c>
      <c r="BB1524">
        <f t="shared" si="381"/>
        <v>0</v>
      </c>
      <c r="BC1524">
        <f t="shared" si="379"/>
        <v>0</v>
      </c>
      <c r="BD1524" s="28">
        <f t="shared" si="380"/>
        <v>0</v>
      </c>
    </row>
    <row r="1525" spans="37:56" x14ac:dyDescent="0.25">
      <c r="AK1525">
        <v>0</v>
      </c>
      <c r="AL1525" t="e">
        <f t="shared" si="373"/>
        <v>#N/A</v>
      </c>
      <c r="AM1525" t="e">
        <f t="shared" si="374"/>
        <v>#N/A</v>
      </c>
      <c r="AN1525" t="e">
        <f t="shared" si="375"/>
        <v>#N/A</v>
      </c>
      <c r="AO1525" s="261" t="e">
        <f t="shared" si="376"/>
        <v>#N/A</v>
      </c>
      <c r="AP1525" s="261" t="e">
        <f t="shared" si="377"/>
        <v>#N/A</v>
      </c>
      <c r="AQ1525" s="261" t="e">
        <f t="shared" si="378"/>
        <v>#N/A</v>
      </c>
      <c r="BB1525">
        <f t="shared" si="381"/>
        <v>0</v>
      </c>
      <c r="BC1525">
        <f t="shared" si="379"/>
        <v>0</v>
      </c>
      <c r="BD1525" s="28">
        <f t="shared" si="380"/>
        <v>0</v>
      </c>
    </row>
    <row r="1526" spans="37:56" x14ac:dyDescent="0.25">
      <c r="AK1526">
        <v>0</v>
      </c>
      <c r="AL1526" t="e">
        <f t="shared" si="373"/>
        <v>#N/A</v>
      </c>
      <c r="AM1526" t="e">
        <f t="shared" si="374"/>
        <v>#N/A</v>
      </c>
      <c r="AN1526" t="e">
        <f t="shared" si="375"/>
        <v>#N/A</v>
      </c>
      <c r="AO1526" s="261" t="e">
        <f t="shared" si="376"/>
        <v>#N/A</v>
      </c>
      <c r="AP1526" s="261" t="e">
        <f t="shared" si="377"/>
        <v>#N/A</v>
      </c>
      <c r="AQ1526" s="261" t="e">
        <f t="shared" si="378"/>
        <v>#N/A</v>
      </c>
      <c r="BB1526">
        <f t="shared" si="381"/>
        <v>0</v>
      </c>
      <c r="BC1526">
        <f t="shared" si="379"/>
        <v>0</v>
      </c>
      <c r="BD1526" s="28">
        <f t="shared" si="380"/>
        <v>0</v>
      </c>
    </row>
    <row r="1527" spans="37:56" x14ac:dyDescent="0.25">
      <c r="AK1527">
        <v>0</v>
      </c>
      <c r="AL1527" t="e">
        <f t="shared" si="373"/>
        <v>#N/A</v>
      </c>
      <c r="AM1527" t="e">
        <f t="shared" si="374"/>
        <v>#N/A</v>
      </c>
      <c r="AN1527" t="e">
        <f t="shared" si="375"/>
        <v>#N/A</v>
      </c>
      <c r="AO1527" s="261" t="e">
        <f t="shared" si="376"/>
        <v>#N/A</v>
      </c>
      <c r="AP1527" s="261" t="e">
        <f t="shared" si="377"/>
        <v>#N/A</v>
      </c>
      <c r="AQ1527" s="261" t="e">
        <f t="shared" si="378"/>
        <v>#N/A</v>
      </c>
      <c r="BB1527">
        <f t="shared" si="381"/>
        <v>0</v>
      </c>
      <c r="BC1527">
        <f t="shared" si="379"/>
        <v>0</v>
      </c>
      <c r="BD1527" s="28">
        <f t="shared" si="380"/>
        <v>0</v>
      </c>
    </row>
    <row r="1528" spans="37:56" x14ac:dyDescent="0.25">
      <c r="AK1528">
        <v>0</v>
      </c>
      <c r="AL1528" t="e">
        <f t="shared" si="373"/>
        <v>#N/A</v>
      </c>
      <c r="AM1528" t="e">
        <f t="shared" si="374"/>
        <v>#N/A</v>
      </c>
      <c r="AN1528" t="e">
        <f t="shared" si="375"/>
        <v>#N/A</v>
      </c>
      <c r="AO1528" s="261" t="e">
        <f t="shared" si="376"/>
        <v>#N/A</v>
      </c>
      <c r="AP1528" s="261" t="e">
        <f t="shared" si="377"/>
        <v>#N/A</v>
      </c>
      <c r="AQ1528" s="261" t="e">
        <f t="shared" si="378"/>
        <v>#N/A</v>
      </c>
      <c r="BB1528">
        <f t="shared" si="381"/>
        <v>0</v>
      </c>
      <c r="BC1528">
        <f t="shared" si="379"/>
        <v>0</v>
      </c>
      <c r="BD1528" s="28">
        <f t="shared" si="380"/>
        <v>0</v>
      </c>
    </row>
    <row r="1529" spans="37:56" x14ac:dyDescent="0.25">
      <c r="AK1529">
        <v>0</v>
      </c>
      <c r="AL1529" t="e">
        <f t="shared" si="373"/>
        <v>#N/A</v>
      </c>
      <c r="AM1529" t="e">
        <f t="shared" si="374"/>
        <v>#N/A</v>
      </c>
      <c r="AN1529" t="e">
        <f t="shared" si="375"/>
        <v>#N/A</v>
      </c>
      <c r="AO1529" s="261" t="e">
        <f t="shared" si="376"/>
        <v>#N/A</v>
      </c>
      <c r="AP1529" s="261" t="e">
        <f t="shared" si="377"/>
        <v>#N/A</v>
      </c>
      <c r="AQ1529" s="261" t="e">
        <f t="shared" si="378"/>
        <v>#N/A</v>
      </c>
      <c r="BB1529">
        <f t="shared" si="381"/>
        <v>0</v>
      </c>
      <c r="BC1529">
        <f t="shared" si="379"/>
        <v>0</v>
      </c>
      <c r="BD1529" s="28">
        <f t="shared" si="380"/>
        <v>0</v>
      </c>
    </row>
    <row r="1530" spans="37:56" x14ac:dyDescent="0.25">
      <c r="AK1530">
        <v>0</v>
      </c>
      <c r="AL1530" t="e">
        <f t="shared" si="373"/>
        <v>#N/A</v>
      </c>
      <c r="AM1530" t="e">
        <f t="shared" si="374"/>
        <v>#N/A</v>
      </c>
      <c r="AN1530" t="e">
        <f t="shared" si="375"/>
        <v>#N/A</v>
      </c>
      <c r="AO1530" s="261" t="e">
        <f t="shared" si="376"/>
        <v>#N/A</v>
      </c>
      <c r="AP1530" s="261" t="e">
        <f t="shared" si="377"/>
        <v>#N/A</v>
      </c>
      <c r="AQ1530" s="261" t="e">
        <f t="shared" si="378"/>
        <v>#N/A</v>
      </c>
      <c r="BB1530">
        <f t="shared" si="381"/>
        <v>0</v>
      </c>
      <c r="BC1530">
        <f t="shared" si="379"/>
        <v>0</v>
      </c>
      <c r="BD1530" s="28">
        <f t="shared" si="380"/>
        <v>0</v>
      </c>
    </row>
    <row r="1531" spans="37:56" x14ac:dyDescent="0.25">
      <c r="AK1531">
        <v>0</v>
      </c>
      <c r="AL1531" t="e">
        <f t="shared" si="373"/>
        <v>#N/A</v>
      </c>
      <c r="AM1531" t="e">
        <f t="shared" si="374"/>
        <v>#N/A</v>
      </c>
      <c r="AN1531" t="e">
        <f t="shared" si="375"/>
        <v>#N/A</v>
      </c>
      <c r="AO1531" s="261" t="e">
        <f t="shared" si="376"/>
        <v>#N/A</v>
      </c>
      <c r="AP1531" s="261" t="e">
        <f t="shared" si="377"/>
        <v>#N/A</v>
      </c>
      <c r="AQ1531" s="261" t="e">
        <f t="shared" si="378"/>
        <v>#N/A</v>
      </c>
      <c r="BB1531">
        <f t="shared" si="381"/>
        <v>0</v>
      </c>
      <c r="BC1531">
        <f t="shared" si="379"/>
        <v>0</v>
      </c>
      <c r="BD1531" s="28">
        <f t="shared" si="380"/>
        <v>0</v>
      </c>
    </row>
    <row r="1532" spans="37:56" x14ac:dyDescent="0.25">
      <c r="AK1532">
        <v>0</v>
      </c>
      <c r="AL1532" t="e">
        <f t="shared" si="373"/>
        <v>#N/A</v>
      </c>
      <c r="AM1532" t="e">
        <f t="shared" si="374"/>
        <v>#N/A</v>
      </c>
      <c r="AN1532" t="e">
        <f t="shared" si="375"/>
        <v>#N/A</v>
      </c>
      <c r="AO1532" s="261" t="e">
        <f t="shared" si="376"/>
        <v>#N/A</v>
      </c>
      <c r="AP1532" s="261" t="e">
        <f t="shared" si="377"/>
        <v>#N/A</v>
      </c>
      <c r="AQ1532" s="261" t="e">
        <f t="shared" si="378"/>
        <v>#N/A</v>
      </c>
      <c r="BB1532">
        <f t="shared" si="381"/>
        <v>0</v>
      </c>
      <c r="BC1532">
        <f t="shared" si="379"/>
        <v>0</v>
      </c>
      <c r="BD1532" s="28">
        <f t="shared" si="380"/>
        <v>0</v>
      </c>
    </row>
    <row r="1533" spans="37:56" x14ac:dyDescent="0.25">
      <c r="AK1533">
        <v>0</v>
      </c>
      <c r="AL1533" t="e">
        <f t="shared" si="373"/>
        <v>#N/A</v>
      </c>
      <c r="AM1533" t="e">
        <f t="shared" si="374"/>
        <v>#N/A</v>
      </c>
      <c r="AN1533" t="e">
        <f t="shared" si="375"/>
        <v>#N/A</v>
      </c>
      <c r="AO1533" s="261" t="e">
        <f t="shared" si="376"/>
        <v>#N/A</v>
      </c>
      <c r="AP1533" s="261" t="e">
        <f t="shared" si="377"/>
        <v>#N/A</v>
      </c>
      <c r="AQ1533" s="261" t="e">
        <f t="shared" si="378"/>
        <v>#N/A</v>
      </c>
      <c r="BB1533">
        <f t="shared" si="381"/>
        <v>0</v>
      </c>
      <c r="BC1533">
        <f t="shared" si="379"/>
        <v>0</v>
      </c>
      <c r="BD1533" s="28">
        <f t="shared" si="380"/>
        <v>0</v>
      </c>
    </row>
    <row r="1534" spans="37:56" x14ac:dyDescent="0.25">
      <c r="AK1534">
        <v>0</v>
      </c>
      <c r="AL1534" t="e">
        <f t="shared" si="373"/>
        <v>#N/A</v>
      </c>
      <c r="AM1534" t="e">
        <f t="shared" si="374"/>
        <v>#N/A</v>
      </c>
      <c r="AN1534" t="e">
        <f t="shared" si="375"/>
        <v>#N/A</v>
      </c>
      <c r="AO1534" s="261" t="e">
        <f t="shared" si="376"/>
        <v>#N/A</v>
      </c>
      <c r="AP1534" s="261" t="e">
        <f t="shared" si="377"/>
        <v>#N/A</v>
      </c>
      <c r="AQ1534" s="261" t="e">
        <f t="shared" si="378"/>
        <v>#N/A</v>
      </c>
      <c r="BB1534">
        <f t="shared" si="381"/>
        <v>0</v>
      </c>
      <c r="BC1534">
        <f t="shared" si="379"/>
        <v>0</v>
      </c>
      <c r="BD1534" s="28">
        <f t="shared" si="380"/>
        <v>0</v>
      </c>
    </row>
    <row r="1535" spans="37:56" x14ac:dyDescent="0.25">
      <c r="AK1535">
        <v>0</v>
      </c>
      <c r="AL1535" t="e">
        <f t="shared" si="373"/>
        <v>#N/A</v>
      </c>
      <c r="AM1535" t="e">
        <f t="shared" si="374"/>
        <v>#N/A</v>
      </c>
      <c r="AN1535" t="e">
        <f t="shared" si="375"/>
        <v>#N/A</v>
      </c>
      <c r="AO1535" s="261" t="e">
        <f t="shared" si="376"/>
        <v>#N/A</v>
      </c>
      <c r="AP1535" s="261" t="e">
        <f t="shared" si="377"/>
        <v>#N/A</v>
      </c>
      <c r="AQ1535" s="261" t="e">
        <f t="shared" si="378"/>
        <v>#N/A</v>
      </c>
      <c r="BB1535">
        <f t="shared" si="381"/>
        <v>0</v>
      </c>
      <c r="BC1535">
        <f t="shared" si="379"/>
        <v>0</v>
      </c>
      <c r="BD1535" s="28">
        <f t="shared" si="380"/>
        <v>0</v>
      </c>
    </row>
    <row r="1536" spans="37:56" x14ac:dyDescent="0.25">
      <c r="AK1536">
        <v>0</v>
      </c>
      <c r="AL1536" t="e">
        <f t="shared" si="373"/>
        <v>#N/A</v>
      </c>
      <c r="AM1536" t="e">
        <f t="shared" si="374"/>
        <v>#N/A</v>
      </c>
      <c r="AN1536" t="e">
        <f t="shared" si="375"/>
        <v>#N/A</v>
      </c>
      <c r="AO1536" s="261" t="e">
        <f t="shared" si="376"/>
        <v>#N/A</v>
      </c>
      <c r="AP1536" s="261" t="e">
        <f t="shared" si="377"/>
        <v>#N/A</v>
      </c>
      <c r="AQ1536" s="261" t="e">
        <f t="shared" si="378"/>
        <v>#N/A</v>
      </c>
      <c r="BB1536">
        <f t="shared" si="381"/>
        <v>0</v>
      </c>
      <c r="BC1536">
        <f t="shared" si="379"/>
        <v>0</v>
      </c>
      <c r="BD1536" s="28">
        <f t="shared" si="380"/>
        <v>0</v>
      </c>
    </row>
    <row r="1537" spans="37:56" x14ac:dyDescent="0.25">
      <c r="AK1537">
        <v>0</v>
      </c>
      <c r="AL1537" t="e">
        <f t="shared" si="373"/>
        <v>#N/A</v>
      </c>
      <c r="AM1537" t="e">
        <f t="shared" si="374"/>
        <v>#N/A</v>
      </c>
      <c r="AN1537" t="e">
        <f t="shared" si="375"/>
        <v>#N/A</v>
      </c>
      <c r="AO1537" s="261" t="e">
        <f t="shared" si="376"/>
        <v>#N/A</v>
      </c>
      <c r="AP1537" s="261" t="e">
        <f t="shared" si="377"/>
        <v>#N/A</v>
      </c>
      <c r="AQ1537" s="261" t="e">
        <f t="shared" si="378"/>
        <v>#N/A</v>
      </c>
      <c r="BB1537">
        <f t="shared" si="381"/>
        <v>0</v>
      </c>
      <c r="BC1537">
        <f t="shared" si="379"/>
        <v>0</v>
      </c>
      <c r="BD1537" s="28">
        <f t="shared" si="380"/>
        <v>0</v>
      </c>
    </row>
    <row r="1538" spans="37:56" x14ac:dyDescent="0.25">
      <c r="AK1538">
        <v>0</v>
      </c>
      <c r="AL1538" t="e">
        <f t="shared" si="373"/>
        <v>#N/A</v>
      </c>
      <c r="AM1538" t="e">
        <f t="shared" si="374"/>
        <v>#N/A</v>
      </c>
      <c r="AN1538" t="e">
        <f t="shared" si="375"/>
        <v>#N/A</v>
      </c>
      <c r="AO1538" s="261" t="e">
        <f t="shared" si="376"/>
        <v>#N/A</v>
      </c>
      <c r="AP1538" s="261" t="e">
        <f t="shared" si="377"/>
        <v>#N/A</v>
      </c>
      <c r="AQ1538" s="261" t="e">
        <f t="shared" si="378"/>
        <v>#N/A</v>
      </c>
      <c r="BB1538">
        <f t="shared" si="381"/>
        <v>0</v>
      </c>
      <c r="BC1538">
        <f t="shared" si="379"/>
        <v>0</v>
      </c>
      <c r="BD1538" s="28">
        <f t="shared" si="380"/>
        <v>0</v>
      </c>
    </row>
    <row r="1539" spans="37:56" x14ac:dyDescent="0.25">
      <c r="AK1539">
        <v>0</v>
      </c>
      <c r="AL1539" t="e">
        <f t="shared" ref="AL1539:AL1602" si="382">_xlfn.XLOOKUP(AK1539,A:A,F:F)</f>
        <v>#N/A</v>
      </c>
      <c r="AM1539" t="e">
        <f t="shared" ref="AM1539:AM1602" si="383">_xlfn.XLOOKUP(AK1539,A:A,J:J)</f>
        <v>#N/A</v>
      </c>
      <c r="AN1539" t="e">
        <f t="shared" ref="AN1539:AN1602" si="384">_xlfn.XLOOKUP(AK1539,A:A,M:M)+_xlfn.XLOOKUP(AK1539,A:A,N:N)</f>
        <v>#N/A</v>
      </c>
      <c r="AO1539" s="261" t="e">
        <f t="shared" ref="AO1539:AO1602" si="385">_xlfn.XLOOKUP(AK1539,A:A,AG:AG)</f>
        <v>#N/A</v>
      </c>
      <c r="AP1539" s="261" t="e">
        <f t="shared" ref="AP1539:AP1602" si="386">_xlfn.XLOOKUP(AK1539,A:A,AD:AD)</f>
        <v>#N/A</v>
      </c>
      <c r="AQ1539" s="261" t="e">
        <f t="shared" ref="AQ1539:AQ1602" si="387">_xlfn.XLOOKUP(AK1539,A:A,AE:AE)</f>
        <v>#N/A</v>
      </c>
      <c r="BB1539">
        <f t="shared" si="381"/>
        <v>0</v>
      </c>
      <c r="BC1539">
        <f t="shared" ref="BC1539:BC1602" si="388">_xlfn.XLOOKUP(BA1539,A:A,J:J)</f>
        <v>0</v>
      </c>
      <c r="BD1539" s="28">
        <f t="shared" ref="BD1539:BD1602" si="389">_xlfn.XLOOKUP(BA1539,A:A,M:M)+_xlfn.XLOOKUP(BA1539,A:A,N:N)</f>
        <v>0</v>
      </c>
    </row>
    <row r="1540" spans="37:56" x14ac:dyDescent="0.25">
      <c r="AK1540">
        <v>0</v>
      </c>
      <c r="AL1540" t="e">
        <f t="shared" si="382"/>
        <v>#N/A</v>
      </c>
      <c r="AM1540" t="e">
        <f t="shared" si="383"/>
        <v>#N/A</v>
      </c>
      <c r="AN1540" t="e">
        <f t="shared" si="384"/>
        <v>#N/A</v>
      </c>
      <c r="AO1540" s="261" t="e">
        <f t="shared" si="385"/>
        <v>#N/A</v>
      </c>
      <c r="AP1540" s="261" t="e">
        <f t="shared" si="386"/>
        <v>#N/A</v>
      </c>
      <c r="AQ1540" s="261" t="e">
        <f t="shared" si="387"/>
        <v>#N/A</v>
      </c>
      <c r="BB1540">
        <f t="shared" si="381"/>
        <v>0</v>
      </c>
      <c r="BC1540">
        <f t="shared" si="388"/>
        <v>0</v>
      </c>
      <c r="BD1540" s="28">
        <f t="shared" si="389"/>
        <v>0</v>
      </c>
    </row>
    <row r="1541" spans="37:56" x14ac:dyDescent="0.25">
      <c r="AK1541">
        <v>0</v>
      </c>
      <c r="AL1541" t="e">
        <f t="shared" si="382"/>
        <v>#N/A</v>
      </c>
      <c r="AM1541" t="e">
        <f t="shared" si="383"/>
        <v>#N/A</v>
      </c>
      <c r="AN1541" t="e">
        <f t="shared" si="384"/>
        <v>#N/A</v>
      </c>
      <c r="AO1541" s="261" t="e">
        <f t="shared" si="385"/>
        <v>#N/A</v>
      </c>
      <c r="AP1541" s="261" t="e">
        <f t="shared" si="386"/>
        <v>#N/A</v>
      </c>
      <c r="AQ1541" s="261" t="e">
        <f t="shared" si="387"/>
        <v>#N/A</v>
      </c>
      <c r="BB1541">
        <f t="shared" si="381"/>
        <v>0</v>
      </c>
      <c r="BC1541">
        <f t="shared" si="388"/>
        <v>0</v>
      </c>
      <c r="BD1541" s="28">
        <f t="shared" si="389"/>
        <v>0</v>
      </c>
    </row>
    <row r="1542" spans="37:56" x14ac:dyDescent="0.25">
      <c r="AK1542">
        <v>0</v>
      </c>
      <c r="AL1542" t="e">
        <f t="shared" si="382"/>
        <v>#N/A</v>
      </c>
      <c r="AM1542" t="e">
        <f t="shared" si="383"/>
        <v>#N/A</v>
      </c>
      <c r="AN1542" t="e">
        <f t="shared" si="384"/>
        <v>#N/A</v>
      </c>
      <c r="AO1542" s="261" t="e">
        <f t="shared" si="385"/>
        <v>#N/A</v>
      </c>
      <c r="AP1542" s="261" t="e">
        <f t="shared" si="386"/>
        <v>#N/A</v>
      </c>
      <c r="AQ1542" s="261" t="e">
        <f t="shared" si="387"/>
        <v>#N/A</v>
      </c>
      <c r="BB1542">
        <f t="shared" ref="BB1542:BB1605" si="390">_xlfn.XLOOKUP(BA1542,A:A,E:E)</f>
        <v>0</v>
      </c>
      <c r="BC1542">
        <f t="shared" si="388"/>
        <v>0</v>
      </c>
      <c r="BD1542" s="28">
        <f t="shared" si="389"/>
        <v>0</v>
      </c>
    </row>
    <row r="1543" spans="37:56" x14ac:dyDescent="0.25">
      <c r="AK1543">
        <v>0</v>
      </c>
      <c r="AL1543" t="e">
        <f t="shared" si="382"/>
        <v>#N/A</v>
      </c>
      <c r="AM1543" t="e">
        <f t="shared" si="383"/>
        <v>#N/A</v>
      </c>
      <c r="AN1543" t="e">
        <f t="shared" si="384"/>
        <v>#N/A</v>
      </c>
      <c r="AO1543" s="261" t="e">
        <f t="shared" si="385"/>
        <v>#N/A</v>
      </c>
      <c r="AP1543" s="261" t="e">
        <f t="shared" si="386"/>
        <v>#N/A</v>
      </c>
      <c r="AQ1543" s="261" t="e">
        <f t="shared" si="387"/>
        <v>#N/A</v>
      </c>
      <c r="BB1543">
        <f t="shared" si="390"/>
        <v>0</v>
      </c>
      <c r="BC1543">
        <f t="shared" si="388"/>
        <v>0</v>
      </c>
      <c r="BD1543" s="28">
        <f t="shared" si="389"/>
        <v>0</v>
      </c>
    </row>
    <row r="1544" spans="37:56" x14ac:dyDescent="0.25">
      <c r="AK1544">
        <v>0</v>
      </c>
      <c r="AL1544" t="e">
        <f t="shared" si="382"/>
        <v>#N/A</v>
      </c>
      <c r="AM1544" t="e">
        <f t="shared" si="383"/>
        <v>#N/A</v>
      </c>
      <c r="AN1544" t="e">
        <f t="shared" si="384"/>
        <v>#N/A</v>
      </c>
      <c r="AO1544" s="261" t="e">
        <f t="shared" si="385"/>
        <v>#N/A</v>
      </c>
      <c r="AP1544" s="261" t="e">
        <f t="shared" si="386"/>
        <v>#N/A</v>
      </c>
      <c r="AQ1544" s="261" t="e">
        <f t="shared" si="387"/>
        <v>#N/A</v>
      </c>
      <c r="BB1544">
        <f t="shared" si="390"/>
        <v>0</v>
      </c>
      <c r="BC1544">
        <f t="shared" si="388"/>
        <v>0</v>
      </c>
      <c r="BD1544" s="28">
        <f t="shared" si="389"/>
        <v>0</v>
      </c>
    </row>
    <row r="1545" spans="37:56" x14ac:dyDescent="0.25">
      <c r="AK1545">
        <v>0</v>
      </c>
      <c r="AL1545" t="e">
        <f t="shared" si="382"/>
        <v>#N/A</v>
      </c>
      <c r="AM1545" t="e">
        <f t="shared" si="383"/>
        <v>#N/A</v>
      </c>
      <c r="AN1545" t="e">
        <f t="shared" si="384"/>
        <v>#N/A</v>
      </c>
      <c r="AO1545" s="261" t="e">
        <f t="shared" si="385"/>
        <v>#N/A</v>
      </c>
      <c r="AP1545" s="261" t="e">
        <f t="shared" si="386"/>
        <v>#N/A</v>
      </c>
      <c r="AQ1545" s="261" t="e">
        <f t="shared" si="387"/>
        <v>#N/A</v>
      </c>
      <c r="BB1545">
        <f t="shared" si="390"/>
        <v>0</v>
      </c>
      <c r="BC1545">
        <f t="shared" si="388"/>
        <v>0</v>
      </c>
      <c r="BD1545" s="28">
        <f t="shared" si="389"/>
        <v>0</v>
      </c>
    </row>
    <row r="1546" spans="37:56" x14ac:dyDescent="0.25">
      <c r="AK1546">
        <v>0</v>
      </c>
      <c r="AL1546" t="e">
        <f t="shared" si="382"/>
        <v>#N/A</v>
      </c>
      <c r="AM1546" t="e">
        <f t="shared" si="383"/>
        <v>#N/A</v>
      </c>
      <c r="AN1546" t="e">
        <f t="shared" si="384"/>
        <v>#N/A</v>
      </c>
      <c r="AO1546" s="261" t="e">
        <f t="shared" si="385"/>
        <v>#N/A</v>
      </c>
      <c r="AP1546" s="261" t="e">
        <f t="shared" si="386"/>
        <v>#N/A</v>
      </c>
      <c r="AQ1546" s="261" t="e">
        <f t="shared" si="387"/>
        <v>#N/A</v>
      </c>
      <c r="BB1546">
        <f t="shared" si="390"/>
        <v>0</v>
      </c>
      <c r="BC1546">
        <f t="shared" si="388"/>
        <v>0</v>
      </c>
      <c r="BD1546" s="28">
        <f t="shared" si="389"/>
        <v>0</v>
      </c>
    </row>
    <row r="1547" spans="37:56" x14ac:dyDescent="0.25">
      <c r="AK1547">
        <v>0</v>
      </c>
      <c r="AL1547" t="e">
        <f t="shared" si="382"/>
        <v>#N/A</v>
      </c>
      <c r="AM1547" t="e">
        <f t="shared" si="383"/>
        <v>#N/A</v>
      </c>
      <c r="AN1547" t="e">
        <f t="shared" si="384"/>
        <v>#N/A</v>
      </c>
      <c r="AO1547" s="261" t="e">
        <f t="shared" si="385"/>
        <v>#N/A</v>
      </c>
      <c r="AP1547" s="261" t="e">
        <f t="shared" si="386"/>
        <v>#N/A</v>
      </c>
      <c r="AQ1547" s="261" t="e">
        <f t="shared" si="387"/>
        <v>#N/A</v>
      </c>
      <c r="BB1547">
        <f t="shared" si="390"/>
        <v>0</v>
      </c>
      <c r="BC1547">
        <f t="shared" si="388"/>
        <v>0</v>
      </c>
      <c r="BD1547" s="28">
        <f t="shared" si="389"/>
        <v>0</v>
      </c>
    </row>
    <row r="1548" spans="37:56" x14ac:dyDescent="0.25">
      <c r="AK1548">
        <v>0</v>
      </c>
      <c r="AL1548" t="e">
        <f t="shared" si="382"/>
        <v>#N/A</v>
      </c>
      <c r="AM1548" t="e">
        <f t="shared" si="383"/>
        <v>#N/A</v>
      </c>
      <c r="AN1548" t="e">
        <f t="shared" si="384"/>
        <v>#N/A</v>
      </c>
      <c r="AO1548" s="261" t="e">
        <f t="shared" si="385"/>
        <v>#N/A</v>
      </c>
      <c r="AP1548" s="261" t="e">
        <f t="shared" si="386"/>
        <v>#N/A</v>
      </c>
      <c r="AQ1548" s="261" t="e">
        <f t="shared" si="387"/>
        <v>#N/A</v>
      </c>
      <c r="BB1548">
        <f t="shared" si="390"/>
        <v>0</v>
      </c>
      <c r="BC1548">
        <f t="shared" si="388"/>
        <v>0</v>
      </c>
      <c r="BD1548" s="28">
        <f t="shared" si="389"/>
        <v>0</v>
      </c>
    </row>
    <row r="1549" spans="37:56" x14ac:dyDescent="0.25">
      <c r="AK1549">
        <v>0</v>
      </c>
      <c r="AL1549" t="e">
        <f t="shared" si="382"/>
        <v>#N/A</v>
      </c>
      <c r="AM1549" t="e">
        <f t="shared" si="383"/>
        <v>#N/A</v>
      </c>
      <c r="AN1549" t="e">
        <f t="shared" si="384"/>
        <v>#N/A</v>
      </c>
      <c r="AO1549" s="261" t="e">
        <f t="shared" si="385"/>
        <v>#N/A</v>
      </c>
      <c r="AP1549" s="261" t="e">
        <f t="shared" si="386"/>
        <v>#N/A</v>
      </c>
      <c r="AQ1549" s="261" t="e">
        <f t="shared" si="387"/>
        <v>#N/A</v>
      </c>
      <c r="BB1549">
        <f t="shared" si="390"/>
        <v>0</v>
      </c>
      <c r="BC1549">
        <f t="shared" si="388"/>
        <v>0</v>
      </c>
      <c r="BD1549" s="28">
        <f t="shared" si="389"/>
        <v>0</v>
      </c>
    </row>
    <row r="1550" spans="37:56" x14ac:dyDescent="0.25">
      <c r="AK1550">
        <v>0</v>
      </c>
      <c r="AL1550" t="e">
        <f t="shared" si="382"/>
        <v>#N/A</v>
      </c>
      <c r="AM1550" t="e">
        <f t="shared" si="383"/>
        <v>#N/A</v>
      </c>
      <c r="AN1550" t="e">
        <f t="shared" si="384"/>
        <v>#N/A</v>
      </c>
      <c r="AO1550" s="261" t="e">
        <f t="shared" si="385"/>
        <v>#N/A</v>
      </c>
      <c r="AP1550" s="261" t="e">
        <f t="shared" si="386"/>
        <v>#N/A</v>
      </c>
      <c r="AQ1550" s="261" t="e">
        <f t="shared" si="387"/>
        <v>#N/A</v>
      </c>
      <c r="BB1550">
        <f t="shared" si="390"/>
        <v>0</v>
      </c>
      <c r="BC1550">
        <f t="shared" si="388"/>
        <v>0</v>
      </c>
      <c r="BD1550" s="28">
        <f t="shared" si="389"/>
        <v>0</v>
      </c>
    </row>
    <row r="1551" spans="37:56" x14ac:dyDescent="0.25">
      <c r="AK1551">
        <v>0</v>
      </c>
      <c r="AL1551" t="e">
        <f t="shared" si="382"/>
        <v>#N/A</v>
      </c>
      <c r="AM1551" t="e">
        <f t="shared" si="383"/>
        <v>#N/A</v>
      </c>
      <c r="AN1551" t="e">
        <f t="shared" si="384"/>
        <v>#N/A</v>
      </c>
      <c r="AO1551" s="261" t="e">
        <f t="shared" si="385"/>
        <v>#N/A</v>
      </c>
      <c r="AP1551" s="261" t="e">
        <f t="shared" si="386"/>
        <v>#N/A</v>
      </c>
      <c r="AQ1551" s="261" t="e">
        <f t="shared" si="387"/>
        <v>#N/A</v>
      </c>
      <c r="BB1551">
        <f t="shared" si="390"/>
        <v>0</v>
      </c>
      <c r="BC1551">
        <f t="shared" si="388"/>
        <v>0</v>
      </c>
      <c r="BD1551" s="28">
        <f t="shared" si="389"/>
        <v>0</v>
      </c>
    </row>
    <row r="1552" spans="37:56" x14ac:dyDescent="0.25">
      <c r="AK1552">
        <v>0</v>
      </c>
      <c r="AL1552" t="e">
        <f t="shared" si="382"/>
        <v>#N/A</v>
      </c>
      <c r="AM1552" t="e">
        <f t="shared" si="383"/>
        <v>#N/A</v>
      </c>
      <c r="AN1552" t="e">
        <f t="shared" si="384"/>
        <v>#N/A</v>
      </c>
      <c r="AO1552" s="261" t="e">
        <f t="shared" si="385"/>
        <v>#N/A</v>
      </c>
      <c r="AP1552" s="261" t="e">
        <f t="shared" si="386"/>
        <v>#N/A</v>
      </c>
      <c r="AQ1552" s="261" t="e">
        <f t="shared" si="387"/>
        <v>#N/A</v>
      </c>
      <c r="BB1552">
        <f t="shared" si="390"/>
        <v>0</v>
      </c>
      <c r="BC1552">
        <f t="shared" si="388"/>
        <v>0</v>
      </c>
      <c r="BD1552" s="28">
        <f t="shared" si="389"/>
        <v>0</v>
      </c>
    </row>
    <row r="1553" spans="37:56" x14ac:dyDescent="0.25">
      <c r="AK1553">
        <v>0</v>
      </c>
      <c r="AL1553" t="e">
        <f t="shared" si="382"/>
        <v>#N/A</v>
      </c>
      <c r="AM1553" t="e">
        <f t="shared" si="383"/>
        <v>#N/A</v>
      </c>
      <c r="AN1553" t="e">
        <f t="shared" si="384"/>
        <v>#N/A</v>
      </c>
      <c r="AO1553" s="261" t="e">
        <f t="shared" si="385"/>
        <v>#N/A</v>
      </c>
      <c r="AP1553" s="261" t="e">
        <f t="shared" si="386"/>
        <v>#N/A</v>
      </c>
      <c r="AQ1553" s="261" t="e">
        <f t="shared" si="387"/>
        <v>#N/A</v>
      </c>
      <c r="BB1553">
        <f t="shared" si="390"/>
        <v>0</v>
      </c>
      <c r="BC1553">
        <f t="shared" si="388"/>
        <v>0</v>
      </c>
      <c r="BD1553" s="28">
        <f t="shared" si="389"/>
        <v>0</v>
      </c>
    </row>
    <row r="1554" spans="37:56" x14ac:dyDescent="0.25">
      <c r="AK1554">
        <v>0</v>
      </c>
      <c r="AL1554" t="e">
        <f t="shared" si="382"/>
        <v>#N/A</v>
      </c>
      <c r="AM1554" t="e">
        <f t="shared" si="383"/>
        <v>#N/A</v>
      </c>
      <c r="AN1554" t="e">
        <f t="shared" si="384"/>
        <v>#N/A</v>
      </c>
      <c r="AO1554" s="261" t="e">
        <f t="shared" si="385"/>
        <v>#N/A</v>
      </c>
      <c r="AP1554" s="261" t="e">
        <f t="shared" si="386"/>
        <v>#N/A</v>
      </c>
      <c r="AQ1554" s="261" t="e">
        <f t="shared" si="387"/>
        <v>#N/A</v>
      </c>
      <c r="BB1554">
        <f t="shared" si="390"/>
        <v>0</v>
      </c>
      <c r="BC1554">
        <f t="shared" si="388"/>
        <v>0</v>
      </c>
      <c r="BD1554" s="28">
        <f t="shared" si="389"/>
        <v>0</v>
      </c>
    </row>
    <row r="1555" spans="37:56" x14ac:dyDescent="0.25">
      <c r="AK1555">
        <v>0</v>
      </c>
      <c r="AL1555" t="e">
        <f t="shared" si="382"/>
        <v>#N/A</v>
      </c>
      <c r="AM1555" t="e">
        <f t="shared" si="383"/>
        <v>#N/A</v>
      </c>
      <c r="AN1555" t="e">
        <f t="shared" si="384"/>
        <v>#N/A</v>
      </c>
      <c r="AO1555" s="261" t="e">
        <f t="shared" si="385"/>
        <v>#N/A</v>
      </c>
      <c r="AP1555" s="261" t="e">
        <f t="shared" si="386"/>
        <v>#N/A</v>
      </c>
      <c r="AQ1555" s="261" t="e">
        <f t="shared" si="387"/>
        <v>#N/A</v>
      </c>
      <c r="BB1555">
        <f t="shared" si="390"/>
        <v>0</v>
      </c>
      <c r="BC1555">
        <f t="shared" si="388"/>
        <v>0</v>
      </c>
      <c r="BD1555" s="28">
        <f t="shared" si="389"/>
        <v>0</v>
      </c>
    </row>
    <row r="1556" spans="37:56" x14ac:dyDescent="0.25">
      <c r="AK1556">
        <v>0</v>
      </c>
      <c r="AL1556" t="e">
        <f t="shared" si="382"/>
        <v>#N/A</v>
      </c>
      <c r="AM1556" t="e">
        <f t="shared" si="383"/>
        <v>#N/A</v>
      </c>
      <c r="AN1556" t="e">
        <f t="shared" si="384"/>
        <v>#N/A</v>
      </c>
      <c r="AO1556" s="261" t="e">
        <f t="shared" si="385"/>
        <v>#N/A</v>
      </c>
      <c r="AP1556" s="261" t="e">
        <f t="shared" si="386"/>
        <v>#N/A</v>
      </c>
      <c r="AQ1556" s="261" t="e">
        <f t="shared" si="387"/>
        <v>#N/A</v>
      </c>
      <c r="BB1556">
        <f t="shared" si="390"/>
        <v>0</v>
      </c>
      <c r="BC1556">
        <f t="shared" si="388"/>
        <v>0</v>
      </c>
      <c r="BD1556" s="28">
        <f t="shared" si="389"/>
        <v>0</v>
      </c>
    </row>
    <row r="1557" spans="37:56" x14ac:dyDescent="0.25">
      <c r="AK1557">
        <v>0</v>
      </c>
      <c r="AL1557" t="e">
        <f t="shared" si="382"/>
        <v>#N/A</v>
      </c>
      <c r="AM1557" t="e">
        <f t="shared" si="383"/>
        <v>#N/A</v>
      </c>
      <c r="AN1557" t="e">
        <f t="shared" si="384"/>
        <v>#N/A</v>
      </c>
      <c r="AO1557" s="261" t="e">
        <f t="shared" si="385"/>
        <v>#N/A</v>
      </c>
      <c r="AP1557" s="261" t="e">
        <f t="shared" si="386"/>
        <v>#N/A</v>
      </c>
      <c r="AQ1557" s="261" t="e">
        <f t="shared" si="387"/>
        <v>#N/A</v>
      </c>
      <c r="BB1557">
        <f t="shared" si="390"/>
        <v>0</v>
      </c>
      <c r="BC1557">
        <f t="shared" si="388"/>
        <v>0</v>
      </c>
      <c r="BD1557" s="28">
        <f t="shared" si="389"/>
        <v>0</v>
      </c>
    </row>
    <row r="1558" spans="37:56" x14ac:dyDescent="0.25">
      <c r="AK1558">
        <v>0</v>
      </c>
      <c r="AL1558" t="e">
        <f t="shared" si="382"/>
        <v>#N/A</v>
      </c>
      <c r="AM1558" t="e">
        <f t="shared" si="383"/>
        <v>#N/A</v>
      </c>
      <c r="AN1558" t="e">
        <f t="shared" si="384"/>
        <v>#N/A</v>
      </c>
      <c r="AO1558" s="261" t="e">
        <f t="shared" si="385"/>
        <v>#N/A</v>
      </c>
      <c r="AP1558" s="261" t="e">
        <f t="shared" si="386"/>
        <v>#N/A</v>
      </c>
      <c r="AQ1558" s="261" t="e">
        <f t="shared" si="387"/>
        <v>#N/A</v>
      </c>
      <c r="BB1558">
        <f t="shared" si="390"/>
        <v>0</v>
      </c>
      <c r="BC1558">
        <f t="shared" si="388"/>
        <v>0</v>
      </c>
      <c r="BD1558" s="28">
        <f t="shared" si="389"/>
        <v>0</v>
      </c>
    </row>
    <row r="1559" spans="37:56" x14ac:dyDescent="0.25">
      <c r="AK1559">
        <v>0</v>
      </c>
      <c r="AL1559" t="e">
        <f t="shared" si="382"/>
        <v>#N/A</v>
      </c>
      <c r="AM1559" t="e">
        <f t="shared" si="383"/>
        <v>#N/A</v>
      </c>
      <c r="AN1559" t="e">
        <f t="shared" si="384"/>
        <v>#N/A</v>
      </c>
      <c r="AO1559" s="261" t="e">
        <f t="shared" si="385"/>
        <v>#N/A</v>
      </c>
      <c r="AP1559" s="261" t="e">
        <f t="shared" si="386"/>
        <v>#N/A</v>
      </c>
      <c r="AQ1559" s="261" t="e">
        <f t="shared" si="387"/>
        <v>#N/A</v>
      </c>
      <c r="BB1559">
        <f t="shared" si="390"/>
        <v>0</v>
      </c>
      <c r="BC1559">
        <f t="shared" si="388"/>
        <v>0</v>
      </c>
      <c r="BD1559" s="28">
        <f t="shared" si="389"/>
        <v>0</v>
      </c>
    </row>
    <row r="1560" spans="37:56" x14ac:dyDescent="0.25">
      <c r="AK1560">
        <v>0</v>
      </c>
      <c r="AL1560" t="e">
        <f t="shared" si="382"/>
        <v>#N/A</v>
      </c>
      <c r="AM1560" t="e">
        <f t="shared" si="383"/>
        <v>#N/A</v>
      </c>
      <c r="AN1560" t="e">
        <f t="shared" si="384"/>
        <v>#N/A</v>
      </c>
      <c r="AO1560" s="261" t="e">
        <f t="shared" si="385"/>
        <v>#N/A</v>
      </c>
      <c r="AP1560" s="261" t="e">
        <f t="shared" si="386"/>
        <v>#N/A</v>
      </c>
      <c r="AQ1560" s="261" t="e">
        <f t="shared" si="387"/>
        <v>#N/A</v>
      </c>
      <c r="BB1560">
        <f t="shared" si="390"/>
        <v>0</v>
      </c>
      <c r="BC1560">
        <f t="shared" si="388"/>
        <v>0</v>
      </c>
      <c r="BD1560" s="28">
        <f t="shared" si="389"/>
        <v>0</v>
      </c>
    </row>
    <row r="1561" spans="37:56" x14ac:dyDescent="0.25">
      <c r="AK1561">
        <v>0</v>
      </c>
      <c r="AL1561" t="e">
        <f t="shared" si="382"/>
        <v>#N/A</v>
      </c>
      <c r="AM1561" t="e">
        <f t="shared" si="383"/>
        <v>#N/A</v>
      </c>
      <c r="AN1561" t="e">
        <f t="shared" si="384"/>
        <v>#N/A</v>
      </c>
      <c r="AO1561" s="261" t="e">
        <f t="shared" si="385"/>
        <v>#N/A</v>
      </c>
      <c r="AP1561" s="261" t="e">
        <f t="shared" si="386"/>
        <v>#N/A</v>
      </c>
      <c r="AQ1561" s="261" t="e">
        <f t="shared" si="387"/>
        <v>#N/A</v>
      </c>
      <c r="BB1561">
        <f t="shared" si="390"/>
        <v>0</v>
      </c>
      <c r="BC1561">
        <f t="shared" si="388"/>
        <v>0</v>
      </c>
      <c r="BD1561" s="28">
        <f t="shared" si="389"/>
        <v>0</v>
      </c>
    </row>
    <row r="1562" spans="37:56" x14ac:dyDescent="0.25">
      <c r="AK1562">
        <v>0</v>
      </c>
      <c r="AL1562" t="e">
        <f t="shared" si="382"/>
        <v>#N/A</v>
      </c>
      <c r="AM1562" t="e">
        <f t="shared" si="383"/>
        <v>#N/A</v>
      </c>
      <c r="AN1562" t="e">
        <f t="shared" si="384"/>
        <v>#N/A</v>
      </c>
      <c r="AO1562" s="261" t="e">
        <f t="shared" si="385"/>
        <v>#N/A</v>
      </c>
      <c r="AP1562" s="261" t="e">
        <f t="shared" si="386"/>
        <v>#N/A</v>
      </c>
      <c r="AQ1562" s="261" t="e">
        <f t="shared" si="387"/>
        <v>#N/A</v>
      </c>
      <c r="BB1562">
        <f t="shared" si="390"/>
        <v>0</v>
      </c>
      <c r="BC1562">
        <f t="shared" si="388"/>
        <v>0</v>
      </c>
      <c r="BD1562" s="28">
        <f t="shared" si="389"/>
        <v>0</v>
      </c>
    </row>
    <row r="1563" spans="37:56" x14ac:dyDescent="0.25">
      <c r="AK1563">
        <v>0</v>
      </c>
      <c r="AL1563" t="e">
        <f t="shared" si="382"/>
        <v>#N/A</v>
      </c>
      <c r="AM1563" t="e">
        <f t="shared" si="383"/>
        <v>#N/A</v>
      </c>
      <c r="AN1563" t="e">
        <f t="shared" si="384"/>
        <v>#N/A</v>
      </c>
      <c r="AO1563" s="261" t="e">
        <f t="shared" si="385"/>
        <v>#N/A</v>
      </c>
      <c r="AP1563" s="261" t="e">
        <f t="shared" si="386"/>
        <v>#N/A</v>
      </c>
      <c r="AQ1563" s="261" t="e">
        <f t="shared" si="387"/>
        <v>#N/A</v>
      </c>
      <c r="BB1563">
        <f t="shared" si="390"/>
        <v>0</v>
      </c>
      <c r="BC1563">
        <f t="shared" si="388"/>
        <v>0</v>
      </c>
      <c r="BD1563" s="28">
        <f t="shared" si="389"/>
        <v>0</v>
      </c>
    </row>
    <row r="1564" spans="37:56" x14ac:dyDescent="0.25">
      <c r="AK1564">
        <v>0</v>
      </c>
      <c r="AL1564" t="e">
        <f t="shared" si="382"/>
        <v>#N/A</v>
      </c>
      <c r="AM1564" t="e">
        <f t="shared" si="383"/>
        <v>#N/A</v>
      </c>
      <c r="AN1564" t="e">
        <f t="shared" si="384"/>
        <v>#N/A</v>
      </c>
      <c r="AO1564" s="261" t="e">
        <f t="shared" si="385"/>
        <v>#N/A</v>
      </c>
      <c r="AP1564" s="261" t="e">
        <f t="shared" si="386"/>
        <v>#N/A</v>
      </c>
      <c r="AQ1564" s="261" t="e">
        <f t="shared" si="387"/>
        <v>#N/A</v>
      </c>
      <c r="BB1564">
        <f t="shared" si="390"/>
        <v>0</v>
      </c>
      <c r="BC1564">
        <f t="shared" si="388"/>
        <v>0</v>
      </c>
      <c r="BD1564" s="28">
        <f t="shared" si="389"/>
        <v>0</v>
      </c>
    </row>
    <row r="1565" spans="37:56" x14ac:dyDescent="0.25">
      <c r="AK1565">
        <v>0</v>
      </c>
      <c r="AL1565" t="e">
        <f t="shared" si="382"/>
        <v>#N/A</v>
      </c>
      <c r="AM1565" t="e">
        <f t="shared" si="383"/>
        <v>#N/A</v>
      </c>
      <c r="AN1565" t="e">
        <f t="shared" si="384"/>
        <v>#N/A</v>
      </c>
      <c r="AO1565" s="261" t="e">
        <f t="shared" si="385"/>
        <v>#N/A</v>
      </c>
      <c r="AP1565" s="261" t="e">
        <f t="shared" si="386"/>
        <v>#N/A</v>
      </c>
      <c r="AQ1565" s="261" t="e">
        <f t="shared" si="387"/>
        <v>#N/A</v>
      </c>
      <c r="BB1565">
        <f t="shared" si="390"/>
        <v>0</v>
      </c>
      <c r="BC1565">
        <f t="shared" si="388"/>
        <v>0</v>
      </c>
      <c r="BD1565" s="28">
        <f t="shared" si="389"/>
        <v>0</v>
      </c>
    </row>
    <row r="1566" spans="37:56" x14ac:dyDescent="0.25">
      <c r="AK1566">
        <v>0</v>
      </c>
      <c r="AL1566" t="e">
        <f t="shared" si="382"/>
        <v>#N/A</v>
      </c>
      <c r="AM1566" t="e">
        <f t="shared" si="383"/>
        <v>#N/A</v>
      </c>
      <c r="AN1566" t="e">
        <f t="shared" si="384"/>
        <v>#N/A</v>
      </c>
      <c r="AO1566" s="261" t="e">
        <f t="shared" si="385"/>
        <v>#N/A</v>
      </c>
      <c r="AP1566" s="261" t="e">
        <f t="shared" si="386"/>
        <v>#N/A</v>
      </c>
      <c r="AQ1566" s="261" t="e">
        <f t="shared" si="387"/>
        <v>#N/A</v>
      </c>
      <c r="BB1566">
        <f t="shared" si="390"/>
        <v>0</v>
      </c>
      <c r="BC1566">
        <f t="shared" si="388"/>
        <v>0</v>
      </c>
      <c r="BD1566" s="28">
        <f t="shared" si="389"/>
        <v>0</v>
      </c>
    </row>
    <row r="1567" spans="37:56" x14ac:dyDescent="0.25">
      <c r="AK1567">
        <v>0</v>
      </c>
      <c r="AL1567" t="e">
        <f t="shared" si="382"/>
        <v>#N/A</v>
      </c>
      <c r="AM1567" t="e">
        <f t="shared" si="383"/>
        <v>#N/A</v>
      </c>
      <c r="AN1567" t="e">
        <f t="shared" si="384"/>
        <v>#N/A</v>
      </c>
      <c r="AO1567" s="261" t="e">
        <f t="shared" si="385"/>
        <v>#N/A</v>
      </c>
      <c r="AP1567" s="261" t="e">
        <f t="shared" si="386"/>
        <v>#N/A</v>
      </c>
      <c r="AQ1567" s="261" t="e">
        <f t="shared" si="387"/>
        <v>#N/A</v>
      </c>
      <c r="BB1567">
        <f t="shared" si="390"/>
        <v>0</v>
      </c>
      <c r="BC1567">
        <f t="shared" si="388"/>
        <v>0</v>
      </c>
      <c r="BD1567" s="28">
        <f t="shared" si="389"/>
        <v>0</v>
      </c>
    </row>
    <row r="1568" spans="37:56" x14ac:dyDescent="0.25">
      <c r="AK1568">
        <v>0</v>
      </c>
      <c r="AL1568" t="e">
        <f t="shared" si="382"/>
        <v>#N/A</v>
      </c>
      <c r="AM1568" t="e">
        <f t="shared" si="383"/>
        <v>#N/A</v>
      </c>
      <c r="AN1568" t="e">
        <f t="shared" si="384"/>
        <v>#N/A</v>
      </c>
      <c r="AO1568" s="261" t="e">
        <f t="shared" si="385"/>
        <v>#N/A</v>
      </c>
      <c r="AP1568" s="261" t="e">
        <f t="shared" si="386"/>
        <v>#N/A</v>
      </c>
      <c r="AQ1568" s="261" t="e">
        <f t="shared" si="387"/>
        <v>#N/A</v>
      </c>
      <c r="BB1568">
        <f t="shared" si="390"/>
        <v>0</v>
      </c>
      <c r="BC1568">
        <f t="shared" si="388"/>
        <v>0</v>
      </c>
      <c r="BD1568" s="28">
        <f t="shared" si="389"/>
        <v>0</v>
      </c>
    </row>
    <row r="1569" spans="37:56" x14ac:dyDescent="0.25">
      <c r="AK1569">
        <v>0</v>
      </c>
      <c r="AL1569" t="e">
        <f t="shared" si="382"/>
        <v>#N/A</v>
      </c>
      <c r="AM1569" t="e">
        <f t="shared" si="383"/>
        <v>#N/A</v>
      </c>
      <c r="AN1569" t="e">
        <f t="shared" si="384"/>
        <v>#N/A</v>
      </c>
      <c r="AO1569" s="261" t="e">
        <f t="shared" si="385"/>
        <v>#N/A</v>
      </c>
      <c r="AP1569" s="261" t="e">
        <f t="shared" si="386"/>
        <v>#N/A</v>
      </c>
      <c r="AQ1569" s="261" t="e">
        <f t="shared" si="387"/>
        <v>#N/A</v>
      </c>
      <c r="BB1569">
        <f t="shared" si="390"/>
        <v>0</v>
      </c>
      <c r="BC1569">
        <f t="shared" si="388"/>
        <v>0</v>
      </c>
      <c r="BD1569" s="28">
        <f t="shared" si="389"/>
        <v>0</v>
      </c>
    </row>
    <row r="1570" spans="37:56" x14ac:dyDescent="0.25">
      <c r="AK1570">
        <v>0</v>
      </c>
      <c r="AL1570" t="e">
        <f t="shared" si="382"/>
        <v>#N/A</v>
      </c>
      <c r="AM1570" t="e">
        <f t="shared" si="383"/>
        <v>#N/A</v>
      </c>
      <c r="AN1570" t="e">
        <f t="shared" si="384"/>
        <v>#N/A</v>
      </c>
      <c r="AO1570" s="261" t="e">
        <f t="shared" si="385"/>
        <v>#N/A</v>
      </c>
      <c r="AP1570" s="261" t="e">
        <f t="shared" si="386"/>
        <v>#N/A</v>
      </c>
      <c r="AQ1570" s="261" t="e">
        <f t="shared" si="387"/>
        <v>#N/A</v>
      </c>
      <c r="BB1570">
        <f t="shared" si="390"/>
        <v>0</v>
      </c>
      <c r="BC1570">
        <f t="shared" si="388"/>
        <v>0</v>
      </c>
      <c r="BD1570" s="28">
        <f t="shared" si="389"/>
        <v>0</v>
      </c>
    </row>
    <row r="1571" spans="37:56" x14ac:dyDescent="0.25">
      <c r="AK1571">
        <v>0</v>
      </c>
      <c r="AL1571" t="e">
        <f t="shared" si="382"/>
        <v>#N/A</v>
      </c>
      <c r="AM1571" t="e">
        <f t="shared" si="383"/>
        <v>#N/A</v>
      </c>
      <c r="AN1571" t="e">
        <f t="shared" si="384"/>
        <v>#N/A</v>
      </c>
      <c r="AO1571" s="261" t="e">
        <f t="shared" si="385"/>
        <v>#N/A</v>
      </c>
      <c r="AP1571" s="261" t="e">
        <f t="shared" si="386"/>
        <v>#N/A</v>
      </c>
      <c r="AQ1571" s="261" t="e">
        <f t="shared" si="387"/>
        <v>#N/A</v>
      </c>
      <c r="BB1571">
        <f t="shared" si="390"/>
        <v>0</v>
      </c>
      <c r="BC1571">
        <f t="shared" si="388"/>
        <v>0</v>
      </c>
      <c r="BD1571" s="28">
        <f t="shared" si="389"/>
        <v>0</v>
      </c>
    </row>
    <row r="1572" spans="37:56" x14ac:dyDescent="0.25">
      <c r="AK1572">
        <v>0</v>
      </c>
      <c r="AL1572" t="e">
        <f t="shared" si="382"/>
        <v>#N/A</v>
      </c>
      <c r="AM1572" t="e">
        <f t="shared" si="383"/>
        <v>#N/A</v>
      </c>
      <c r="AN1572" t="e">
        <f t="shared" si="384"/>
        <v>#N/A</v>
      </c>
      <c r="AO1572" s="261" t="e">
        <f t="shared" si="385"/>
        <v>#N/A</v>
      </c>
      <c r="AP1572" s="261" t="e">
        <f t="shared" si="386"/>
        <v>#N/A</v>
      </c>
      <c r="AQ1572" s="261" t="e">
        <f t="shared" si="387"/>
        <v>#N/A</v>
      </c>
      <c r="BB1572">
        <f t="shared" si="390"/>
        <v>0</v>
      </c>
      <c r="BC1572">
        <f t="shared" si="388"/>
        <v>0</v>
      </c>
      <c r="BD1572" s="28">
        <f t="shared" si="389"/>
        <v>0</v>
      </c>
    </row>
    <row r="1573" spans="37:56" x14ac:dyDescent="0.25">
      <c r="AK1573">
        <v>0</v>
      </c>
      <c r="AL1573" t="e">
        <f t="shared" si="382"/>
        <v>#N/A</v>
      </c>
      <c r="AM1573" t="e">
        <f t="shared" si="383"/>
        <v>#N/A</v>
      </c>
      <c r="AN1573" t="e">
        <f t="shared" si="384"/>
        <v>#N/A</v>
      </c>
      <c r="AO1573" s="261" t="e">
        <f t="shared" si="385"/>
        <v>#N/A</v>
      </c>
      <c r="AP1573" s="261" t="e">
        <f t="shared" si="386"/>
        <v>#N/A</v>
      </c>
      <c r="AQ1573" s="261" t="e">
        <f t="shared" si="387"/>
        <v>#N/A</v>
      </c>
      <c r="BB1573">
        <f t="shared" si="390"/>
        <v>0</v>
      </c>
      <c r="BC1573">
        <f t="shared" si="388"/>
        <v>0</v>
      </c>
      <c r="BD1573" s="28">
        <f t="shared" si="389"/>
        <v>0</v>
      </c>
    </row>
    <row r="1574" spans="37:56" x14ac:dyDescent="0.25">
      <c r="AK1574">
        <v>0</v>
      </c>
      <c r="AL1574" t="e">
        <f t="shared" si="382"/>
        <v>#N/A</v>
      </c>
      <c r="AM1574" t="e">
        <f t="shared" si="383"/>
        <v>#N/A</v>
      </c>
      <c r="AN1574" t="e">
        <f t="shared" si="384"/>
        <v>#N/A</v>
      </c>
      <c r="AO1574" s="261" t="e">
        <f t="shared" si="385"/>
        <v>#N/A</v>
      </c>
      <c r="AP1574" s="261" t="e">
        <f t="shared" si="386"/>
        <v>#N/A</v>
      </c>
      <c r="AQ1574" s="261" t="e">
        <f t="shared" si="387"/>
        <v>#N/A</v>
      </c>
      <c r="BB1574">
        <f t="shared" si="390"/>
        <v>0</v>
      </c>
      <c r="BC1574">
        <f t="shared" si="388"/>
        <v>0</v>
      </c>
      <c r="BD1574" s="28">
        <f t="shared" si="389"/>
        <v>0</v>
      </c>
    </row>
    <row r="1575" spans="37:56" x14ac:dyDescent="0.25">
      <c r="AK1575">
        <v>0</v>
      </c>
      <c r="AL1575" t="e">
        <f t="shared" si="382"/>
        <v>#N/A</v>
      </c>
      <c r="AM1575" t="e">
        <f t="shared" si="383"/>
        <v>#N/A</v>
      </c>
      <c r="AN1575" t="e">
        <f t="shared" si="384"/>
        <v>#N/A</v>
      </c>
      <c r="AO1575" s="261" t="e">
        <f t="shared" si="385"/>
        <v>#N/A</v>
      </c>
      <c r="AP1575" s="261" t="e">
        <f t="shared" si="386"/>
        <v>#N/A</v>
      </c>
      <c r="AQ1575" s="261" t="e">
        <f t="shared" si="387"/>
        <v>#N/A</v>
      </c>
      <c r="BB1575">
        <f t="shared" si="390"/>
        <v>0</v>
      </c>
      <c r="BC1575">
        <f t="shared" si="388"/>
        <v>0</v>
      </c>
      <c r="BD1575" s="28">
        <f t="shared" si="389"/>
        <v>0</v>
      </c>
    </row>
    <row r="1576" spans="37:56" x14ac:dyDescent="0.25">
      <c r="AK1576">
        <v>0</v>
      </c>
      <c r="AL1576" t="e">
        <f t="shared" si="382"/>
        <v>#N/A</v>
      </c>
      <c r="AM1576" t="e">
        <f t="shared" si="383"/>
        <v>#N/A</v>
      </c>
      <c r="AN1576" t="e">
        <f t="shared" si="384"/>
        <v>#N/A</v>
      </c>
      <c r="AO1576" s="261" t="e">
        <f t="shared" si="385"/>
        <v>#N/A</v>
      </c>
      <c r="AP1576" s="261" t="e">
        <f t="shared" si="386"/>
        <v>#N/A</v>
      </c>
      <c r="AQ1576" s="261" t="e">
        <f t="shared" si="387"/>
        <v>#N/A</v>
      </c>
      <c r="BB1576">
        <f t="shared" si="390"/>
        <v>0</v>
      </c>
      <c r="BC1576">
        <f t="shared" si="388"/>
        <v>0</v>
      </c>
      <c r="BD1576" s="28">
        <f t="shared" si="389"/>
        <v>0</v>
      </c>
    </row>
    <row r="1577" spans="37:56" x14ac:dyDescent="0.25">
      <c r="AK1577">
        <v>0</v>
      </c>
      <c r="AL1577" t="e">
        <f t="shared" si="382"/>
        <v>#N/A</v>
      </c>
      <c r="AM1577" t="e">
        <f t="shared" si="383"/>
        <v>#N/A</v>
      </c>
      <c r="AN1577" t="e">
        <f t="shared" si="384"/>
        <v>#N/A</v>
      </c>
      <c r="AO1577" s="261" t="e">
        <f t="shared" si="385"/>
        <v>#N/A</v>
      </c>
      <c r="AP1577" s="261" t="e">
        <f t="shared" si="386"/>
        <v>#N/A</v>
      </c>
      <c r="AQ1577" s="261" t="e">
        <f t="shared" si="387"/>
        <v>#N/A</v>
      </c>
      <c r="BB1577">
        <f t="shared" si="390"/>
        <v>0</v>
      </c>
      <c r="BC1577">
        <f t="shared" si="388"/>
        <v>0</v>
      </c>
      <c r="BD1577" s="28">
        <f t="shared" si="389"/>
        <v>0</v>
      </c>
    </row>
    <row r="1578" spans="37:56" x14ac:dyDescent="0.25">
      <c r="AK1578">
        <v>0</v>
      </c>
      <c r="AL1578" t="e">
        <f t="shared" si="382"/>
        <v>#N/A</v>
      </c>
      <c r="AM1578" t="e">
        <f t="shared" si="383"/>
        <v>#N/A</v>
      </c>
      <c r="AN1578" t="e">
        <f t="shared" si="384"/>
        <v>#N/A</v>
      </c>
      <c r="AO1578" s="261" t="e">
        <f t="shared" si="385"/>
        <v>#N/A</v>
      </c>
      <c r="AP1578" s="261" t="e">
        <f t="shared" si="386"/>
        <v>#N/A</v>
      </c>
      <c r="AQ1578" s="261" t="e">
        <f t="shared" si="387"/>
        <v>#N/A</v>
      </c>
      <c r="BB1578">
        <f t="shared" si="390"/>
        <v>0</v>
      </c>
      <c r="BC1578">
        <f t="shared" si="388"/>
        <v>0</v>
      </c>
      <c r="BD1578" s="28">
        <f t="shared" si="389"/>
        <v>0</v>
      </c>
    </row>
    <row r="1579" spans="37:56" x14ac:dyDescent="0.25">
      <c r="AK1579">
        <v>0</v>
      </c>
      <c r="AL1579" t="e">
        <f t="shared" si="382"/>
        <v>#N/A</v>
      </c>
      <c r="AM1579" t="e">
        <f t="shared" si="383"/>
        <v>#N/A</v>
      </c>
      <c r="AN1579" t="e">
        <f t="shared" si="384"/>
        <v>#N/A</v>
      </c>
      <c r="AO1579" s="261" t="e">
        <f t="shared" si="385"/>
        <v>#N/A</v>
      </c>
      <c r="AP1579" s="261" t="e">
        <f t="shared" si="386"/>
        <v>#N/A</v>
      </c>
      <c r="AQ1579" s="261" t="e">
        <f t="shared" si="387"/>
        <v>#N/A</v>
      </c>
      <c r="BB1579">
        <f t="shared" si="390"/>
        <v>0</v>
      </c>
      <c r="BC1579">
        <f t="shared" si="388"/>
        <v>0</v>
      </c>
      <c r="BD1579" s="28">
        <f t="shared" si="389"/>
        <v>0</v>
      </c>
    </row>
    <row r="1580" spans="37:56" x14ac:dyDescent="0.25">
      <c r="AK1580">
        <v>0</v>
      </c>
      <c r="AL1580" t="e">
        <f t="shared" si="382"/>
        <v>#N/A</v>
      </c>
      <c r="AM1580" t="e">
        <f t="shared" si="383"/>
        <v>#N/A</v>
      </c>
      <c r="AN1580" t="e">
        <f t="shared" si="384"/>
        <v>#N/A</v>
      </c>
      <c r="AO1580" s="261" t="e">
        <f t="shared" si="385"/>
        <v>#N/A</v>
      </c>
      <c r="AP1580" s="261" t="e">
        <f t="shared" si="386"/>
        <v>#N/A</v>
      </c>
      <c r="AQ1580" s="261" t="e">
        <f t="shared" si="387"/>
        <v>#N/A</v>
      </c>
      <c r="BB1580">
        <f t="shared" si="390"/>
        <v>0</v>
      </c>
      <c r="BC1580">
        <f t="shared" si="388"/>
        <v>0</v>
      </c>
      <c r="BD1580" s="28">
        <f t="shared" si="389"/>
        <v>0</v>
      </c>
    </row>
    <row r="1581" spans="37:56" x14ac:dyDescent="0.25">
      <c r="AK1581">
        <v>0</v>
      </c>
      <c r="AL1581" t="e">
        <f t="shared" si="382"/>
        <v>#N/A</v>
      </c>
      <c r="AM1581" t="e">
        <f t="shared" si="383"/>
        <v>#N/A</v>
      </c>
      <c r="AN1581" t="e">
        <f t="shared" si="384"/>
        <v>#N/A</v>
      </c>
      <c r="AO1581" s="261" t="e">
        <f t="shared" si="385"/>
        <v>#N/A</v>
      </c>
      <c r="AP1581" s="261" t="e">
        <f t="shared" si="386"/>
        <v>#N/A</v>
      </c>
      <c r="AQ1581" s="261" t="e">
        <f t="shared" si="387"/>
        <v>#N/A</v>
      </c>
      <c r="BB1581">
        <f t="shared" si="390"/>
        <v>0</v>
      </c>
      <c r="BC1581">
        <f t="shared" si="388"/>
        <v>0</v>
      </c>
      <c r="BD1581" s="28">
        <f t="shared" si="389"/>
        <v>0</v>
      </c>
    </row>
    <row r="1582" spans="37:56" x14ac:dyDescent="0.25">
      <c r="AK1582">
        <v>0</v>
      </c>
      <c r="AL1582" t="e">
        <f t="shared" si="382"/>
        <v>#N/A</v>
      </c>
      <c r="AM1582" t="e">
        <f t="shared" si="383"/>
        <v>#N/A</v>
      </c>
      <c r="AN1582" t="e">
        <f t="shared" si="384"/>
        <v>#N/A</v>
      </c>
      <c r="AO1582" s="261" t="e">
        <f t="shared" si="385"/>
        <v>#N/A</v>
      </c>
      <c r="AP1582" s="261" t="e">
        <f t="shared" si="386"/>
        <v>#N/A</v>
      </c>
      <c r="AQ1582" s="261" t="e">
        <f t="shared" si="387"/>
        <v>#N/A</v>
      </c>
      <c r="BB1582">
        <f t="shared" si="390"/>
        <v>0</v>
      </c>
      <c r="BC1582">
        <f t="shared" si="388"/>
        <v>0</v>
      </c>
      <c r="BD1582" s="28">
        <f t="shared" si="389"/>
        <v>0</v>
      </c>
    </row>
    <row r="1583" spans="37:56" x14ac:dyDescent="0.25">
      <c r="AK1583">
        <v>0</v>
      </c>
      <c r="AL1583" t="e">
        <f t="shared" si="382"/>
        <v>#N/A</v>
      </c>
      <c r="AM1583" t="e">
        <f t="shared" si="383"/>
        <v>#N/A</v>
      </c>
      <c r="AN1583" t="e">
        <f t="shared" si="384"/>
        <v>#N/A</v>
      </c>
      <c r="AO1583" s="261" t="e">
        <f t="shared" si="385"/>
        <v>#N/A</v>
      </c>
      <c r="AP1583" s="261" t="e">
        <f t="shared" si="386"/>
        <v>#N/A</v>
      </c>
      <c r="AQ1583" s="261" t="e">
        <f t="shared" si="387"/>
        <v>#N/A</v>
      </c>
      <c r="BB1583">
        <f t="shared" si="390"/>
        <v>0</v>
      </c>
      <c r="BC1583">
        <f t="shared" si="388"/>
        <v>0</v>
      </c>
      <c r="BD1583" s="28">
        <f t="shared" si="389"/>
        <v>0</v>
      </c>
    </row>
    <row r="1584" spans="37:56" x14ac:dyDescent="0.25">
      <c r="AK1584">
        <v>0</v>
      </c>
      <c r="AL1584" t="e">
        <f t="shared" si="382"/>
        <v>#N/A</v>
      </c>
      <c r="AM1584" t="e">
        <f t="shared" si="383"/>
        <v>#N/A</v>
      </c>
      <c r="AN1584" t="e">
        <f t="shared" si="384"/>
        <v>#N/A</v>
      </c>
      <c r="AO1584" s="261" t="e">
        <f t="shared" si="385"/>
        <v>#N/A</v>
      </c>
      <c r="AP1584" s="261" t="e">
        <f t="shared" si="386"/>
        <v>#N/A</v>
      </c>
      <c r="AQ1584" s="261" t="e">
        <f t="shared" si="387"/>
        <v>#N/A</v>
      </c>
      <c r="BB1584">
        <f t="shared" si="390"/>
        <v>0</v>
      </c>
      <c r="BC1584">
        <f t="shared" si="388"/>
        <v>0</v>
      </c>
      <c r="BD1584" s="28">
        <f t="shared" si="389"/>
        <v>0</v>
      </c>
    </row>
    <row r="1585" spans="37:56" x14ac:dyDescent="0.25">
      <c r="AK1585">
        <v>0</v>
      </c>
      <c r="AL1585" t="e">
        <f t="shared" si="382"/>
        <v>#N/A</v>
      </c>
      <c r="AM1585" t="e">
        <f t="shared" si="383"/>
        <v>#N/A</v>
      </c>
      <c r="AN1585" t="e">
        <f t="shared" si="384"/>
        <v>#N/A</v>
      </c>
      <c r="AO1585" s="261" t="e">
        <f t="shared" si="385"/>
        <v>#N/A</v>
      </c>
      <c r="AP1585" s="261" t="e">
        <f t="shared" si="386"/>
        <v>#N/A</v>
      </c>
      <c r="AQ1585" s="261" t="e">
        <f t="shared" si="387"/>
        <v>#N/A</v>
      </c>
      <c r="BB1585">
        <f t="shared" si="390"/>
        <v>0</v>
      </c>
      <c r="BC1585">
        <f t="shared" si="388"/>
        <v>0</v>
      </c>
      <c r="BD1585" s="28">
        <f t="shared" si="389"/>
        <v>0</v>
      </c>
    </row>
    <row r="1586" spans="37:56" x14ac:dyDescent="0.25">
      <c r="AK1586">
        <v>0</v>
      </c>
      <c r="AL1586" t="e">
        <f t="shared" si="382"/>
        <v>#N/A</v>
      </c>
      <c r="AM1586" t="e">
        <f t="shared" si="383"/>
        <v>#N/A</v>
      </c>
      <c r="AN1586" t="e">
        <f t="shared" si="384"/>
        <v>#N/A</v>
      </c>
      <c r="AO1586" s="261" t="e">
        <f t="shared" si="385"/>
        <v>#N/A</v>
      </c>
      <c r="AP1586" s="261" t="e">
        <f t="shared" si="386"/>
        <v>#N/A</v>
      </c>
      <c r="AQ1586" s="261" t="e">
        <f t="shared" si="387"/>
        <v>#N/A</v>
      </c>
      <c r="BB1586">
        <f t="shared" si="390"/>
        <v>0</v>
      </c>
      <c r="BC1586">
        <f t="shared" si="388"/>
        <v>0</v>
      </c>
      <c r="BD1586" s="28">
        <f t="shared" si="389"/>
        <v>0</v>
      </c>
    </row>
    <row r="1587" spans="37:56" x14ac:dyDescent="0.25">
      <c r="AK1587">
        <v>0</v>
      </c>
      <c r="AL1587" t="e">
        <f t="shared" si="382"/>
        <v>#N/A</v>
      </c>
      <c r="AM1587" t="e">
        <f t="shared" si="383"/>
        <v>#N/A</v>
      </c>
      <c r="AN1587" t="e">
        <f t="shared" si="384"/>
        <v>#N/A</v>
      </c>
      <c r="AO1587" s="261" t="e">
        <f t="shared" si="385"/>
        <v>#N/A</v>
      </c>
      <c r="AP1587" s="261" t="e">
        <f t="shared" si="386"/>
        <v>#N/A</v>
      </c>
      <c r="AQ1587" s="261" t="e">
        <f t="shared" si="387"/>
        <v>#N/A</v>
      </c>
      <c r="BB1587">
        <f t="shared" si="390"/>
        <v>0</v>
      </c>
      <c r="BC1587">
        <f t="shared" si="388"/>
        <v>0</v>
      </c>
      <c r="BD1587" s="28">
        <f t="shared" si="389"/>
        <v>0</v>
      </c>
    </row>
    <row r="1588" spans="37:56" x14ac:dyDescent="0.25">
      <c r="AK1588">
        <v>0</v>
      </c>
      <c r="AL1588" t="e">
        <f t="shared" si="382"/>
        <v>#N/A</v>
      </c>
      <c r="AM1588" t="e">
        <f t="shared" si="383"/>
        <v>#N/A</v>
      </c>
      <c r="AN1588" t="e">
        <f t="shared" si="384"/>
        <v>#N/A</v>
      </c>
      <c r="AO1588" s="261" t="e">
        <f t="shared" si="385"/>
        <v>#N/A</v>
      </c>
      <c r="AP1588" s="261" t="e">
        <f t="shared" si="386"/>
        <v>#N/A</v>
      </c>
      <c r="AQ1588" s="261" t="e">
        <f t="shared" si="387"/>
        <v>#N/A</v>
      </c>
      <c r="BB1588">
        <f t="shared" si="390"/>
        <v>0</v>
      </c>
      <c r="BC1588">
        <f t="shared" si="388"/>
        <v>0</v>
      </c>
      <c r="BD1588" s="28">
        <f t="shared" si="389"/>
        <v>0</v>
      </c>
    </row>
    <row r="1589" spans="37:56" x14ac:dyDescent="0.25">
      <c r="AK1589">
        <v>0</v>
      </c>
      <c r="AL1589" t="e">
        <f t="shared" si="382"/>
        <v>#N/A</v>
      </c>
      <c r="AM1589" t="e">
        <f t="shared" si="383"/>
        <v>#N/A</v>
      </c>
      <c r="AN1589" t="e">
        <f t="shared" si="384"/>
        <v>#N/A</v>
      </c>
      <c r="AO1589" s="261" t="e">
        <f t="shared" si="385"/>
        <v>#N/A</v>
      </c>
      <c r="AP1589" s="261" t="e">
        <f t="shared" si="386"/>
        <v>#N/A</v>
      </c>
      <c r="AQ1589" s="261" t="e">
        <f t="shared" si="387"/>
        <v>#N/A</v>
      </c>
      <c r="BB1589">
        <f t="shared" si="390"/>
        <v>0</v>
      </c>
      <c r="BC1589">
        <f t="shared" si="388"/>
        <v>0</v>
      </c>
      <c r="BD1589" s="28">
        <f t="shared" si="389"/>
        <v>0</v>
      </c>
    </row>
    <row r="1590" spans="37:56" x14ac:dyDescent="0.25">
      <c r="AK1590">
        <v>0</v>
      </c>
      <c r="AL1590" t="e">
        <f t="shared" si="382"/>
        <v>#N/A</v>
      </c>
      <c r="AM1590" t="e">
        <f t="shared" si="383"/>
        <v>#N/A</v>
      </c>
      <c r="AN1590" t="e">
        <f t="shared" si="384"/>
        <v>#N/A</v>
      </c>
      <c r="AO1590" s="261" t="e">
        <f t="shared" si="385"/>
        <v>#N/A</v>
      </c>
      <c r="AP1590" s="261" t="e">
        <f t="shared" si="386"/>
        <v>#N/A</v>
      </c>
      <c r="AQ1590" s="261" t="e">
        <f t="shared" si="387"/>
        <v>#N/A</v>
      </c>
      <c r="BB1590">
        <f t="shared" si="390"/>
        <v>0</v>
      </c>
      <c r="BC1590">
        <f t="shared" si="388"/>
        <v>0</v>
      </c>
      <c r="BD1590" s="28">
        <f t="shared" si="389"/>
        <v>0</v>
      </c>
    </row>
    <row r="1591" spans="37:56" x14ac:dyDescent="0.25">
      <c r="AK1591">
        <v>0</v>
      </c>
      <c r="AL1591" t="e">
        <f t="shared" si="382"/>
        <v>#N/A</v>
      </c>
      <c r="AM1591" t="e">
        <f t="shared" si="383"/>
        <v>#N/A</v>
      </c>
      <c r="AN1591" t="e">
        <f t="shared" si="384"/>
        <v>#N/A</v>
      </c>
      <c r="AO1591" s="261" t="e">
        <f t="shared" si="385"/>
        <v>#N/A</v>
      </c>
      <c r="AP1591" s="261" t="e">
        <f t="shared" si="386"/>
        <v>#N/A</v>
      </c>
      <c r="AQ1591" s="261" t="e">
        <f t="shared" si="387"/>
        <v>#N/A</v>
      </c>
      <c r="BB1591">
        <f t="shared" si="390"/>
        <v>0</v>
      </c>
      <c r="BC1591">
        <f t="shared" si="388"/>
        <v>0</v>
      </c>
      <c r="BD1591" s="28">
        <f t="shared" si="389"/>
        <v>0</v>
      </c>
    </row>
    <row r="1592" spans="37:56" x14ac:dyDescent="0.25">
      <c r="AK1592">
        <v>0</v>
      </c>
      <c r="AL1592" t="e">
        <f t="shared" si="382"/>
        <v>#N/A</v>
      </c>
      <c r="AM1592" t="e">
        <f t="shared" si="383"/>
        <v>#N/A</v>
      </c>
      <c r="AN1592" t="e">
        <f t="shared" si="384"/>
        <v>#N/A</v>
      </c>
      <c r="AO1592" s="261" t="e">
        <f t="shared" si="385"/>
        <v>#N/A</v>
      </c>
      <c r="AP1592" s="261" t="e">
        <f t="shared" si="386"/>
        <v>#N/A</v>
      </c>
      <c r="AQ1592" s="261" t="e">
        <f t="shared" si="387"/>
        <v>#N/A</v>
      </c>
      <c r="BB1592">
        <f t="shared" si="390"/>
        <v>0</v>
      </c>
      <c r="BC1592">
        <f t="shared" si="388"/>
        <v>0</v>
      </c>
      <c r="BD1592" s="28">
        <f t="shared" si="389"/>
        <v>0</v>
      </c>
    </row>
    <row r="1593" spans="37:56" x14ac:dyDescent="0.25">
      <c r="AK1593">
        <v>0</v>
      </c>
      <c r="AL1593" t="e">
        <f t="shared" si="382"/>
        <v>#N/A</v>
      </c>
      <c r="AM1593" t="e">
        <f t="shared" si="383"/>
        <v>#N/A</v>
      </c>
      <c r="AN1593" t="e">
        <f t="shared" si="384"/>
        <v>#N/A</v>
      </c>
      <c r="AO1593" s="261" t="e">
        <f t="shared" si="385"/>
        <v>#N/A</v>
      </c>
      <c r="AP1593" s="261" t="e">
        <f t="shared" si="386"/>
        <v>#N/A</v>
      </c>
      <c r="AQ1593" s="261" t="e">
        <f t="shared" si="387"/>
        <v>#N/A</v>
      </c>
      <c r="BB1593">
        <f t="shared" si="390"/>
        <v>0</v>
      </c>
      <c r="BC1593">
        <f t="shared" si="388"/>
        <v>0</v>
      </c>
      <c r="BD1593" s="28">
        <f t="shared" si="389"/>
        <v>0</v>
      </c>
    </row>
    <row r="1594" spans="37:56" x14ac:dyDescent="0.25">
      <c r="AK1594">
        <v>0</v>
      </c>
      <c r="AL1594" t="e">
        <f t="shared" si="382"/>
        <v>#N/A</v>
      </c>
      <c r="AM1594" t="e">
        <f t="shared" si="383"/>
        <v>#N/A</v>
      </c>
      <c r="AN1594" t="e">
        <f t="shared" si="384"/>
        <v>#N/A</v>
      </c>
      <c r="AO1594" s="261" t="e">
        <f t="shared" si="385"/>
        <v>#N/A</v>
      </c>
      <c r="AP1594" s="261" t="e">
        <f t="shared" si="386"/>
        <v>#N/A</v>
      </c>
      <c r="AQ1594" s="261" t="e">
        <f t="shared" si="387"/>
        <v>#N/A</v>
      </c>
      <c r="BB1594">
        <f t="shared" si="390"/>
        <v>0</v>
      </c>
      <c r="BC1594">
        <f t="shared" si="388"/>
        <v>0</v>
      </c>
      <c r="BD1594" s="28">
        <f t="shared" si="389"/>
        <v>0</v>
      </c>
    </row>
    <row r="1595" spans="37:56" x14ac:dyDescent="0.25">
      <c r="AK1595">
        <v>0</v>
      </c>
      <c r="AL1595" t="e">
        <f t="shared" si="382"/>
        <v>#N/A</v>
      </c>
      <c r="AM1595" t="e">
        <f t="shared" si="383"/>
        <v>#N/A</v>
      </c>
      <c r="AN1595" t="e">
        <f t="shared" si="384"/>
        <v>#N/A</v>
      </c>
      <c r="AO1595" s="261" t="e">
        <f t="shared" si="385"/>
        <v>#N/A</v>
      </c>
      <c r="AP1595" s="261" t="e">
        <f t="shared" si="386"/>
        <v>#N/A</v>
      </c>
      <c r="AQ1595" s="261" t="e">
        <f t="shared" si="387"/>
        <v>#N/A</v>
      </c>
      <c r="BB1595">
        <f t="shared" si="390"/>
        <v>0</v>
      </c>
      <c r="BC1595">
        <f t="shared" si="388"/>
        <v>0</v>
      </c>
      <c r="BD1595" s="28">
        <f t="shared" si="389"/>
        <v>0</v>
      </c>
    </row>
    <row r="1596" spans="37:56" x14ac:dyDescent="0.25">
      <c r="AK1596">
        <v>0</v>
      </c>
      <c r="AL1596" t="e">
        <f t="shared" si="382"/>
        <v>#N/A</v>
      </c>
      <c r="AM1596" t="e">
        <f t="shared" si="383"/>
        <v>#N/A</v>
      </c>
      <c r="AN1596" t="e">
        <f t="shared" si="384"/>
        <v>#N/A</v>
      </c>
      <c r="AO1596" s="261" t="e">
        <f t="shared" si="385"/>
        <v>#N/A</v>
      </c>
      <c r="AP1596" s="261" t="e">
        <f t="shared" si="386"/>
        <v>#N/A</v>
      </c>
      <c r="AQ1596" s="261" t="e">
        <f t="shared" si="387"/>
        <v>#N/A</v>
      </c>
      <c r="BB1596">
        <f t="shared" si="390"/>
        <v>0</v>
      </c>
      <c r="BC1596">
        <f t="shared" si="388"/>
        <v>0</v>
      </c>
      <c r="BD1596" s="28">
        <f t="shared" si="389"/>
        <v>0</v>
      </c>
    </row>
    <row r="1597" spans="37:56" x14ac:dyDescent="0.25">
      <c r="AK1597">
        <v>0</v>
      </c>
      <c r="AL1597" t="e">
        <f t="shared" si="382"/>
        <v>#N/A</v>
      </c>
      <c r="AM1597" t="e">
        <f t="shared" si="383"/>
        <v>#N/A</v>
      </c>
      <c r="AN1597" t="e">
        <f t="shared" si="384"/>
        <v>#N/A</v>
      </c>
      <c r="AO1597" s="261" t="e">
        <f t="shared" si="385"/>
        <v>#N/A</v>
      </c>
      <c r="AP1597" s="261" t="e">
        <f t="shared" si="386"/>
        <v>#N/A</v>
      </c>
      <c r="AQ1597" s="261" t="e">
        <f t="shared" si="387"/>
        <v>#N/A</v>
      </c>
      <c r="BB1597">
        <f t="shared" si="390"/>
        <v>0</v>
      </c>
      <c r="BC1597">
        <f t="shared" si="388"/>
        <v>0</v>
      </c>
      <c r="BD1597" s="28">
        <f t="shared" si="389"/>
        <v>0</v>
      </c>
    </row>
    <row r="1598" spans="37:56" x14ac:dyDescent="0.25">
      <c r="AK1598">
        <v>0</v>
      </c>
      <c r="AL1598" t="e">
        <f t="shared" si="382"/>
        <v>#N/A</v>
      </c>
      <c r="AM1598" t="e">
        <f t="shared" si="383"/>
        <v>#N/A</v>
      </c>
      <c r="AN1598" t="e">
        <f t="shared" si="384"/>
        <v>#N/A</v>
      </c>
      <c r="AO1598" s="261" t="e">
        <f t="shared" si="385"/>
        <v>#N/A</v>
      </c>
      <c r="AP1598" s="261" t="e">
        <f t="shared" si="386"/>
        <v>#N/A</v>
      </c>
      <c r="AQ1598" s="261" t="e">
        <f t="shared" si="387"/>
        <v>#N/A</v>
      </c>
      <c r="BB1598">
        <f t="shared" si="390"/>
        <v>0</v>
      </c>
      <c r="BC1598">
        <f t="shared" si="388"/>
        <v>0</v>
      </c>
      <c r="BD1598" s="28">
        <f t="shared" si="389"/>
        <v>0</v>
      </c>
    </row>
    <row r="1599" spans="37:56" x14ac:dyDescent="0.25">
      <c r="AK1599">
        <v>0</v>
      </c>
      <c r="AL1599" t="e">
        <f t="shared" si="382"/>
        <v>#N/A</v>
      </c>
      <c r="AM1599" t="e">
        <f t="shared" si="383"/>
        <v>#N/A</v>
      </c>
      <c r="AN1599" t="e">
        <f t="shared" si="384"/>
        <v>#N/A</v>
      </c>
      <c r="AO1599" s="261" t="e">
        <f t="shared" si="385"/>
        <v>#N/A</v>
      </c>
      <c r="AP1599" s="261" t="e">
        <f t="shared" si="386"/>
        <v>#N/A</v>
      </c>
      <c r="AQ1599" s="261" t="e">
        <f t="shared" si="387"/>
        <v>#N/A</v>
      </c>
      <c r="BB1599">
        <f t="shared" si="390"/>
        <v>0</v>
      </c>
      <c r="BC1599">
        <f t="shared" si="388"/>
        <v>0</v>
      </c>
      <c r="BD1599" s="28">
        <f t="shared" si="389"/>
        <v>0</v>
      </c>
    </row>
    <row r="1600" spans="37:56" x14ac:dyDescent="0.25">
      <c r="AK1600">
        <v>0</v>
      </c>
      <c r="AL1600" t="e">
        <f t="shared" si="382"/>
        <v>#N/A</v>
      </c>
      <c r="AM1600" t="e">
        <f t="shared" si="383"/>
        <v>#N/A</v>
      </c>
      <c r="AN1600" t="e">
        <f t="shared" si="384"/>
        <v>#N/A</v>
      </c>
      <c r="AO1600" s="261" t="e">
        <f t="shared" si="385"/>
        <v>#N/A</v>
      </c>
      <c r="AP1600" s="261" t="e">
        <f t="shared" si="386"/>
        <v>#N/A</v>
      </c>
      <c r="AQ1600" s="261" t="e">
        <f t="shared" si="387"/>
        <v>#N/A</v>
      </c>
      <c r="BB1600">
        <f t="shared" si="390"/>
        <v>0</v>
      </c>
      <c r="BC1600">
        <f t="shared" si="388"/>
        <v>0</v>
      </c>
      <c r="BD1600" s="28">
        <f t="shared" si="389"/>
        <v>0</v>
      </c>
    </row>
    <row r="1601" spans="37:56" x14ac:dyDescent="0.25">
      <c r="AK1601">
        <v>0</v>
      </c>
      <c r="AL1601" t="e">
        <f t="shared" si="382"/>
        <v>#N/A</v>
      </c>
      <c r="AM1601" t="e">
        <f t="shared" si="383"/>
        <v>#N/A</v>
      </c>
      <c r="AN1601" t="e">
        <f t="shared" si="384"/>
        <v>#N/A</v>
      </c>
      <c r="AO1601" s="261" t="e">
        <f t="shared" si="385"/>
        <v>#N/A</v>
      </c>
      <c r="AP1601" s="261" t="e">
        <f t="shared" si="386"/>
        <v>#N/A</v>
      </c>
      <c r="AQ1601" s="261" t="e">
        <f t="shared" si="387"/>
        <v>#N/A</v>
      </c>
      <c r="BB1601">
        <f t="shared" si="390"/>
        <v>0</v>
      </c>
      <c r="BC1601">
        <f t="shared" si="388"/>
        <v>0</v>
      </c>
      <c r="BD1601" s="28">
        <f t="shared" si="389"/>
        <v>0</v>
      </c>
    </row>
    <row r="1602" spans="37:56" x14ac:dyDescent="0.25">
      <c r="AK1602">
        <v>0</v>
      </c>
      <c r="AL1602" t="e">
        <f t="shared" si="382"/>
        <v>#N/A</v>
      </c>
      <c r="AM1602" t="e">
        <f t="shared" si="383"/>
        <v>#N/A</v>
      </c>
      <c r="AN1602" t="e">
        <f t="shared" si="384"/>
        <v>#N/A</v>
      </c>
      <c r="AO1602" s="261" t="e">
        <f t="shared" si="385"/>
        <v>#N/A</v>
      </c>
      <c r="AP1602" s="261" t="e">
        <f t="shared" si="386"/>
        <v>#N/A</v>
      </c>
      <c r="AQ1602" s="261" t="e">
        <f t="shared" si="387"/>
        <v>#N/A</v>
      </c>
      <c r="BB1602">
        <f t="shared" si="390"/>
        <v>0</v>
      </c>
      <c r="BC1602">
        <f t="shared" si="388"/>
        <v>0</v>
      </c>
      <c r="BD1602" s="28">
        <f t="shared" si="389"/>
        <v>0</v>
      </c>
    </row>
    <row r="1603" spans="37:56" x14ac:dyDescent="0.25">
      <c r="AK1603">
        <v>0</v>
      </c>
      <c r="AL1603" t="e">
        <f t="shared" ref="AL1603:AL1666" si="391">_xlfn.XLOOKUP(AK1603,A:A,F:F)</f>
        <v>#N/A</v>
      </c>
      <c r="AM1603" t="e">
        <f t="shared" ref="AM1603:AM1666" si="392">_xlfn.XLOOKUP(AK1603,A:A,J:J)</f>
        <v>#N/A</v>
      </c>
      <c r="AN1603" t="e">
        <f t="shared" ref="AN1603:AN1666" si="393">_xlfn.XLOOKUP(AK1603,A:A,M:M)+_xlfn.XLOOKUP(AK1603,A:A,N:N)</f>
        <v>#N/A</v>
      </c>
      <c r="AO1603" s="261" t="e">
        <f t="shared" ref="AO1603:AO1666" si="394">_xlfn.XLOOKUP(AK1603,A:A,AG:AG)</f>
        <v>#N/A</v>
      </c>
      <c r="AP1603" s="261" t="e">
        <f t="shared" ref="AP1603:AP1666" si="395">_xlfn.XLOOKUP(AK1603,A:A,AD:AD)</f>
        <v>#N/A</v>
      </c>
      <c r="AQ1603" s="261" t="e">
        <f t="shared" ref="AQ1603:AQ1666" si="396">_xlfn.XLOOKUP(AK1603,A:A,AE:AE)</f>
        <v>#N/A</v>
      </c>
      <c r="BB1603">
        <f t="shared" si="390"/>
        <v>0</v>
      </c>
      <c r="BC1603">
        <f t="shared" ref="BC1603:BC1666" si="397">_xlfn.XLOOKUP(BA1603,A:A,J:J)</f>
        <v>0</v>
      </c>
      <c r="BD1603" s="28">
        <f t="shared" ref="BD1603:BD1666" si="398">_xlfn.XLOOKUP(BA1603,A:A,M:M)+_xlfn.XLOOKUP(BA1603,A:A,N:N)</f>
        <v>0</v>
      </c>
    </row>
    <row r="1604" spans="37:56" x14ac:dyDescent="0.25">
      <c r="AK1604">
        <v>0</v>
      </c>
      <c r="AL1604" t="e">
        <f t="shared" si="391"/>
        <v>#N/A</v>
      </c>
      <c r="AM1604" t="e">
        <f t="shared" si="392"/>
        <v>#N/A</v>
      </c>
      <c r="AN1604" t="e">
        <f t="shared" si="393"/>
        <v>#N/A</v>
      </c>
      <c r="AO1604" s="261" t="e">
        <f t="shared" si="394"/>
        <v>#N/A</v>
      </c>
      <c r="AP1604" s="261" t="e">
        <f t="shared" si="395"/>
        <v>#N/A</v>
      </c>
      <c r="AQ1604" s="261" t="e">
        <f t="shared" si="396"/>
        <v>#N/A</v>
      </c>
      <c r="BB1604">
        <f t="shared" si="390"/>
        <v>0</v>
      </c>
      <c r="BC1604">
        <f t="shared" si="397"/>
        <v>0</v>
      </c>
      <c r="BD1604" s="28">
        <f t="shared" si="398"/>
        <v>0</v>
      </c>
    </row>
    <row r="1605" spans="37:56" x14ac:dyDescent="0.25">
      <c r="AK1605">
        <v>0</v>
      </c>
      <c r="AL1605" t="e">
        <f t="shared" si="391"/>
        <v>#N/A</v>
      </c>
      <c r="AM1605" t="e">
        <f t="shared" si="392"/>
        <v>#N/A</v>
      </c>
      <c r="AN1605" t="e">
        <f t="shared" si="393"/>
        <v>#N/A</v>
      </c>
      <c r="AO1605" s="261" t="e">
        <f t="shared" si="394"/>
        <v>#N/A</v>
      </c>
      <c r="AP1605" s="261" t="e">
        <f t="shared" si="395"/>
        <v>#N/A</v>
      </c>
      <c r="AQ1605" s="261" t="e">
        <f t="shared" si="396"/>
        <v>#N/A</v>
      </c>
      <c r="BB1605">
        <f t="shared" si="390"/>
        <v>0</v>
      </c>
      <c r="BC1605">
        <f t="shared" si="397"/>
        <v>0</v>
      </c>
      <c r="BD1605" s="28">
        <f t="shared" si="398"/>
        <v>0</v>
      </c>
    </row>
    <row r="1606" spans="37:56" x14ac:dyDescent="0.25">
      <c r="AK1606">
        <v>0</v>
      </c>
      <c r="AL1606" t="e">
        <f t="shared" si="391"/>
        <v>#N/A</v>
      </c>
      <c r="AM1606" t="e">
        <f t="shared" si="392"/>
        <v>#N/A</v>
      </c>
      <c r="AN1606" t="e">
        <f t="shared" si="393"/>
        <v>#N/A</v>
      </c>
      <c r="AO1606" s="261" t="e">
        <f t="shared" si="394"/>
        <v>#N/A</v>
      </c>
      <c r="AP1606" s="261" t="e">
        <f t="shared" si="395"/>
        <v>#N/A</v>
      </c>
      <c r="AQ1606" s="261" t="e">
        <f t="shared" si="396"/>
        <v>#N/A</v>
      </c>
      <c r="BB1606">
        <f t="shared" ref="BB1606:BB1669" si="399">_xlfn.XLOOKUP(BA1606,A:A,E:E)</f>
        <v>0</v>
      </c>
      <c r="BC1606">
        <f t="shared" si="397"/>
        <v>0</v>
      </c>
      <c r="BD1606" s="28">
        <f t="shared" si="398"/>
        <v>0</v>
      </c>
    </row>
    <row r="1607" spans="37:56" x14ac:dyDescent="0.25">
      <c r="AK1607">
        <v>0</v>
      </c>
      <c r="AL1607" t="e">
        <f t="shared" si="391"/>
        <v>#N/A</v>
      </c>
      <c r="AM1607" t="e">
        <f t="shared" si="392"/>
        <v>#N/A</v>
      </c>
      <c r="AN1607" t="e">
        <f t="shared" si="393"/>
        <v>#N/A</v>
      </c>
      <c r="AO1607" s="261" t="e">
        <f t="shared" si="394"/>
        <v>#N/A</v>
      </c>
      <c r="AP1607" s="261" t="e">
        <f t="shared" si="395"/>
        <v>#N/A</v>
      </c>
      <c r="AQ1607" s="261" t="e">
        <f t="shared" si="396"/>
        <v>#N/A</v>
      </c>
      <c r="BB1607">
        <f t="shared" si="399"/>
        <v>0</v>
      </c>
      <c r="BC1607">
        <f t="shared" si="397"/>
        <v>0</v>
      </c>
      <c r="BD1607" s="28">
        <f t="shared" si="398"/>
        <v>0</v>
      </c>
    </row>
    <row r="1608" spans="37:56" x14ac:dyDescent="0.25">
      <c r="AK1608">
        <v>0</v>
      </c>
      <c r="AL1608" t="e">
        <f t="shared" si="391"/>
        <v>#N/A</v>
      </c>
      <c r="AM1608" t="e">
        <f t="shared" si="392"/>
        <v>#N/A</v>
      </c>
      <c r="AN1608" t="e">
        <f t="shared" si="393"/>
        <v>#N/A</v>
      </c>
      <c r="AO1608" s="261" t="e">
        <f t="shared" si="394"/>
        <v>#N/A</v>
      </c>
      <c r="AP1608" s="261" t="e">
        <f t="shared" si="395"/>
        <v>#N/A</v>
      </c>
      <c r="AQ1608" s="261" t="e">
        <f t="shared" si="396"/>
        <v>#N/A</v>
      </c>
      <c r="BB1608">
        <f t="shared" si="399"/>
        <v>0</v>
      </c>
      <c r="BC1608">
        <f t="shared" si="397"/>
        <v>0</v>
      </c>
      <c r="BD1608" s="28">
        <f t="shared" si="398"/>
        <v>0</v>
      </c>
    </row>
    <row r="1609" spans="37:56" x14ac:dyDescent="0.25">
      <c r="AK1609">
        <v>0</v>
      </c>
      <c r="AL1609" t="e">
        <f t="shared" si="391"/>
        <v>#N/A</v>
      </c>
      <c r="AM1609" t="e">
        <f t="shared" si="392"/>
        <v>#N/A</v>
      </c>
      <c r="AN1609" t="e">
        <f t="shared" si="393"/>
        <v>#N/A</v>
      </c>
      <c r="AO1609" s="261" t="e">
        <f t="shared" si="394"/>
        <v>#N/A</v>
      </c>
      <c r="AP1609" s="261" t="e">
        <f t="shared" si="395"/>
        <v>#N/A</v>
      </c>
      <c r="AQ1609" s="261" t="e">
        <f t="shared" si="396"/>
        <v>#N/A</v>
      </c>
      <c r="BB1609">
        <f t="shared" si="399"/>
        <v>0</v>
      </c>
      <c r="BC1609">
        <f t="shared" si="397"/>
        <v>0</v>
      </c>
      <c r="BD1609" s="28">
        <f t="shared" si="398"/>
        <v>0</v>
      </c>
    </row>
    <row r="1610" spans="37:56" x14ac:dyDescent="0.25">
      <c r="AK1610">
        <v>0</v>
      </c>
      <c r="AL1610" t="e">
        <f t="shared" si="391"/>
        <v>#N/A</v>
      </c>
      <c r="AM1610" t="e">
        <f t="shared" si="392"/>
        <v>#N/A</v>
      </c>
      <c r="AN1610" t="e">
        <f t="shared" si="393"/>
        <v>#N/A</v>
      </c>
      <c r="AO1610" s="261" t="e">
        <f t="shared" si="394"/>
        <v>#N/A</v>
      </c>
      <c r="AP1610" s="261" t="e">
        <f t="shared" si="395"/>
        <v>#N/A</v>
      </c>
      <c r="AQ1610" s="261" t="e">
        <f t="shared" si="396"/>
        <v>#N/A</v>
      </c>
      <c r="BB1610">
        <f t="shared" si="399"/>
        <v>0</v>
      </c>
      <c r="BC1610">
        <f t="shared" si="397"/>
        <v>0</v>
      </c>
      <c r="BD1610" s="28">
        <f t="shared" si="398"/>
        <v>0</v>
      </c>
    </row>
    <row r="1611" spans="37:56" x14ac:dyDescent="0.25">
      <c r="AK1611">
        <v>0</v>
      </c>
      <c r="AL1611" t="e">
        <f t="shared" si="391"/>
        <v>#N/A</v>
      </c>
      <c r="AM1611" t="e">
        <f t="shared" si="392"/>
        <v>#N/A</v>
      </c>
      <c r="AN1611" t="e">
        <f t="shared" si="393"/>
        <v>#N/A</v>
      </c>
      <c r="AO1611" s="261" t="e">
        <f t="shared" si="394"/>
        <v>#N/A</v>
      </c>
      <c r="AP1611" s="261" t="e">
        <f t="shared" si="395"/>
        <v>#N/A</v>
      </c>
      <c r="AQ1611" s="261" t="e">
        <f t="shared" si="396"/>
        <v>#N/A</v>
      </c>
      <c r="BB1611">
        <f t="shared" si="399"/>
        <v>0</v>
      </c>
      <c r="BC1611">
        <f t="shared" si="397"/>
        <v>0</v>
      </c>
      <c r="BD1611" s="28">
        <f t="shared" si="398"/>
        <v>0</v>
      </c>
    </row>
    <row r="1612" spans="37:56" x14ac:dyDescent="0.25">
      <c r="AK1612">
        <v>0</v>
      </c>
      <c r="AL1612" t="e">
        <f t="shared" si="391"/>
        <v>#N/A</v>
      </c>
      <c r="AM1612" t="e">
        <f t="shared" si="392"/>
        <v>#N/A</v>
      </c>
      <c r="AN1612" t="e">
        <f t="shared" si="393"/>
        <v>#N/A</v>
      </c>
      <c r="AO1612" s="261" t="e">
        <f t="shared" si="394"/>
        <v>#N/A</v>
      </c>
      <c r="AP1612" s="261" t="e">
        <f t="shared" si="395"/>
        <v>#N/A</v>
      </c>
      <c r="AQ1612" s="261" t="e">
        <f t="shared" si="396"/>
        <v>#N/A</v>
      </c>
      <c r="BB1612">
        <f t="shared" si="399"/>
        <v>0</v>
      </c>
      <c r="BC1612">
        <f t="shared" si="397"/>
        <v>0</v>
      </c>
      <c r="BD1612" s="28">
        <f t="shared" si="398"/>
        <v>0</v>
      </c>
    </row>
    <row r="1613" spans="37:56" x14ac:dyDescent="0.25">
      <c r="AK1613">
        <v>0</v>
      </c>
      <c r="AL1613" t="e">
        <f t="shared" si="391"/>
        <v>#N/A</v>
      </c>
      <c r="AM1613" t="e">
        <f t="shared" si="392"/>
        <v>#N/A</v>
      </c>
      <c r="AN1613" t="e">
        <f t="shared" si="393"/>
        <v>#N/A</v>
      </c>
      <c r="AO1613" s="261" t="e">
        <f t="shared" si="394"/>
        <v>#N/A</v>
      </c>
      <c r="AP1613" s="261" t="e">
        <f t="shared" si="395"/>
        <v>#N/A</v>
      </c>
      <c r="AQ1613" s="261" t="e">
        <f t="shared" si="396"/>
        <v>#N/A</v>
      </c>
      <c r="BB1613">
        <f t="shared" si="399"/>
        <v>0</v>
      </c>
      <c r="BC1613">
        <f t="shared" si="397"/>
        <v>0</v>
      </c>
      <c r="BD1613" s="28">
        <f t="shared" si="398"/>
        <v>0</v>
      </c>
    </row>
    <row r="1614" spans="37:56" x14ac:dyDescent="0.25">
      <c r="AK1614">
        <v>0</v>
      </c>
      <c r="AL1614" t="e">
        <f t="shared" si="391"/>
        <v>#N/A</v>
      </c>
      <c r="AM1614" t="e">
        <f t="shared" si="392"/>
        <v>#N/A</v>
      </c>
      <c r="AN1614" t="e">
        <f t="shared" si="393"/>
        <v>#N/A</v>
      </c>
      <c r="AO1614" s="261" t="e">
        <f t="shared" si="394"/>
        <v>#N/A</v>
      </c>
      <c r="AP1614" s="261" t="e">
        <f t="shared" si="395"/>
        <v>#N/A</v>
      </c>
      <c r="AQ1614" s="261" t="e">
        <f t="shared" si="396"/>
        <v>#N/A</v>
      </c>
      <c r="BB1614">
        <f t="shared" si="399"/>
        <v>0</v>
      </c>
      <c r="BC1614">
        <f t="shared" si="397"/>
        <v>0</v>
      </c>
      <c r="BD1614" s="28">
        <f t="shared" si="398"/>
        <v>0</v>
      </c>
    </row>
    <row r="1615" spans="37:56" x14ac:dyDescent="0.25">
      <c r="AK1615">
        <v>0</v>
      </c>
      <c r="AL1615" t="e">
        <f t="shared" si="391"/>
        <v>#N/A</v>
      </c>
      <c r="AM1615" t="e">
        <f t="shared" si="392"/>
        <v>#N/A</v>
      </c>
      <c r="AN1615" t="e">
        <f t="shared" si="393"/>
        <v>#N/A</v>
      </c>
      <c r="AO1615" s="261" t="e">
        <f t="shared" si="394"/>
        <v>#N/A</v>
      </c>
      <c r="AP1615" s="261" t="e">
        <f t="shared" si="395"/>
        <v>#N/A</v>
      </c>
      <c r="AQ1615" s="261" t="e">
        <f t="shared" si="396"/>
        <v>#N/A</v>
      </c>
      <c r="BB1615">
        <f t="shared" si="399"/>
        <v>0</v>
      </c>
      <c r="BC1615">
        <f t="shared" si="397"/>
        <v>0</v>
      </c>
      <c r="BD1615" s="28">
        <f t="shared" si="398"/>
        <v>0</v>
      </c>
    </row>
    <row r="1616" spans="37:56" x14ac:dyDescent="0.25">
      <c r="AK1616">
        <v>0</v>
      </c>
      <c r="AL1616" t="e">
        <f t="shared" si="391"/>
        <v>#N/A</v>
      </c>
      <c r="AM1616" t="e">
        <f t="shared" si="392"/>
        <v>#N/A</v>
      </c>
      <c r="AN1616" t="e">
        <f t="shared" si="393"/>
        <v>#N/A</v>
      </c>
      <c r="AO1616" s="261" t="e">
        <f t="shared" si="394"/>
        <v>#N/A</v>
      </c>
      <c r="AP1616" s="261" t="e">
        <f t="shared" si="395"/>
        <v>#N/A</v>
      </c>
      <c r="AQ1616" s="261" t="e">
        <f t="shared" si="396"/>
        <v>#N/A</v>
      </c>
      <c r="BB1616">
        <f t="shared" si="399"/>
        <v>0</v>
      </c>
      <c r="BC1616">
        <f t="shared" si="397"/>
        <v>0</v>
      </c>
      <c r="BD1616" s="28">
        <f t="shared" si="398"/>
        <v>0</v>
      </c>
    </row>
    <row r="1617" spans="37:56" x14ac:dyDescent="0.25">
      <c r="AK1617">
        <v>0</v>
      </c>
      <c r="AL1617" t="e">
        <f t="shared" si="391"/>
        <v>#N/A</v>
      </c>
      <c r="AM1617" t="e">
        <f t="shared" si="392"/>
        <v>#N/A</v>
      </c>
      <c r="AN1617" t="e">
        <f t="shared" si="393"/>
        <v>#N/A</v>
      </c>
      <c r="AO1617" s="261" t="e">
        <f t="shared" si="394"/>
        <v>#N/A</v>
      </c>
      <c r="AP1617" s="261" t="e">
        <f t="shared" si="395"/>
        <v>#N/A</v>
      </c>
      <c r="AQ1617" s="261" t="e">
        <f t="shared" si="396"/>
        <v>#N/A</v>
      </c>
      <c r="BB1617">
        <f t="shared" si="399"/>
        <v>0</v>
      </c>
      <c r="BC1617">
        <f t="shared" si="397"/>
        <v>0</v>
      </c>
      <c r="BD1617" s="28">
        <f t="shared" si="398"/>
        <v>0</v>
      </c>
    </row>
    <row r="1618" spans="37:56" x14ac:dyDescent="0.25">
      <c r="AK1618">
        <v>0</v>
      </c>
      <c r="AL1618" t="e">
        <f t="shared" si="391"/>
        <v>#N/A</v>
      </c>
      <c r="AM1618" t="e">
        <f t="shared" si="392"/>
        <v>#N/A</v>
      </c>
      <c r="AN1618" t="e">
        <f t="shared" si="393"/>
        <v>#N/A</v>
      </c>
      <c r="AO1618" s="261" t="e">
        <f t="shared" si="394"/>
        <v>#N/A</v>
      </c>
      <c r="AP1618" s="261" t="e">
        <f t="shared" si="395"/>
        <v>#N/A</v>
      </c>
      <c r="AQ1618" s="261" t="e">
        <f t="shared" si="396"/>
        <v>#N/A</v>
      </c>
      <c r="BB1618">
        <f t="shared" si="399"/>
        <v>0</v>
      </c>
      <c r="BC1618">
        <f t="shared" si="397"/>
        <v>0</v>
      </c>
      <c r="BD1618" s="28">
        <f t="shared" si="398"/>
        <v>0</v>
      </c>
    </row>
    <row r="1619" spans="37:56" x14ac:dyDescent="0.25">
      <c r="AK1619">
        <v>0</v>
      </c>
      <c r="AL1619" t="e">
        <f t="shared" si="391"/>
        <v>#N/A</v>
      </c>
      <c r="AM1619" t="e">
        <f t="shared" si="392"/>
        <v>#N/A</v>
      </c>
      <c r="AN1619" t="e">
        <f t="shared" si="393"/>
        <v>#N/A</v>
      </c>
      <c r="AO1619" s="261" t="e">
        <f t="shared" si="394"/>
        <v>#N/A</v>
      </c>
      <c r="AP1619" s="261" t="e">
        <f t="shared" si="395"/>
        <v>#N/A</v>
      </c>
      <c r="AQ1619" s="261" t="e">
        <f t="shared" si="396"/>
        <v>#N/A</v>
      </c>
      <c r="BB1619">
        <f t="shared" si="399"/>
        <v>0</v>
      </c>
      <c r="BC1619">
        <f t="shared" si="397"/>
        <v>0</v>
      </c>
      <c r="BD1619" s="28">
        <f t="shared" si="398"/>
        <v>0</v>
      </c>
    </row>
    <row r="1620" spans="37:56" x14ac:dyDescent="0.25">
      <c r="AK1620">
        <v>0</v>
      </c>
      <c r="AL1620" t="e">
        <f t="shared" si="391"/>
        <v>#N/A</v>
      </c>
      <c r="AM1620" t="e">
        <f t="shared" si="392"/>
        <v>#N/A</v>
      </c>
      <c r="AN1620" t="e">
        <f t="shared" si="393"/>
        <v>#N/A</v>
      </c>
      <c r="AO1620" s="261" t="e">
        <f t="shared" si="394"/>
        <v>#N/A</v>
      </c>
      <c r="AP1620" s="261" t="e">
        <f t="shared" si="395"/>
        <v>#N/A</v>
      </c>
      <c r="AQ1620" s="261" t="e">
        <f t="shared" si="396"/>
        <v>#N/A</v>
      </c>
      <c r="BB1620">
        <f t="shared" si="399"/>
        <v>0</v>
      </c>
      <c r="BC1620">
        <f t="shared" si="397"/>
        <v>0</v>
      </c>
      <c r="BD1620" s="28">
        <f t="shared" si="398"/>
        <v>0</v>
      </c>
    </row>
    <row r="1621" spans="37:56" x14ac:dyDescent="0.25">
      <c r="AK1621">
        <v>0</v>
      </c>
      <c r="AL1621" t="e">
        <f t="shared" si="391"/>
        <v>#N/A</v>
      </c>
      <c r="AM1621" t="e">
        <f t="shared" si="392"/>
        <v>#N/A</v>
      </c>
      <c r="AN1621" t="e">
        <f t="shared" si="393"/>
        <v>#N/A</v>
      </c>
      <c r="AO1621" s="261" t="e">
        <f t="shared" si="394"/>
        <v>#N/A</v>
      </c>
      <c r="AP1621" s="261" t="e">
        <f t="shared" si="395"/>
        <v>#N/A</v>
      </c>
      <c r="AQ1621" s="261" t="e">
        <f t="shared" si="396"/>
        <v>#N/A</v>
      </c>
      <c r="BB1621">
        <f t="shared" si="399"/>
        <v>0</v>
      </c>
      <c r="BC1621">
        <f t="shared" si="397"/>
        <v>0</v>
      </c>
      <c r="BD1621" s="28">
        <f t="shared" si="398"/>
        <v>0</v>
      </c>
    </row>
    <row r="1622" spans="37:56" x14ac:dyDescent="0.25">
      <c r="AK1622">
        <v>0</v>
      </c>
      <c r="AL1622" t="e">
        <f t="shared" si="391"/>
        <v>#N/A</v>
      </c>
      <c r="AM1622" t="e">
        <f t="shared" si="392"/>
        <v>#N/A</v>
      </c>
      <c r="AN1622" t="e">
        <f t="shared" si="393"/>
        <v>#N/A</v>
      </c>
      <c r="AO1622" s="261" t="e">
        <f t="shared" si="394"/>
        <v>#N/A</v>
      </c>
      <c r="AP1622" s="261" t="e">
        <f t="shared" si="395"/>
        <v>#N/A</v>
      </c>
      <c r="AQ1622" s="261" t="e">
        <f t="shared" si="396"/>
        <v>#N/A</v>
      </c>
      <c r="BB1622">
        <f t="shared" si="399"/>
        <v>0</v>
      </c>
      <c r="BC1622">
        <f t="shared" si="397"/>
        <v>0</v>
      </c>
      <c r="BD1622" s="28">
        <f t="shared" si="398"/>
        <v>0</v>
      </c>
    </row>
    <row r="1623" spans="37:56" x14ac:dyDescent="0.25">
      <c r="AK1623">
        <v>0</v>
      </c>
      <c r="AL1623" t="e">
        <f t="shared" si="391"/>
        <v>#N/A</v>
      </c>
      <c r="AM1623" t="e">
        <f t="shared" si="392"/>
        <v>#N/A</v>
      </c>
      <c r="AN1623" t="e">
        <f t="shared" si="393"/>
        <v>#N/A</v>
      </c>
      <c r="AO1623" s="261" t="e">
        <f t="shared" si="394"/>
        <v>#N/A</v>
      </c>
      <c r="AP1623" s="261" t="e">
        <f t="shared" si="395"/>
        <v>#N/A</v>
      </c>
      <c r="AQ1623" s="261" t="e">
        <f t="shared" si="396"/>
        <v>#N/A</v>
      </c>
      <c r="BB1623">
        <f t="shared" si="399"/>
        <v>0</v>
      </c>
      <c r="BC1623">
        <f t="shared" si="397"/>
        <v>0</v>
      </c>
      <c r="BD1623" s="28">
        <f t="shared" si="398"/>
        <v>0</v>
      </c>
    </row>
    <row r="1624" spans="37:56" x14ac:dyDescent="0.25">
      <c r="AK1624">
        <v>0</v>
      </c>
      <c r="AL1624" t="e">
        <f t="shared" si="391"/>
        <v>#N/A</v>
      </c>
      <c r="AM1624" t="e">
        <f t="shared" si="392"/>
        <v>#N/A</v>
      </c>
      <c r="AN1624" t="e">
        <f t="shared" si="393"/>
        <v>#N/A</v>
      </c>
      <c r="AO1624" s="261" t="e">
        <f t="shared" si="394"/>
        <v>#N/A</v>
      </c>
      <c r="AP1624" s="261" t="e">
        <f t="shared" si="395"/>
        <v>#N/A</v>
      </c>
      <c r="AQ1624" s="261" t="e">
        <f t="shared" si="396"/>
        <v>#N/A</v>
      </c>
      <c r="BB1624">
        <f t="shared" si="399"/>
        <v>0</v>
      </c>
      <c r="BC1624">
        <f t="shared" si="397"/>
        <v>0</v>
      </c>
      <c r="BD1624" s="28">
        <f t="shared" si="398"/>
        <v>0</v>
      </c>
    </row>
    <row r="1625" spans="37:56" x14ac:dyDescent="0.25">
      <c r="AK1625">
        <v>0</v>
      </c>
      <c r="AL1625" t="e">
        <f t="shared" si="391"/>
        <v>#N/A</v>
      </c>
      <c r="AM1625" t="e">
        <f t="shared" si="392"/>
        <v>#N/A</v>
      </c>
      <c r="AN1625" t="e">
        <f t="shared" si="393"/>
        <v>#N/A</v>
      </c>
      <c r="AO1625" s="261" t="e">
        <f t="shared" si="394"/>
        <v>#N/A</v>
      </c>
      <c r="AP1625" s="261" t="e">
        <f t="shared" si="395"/>
        <v>#N/A</v>
      </c>
      <c r="AQ1625" s="261" t="e">
        <f t="shared" si="396"/>
        <v>#N/A</v>
      </c>
      <c r="BB1625">
        <f t="shared" si="399"/>
        <v>0</v>
      </c>
      <c r="BC1625">
        <f t="shared" si="397"/>
        <v>0</v>
      </c>
      <c r="BD1625" s="28">
        <f t="shared" si="398"/>
        <v>0</v>
      </c>
    </row>
    <row r="1626" spans="37:56" x14ac:dyDescent="0.25">
      <c r="AK1626">
        <v>0</v>
      </c>
      <c r="AL1626" t="e">
        <f t="shared" si="391"/>
        <v>#N/A</v>
      </c>
      <c r="AM1626" t="e">
        <f t="shared" si="392"/>
        <v>#N/A</v>
      </c>
      <c r="AN1626" t="e">
        <f t="shared" si="393"/>
        <v>#N/A</v>
      </c>
      <c r="AO1626" s="261" t="e">
        <f t="shared" si="394"/>
        <v>#N/A</v>
      </c>
      <c r="AP1626" s="261" t="e">
        <f t="shared" si="395"/>
        <v>#N/A</v>
      </c>
      <c r="AQ1626" s="261" t="e">
        <f t="shared" si="396"/>
        <v>#N/A</v>
      </c>
      <c r="BB1626">
        <f t="shared" si="399"/>
        <v>0</v>
      </c>
      <c r="BC1626">
        <f t="shared" si="397"/>
        <v>0</v>
      </c>
      <c r="BD1626" s="28">
        <f t="shared" si="398"/>
        <v>0</v>
      </c>
    </row>
    <row r="1627" spans="37:56" x14ac:dyDescent="0.25">
      <c r="AK1627">
        <v>0</v>
      </c>
      <c r="AL1627" t="e">
        <f t="shared" si="391"/>
        <v>#N/A</v>
      </c>
      <c r="AM1627" t="e">
        <f t="shared" si="392"/>
        <v>#N/A</v>
      </c>
      <c r="AN1627" t="e">
        <f t="shared" si="393"/>
        <v>#N/A</v>
      </c>
      <c r="AO1627" s="261" t="e">
        <f t="shared" si="394"/>
        <v>#N/A</v>
      </c>
      <c r="AP1627" s="261" t="e">
        <f t="shared" si="395"/>
        <v>#N/A</v>
      </c>
      <c r="AQ1627" s="261" t="e">
        <f t="shared" si="396"/>
        <v>#N/A</v>
      </c>
      <c r="BB1627">
        <f t="shared" si="399"/>
        <v>0</v>
      </c>
      <c r="BC1627">
        <f t="shared" si="397"/>
        <v>0</v>
      </c>
      <c r="BD1627" s="28">
        <f t="shared" si="398"/>
        <v>0</v>
      </c>
    </row>
    <row r="1628" spans="37:56" x14ac:dyDescent="0.25">
      <c r="AK1628">
        <v>0</v>
      </c>
      <c r="AL1628" t="e">
        <f t="shared" si="391"/>
        <v>#N/A</v>
      </c>
      <c r="AM1628" t="e">
        <f t="shared" si="392"/>
        <v>#N/A</v>
      </c>
      <c r="AN1628" t="e">
        <f t="shared" si="393"/>
        <v>#N/A</v>
      </c>
      <c r="AO1628" s="261" t="e">
        <f t="shared" si="394"/>
        <v>#N/A</v>
      </c>
      <c r="AP1628" s="261" t="e">
        <f t="shared" si="395"/>
        <v>#N/A</v>
      </c>
      <c r="AQ1628" s="261" t="e">
        <f t="shared" si="396"/>
        <v>#N/A</v>
      </c>
      <c r="BB1628">
        <f t="shared" si="399"/>
        <v>0</v>
      </c>
      <c r="BC1628">
        <f t="shared" si="397"/>
        <v>0</v>
      </c>
      <c r="BD1628" s="28">
        <f t="shared" si="398"/>
        <v>0</v>
      </c>
    </row>
    <row r="1629" spans="37:56" x14ac:dyDescent="0.25">
      <c r="AK1629">
        <v>0</v>
      </c>
      <c r="AL1629" t="e">
        <f t="shared" si="391"/>
        <v>#N/A</v>
      </c>
      <c r="AM1629" t="e">
        <f t="shared" si="392"/>
        <v>#N/A</v>
      </c>
      <c r="AN1629" t="e">
        <f t="shared" si="393"/>
        <v>#N/A</v>
      </c>
      <c r="AO1629" s="261" t="e">
        <f t="shared" si="394"/>
        <v>#N/A</v>
      </c>
      <c r="AP1629" s="261" t="e">
        <f t="shared" si="395"/>
        <v>#N/A</v>
      </c>
      <c r="AQ1629" s="261" t="e">
        <f t="shared" si="396"/>
        <v>#N/A</v>
      </c>
      <c r="BB1629">
        <f t="shared" si="399"/>
        <v>0</v>
      </c>
      <c r="BC1629">
        <f t="shared" si="397"/>
        <v>0</v>
      </c>
      <c r="BD1629" s="28">
        <f t="shared" si="398"/>
        <v>0</v>
      </c>
    </row>
    <row r="1630" spans="37:56" x14ac:dyDescent="0.25">
      <c r="AK1630">
        <v>0</v>
      </c>
      <c r="AL1630" t="e">
        <f t="shared" si="391"/>
        <v>#N/A</v>
      </c>
      <c r="AM1630" t="e">
        <f t="shared" si="392"/>
        <v>#N/A</v>
      </c>
      <c r="AN1630" t="e">
        <f t="shared" si="393"/>
        <v>#N/A</v>
      </c>
      <c r="AO1630" s="261" t="e">
        <f t="shared" si="394"/>
        <v>#N/A</v>
      </c>
      <c r="AP1630" s="261" t="e">
        <f t="shared" si="395"/>
        <v>#N/A</v>
      </c>
      <c r="AQ1630" s="261" t="e">
        <f t="shared" si="396"/>
        <v>#N/A</v>
      </c>
      <c r="BB1630">
        <f t="shared" si="399"/>
        <v>0</v>
      </c>
      <c r="BC1630">
        <f t="shared" si="397"/>
        <v>0</v>
      </c>
      <c r="BD1630" s="28">
        <f t="shared" si="398"/>
        <v>0</v>
      </c>
    </row>
    <row r="1631" spans="37:56" x14ac:dyDescent="0.25">
      <c r="AK1631">
        <v>0</v>
      </c>
      <c r="AL1631" t="e">
        <f t="shared" si="391"/>
        <v>#N/A</v>
      </c>
      <c r="AM1631" t="e">
        <f t="shared" si="392"/>
        <v>#N/A</v>
      </c>
      <c r="AN1631" t="e">
        <f t="shared" si="393"/>
        <v>#N/A</v>
      </c>
      <c r="AO1631" s="261" t="e">
        <f t="shared" si="394"/>
        <v>#N/A</v>
      </c>
      <c r="AP1631" s="261" t="e">
        <f t="shared" si="395"/>
        <v>#N/A</v>
      </c>
      <c r="AQ1631" s="261" t="e">
        <f t="shared" si="396"/>
        <v>#N/A</v>
      </c>
      <c r="BB1631">
        <f t="shared" si="399"/>
        <v>0</v>
      </c>
      <c r="BC1631">
        <f t="shared" si="397"/>
        <v>0</v>
      </c>
      <c r="BD1631" s="28">
        <f t="shared" si="398"/>
        <v>0</v>
      </c>
    </row>
    <row r="1632" spans="37:56" x14ac:dyDescent="0.25">
      <c r="AK1632">
        <v>0</v>
      </c>
      <c r="AL1632" t="e">
        <f t="shared" si="391"/>
        <v>#N/A</v>
      </c>
      <c r="AM1632" t="e">
        <f t="shared" si="392"/>
        <v>#N/A</v>
      </c>
      <c r="AN1632" t="e">
        <f t="shared" si="393"/>
        <v>#N/A</v>
      </c>
      <c r="AO1632" s="261" t="e">
        <f t="shared" si="394"/>
        <v>#N/A</v>
      </c>
      <c r="AP1632" s="261" t="e">
        <f t="shared" si="395"/>
        <v>#N/A</v>
      </c>
      <c r="AQ1632" s="261" t="e">
        <f t="shared" si="396"/>
        <v>#N/A</v>
      </c>
      <c r="BB1632">
        <f t="shared" si="399"/>
        <v>0</v>
      </c>
      <c r="BC1632">
        <f t="shared" si="397"/>
        <v>0</v>
      </c>
      <c r="BD1632" s="28">
        <f t="shared" si="398"/>
        <v>0</v>
      </c>
    </row>
    <row r="1633" spans="37:56" x14ac:dyDescent="0.25">
      <c r="AK1633">
        <v>0</v>
      </c>
      <c r="AL1633" t="e">
        <f t="shared" si="391"/>
        <v>#N/A</v>
      </c>
      <c r="AM1633" t="e">
        <f t="shared" si="392"/>
        <v>#N/A</v>
      </c>
      <c r="AN1633" t="e">
        <f t="shared" si="393"/>
        <v>#N/A</v>
      </c>
      <c r="AO1633" s="261" t="e">
        <f t="shared" si="394"/>
        <v>#N/A</v>
      </c>
      <c r="AP1633" s="261" t="e">
        <f t="shared" si="395"/>
        <v>#N/A</v>
      </c>
      <c r="AQ1633" s="261" t="e">
        <f t="shared" si="396"/>
        <v>#N/A</v>
      </c>
      <c r="BB1633">
        <f t="shared" si="399"/>
        <v>0</v>
      </c>
      <c r="BC1633">
        <f t="shared" si="397"/>
        <v>0</v>
      </c>
      <c r="BD1633" s="28">
        <f t="shared" si="398"/>
        <v>0</v>
      </c>
    </row>
    <row r="1634" spans="37:56" x14ac:dyDescent="0.25">
      <c r="AK1634">
        <v>0</v>
      </c>
      <c r="AL1634" t="e">
        <f t="shared" si="391"/>
        <v>#N/A</v>
      </c>
      <c r="AM1634" t="e">
        <f t="shared" si="392"/>
        <v>#N/A</v>
      </c>
      <c r="AN1634" t="e">
        <f t="shared" si="393"/>
        <v>#N/A</v>
      </c>
      <c r="AO1634" s="261" t="e">
        <f t="shared" si="394"/>
        <v>#N/A</v>
      </c>
      <c r="AP1634" s="261" t="e">
        <f t="shared" si="395"/>
        <v>#N/A</v>
      </c>
      <c r="AQ1634" s="261" t="e">
        <f t="shared" si="396"/>
        <v>#N/A</v>
      </c>
      <c r="BB1634">
        <f t="shared" si="399"/>
        <v>0</v>
      </c>
      <c r="BC1634">
        <f t="shared" si="397"/>
        <v>0</v>
      </c>
      <c r="BD1634" s="28">
        <f t="shared" si="398"/>
        <v>0</v>
      </c>
    </row>
    <row r="1635" spans="37:56" x14ac:dyDescent="0.25">
      <c r="AK1635">
        <v>0</v>
      </c>
      <c r="AL1635" t="e">
        <f t="shared" si="391"/>
        <v>#N/A</v>
      </c>
      <c r="AM1635" t="e">
        <f t="shared" si="392"/>
        <v>#N/A</v>
      </c>
      <c r="AN1635" t="e">
        <f t="shared" si="393"/>
        <v>#N/A</v>
      </c>
      <c r="AO1635" s="261" t="e">
        <f t="shared" si="394"/>
        <v>#N/A</v>
      </c>
      <c r="AP1635" s="261" t="e">
        <f t="shared" si="395"/>
        <v>#N/A</v>
      </c>
      <c r="AQ1635" s="261" t="e">
        <f t="shared" si="396"/>
        <v>#N/A</v>
      </c>
      <c r="BB1635">
        <f t="shared" si="399"/>
        <v>0</v>
      </c>
      <c r="BC1635">
        <f t="shared" si="397"/>
        <v>0</v>
      </c>
      <c r="BD1635" s="28">
        <f t="shared" si="398"/>
        <v>0</v>
      </c>
    </row>
    <row r="1636" spans="37:56" x14ac:dyDescent="0.25">
      <c r="AK1636">
        <v>0</v>
      </c>
      <c r="AL1636" t="e">
        <f t="shared" si="391"/>
        <v>#N/A</v>
      </c>
      <c r="AM1636" t="e">
        <f t="shared" si="392"/>
        <v>#N/A</v>
      </c>
      <c r="AN1636" t="e">
        <f t="shared" si="393"/>
        <v>#N/A</v>
      </c>
      <c r="AO1636" s="261" t="e">
        <f t="shared" si="394"/>
        <v>#N/A</v>
      </c>
      <c r="AP1636" s="261" t="e">
        <f t="shared" si="395"/>
        <v>#N/A</v>
      </c>
      <c r="AQ1636" s="261" t="e">
        <f t="shared" si="396"/>
        <v>#N/A</v>
      </c>
      <c r="BB1636">
        <f t="shared" si="399"/>
        <v>0</v>
      </c>
      <c r="BC1636">
        <f t="shared" si="397"/>
        <v>0</v>
      </c>
      <c r="BD1636" s="28">
        <f t="shared" si="398"/>
        <v>0</v>
      </c>
    </row>
    <row r="1637" spans="37:56" x14ac:dyDescent="0.25">
      <c r="AK1637">
        <v>0</v>
      </c>
      <c r="AL1637" t="e">
        <f t="shared" si="391"/>
        <v>#N/A</v>
      </c>
      <c r="AM1637" t="e">
        <f t="shared" si="392"/>
        <v>#N/A</v>
      </c>
      <c r="AN1637" t="e">
        <f t="shared" si="393"/>
        <v>#N/A</v>
      </c>
      <c r="AO1637" s="261" t="e">
        <f t="shared" si="394"/>
        <v>#N/A</v>
      </c>
      <c r="AP1637" s="261" t="e">
        <f t="shared" si="395"/>
        <v>#N/A</v>
      </c>
      <c r="AQ1637" s="261" t="e">
        <f t="shared" si="396"/>
        <v>#N/A</v>
      </c>
      <c r="BB1637">
        <f t="shared" si="399"/>
        <v>0</v>
      </c>
      <c r="BC1637">
        <f t="shared" si="397"/>
        <v>0</v>
      </c>
      <c r="BD1637" s="28">
        <f t="shared" si="398"/>
        <v>0</v>
      </c>
    </row>
    <row r="1638" spans="37:56" x14ac:dyDescent="0.25">
      <c r="AK1638">
        <v>0</v>
      </c>
      <c r="AL1638" t="e">
        <f t="shared" si="391"/>
        <v>#N/A</v>
      </c>
      <c r="AM1638" t="e">
        <f t="shared" si="392"/>
        <v>#N/A</v>
      </c>
      <c r="AN1638" t="e">
        <f t="shared" si="393"/>
        <v>#N/A</v>
      </c>
      <c r="AO1638" s="261" t="e">
        <f t="shared" si="394"/>
        <v>#N/A</v>
      </c>
      <c r="AP1638" s="261" t="e">
        <f t="shared" si="395"/>
        <v>#N/A</v>
      </c>
      <c r="AQ1638" s="261" t="e">
        <f t="shared" si="396"/>
        <v>#N/A</v>
      </c>
      <c r="BB1638">
        <f t="shared" si="399"/>
        <v>0</v>
      </c>
      <c r="BC1638">
        <f t="shared" si="397"/>
        <v>0</v>
      </c>
      <c r="BD1638" s="28">
        <f t="shared" si="398"/>
        <v>0</v>
      </c>
    </row>
    <row r="1639" spans="37:56" x14ac:dyDescent="0.25">
      <c r="AK1639">
        <v>0</v>
      </c>
      <c r="AL1639" t="e">
        <f t="shared" si="391"/>
        <v>#N/A</v>
      </c>
      <c r="AM1639" t="e">
        <f t="shared" si="392"/>
        <v>#N/A</v>
      </c>
      <c r="AN1639" t="e">
        <f t="shared" si="393"/>
        <v>#N/A</v>
      </c>
      <c r="AO1639" s="261" t="e">
        <f t="shared" si="394"/>
        <v>#N/A</v>
      </c>
      <c r="AP1639" s="261" t="e">
        <f t="shared" si="395"/>
        <v>#N/A</v>
      </c>
      <c r="AQ1639" s="261" t="e">
        <f t="shared" si="396"/>
        <v>#N/A</v>
      </c>
      <c r="BB1639">
        <f t="shared" si="399"/>
        <v>0</v>
      </c>
      <c r="BC1639">
        <f t="shared" si="397"/>
        <v>0</v>
      </c>
      <c r="BD1639" s="28">
        <f t="shared" si="398"/>
        <v>0</v>
      </c>
    </row>
    <row r="1640" spans="37:56" x14ac:dyDescent="0.25">
      <c r="AK1640">
        <v>0</v>
      </c>
      <c r="AL1640" t="e">
        <f t="shared" si="391"/>
        <v>#N/A</v>
      </c>
      <c r="AM1640" t="e">
        <f t="shared" si="392"/>
        <v>#N/A</v>
      </c>
      <c r="AN1640" t="e">
        <f t="shared" si="393"/>
        <v>#N/A</v>
      </c>
      <c r="AO1640" s="261" t="e">
        <f t="shared" si="394"/>
        <v>#N/A</v>
      </c>
      <c r="AP1640" s="261" t="e">
        <f t="shared" si="395"/>
        <v>#N/A</v>
      </c>
      <c r="AQ1640" s="261" t="e">
        <f t="shared" si="396"/>
        <v>#N/A</v>
      </c>
      <c r="BB1640">
        <f t="shared" si="399"/>
        <v>0</v>
      </c>
      <c r="BC1640">
        <f t="shared" si="397"/>
        <v>0</v>
      </c>
      <c r="BD1640" s="28">
        <f t="shared" si="398"/>
        <v>0</v>
      </c>
    </row>
    <row r="1641" spans="37:56" x14ac:dyDescent="0.25">
      <c r="AK1641">
        <v>0</v>
      </c>
      <c r="AL1641" t="e">
        <f t="shared" si="391"/>
        <v>#N/A</v>
      </c>
      <c r="AM1641" t="e">
        <f t="shared" si="392"/>
        <v>#N/A</v>
      </c>
      <c r="AN1641" t="e">
        <f t="shared" si="393"/>
        <v>#N/A</v>
      </c>
      <c r="AO1641" s="261" t="e">
        <f t="shared" si="394"/>
        <v>#N/A</v>
      </c>
      <c r="AP1641" s="261" t="e">
        <f t="shared" si="395"/>
        <v>#N/A</v>
      </c>
      <c r="AQ1641" s="261" t="e">
        <f t="shared" si="396"/>
        <v>#N/A</v>
      </c>
      <c r="BB1641">
        <f t="shared" si="399"/>
        <v>0</v>
      </c>
      <c r="BC1641">
        <f t="shared" si="397"/>
        <v>0</v>
      </c>
      <c r="BD1641" s="28">
        <f t="shared" si="398"/>
        <v>0</v>
      </c>
    </row>
    <row r="1642" spans="37:56" x14ac:dyDescent="0.25">
      <c r="AK1642">
        <v>0</v>
      </c>
      <c r="AL1642" t="e">
        <f t="shared" si="391"/>
        <v>#N/A</v>
      </c>
      <c r="AM1642" t="e">
        <f t="shared" si="392"/>
        <v>#N/A</v>
      </c>
      <c r="AN1642" t="e">
        <f t="shared" si="393"/>
        <v>#N/A</v>
      </c>
      <c r="AO1642" s="261" t="e">
        <f t="shared" si="394"/>
        <v>#N/A</v>
      </c>
      <c r="AP1642" s="261" t="e">
        <f t="shared" si="395"/>
        <v>#N/A</v>
      </c>
      <c r="AQ1642" s="261" t="e">
        <f t="shared" si="396"/>
        <v>#N/A</v>
      </c>
      <c r="BB1642">
        <f t="shared" si="399"/>
        <v>0</v>
      </c>
      <c r="BC1642">
        <f t="shared" si="397"/>
        <v>0</v>
      </c>
      <c r="BD1642" s="28">
        <f t="shared" si="398"/>
        <v>0</v>
      </c>
    </row>
    <row r="1643" spans="37:56" x14ac:dyDescent="0.25">
      <c r="AK1643">
        <v>0</v>
      </c>
      <c r="AL1643" t="e">
        <f t="shared" si="391"/>
        <v>#N/A</v>
      </c>
      <c r="AM1643" t="e">
        <f t="shared" si="392"/>
        <v>#N/A</v>
      </c>
      <c r="AN1643" t="e">
        <f t="shared" si="393"/>
        <v>#N/A</v>
      </c>
      <c r="AO1643" s="261" t="e">
        <f t="shared" si="394"/>
        <v>#N/A</v>
      </c>
      <c r="AP1643" s="261" t="e">
        <f t="shared" si="395"/>
        <v>#N/A</v>
      </c>
      <c r="AQ1643" s="261" t="e">
        <f t="shared" si="396"/>
        <v>#N/A</v>
      </c>
      <c r="BB1643">
        <f t="shared" si="399"/>
        <v>0</v>
      </c>
      <c r="BC1643">
        <f t="shared" si="397"/>
        <v>0</v>
      </c>
      <c r="BD1643" s="28">
        <f t="shared" si="398"/>
        <v>0</v>
      </c>
    </row>
    <row r="1644" spans="37:56" x14ac:dyDescent="0.25">
      <c r="AK1644">
        <v>0</v>
      </c>
      <c r="AL1644" t="e">
        <f t="shared" si="391"/>
        <v>#N/A</v>
      </c>
      <c r="AM1644" t="e">
        <f t="shared" si="392"/>
        <v>#N/A</v>
      </c>
      <c r="AN1644" t="e">
        <f t="shared" si="393"/>
        <v>#N/A</v>
      </c>
      <c r="AO1644" s="261" t="e">
        <f t="shared" si="394"/>
        <v>#N/A</v>
      </c>
      <c r="AP1644" s="261" t="e">
        <f t="shared" si="395"/>
        <v>#N/A</v>
      </c>
      <c r="AQ1644" s="261" t="e">
        <f t="shared" si="396"/>
        <v>#N/A</v>
      </c>
      <c r="BB1644">
        <f t="shared" si="399"/>
        <v>0</v>
      </c>
      <c r="BC1644">
        <f t="shared" si="397"/>
        <v>0</v>
      </c>
      <c r="BD1644" s="28">
        <f t="shared" si="398"/>
        <v>0</v>
      </c>
    </row>
    <row r="1645" spans="37:56" x14ac:dyDescent="0.25">
      <c r="AK1645">
        <v>0</v>
      </c>
      <c r="AL1645" t="e">
        <f t="shared" si="391"/>
        <v>#N/A</v>
      </c>
      <c r="AM1645" t="e">
        <f t="shared" si="392"/>
        <v>#N/A</v>
      </c>
      <c r="AN1645" t="e">
        <f t="shared" si="393"/>
        <v>#N/A</v>
      </c>
      <c r="AO1645" s="261" t="e">
        <f t="shared" si="394"/>
        <v>#N/A</v>
      </c>
      <c r="AP1645" s="261" t="e">
        <f t="shared" si="395"/>
        <v>#N/A</v>
      </c>
      <c r="AQ1645" s="261" t="e">
        <f t="shared" si="396"/>
        <v>#N/A</v>
      </c>
      <c r="BB1645">
        <f t="shared" si="399"/>
        <v>0</v>
      </c>
      <c r="BC1645">
        <f t="shared" si="397"/>
        <v>0</v>
      </c>
      <c r="BD1645" s="28">
        <f t="shared" si="398"/>
        <v>0</v>
      </c>
    </row>
    <row r="1646" spans="37:56" x14ac:dyDescent="0.25">
      <c r="AK1646">
        <v>0</v>
      </c>
      <c r="AL1646" t="e">
        <f t="shared" si="391"/>
        <v>#N/A</v>
      </c>
      <c r="AM1646" t="e">
        <f t="shared" si="392"/>
        <v>#N/A</v>
      </c>
      <c r="AN1646" t="e">
        <f t="shared" si="393"/>
        <v>#N/A</v>
      </c>
      <c r="AO1646" s="261" t="e">
        <f t="shared" si="394"/>
        <v>#N/A</v>
      </c>
      <c r="AP1646" s="261" t="e">
        <f t="shared" si="395"/>
        <v>#N/A</v>
      </c>
      <c r="AQ1646" s="261" t="e">
        <f t="shared" si="396"/>
        <v>#N/A</v>
      </c>
      <c r="BB1646">
        <f t="shared" si="399"/>
        <v>0</v>
      </c>
      <c r="BC1646">
        <f t="shared" si="397"/>
        <v>0</v>
      </c>
      <c r="BD1646" s="28">
        <f t="shared" si="398"/>
        <v>0</v>
      </c>
    </row>
    <row r="1647" spans="37:56" x14ac:dyDescent="0.25">
      <c r="AK1647">
        <v>0</v>
      </c>
      <c r="AL1647" t="e">
        <f t="shared" si="391"/>
        <v>#N/A</v>
      </c>
      <c r="AM1647" t="e">
        <f t="shared" si="392"/>
        <v>#N/A</v>
      </c>
      <c r="AN1647" t="e">
        <f t="shared" si="393"/>
        <v>#N/A</v>
      </c>
      <c r="AO1647" s="261" t="e">
        <f t="shared" si="394"/>
        <v>#N/A</v>
      </c>
      <c r="AP1647" s="261" t="e">
        <f t="shared" si="395"/>
        <v>#N/A</v>
      </c>
      <c r="AQ1647" s="261" t="e">
        <f t="shared" si="396"/>
        <v>#N/A</v>
      </c>
      <c r="BB1647">
        <f t="shared" si="399"/>
        <v>0</v>
      </c>
      <c r="BC1647">
        <f t="shared" si="397"/>
        <v>0</v>
      </c>
      <c r="BD1647" s="28">
        <f t="shared" si="398"/>
        <v>0</v>
      </c>
    </row>
    <row r="1648" spans="37:56" x14ac:dyDescent="0.25">
      <c r="AK1648">
        <v>0</v>
      </c>
      <c r="AL1648" t="e">
        <f t="shared" si="391"/>
        <v>#N/A</v>
      </c>
      <c r="AM1648" t="e">
        <f t="shared" si="392"/>
        <v>#N/A</v>
      </c>
      <c r="AN1648" t="e">
        <f t="shared" si="393"/>
        <v>#N/A</v>
      </c>
      <c r="AO1648" s="261" t="e">
        <f t="shared" si="394"/>
        <v>#N/A</v>
      </c>
      <c r="AP1648" s="261" t="e">
        <f t="shared" si="395"/>
        <v>#N/A</v>
      </c>
      <c r="AQ1648" s="261" t="e">
        <f t="shared" si="396"/>
        <v>#N/A</v>
      </c>
      <c r="BB1648">
        <f t="shared" si="399"/>
        <v>0</v>
      </c>
      <c r="BC1648">
        <f t="shared" si="397"/>
        <v>0</v>
      </c>
      <c r="BD1648" s="28">
        <f t="shared" si="398"/>
        <v>0</v>
      </c>
    </row>
    <row r="1649" spans="37:56" x14ac:dyDescent="0.25">
      <c r="AK1649">
        <v>0</v>
      </c>
      <c r="AL1649" t="e">
        <f t="shared" si="391"/>
        <v>#N/A</v>
      </c>
      <c r="AM1649" t="e">
        <f t="shared" si="392"/>
        <v>#N/A</v>
      </c>
      <c r="AN1649" t="e">
        <f t="shared" si="393"/>
        <v>#N/A</v>
      </c>
      <c r="AO1649" s="261" t="e">
        <f t="shared" si="394"/>
        <v>#N/A</v>
      </c>
      <c r="AP1649" s="261" t="e">
        <f t="shared" si="395"/>
        <v>#N/A</v>
      </c>
      <c r="AQ1649" s="261" t="e">
        <f t="shared" si="396"/>
        <v>#N/A</v>
      </c>
      <c r="BB1649">
        <f t="shared" si="399"/>
        <v>0</v>
      </c>
      <c r="BC1649">
        <f t="shared" si="397"/>
        <v>0</v>
      </c>
      <c r="BD1649" s="28">
        <f t="shared" si="398"/>
        <v>0</v>
      </c>
    </row>
    <row r="1650" spans="37:56" x14ac:dyDescent="0.25">
      <c r="AK1650">
        <v>0</v>
      </c>
      <c r="AL1650" t="e">
        <f t="shared" si="391"/>
        <v>#N/A</v>
      </c>
      <c r="AM1650" t="e">
        <f t="shared" si="392"/>
        <v>#N/A</v>
      </c>
      <c r="AN1650" t="e">
        <f t="shared" si="393"/>
        <v>#N/A</v>
      </c>
      <c r="AO1650" s="261" t="e">
        <f t="shared" si="394"/>
        <v>#N/A</v>
      </c>
      <c r="AP1650" s="261" t="e">
        <f t="shared" si="395"/>
        <v>#N/A</v>
      </c>
      <c r="AQ1650" s="261" t="e">
        <f t="shared" si="396"/>
        <v>#N/A</v>
      </c>
      <c r="BB1650">
        <f t="shared" si="399"/>
        <v>0</v>
      </c>
      <c r="BC1650">
        <f t="shared" si="397"/>
        <v>0</v>
      </c>
      <c r="BD1650" s="28">
        <f t="shared" si="398"/>
        <v>0</v>
      </c>
    </row>
    <row r="1651" spans="37:56" x14ac:dyDescent="0.25">
      <c r="AK1651">
        <v>0</v>
      </c>
      <c r="AL1651" t="e">
        <f t="shared" si="391"/>
        <v>#N/A</v>
      </c>
      <c r="AM1651" t="e">
        <f t="shared" si="392"/>
        <v>#N/A</v>
      </c>
      <c r="AN1651" t="e">
        <f t="shared" si="393"/>
        <v>#N/A</v>
      </c>
      <c r="AO1651" s="261" t="e">
        <f t="shared" si="394"/>
        <v>#N/A</v>
      </c>
      <c r="AP1651" s="261" t="e">
        <f t="shared" si="395"/>
        <v>#N/A</v>
      </c>
      <c r="AQ1651" s="261" t="e">
        <f t="shared" si="396"/>
        <v>#N/A</v>
      </c>
      <c r="BB1651">
        <f t="shared" si="399"/>
        <v>0</v>
      </c>
      <c r="BC1651">
        <f t="shared" si="397"/>
        <v>0</v>
      </c>
      <c r="BD1651" s="28">
        <f t="shared" si="398"/>
        <v>0</v>
      </c>
    </row>
    <row r="1652" spans="37:56" x14ac:dyDescent="0.25">
      <c r="AK1652">
        <v>0</v>
      </c>
      <c r="AL1652" t="e">
        <f t="shared" si="391"/>
        <v>#N/A</v>
      </c>
      <c r="AM1652" t="e">
        <f t="shared" si="392"/>
        <v>#N/A</v>
      </c>
      <c r="AN1652" t="e">
        <f t="shared" si="393"/>
        <v>#N/A</v>
      </c>
      <c r="AO1652" s="261" t="e">
        <f t="shared" si="394"/>
        <v>#N/A</v>
      </c>
      <c r="AP1652" s="261" t="e">
        <f t="shared" si="395"/>
        <v>#N/A</v>
      </c>
      <c r="AQ1652" s="261" t="e">
        <f t="shared" si="396"/>
        <v>#N/A</v>
      </c>
      <c r="BB1652">
        <f t="shared" si="399"/>
        <v>0</v>
      </c>
      <c r="BC1652">
        <f t="shared" si="397"/>
        <v>0</v>
      </c>
      <c r="BD1652" s="28">
        <f t="shared" si="398"/>
        <v>0</v>
      </c>
    </row>
    <row r="1653" spans="37:56" x14ac:dyDescent="0.25">
      <c r="AK1653">
        <v>0</v>
      </c>
      <c r="AL1653" t="e">
        <f t="shared" si="391"/>
        <v>#N/A</v>
      </c>
      <c r="AM1653" t="e">
        <f t="shared" si="392"/>
        <v>#N/A</v>
      </c>
      <c r="AN1653" t="e">
        <f t="shared" si="393"/>
        <v>#N/A</v>
      </c>
      <c r="AO1653" s="261" t="e">
        <f t="shared" si="394"/>
        <v>#N/A</v>
      </c>
      <c r="AP1653" s="261" t="e">
        <f t="shared" si="395"/>
        <v>#N/A</v>
      </c>
      <c r="AQ1653" s="261" t="e">
        <f t="shared" si="396"/>
        <v>#N/A</v>
      </c>
      <c r="BB1653">
        <f t="shared" si="399"/>
        <v>0</v>
      </c>
      <c r="BC1653">
        <f t="shared" si="397"/>
        <v>0</v>
      </c>
      <c r="BD1653" s="28">
        <f t="shared" si="398"/>
        <v>0</v>
      </c>
    </row>
    <row r="1654" spans="37:56" x14ac:dyDescent="0.25">
      <c r="AK1654">
        <v>0</v>
      </c>
      <c r="AL1654" t="e">
        <f t="shared" si="391"/>
        <v>#N/A</v>
      </c>
      <c r="AM1654" t="e">
        <f t="shared" si="392"/>
        <v>#N/A</v>
      </c>
      <c r="AN1654" t="e">
        <f t="shared" si="393"/>
        <v>#N/A</v>
      </c>
      <c r="AO1654" s="261" t="e">
        <f t="shared" si="394"/>
        <v>#N/A</v>
      </c>
      <c r="AP1654" s="261" t="e">
        <f t="shared" si="395"/>
        <v>#N/A</v>
      </c>
      <c r="AQ1654" s="261" t="e">
        <f t="shared" si="396"/>
        <v>#N/A</v>
      </c>
      <c r="BB1654">
        <f t="shared" si="399"/>
        <v>0</v>
      </c>
      <c r="BC1654">
        <f t="shared" si="397"/>
        <v>0</v>
      </c>
      <c r="BD1654" s="28">
        <f t="shared" si="398"/>
        <v>0</v>
      </c>
    </row>
    <row r="1655" spans="37:56" x14ac:dyDescent="0.25">
      <c r="AK1655">
        <v>0</v>
      </c>
      <c r="AL1655" t="e">
        <f t="shared" si="391"/>
        <v>#N/A</v>
      </c>
      <c r="AM1655" t="e">
        <f t="shared" si="392"/>
        <v>#N/A</v>
      </c>
      <c r="AN1655" t="e">
        <f t="shared" si="393"/>
        <v>#N/A</v>
      </c>
      <c r="AO1655" s="261" t="e">
        <f t="shared" si="394"/>
        <v>#N/A</v>
      </c>
      <c r="AP1655" s="261" t="e">
        <f t="shared" si="395"/>
        <v>#N/A</v>
      </c>
      <c r="AQ1655" s="261" t="e">
        <f t="shared" si="396"/>
        <v>#N/A</v>
      </c>
      <c r="BB1655">
        <f t="shared" si="399"/>
        <v>0</v>
      </c>
      <c r="BC1655">
        <f t="shared" si="397"/>
        <v>0</v>
      </c>
      <c r="BD1655" s="28">
        <f t="shared" si="398"/>
        <v>0</v>
      </c>
    </row>
    <row r="1656" spans="37:56" x14ac:dyDescent="0.25">
      <c r="AK1656">
        <v>0</v>
      </c>
      <c r="AL1656" t="e">
        <f t="shared" si="391"/>
        <v>#N/A</v>
      </c>
      <c r="AM1656" t="e">
        <f t="shared" si="392"/>
        <v>#N/A</v>
      </c>
      <c r="AN1656" t="e">
        <f t="shared" si="393"/>
        <v>#N/A</v>
      </c>
      <c r="AO1656" s="261" t="e">
        <f t="shared" si="394"/>
        <v>#N/A</v>
      </c>
      <c r="AP1656" s="261" t="e">
        <f t="shared" si="395"/>
        <v>#N/A</v>
      </c>
      <c r="AQ1656" s="261" t="e">
        <f t="shared" si="396"/>
        <v>#N/A</v>
      </c>
      <c r="BB1656">
        <f t="shared" si="399"/>
        <v>0</v>
      </c>
      <c r="BC1656">
        <f t="shared" si="397"/>
        <v>0</v>
      </c>
      <c r="BD1656" s="28">
        <f t="shared" si="398"/>
        <v>0</v>
      </c>
    </row>
    <row r="1657" spans="37:56" x14ac:dyDescent="0.25">
      <c r="AK1657">
        <v>0</v>
      </c>
      <c r="AL1657" t="e">
        <f t="shared" si="391"/>
        <v>#N/A</v>
      </c>
      <c r="AM1657" t="e">
        <f t="shared" si="392"/>
        <v>#N/A</v>
      </c>
      <c r="AN1657" t="e">
        <f t="shared" si="393"/>
        <v>#N/A</v>
      </c>
      <c r="AO1657" s="261" t="e">
        <f t="shared" si="394"/>
        <v>#N/A</v>
      </c>
      <c r="AP1657" s="261" t="e">
        <f t="shared" si="395"/>
        <v>#N/A</v>
      </c>
      <c r="AQ1657" s="261" t="e">
        <f t="shared" si="396"/>
        <v>#N/A</v>
      </c>
      <c r="BB1657">
        <f t="shared" si="399"/>
        <v>0</v>
      </c>
      <c r="BC1657">
        <f t="shared" si="397"/>
        <v>0</v>
      </c>
      <c r="BD1657" s="28">
        <f t="shared" si="398"/>
        <v>0</v>
      </c>
    </row>
    <row r="1658" spans="37:56" x14ac:dyDescent="0.25">
      <c r="AK1658">
        <v>0</v>
      </c>
      <c r="AL1658" t="e">
        <f t="shared" si="391"/>
        <v>#N/A</v>
      </c>
      <c r="AM1658" t="e">
        <f t="shared" si="392"/>
        <v>#N/A</v>
      </c>
      <c r="AN1658" t="e">
        <f t="shared" si="393"/>
        <v>#N/A</v>
      </c>
      <c r="AO1658" s="261" t="e">
        <f t="shared" si="394"/>
        <v>#N/A</v>
      </c>
      <c r="AP1658" s="261" t="e">
        <f t="shared" si="395"/>
        <v>#N/A</v>
      </c>
      <c r="AQ1658" s="261" t="e">
        <f t="shared" si="396"/>
        <v>#N/A</v>
      </c>
      <c r="BB1658">
        <f t="shared" si="399"/>
        <v>0</v>
      </c>
      <c r="BC1658">
        <f t="shared" si="397"/>
        <v>0</v>
      </c>
      <c r="BD1658" s="28">
        <f t="shared" si="398"/>
        <v>0</v>
      </c>
    </row>
    <row r="1659" spans="37:56" x14ac:dyDescent="0.25">
      <c r="AK1659">
        <v>0</v>
      </c>
      <c r="AL1659" t="e">
        <f t="shared" si="391"/>
        <v>#N/A</v>
      </c>
      <c r="AM1659" t="e">
        <f t="shared" si="392"/>
        <v>#N/A</v>
      </c>
      <c r="AN1659" t="e">
        <f t="shared" si="393"/>
        <v>#N/A</v>
      </c>
      <c r="AO1659" s="261" t="e">
        <f t="shared" si="394"/>
        <v>#N/A</v>
      </c>
      <c r="AP1659" s="261" t="e">
        <f t="shared" si="395"/>
        <v>#N/A</v>
      </c>
      <c r="AQ1659" s="261" t="e">
        <f t="shared" si="396"/>
        <v>#N/A</v>
      </c>
      <c r="BB1659">
        <f t="shared" si="399"/>
        <v>0</v>
      </c>
      <c r="BC1659">
        <f t="shared" si="397"/>
        <v>0</v>
      </c>
      <c r="BD1659" s="28">
        <f t="shared" si="398"/>
        <v>0</v>
      </c>
    </row>
    <row r="1660" spans="37:56" x14ac:dyDescent="0.25">
      <c r="AK1660">
        <v>0</v>
      </c>
      <c r="AL1660" t="e">
        <f t="shared" si="391"/>
        <v>#N/A</v>
      </c>
      <c r="AM1660" t="e">
        <f t="shared" si="392"/>
        <v>#N/A</v>
      </c>
      <c r="AN1660" t="e">
        <f t="shared" si="393"/>
        <v>#N/A</v>
      </c>
      <c r="AO1660" s="261" t="e">
        <f t="shared" si="394"/>
        <v>#N/A</v>
      </c>
      <c r="AP1660" s="261" t="e">
        <f t="shared" si="395"/>
        <v>#N/A</v>
      </c>
      <c r="AQ1660" s="261" t="e">
        <f t="shared" si="396"/>
        <v>#N/A</v>
      </c>
      <c r="BB1660">
        <f t="shared" si="399"/>
        <v>0</v>
      </c>
      <c r="BC1660">
        <f t="shared" si="397"/>
        <v>0</v>
      </c>
      <c r="BD1660" s="28">
        <f t="shared" si="398"/>
        <v>0</v>
      </c>
    </row>
    <row r="1661" spans="37:56" x14ac:dyDescent="0.25">
      <c r="AK1661">
        <v>0</v>
      </c>
      <c r="AL1661" t="e">
        <f t="shared" si="391"/>
        <v>#N/A</v>
      </c>
      <c r="AM1661" t="e">
        <f t="shared" si="392"/>
        <v>#N/A</v>
      </c>
      <c r="AN1661" t="e">
        <f t="shared" si="393"/>
        <v>#N/A</v>
      </c>
      <c r="AO1661" s="261" t="e">
        <f t="shared" si="394"/>
        <v>#N/A</v>
      </c>
      <c r="AP1661" s="261" t="e">
        <f t="shared" si="395"/>
        <v>#N/A</v>
      </c>
      <c r="AQ1661" s="261" t="e">
        <f t="shared" si="396"/>
        <v>#N/A</v>
      </c>
      <c r="BB1661">
        <f t="shared" si="399"/>
        <v>0</v>
      </c>
      <c r="BC1661">
        <f t="shared" si="397"/>
        <v>0</v>
      </c>
      <c r="BD1661" s="28">
        <f t="shared" si="398"/>
        <v>0</v>
      </c>
    </row>
    <row r="1662" spans="37:56" x14ac:dyDescent="0.25">
      <c r="AK1662">
        <v>0</v>
      </c>
      <c r="AL1662" t="e">
        <f t="shared" si="391"/>
        <v>#N/A</v>
      </c>
      <c r="AM1662" t="e">
        <f t="shared" si="392"/>
        <v>#N/A</v>
      </c>
      <c r="AN1662" t="e">
        <f t="shared" si="393"/>
        <v>#N/A</v>
      </c>
      <c r="AO1662" s="261" t="e">
        <f t="shared" si="394"/>
        <v>#N/A</v>
      </c>
      <c r="AP1662" s="261" t="e">
        <f t="shared" si="395"/>
        <v>#N/A</v>
      </c>
      <c r="AQ1662" s="261" t="e">
        <f t="shared" si="396"/>
        <v>#N/A</v>
      </c>
      <c r="BB1662">
        <f t="shared" si="399"/>
        <v>0</v>
      </c>
      <c r="BC1662">
        <f t="shared" si="397"/>
        <v>0</v>
      </c>
      <c r="BD1662" s="28">
        <f t="shared" si="398"/>
        <v>0</v>
      </c>
    </row>
    <row r="1663" spans="37:56" x14ac:dyDescent="0.25">
      <c r="AK1663">
        <v>0</v>
      </c>
      <c r="AL1663" t="e">
        <f t="shared" si="391"/>
        <v>#N/A</v>
      </c>
      <c r="AM1663" t="e">
        <f t="shared" si="392"/>
        <v>#N/A</v>
      </c>
      <c r="AN1663" t="e">
        <f t="shared" si="393"/>
        <v>#N/A</v>
      </c>
      <c r="AO1663" s="261" t="e">
        <f t="shared" si="394"/>
        <v>#N/A</v>
      </c>
      <c r="AP1663" s="261" t="e">
        <f t="shared" si="395"/>
        <v>#N/A</v>
      </c>
      <c r="AQ1663" s="261" t="e">
        <f t="shared" si="396"/>
        <v>#N/A</v>
      </c>
      <c r="BB1663">
        <f t="shared" si="399"/>
        <v>0</v>
      </c>
      <c r="BC1663">
        <f t="shared" si="397"/>
        <v>0</v>
      </c>
      <c r="BD1663" s="28">
        <f t="shared" si="398"/>
        <v>0</v>
      </c>
    </row>
    <row r="1664" spans="37:56" x14ac:dyDescent="0.25">
      <c r="AK1664">
        <v>0</v>
      </c>
      <c r="AL1664" t="e">
        <f t="shared" si="391"/>
        <v>#N/A</v>
      </c>
      <c r="AM1664" t="e">
        <f t="shared" si="392"/>
        <v>#N/A</v>
      </c>
      <c r="AN1664" t="e">
        <f t="shared" si="393"/>
        <v>#N/A</v>
      </c>
      <c r="AO1664" s="261" t="e">
        <f t="shared" si="394"/>
        <v>#N/A</v>
      </c>
      <c r="AP1664" s="261" t="e">
        <f t="shared" si="395"/>
        <v>#N/A</v>
      </c>
      <c r="AQ1664" s="261" t="e">
        <f t="shared" si="396"/>
        <v>#N/A</v>
      </c>
      <c r="BB1664">
        <f t="shared" si="399"/>
        <v>0</v>
      </c>
      <c r="BC1664">
        <f t="shared" si="397"/>
        <v>0</v>
      </c>
      <c r="BD1664" s="28">
        <f t="shared" si="398"/>
        <v>0</v>
      </c>
    </row>
    <row r="1665" spans="37:56" x14ac:dyDescent="0.25">
      <c r="AK1665">
        <v>0</v>
      </c>
      <c r="AL1665" t="e">
        <f t="shared" si="391"/>
        <v>#N/A</v>
      </c>
      <c r="AM1665" t="e">
        <f t="shared" si="392"/>
        <v>#N/A</v>
      </c>
      <c r="AN1665" t="e">
        <f t="shared" si="393"/>
        <v>#N/A</v>
      </c>
      <c r="AO1665" s="261" t="e">
        <f t="shared" si="394"/>
        <v>#N/A</v>
      </c>
      <c r="AP1665" s="261" t="e">
        <f t="shared" si="395"/>
        <v>#N/A</v>
      </c>
      <c r="AQ1665" s="261" t="e">
        <f t="shared" si="396"/>
        <v>#N/A</v>
      </c>
      <c r="BB1665">
        <f t="shared" si="399"/>
        <v>0</v>
      </c>
      <c r="BC1665">
        <f t="shared" si="397"/>
        <v>0</v>
      </c>
      <c r="BD1665" s="28">
        <f t="shared" si="398"/>
        <v>0</v>
      </c>
    </row>
    <row r="1666" spans="37:56" x14ac:dyDescent="0.25">
      <c r="AK1666">
        <v>0</v>
      </c>
      <c r="AL1666" t="e">
        <f t="shared" si="391"/>
        <v>#N/A</v>
      </c>
      <c r="AM1666" t="e">
        <f t="shared" si="392"/>
        <v>#N/A</v>
      </c>
      <c r="AN1666" t="e">
        <f t="shared" si="393"/>
        <v>#N/A</v>
      </c>
      <c r="AO1666" s="261" t="e">
        <f t="shared" si="394"/>
        <v>#N/A</v>
      </c>
      <c r="AP1666" s="261" t="e">
        <f t="shared" si="395"/>
        <v>#N/A</v>
      </c>
      <c r="AQ1666" s="261" t="e">
        <f t="shared" si="396"/>
        <v>#N/A</v>
      </c>
      <c r="BB1666">
        <f t="shared" si="399"/>
        <v>0</v>
      </c>
      <c r="BC1666">
        <f t="shared" si="397"/>
        <v>0</v>
      </c>
      <c r="BD1666" s="28">
        <f t="shared" si="398"/>
        <v>0</v>
      </c>
    </row>
    <row r="1667" spans="37:56" x14ac:dyDescent="0.25">
      <c r="AK1667">
        <v>0</v>
      </c>
      <c r="AL1667" t="e">
        <f t="shared" ref="AL1667:AL1730" si="400">_xlfn.XLOOKUP(AK1667,A:A,F:F)</f>
        <v>#N/A</v>
      </c>
      <c r="AM1667" t="e">
        <f t="shared" ref="AM1667:AM1730" si="401">_xlfn.XLOOKUP(AK1667,A:A,J:J)</f>
        <v>#N/A</v>
      </c>
      <c r="AN1667" t="e">
        <f t="shared" ref="AN1667:AN1730" si="402">_xlfn.XLOOKUP(AK1667,A:A,M:M)+_xlfn.XLOOKUP(AK1667,A:A,N:N)</f>
        <v>#N/A</v>
      </c>
      <c r="AO1667" s="261" t="e">
        <f t="shared" ref="AO1667:AO1730" si="403">_xlfn.XLOOKUP(AK1667,A:A,AG:AG)</f>
        <v>#N/A</v>
      </c>
      <c r="AP1667" s="261" t="e">
        <f t="shared" ref="AP1667:AP1730" si="404">_xlfn.XLOOKUP(AK1667,A:A,AD:AD)</f>
        <v>#N/A</v>
      </c>
      <c r="AQ1667" s="261" t="e">
        <f t="shared" ref="AQ1667:AQ1730" si="405">_xlfn.XLOOKUP(AK1667,A:A,AE:AE)</f>
        <v>#N/A</v>
      </c>
      <c r="BB1667">
        <f t="shared" si="399"/>
        <v>0</v>
      </c>
      <c r="BC1667">
        <f t="shared" ref="BC1667:BC1730" si="406">_xlfn.XLOOKUP(BA1667,A:A,J:J)</f>
        <v>0</v>
      </c>
      <c r="BD1667" s="28">
        <f t="shared" ref="BD1667:BD1730" si="407">_xlfn.XLOOKUP(BA1667,A:A,M:M)+_xlfn.XLOOKUP(BA1667,A:A,N:N)</f>
        <v>0</v>
      </c>
    </row>
    <row r="1668" spans="37:56" x14ac:dyDescent="0.25">
      <c r="AK1668">
        <v>0</v>
      </c>
      <c r="AL1668" t="e">
        <f t="shared" si="400"/>
        <v>#N/A</v>
      </c>
      <c r="AM1668" t="e">
        <f t="shared" si="401"/>
        <v>#N/A</v>
      </c>
      <c r="AN1668" t="e">
        <f t="shared" si="402"/>
        <v>#N/A</v>
      </c>
      <c r="AO1668" s="261" t="e">
        <f t="shared" si="403"/>
        <v>#N/A</v>
      </c>
      <c r="AP1668" s="261" t="e">
        <f t="shared" si="404"/>
        <v>#N/A</v>
      </c>
      <c r="AQ1668" s="261" t="e">
        <f t="shared" si="405"/>
        <v>#N/A</v>
      </c>
      <c r="BB1668">
        <f t="shared" si="399"/>
        <v>0</v>
      </c>
      <c r="BC1668">
        <f t="shared" si="406"/>
        <v>0</v>
      </c>
      <c r="BD1668" s="28">
        <f t="shared" si="407"/>
        <v>0</v>
      </c>
    </row>
    <row r="1669" spans="37:56" x14ac:dyDescent="0.25">
      <c r="AK1669">
        <v>0</v>
      </c>
      <c r="AL1669" t="e">
        <f t="shared" si="400"/>
        <v>#N/A</v>
      </c>
      <c r="AM1669" t="e">
        <f t="shared" si="401"/>
        <v>#N/A</v>
      </c>
      <c r="AN1669" t="e">
        <f t="shared" si="402"/>
        <v>#N/A</v>
      </c>
      <c r="AO1669" s="261" t="e">
        <f t="shared" si="403"/>
        <v>#N/A</v>
      </c>
      <c r="AP1669" s="261" t="e">
        <f t="shared" si="404"/>
        <v>#N/A</v>
      </c>
      <c r="AQ1669" s="261" t="e">
        <f t="shared" si="405"/>
        <v>#N/A</v>
      </c>
      <c r="BB1669">
        <f t="shared" si="399"/>
        <v>0</v>
      </c>
      <c r="BC1669">
        <f t="shared" si="406"/>
        <v>0</v>
      </c>
      <c r="BD1669" s="28">
        <f t="shared" si="407"/>
        <v>0</v>
      </c>
    </row>
    <row r="1670" spans="37:56" x14ac:dyDescent="0.25">
      <c r="AK1670">
        <v>0</v>
      </c>
      <c r="AL1670" t="e">
        <f t="shared" si="400"/>
        <v>#N/A</v>
      </c>
      <c r="AM1670" t="e">
        <f t="shared" si="401"/>
        <v>#N/A</v>
      </c>
      <c r="AN1670" t="e">
        <f t="shared" si="402"/>
        <v>#N/A</v>
      </c>
      <c r="AO1670" s="261" t="e">
        <f t="shared" si="403"/>
        <v>#N/A</v>
      </c>
      <c r="AP1670" s="261" t="e">
        <f t="shared" si="404"/>
        <v>#N/A</v>
      </c>
      <c r="AQ1670" s="261" t="e">
        <f t="shared" si="405"/>
        <v>#N/A</v>
      </c>
      <c r="BB1670">
        <f t="shared" ref="BB1670:BB1733" si="408">_xlfn.XLOOKUP(BA1670,A:A,E:E)</f>
        <v>0</v>
      </c>
      <c r="BC1670">
        <f t="shared" si="406"/>
        <v>0</v>
      </c>
      <c r="BD1670" s="28">
        <f t="shared" si="407"/>
        <v>0</v>
      </c>
    </row>
    <row r="1671" spans="37:56" x14ac:dyDescent="0.25">
      <c r="AK1671">
        <v>0</v>
      </c>
      <c r="AL1671" t="e">
        <f t="shared" si="400"/>
        <v>#N/A</v>
      </c>
      <c r="AM1671" t="e">
        <f t="shared" si="401"/>
        <v>#N/A</v>
      </c>
      <c r="AN1671" t="e">
        <f t="shared" si="402"/>
        <v>#N/A</v>
      </c>
      <c r="AO1671" s="261" t="e">
        <f t="shared" si="403"/>
        <v>#N/A</v>
      </c>
      <c r="AP1671" s="261" t="e">
        <f t="shared" si="404"/>
        <v>#N/A</v>
      </c>
      <c r="AQ1671" s="261" t="e">
        <f t="shared" si="405"/>
        <v>#N/A</v>
      </c>
      <c r="BB1671">
        <f t="shared" si="408"/>
        <v>0</v>
      </c>
      <c r="BC1671">
        <f t="shared" si="406"/>
        <v>0</v>
      </c>
      <c r="BD1671" s="28">
        <f t="shared" si="407"/>
        <v>0</v>
      </c>
    </row>
    <row r="1672" spans="37:56" x14ac:dyDescent="0.25">
      <c r="AK1672">
        <v>0</v>
      </c>
      <c r="AL1672" t="e">
        <f t="shared" si="400"/>
        <v>#N/A</v>
      </c>
      <c r="AM1672" t="e">
        <f t="shared" si="401"/>
        <v>#N/A</v>
      </c>
      <c r="AN1672" t="e">
        <f t="shared" si="402"/>
        <v>#N/A</v>
      </c>
      <c r="AO1672" s="261" t="e">
        <f t="shared" si="403"/>
        <v>#N/A</v>
      </c>
      <c r="AP1672" s="261" t="e">
        <f t="shared" si="404"/>
        <v>#N/A</v>
      </c>
      <c r="AQ1672" s="261" t="e">
        <f t="shared" si="405"/>
        <v>#N/A</v>
      </c>
      <c r="BB1672">
        <f t="shared" si="408"/>
        <v>0</v>
      </c>
      <c r="BC1672">
        <f t="shared" si="406"/>
        <v>0</v>
      </c>
      <c r="BD1672" s="28">
        <f t="shared" si="407"/>
        <v>0</v>
      </c>
    </row>
    <row r="1673" spans="37:56" x14ac:dyDescent="0.25">
      <c r="AK1673">
        <v>0</v>
      </c>
      <c r="AL1673" t="e">
        <f t="shared" si="400"/>
        <v>#N/A</v>
      </c>
      <c r="AM1673" t="e">
        <f t="shared" si="401"/>
        <v>#N/A</v>
      </c>
      <c r="AN1673" t="e">
        <f t="shared" si="402"/>
        <v>#N/A</v>
      </c>
      <c r="AO1673" s="261" t="e">
        <f t="shared" si="403"/>
        <v>#N/A</v>
      </c>
      <c r="AP1673" s="261" t="e">
        <f t="shared" si="404"/>
        <v>#N/A</v>
      </c>
      <c r="AQ1673" s="261" t="e">
        <f t="shared" si="405"/>
        <v>#N/A</v>
      </c>
      <c r="BB1673">
        <f t="shared" si="408"/>
        <v>0</v>
      </c>
      <c r="BC1673">
        <f t="shared" si="406"/>
        <v>0</v>
      </c>
      <c r="BD1673" s="28">
        <f t="shared" si="407"/>
        <v>0</v>
      </c>
    </row>
    <row r="1674" spans="37:56" x14ac:dyDescent="0.25">
      <c r="AK1674">
        <v>0</v>
      </c>
      <c r="AL1674" t="e">
        <f t="shared" si="400"/>
        <v>#N/A</v>
      </c>
      <c r="AM1674" t="e">
        <f t="shared" si="401"/>
        <v>#N/A</v>
      </c>
      <c r="AN1674" t="e">
        <f t="shared" si="402"/>
        <v>#N/A</v>
      </c>
      <c r="AO1674" s="261" t="e">
        <f t="shared" si="403"/>
        <v>#N/A</v>
      </c>
      <c r="AP1674" s="261" t="e">
        <f t="shared" si="404"/>
        <v>#N/A</v>
      </c>
      <c r="AQ1674" s="261" t="e">
        <f t="shared" si="405"/>
        <v>#N/A</v>
      </c>
      <c r="BB1674">
        <f t="shared" si="408"/>
        <v>0</v>
      </c>
      <c r="BC1674">
        <f t="shared" si="406"/>
        <v>0</v>
      </c>
      <c r="BD1674" s="28">
        <f t="shared" si="407"/>
        <v>0</v>
      </c>
    </row>
    <row r="1675" spans="37:56" x14ac:dyDescent="0.25">
      <c r="AK1675">
        <v>0</v>
      </c>
      <c r="AL1675" t="e">
        <f t="shared" si="400"/>
        <v>#N/A</v>
      </c>
      <c r="AM1675" t="e">
        <f t="shared" si="401"/>
        <v>#N/A</v>
      </c>
      <c r="AN1675" t="e">
        <f t="shared" si="402"/>
        <v>#N/A</v>
      </c>
      <c r="AO1675" s="261" t="e">
        <f t="shared" si="403"/>
        <v>#N/A</v>
      </c>
      <c r="AP1675" s="261" t="e">
        <f t="shared" si="404"/>
        <v>#N/A</v>
      </c>
      <c r="AQ1675" s="261" t="e">
        <f t="shared" si="405"/>
        <v>#N/A</v>
      </c>
      <c r="BB1675">
        <f t="shared" si="408"/>
        <v>0</v>
      </c>
      <c r="BC1675">
        <f t="shared" si="406"/>
        <v>0</v>
      </c>
      <c r="BD1675" s="28">
        <f t="shared" si="407"/>
        <v>0</v>
      </c>
    </row>
    <row r="1676" spans="37:56" x14ac:dyDescent="0.25">
      <c r="AK1676">
        <v>0</v>
      </c>
      <c r="AL1676" t="e">
        <f t="shared" si="400"/>
        <v>#N/A</v>
      </c>
      <c r="AM1676" t="e">
        <f t="shared" si="401"/>
        <v>#N/A</v>
      </c>
      <c r="AN1676" t="e">
        <f t="shared" si="402"/>
        <v>#N/A</v>
      </c>
      <c r="AO1676" s="261" t="e">
        <f t="shared" si="403"/>
        <v>#N/A</v>
      </c>
      <c r="AP1676" s="261" t="e">
        <f t="shared" si="404"/>
        <v>#N/A</v>
      </c>
      <c r="AQ1676" s="261" t="e">
        <f t="shared" si="405"/>
        <v>#N/A</v>
      </c>
      <c r="BB1676">
        <f t="shared" si="408"/>
        <v>0</v>
      </c>
      <c r="BC1676">
        <f t="shared" si="406"/>
        <v>0</v>
      </c>
      <c r="BD1676" s="28">
        <f t="shared" si="407"/>
        <v>0</v>
      </c>
    </row>
    <row r="1677" spans="37:56" x14ac:dyDescent="0.25">
      <c r="AK1677">
        <v>0</v>
      </c>
      <c r="AL1677" t="e">
        <f t="shared" si="400"/>
        <v>#N/A</v>
      </c>
      <c r="AM1677" t="e">
        <f t="shared" si="401"/>
        <v>#N/A</v>
      </c>
      <c r="AN1677" t="e">
        <f t="shared" si="402"/>
        <v>#N/A</v>
      </c>
      <c r="AO1677" s="261" t="e">
        <f t="shared" si="403"/>
        <v>#N/A</v>
      </c>
      <c r="AP1677" s="261" t="e">
        <f t="shared" si="404"/>
        <v>#N/A</v>
      </c>
      <c r="AQ1677" s="261" t="e">
        <f t="shared" si="405"/>
        <v>#N/A</v>
      </c>
      <c r="BB1677">
        <f t="shared" si="408"/>
        <v>0</v>
      </c>
      <c r="BC1677">
        <f t="shared" si="406"/>
        <v>0</v>
      </c>
      <c r="BD1677" s="28">
        <f t="shared" si="407"/>
        <v>0</v>
      </c>
    </row>
    <row r="1678" spans="37:56" x14ac:dyDescent="0.25">
      <c r="AK1678">
        <v>0</v>
      </c>
      <c r="AL1678" t="e">
        <f t="shared" si="400"/>
        <v>#N/A</v>
      </c>
      <c r="AM1678" t="e">
        <f t="shared" si="401"/>
        <v>#N/A</v>
      </c>
      <c r="AN1678" t="e">
        <f t="shared" si="402"/>
        <v>#N/A</v>
      </c>
      <c r="AO1678" s="261" t="e">
        <f t="shared" si="403"/>
        <v>#N/A</v>
      </c>
      <c r="AP1678" s="261" t="e">
        <f t="shared" si="404"/>
        <v>#N/A</v>
      </c>
      <c r="AQ1678" s="261" t="e">
        <f t="shared" si="405"/>
        <v>#N/A</v>
      </c>
      <c r="BB1678">
        <f t="shared" si="408"/>
        <v>0</v>
      </c>
      <c r="BC1678">
        <f t="shared" si="406"/>
        <v>0</v>
      </c>
      <c r="BD1678" s="28">
        <f t="shared" si="407"/>
        <v>0</v>
      </c>
    </row>
    <row r="1679" spans="37:56" x14ac:dyDescent="0.25">
      <c r="AK1679">
        <v>0</v>
      </c>
      <c r="AL1679" t="e">
        <f t="shared" si="400"/>
        <v>#N/A</v>
      </c>
      <c r="AM1679" t="e">
        <f t="shared" si="401"/>
        <v>#N/A</v>
      </c>
      <c r="AN1679" t="e">
        <f t="shared" si="402"/>
        <v>#N/A</v>
      </c>
      <c r="AO1679" s="261" t="e">
        <f t="shared" si="403"/>
        <v>#N/A</v>
      </c>
      <c r="AP1679" s="261" t="e">
        <f t="shared" si="404"/>
        <v>#N/A</v>
      </c>
      <c r="AQ1679" s="261" t="e">
        <f t="shared" si="405"/>
        <v>#N/A</v>
      </c>
      <c r="BB1679">
        <f t="shared" si="408"/>
        <v>0</v>
      </c>
      <c r="BC1679">
        <f t="shared" si="406"/>
        <v>0</v>
      </c>
      <c r="BD1679" s="28">
        <f t="shared" si="407"/>
        <v>0</v>
      </c>
    </row>
    <row r="1680" spans="37:56" x14ac:dyDescent="0.25">
      <c r="AK1680">
        <v>0</v>
      </c>
      <c r="AL1680" t="e">
        <f t="shared" si="400"/>
        <v>#N/A</v>
      </c>
      <c r="AM1680" t="e">
        <f t="shared" si="401"/>
        <v>#N/A</v>
      </c>
      <c r="AN1680" t="e">
        <f t="shared" si="402"/>
        <v>#N/A</v>
      </c>
      <c r="AO1680" s="261" t="e">
        <f t="shared" si="403"/>
        <v>#N/A</v>
      </c>
      <c r="AP1680" s="261" t="e">
        <f t="shared" si="404"/>
        <v>#N/A</v>
      </c>
      <c r="AQ1680" s="261" t="e">
        <f t="shared" si="405"/>
        <v>#N/A</v>
      </c>
      <c r="BB1680">
        <f t="shared" si="408"/>
        <v>0</v>
      </c>
      <c r="BC1680">
        <f t="shared" si="406"/>
        <v>0</v>
      </c>
      <c r="BD1680" s="28">
        <f t="shared" si="407"/>
        <v>0</v>
      </c>
    </row>
    <row r="1681" spans="37:56" x14ac:dyDescent="0.25">
      <c r="AK1681">
        <v>0</v>
      </c>
      <c r="AL1681" t="e">
        <f t="shared" si="400"/>
        <v>#N/A</v>
      </c>
      <c r="AM1681" t="e">
        <f t="shared" si="401"/>
        <v>#N/A</v>
      </c>
      <c r="AN1681" t="e">
        <f t="shared" si="402"/>
        <v>#N/A</v>
      </c>
      <c r="AO1681" s="261" t="e">
        <f t="shared" si="403"/>
        <v>#N/A</v>
      </c>
      <c r="AP1681" s="261" t="e">
        <f t="shared" si="404"/>
        <v>#N/A</v>
      </c>
      <c r="AQ1681" s="261" t="e">
        <f t="shared" si="405"/>
        <v>#N/A</v>
      </c>
      <c r="BB1681">
        <f t="shared" si="408"/>
        <v>0</v>
      </c>
      <c r="BC1681">
        <f t="shared" si="406"/>
        <v>0</v>
      </c>
      <c r="BD1681" s="28">
        <f t="shared" si="407"/>
        <v>0</v>
      </c>
    </row>
    <row r="1682" spans="37:56" x14ac:dyDescent="0.25">
      <c r="AK1682">
        <v>0</v>
      </c>
      <c r="AL1682" t="e">
        <f t="shared" si="400"/>
        <v>#N/A</v>
      </c>
      <c r="AM1682" t="e">
        <f t="shared" si="401"/>
        <v>#N/A</v>
      </c>
      <c r="AN1682" t="e">
        <f t="shared" si="402"/>
        <v>#N/A</v>
      </c>
      <c r="AO1682" s="261" t="e">
        <f t="shared" si="403"/>
        <v>#N/A</v>
      </c>
      <c r="AP1682" s="261" t="e">
        <f t="shared" si="404"/>
        <v>#N/A</v>
      </c>
      <c r="AQ1682" s="261" t="e">
        <f t="shared" si="405"/>
        <v>#N/A</v>
      </c>
      <c r="BB1682">
        <f t="shared" si="408"/>
        <v>0</v>
      </c>
      <c r="BC1682">
        <f t="shared" si="406"/>
        <v>0</v>
      </c>
      <c r="BD1682" s="28">
        <f t="shared" si="407"/>
        <v>0</v>
      </c>
    </row>
    <row r="1683" spans="37:56" x14ac:dyDescent="0.25">
      <c r="AK1683">
        <v>0</v>
      </c>
      <c r="AL1683" t="e">
        <f t="shared" si="400"/>
        <v>#N/A</v>
      </c>
      <c r="AM1683" t="e">
        <f t="shared" si="401"/>
        <v>#N/A</v>
      </c>
      <c r="AN1683" t="e">
        <f t="shared" si="402"/>
        <v>#N/A</v>
      </c>
      <c r="AO1683" s="261" t="e">
        <f t="shared" si="403"/>
        <v>#N/A</v>
      </c>
      <c r="AP1683" s="261" t="e">
        <f t="shared" si="404"/>
        <v>#N/A</v>
      </c>
      <c r="AQ1683" s="261" t="e">
        <f t="shared" si="405"/>
        <v>#N/A</v>
      </c>
      <c r="BB1683">
        <f t="shared" si="408"/>
        <v>0</v>
      </c>
      <c r="BC1683">
        <f t="shared" si="406"/>
        <v>0</v>
      </c>
      <c r="BD1683" s="28">
        <f t="shared" si="407"/>
        <v>0</v>
      </c>
    </row>
    <row r="1684" spans="37:56" x14ac:dyDescent="0.25">
      <c r="AK1684">
        <v>0</v>
      </c>
      <c r="AL1684" t="e">
        <f t="shared" si="400"/>
        <v>#N/A</v>
      </c>
      <c r="AM1684" t="e">
        <f t="shared" si="401"/>
        <v>#N/A</v>
      </c>
      <c r="AN1684" t="e">
        <f t="shared" si="402"/>
        <v>#N/A</v>
      </c>
      <c r="AO1684" s="261" t="e">
        <f t="shared" si="403"/>
        <v>#N/A</v>
      </c>
      <c r="AP1684" s="261" t="e">
        <f t="shared" si="404"/>
        <v>#N/A</v>
      </c>
      <c r="AQ1684" s="261" t="e">
        <f t="shared" si="405"/>
        <v>#N/A</v>
      </c>
      <c r="BB1684">
        <f t="shared" si="408"/>
        <v>0</v>
      </c>
      <c r="BC1684">
        <f t="shared" si="406"/>
        <v>0</v>
      </c>
      <c r="BD1684" s="28">
        <f t="shared" si="407"/>
        <v>0</v>
      </c>
    </row>
    <row r="1685" spans="37:56" x14ac:dyDescent="0.25">
      <c r="AK1685">
        <v>0</v>
      </c>
      <c r="AL1685" t="e">
        <f t="shared" si="400"/>
        <v>#N/A</v>
      </c>
      <c r="AM1685" t="e">
        <f t="shared" si="401"/>
        <v>#N/A</v>
      </c>
      <c r="AN1685" t="e">
        <f t="shared" si="402"/>
        <v>#N/A</v>
      </c>
      <c r="AO1685" s="261" t="e">
        <f t="shared" si="403"/>
        <v>#N/A</v>
      </c>
      <c r="AP1685" s="261" t="e">
        <f t="shared" si="404"/>
        <v>#N/A</v>
      </c>
      <c r="AQ1685" s="261" t="e">
        <f t="shared" si="405"/>
        <v>#N/A</v>
      </c>
      <c r="BB1685">
        <f t="shared" si="408"/>
        <v>0</v>
      </c>
      <c r="BC1685">
        <f t="shared" si="406"/>
        <v>0</v>
      </c>
      <c r="BD1685" s="28">
        <f t="shared" si="407"/>
        <v>0</v>
      </c>
    </row>
    <row r="1686" spans="37:56" x14ac:dyDescent="0.25">
      <c r="AK1686">
        <v>0</v>
      </c>
      <c r="AL1686" t="e">
        <f t="shared" si="400"/>
        <v>#N/A</v>
      </c>
      <c r="AM1686" t="e">
        <f t="shared" si="401"/>
        <v>#N/A</v>
      </c>
      <c r="AN1686" t="e">
        <f t="shared" si="402"/>
        <v>#N/A</v>
      </c>
      <c r="AO1686" s="261" t="e">
        <f t="shared" si="403"/>
        <v>#N/A</v>
      </c>
      <c r="AP1686" s="261" t="e">
        <f t="shared" si="404"/>
        <v>#N/A</v>
      </c>
      <c r="AQ1686" s="261" t="e">
        <f t="shared" si="405"/>
        <v>#N/A</v>
      </c>
      <c r="BB1686">
        <f t="shared" si="408"/>
        <v>0</v>
      </c>
      <c r="BC1686">
        <f t="shared" si="406"/>
        <v>0</v>
      </c>
      <c r="BD1686" s="28">
        <f t="shared" si="407"/>
        <v>0</v>
      </c>
    </row>
    <row r="1687" spans="37:56" x14ac:dyDescent="0.25">
      <c r="AK1687">
        <v>0</v>
      </c>
      <c r="AL1687" t="e">
        <f t="shared" si="400"/>
        <v>#N/A</v>
      </c>
      <c r="AM1687" t="e">
        <f t="shared" si="401"/>
        <v>#N/A</v>
      </c>
      <c r="AN1687" t="e">
        <f t="shared" si="402"/>
        <v>#N/A</v>
      </c>
      <c r="AO1687" s="261" t="e">
        <f t="shared" si="403"/>
        <v>#N/A</v>
      </c>
      <c r="AP1687" s="261" t="e">
        <f t="shared" si="404"/>
        <v>#N/A</v>
      </c>
      <c r="AQ1687" s="261" t="e">
        <f t="shared" si="405"/>
        <v>#N/A</v>
      </c>
      <c r="BB1687">
        <f t="shared" si="408"/>
        <v>0</v>
      </c>
      <c r="BC1687">
        <f t="shared" si="406"/>
        <v>0</v>
      </c>
      <c r="BD1687" s="28">
        <f t="shared" si="407"/>
        <v>0</v>
      </c>
    </row>
    <row r="1688" spans="37:56" x14ac:dyDescent="0.25">
      <c r="AK1688">
        <v>0</v>
      </c>
      <c r="AL1688" t="e">
        <f t="shared" si="400"/>
        <v>#N/A</v>
      </c>
      <c r="AM1688" t="e">
        <f t="shared" si="401"/>
        <v>#N/A</v>
      </c>
      <c r="AN1688" t="e">
        <f t="shared" si="402"/>
        <v>#N/A</v>
      </c>
      <c r="AO1688" s="261" t="e">
        <f t="shared" si="403"/>
        <v>#N/A</v>
      </c>
      <c r="AP1688" s="261" t="e">
        <f t="shared" si="404"/>
        <v>#N/A</v>
      </c>
      <c r="AQ1688" s="261" t="e">
        <f t="shared" si="405"/>
        <v>#N/A</v>
      </c>
      <c r="BB1688">
        <f t="shared" si="408"/>
        <v>0</v>
      </c>
      <c r="BC1688">
        <f t="shared" si="406"/>
        <v>0</v>
      </c>
      <c r="BD1688" s="28">
        <f t="shared" si="407"/>
        <v>0</v>
      </c>
    </row>
    <row r="1689" spans="37:56" x14ac:dyDescent="0.25">
      <c r="AK1689">
        <v>0</v>
      </c>
      <c r="AL1689" t="e">
        <f t="shared" si="400"/>
        <v>#N/A</v>
      </c>
      <c r="AM1689" t="e">
        <f t="shared" si="401"/>
        <v>#N/A</v>
      </c>
      <c r="AN1689" t="e">
        <f t="shared" si="402"/>
        <v>#N/A</v>
      </c>
      <c r="AO1689" s="261" t="e">
        <f t="shared" si="403"/>
        <v>#N/A</v>
      </c>
      <c r="AP1689" s="261" t="e">
        <f t="shared" si="404"/>
        <v>#N/A</v>
      </c>
      <c r="AQ1689" s="261" t="e">
        <f t="shared" si="405"/>
        <v>#N/A</v>
      </c>
      <c r="BB1689">
        <f t="shared" si="408"/>
        <v>0</v>
      </c>
      <c r="BC1689">
        <f t="shared" si="406"/>
        <v>0</v>
      </c>
      <c r="BD1689" s="28">
        <f t="shared" si="407"/>
        <v>0</v>
      </c>
    </row>
    <row r="1690" spans="37:56" x14ac:dyDescent="0.25">
      <c r="AK1690">
        <v>0</v>
      </c>
      <c r="AL1690" t="e">
        <f t="shared" si="400"/>
        <v>#N/A</v>
      </c>
      <c r="AM1690" t="e">
        <f t="shared" si="401"/>
        <v>#N/A</v>
      </c>
      <c r="AN1690" t="e">
        <f t="shared" si="402"/>
        <v>#N/A</v>
      </c>
      <c r="AO1690" s="261" t="e">
        <f t="shared" si="403"/>
        <v>#N/A</v>
      </c>
      <c r="AP1690" s="261" t="e">
        <f t="shared" si="404"/>
        <v>#N/A</v>
      </c>
      <c r="AQ1690" s="261" t="e">
        <f t="shared" si="405"/>
        <v>#N/A</v>
      </c>
      <c r="BB1690">
        <f t="shared" si="408"/>
        <v>0</v>
      </c>
      <c r="BC1690">
        <f t="shared" si="406"/>
        <v>0</v>
      </c>
      <c r="BD1690" s="28">
        <f t="shared" si="407"/>
        <v>0</v>
      </c>
    </row>
    <row r="1691" spans="37:56" x14ac:dyDescent="0.25">
      <c r="AK1691">
        <v>0</v>
      </c>
      <c r="AL1691" t="e">
        <f t="shared" si="400"/>
        <v>#N/A</v>
      </c>
      <c r="AM1691" t="e">
        <f t="shared" si="401"/>
        <v>#N/A</v>
      </c>
      <c r="AN1691" t="e">
        <f t="shared" si="402"/>
        <v>#N/A</v>
      </c>
      <c r="AO1691" s="261" t="e">
        <f t="shared" si="403"/>
        <v>#N/A</v>
      </c>
      <c r="AP1691" s="261" t="e">
        <f t="shared" si="404"/>
        <v>#N/A</v>
      </c>
      <c r="AQ1691" s="261" t="e">
        <f t="shared" si="405"/>
        <v>#N/A</v>
      </c>
      <c r="BB1691">
        <f t="shared" si="408"/>
        <v>0</v>
      </c>
      <c r="BC1691">
        <f t="shared" si="406"/>
        <v>0</v>
      </c>
      <c r="BD1691" s="28">
        <f t="shared" si="407"/>
        <v>0</v>
      </c>
    </row>
    <row r="1692" spans="37:56" x14ac:dyDescent="0.25">
      <c r="AK1692">
        <v>0</v>
      </c>
      <c r="AL1692" t="e">
        <f t="shared" si="400"/>
        <v>#N/A</v>
      </c>
      <c r="AM1692" t="e">
        <f t="shared" si="401"/>
        <v>#N/A</v>
      </c>
      <c r="AN1692" t="e">
        <f t="shared" si="402"/>
        <v>#N/A</v>
      </c>
      <c r="AO1692" s="261" t="e">
        <f t="shared" si="403"/>
        <v>#N/A</v>
      </c>
      <c r="AP1692" s="261" t="e">
        <f t="shared" si="404"/>
        <v>#N/A</v>
      </c>
      <c r="AQ1692" s="261" t="e">
        <f t="shared" si="405"/>
        <v>#N/A</v>
      </c>
      <c r="BB1692">
        <f t="shared" si="408"/>
        <v>0</v>
      </c>
      <c r="BC1692">
        <f t="shared" si="406"/>
        <v>0</v>
      </c>
      <c r="BD1692" s="28">
        <f t="shared" si="407"/>
        <v>0</v>
      </c>
    </row>
    <row r="1693" spans="37:56" x14ac:dyDescent="0.25">
      <c r="AK1693">
        <v>0</v>
      </c>
      <c r="AL1693" t="e">
        <f t="shared" si="400"/>
        <v>#N/A</v>
      </c>
      <c r="AM1693" t="e">
        <f t="shared" si="401"/>
        <v>#N/A</v>
      </c>
      <c r="AN1693" t="e">
        <f t="shared" si="402"/>
        <v>#N/A</v>
      </c>
      <c r="AO1693" s="261" t="e">
        <f t="shared" si="403"/>
        <v>#N/A</v>
      </c>
      <c r="AP1693" s="261" t="e">
        <f t="shared" si="404"/>
        <v>#N/A</v>
      </c>
      <c r="AQ1693" s="261" t="e">
        <f t="shared" si="405"/>
        <v>#N/A</v>
      </c>
      <c r="BB1693">
        <f t="shared" si="408"/>
        <v>0</v>
      </c>
      <c r="BC1693">
        <f t="shared" si="406"/>
        <v>0</v>
      </c>
      <c r="BD1693" s="28">
        <f t="shared" si="407"/>
        <v>0</v>
      </c>
    </row>
    <row r="1694" spans="37:56" x14ac:dyDescent="0.25">
      <c r="AK1694">
        <v>0</v>
      </c>
      <c r="AL1694" t="e">
        <f t="shared" si="400"/>
        <v>#N/A</v>
      </c>
      <c r="AM1694" t="e">
        <f t="shared" si="401"/>
        <v>#N/A</v>
      </c>
      <c r="AN1694" t="e">
        <f t="shared" si="402"/>
        <v>#N/A</v>
      </c>
      <c r="AO1694" s="261" t="e">
        <f t="shared" si="403"/>
        <v>#N/A</v>
      </c>
      <c r="AP1694" s="261" t="e">
        <f t="shared" si="404"/>
        <v>#N/A</v>
      </c>
      <c r="AQ1694" s="261" t="e">
        <f t="shared" si="405"/>
        <v>#N/A</v>
      </c>
      <c r="BB1694">
        <f t="shared" si="408"/>
        <v>0</v>
      </c>
      <c r="BC1694">
        <f t="shared" si="406"/>
        <v>0</v>
      </c>
      <c r="BD1694" s="28">
        <f t="shared" si="407"/>
        <v>0</v>
      </c>
    </row>
    <row r="1695" spans="37:56" x14ac:dyDescent="0.25">
      <c r="AK1695">
        <v>0</v>
      </c>
      <c r="AL1695" t="e">
        <f t="shared" si="400"/>
        <v>#N/A</v>
      </c>
      <c r="AM1695" t="e">
        <f t="shared" si="401"/>
        <v>#N/A</v>
      </c>
      <c r="AN1695" t="e">
        <f t="shared" si="402"/>
        <v>#N/A</v>
      </c>
      <c r="AO1695" s="261" t="e">
        <f t="shared" si="403"/>
        <v>#N/A</v>
      </c>
      <c r="AP1695" s="261" t="e">
        <f t="shared" si="404"/>
        <v>#N/A</v>
      </c>
      <c r="AQ1695" s="261" t="e">
        <f t="shared" si="405"/>
        <v>#N/A</v>
      </c>
      <c r="BB1695">
        <f t="shared" si="408"/>
        <v>0</v>
      </c>
      <c r="BC1695">
        <f t="shared" si="406"/>
        <v>0</v>
      </c>
      <c r="BD1695" s="28">
        <f t="shared" si="407"/>
        <v>0</v>
      </c>
    </row>
    <row r="1696" spans="37:56" x14ac:dyDescent="0.25">
      <c r="AK1696">
        <v>0</v>
      </c>
      <c r="AL1696" t="e">
        <f t="shared" si="400"/>
        <v>#N/A</v>
      </c>
      <c r="AM1696" t="e">
        <f t="shared" si="401"/>
        <v>#N/A</v>
      </c>
      <c r="AN1696" t="e">
        <f t="shared" si="402"/>
        <v>#N/A</v>
      </c>
      <c r="AO1696" s="261" t="e">
        <f t="shared" si="403"/>
        <v>#N/A</v>
      </c>
      <c r="AP1696" s="261" t="e">
        <f t="shared" si="404"/>
        <v>#N/A</v>
      </c>
      <c r="AQ1696" s="261" t="e">
        <f t="shared" si="405"/>
        <v>#N/A</v>
      </c>
      <c r="BB1696">
        <f t="shared" si="408"/>
        <v>0</v>
      </c>
      <c r="BC1696">
        <f t="shared" si="406"/>
        <v>0</v>
      </c>
      <c r="BD1696" s="28">
        <f t="shared" si="407"/>
        <v>0</v>
      </c>
    </row>
    <row r="1697" spans="37:56" x14ac:dyDescent="0.25">
      <c r="AK1697">
        <v>0</v>
      </c>
      <c r="AL1697" t="e">
        <f t="shared" si="400"/>
        <v>#N/A</v>
      </c>
      <c r="AM1697" t="e">
        <f t="shared" si="401"/>
        <v>#N/A</v>
      </c>
      <c r="AN1697" t="e">
        <f t="shared" si="402"/>
        <v>#N/A</v>
      </c>
      <c r="AO1697" s="261" t="e">
        <f t="shared" si="403"/>
        <v>#N/A</v>
      </c>
      <c r="AP1697" s="261" t="e">
        <f t="shared" si="404"/>
        <v>#N/A</v>
      </c>
      <c r="AQ1697" s="261" t="e">
        <f t="shared" si="405"/>
        <v>#N/A</v>
      </c>
      <c r="BB1697">
        <f t="shared" si="408"/>
        <v>0</v>
      </c>
      <c r="BC1697">
        <f t="shared" si="406"/>
        <v>0</v>
      </c>
      <c r="BD1697" s="28">
        <f t="shared" si="407"/>
        <v>0</v>
      </c>
    </row>
    <row r="1698" spans="37:56" x14ac:dyDescent="0.25">
      <c r="AK1698">
        <v>0</v>
      </c>
      <c r="AL1698" t="e">
        <f t="shared" si="400"/>
        <v>#N/A</v>
      </c>
      <c r="AM1698" t="e">
        <f t="shared" si="401"/>
        <v>#N/A</v>
      </c>
      <c r="AN1698" t="e">
        <f t="shared" si="402"/>
        <v>#N/A</v>
      </c>
      <c r="AO1698" s="261" t="e">
        <f t="shared" si="403"/>
        <v>#N/A</v>
      </c>
      <c r="AP1698" s="261" t="e">
        <f t="shared" si="404"/>
        <v>#N/A</v>
      </c>
      <c r="AQ1698" s="261" t="e">
        <f t="shared" si="405"/>
        <v>#N/A</v>
      </c>
      <c r="BB1698">
        <f t="shared" si="408"/>
        <v>0</v>
      </c>
      <c r="BC1698">
        <f t="shared" si="406"/>
        <v>0</v>
      </c>
      <c r="BD1698" s="28">
        <f t="shared" si="407"/>
        <v>0</v>
      </c>
    </row>
    <row r="1699" spans="37:56" x14ac:dyDescent="0.25">
      <c r="AK1699">
        <v>0</v>
      </c>
      <c r="AL1699" t="e">
        <f t="shared" si="400"/>
        <v>#N/A</v>
      </c>
      <c r="AM1699" t="e">
        <f t="shared" si="401"/>
        <v>#N/A</v>
      </c>
      <c r="AN1699" t="e">
        <f t="shared" si="402"/>
        <v>#N/A</v>
      </c>
      <c r="AO1699" s="261" t="e">
        <f t="shared" si="403"/>
        <v>#N/A</v>
      </c>
      <c r="AP1699" s="261" t="e">
        <f t="shared" si="404"/>
        <v>#N/A</v>
      </c>
      <c r="AQ1699" s="261" t="e">
        <f t="shared" si="405"/>
        <v>#N/A</v>
      </c>
      <c r="BB1699">
        <f t="shared" si="408"/>
        <v>0</v>
      </c>
      <c r="BC1699">
        <f t="shared" si="406"/>
        <v>0</v>
      </c>
      <c r="BD1699" s="28">
        <f t="shared" si="407"/>
        <v>0</v>
      </c>
    </row>
    <row r="1700" spans="37:56" x14ac:dyDescent="0.25">
      <c r="AK1700">
        <v>0</v>
      </c>
      <c r="AL1700" t="e">
        <f t="shared" si="400"/>
        <v>#N/A</v>
      </c>
      <c r="AM1700" t="e">
        <f t="shared" si="401"/>
        <v>#N/A</v>
      </c>
      <c r="AN1700" t="e">
        <f t="shared" si="402"/>
        <v>#N/A</v>
      </c>
      <c r="AO1700" s="261" t="e">
        <f t="shared" si="403"/>
        <v>#N/A</v>
      </c>
      <c r="AP1700" s="261" t="e">
        <f t="shared" si="404"/>
        <v>#N/A</v>
      </c>
      <c r="AQ1700" s="261" t="e">
        <f t="shared" si="405"/>
        <v>#N/A</v>
      </c>
      <c r="BB1700">
        <f t="shared" si="408"/>
        <v>0</v>
      </c>
      <c r="BC1700">
        <f t="shared" si="406"/>
        <v>0</v>
      </c>
      <c r="BD1700" s="28">
        <f t="shared" si="407"/>
        <v>0</v>
      </c>
    </row>
    <row r="1701" spans="37:56" x14ac:dyDescent="0.25">
      <c r="AK1701">
        <v>0</v>
      </c>
      <c r="AL1701" t="e">
        <f t="shared" si="400"/>
        <v>#N/A</v>
      </c>
      <c r="AM1701" t="e">
        <f t="shared" si="401"/>
        <v>#N/A</v>
      </c>
      <c r="AN1701" t="e">
        <f t="shared" si="402"/>
        <v>#N/A</v>
      </c>
      <c r="AO1701" s="261" t="e">
        <f t="shared" si="403"/>
        <v>#N/A</v>
      </c>
      <c r="AP1701" s="261" t="e">
        <f t="shared" si="404"/>
        <v>#N/A</v>
      </c>
      <c r="AQ1701" s="261" t="e">
        <f t="shared" si="405"/>
        <v>#N/A</v>
      </c>
      <c r="BB1701">
        <f t="shared" si="408"/>
        <v>0</v>
      </c>
      <c r="BC1701">
        <f t="shared" si="406"/>
        <v>0</v>
      </c>
      <c r="BD1701" s="28">
        <f t="shared" si="407"/>
        <v>0</v>
      </c>
    </row>
    <row r="1702" spans="37:56" x14ac:dyDescent="0.25">
      <c r="AK1702">
        <v>0</v>
      </c>
      <c r="AL1702" t="e">
        <f t="shared" si="400"/>
        <v>#N/A</v>
      </c>
      <c r="AM1702" t="e">
        <f t="shared" si="401"/>
        <v>#N/A</v>
      </c>
      <c r="AN1702" t="e">
        <f t="shared" si="402"/>
        <v>#N/A</v>
      </c>
      <c r="AO1702" s="261" t="e">
        <f t="shared" si="403"/>
        <v>#N/A</v>
      </c>
      <c r="AP1702" s="261" t="e">
        <f t="shared" si="404"/>
        <v>#N/A</v>
      </c>
      <c r="AQ1702" s="261" t="e">
        <f t="shared" si="405"/>
        <v>#N/A</v>
      </c>
      <c r="BB1702">
        <f t="shared" si="408"/>
        <v>0</v>
      </c>
      <c r="BC1702">
        <f t="shared" si="406"/>
        <v>0</v>
      </c>
      <c r="BD1702" s="28">
        <f t="shared" si="407"/>
        <v>0</v>
      </c>
    </row>
    <row r="1703" spans="37:56" x14ac:dyDescent="0.25">
      <c r="AK1703">
        <v>0</v>
      </c>
      <c r="AL1703" t="e">
        <f t="shared" si="400"/>
        <v>#N/A</v>
      </c>
      <c r="AM1703" t="e">
        <f t="shared" si="401"/>
        <v>#N/A</v>
      </c>
      <c r="AN1703" t="e">
        <f t="shared" si="402"/>
        <v>#N/A</v>
      </c>
      <c r="AO1703" s="261" t="e">
        <f t="shared" si="403"/>
        <v>#N/A</v>
      </c>
      <c r="AP1703" s="261" t="e">
        <f t="shared" si="404"/>
        <v>#N/A</v>
      </c>
      <c r="AQ1703" s="261" t="e">
        <f t="shared" si="405"/>
        <v>#N/A</v>
      </c>
      <c r="BB1703">
        <f t="shared" si="408"/>
        <v>0</v>
      </c>
      <c r="BC1703">
        <f t="shared" si="406"/>
        <v>0</v>
      </c>
      <c r="BD1703" s="28">
        <f t="shared" si="407"/>
        <v>0</v>
      </c>
    </row>
    <row r="1704" spans="37:56" x14ac:dyDescent="0.25">
      <c r="AK1704">
        <v>0</v>
      </c>
      <c r="AL1704" t="e">
        <f t="shared" si="400"/>
        <v>#N/A</v>
      </c>
      <c r="AM1704" t="e">
        <f t="shared" si="401"/>
        <v>#N/A</v>
      </c>
      <c r="AN1704" t="e">
        <f t="shared" si="402"/>
        <v>#N/A</v>
      </c>
      <c r="AO1704" s="261" t="e">
        <f t="shared" si="403"/>
        <v>#N/A</v>
      </c>
      <c r="AP1704" s="261" t="e">
        <f t="shared" si="404"/>
        <v>#N/A</v>
      </c>
      <c r="AQ1704" s="261" t="e">
        <f t="shared" si="405"/>
        <v>#N/A</v>
      </c>
      <c r="BB1704">
        <f t="shared" si="408"/>
        <v>0</v>
      </c>
      <c r="BC1704">
        <f t="shared" si="406"/>
        <v>0</v>
      </c>
      <c r="BD1704" s="28">
        <f t="shared" si="407"/>
        <v>0</v>
      </c>
    </row>
    <row r="1705" spans="37:56" x14ac:dyDescent="0.25">
      <c r="AK1705">
        <v>0</v>
      </c>
      <c r="AL1705" t="e">
        <f t="shared" si="400"/>
        <v>#N/A</v>
      </c>
      <c r="AM1705" t="e">
        <f t="shared" si="401"/>
        <v>#N/A</v>
      </c>
      <c r="AN1705" t="e">
        <f t="shared" si="402"/>
        <v>#N/A</v>
      </c>
      <c r="AO1705" s="261" t="e">
        <f t="shared" si="403"/>
        <v>#N/A</v>
      </c>
      <c r="AP1705" s="261" t="e">
        <f t="shared" si="404"/>
        <v>#N/A</v>
      </c>
      <c r="AQ1705" s="261" t="e">
        <f t="shared" si="405"/>
        <v>#N/A</v>
      </c>
      <c r="BB1705">
        <f t="shared" si="408"/>
        <v>0</v>
      </c>
      <c r="BC1705">
        <f t="shared" si="406"/>
        <v>0</v>
      </c>
      <c r="BD1705" s="28">
        <f t="shared" si="407"/>
        <v>0</v>
      </c>
    </row>
    <row r="1706" spans="37:56" x14ac:dyDescent="0.25">
      <c r="AK1706">
        <v>0</v>
      </c>
      <c r="AL1706" t="e">
        <f t="shared" si="400"/>
        <v>#N/A</v>
      </c>
      <c r="AM1706" t="e">
        <f t="shared" si="401"/>
        <v>#N/A</v>
      </c>
      <c r="AN1706" t="e">
        <f t="shared" si="402"/>
        <v>#N/A</v>
      </c>
      <c r="AO1706" s="261" t="e">
        <f t="shared" si="403"/>
        <v>#N/A</v>
      </c>
      <c r="AP1706" s="261" t="e">
        <f t="shared" si="404"/>
        <v>#N/A</v>
      </c>
      <c r="AQ1706" s="261" t="e">
        <f t="shared" si="405"/>
        <v>#N/A</v>
      </c>
      <c r="BB1706">
        <f t="shared" si="408"/>
        <v>0</v>
      </c>
      <c r="BC1706">
        <f t="shared" si="406"/>
        <v>0</v>
      </c>
      <c r="BD1706" s="28">
        <f t="shared" si="407"/>
        <v>0</v>
      </c>
    </row>
    <row r="1707" spans="37:56" x14ac:dyDescent="0.25">
      <c r="AK1707">
        <v>0</v>
      </c>
      <c r="AL1707" t="e">
        <f t="shared" si="400"/>
        <v>#N/A</v>
      </c>
      <c r="AM1707" t="e">
        <f t="shared" si="401"/>
        <v>#N/A</v>
      </c>
      <c r="AN1707" t="e">
        <f t="shared" si="402"/>
        <v>#N/A</v>
      </c>
      <c r="AO1707" s="261" t="e">
        <f t="shared" si="403"/>
        <v>#N/A</v>
      </c>
      <c r="AP1707" s="261" t="e">
        <f t="shared" si="404"/>
        <v>#N/A</v>
      </c>
      <c r="AQ1707" s="261" t="e">
        <f t="shared" si="405"/>
        <v>#N/A</v>
      </c>
      <c r="BB1707">
        <f t="shared" si="408"/>
        <v>0</v>
      </c>
      <c r="BC1707">
        <f t="shared" si="406"/>
        <v>0</v>
      </c>
      <c r="BD1707" s="28">
        <f t="shared" si="407"/>
        <v>0</v>
      </c>
    </row>
    <row r="1708" spans="37:56" x14ac:dyDescent="0.25">
      <c r="AK1708">
        <v>0</v>
      </c>
      <c r="AL1708" t="e">
        <f t="shared" si="400"/>
        <v>#N/A</v>
      </c>
      <c r="AM1708" t="e">
        <f t="shared" si="401"/>
        <v>#N/A</v>
      </c>
      <c r="AN1708" t="e">
        <f t="shared" si="402"/>
        <v>#N/A</v>
      </c>
      <c r="AO1708" s="261" t="e">
        <f t="shared" si="403"/>
        <v>#N/A</v>
      </c>
      <c r="AP1708" s="261" t="e">
        <f t="shared" si="404"/>
        <v>#N/A</v>
      </c>
      <c r="AQ1708" s="261" t="e">
        <f t="shared" si="405"/>
        <v>#N/A</v>
      </c>
      <c r="BB1708">
        <f t="shared" si="408"/>
        <v>0</v>
      </c>
      <c r="BC1708">
        <f t="shared" si="406"/>
        <v>0</v>
      </c>
      <c r="BD1708" s="28">
        <f t="shared" si="407"/>
        <v>0</v>
      </c>
    </row>
    <row r="1709" spans="37:56" x14ac:dyDescent="0.25">
      <c r="AK1709">
        <v>0</v>
      </c>
      <c r="AL1709" t="e">
        <f t="shared" si="400"/>
        <v>#N/A</v>
      </c>
      <c r="AM1709" t="e">
        <f t="shared" si="401"/>
        <v>#N/A</v>
      </c>
      <c r="AN1709" t="e">
        <f t="shared" si="402"/>
        <v>#N/A</v>
      </c>
      <c r="AO1709" s="261" t="e">
        <f t="shared" si="403"/>
        <v>#N/A</v>
      </c>
      <c r="AP1709" s="261" t="e">
        <f t="shared" si="404"/>
        <v>#N/A</v>
      </c>
      <c r="AQ1709" s="261" t="e">
        <f t="shared" si="405"/>
        <v>#N/A</v>
      </c>
      <c r="BB1709">
        <f t="shared" si="408"/>
        <v>0</v>
      </c>
      <c r="BC1709">
        <f t="shared" si="406"/>
        <v>0</v>
      </c>
      <c r="BD1709" s="28">
        <f t="shared" si="407"/>
        <v>0</v>
      </c>
    </row>
    <row r="1710" spans="37:56" x14ac:dyDescent="0.25">
      <c r="AK1710">
        <v>0</v>
      </c>
      <c r="AL1710" t="e">
        <f t="shared" si="400"/>
        <v>#N/A</v>
      </c>
      <c r="AM1710" t="e">
        <f t="shared" si="401"/>
        <v>#N/A</v>
      </c>
      <c r="AN1710" t="e">
        <f t="shared" si="402"/>
        <v>#N/A</v>
      </c>
      <c r="AO1710" s="261" t="e">
        <f t="shared" si="403"/>
        <v>#N/A</v>
      </c>
      <c r="AP1710" s="261" t="e">
        <f t="shared" si="404"/>
        <v>#N/A</v>
      </c>
      <c r="AQ1710" s="261" t="e">
        <f t="shared" si="405"/>
        <v>#N/A</v>
      </c>
      <c r="BB1710">
        <f t="shared" si="408"/>
        <v>0</v>
      </c>
      <c r="BC1710">
        <f t="shared" si="406"/>
        <v>0</v>
      </c>
      <c r="BD1710" s="28">
        <f t="shared" si="407"/>
        <v>0</v>
      </c>
    </row>
    <row r="1711" spans="37:56" x14ac:dyDescent="0.25">
      <c r="AK1711">
        <v>0</v>
      </c>
      <c r="AL1711" t="e">
        <f t="shared" si="400"/>
        <v>#N/A</v>
      </c>
      <c r="AM1711" t="e">
        <f t="shared" si="401"/>
        <v>#N/A</v>
      </c>
      <c r="AN1711" t="e">
        <f t="shared" si="402"/>
        <v>#N/A</v>
      </c>
      <c r="AO1711" s="261" t="e">
        <f t="shared" si="403"/>
        <v>#N/A</v>
      </c>
      <c r="AP1711" s="261" t="e">
        <f t="shared" si="404"/>
        <v>#N/A</v>
      </c>
      <c r="AQ1711" s="261" t="e">
        <f t="shared" si="405"/>
        <v>#N/A</v>
      </c>
      <c r="BB1711">
        <f t="shared" si="408"/>
        <v>0</v>
      </c>
      <c r="BC1711">
        <f t="shared" si="406"/>
        <v>0</v>
      </c>
      <c r="BD1711" s="28">
        <f t="shared" si="407"/>
        <v>0</v>
      </c>
    </row>
    <row r="1712" spans="37:56" x14ac:dyDescent="0.25">
      <c r="AK1712">
        <v>0</v>
      </c>
      <c r="AL1712" t="e">
        <f t="shared" si="400"/>
        <v>#N/A</v>
      </c>
      <c r="AM1712" t="e">
        <f t="shared" si="401"/>
        <v>#N/A</v>
      </c>
      <c r="AN1712" t="e">
        <f t="shared" si="402"/>
        <v>#N/A</v>
      </c>
      <c r="AO1712" s="261" t="e">
        <f t="shared" si="403"/>
        <v>#N/A</v>
      </c>
      <c r="AP1712" s="261" t="e">
        <f t="shared" si="404"/>
        <v>#N/A</v>
      </c>
      <c r="AQ1712" s="261" t="e">
        <f t="shared" si="405"/>
        <v>#N/A</v>
      </c>
      <c r="BB1712">
        <f t="shared" si="408"/>
        <v>0</v>
      </c>
      <c r="BC1712">
        <f t="shared" si="406"/>
        <v>0</v>
      </c>
      <c r="BD1712" s="28">
        <f t="shared" si="407"/>
        <v>0</v>
      </c>
    </row>
    <row r="1713" spans="37:56" x14ac:dyDescent="0.25">
      <c r="AK1713">
        <v>0</v>
      </c>
      <c r="AL1713" t="e">
        <f t="shared" si="400"/>
        <v>#N/A</v>
      </c>
      <c r="AM1713" t="e">
        <f t="shared" si="401"/>
        <v>#N/A</v>
      </c>
      <c r="AN1713" t="e">
        <f t="shared" si="402"/>
        <v>#N/A</v>
      </c>
      <c r="AO1713" s="261" t="e">
        <f t="shared" si="403"/>
        <v>#N/A</v>
      </c>
      <c r="AP1713" s="261" t="e">
        <f t="shared" si="404"/>
        <v>#N/A</v>
      </c>
      <c r="AQ1713" s="261" t="e">
        <f t="shared" si="405"/>
        <v>#N/A</v>
      </c>
      <c r="BB1713">
        <f t="shared" si="408"/>
        <v>0</v>
      </c>
      <c r="BC1713">
        <f t="shared" si="406"/>
        <v>0</v>
      </c>
      <c r="BD1713" s="28">
        <f t="shared" si="407"/>
        <v>0</v>
      </c>
    </row>
    <row r="1714" spans="37:56" x14ac:dyDescent="0.25">
      <c r="AK1714">
        <v>0</v>
      </c>
      <c r="AL1714" t="e">
        <f t="shared" si="400"/>
        <v>#N/A</v>
      </c>
      <c r="AM1714" t="e">
        <f t="shared" si="401"/>
        <v>#N/A</v>
      </c>
      <c r="AN1714" t="e">
        <f t="shared" si="402"/>
        <v>#N/A</v>
      </c>
      <c r="AO1714" s="261" t="e">
        <f t="shared" si="403"/>
        <v>#N/A</v>
      </c>
      <c r="AP1714" s="261" t="e">
        <f t="shared" si="404"/>
        <v>#N/A</v>
      </c>
      <c r="AQ1714" s="261" t="e">
        <f t="shared" si="405"/>
        <v>#N/A</v>
      </c>
      <c r="BB1714">
        <f t="shared" si="408"/>
        <v>0</v>
      </c>
      <c r="BC1714">
        <f t="shared" si="406"/>
        <v>0</v>
      </c>
      <c r="BD1714" s="28">
        <f t="shared" si="407"/>
        <v>0</v>
      </c>
    </row>
    <row r="1715" spans="37:56" x14ac:dyDescent="0.25">
      <c r="AK1715">
        <v>0</v>
      </c>
      <c r="AL1715" t="e">
        <f t="shared" si="400"/>
        <v>#N/A</v>
      </c>
      <c r="AM1715" t="e">
        <f t="shared" si="401"/>
        <v>#N/A</v>
      </c>
      <c r="AN1715" t="e">
        <f t="shared" si="402"/>
        <v>#N/A</v>
      </c>
      <c r="AO1715" s="261" t="e">
        <f t="shared" si="403"/>
        <v>#N/A</v>
      </c>
      <c r="AP1715" s="261" t="e">
        <f t="shared" si="404"/>
        <v>#N/A</v>
      </c>
      <c r="AQ1715" s="261" t="e">
        <f t="shared" si="405"/>
        <v>#N/A</v>
      </c>
      <c r="BB1715">
        <f t="shared" si="408"/>
        <v>0</v>
      </c>
      <c r="BC1715">
        <f t="shared" si="406"/>
        <v>0</v>
      </c>
      <c r="BD1715" s="28">
        <f t="shared" si="407"/>
        <v>0</v>
      </c>
    </row>
    <row r="1716" spans="37:56" x14ac:dyDescent="0.25">
      <c r="AK1716">
        <v>0</v>
      </c>
      <c r="AL1716" t="e">
        <f t="shared" si="400"/>
        <v>#N/A</v>
      </c>
      <c r="AM1716" t="e">
        <f t="shared" si="401"/>
        <v>#N/A</v>
      </c>
      <c r="AN1716" t="e">
        <f t="shared" si="402"/>
        <v>#N/A</v>
      </c>
      <c r="AO1716" s="261" t="e">
        <f t="shared" si="403"/>
        <v>#N/A</v>
      </c>
      <c r="AP1716" s="261" t="e">
        <f t="shared" si="404"/>
        <v>#N/A</v>
      </c>
      <c r="AQ1716" s="261" t="e">
        <f t="shared" si="405"/>
        <v>#N/A</v>
      </c>
      <c r="BB1716">
        <f t="shared" si="408"/>
        <v>0</v>
      </c>
      <c r="BC1716">
        <f t="shared" si="406"/>
        <v>0</v>
      </c>
      <c r="BD1716" s="28">
        <f t="shared" si="407"/>
        <v>0</v>
      </c>
    </row>
    <row r="1717" spans="37:56" x14ac:dyDescent="0.25">
      <c r="AK1717">
        <v>0</v>
      </c>
      <c r="AL1717" t="e">
        <f t="shared" si="400"/>
        <v>#N/A</v>
      </c>
      <c r="AM1717" t="e">
        <f t="shared" si="401"/>
        <v>#N/A</v>
      </c>
      <c r="AN1717" t="e">
        <f t="shared" si="402"/>
        <v>#N/A</v>
      </c>
      <c r="AO1717" s="261" t="e">
        <f t="shared" si="403"/>
        <v>#N/A</v>
      </c>
      <c r="AP1717" s="261" t="e">
        <f t="shared" si="404"/>
        <v>#N/A</v>
      </c>
      <c r="AQ1717" s="261" t="e">
        <f t="shared" si="405"/>
        <v>#N/A</v>
      </c>
      <c r="BB1717">
        <f t="shared" si="408"/>
        <v>0</v>
      </c>
      <c r="BC1717">
        <f t="shared" si="406"/>
        <v>0</v>
      </c>
      <c r="BD1717" s="28">
        <f t="shared" si="407"/>
        <v>0</v>
      </c>
    </row>
    <row r="1718" spans="37:56" x14ac:dyDescent="0.25">
      <c r="AK1718">
        <v>0</v>
      </c>
      <c r="AL1718" t="e">
        <f t="shared" si="400"/>
        <v>#N/A</v>
      </c>
      <c r="AM1718" t="e">
        <f t="shared" si="401"/>
        <v>#N/A</v>
      </c>
      <c r="AN1718" t="e">
        <f t="shared" si="402"/>
        <v>#N/A</v>
      </c>
      <c r="AO1718" s="261" t="e">
        <f t="shared" si="403"/>
        <v>#N/A</v>
      </c>
      <c r="AP1718" s="261" t="e">
        <f t="shared" si="404"/>
        <v>#N/A</v>
      </c>
      <c r="AQ1718" s="261" t="e">
        <f t="shared" si="405"/>
        <v>#N/A</v>
      </c>
      <c r="BB1718">
        <f t="shared" si="408"/>
        <v>0</v>
      </c>
      <c r="BC1718">
        <f t="shared" si="406"/>
        <v>0</v>
      </c>
      <c r="BD1718" s="28">
        <f t="shared" si="407"/>
        <v>0</v>
      </c>
    </row>
    <row r="1719" spans="37:56" x14ac:dyDescent="0.25">
      <c r="AK1719">
        <v>0</v>
      </c>
      <c r="AL1719" t="e">
        <f t="shared" si="400"/>
        <v>#N/A</v>
      </c>
      <c r="AM1719" t="e">
        <f t="shared" si="401"/>
        <v>#N/A</v>
      </c>
      <c r="AN1719" t="e">
        <f t="shared" si="402"/>
        <v>#N/A</v>
      </c>
      <c r="AO1719" s="261" t="e">
        <f t="shared" si="403"/>
        <v>#N/A</v>
      </c>
      <c r="AP1719" s="261" t="e">
        <f t="shared" si="404"/>
        <v>#N/A</v>
      </c>
      <c r="AQ1719" s="261" t="e">
        <f t="shared" si="405"/>
        <v>#N/A</v>
      </c>
      <c r="BB1719">
        <f t="shared" si="408"/>
        <v>0</v>
      </c>
      <c r="BC1719">
        <f t="shared" si="406"/>
        <v>0</v>
      </c>
      <c r="BD1719" s="28">
        <f t="shared" si="407"/>
        <v>0</v>
      </c>
    </row>
    <row r="1720" spans="37:56" x14ac:dyDescent="0.25">
      <c r="AK1720">
        <v>0</v>
      </c>
      <c r="AL1720" t="e">
        <f t="shared" si="400"/>
        <v>#N/A</v>
      </c>
      <c r="AM1720" t="e">
        <f t="shared" si="401"/>
        <v>#N/A</v>
      </c>
      <c r="AN1720" t="e">
        <f t="shared" si="402"/>
        <v>#N/A</v>
      </c>
      <c r="AO1720" s="261" t="e">
        <f t="shared" si="403"/>
        <v>#N/A</v>
      </c>
      <c r="AP1720" s="261" t="e">
        <f t="shared" si="404"/>
        <v>#N/A</v>
      </c>
      <c r="AQ1720" s="261" t="e">
        <f t="shared" si="405"/>
        <v>#N/A</v>
      </c>
      <c r="BB1720">
        <f t="shared" si="408"/>
        <v>0</v>
      </c>
      <c r="BC1720">
        <f t="shared" si="406"/>
        <v>0</v>
      </c>
      <c r="BD1720" s="28">
        <f t="shared" si="407"/>
        <v>0</v>
      </c>
    </row>
    <row r="1721" spans="37:56" x14ac:dyDescent="0.25">
      <c r="AK1721">
        <v>0</v>
      </c>
      <c r="AL1721" t="e">
        <f t="shared" si="400"/>
        <v>#N/A</v>
      </c>
      <c r="AM1721" t="e">
        <f t="shared" si="401"/>
        <v>#N/A</v>
      </c>
      <c r="AN1721" t="e">
        <f t="shared" si="402"/>
        <v>#N/A</v>
      </c>
      <c r="AO1721" s="261" t="e">
        <f t="shared" si="403"/>
        <v>#N/A</v>
      </c>
      <c r="AP1721" s="261" t="e">
        <f t="shared" si="404"/>
        <v>#N/A</v>
      </c>
      <c r="AQ1721" s="261" t="e">
        <f t="shared" si="405"/>
        <v>#N/A</v>
      </c>
      <c r="BB1721">
        <f t="shared" si="408"/>
        <v>0</v>
      </c>
      <c r="BC1721">
        <f t="shared" si="406"/>
        <v>0</v>
      </c>
      <c r="BD1721" s="28">
        <f t="shared" si="407"/>
        <v>0</v>
      </c>
    </row>
    <row r="1722" spans="37:56" x14ac:dyDescent="0.25">
      <c r="AK1722">
        <v>0</v>
      </c>
      <c r="AL1722" t="e">
        <f t="shared" si="400"/>
        <v>#N/A</v>
      </c>
      <c r="AM1722" t="e">
        <f t="shared" si="401"/>
        <v>#N/A</v>
      </c>
      <c r="AN1722" t="e">
        <f t="shared" si="402"/>
        <v>#N/A</v>
      </c>
      <c r="AO1722" s="261" t="e">
        <f t="shared" si="403"/>
        <v>#N/A</v>
      </c>
      <c r="AP1722" s="261" t="e">
        <f t="shared" si="404"/>
        <v>#N/A</v>
      </c>
      <c r="AQ1722" s="261" t="e">
        <f t="shared" si="405"/>
        <v>#N/A</v>
      </c>
      <c r="BB1722">
        <f t="shared" si="408"/>
        <v>0</v>
      </c>
      <c r="BC1722">
        <f t="shared" si="406"/>
        <v>0</v>
      </c>
      <c r="BD1722" s="28">
        <f t="shared" si="407"/>
        <v>0</v>
      </c>
    </row>
    <row r="1723" spans="37:56" x14ac:dyDescent="0.25">
      <c r="AK1723">
        <v>0</v>
      </c>
      <c r="AL1723" t="e">
        <f t="shared" si="400"/>
        <v>#N/A</v>
      </c>
      <c r="AM1723" t="e">
        <f t="shared" si="401"/>
        <v>#N/A</v>
      </c>
      <c r="AN1723" t="e">
        <f t="shared" si="402"/>
        <v>#N/A</v>
      </c>
      <c r="AO1723" s="261" t="e">
        <f t="shared" si="403"/>
        <v>#N/A</v>
      </c>
      <c r="AP1723" s="261" t="e">
        <f t="shared" si="404"/>
        <v>#N/A</v>
      </c>
      <c r="AQ1723" s="261" t="e">
        <f t="shared" si="405"/>
        <v>#N/A</v>
      </c>
      <c r="BB1723">
        <f t="shared" si="408"/>
        <v>0</v>
      </c>
      <c r="BC1723">
        <f t="shared" si="406"/>
        <v>0</v>
      </c>
      <c r="BD1723" s="28">
        <f t="shared" si="407"/>
        <v>0</v>
      </c>
    </row>
    <row r="1724" spans="37:56" x14ac:dyDescent="0.25">
      <c r="AK1724">
        <v>0</v>
      </c>
      <c r="AL1724" t="e">
        <f t="shared" si="400"/>
        <v>#N/A</v>
      </c>
      <c r="AM1724" t="e">
        <f t="shared" si="401"/>
        <v>#N/A</v>
      </c>
      <c r="AN1724" t="e">
        <f t="shared" si="402"/>
        <v>#N/A</v>
      </c>
      <c r="AO1724" s="261" t="e">
        <f t="shared" si="403"/>
        <v>#N/A</v>
      </c>
      <c r="AP1724" s="261" t="e">
        <f t="shared" si="404"/>
        <v>#N/A</v>
      </c>
      <c r="AQ1724" s="261" t="e">
        <f t="shared" si="405"/>
        <v>#N/A</v>
      </c>
      <c r="BB1724">
        <f t="shared" si="408"/>
        <v>0</v>
      </c>
      <c r="BC1724">
        <f t="shared" si="406"/>
        <v>0</v>
      </c>
      <c r="BD1724" s="28">
        <f t="shared" si="407"/>
        <v>0</v>
      </c>
    </row>
    <row r="1725" spans="37:56" x14ac:dyDescent="0.25">
      <c r="AK1725">
        <v>0</v>
      </c>
      <c r="AL1725" t="e">
        <f t="shared" si="400"/>
        <v>#N/A</v>
      </c>
      <c r="AM1725" t="e">
        <f t="shared" si="401"/>
        <v>#N/A</v>
      </c>
      <c r="AN1725" t="e">
        <f t="shared" si="402"/>
        <v>#N/A</v>
      </c>
      <c r="AO1725" s="261" t="e">
        <f t="shared" si="403"/>
        <v>#N/A</v>
      </c>
      <c r="AP1725" s="261" t="e">
        <f t="shared" si="404"/>
        <v>#N/A</v>
      </c>
      <c r="AQ1725" s="261" t="e">
        <f t="shared" si="405"/>
        <v>#N/A</v>
      </c>
      <c r="BB1725">
        <f t="shared" si="408"/>
        <v>0</v>
      </c>
      <c r="BC1725">
        <f t="shared" si="406"/>
        <v>0</v>
      </c>
      <c r="BD1725" s="28">
        <f t="shared" si="407"/>
        <v>0</v>
      </c>
    </row>
    <row r="1726" spans="37:56" x14ac:dyDescent="0.25">
      <c r="AK1726">
        <v>0</v>
      </c>
      <c r="AL1726" t="e">
        <f t="shared" si="400"/>
        <v>#N/A</v>
      </c>
      <c r="AM1726" t="e">
        <f t="shared" si="401"/>
        <v>#N/A</v>
      </c>
      <c r="AN1726" t="e">
        <f t="shared" si="402"/>
        <v>#N/A</v>
      </c>
      <c r="AO1726" s="261" t="e">
        <f t="shared" si="403"/>
        <v>#N/A</v>
      </c>
      <c r="AP1726" s="261" t="e">
        <f t="shared" si="404"/>
        <v>#N/A</v>
      </c>
      <c r="AQ1726" s="261" t="e">
        <f t="shared" si="405"/>
        <v>#N/A</v>
      </c>
      <c r="BB1726">
        <f t="shared" si="408"/>
        <v>0</v>
      </c>
      <c r="BC1726">
        <f t="shared" si="406"/>
        <v>0</v>
      </c>
      <c r="BD1726" s="28">
        <f t="shared" si="407"/>
        <v>0</v>
      </c>
    </row>
    <row r="1727" spans="37:56" x14ac:dyDescent="0.25">
      <c r="AK1727">
        <v>0</v>
      </c>
      <c r="AL1727" t="e">
        <f t="shared" si="400"/>
        <v>#N/A</v>
      </c>
      <c r="AM1727" t="e">
        <f t="shared" si="401"/>
        <v>#N/A</v>
      </c>
      <c r="AN1727" t="e">
        <f t="shared" si="402"/>
        <v>#N/A</v>
      </c>
      <c r="AO1727" s="261" t="e">
        <f t="shared" si="403"/>
        <v>#N/A</v>
      </c>
      <c r="AP1727" s="261" t="e">
        <f t="shared" si="404"/>
        <v>#N/A</v>
      </c>
      <c r="AQ1727" s="261" t="e">
        <f t="shared" si="405"/>
        <v>#N/A</v>
      </c>
      <c r="BB1727">
        <f t="shared" si="408"/>
        <v>0</v>
      </c>
      <c r="BC1727">
        <f t="shared" si="406"/>
        <v>0</v>
      </c>
      <c r="BD1727" s="28">
        <f t="shared" si="407"/>
        <v>0</v>
      </c>
    </row>
    <row r="1728" spans="37:56" x14ac:dyDescent="0.25">
      <c r="AK1728">
        <v>0</v>
      </c>
      <c r="AL1728" t="e">
        <f t="shared" si="400"/>
        <v>#N/A</v>
      </c>
      <c r="AM1728" t="e">
        <f t="shared" si="401"/>
        <v>#N/A</v>
      </c>
      <c r="AN1728" t="e">
        <f t="shared" si="402"/>
        <v>#N/A</v>
      </c>
      <c r="AO1728" s="261" t="e">
        <f t="shared" si="403"/>
        <v>#N/A</v>
      </c>
      <c r="AP1728" s="261" t="e">
        <f t="shared" si="404"/>
        <v>#N/A</v>
      </c>
      <c r="AQ1728" s="261" t="e">
        <f t="shared" si="405"/>
        <v>#N/A</v>
      </c>
      <c r="BB1728">
        <f t="shared" si="408"/>
        <v>0</v>
      </c>
      <c r="BC1728">
        <f t="shared" si="406"/>
        <v>0</v>
      </c>
      <c r="BD1728" s="28">
        <f t="shared" si="407"/>
        <v>0</v>
      </c>
    </row>
    <row r="1729" spans="37:56" x14ac:dyDescent="0.25">
      <c r="AK1729">
        <v>0</v>
      </c>
      <c r="AL1729" t="e">
        <f t="shared" si="400"/>
        <v>#N/A</v>
      </c>
      <c r="AM1729" t="e">
        <f t="shared" si="401"/>
        <v>#N/A</v>
      </c>
      <c r="AN1729" t="e">
        <f t="shared" si="402"/>
        <v>#N/A</v>
      </c>
      <c r="AO1729" s="261" t="e">
        <f t="shared" si="403"/>
        <v>#N/A</v>
      </c>
      <c r="AP1729" s="261" t="e">
        <f t="shared" si="404"/>
        <v>#N/A</v>
      </c>
      <c r="AQ1729" s="261" t="e">
        <f t="shared" si="405"/>
        <v>#N/A</v>
      </c>
      <c r="BB1729">
        <f t="shared" si="408"/>
        <v>0</v>
      </c>
      <c r="BC1729">
        <f t="shared" si="406"/>
        <v>0</v>
      </c>
      <c r="BD1729" s="28">
        <f t="shared" si="407"/>
        <v>0</v>
      </c>
    </row>
    <row r="1730" spans="37:56" x14ac:dyDescent="0.25">
      <c r="AK1730">
        <v>0</v>
      </c>
      <c r="AL1730" t="e">
        <f t="shared" si="400"/>
        <v>#N/A</v>
      </c>
      <c r="AM1730" t="e">
        <f t="shared" si="401"/>
        <v>#N/A</v>
      </c>
      <c r="AN1730" t="e">
        <f t="shared" si="402"/>
        <v>#N/A</v>
      </c>
      <c r="AO1730" s="261" t="e">
        <f t="shared" si="403"/>
        <v>#N/A</v>
      </c>
      <c r="AP1730" s="261" t="e">
        <f t="shared" si="404"/>
        <v>#N/A</v>
      </c>
      <c r="AQ1730" s="261" t="e">
        <f t="shared" si="405"/>
        <v>#N/A</v>
      </c>
      <c r="BB1730">
        <f t="shared" si="408"/>
        <v>0</v>
      </c>
      <c r="BC1730">
        <f t="shared" si="406"/>
        <v>0</v>
      </c>
      <c r="BD1730" s="28">
        <f t="shared" si="407"/>
        <v>0</v>
      </c>
    </row>
    <row r="1731" spans="37:56" x14ac:dyDescent="0.25">
      <c r="AK1731">
        <v>0</v>
      </c>
      <c r="AL1731" t="e">
        <f t="shared" ref="AL1731:AL1794" si="409">_xlfn.XLOOKUP(AK1731,A:A,F:F)</f>
        <v>#N/A</v>
      </c>
      <c r="AM1731" t="e">
        <f t="shared" ref="AM1731:AM1794" si="410">_xlfn.XLOOKUP(AK1731,A:A,J:J)</f>
        <v>#N/A</v>
      </c>
      <c r="AN1731" t="e">
        <f t="shared" ref="AN1731:AN1794" si="411">_xlfn.XLOOKUP(AK1731,A:A,M:M)+_xlfn.XLOOKUP(AK1731,A:A,N:N)</f>
        <v>#N/A</v>
      </c>
      <c r="AO1731" s="261" t="e">
        <f t="shared" ref="AO1731:AO1794" si="412">_xlfn.XLOOKUP(AK1731,A:A,AG:AG)</f>
        <v>#N/A</v>
      </c>
      <c r="AP1731" s="261" t="e">
        <f t="shared" ref="AP1731:AP1794" si="413">_xlfn.XLOOKUP(AK1731,A:A,AD:AD)</f>
        <v>#N/A</v>
      </c>
      <c r="AQ1731" s="261" t="e">
        <f t="shared" ref="AQ1731:AQ1794" si="414">_xlfn.XLOOKUP(AK1731,A:A,AE:AE)</f>
        <v>#N/A</v>
      </c>
      <c r="BB1731">
        <f t="shared" si="408"/>
        <v>0</v>
      </c>
      <c r="BC1731">
        <f t="shared" ref="BC1731:BC1794" si="415">_xlfn.XLOOKUP(BA1731,A:A,J:J)</f>
        <v>0</v>
      </c>
      <c r="BD1731" s="28">
        <f t="shared" ref="BD1731:BD1794" si="416">_xlfn.XLOOKUP(BA1731,A:A,M:M)+_xlfn.XLOOKUP(BA1731,A:A,N:N)</f>
        <v>0</v>
      </c>
    </row>
    <row r="1732" spans="37:56" x14ac:dyDescent="0.25">
      <c r="AK1732">
        <v>0</v>
      </c>
      <c r="AL1732" t="e">
        <f t="shared" si="409"/>
        <v>#N/A</v>
      </c>
      <c r="AM1732" t="e">
        <f t="shared" si="410"/>
        <v>#N/A</v>
      </c>
      <c r="AN1732" t="e">
        <f t="shared" si="411"/>
        <v>#N/A</v>
      </c>
      <c r="AO1732" s="261" t="e">
        <f t="shared" si="412"/>
        <v>#N/A</v>
      </c>
      <c r="AP1732" s="261" t="e">
        <f t="shared" si="413"/>
        <v>#N/A</v>
      </c>
      <c r="AQ1732" s="261" t="e">
        <f t="shared" si="414"/>
        <v>#N/A</v>
      </c>
      <c r="BB1732">
        <f t="shared" si="408"/>
        <v>0</v>
      </c>
      <c r="BC1732">
        <f t="shared" si="415"/>
        <v>0</v>
      </c>
      <c r="BD1732" s="28">
        <f t="shared" si="416"/>
        <v>0</v>
      </c>
    </row>
    <row r="1733" spans="37:56" x14ac:dyDescent="0.25">
      <c r="AK1733">
        <v>0</v>
      </c>
      <c r="AL1733" t="e">
        <f t="shared" si="409"/>
        <v>#N/A</v>
      </c>
      <c r="AM1733" t="e">
        <f t="shared" si="410"/>
        <v>#N/A</v>
      </c>
      <c r="AN1733" t="e">
        <f t="shared" si="411"/>
        <v>#N/A</v>
      </c>
      <c r="AO1733" s="261" t="e">
        <f t="shared" si="412"/>
        <v>#N/A</v>
      </c>
      <c r="AP1733" s="261" t="e">
        <f t="shared" si="413"/>
        <v>#N/A</v>
      </c>
      <c r="AQ1733" s="261" t="e">
        <f t="shared" si="414"/>
        <v>#N/A</v>
      </c>
      <c r="BB1733">
        <f t="shared" si="408"/>
        <v>0</v>
      </c>
      <c r="BC1733">
        <f t="shared" si="415"/>
        <v>0</v>
      </c>
      <c r="BD1733" s="28">
        <f t="shared" si="416"/>
        <v>0</v>
      </c>
    </row>
    <row r="1734" spans="37:56" x14ac:dyDescent="0.25">
      <c r="AK1734">
        <v>0</v>
      </c>
      <c r="AL1734" t="e">
        <f t="shared" si="409"/>
        <v>#N/A</v>
      </c>
      <c r="AM1734" t="e">
        <f t="shared" si="410"/>
        <v>#N/A</v>
      </c>
      <c r="AN1734" t="e">
        <f t="shared" si="411"/>
        <v>#N/A</v>
      </c>
      <c r="AO1734" s="261" t="e">
        <f t="shared" si="412"/>
        <v>#N/A</v>
      </c>
      <c r="AP1734" s="261" t="e">
        <f t="shared" si="413"/>
        <v>#N/A</v>
      </c>
      <c r="AQ1734" s="261" t="e">
        <f t="shared" si="414"/>
        <v>#N/A</v>
      </c>
      <c r="BB1734">
        <f t="shared" ref="BB1734:BB1797" si="417">_xlfn.XLOOKUP(BA1734,A:A,E:E)</f>
        <v>0</v>
      </c>
      <c r="BC1734">
        <f t="shared" si="415"/>
        <v>0</v>
      </c>
      <c r="BD1734" s="28">
        <f t="shared" si="416"/>
        <v>0</v>
      </c>
    </row>
    <row r="1735" spans="37:56" x14ac:dyDescent="0.25">
      <c r="AK1735">
        <v>0</v>
      </c>
      <c r="AL1735" t="e">
        <f t="shared" si="409"/>
        <v>#N/A</v>
      </c>
      <c r="AM1735" t="e">
        <f t="shared" si="410"/>
        <v>#N/A</v>
      </c>
      <c r="AN1735" t="e">
        <f t="shared" si="411"/>
        <v>#N/A</v>
      </c>
      <c r="AO1735" s="261" t="e">
        <f t="shared" si="412"/>
        <v>#N/A</v>
      </c>
      <c r="AP1735" s="261" t="e">
        <f t="shared" si="413"/>
        <v>#N/A</v>
      </c>
      <c r="AQ1735" s="261" t="e">
        <f t="shared" si="414"/>
        <v>#N/A</v>
      </c>
      <c r="BB1735">
        <f t="shared" si="417"/>
        <v>0</v>
      </c>
      <c r="BC1735">
        <f t="shared" si="415"/>
        <v>0</v>
      </c>
      <c r="BD1735" s="28">
        <f t="shared" si="416"/>
        <v>0</v>
      </c>
    </row>
    <row r="1736" spans="37:56" x14ac:dyDescent="0.25">
      <c r="AK1736">
        <v>0</v>
      </c>
      <c r="AL1736" t="e">
        <f t="shared" si="409"/>
        <v>#N/A</v>
      </c>
      <c r="AM1736" t="e">
        <f t="shared" si="410"/>
        <v>#N/A</v>
      </c>
      <c r="AN1736" t="e">
        <f t="shared" si="411"/>
        <v>#N/A</v>
      </c>
      <c r="AO1736" s="261" t="e">
        <f t="shared" si="412"/>
        <v>#N/A</v>
      </c>
      <c r="AP1736" s="261" t="e">
        <f t="shared" si="413"/>
        <v>#N/A</v>
      </c>
      <c r="AQ1736" s="261" t="e">
        <f t="shared" si="414"/>
        <v>#N/A</v>
      </c>
      <c r="BB1736">
        <f t="shared" si="417"/>
        <v>0</v>
      </c>
      <c r="BC1736">
        <f t="shared" si="415"/>
        <v>0</v>
      </c>
      <c r="BD1736" s="28">
        <f t="shared" si="416"/>
        <v>0</v>
      </c>
    </row>
    <row r="1737" spans="37:56" x14ac:dyDescent="0.25">
      <c r="AK1737">
        <v>0</v>
      </c>
      <c r="AL1737" t="e">
        <f t="shared" si="409"/>
        <v>#N/A</v>
      </c>
      <c r="AM1737" t="e">
        <f t="shared" si="410"/>
        <v>#N/A</v>
      </c>
      <c r="AN1737" t="e">
        <f t="shared" si="411"/>
        <v>#N/A</v>
      </c>
      <c r="AO1737" s="261" t="e">
        <f t="shared" si="412"/>
        <v>#N/A</v>
      </c>
      <c r="AP1737" s="261" t="e">
        <f t="shared" si="413"/>
        <v>#N/A</v>
      </c>
      <c r="AQ1737" s="261" t="e">
        <f t="shared" si="414"/>
        <v>#N/A</v>
      </c>
      <c r="BB1737">
        <f t="shared" si="417"/>
        <v>0</v>
      </c>
      <c r="BC1737">
        <f t="shared" si="415"/>
        <v>0</v>
      </c>
      <c r="BD1737" s="28">
        <f t="shared" si="416"/>
        <v>0</v>
      </c>
    </row>
    <row r="1738" spans="37:56" x14ac:dyDescent="0.25">
      <c r="AK1738">
        <v>0</v>
      </c>
      <c r="AL1738" t="e">
        <f t="shared" si="409"/>
        <v>#N/A</v>
      </c>
      <c r="AM1738" t="e">
        <f t="shared" si="410"/>
        <v>#N/A</v>
      </c>
      <c r="AN1738" t="e">
        <f t="shared" si="411"/>
        <v>#N/A</v>
      </c>
      <c r="AO1738" s="261" t="e">
        <f t="shared" si="412"/>
        <v>#N/A</v>
      </c>
      <c r="AP1738" s="261" t="e">
        <f t="shared" si="413"/>
        <v>#N/A</v>
      </c>
      <c r="AQ1738" s="261" t="e">
        <f t="shared" si="414"/>
        <v>#N/A</v>
      </c>
      <c r="BB1738">
        <f t="shared" si="417"/>
        <v>0</v>
      </c>
      <c r="BC1738">
        <f t="shared" si="415"/>
        <v>0</v>
      </c>
      <c r="BD1738" s="28">
        <f t="shared" si="416"/>
        <v>0</v>
      </c>
    </row>
    <row r="1739" spans="37:56" x14ac:dyDescent="0.25">
      <c r="AK1739">
        <v>0</v>
      </c>
      <c r="AL1739" t="e">
        <f t="shared" si="409"/>
        <v>#N/A</v>
      </c>
      <c r="AM1739" t="e">
        <f t="shared" si="410"/>
        <v>#N/A</v>
      </c>
      <c r="AN1739" t="e">
        <f t="shared" si="411"/>
        <v>#N/A</v>
      </c>
      <c r="AO1739" s="261" t="e">
        <f t="shared" si="412"/>
        <v>#N/A</v>
      </c>
      <c r="AP1739" s="261" t="e">
        <f t="shared" si="413"/>
        <v>#N/A</v>
      </c>
      <c r="AQ1739" s="261" t="e">
        <f t="shared" si="414"/>
        <v>#N/A</v>
      </c>
      <c r="BB1739">
        <f t="shared" si="417"/>
        <v>0</v>
      </c>
      <c r="BC1739">
        <f t="shared" si="415"/>
        <v>0</v>
      </c>
      <c r="BD1739" s="28">
        <f t="shared" si="416"/>
        <v>0</v>
      </c>
    </row>
    <row r="1740" spans="37:56" x14ac:dyDescent="0.25">
      <c r="AK1740">
        <v>0</v>
      </c>
      <c r="AL1740" t="e">
        <f t="shared" si="409"/>
        <v>#N/A</v>
      </c>
      <c r="AM1740" t="e">
        <f t="shared" si="410"/>
        <v>#N/A</v>
      </c>
      <c r="AN1740" t="e">
        <f t="shared" si="411"/>
        <v>#N/A</v>
      </c>
      <c r="AO1740" s="261" t="e">
        <f t="shared" si="412"/>
        <v>#N/A</v>
      </c>
      <c r="AP1740" s="261" t="e">
        <f t="shared" si="413"/>
        <v>#N/A</v>
      </c>
      <c r="AQ1740" s="261" t="e">
        <f t="shared" si="414"/>
        <v>#N/A</v>
      </c>
      <c r="BB1740">
        <f t="shared" si="417"/>
        <v>0</v>
      </c>
      <c r="BC1740">
        <f t="shared" si="415"/>
        <v>0</v>
      </c>
      <c r="BD1740" s="28">
        <f t="shared" si="416"/>
        <v>0</v>
      </c>
    </row>
    <row r="1741" spans="37:56" x14ac:dyDescent="0.25">
      <c r="AK1741">
        <v>0</v>
      </c>
      <c r="AL1741" t="e">
        <f t="shared" si="409"/>
        <v>#N/A</v>
      </c>
      <c r="AM1741" t="e">
        <f t="shared" si="410"/>
        <v>#N/A</v>
      </c>
      <c r="AN1741" t="e">
        <f t="shared" si="411"/>
        <v>#N/A</v>
      </c>
      <c r="AO1741" s="261" t="e">
        <f t="shared" si="412"/>
        <v>#N/A</v>
      </c>
      <c r="AP1741" s="261" t="e">
        <f t="shared" si="413"/>
        <v>#N/A</v>
      </c>
      <c r="AQ1741" s="261" t="e">
        <f t="shared" si="414"/>
        <v>#N/A</v>
      </c>
      <c r="BB1741">
        <f t="shared" si="417"/>
        <v>0</v>
      </c>
      <c r="BC1741">
        <f t="shared" si="415"/>
        <v>0</v>
      </c>
      <c r="BD1741" s="28">
        <f t="shared" si="416"/>
        <v>0</v>
      </c>
    </row>
    <row r="1742" spans="37:56" x14ac:dyDescent="0.25">
      <c r="AK1742">
        <v>0</v>
      </c>
      <c r="AL1742" t="e">
        <f t="shared" si="409"/>
        <v>#N/A</v>
      </c>
      <c r="AM1742" t="e">
        <f t="shared" si="410"/>
        <v>#N/A</v>
      </c>
      <c r="AN1742" t="e">
        <f t="shared" si="411"/>
        <v>#N/A</v>
      </c>
      <c r="AO1742" s="261" t="e">
        <f t="shared" si="412"/>
        <v>#N/A</v>
      </c>
      <c r="AP1742" s="261" t="e">
        <f t="shared" si="413"/>
        <v>#N/A</v>
      </c>
      <c r="AQ1742" s="261" t="e">
        <f t="shared" si="414"/>
        <v>#N/A</v>
      </c>
      <c r="BB1742">
        <f t="shared" si="417"/>
        <v>0</v>
      </c>
      <c r="BC1742">
        <f t="shared" si="415"/>
        <v>0</v>
      </c>
      <c r="BD1742" s="28">
        <f t="shared" si="416"/>
        <v>0</v>
      </c>
    </row>
    <row r="1743" spans="37:56" x14ac:dyDescent="0.25">
      <c r="AK1743">
        <v>0</v>
      </c>
      <c r="AL1743" t="e">
        <f t="shared" si="409"/>
        <v>#N/A</v>
      </c>
      <c r="AM1743" t="e">
        <f t="shared" si="410"/>
        <v>#N/A</v>
      </c>
      <c r="AN1743" t="e">
        <f t="shared" si="411"/>
        <v>#N/A</v>
      </c>
      <c r="AO1743" s="261" t="e">
        <f t="shared" si="412"/>
        <v>#N/A</v>
      </c>
      <c r="AP1743" s="261" t="e">
        <f t="shared" si="413"/>
        <v>#N/A</v>
      </c>
      <c r="AQ1743" s="261" t="e">
        <f t="shared" si="414"/>
        <v>#N/A</v>
      </c>
      <c r="BB1743">
        <f t="shared" si="417"/>
        <v>0</v>
      </c>
      <c r="BC1743">
        <f t="shared" si="415"/>
        <v>0</v>
      </c>
      <c r="BD1743" s="28">
        <f t="shared" si="416"/>
        <v>0</v>
      </c>
    </row>
    <row r="1744" spans="37:56" x14ac:dyDescent="0.25">
      <c r="AK1744">
        <v>0</v>
      </c>
      <c r="AL1744" t="e">
        <f t="shared" si="409"/>
        <v>#N/A</v>
      </c>
      <c r="AM1744" t="e">
        <f t="shared" si="410"/>
        <v>#N/A</v>
      </c>
      <c r="AN1744" t="e">
        <f t="shared" si="411"/>
        <v>#N/A</v>
      </c>
      <c r="AO1744" s="261" t="e">
        <f t="shared" si="412"/>
        <v>#N/A</v>
      </c>
      <c r="AP1744" s="261" t="e">
        <f t="shared" si="413"/>
        <v>#N/A</v>
      </c>
      <c r="AQ1744" s="261" t="e">
        <f t="shared" si="414"/>
        <v>#N/A</v>
      </c>
      <c r="BB1744">
        <f t="shared" si="417"/>
        <v>0</v>
      </c>
      <c r="BC1744">
        <f t="shared" si="415"/>
        <v>0</v>
      </c>
      <c r="BD1744" s="28">
        <f t="shared" si="416"/>
        <v>0</v>
      </c>
    </row>
    <row r="1745" spans="37:56" x14ac:dyDescent="0.25">
      <c r="AK1745">
        <v>0</v>
      </c>
      <c r="AL1745" t="e">
        <f t="shared" si="409"/>
        <v>#N/A</v>
      </c>
      <c r="AM1745" t="e">
        <f t="shared" si="410"/>
        <v>#N/A</v>
      </c>
      <c r="AN1745" t="e">
        <f t="shared" si="411"/>
        <v>#N/A</v>
      </c>
      <c r="AO1745" s="261" t="e">
        <f t="shared" si="412"/>
        <v>#N/A</v>
      </c>
      <c r="AP1745" s="261" t="e">
        <f t="shared" si="413"/>
        <v>#N/A</v>
      </c>
      <c r="AQ1745" s="261" t="e">
        <f t="shared" si="414"/>
        <v>#N/A</v>
      </c>
      <c r="BB1745">
        <f t="shared" si="417"/>
        <v>0</v>
      </c>
      <c r="BC1745">
        <f t="shared" si="415"/>
        <v>0</v>
      </c>
      <c r="BD1745" s="28">
        <f t="shared" si="416"/>
        <v>0</v>
      </c>
    </row>
    <row r="1746" spans="37:56" x14ac:dyDescent="0.25">
      <c r="AK1746">
        <v>0</v>
      </c>
      <c r="AL1746" t="e">
        <f t="shared" si="409"/>
        <v>#N/A</v>
      </c>
      <c r="AM1746" t="e">
        <f t="shared" si="410"/>
        <v>#N/A</v>
      </c>
      <c r="AN1746" t="e">
        <f t="shared" si="411"/>
        <v>#N/A</v>
      </c>
      <c r="AO1746" s="261" t="e">
        <f t="shared" si="412"/>
        <v>#N/A</v>
      </c>
      <c r="AP1746" s="261" t="e">
        <f t="shared" si="413"/>
        <v>#N/A</v>
      </c>
      <c r="AQ1746" s="261" t="e">
        <f t="shared" si="414"/>
        <v>#N/A</v>
      </c>
      <c r="BB1746">
        <f t="shared" si="417"/>
        <v>0</v>
      </c>
      <c r="BC1746">
        <f t="shared" si="415"/>
        <v>0</v>
      </c>
      <c r="BD1746" s="28">
        <f t="shared" si="416"/>
        <v>0</v>
      </c>
    </row>
    <row r="1747" spans="37:56" x14ac:dyDescent="0.25">
      <c r="AK1747">
        <v>0</v>
      </c>
      <c r="AL1747" t="e">
        <f t="shared" si="409"/>
        <v>#N/A</v>
      </c>
      <c r="AM1747" t="e">
        <f t="shared" si="410"/>
        <v>#N/A</v>
      </c>
      <c r="AN1747" t="e">
        <f t="shared" si="411"/>
        <v>#N/A</v>
      </c>
      <c r="AO1747" s="261" t="e">
        <f t="shared" si="412"/>
        <v>#N/A</v>
      </c>
      <c r="AP1747" s="261" t="e">
        <f t="shared" si="413"/>
        <v>#N/A</v>
      </c>
      <c r="AQ1747" s="261" t="e">
        <f t="shared" si="414"/>
        <v>#N/A</v>
      </c>
      <c r="BB1747">
        <f t="shared" si="417"/>
        <v>0</v>
      </c>
      <c r="BC1747">
        <f t="shared" si="415"/>
        <v>0</v>
      </c>
      <c r="BD1747" s="28">
        <f t="shared" si="416"/>
        <v>0</v>
      </c>
    </row>
    <row r="1748" spans="37:56" x14ac:dyDescent="0.25">
      <c r="AK1748">
        <v>0</v>
      </c>
      <c r="AL1748" t="e">
        <f t="shared" si="409"/>
        <v>#N/A</v>
      </c>
      <c r="AM1748" t="e">
        <f t="shared" si="410"/>
        <v>#N/A</v>
      </c>
      <c r="AN1748" t="e">
        <f t="shared" si="411"/>
        <v>#N/A</v>
      </c>
      <c r="AO1748" s="261" t="e">
        <f t="shared" si="412"/>
        <v>#N/A</v>
      </c>
      <c r="AP1748" s="261" t="e">
        <f t="shared" si="413"/>
        <v>#N/A</v>
      </c>
      <c r="AQ1748" s="261" t="e">
        <f t="shared" si="414"/>
        <v>#N/A</v>
      </c>
      <c r="BB1748">
        <f t="shared" si="417"/>
        <v>0</v>
      </c>
      <c r="BC1748">
        <f t="shared" si="415"/>
        <v>0</v>
      </c>
      <c r="BD1748" s="28">
        <f t="shared" si="416"/>
        <v>0</v>
      </c>
    </row>
    <row r="1749" spans="37:56" x14ac:dyDescent="0.25">
      <c r="AK1749">
        <v>0</v>
      </c>
      <c r="AL1749" t="e">
        <f t="shared" si="409"/>
        <v>#N/A</v>
      </c>
      <c r="AM1749" t="e">
        <f t="shared" si="410"/>
        <v>#N/A</v>
      </c>
      <c r="AN1749" t="e">
        <f t="shared" si="411"/>
        <v>#N/A</v>
      </c>
      <c r="AO1749" s="261" t="e">
        <f t="shared" si="412"/>
        <v>#N/A</v>
      </c>
      <c r="AP1749" s="261" t="e">
        <f t="shared" si="413"/>
        <v>#N/A</v>
      </c>
      <c r="AQ1749" s="261" t="e">
        <f t="shared" si="414"/>
        <v>#N/A</v>
      </c>
      <c r="BB1749">
        <f t="shared" si="417"/>
        <v>0</v>
      </c>
      <c r="BC1749">
        <f t="shared" si="415"/>
        <v>0</v>
      </c>
      <c r="BD1749" s="28">
        <f t="shared" si="416"/>
        <v>0</v>
      </c>
    </row>
    <row r="1750" spans="37:56" x14ac:dyDescent="0.25">
      <c r="AK1750">
        <v>0</v>
      </c>
      <c r="AL1750" t="e">
        <f t="shared" si="409"/>
        <v>#N/A</v>
      </c>
      <c r="AM1750" t="e">
        <f t="shared" si="410"/>
        <v>#N/A</v>
      </c>
      <c r="AN1750" t="e">
        <f t="shared" si="411"/>
        <v>#N/A</v>
      </c>
      <c r="AO1750" s="261" t="e">
        <f t="shared" si="412"/>
        <v>#N/A</v>
      </c>
      <c r="AP1750" s="261" t="e">
        <f t="shared" si="413"/>
        <v>#N/A</v>
      </c>
      <c r="AQ1750" s="261" t="e">
        <f t="shared" si="414"/>
        <v>#N/A</v>
      </c>
      <c r="BB1750">
        <f t="shared" si="417"/>
        <v>0</v>
      </c>
      <c r="BC1750">
        <f t="shared" si="415"/>
        <v>0</v>
      </c>
      <c r="BD1750" s="28">
        <f t="shared" si="416"/>
        <v>0</v>
      </c>
    </row>
    <row r="1751" spans="37:56" x14ac:dyDescent="0.25">
      <c r="AK1751">
        <v>0</v>
      </c>
      <c r="AL1751" t="e">
        <f t="shared" si="409"/>
        <v>#N/A</v>
      </c>
      <c r="AM1751" t="e">
        <f t="shared" si="410"/>
        <v>#N/A</v>
      </c>
      <c r="AN1751" t="e">
        <f t="shared" si="411"/>
        <v>#N/A</v>
      </c>
      <c r="AO1751" s="261" t="e">
        <f t="shared" si="412"/>
        <v>#N/A</v>
      </c>
      <c r="AP1751" s="261" t="e">
        <f t="shared" si="413"/>
        <v>#N/A</v>
      </c>
      <c r="AQ1751" s="261" t="e">
        <f t="shared" si="414"/>
        <v>#N/A</v>
      </c>
      <c r="BB1751">
        <f t="shared" si="417"/>
        <v>0</v>
      </c>
      <c r="BC1751">
        <f t="shared" si="415"/>
        <v>0</v>
      </c>
      <c r="BD1751" s="28">
        <f t="shared" si="416"/>
        <v>0</v>
      </c>
    </row>
    <row r="1752" spans="37:56" x14ac:dyDescent="0.25">
      <c r="AK1752">
        <v>0</v>
      </c>
      <c r="AL1752" t="e">
        <f t="shared" si="409"/>
        <v>#N/A</v>
      </c>
      <c r="AM1752" t="e">
        <f t="shared" si="410"/>
        <v>#N/A</v>
      </c>
      <c r="AN1752" t="e">
        <f t="shared" si="411"/>
        <v>#N/A</v>
      </c>
      <c r="AO1752" s="261" t="e">
        <f t="shared" si="412"/>
        <v>#N/A</v>
      </c>
      <c r="AP1752" s="261" t="e">
        <f t="shared" si="413"/>
        <v>#N/A</v>
      </c>
      <c r="AQ1752" s="261" t="e">
        <f t="shared" si="414"/>
        <v>#N/A</v>
      </c>
      <c r="BB1752">
        <f t="shared" si="417"/>
        <v>0</v>
      </c>
      <c r="BC1752">
        <f t="shared" si="415"/>
        <v>0</v>
      </c>
      <c r="BD1752" s="28">
        <f t="shared" si="416"/>
        <v>0</v>
      </c>
    </row>
    <row r="1753" spans="37:56" x14ac:dyDescent="0.25">
      <c r="AK1753">
        <v>0</v>
      </c>
      <c r="AL1753" t="e">
        <f t="shared" si="409"/>
        <v>#N/A</v>
      </c>
      <c r="AM1753" t="e">
        <f t="shared" si="410"/>
        <v>#N/A</v>
      </c>
      <c r="AN1753" t="e">
        <f t="shared" si="411"/>
        <v>#N/A</v>
      </c>
      <c r="AO1753" s="261" t="e">
        <f t="shared" si="412"/>
        <v>#N/A</v>
      </c>
      <c r="AP1753" s="261" t="e">
        <f t="shared" si="413"/>
        <v>#N/A</v>
      </c>
      <c r="AQ1753" s="261" t="e">
        <f t="shared" si="414"/>
        <v>#N/A</v>
      </c>
      <c r="BB1753">
        <f t="shared" si="417"/>
        <v>0</v>
      </c>
      <c r="BC1753">
        <f t="shared" si="415"/>
        <v>0</v>
      </c>
      <c r="BD1753" s="28">
        <f t="shared" si="416"/>
        <v>0</v>
      </c>
    </row>
    <row r="1754" spans="37:56" x14ac:dyDescent="0.25">
      <c r="AK1754">
        <v>0</v>
      </c>
      <c r="AL1754" t="e">
        <f t="shared" si="409"/>
        <v>#N/A</v>
      </c>
      <c r="AM1754" t="e">
        <f t="shared" si="410"/>
        <v>#N/A</v>
      </c>
      <c r="AN1754" t="e">
        <f t="shared" si="411"/>
        <v>#N/A</v>
      </c>
      <c r="AO1754" s="261" t="e">
        <f t="shared" si="412"/>
        <v>#N/A</v>
      </c>
      <c r="AP1754" s="261" t="e">
        <f t="shared" si="413"/>
        <v>#N/A</v>
      </c>
      <c r="AQ1754" s="261" t="e">
        <f t="shared" si="414"/>
        <v>#N/A</v>
      </c>
      <c r="BB1754">
        <f t="shared" si="417"/>
        <v>0</v>
      </c>
      <c r="BC1754">
        <f t="shared" si="415"/>
        <v>0</v>
      </c>
      <c r="BD1754" s="28">
        <f t="shared" si="416"/>
        <v>0</v>
      </c>
    </row>
    <row r="1755" spans="37:56" x14ac:dyDescent="0.25">
      <c r="AK1755">
        <v>0</v>
      </c>
      <c r="AL1755" t="e">
        <f t="shared" si="409"/>
        <v>#N/A</v>
      </c>
      <c r="AM1755" t="e">
        <f t="shared" si="410"/>
        <v>#N/A</v>
      </c>
      <c r="AN1755" t="e">
        <f t="shared" si="411"/>
        <v>#N/A</v>
      </c>
      <c r="AO1755" s="261" t="e">
        <f t="shared" si="412"/>
        <v>#N/A</v>
      </c>
      <c r="AP1755" s="261" t="e">
        <f t="shared" si="413"/>
        <v>#N/A</v>
      </c>
      <c r="AQ1755" s="261" t="e">
        <f t="shared" si="414"/>
        <v>#N/A</v>
      </c>
      <c r="BB1755">
        <f t="shared" si="417"/>
        <v>0</v>
      </c>
      <c r="BC1755">
        <f t="shared" si="415"/>
        <v>0</v>
      </c>
      <c r="BD1755" s="28">
        <f t="shared" si="416"/>
        <v>0</v>
      </c>
    </row>
    <row r="1756" spans="37:56" x14ac:dyDescent="0.25">
      <c r="AK1756">
        <v>0</v>
      </c>
      <c r="AL1756" t="e">
        <f t="shared" si="409"/>
        <v>#N/A</v>
      </c>
      <c r="AM1756" t="e">
        <f t="shared" si="410"/>
        <v>#N/A</v>
      </c>
      <c r="AN1756" t="e">
        <f t="shared" si="411"/>
        <v>#N/A</v>
      </c>
      <c r="AO1756" s="261" t="e">
        <f t="shared" si="412"/>
        <v>#N/A</v>
      </c>
      <c r="AP1756" s="261" t="e">
        <f t="shared" si="413"/>
        <v>#N/A</v>
      </c>
      <c r="AQ1756" s="261" t="e">
        <f t="shared" si="414"/>
        <v>#N/A</v>
      </c>
      <c r="BB1756">
        <f t="shared" si="417"/>
        <v>0</v>
      </c>
      <c r="BC1756">
        <f t="shared" si="415"/>
        <v>0</v>
      </c>
      <c r="BD1756" s="28">
        <f t="shared" si="416"/>
        <v>0</v>
      </c>
    </row>
    <row r="1757" spans="37:56" x14ac:dyDescent="0.25">
      <c r="AK1757">
        <v>0</v>
      </c>
      <c r="AL1757" t="e">
        <f t="shared" si="409"/>
        <v>#N/A</v>
      </c>
      <c r="AM1757" t="e">
        <f t="shared" si="410"/>
        <v>#N/A</v>
      </c>
      <c r="AN1757" t="e">
        <f t="shared" si="411"/>
        <v>#N/A</v>
      </c>
      <c r="AO1757" s="261" t="e">
        <f t="shared" si="412"/>
        <v>#N/A</v>
      </c>
      <c r="AP1757" s="261" t="e">
        <f t="shared" si="413"/>
        <v>#N/A</v>
      </c>
      <c r="AQ1757" s="261" t="e">
        <f t="shared" si="414"/>
        <v>#N/A</v>
      </c>
      <c r="BB1757">
        <f t="shared" si="417"/>
        <v>0</v>
      </c>
      <c r="BC1757">
        <f t="shared" si="415"/>
        <v>0</v>
      </c>
      <c r="BD1757" s="28">
        <f t="shared" si="416"/>
        <v>0</v>
      </c>
    </row>
    <row r="1758" spans="37:56" x14ac:dyDescent="0.25">
      <c r="AK1758">
        <v>0</v>
      </c>
      <c r="AL1758" t="e">
        <f t="shared" si="409"/>
        <v>#N/A</v>
      </c>
      <c r="AM1758" t="e">
        <f t="shared" si="410"/>
        <v>#N/A</v>
      </c>
      <c r="AN1758" t="e">
        <f t="shared" si="411"/>
        <v>#N/A</v>
      </c>
      <c r="AO1758" s="261" t="e">
        <f t="shared" si="412"/>
        <v>#N/A</v>
      </c>
      <c r="AP1758" s="261" t="e">
        <f t="shared" si="413"/>
        <v>#N/A</v>
      </c>
      <c r="AQ1758" s="261" t="e">
        <f t="shared" si="414"/>
        <v>#N/A</v>
      </c>
      <c r="BB1758">
        <f t="shared" si="417"/>
        <v>0</v>
      </c>
      <c r="BC1758">
        <f t="shared" si="415"/>
        <v>0</v>
      </c>
      <c r="BD1758" s="28">
        <f t="shared" si="416"/>
        <v>0</v>
      </c>
    </row>
    <row r="1759" spans="37:56" x14ac:dyDescent="0.25">
      <c r="AK1759">
        <v>0</v>
      </c>
      <c r="AL1759" t="e">
        <f t="shared" si="409"/>
        <v>#N/A</v>
      </c>
      <c r="AM1759" t="e">
        <f t="shared" si="410"/>
        <v>#N/A</v>
      </c>
      <c r="AN1759" t="e">
        <f t="shared" si="411"/>
        <v>#N/A</v>
      </c>
      <c r="AO1759" s="261" t="e">
        <f t="shared" si="412"/>
        <v>#N/A</v>
      </c>
      <c r="AP1759" s="261" t="e">
        <f t="shared" si="413"/>
        <v>#N/A</v>
      </c>
      <c r="AQ1759" s="261" t="e">
        <f t="shared" si="414"/>
        <v>#N/A</v>
      </c>
      <c r="BB1759">
        <f t="shared" si="417"/>
        <v>0</v>
      </c>
      <c r="BC1759">
        <f t="shared" si="415"/>
        <v>0</v>
      </c>
      <c r="BD1759" s="28">
        <f t="shared" si="416"/>
        <v>0</v>
      </c>
    </row>
    <row r="1760" spans="37:56" x14ac:dyDescent="0.25">
      <c r="AK1760">
        <v>0</v>
      </c>
      <c r="AL1760" t="e">
        <f t="shared" si="409"/>
        <v>#N/A</v>
      </c>
      <c r="AM1760" t="e">
        <f t="shared" si="410"/>
        <v>#N/A</v>
      </c>
      <c r="AN1760" t="e">
        <f t="shared" si="411"/>
        <v>#N/A</v>
      </c>
      <c r="AO1760" s="261" t="e">
        <f t="shared" si="412"/>
        <v>#N/A</v>
      </c>
      <c r="AP1760" s="261" t="e">
        <f t="shared" si="413"/>
        <v>#N/A</v>
      </c>
      <c r="AQ1760" s="261" t="e">
        <f t="shared" si="414"/>
        <v>#N/A</v>
      </c>
      <c r="BB1760">
        <f t="shared" si="417"/>
        <v>0</v>
      </c>
      <c r="BC1760">
        <f t="shared" si="415"/>
        <v>0</v>
      </c>
      <c r="BD1760" s="28">
        <f t="shared" si="416"/>
        <v>0</v>
      </c>
    </row>
    <row r="1761" spans="37:56" x14ac:dyDescent="0.25">
      <c r="AK1761">
        <v>0</v>
      </c>
      <c r="AL1761" t="e">
        <f t="shared" si="409"/>
        <v>#N/A</v>
      </c>
      <c r="AM1761" t="e">
        <f t="shared" si="410"/>
        <v>#N/A</v>
      </c>
      <c r="AN1761" t="e">
        <f t="shared" si="411"/>
        <v>#N/A</v>
      </c>
      <c r="AO1761" s="261" t="e">
        <f t="shared" si="412"/>
        <v>#N/A</v>
      </c>
      <c r="AP1761" s="261" t="e">
        <f t="shared" si="413"/>
        <v>#N/A</v>
      </c>
      <c r="AQ1761" s="261" t="e">
        <f t="shared" si="414"/>
        <v>#N/A</v>
      </c>
      <c r="BB1761">
        <f t="shared" si="417"/>
        <v>0</v>
      </c>
      <c r="BC1761">
        <f t="shared" si="415"/>
        <v>0</v>
      </c>
      <c r="BD1761" s="28">
        <f t="shared" si="416"/>
        <v>0</v>
      </c>
    </row>
    <row r="1762" spans="37:56" x14ac:dyDescent="0.25">
      <c r="AK1762">
        <v>0</v>
      </c>
      <c r="AL1762" t="e">
        <f t="shared" si="409"/>
        <v>#N/A</v>
      </c>
      <c r="AM1762" t="e">
        <f t="shared" si="410"/>
        <v>#N/A</v>
      </c>
      <c r="AN1762" t="e">
        <f t="shared" si="411"/>
        <v>#N/A</v>
      </c>
      <c r="AO1762" s="261" t="e">
        <f t="shared" si="412"/>
        <v>#N/A</v>
      </c>
      <c r="AP1762" s="261" t="e">
        <f t="shared" si="413"/>
        <v>#N/A</v>
      </c>
      <c r="AQ1762" s="261" t="e">
        <f t="shared" si="414"/>
        <v>#N/A</v>
      </c>
      <c r="BB1762">
        <f t="shared" si="417"/>
        <v>0</v>
      </c>
      <c r="BC1762">
        <f t="shared" si="415"/>
        <v>0</v>
      </c>
      <c r="BD1762" s="28">
        <f t="shared" si="416"/>
        <v>0</v>
      </c>
    </row>
    <row r="1763" spans="37:56" x14ac:dyDescent="0.25">
      <c r="AK1763">
        <v>0</v>
      </c>
      <c r="AL1763" t="e">
        <f t="shared" si="409"/>
        <v>#N/A</v>
      </c>
      <c r="AM1763" t="e">
        <f t="shared" si="410"/>
        <v>#N/A</v>
      </c>
      <c r="AN1763" t="e">
        <f t="shared" si="411"/>
        <v>#N/A</v>
      </c>
      <c r="AO1763" s="261" t="e">
        <f t="shared" si="412"/>
        <v>#N/A</v>
      </c>
      <c r="AP1763" s="261" t="e">
        <f t="shared" si="413"/>
        <v>#N/A</v>
      </c>
      <c r="AQ1763" s="261" t="e">
        <f t="shared" si="414"/>
        <v>#N/A</v>
      </c>
      <c r="BB1763">
        <f t="shared" si="417"/>
        <v>0</v>
      </c>
      <c r="BC1763">
        <f t="shared" si="415"/>
        <v>0</v>
      </c>
      <c r="BD1763" s="28">
        <f t="shared" si="416"/>
        <v>0</v>
      </c>
    </row>
    <row r="1764" spans="37:56" x14ac:dyDescent="0.25">
      <c r="AK1764">
        <v>0</v>
      </c>
      <c r="AL1764" t="e">
        <f t="shared" si="409"/>
        <v>#N/A</v>
      </c>
      <c r="AM1764" t="e">
        <f t="shared" si="410"/>
        <v>#N/A</v>
      </c>
      <c r="AN1764" t="e">
        <f t="shared" si="411"/>
        <v>#N/A</v>
      </c>
      <c r="AO1764" s="261" t="e">
        <f t="shared" si="412"/>
        <v>#N/A</v>
      </c>
      <c r="AP1764" s="261" t="e">
        <f t="shared" si="413"/>
        <v>#N/A</v>
      </c>
      <c r="AQ1764" s="261" t="e">
        <f t="shared" si="414"/>
        <v>#N/A</v>
      </c>
      <c r="BB1764">
        <f t="shared" si="417"/>
        <v>0</v>
      </c>
      <c r="BC1764">
        <f t="shared" si="415"/>
        <v>0</v>
      </c>
      <c r="BD1764" s="28">
        <f t="shared" si="416"/>
        <v>0</v>
      </c>
    </row>
    <row r="1765" spans="37:56" x14ac:dyDescent="0.25">
      <c r="AK1765">
        <v>0</v>
      </c>
      <c r="AL1765" t="e">
        <f t="shared" si="409"/>
        <v>#N/A</v>
      </c>
      <c r="AM1765" t="e">
        <f t="shared" si="410"/>
        <v>#N/A</v>
      </c>
      <c r="AN1765" t="e">
        <f t="shared" si="411"/>
        <v>#N/A</v>
      </c>
      <c r="AO1765" s="261" t="e">
        <f t="shared" si="412"/>
        <v>#N/A</v>
      </c>
      <c r="AP1765" s="261" t="e">
        <f t="shared" si="413"/>
        <v>#N/A</v>
      </c>
      <c r="AQ1765" s="261" t="e">
        <f t="shared" si="414"/>
        <v>#N/A</v>
      </c>
      <c r="BB1765">
        <f t="shared" si="417"/>
        <v>0</v>
      </c>
      <c r="BC1765">
        <f t="shared" si="415"/>
        <v>0</v>
      </c>
      <c r="BD1765" s="28">
        <f t="shared" si="416"/>
        <v>0</v>
      </c>
    </row>
    <row r="1766" spans="37:56" x14ac:dyDescent="0.25">
      <c r="AK1766">
        <v>0</v>
      </c>
      <c r="AL1766" t="e">
        <f t="shared" si="409"/>
        <v>#N/A</v>
      </c>
      <c r="AM1766" t="e">
        <f t="shared" si="410"/>
        <v>#N/A</v>
      </c>
      <c r="AN1766" t="e">
        <f t="shared" si="411"/>
        <v>#N/A</v>
      </c>
      <c r="AO1766" s="261" t="e">
        <f t="shared" si="412"/>
        <v>#N/A</v>
      </c>
      <c r="AP1766" s="261" t="e">
        <f t="shared" si="413"/>
        <v>#N/A</v>
      </c>
      <c r="AQ1766" s="261" t="e">
        <f t="shared" si="414"/>
        <v>#N/A</v>
      </c>
      <c r="BB1766">
        <f t="shared" si="417"/>
        <v>0</v>
      </c>
      <c r="BC1766">
        <f t="shared" si="415"/>
        <v>0</v>
      </c>
      <c r="BD1766" s="28">
        <f t="shared" si="416"/>
        <v>0</v>
      </c>
    </row>
    <row r="1767" spans="37:56" x14ac:dyDescent="0.25">
      <c r="AK1767">
        <v>0</v>
      </c>
      <c r="AL1767" t="e">
        <f t="shared" si="409"/>
        <v>#N/A</v>
      </c>
      <c r="AM1767" t="e">
        <f t="shared" si="410"/>
        <v>#N/A</v>
      </c>
      <c r="AN1767" t="e">
        <f t="shared" si="411"/>
        <v>#N/A</v>
      </c>
      <c r="AO1767" s="261" t="e">
        <f t="shared" si="412"/>
        <v>#N/A</v>
      </c>
      <c r="AP1767" s="261" t="e">
        <f t="shared" si="413"/>
        <v>#N/A</v>
      </c>
      <c r="AQ1767" s="261" t="e">
        <f t="shared" si="414"/>
        <v>#N/A</v>
      </c>
      <c r="BB1767">
        <f t="shared" si="417"/>
        <v>0</v>
      </c>
      <c r="BC1767">
        <f t="shared" si="415"/>
        <v>0</v>
      </c>
      <c r="BD1767" s="28">
        <f t="shared" si="416"/>
        <v>0</v>
      </c>
    </row>
    <row r="1768" spans="37:56" x14ac:dyDescent="0.25">
      <c r="AK1768">
        <v>0</v>
      </c>
      <c r="AL1768" t="e">
        <f t="shared" si="409"/>
        <v>#N/A</v>
      </c>
      <c r="AM1768" t="e">
        <f t="shared" si="410"/>
        <v>#N/A</v>
      </c>
      <c r="AN1768" t="e">
        <f t="shared" si="411"/>
        <v>#N/A</v>
      </c>
      <c r="AO1768" s="261" t="e">
        <f t="shared" si="412"/>
        <v>#N/A</v>
      </c>
      <c r="AP1768" s="261" t="e">
        <f t="shared" si="413"/>
        <v>#N/A</v>
      </c>
      <c r="AQ1768" s="261" t="e">
        <f t="shared" si="414"/>
        <v>#N/A</v>
      </c>
      <c r="BB1768">
        <f t="shared" si="417"/>
        <v>0</v>
      </c>
      <c r="BC1768">
        <f t="shared" si="415"/>
        <v>0</v>
      </c>
      <c r="BD1768" s="28">
        <f t="shared" si="416"/>
        <v>0</v>
      </c>
    </row>
    <row r="1769" spans="37:56" x14ac:dyDescent="0.25">
      <c r="AK1769">
        <v>0</v>
      </c>
      <c r="AL1769" t="e">
        <f t="shared" si="409"/>
        <v>#N/A</v>
      </c>
      <c r="AM1769" t="e">
        <f t="shared" si="410"/>
        <v>#N/A</v>
      </c>
      <c r="AN1769" t="e">
        <f t="shared" si="411"/>
        <v>#N/A</v>
      </c>
      <c r="AO1769" s="261" t="e">
        <f t="shared" si="412"/>
        <v>#N/A</v>
      </c>
      <c r="AP1769" s="261" t="e">
        <f t="shared" si="413"/>
        <v>#N/A</v>
      </c>
      <c r="AQ1769" s="261" t="e">
        <f t="shared" si="414"/>
        <v>#N/A</v>
      </c>
      <c r="BB1769">
        <f t="shared" si="417"/>
        <v>0</v>
      </c>
      <c r="BC1769">
        <f t="shared" si="415"/>
        <v>0</v>
      </c>
      <c r="BD1769" s="28">
        <f t="shared" si="416"/>
        <v>0</v>
      </c>
    </row>
    <row r="1770" spans="37:56" x14ac:dyDescent="0.25">
      <c r="AK1770">
        <v>0</v>
      </c>
      <c r="AL1770" t="e">
        <f t="shared" si="409"/>
        <v>#N/A</v>
      </c>
      <c r="AM1770" t="e">
        <f t="shared" si="410"/>
        <v>#N/A</v>
      </c>
      <c r="AN1770" t="e">
        <f t="shared" si="411"/>
        <v>#N/A</v>
      </c>
      <c r="AO1770" s="261" t="e">
        <f t="shared" si="412"/>
        <v>#N/A</v>
      </c>
      <c r="AP1770" s="261" t="e">
        <f t="shared" si="413"/>
        <v>#N/A</v>
      </c>
      <c r="AQ1770" s="261" t="e">
        <f t="shared" si="414"/>
        <v>#N/A</v>
      </c>
      <c r="BB1770">
        <f t="shared" si="417"/>
        <v>0</v>
      </c>
      <c r="BC1770">
        <f t="shared" si="415"/>
        <v>0</v>
      </c>
      <c r="BD1770" s="28">
        <f t="shared" si="416"/>
        <v>0</v>
      </c>
    </row>
    <row r="1771" spans="37:56" x14ac:dyDescent="0.25">
      <c r="AK1771">
        <v>0</v>
      </c>
      <c r="AL1771" t="e">
        <f t="shared" si="409"/>
        <v>#N/A</v>
      </c>
      <c r="AM1771" t="e">
        <f t="shared" si="410"/>
        <v>#N/A</v>
      </c>
      <c r="AN1771" t="e">
        <f t="shared" si="411"/>
        <v>#N/A</v>
      </c>
      <c r="AO1771" s="261" t="e">
        <f t="shared" si="412"/>
        <v>#N/A</v>
      </c>
      <c r="AP1771" s="261" t="e">
        <f t="shared" si="413"/>
        <v>#N/A</v>
      </c>
      <c r="AQ1771" s="261" t="e">
        <f t="shared" si="414"/>
        <v>#N/A</v>
      </c>
      <c r="BB1771">
        <f t="shared" si="417"/>
        <v>0</v>
      </c>
      <c r="BC1771">
        <f t="shared" si="415"/>
        <v>0</v>
      </c>
      <c r="BD1771" s="28">
        <f t="shared" si="416"/>
        <v>0</v>
      </c>
    </row>
    <row r="1772" spans="37:56" x14ac:dyDescent="0.25">
      <c r="AK1772">
        <v>0</v>
      </c>
      <c r="AL1772" t="e">
        <f t="shared" si="409"/>
        <v>#N/A</v>
      </c>
      <c r="AM1772" t="e">
        <f t="shared" si="410"/>
        <v>#N/A</v>
      </c>
      <c r="AN1772" t="e">
        <f t="shared" si="411"/>
        <v>#N/A</v>
      </c>
      <c r="AO1772" s="261" t="e">
        <f t="shared" si="412"/>
        <v>#N/A</v>
      </c>
      <c r="AP1772" s="261" t="e">
        <f t="shared" si="413"/>
        <v>#N/A</v>
      </c>
      <c r="AQ1772" s="261" t="e">
        <f t="shared" si="414"/>
        <v>#N/A</v>
      </c>
      <c r="BB1772">
        <f t="shared" si="417"/>
        <v>0</v>
      </c>
      <c r="BC1772">
        <f t="shared" si="415"/>
        <v>0</v>
      </c>
      <c r="BD1772" s="28">
        <f t="shared" si="416"/>
        <v>0</v>
      </c>
    </row>
    <row r="1773" spans="37:56" x14ac:dyDescent="0.25">
      <c r="AK1773">
        <v>0</v>
      </c>
      <c r="AL1773" t="e">
        <f t="shared" si="409"/>
        <v>#N/A</v>
      </c>
      <c r="AM1773" t="e">
        <f t="shared" si="410"/>
        <v>#N/A</v>
      </c>
      <c r="AN1773" t="e">
        <f t="shared" si="411"/>
        <v>#N/A</v>
      </c>
      <c r="AO1773" s="261" t="e">
        <f t="shared" si="412"/>
        <v>#N/A</v>
      </c>
      <c r="AP1773" s="261" t="e">
        <f t="shared" si="413"/>
        <v>#N/A</v>
      </c>
      <c r="AQ1773" s="261" t="e">
        <f t="shared" si="414"/>
        <v>#N/A</v>
      </c>
      <c r="BB1773">
        <f t="shared" si="417"/>
        <v>0</v>
      </c>
      <c r="BC1773">
        <f t="shared" si="415"/>
        <v>0</v>
      </c>
      <c r="BD1773" s="28">
        <f t="shared" si="416"/>
        <v>0</v>
      </c>
    </row>
    <row r="1774" spans="37:56" x14ac:dyDescent="0.25">
      <c r="AK1774">
        <v>0</v>
      </c>
      <c r="AL1774" t="e">
        <f t="shared" si="409"/>
        <v>#N/A</v>
      </c>
      <c r="AM1774" t="e">
        <f t="shared" si="410"/>
        <v>#N/A</v>
      </c>
      <c r="AN1774" t="e">
        <f t="shared" si="411"/>
        <v>#N/A</v>
      </c>
      <c r="AO1774" s="261" t="e">
        <f t="shared" si="412"/>
        <v>#N/A</v>
      </c>
      <c r="AP1774" s="261" t="e">
        <f t="shared" si="413"/>
        <v>#N/A</v>
      </c>
      <c r="AQ1774" s="261" t="e">
        <f t="shared" si="414"/>
        <v>#N/A</v>
      </c>
      <c r="BB1774">
        <f t="shared" si="417"/>
        <v>0</v>
      </c>
      <c r="BC1774">
        <f t="shared" si="415"/>
        <v>0</v>
      </c>
      <c r="BD1774" s="28">
        <f t="shared" si="416"/>
        <v>0</v>
      </c>
    </row>
    <row r="1775" spans="37:56" x14ac:dyDescent="0.25">
      <c r="AK1775">
        <v>0</v>
      </c>
      <c r="AL1775" t="e">
        <f t="shared" si="409"/>
        <v>#N/A</v>
      </c>
      <c r="AM1775" t="e">
        <f t="shared" si="410"/>
        <v>#N/A</v>
      </c>
      <c r="AN1775" t="e">
        <f t="shared" si="411"/>
        <v>#N/A</v>
      </c>
      <c r="AO1775" s="261" t="e">
        <f t="shared" si="412"/>
        <v>#N/A</v>
      </c>
      <c r="AP1775" s="261" t="e">
        <f t="shared" si="413"/>
        <v>#N/A</v>
      </c>
      <c r="AQ1775" s="261" t="e">
        <f t="shared" si="414"/>
        <v>#N/A</v>
      </c>
      <c r="BB1775">
        <f t="shared" si="417"/>
        <v>0</v>
      </c>
      <c r="BC1775">
        <f t="shared" si="415"/>
        <v>0</v>
      </c>
      <c r="BD1775" s="28">
        <f t="shared" si="416"/>
        <v>0</v>
      </c>
    </row>
    <row r="1776" spans="37:56" x14ac:dyDescent="0.25">
      <c r="AK1776">
        <v>0</v>
      </c>
      <c r="AL1776" t="e">
        <f t="shared" si="409"/>
        <v>#N/A</v>
      </c>
      <c r="AM1776" t="e">
        <f t="shared" si="410"/>
        <v>#N/A</v>
      </c>
      <c r="AN1776" t="e">
        <f t="shared" si="411"/>
        <v>#N/A</v>
      </c>
      <c r="AO1776" s="261" t="e">
        <f t="shared" si="412"/>
        <v>#N/A</v>
      </c>
      <c r="AP1776" s="261" t="e">
        <f t="shared" si="413"/>
        <v>#N/A</v>
      </c>
      <c r="AQ1776" s="261" t="e">
        <f t="shared" si="414"/>
        <v>#N/A</v>
      </c>
      <c r="BB1776">
        <f t="shared" si="417"/>
        <v>0</v>
      </c>
      <c r="BC1776">
        <f t="shared" si="415"/>
        <v>0</v>
      </c>
      <c r="BD1776" s="28">
        <f t="shared" si="416"/>
        <v>0</v>
      </c>
    </row>
    <row r="1777" spans="37:56" x14ac:dyDescent="0.25">
      <c r="AK1777">
        <v>0</v>
      </c>
      <c r="AL1777" t="e">
        <f t="shared" si="409"/>
        <v>#N/A</v>
      </c>
      <c r="AM1777" t="e">
        <f t="shared" si="410"/>
        <v>#N/A</v>
      </c>
      <c r="AN1777" t="e">
        <f t="shared" si="411"/>
        <v>#N/A</v>
      </c>
      <c r="AO1777" s="261" t="e">
        <f t="shared" si="412"/>
        <v>#N/A</v>
      </c>
      <c r="AP1777" s="261" t="e">
        <f t="shared" si="413"/>
        <v>#N/A</v>
      </c>
      <c r="AQ1777" s="261" t="e">
        <f t="shared" si="414"/>
        <v>#N/A</v>
      </c>
      <c r="BB1777">
        <f t="shared" si="417"/>
        <v>0</v>
      </c>
      <c r="BC1777">
        <f t="shared" si="415"/>
        <v>0</v>
      </c>
      <c r="BD1777" s="28">
        <f t="shared" si="416"/>
        <v>0</v>
      </c>
    </row>
    <row r="1778" spans="37:56" x14ac:dyDescent="0.25">
      <c r="AK1778">
        <v>0</v>
      </c>
      <c r="AL1778" t="e">
        <f t="shared" si="409"/>
        <v>#N/A</v>
      </c>
      <c r="AM1778" t="e">
        <f t="shared" si="410"/>
        <v>#N/A</v>
      </c>
      <c r="AN1778" t="e">
        <f t="shared" si="411"/>
        <v>#N/A</v>
      </c>
      <c r="AO1778" s="261" t="e">
        <f t="shared" si="412"/>
        <v>#N/A</v>
      </c>
      <c r="AP1778" s="261" t="e">
        <f t="shared" si="413"/>
        <v>#N/A</v>
      </c>
      <c r="AQ1778" s="261" t="e">
        <f t="shared" si="414"/>
        <v>#N/A</v>
      </c>
      <c r="BB1778">
        <f t="shared" si="417"/>
        <v>0</v>
      </c>
      <c r="BC1778">
        <f t="shared" si="415"/>
        <v>0</v>
      </c>
      <c r="BD1778" s="28">
        <f t="shared" si="416"/>
        <v>0</v>
      </c>
    </row>
    <row r="1779" spans="37:56" x14ac:dyDescent="0.25">
      <c r="AK1779">
        <v>0</v>
      </c>
      <c r="AL1779" t="e">
        <f t="shared" si="409"/>
        <v>#N/A</v>
      </c>
      <c r="AM1779" t="e">
        <f t="shared" si="410"/>
        <v>#N/A</v>
      </c>
      <c r="AN1779" t="e">
        <f t="shared" si="411"/>
        <v>#N/A</v>
      </c>
      <c r="AO1779" s="261" t="e">
        <f t="shared" si="412"/>
        <v>#N/A</v>
      </c>
      <c r="AP1779" s="261" t="e">
        <f t="shared" si="413"/>
        <v>#N/A</v>
      </c>
      <c r="AQ1779" s="261" t="e">
        <f t="shared" si="414"/>
        <v>#N/A</v>
      </c>
      <c r="BB1779">
        <f t="shared" si="417"/>
        <v>0</v>
      </c>
      <c r="BC1779">
        <f t="shared" si="415"/>
        <v>0</v>
      </c>
      <c r="BD1779" s="28">
        <f t="shared" si="416"/>
        <v>0</v>
      </c>
    </row>
    <row r="1780" spans="37:56" x14ac:dyDescent="0.25">
      <c r="AK1780">
        <v>0</v>
      </c>
      <c r="AL1780" t="e">
        <f t="shared" si="409"/>
        <v>#N/A</v>
      </c>
      <c r="AM1780" t="e">
        <f t="shared" si="410"/>
        <v>#N/A</v>
      </c>
      <c r="AN1780" t="e">
        <f t="shared" si="411"/>
        <v>#N/A</v>
      </c>
      <c r="AO1780" s="261" t="e">
        <f t="shared" si="412"/>
        <v>#N/A</v>
      </c>
      <c r="AP1780" s="261" t="e">
        <f t="shared" si="413"/>
        <v>#N/A</v>
      </c>
      <c r="AQ1780" s="261" t="e">
        <f t="shared" si="414"/>
        <v>#N/A</v>
      </c>
      <c r="BB1780">
        <f t="shared" si="417"/>
        <v>0</v>
      </c>
      <c r="BC1780">
        <f t="shared" si="415"/>
        <v>0</v>
      </c>
      <c r="BD1780" s="28">
        <f t="shared" si="416"/>
        <v>0</v>
      </c>
    </row>
    <row r="1781" spans="37:56" x14ac:dyDescent="0.25">
      <c r="AK1781">
        <v>0</v>
      </c>
      <c r="AL1781" t="e">
        <f t="shared" si="409"/>
        <v>#N/A</v>
      </c>
      <c r="AM1781" t="e">
        <f t="shared" si="410"/>
        <v>#N/A</v>
      </c>
      <c r="AN1781" t="e">
        <f t="shared" si="411"/>
        <v>#N/A</v>
      </c>
      <c r="AO1781" s="261" t="e">
        <f t="shared" si="412"/>
        <v>#N/A</v>
      </c>
      <c r="AP1781" s="261" t="e">
        <f t="shared" si="413"/>
        <v>#N/A</v>
      </c>
      <c r="AQ1781" s="261" t="e">
        <f t="shared" si="414"/>
        <v>#N/A</v>
      </c>
      <c r="BB1781">
        <f t="shared" si="417"/>
        <v>0</v>
      </c>
      <c r="BC1781">
        <f t="shared" si="415"/>
        <v>0</v>
      </c>
      <c r="BD1781" s="28">
        <f t="shared" si="416"/>
        <v>0</v>
      </c>
    </row>
    <row r="1782" spans="37:56" x14ac:dyDescent="0.25">
      <c r="AK1782">
        <v>0</v>
      </c>
      <c r="AL1782" t="e">
        <f t="shared" si="409"/>
        <v>#N/A</v>
      </c>
      <c r="AM1782" t="e">
        <f t="shared" si="410"/>
        <v>#N/A</v>
      </c>
      <c r="AN1782" t="e">
        <f t="shared" si="411"/>
        <v>#N/A</v>
      </c>
      <c r="AO1782" s="261" t="e">
        <f t="shared" si="412"/>
        <v>#N/A</v>
      </c>
      <c r="AP1782" s="261" t="e">
        <f t="shared" si="413"/>
        <v>#N/A</v>
      </c>
      <c r="AQ1782" s="261" t="e">
        <f t="shared" si="414"/>
        <v>#N/A</v>
      </c>
      <c r="BB1782">
        <f t="shared" si="417"/>
        <v>0</v>
      </c>
      <c r="BC1782">
        <f t="shared" si="415"/>
        <v>0</v>
      </c>
      <c r="BD1782" s="28">
        <f t="shared" si="416"/>
        <v>0</v>
      </c>
    </row>
    <row r="1783" spans="37:56" x14ac:dyDescent="0.25">
      <c r="AK1783">
        <v>0</v>
      </c>
      <c r="AL1783" t="e">
        <f t="shared" si="409"/>
        <v>#N/A</v>
      </c>
      <c r="AM1783" t="e">
        <f t="shared" si="410"/>
        <v>#N/A</v>
      </c>
      <c r="AN1783" t="e">
        <f t="shared" si="411"/>
        <v>#N/A</v>
      </c>
      <c r="AO1783" s="261" t="e">
        <f t="shared" si="412"/>
        <v>#N/A</v>
      </c>
      <c r="AP1783" s="261" t="e">
        <f t="shared" si="413"/>
        <v>#N/A</v>
      </c>
      <c r="AQ1783" s="261" t="e">
        <f t="shared" si="414"/>
        <v>#N/A</v>
      </c>
      <c r="BB1783">
        <f t="shared" si="417"/>
        <v>0</v>
      </c>
      <c r="BC1783">
        <f t="shared" si="415"/>
        <v>0</v>
      </c>
      <c r="BD1783" s="28">
        <f t="shared" si="416"/>
        <v>0</v>
      </c>
    </row>
    <row r="1784" spans="37:56" x14ac:dyDescent="0.25">
      <c r="AK1784">
        <v>0</v>
      </c>
      <c r="AL1784" t="e">
        <f t="shared" si="409"/>
        <v>#N/A</v>
      </c>
      <c r="AM1784" t="e">
        <f t="shared" si="410"/>
        <v>#N/A</v>
      </c>
      <c r="AN1784" t="e">
        <f t="shared" si="411"/>
        <v>#N/A</v>
      </c>
      <c r="AO1784" s="261" t="e">
        <f t="shared" si="412"/>
        <v>#N/A</v>
      </c>
      <c r="AP1784" s="261" t="e">
        <f t="shared" si="413"/>
        <v>#N/A</v>
      </c>
      <c r="AQ1784" s="261" t="e">
        <f t="shared" si="414"/>
        <v>#N/A</v>
      </c>
      <c r="BB1784">
        <f t="shared" si="417"/>
        <v>0</v>
      </c>
      <c r="BC1784">
        <f t="shared" si="415"/>
        <v>0</v>
      </c>
      <c r="BD1784" s="28">
        <f t="shared" si="416"/>
        <v>0</v>
      </c>
    </row>
    <row r="1785" spans="37:56" x14ac:dyDescent="0.25">
      <c r="AK1785">
        <v>0</v>
      </c>
      <c r="AL1785" t="e">
        <f t="shared" si="409"/>
        <v>#N/A</v>
      </c>
      <c r="AM1785" t="e">
        <f t="shared" si="410"/>
        <v>#N/A</v>
      </c>
      <c r="AN1785" t="e">
        <f t="shared" si="411"/>
        <v>#N/A</v>
      </c>
      <c r="AO1785" s="261" t="e">
        <f t="shared" si="412"/>
        <v>#N/A</v>
      </c>
      <c r="AP1785" s="261" t="e">
        <f t="shared" si="413"/>
        <v>#N/A</v>
      </c>
      <c r="AQ1785" s="261" t="e">
        <f t="shared" si="414"/>
        <v>#N/A</v>
      </c>
      <c r="BB1785">
        <f t="shared" si="417"/>
        <v>0</v>
      </c>
      <c r="BC1785">
        <f t="shared" si="415"/>
        <v>0</v>
      </c>
      <c r="BD1785" s="28">
        <f t="shared" si="416"/>
        <v>0</v>
      </c>
    </row>
    <row r="1786" spans="37:56" x14ac:dyDescent="0.25">
      <c r="AK1786">
        <v>0</v>
      </c>
      <c r="AL1786" t="e">
        <f t="shared" si="409"/>
        <v>#N/A</v>
      </c>
      <c r="AM1786" t="e">
        <f t="shared" si="410"/>
        <v>#N/A</v>
      </c>
      <c r="AN1786" t="e">
        <f t="shared" si="411"/>
        <v>#N/A</v>
      </c>
      <c r="AO1786" s="261" t="e">
        <f t="shared" si="412"/>
        <v>#N/A</v>
      </c>
      <c r="AP1786" s="261" t="e">
        <f t="shared" si="413"/>
        <v>#N/A</v>
      </c>
      <c r="AQ1786" s="261" t="e">
        <f t="shared" si="414"/>
        <v>#N/A</v>
      </c>
      <c r="BB1786">
        <f t="shared" si="417"/>
        <v>0</v>
      </c>
      <c r="BC1786">
        <f t="shared" si="415"/>
        <v>0</v>
      </c>
      <c r="BD1786" s="28">
        <f t="shared" si="416"/>
        <v>0</v>
      </c>
    </row>
    <row r="1787" spans="37:56" x14ac:dyDescent="0.25">
      <c r="AK1787">
        <v>0</v>
      </c>
      <c r="AL1787" t="e">
        <f t="shared" si="409"/>
        <v>#N/A</v>
      </c>
      <c r="AM1787" t="e">
        <f t="shared" si="410"/>
        <v>#N/A</v>
      </c>
      <c r="AN1787" t="e">
        <f t="shared" si="411"/>
        <v>#N/A</v>
      </c>
      <c r="AO1787" s="261" t="e">
        <f t="shared" si="412"/>
        <v>#N/A</v>
      </c>
      <c r="AP1787" s="261" t="e">
        <f t="shared" si="413"/>
        <v>#N/A</v>
      </c>
      <c r="AQ1787" s="261" t="e">
        <f t="shared" si="414"/>
        <v>#N/A</v>
      </c>
      <c r="BB1787">
        <f t="shared" si="417"/>
        <v>0</v>
      </c>
      <c r="BC1787">
        <f t="shared" si="415"/>
        <v>0</v>
      </c>
      <c r="BD1787" s="28">
        <f t="shared" si="416"/>
        <v>0</v>
      </c>
    </row>
    <row r="1788" spans="37:56" x14ac:dyDescent="0.25">
      <c r="AK1788">
        <v>0</v>
      </c>
      <c r="AL1788" t="e">
        <f t="shared" si="409"/>
        <v>#N/A</v>
      </c>
      <c r="AM1788" t="e">
        <f t="shared" si="410"/>
        <v>#N/A</v>
      </c>
      <c r="AN1788" t="e">
        <f t="shared" si="411"/>
        <v>#N/A</v>
      </c>
      <c r="AO1788" s="261" t="e">
        <f t="shared" si="412"/>
        <v>#N/A</v>
      </c>
      <c r="AP1788" s="261" t="e">
        <f t="shared" si="413"/>
        <v>#N/A</v>
      </c>
      <c r="AQ1788" s="261" t="e">
        <f t="shared" si="414"/>
        <v>#N/A</v>
      </c>
      <c r="BB1788">
        <f t="shared" si="417"/>
        <v>0</v>
      </c>
      <c r="BC1788">
        <f t="shared" si="415"/>
        <v>0</v>
      </c>
      <c r="BD1788" s="28">
        <f t="shared" si="416"/>
        <v>0</v>
      </c>
    </row>
    <row r="1789" spans="37:56" x14ac:dyDescent="0.25">
      <c r="AK1789">
        <v>0</v>
      </c>
      <c r="AL1789" t="e">
        <f t="shared" si="409"/>
        <v>#N/A</v>
      </c>
      <c r="AM1789" t="e">
        <f t="shared" si="410"/>
        <v>#N/A</v>
      </c>
      <c r="AN1789" t="e">
        <f t="shared" si="411"/>
        <v>#N/A</v>
      </c>
      <c r="AO1789" s="261" t="e">
        <f t="shared" si="412"/>
        <v>#N/A</v>
      </c>
      <c r="AP1789" s="261" t="e">
        <f t="shared" si="413"/>
        <v>#N/A</v>
      </c>
      <c r="AQ1789" s="261" t="e">
        <f t="shared" si="414"/>
        <v>#N/A</v>
      </c>
      <c r="BB1789">
        <f t="shared" si="417"/>
        <v>0</v>
      </c>
      <c r="BC1789">
        <f t="shared" si="415"/>
        <v>0</v>
      </c>
      <c r="BD1789" s="28">
        <f t="shared" si="416"/>
        <v>0</v>
      </c>
    </row>
    <row r="1790" spans="37:56" x14ac:dyDescent="0.25">
      <c r="AK1790">
        <v>0</v>
      </c>
      <c r="AL1790" t="e">
        <f t="shared" si="409"/>
        <v>#N/A</v>
      </c>
      <c r="AM1790" t="e">
        <f t="shared" si="410"/>
        <v>#N/A</v>
      </c>
      <c r="AN1790" t="e">
        <f t="shared" si="411"/>
        <v>#N/A</v>
      </c>
      <c r="AO1790" s="261" t="e">
        <f t="shared" si="412"/>
        <v>#N/A</v>
      </c>
      <c r="AP1790" s="261" t="e">
        <f t="shared" si="413"/>
        <v>#N/A</v>
      </c>
      <c r="AQ1790" s="261" t="e">
        <f t="shared" si="414"/>
        <v>#N/A</v>
      </c>
      <c r="BB1790">
        <f t="shared" si="417"/>
        <v>0</v>
      </c>
      <c r="BC1790">
        <f t="shared" si="415"/>
        <v>0</v>
      </c>
      <c r="BD1790" s="28">
        <f t="shared" si="416"/>
        <v>0</v>
      </c>
    </row>
    <row r="1791" spans="37:56" x14ac:dyDescent="0.25">
      <c r="AK1791">
        <v>0</v>
      </c>
      <c r="AL1791" t="e">
        <f t="shared" si="409"/>
        <v>#N/A</v>
      </c>
      <c r="AM1791" t="e">
        <f t="shared" si="410"/>
        <v>#N/A</v>
      </c>
      <c r="AN1791" t="e">
        <f t="shared" si="411"/>
        <v>#N/A</v>
      </c>
      <c r="AO1791" s="261" t="e">
        <f t="shared" si="412"/>
        <v>#N/A</v>
      </c>
      <c r="AP1791" s="261" t="e">
        <f t="shared" si="413"/>
        <v>#N/A</v>
      </c>
      <c r="AQ1791" s="261" t="e">
        <f t="shared" si="414"/>
        <v>#N/A</v>
      </c>
      <c r="BB1791">
        <f t="shared" si="417"/>
        <v>0</v>
      </c>
      <c r="BC1791">
        <f t="shared" si="415"/>
        <v>0</v>
      </c>
      <c r="BD1791" s="28">
        <f t="shared" si="416"/>
        <v>0</v>
      </c>
    </row>
    <row r="1792" spans="37:56" x14ac:dyDescent="0.25">
      <c r="AK1792">
        <v>0</v>
      </c>
      <c r="AL1792" t="e">
        <f t="shared" si="409"/>
        <v>#N/A</v>
      </c>
      <c r="AM1792" t="e">
        <f t="shared" si="410"/>
        <v>#N/A</v>
      </c>
      <c r="AN1792" t="e">
        <f t="shared" si="411"/>
        <v>#N/A</v>
      </c>
      <c r="AO1792" s="261" t="e">
        <f t="shared" si="412"/>
        <v>#N/A</v>
      </c>
      <c r="AP1792" s="261" t="e">
        <f t="shared" si="413"/>
        <v>#N/A</v>
      </c>
      <c r="AQ1792" s="261" t="e">
        <f t="shared" si="414"/>
        <v>#N/A</v>
      </c>
      <c r="BB1792">
        <f t="shared" si="417"/>
        <v>0</v>
      </c>
      <c r="BC1792">
        <f t="shared" si="415"/>
        <v>0</v>
      </c>
      <c r="BD1792" s="28">
        <f t="shared" si="416"/>
        <v>0</v>
      </c>
    </row>
    <row r="1793" spans="37:56" x14ac:dyDescent="0.25">
      <c r="AK1793">
        <v>0</v>
      </c>
      <c r="AL1793" t="e">
        <f t="shared" si="409"/>
        <v>#N/A</v>
      </c>
      <c r="AM1793" t="e">
        <f t="shared" si="410"/>
        <v>#N/A</v>
      </c>
      <c r="AN1793" t="e">
        <f t="shared" si="411"/>
        <v>#N/A</v>
      </c>
      <c r="AO1793" s="261" t="e">
        <f t="shared" si="412"/>
        <v>#N/A</v>
      </c>
      <c r="AP1793" s="261" t="e">
        <f t="shared" si="413"/>
        <v>#N/A</v>
      </c>
      <c r="AQ1793" s="261" t="e">
        <f t="shared" si="414"/>
        <v>#N/A</v>
      </c>
      <c r="BB1793">
        <f t="shared" si="417"/>
        <v>0</v>
      </c>
      <c r="BC1793">
        <f t="shared" si="415"/>
        <v>0</v>
      </c>
      <c r="BD1793" s="28">
        <f t="shared" si="416"/>
        <v>0</v>
      </c>
    </row>
    <row r="1794" spans="37:56" x14ac:dyDescent="0.25">
      <c r="AK1794">
        <v>0</v>
      </c>
      <c r="AL1794" t="e">
        <f t="shared" si="409"/>
        <v>#N/A</v>
      </c>
      <c r="AM1794" t="e">
        <f t="shared" si="410"/>
        <v>#N/A</v>
      </c>
      <c r="AN1794" t="e">
        <f t="shared" si="411"/>
        <v>#N/A</v>
      </c>
      <c r="AO1794" s="261" t="e">
        <f t="shared" si="412"/>
        <v>#N/A</v>
      </c>
      <c r="AP1794" s="261" t="e">
        <f t="shared" si="413"/>
        <v>#N/A</v>
      </c>
      <c r="AQ1794" s="261" t="e">
        <f t="shared" si="414"/>
        <v>#N/A</v>
      </c>
      <c r="BB1794">
        <f t="shared" si="417"/>
        <v>0</v>
      </c>
      <c r="BC1794">
        <f t="shared" si="415"/>
        <v>0</v>
      </c>
      <c r="BD1794" s="28">
        <f t="shared" si="416"/>
        <v>0</v>
      </c>
    </row>
    <row r="1795" spans="37:56" x14ac:dyDescent="0.25">
      <c r="AK1795">
        <v>0</v>
      </c>
      <c r="AL1795" t="e">
        <f t="shared" ref="AL1795:AL1858" si="418">_xlfn.XLOOKUP(AK1795,A:A,F:F)</f>
        <v>#N/A</v>
      </c>
      <c r="AM1795" t="e">
        <f t="shared" ref="AM1795:AM1858" si="419">_xlfn.XLOOKUP(AK1795,A:A,J:J)</f>
        <v>#N/A</v>
      </c>
      <c r="AN1795" t="e">
        <f t="shared" ref="AN1795:AN1858" si="420">_xlfn.XLOOKUP(AK1795,A:A,M:M)+_xlfn.XLOOKUP(AK1795,A:A,N:N)</f>
        <v>#N/A</v>
      </c>
      <c r="AO1795" s="261" t="e">
        <f t="shared" ref="AO1795:AO1858" si="421">_xlfn.XLOOKUP(AK1795,A:A,AG:AG)</f>
        <v>#N/A</v>
      </c>
      <c r="AP1795" s="261" t="e">
        <f t="shared" ref="AP1795:AP1858" si="422">_xlfn.XLOOKUP(AK1795,A:A,AD:AD)</f>
        <v>#N/A</v>
      </c>
      <c r="AQ1795" s="261" t="e">
        <f t="shared" ref="AQ1795:AQ1858" si="423">_xlfn.XLOOKUP(AK1795,A:A,AE:AE)</f>
        <v>#N/A</v>
      </c>
      <c r="BB1795">
        <f t="shared" si="417"/>
        <v>0</v>
      </c>
      <c r="BC1795">
        <f t="shared" ref="BC1795:BC1858" si="424">_xlfn.XLOOKUP(BA1795,A:A,J:J)</f>
        <v>0</v>
      </c>
      <c r="BD1795" s="28">
        <f t="shared" ref="BD1795:BD1858" si="425">_xlfn.XLOOKUP(BA1795,A:A,M:M)+_xlfn.XLOOKUP(BA1795,A:A,N:N)</f>
        <v>0</v>
      </c>
    </row>
    <row r="1796" spans="37:56" x14ac:dyDescent="0.25">
      <c r="AK1796">
        <v>0</v>
      </c>
      <c r="AL1796" t="e">
        <f t="shared" si="418"/>
        <v>#N/A</v>
      </c>
      <c r="AM1796" t="e">
        <f t="shared" si="419"/>
        <v>#N/A</v>
      </c>
      <c r="AN1796" t="e">
        <f t="shared" si="420"/>
        <v>#N/A</v>
      </c>
      <c r="AO1796" s="261" t="e">
        <f t="shared" si="421"/>
        <v>#N/A</v>
      </c>
      <c r="AP1796" s="261" t="e">
        <f t="shared" si="422"/>
        <v>#N/A</v>
      </c>
      <c r="AQ1796" s="261" t="e">
        <f t="shared" si="423"/>
        <v>#N/A</v>
      </c>
      <c r="BB1796">
        <f t="shared" si="417"/>
        <v>0</v>
      </c>
      <c r="BC1796">
        <f t="shared" si="424"/>
        <v>0</v>
      </c>
      <c r="BD1796" s="28">
        <f t="shared" si="425"/>
        <v>0</v>
      </c>
    </row>
    <row r="1797" spans="37:56" x14ac:dyDescent="0.25">
      <c r="AK1797">
        <v>0</v>
      </c>
      <c r="AL1797" t="e">
        <f t="shared" si="418"/>
        <v>#N/A</v>
      </c>
      <c r="AM1797" t="e">
        <f t="shared" si="419"/>
        <v>#N/A</v>
      </c>
      <c r="AN1797" t="e">
        <f t="shared" si="420"/>
        <v>#N/A</v>
      </c>
      <c r="AO1797" s="261" t="e">
        <f t="shared" si="421"/>
        <v>#N/A</v>
      </c>
      <c r="AP1797" s="261" t="e">
        <f t="shared" si="422"/>
        <v>#N/A</v>
      </c>
      <c r="AQ1797" s="261" t="e">
        <f t="shared" si="423"/>
        <v>#N/A</v>
      </c>
      <c r="BB1797">
        <f t="shared" si="417"/>
        <v>0</v>
      </c>
      <c r="BC1797">
        <f t="shared" si="424"/>
        <v>0</v>
      </c>
      <c r="BD1797" s="28">
        <f t="shared" si="425"/>
        <v>0</v>
      </c>
    </row>
    <row r="1798" spans="37:56" x14ac:dyDescent="0.25">
      <c r="AK1798">
        <v>0</v>
      </c>
      <c r="AL1798" t="e">
        <f t="shared" si="418"/>
        <v>#N/A</v>
      </c>
      <c r="AM1798" t="e">
        <f t="shared" si="419"/>
        <v>#N/A</v>
      </c>
      <c r="AN1798" t="e">
        <f t="shared" si="420"/>
        <v>#N/A</v>
      </c>
      <c r="AO1798" s="261" t="e">
        <f t="shared" si="421"/>
        <v>#N/A</v>
      </c>
      <c r="AP1798" s="261" t="e">
        <f t="shared" si="422"/>
        <v>#N/A</v>
      </c>
      <c r="AQ1798" s="261" t="e">
        <f t="shared" si="423"/>
        <v>#N/A</v>
      </c>
      <c r="BB1798">
        <f t="shared" ref="BB1798:BB1861" si="426">_xlfn.XLOOKUP(BA1798,A:A,E:E)</f>
        <v>0</v>
      </c>
      <c r="BC1798">
        <f t="shared" si="424"/>
        <v>0</v>
      </c>
      <c r="BD1798" s="28">
        <f t="shared" si="425"/>
        <v>0</v>
      </c>
    </row>
    <row r="1799" spans="37:56" x14ac:dyDescent="0.25">
      <c r="AK1799">
        <v>0</v>
      </c>
      <c r="AL1799" t="e">
        <f t="shared" si="418"/>
        <v>#N/A</v>
      </c>
      <c r="AM1799" t="e">
        <f t="shared" si="419"/>
        <v>#N/A</v>
      </c>
      <c r="AN1799" t="e">
        <f t="shared" si="420"/>
        <v>#N/A</v>
      </c>
      <c r="AO1799" s="261" t="e">
        <f t="shared" si="421"/>
        <v>#N/A</v>
      </c>
      <c r="AP1799" s="261" t="e">
        <f t="shared" si="422"/>
        <v>#N/A</v>
      </c>
      <c r="AQ1799" s="261" t="e">
        <f t="shared" si="423"/>
        <v>#N/A</v>
      </c>
      <c r="BB1799">
        <f t="shared" si="426"/>
        <v>0</v>
      </c>
      <c r="BC1799">
        <f t="shared" si="424"/>
        <v>0</v>
      </c>
      <c r="BD1799" s="28">
        <f t="shared" si="425"/>
        <v>0</v>
      </c>
    </row>
    <row r="1800" spans="37:56" x14ac:dyDescent="0.25">
      <c r="AK1800">
        <v>0</v>
      </c>
      <c r="AL1800" t="e">
        <f t="shared" si="418"/>
        <v>#N/A</v>
      </c>
      <c r="AM1800" t="e">
        <f t="shared" si="419"/>
        <v>#N/A</v>
      </c>
      <c r="AN1800" t="e">
        <f t="shared" si="420"/>
        <v>#N/A</v>
      </c>
      <c r="AO1800" s="261" t="e">
        <f t="shared" si="421"/>
        <v>#N/A</v>
      </c>
      <c r="AP1800" s="261" t="e">
        <f t="shared" si="422"/>
        <v>#N/A</v>
      </c>
      <c r="AQ1800" s="261" t="e">
        <f t="shared" si="423"/>
        <v>#N/A</v>
      </c>
      <c r="BB1800">
        <f t="shared" si="426"/>
        <v>0</v>
      </c>
      <c r="BC1800">
        <f t="shared" si="424"/>
        <v>0</v>
      </c>
      <c r="BD1800" s="28">
        <f t="shared" si="425"/>
        <v>0</v>
      </c>
    </row>
    <row r="1801" spans="37:56" x14ac:dyDescent="0.25">
      <c r="AK1801">
        <v>0</v>
      </c>
      <c r="AL1801" t="e">
        <f t="shared" si="418"/>
        <v>#N/A</v>
      </c>
      <c r="AM1801" t="e">
        <f t="shared" si="419"/>
        <v>#N/A</v>
      </c>
      <c r="AN1801" t="e">
        <f t="shared" si="420"/>
        <v>#N/A</v>
      </c>
      <c r="AO1801" s="261" t="e">
        <f t="shared" si="421"/>
        <v>#N/A</v>
      </c>
      <c r="AP1801" s="261" t="e">
        <f t="shared" si="422"/>
        <v>#N/A</v>
      </c>
      <c r="AQ1801" s="261" t="e">
        <f t="shared" si="423"/>
        <v>#N/A</v>
      </c>
      <c r="BB1801">
        <f t="shared" si="426"/>
        <v>0</v>
      </c>
      <c r="BC1801">
        <f t="shared" si="424"/>
        <v>0</v>
      </c>
      <c r="BD1801" s="28">
        <f t="shared" si="425"/>
        <v>0</v>
      </c>
    </row>
    <row r="1802" spans="37:56" x14ac:dyDescent="0.25">
      <c r="AK1802">
        <v>0</v>
      </c>
      <c r="AL1802" t="e">
        <f t="shared" si="418"/>
        <v>#N/A</v>
      </c>
      <c r="AM1802" t="e">
        <f t="shared" si="419"/>
        <v>#N/A</v>
      </c>
      <c r="AN1802" t="e">
        <f t="shared" si="420"/>
        <v>#N/A</v>
      </c>
      <c r="AO1802" s="261" t="e">
        <f t="shared" si="421"/>
        <v>#N/A</v>
      </c>
      <c r="AP1802" s="261" t="e">
        <f t="shared" si="422"/>
        <v>#N/A</v>
      </c>
      <c r="AQ1802" s="261" t="e">
        <f t="shared" si="423"/>
        <v>#N/A</v>
      </c>
      <c r="BB1802">
        <f t="shared" si="426"/>
        <v>0</v>
      </c>
      <c r="BC1802">
        <f t="shared" si="424"/>
        <v>0</v>
      </c>
      <c r="BD1802" s="28">
        <f t="shared" si="425"/>
        <v>0</v>
      </c>
    </row>
    <row r="1803" spans="37:56" x14ac:dyDescent="0.25">
      <c r="AK1803">
        <v>0</v>
      </c>
      <c r="AL1803" t="e">
        <f t="shared" si="418"/>
        <v>#N/A</v>
      </c>
      <c r="AM1803" t="e">
        <f t="shared" si="419"/>
        <v>#N/A</v>
      </c>
      <c r="AN1803" t="e">
        <f t="shared" si="420"/>
        <v>#N/A</v>
      </c>
      <c r="AO1803" s="261" t="e">
        <f t="shared" si="421"/>
        <v>#N/A</v>
      </c>
      <c r="AP1803" s="261" t="e">
        <f t="shared" si="422"/>
        <v>#N/A</v>
      </c>
      <c r="AQ1803" s="261" t="e">
        <f t="shared" si="423"/>
        <v>#N/A</v>
      </c>
      <c r="BB1803">
        <f t="shared" si="426"/>
        <v>0</v>
      </c>
      <c r="BC1803">
        <f t="shared" si="424"/>
        <v>0</v>
      </c>
      <c r="BD1803" s="28">
        <f t="shared" si="425"/>
        <v>0</v>
      </c>
    </row>
    <row r="1804" spans="37:56" x14ac:dyDescent="0.25">
      <c r="AK1804">
        <v>0</v>
      </c>
      <c r="AL1804" t="e">
        <f t="shared" si="418"/>
        <v>#N/A</v>
      </c>
      <c r="AM1804" t="e">
        <f t="shared" si="419"/>
        <v>#N/A</v>
      </c>
      <c r="AN1804" t="e">
        <f t="shared" si="420"/>
        <v>#N/A</v>
      </c>
      <c r="AO1804" s="261" t="e">
        <f t="shared" si="421"/>
        <v>#N/A</v>
      </c>
      <c r="AP1804" s="261" t="e">
        <f t="shared" si="422"/>
        <v>#N/A</v>
      </c>
      <c r="AQ1804" s="261" t="e">
        <f t="shared" si="423"/>
        <v>#N/A</v>
      </c>
      <c r="BB1804">
        <f t="shared" si="426"/>
        <v>0</v>
      </c>
      <c r="BC1804">
        <f t="shared" si="424"/>
        <v>0</v>
      </c>
      <c r="BD1804" s="28">
        <f t="shared" si="425"/>
        <v>0</v>
      </c>
    </row>
    <row r="1805" spans="37:56" x14ac:dyDescent="0.25">
      <c r="AK1805">
        <v>0</v>
      </c>
      <c r="AL1805" t="e">
        <f t="shared" si="418"/>
        <v>#N/A</v>
      </c>
      <c r="AM1805" t="e">
        <f t="shared" si="419"/>
        <v>#N/A</v>
      </c>
      <c r="AN1805" t="e">
        <f t="shared" si="420"/>
        <v>#N/A</v>
      </c>
      <c r="AO1805" s="261" t="e">
        <f t="shared" si="421"/>
        <v>#N/A</v>
      </c>
      <c r="AP1805" s="261" t="e">
        <f t="shared" si="422"/>
        <v>#N/A</v>
      </c>
      <c r="AQ1805" s="261" t="e">
        <f t="shared" si="423"/>
        <v>#N/A</v>
      </c>
      <c r="BB1805">
        <f t="shared" si="426"/>
        <v>0</v>
      </c>
      <c r="BC1805">
        <f t="shared" si="424"/>
        <v>0</v>
      </c>
      <c r="BD1805" s="28">
        <f t="shared" si="425"/>
        <v>0</v>
      </c>
    </row>
    <row r="1806" spans="37:56" x14ac:dyDescent="0.25">
      <c r="AK1806">
        <v>0</v>
      </c>
      <c r="AL1806" t="e">
        <f t="shared" si="418"/>
        <v>#N/A</v>
      </c>
      <c r="AM1806" t="e">
        <f t="shared" si="419"/>
        <v>#N/A</v>
      </c>
      <c r="AN1806" t="e">
        <f t="shared" si="420"/>
        <v>#N/A</v>
      </c>
      <c r="AO1806" s="261" t="e">
        <f t="shared" si="421"/>
        <v>#N/A</v>
      </c>
      <c r="AP1806" s="261" t="e">
        <f t="shared" si="422"/>
        <v>#N/A</v>
      </c>
      <c r="AQ1806" s="261" t="e">
        <f t="shared" si="423"/>
        <v>#N/A</v>
      </c>
      <c r="BB1806">
        <f t="shared" si="426"/>
        <v>0</v>
      </c>
      <c r="BC1806">
        <f t="shared" si="424"/>
        <v>0</v>
      </c>
      <c r="BD1806" s="28">
        <f t="shared" si="425"/>
        <v>0</v>
      </c>
    </row>
    <row r="1807" spans="37:56" x14ac:dyDescent="0.25">
      <c r="AK1807">
        <v>0</v>
      </c>
      <c r="AL1807" t="e">
        <f t="shared" si="418"/>
        <v>#N/A</v>
      </c>
      <c r="AM1807" t="e">
        <f t="shared" si="419"/>
        <v>#N/A</v>
      </c>
      <c r="AN1807" t="e">
        <f t="shared" si="420"/>
        <v>#N/A</v>
      </c>
      <c r="AO1807" s="261" t="e">
        <f t="shared" si="421"/>
        <v>#N/A</v>
      </c>
      <c r="AP1807" s="261" t="e">
        <f t="shared" si="422"/>
        <v>#N/A</v>
      </c>
      <c r="AQ1807" s="261" t="e">
        <f t="shared" si="423"/>
        <v>#N/A</v>
      </c>
      <c r="BB1807">
        <f t="shared" si="426"/>
        <v>0</v>
      </c>
      <c r="BC1807">
        <f t="shared" si="424"/>
        <v>0</v>
      </c>
      <c r="BD1807" s="28">
        <f t="shared" si="425"/>
        <v>0</v>
      </c>
    </row>
    <row r="1808" spans="37:56" x14ac:dyDescent="0.25">
      <c r="AK1808">
        <v>0</v>
      </c>
      <c r="AL1808" t="e">
        <f t="shared" si="418"/>
        <v>#N/A</v>
      </c>
      <c r="AM1808" t="e">
        <f t="shared" si="419"/>
        <v>#N/A</v>
      </c>
      <c r="AN1808" t="e">
        <f t="shared" si="420"/>
        <v>#N/A</v>
      </c>
      <c r="AO1808" s="261" t="e">
        <f t="shared" si="421"/>
        <v>#N/A</v>
      </c>
      <c r="AP1808" s="261" t="e">
        <f t="shared" si="422"/>
        <v>#N/A</v>
      </c>
      <c r="AQ1808" s="261" t="e">
        <f t="shared" si="423"/>
        <v>#N/A</v>
      </c>
      <c r="BB1808">
        <f t="shared" si="426"/>
        <v>0</v>
      </c>
      <c r="BC1808">
        <f t="shared" si="424"/>
        <v>0</v>
      </c>
      <c r="BD1808" s="28">
        <f t="shared" si="425"/>
        <v>0</v>
      </c>
    </row>
    <row r="1809" spans="37:56" x14ac:dyDescent="0.25">
      <c r="AK1809">
        <v>0</v>
      </c>
      <c r="AL1809" t="e">
        <f t="shared" si="418"/>
        <v>#N/A</v>
      </c>
      <c r="AM1809" t="e">
        <f t="shared" si="419"/>
        <v>#N/A</v>
      </c>
      <c r="AN1809" t="e">
        <f t="shared" si="420"/>
        <v>#N/A</v>
      </c>
      <c r="AO1809" s="261" t="e">
        <f t="shared" si="421"/>
        <v>#N/A</v>
      </c>
      <c r="AP1809" s="261" t="e">
        <f t="shared" si="422"/>
        <v>#N/A</v>
      </c>
      <c r="AQ1809" s="261" t="e">
        <f t="shared" si="423"/>
        <v>#N/A</v>
      </c>
      <c r="BB1809">
        <f t="shared" si="426"/>
        <v>0</v>
      </c>
      <c r="BC1809">
        <f t="shared" si="424"/>
        <v>0</v>
      </c>
      <c r="BD1809" s="28">
        <f t="shared" si="425"/>
        <v>0</v>
      </c>
    </row>
    <row r="1810" spans="37:56" x14ac:dyDescent="0.25">
      <c r="AK1810">
        <v>0</v>
      </c>
      <c r="AL1810" t="e">
        <f t="shared" si="418"/>
        <v>#N/A</v>
      </c>
      <c r="AM1810" t="e">
        <f t="shared" si="419"/>
        <v>#N/A</v>
      </c>
      <c r="AN1810" t="e">
        <f t="shared" si="420"/>
        <v>#N/A</v>
      </c>
      <c r="AO1810" s="261" t="e">
        <f t="shared" si="421"/>
        <v>#N/A</v>
      </c>
      <c r="AP1810" s="261" t="e">
        <f t="shared" si="422"/>
        <v>#N/A</v>
      </c>
      <c r="AQ1810" s="261" t="e">
        <f t="shared" si="423"/>
        <v>#N/A</v>
      </c>
      <c r="BB1810">
        <f t="shared" si="426"/>
        <v>0</v>
      </c>
      <c r="BC1810">
        <f t="shared" si="424"/>
        <v>0</v>
      </c>
      <c r="BD1810" s="28">
        <f t="shared" si="425"/>
        <v>0</v>
      </c>
    </row>
    <row r="1811" spans="37:56" x14ac:dyDescent="0.25">
      <c r="AK1811">
        <v>0</v>
      </c>
      <c r="AL1811" t="e">
        <f t="shared" si="418"/>
        <v>#N/A</v>
      </c>
      <c r="AM1811" t="e">
        <f t="shared" si="419"/>
        <v>#N/A</v>
      </c>
      <c r="AN1811" t="e">
        <f t="shared" si="420"/>
        <v>#N/A</v>
      </c>
      <c r="AO1811" s="261" t="e">
        <f t="shared" si="421"/>
        <v>#N/A</v>
      </c>
      <c r="AP1811" s="261" t="e">
        <f t="shared" si="422"/>
        <v>#N/A</v>
      </c>
      <c r="AQ1811" s="261" t="e">
        <f t="shared" si="423"/>
        <v>#N/A</v>
      </c>
      <c r="BB1811">
        <f t="shared" si="426"/>
        <v>0</v>
      </c>
      <c r="BC1811">
        <f t="shared" si="424"/>
        <v>0</v>
      </c>
      <c r="BD1811" s="28">
        <f t="shared" si="425"/>
        <v>0</v>
      </c>
    </row>
    <row r="1812" spans="37:56" x14ac:dyDescent="0.25">
      <c r="AK1812">
        <v>0</v>
      </c>
      <c r="AL1812" t="e">
        <f t="shared" si="418"/>
        <v>#N/A</v>
      </c>
      <c r="AM1812" t="e">
        <f t="shared" si="419"/>
        <v>#N/A</v>
      </c>
      <c r="AN1812" t="e">
        <f t="shared" si="420"/>
        <v>#N/A</v>
      </c>
      <c r="AO1812" s="261" t="e">
        <f t="shared" si="421"/>
        <v>#N/A</v>
      </c>
      <c r="AP1812" s="261" t="e">
        <f t="shared" si="422"/>
        <v>#N/A</v>
      </c>
      <c r="AQ1812" s="261" t="e">
        <f t="shared" si="423"/>
        <v>#N/A</v>
      </c>
      <c r="BB1812">
        <f t="shared" si="426"/>
        <v>0</v>
      </c>
      <c r="BC1812">
        <f t="shared" si="424"/>
        <v>0</v>
      </c>
      <c r="BD1812" s="28">
        <f t="shared" si="425"/>
        <v>0</v>
      </c>
    </row>
    <row r="1813" spans="37:56" x14ac:dyDescent="0.25">
      <c r="AK1813">
        <v>0</v>
      </c>
      <c r="AL1813" t="e">
        <f t="shared" si="418"/>
        <v>#N/A</v>
      </c>
      <c r="AM1813" t="e">
        <f t="shared" si="419"/>
        <v>#N/A</v>
      </c>
      <c r="AN1813" t="e">
        <f t="shared" si="420"/>
        <v>#N/A</v>
      </c>
      <c r="AO1813" s="261" t="e">
        <f t="shared" si="421"/>
        <v>#N/A</v>
      </c>
      <c r="AP1813" s="261" t="e">
        <f t="shared" si="422"/>
        <v>#N/A</v>
      </c>
      <c r="AQ1813" s="261" t="e">
        <f t="shared" si="423"/>
        <v>#N/A</v>
      </c>
      <c r="BB1813">
        <f t="shared" si="426"/>
        <v>0</v>
      </c>
      <c r="BC1813">
        <f t="shared" si="424"/>
        <v>0</v>
      </c>
      <c r="BD1813" s="28">
        <f t="shared" si="425"/>
        <v>0</v>
      </c>
    </row>
    <row r="1814" spans="37:56" x14ac:dyDescent="0.25">
      <c r="AK1814">
        <v>0</v>
      </c>
      <c r="AL1814" t="e">
        <f t="shared" si="418"/>
        <v>#N/A</v>
      </c>
      <c r="AM1814" t="e">
        <f t="shared" si="419"/>
        <v>#N/A</v>
      </c>
      <c r="AN1814" t="e">
        <f t="shared" si="420"/>
        <v>#N/A</v>
      </c>
      <c r="AO1814" s="261" t="e">
        <f t="shared" si="421"/>
        <v>#N/A</v>
      </c>
      <c r="AP1814" s="261" t="e">
        <f t="shared" si="422"/>
        <v>#N/A</v>
      </c>
      <c r="AQ1814" s="261" t="e">
        <f t="shared" si="423"/>
        <v>#N/A</v>
      </c>
      <c r="BB1814">
        <f t="shared" si="426"/>
        <v>0</v>
      </c>
      <c r="BC1814">
        <f t="shared" si="424"/>
        <v>0</v>
      </c>
      <c r="BD1814" s="28">
        <f t="shared" si="425"/>
        <v>0</v>
      </c>
    </row>
    <row r="1815" spans="37:56" x14ac:dyDescent="0.25">
      <c r="AK1815">
        <v>0</v>
      </c>
      <c r="AL1815" t="e">
        <f t="shared" si="418"/>
        <v>#N/A</v>
      </c>
      <c r="AM1815" t="e">
        <f t="shared" si="419"/>
        <v>#N/A</v>
      </c>
      <c r="AN1815" t="e">
        <f t="shared" si="420"/>
        <v>#N/A</v>
      </c>
      <c r="AO1815" s="261" t="e">
        <f t="shared" si="421"/>
        <v>#N/A</v>
      </c>
      <c r="AP1815" s="261" t="e">
        <f t="shared" si="422"/>
        <v>#N/A</v>
      </c>
      <c r="AQ1815" s="261" t="e">
        <f t="shared" si="423"/>
        <v>#N/A</v>
      </c>
      <c r="BB1815">
        <f t="shared" si="426"/>
        <v>0</v>
      </c>
      <c r="BC1815">
        <f t="shared" si="424"/>
        <v>0</v>
      </c>
      <c r="BD1815" s="28">
        <f t="shared" si="425"/>
        <v>0</v>
      </c>
    </row>
    <row r="1816" spans="37:56" x14ac:dyDescent="0.25">
      <c r="AK1816">
        <v>0</v>
      </c>
      <c r="AL1816" t="e">
        <f t="shared" si="418"/>
        <v>#N/A</v>
      </c>
      <c r="AM1816" t="e">
        <f t="shared" si="419"/>
        <v>#N/A</v>
      </c>
      <c r="AN1816" t="e">
        <f t="shared" si="420"/>
        <v>#N/A</v>
      </c>
      <c r="AO1816" s="261" t="e">
        <f t="shared" si="421"/>
        <v>#N/A</v>
      </c>
      <c r="AP1816" s="261" t="e">
        <f t="shared" si="422"/>
        <v>#N/A</v>
      </c>
      <c r="AQ1816" s="261" t="e">
        <f t="shared" si="423"/>
        <v>#N/A</v>
      </c>
      <c r="BB1816">
        <f t="shared" si="426"/>
        <v>0</v>
      </c>
      <c r="BC1816">
        <f t="shared" si="424"/>
        <v>0</v>
      </c>
      <c r="BD1816" s="28">
        <f t="shared" si="425"/>
        <v>0</v>
      </c>
    </row>
    <row r="1817" spans="37:56" x14ac:dyDescent="0.25">
      <c r="AK1817">
        <v>0</v>
      </c>
      <c r="AL1817" t="e">
        <f t="shared" si="418"/>
        <v>#N/A</v>
      </c>
      <c r="AM1817" t="e">
        <f t="shared" si="419"/>
        <v>#N/A</v>
      </c>
      <c r="AN1817" t="e">
        <f t="shared" si="420"/>
        <v>#N/A</v>
      </c>
      <c r="AO1817" s="261" t="e">
        <f t="shared" si="421"/>
        <v>#N/A</v>
      </c>
      <c r="AP1817" s="261" t="e">
        <f t="shared" si="422"/>
        <v>#N/A</v>
      </c>
      <c r="AQ1817" s="261" t="e">
        <f t="shared" si="423"/>
        <v>#N/A</v>
      </c>
      <c r="BB1817">
        <f t="shared" si="426"/>
        <v>0</v>
      </c>
      <c r="BC1817">
        <f t="shared" si="424"/>
        <v>0</v>
      </c>
      <c r="BD1817" s="28">
        <f t="shared" si="425"/>
        <v>0</v>
      </c>
    </row>
    <row r="1818" spans="37:56" x14ac:dyDescent="0.25">
      <c r="AK1818">
        <v>0</v>
      </c>
      <c r="AL1818" t="e">
        <f t="shared" si="418"/>
        <v>#N/A</v>
      </c>
      <c r="AM1818" t="e">
        <f t="shared" si="419"/>
        <v>#N/A</v>
      </c>
      <c r="AN1818" t="e">
        <f t="shared" si="420"/>
        <v>#N/A</v>
      </c>
      <c r="AO1818" s="261" t="e">
        <f t="shared" si="421"/>
        <v>#N/A</v>
      </c>
      <c r="AP1818" s="261" t="e">
        <f t="shared" si="422"/>
        <v>#N/A</v>
      </c>
      <c r="AQ1818" s="261" t="e">
        <f t="shared" si="423"/>
        <v>#N/A</v>
      </c>
      <c r="BB1818">
        <f t="shared" si="426"/>
        <v>0</v>
      </c>
      <c r="BC1818">
        <f t="shared" si="424"/>
        <v>0</v>
      </c>
      <c r="BD1818" s="28">
        <f t="shared" si="425"/>
        <v>0</v>
      </c>
    </row>
    <row r="1819" spans="37:56" x14ac:dyDescent="0.25">
      <c r="AK1819">
        <v>0</v>
      </c>
      <c r="AL1819" t="e">
        <f t="shared" si="418"/>
        <v>#N/A</v>
      </c>
      <c r="AM1819" t="e">
        <f t="shared" si="419"/>
        <v>#N/A</v>
      </c>
      <c r="AN1819" t="e">
        <f t="shared" si="420"/>
        <v>#N/A</v>
      </c>
      <c r="AO1819" s="261" t="e">
        <f t="shared" si="421"/>
        <v>#N/A</v>
      </c>
      <c r="AP1819" s="261" t="e">
        <f t="shared" si="422"/>
        <v>#N/A</v>
      </c>
      <c r="AQ1819" s="261" t="e">
        <f t="shared" si="423"/>
        <v>#N/A</v>
      </c>
      <c r="BB1819">
        <f t="shared" si="426"/>
        <v>0</v>
      </c>
      <c r="BC1819">
        <f t="shared" si="424"/>
        <v>0</v>
      </c>
      <c r="BD1819" s="28">
        <f t="shared" si="425"/>
        <v>0</v>
      </c>
    </row>
    <row r="1820" spans="37:56" x14ac:dyDescent="0.25">
      <c r="AK1820">
        <v>0</v>
      </c>
      <c r="AL1820" t="e">
        <f t="shared" si="418"/>
        <v>#N/A</v>
      </c>
      <c r="AM1820" t="e">
        <f t="shared" si="419"/>
        <v>#N/A</v>
      </c>
      <c r="AN1820" t="e">
        <f t="shared" si="420"/>
        <v>#N/A</v>
      </c>
      <c r="AO1820" s="261" t="e">
        <f t="shared" si="421"/>
        <v>#N/A</v>
      </c>
      <c r="AP1820" s="261" t="e">
        <f t="shared" si="422"/>
        <v>#N/A</v>
      </c>
      <c r="AQ1820" s="261" t="e">
        <f t="shared" si="423"/>
        <v>#N/A</v>
      </c>
      <c r="BB1820">
        <f t="shared" si="426"/>
        <v>0</v>
      </c>
      <c r="BC1820">
        <f t="shared" si="424"/>
        <v>0</v>
      </c>
      <c r="BD1820" s="28">
        <f t="shared" si="425"/>
        <v>0</v>
      </c>
    </row>
    <row r="1821" spans="37:56" x14ac:dyDescent="0.25">
      <c r="AK1821">
        <v>0</v>
      </c>
      <c r="AL1821" t="e">
        <f t="shared" si="418"/>
        <v>#N/A</v>
      </c>
      <c r="AM1821" t="e">
        <f t="shared" si="419"/>
        <v>#N/A</v>
      </c>
      <c r="AN1821" t="e">
        <f t="shared" si="420"/>
        <v>#N/A</v>
      </c>
      <c r="AO1821" s="261" t="e">
        <f t="shared" si="421"/>
        <v>#N/A</v>
      </c>
      <c r="AP1821" s="261" t="e">
        <f t="shared" si="422"/>
        <v>#N/A</v>
      </c>
      <c r="AQ1821" s="261" t="e">
        <f t="shared" si="423"/>
        <v>#N/A</v>
      </c>
      <c r="BB1821">
        <f t="shared" si="426"/>
        <v>0</v>
      </c>
      <c r="BC1821">
        <f t="shared" si="424"/>
        <v>0</v>
      </c>
      <c r="BD1821" s="28">
        <f t="shared" si="425"/>
        <v>0</v>
      </c>
    </row>
    <row r="1822" spans="37:56" x14ac:dyDescent="0.25">
      <c r="AK1822">
        <v>0</v>
      </c>
      <c r="AL1822" t="e">
        <f t="shared" si="418"/>
        <v>#N/A</v>
      </c>
      <c r="AM1822" t="e">
        <f t="shared" si="419"/>
        <v>#N/A</v>
      </c>
      <c r="AN1822" t="e">
        <f t="shared" si="420"/>
        <v>#N/A</v>
      </c>
      <c r="AO1822" s="261" t="e">
        <f t="shared" si="421"/>
        <v>#N/A</v>
      </c>
      <c r="AP1822" s="261" t="e">
        <f t="shared" si="422"/>
        <v>#N/A</v>
      </c>
      <c r="AQ1822" s="261" t="e">
        <f t="shared" si="423"/>
        <v>#N/A</v>
      </c>
      <c r="BB1822">
        <f t="shared" si="426"/>
        <v>0</v>
      </c>
      <c r="BC1822">
        <f t="shared" si="424"/>
        <v>0</v>
      </c>
      <c r="BD1822" s="28">
        <f t="shared" si="425"/>
        <v>0</v>
      </c>
    </row>
    <row r="1823" spans="37:56" x14ac:dyDescent="0.25">
      <c r="AK1823">
        <v>0</v>
      </c>
      <c r="AL1823" t="e">
        <f t="shared" si="418"/>
        <v>#N/A</v>
      </c>
      <c r="AM1823" t="e">
        <f t="shared" si="419"/>
        <v>#N/A</v>
      </c>
      <c r="AN1823" t="e">
        <f t="shared" si="420"/>
        <v>#N/A</v>
      </c>
      <c r="AO1823" s="261" t="e">
        <f t="shared" si="421"/>
        <v>#N/A</v>
      </c>
      <c r="AP1823" s="261" t="e">
        <f t="shared" si="422"/>
        <v>#N/A</v>
      </c>
      <c r="AQ1823" s="261" t="e">
        <f t="shared" si="423"/>
        <v>#N/A</v>
      </c>
      <c r="BB1823">
        <f t="shared" si="426"/>
        <v>0</v>
      </c>
      <c r="BC1823">
        <f t="shared" si="424"/>
        <v>0</v>
      </c>
      <c r="BD1823" s="28">
        <f t="shared" si="425"/>
        <v>0</v>
      </c>
    </row>
    <row r="1824" spans="37:56" x14ac:dyDescent="0.25">
      <c r="AK1824">
        <v>0</v>
      </c>
      <c r="AL1824" t="e">
        <f t="shared" si="418"/>
        <v>#N/A</v>
      </c>
      <c r="AM1824" t="e">
        <f t="shared" si="419"/>
        <v>#N/A</v>
      </c>
      <c r="AN1824" t="e">
        <f t="shared" si="420"/>
        <v>#N/A</v>
      </c>
      <c r="AO1824" s="261" t="e">
        <f t="shared" si="421"/>
        <v>#N/A</v>
      </c>
      <c r="AP1824" s="261" t="e">
        <f t="shared" si="422"/>
        <v>#N/A</v>
      </c>
      <c r="AQ1824" s="261" t="e">
        <f t="shared" si="423"/>
        <v>#N/A</v>
      </c>
      <c r="BB1824">
        <f t="shared" si="426"/>
        <v>0</v>
      </c>
      <c r="BC1824">
        <f t="shared" si="424"/>
        <v>0</v>
      </c>
      <c r="BD1824" s="28">
        <f t="shared" si="425"/>
        <v>0</v>
      </c>
    </row>
    <row r="1825" spans="37:56" x14ac:dyDescent="0.25">
      <c r="AK1825">
        <v>0</v>
      </c>
      <c r="AL1825" t="e">
        <f t="shared" si="418"/>
        <v>#N/A</v>
      </c>
      <c r="AM1825" t="e">
        <f t="shared" si="419"/>
        <v>#N/A</v>
      </c>
      <c r="AN1825" t="e">
        <f t="shared" si="420"/>
        <v>#N/A</v>
      </c>
      <c r="AO1825" s="261" t="e">
        <f t="shared" si="421"/>
        <v>#N/A</v>
      </c>
      <c r="AP1825" s="261" t="e">
        <f t="shared" si="422"/>
        <v>#N/A</v>
      </c>
      <c r="AQ1825" s="261" t="e">
        <f t="shared" si="423"/>
        <v>#N/A</v>
      </c>
      <c r="BB1825">
        <f t="shared" si="426"/>
        <v>0</v>
      </c>
      <c r="BC1825">
        <f t="shared" si="424"/>
        <v>0</v>
      </c>
      <c r="BD1825" s="28">
        <f t="shared" si="425"/>
        <v>0</v>
      </c>
    </row>
    <row r="1826" spans="37:56" x14ac:dyDescent="0.25">
      <c r="AK1826">
        <v>0</v>
      </c>
      <c r="AL1826" t="e">
        <f t="shared" si="418"/>
        <v>#N/A</v>
      </c>
      <c r="AM1826" t="e">
        <f t="shared" si="419"/>
        <v>#N/A</v>
      </c>
      <c r="AN1826" t="e">
        <f t="shared" si="420"/>
        <v>#N/A</v>
      </c>
      <c r="AO1826" s="261" t="e">
        <f t="shared" si="421"/>
        <v>#N/A</v>
      </c>
      <c r="AP1826" s="261" t="e">
        <f t="shared" si="422"/>
        <v>#N/A</v>
      </c>
      <c r="AQ1826" s="261" t="e">
        <f t="shared" si="423"/>
        <v>#N/A</v>
      </c>
      <c r="BB1826">
        <f t="shared" si="426"/>
        <v>0</v>
      </c>
      <c r="BC1826">
        <f t="shared" si="424"/>
        <v>0</v>
      </c>
      <c r="BD1826" s="28">
        <f t="shared" si="425"/>
        <v>0</v>
      </c>
    </row>
    <row r="1827" spans="37:56" x14ac:dyDescent="0.25">
      <c r="AK1827">
        <v>0</v>
      </c>
      <c r="AL1827" t="e">
        <f t="shared" si="418"/>
        <v>#N/A</v>
      </c>
      <c r="AM1827" t="e">
        <f t="shared" si="419"/>
        <v>#N/A</v>
      </c>
      <c r="AN1827" t="e">
        <f t="shared" si="420"/>
        <v>#N/A</v>
      </c>
      <c r="AO1827" s="261" t="e">
        <f t="shared" si="421"/>
        <v>#N/A</v>
      </c>
      <c r="AP1827" s="261" t="e">
        <f t="shared" si="422"/>
        <v>#N/A</v>
      </c>
      <c r="AQ1827" s="261" t="e">
        <f t="shared" si="423"/>
        <v>#N/A</v>
      </c>
      <c r="BB1827">
        <f t="shared" si="426"/>
        <v>0</v>
      </c>
      <c r="BC1827">
        <f t="shared" si="424"/>
        <v>0</v>
      </c>
      <c r="BD1827" s="28">
        <f t="shared" si="425"/>
        <v>0</v>
      </c>
    </row>
    <row r="1828" spans="37:56" x14ac:dyDescent="0.25">
      <c r="AK1828">
        <v>0</v>
      </c>
      <c r="AL1828" t="e">
        <f t="shared" si="418"/>
        <v>#N/A</v>
      </c>
      <c r="AM1828" t="e">
        <f t="shared" si="419"/>
        <v>#N/A</v>
      </c>
      <c r="AN1828" t="e">
        <f t="shared" si="420"/>
        <v>#N/A</v>
      </c>
      <c r="AO1828" s="261" t="e">
        <f t="shared" si="421"/>
        <v>#N/A</v>
      </c>
      <c r="AP1828" s="261" t="e">
        <f t="shared" si="422"/>
        <v>#N/A</v>
      </c>
      <c r="AQ1828" s="261" t="e">
        <f t="shared" si="423"/>
        <v>#N/A</v>
      </c>
      <c r="BB1828">
        <f t="shared" si="426"/>
        <v>0</v>
      </c>
      <c r="BC1828">
        <f t="shared" si="424"/>
        <v>0</v>
      </c>
      <c r="BD1828" s="28">
        <f t="shared" si="425"/>
        <v>0</v>
      </c>
    </row>
    <row r="1829" spans="37:56" x14ac:dyDescent="0.25">
      <c r="AK1829">
        <v>0</v>
      </c>
      <c r="AL1829" t="e">
        <f t="shared" si="418"/>
        <v>#N/A</v>
      </c>
      <c r="AM1829" t="e">
        <f t="shared" si="419"/>
        <v>#N/A</v>
      </c>
      <c r="AN1829" t="e">
        <f t="shared" si="420"/>
        <v>#N/A</v>
      </c>
      <c r="AO1829" s="261" t="e">
        <f t="shared" si="421"/>
        <v>#N/A</v>
      </c>
      <c r="AP1829" s="261" t="e">
        <f t="shared" si="422"/>
        <v>#N/A</v>
      </c>
      <c r="AQ1829" s="261" t="e">
        <f t="shared" si="423"/>
        <v>#N/A</v>
      </c>
      <c r="BB1829">
        <f t="shared" si="426"/>
        <v>0</v>
      </c>
      <c r="BC1829">
        <f t="shared" si="424"/>
        <v>0</v>
      </c>
      <c r="BD1829" s="28">
        <f t="shared" si="425"/>
        <v>0</v>
      </c>
    </row>
    <row r="1830" spans="37:56" x14ac:dyDescent="0.25">
      <c r="AK1830">
        <v>0</v>
      </c>
      <c r="AL1830" t="e">
        <f t="shared" si="418"/>
        <v>#N/A</v>
      </c>
      <c r="AM1830" t="e">
        <f t="shared" si="419"/>
        <v>#N/A</v>
      </c>
      <c r="AN1830" t="e">
        <f t="shared" si="420"/>
        <v>#N/A</v>
      </c>
      <c r="AO1830" s="261" t="e">
        <f t="shared" si="421"/>
        <v>#N/A</v>
      </c>
      <c r="AP1830" s="261" t="e">
        <f t="shared" si="422"/>
        <v>#N/A</v>
      </c>
      <c r="AQ1830" s="261" t="e">
        <f t="shared" si="423"/>
        <v>#N/A</v>
      </c>
      <c r="BB1830">
        <f t="shared" si="426"/>
        <v>0</v>
      </c>
      <c r="BC1830">
        <f t="shared" si="424"/>
        <v>0</v>
      </c>
      <c r="BD1830" s="28">
        <f t="shared" si="425"/>
        <v>0</v>
      </c>
    </row>
    <row r="1831" spans="37:56" x14ac:dyDescent="0.25">
      <c r="AK1831">
        <v>0</v>
      </c>
      <c r="AL1831" t="e">
        <f t="shared" si="418"/>
        <v>#N/A</v>
      </c>
      <c r="AM1831" t="e">
        <f t="shared" si="419"/>
        <v>#N/A</v>
      </c>
      <c r="AN1831" t="e">
        <f t="shared" si="420"/>
        <v>#N/A</v>
      </c>
      <c r="AO1831" s="261" t="e">
        <f t="shared" si="421"/>
        <v>#N/A</v>
      </c>
      <c r="AP1831" s="261" t="e">
        <f t="shared" si="422"/>
        <v>#N/A</v>
      </c>
      <c r="AQ1831" s="261" t="e">
        <f t="shared" si="423"/>
        <v>#N/A</v>
      </c>
      <c r="BB1831">
        <f t="shared" si="426"/>
        <v>0</v>
      </c>
      <c r="BC1831">
        <f t="shared" si="424"/>
        <v>0</v>
      </c>
      <c r="BD1831" s="28">
        <f t="shared" si="425"/>
        <v>0</v>
      </c>
    </row>
    <row r="1832" spans="37:56" x14ac:dyDescent="0.25">
      <c r="AK1832">
        <v>0</v>
      </c>
      <c r="AL1832" t="e">
        <f t="shared" si="418"/>
        <v>#N/A</v>
      </c>
      <c r="AM1832" t="e">
        <f t="shared" si="419"/>
        <v>#N/A</v>
      </c>
      <c r="AN1832" t="e">
        <f t="shared" si="420"/>
        <v>#N/A</v>
      </c>
      <c r="AO1832" s="261" t="e">
        <f t="shared" si="421"/>
        <v>#N/A</v>
      </c>
      <c r="AP1832" s="261" t="e">
        <f t="shared" si="422"/>
        <v>#N/A</v>
      </c>
      <c r="AQ1832" s="261" t="e">
        <f t="shared" si="423"/>
        <v>#N/A</v>
      </c>
      <c r="BB1832">
        <f t="shared" si="426"/>
        <v>0</v>
      </c>
      <c r="BC1832">
        <f t="shared" si="424"/>
        <v>0</v>
      </c>
      <c r="BD1832" s="28">
        <f t="shared" si="425"/>
        <v>0</v>
      </c>
    </row>
    <row r="1833" spans="37:56" x14ac:dyDescent="0.25">
      <c r="AK1833">
        <v>0</v>
      </c>
      <c r="AL1833" t="e">
        <f t="shared" si="418"/>
        <v>#N/A</v>
      </c>
      <c r="AM1833" t="e">
        <f t="shared" si="419"/>
        <v>#N/A</v>
      </c>
      <c r="AN1833" t="e">
        <f t="shared" si="420"/>
        <v>#N/A</v>
      </c>
      <c r="AO1833" s="261" t="e">
        <f t="shared" si="421"/>
        <v>#N/A</v>
      </c>
      <c r="AP1833" s="261" t="e">
        <f t="shared" si="422"/>
        <v>#N/A</v>
      </c>
      <c r="AQ1833" s="261" t="e">
        <f t="shared" si="423"/>
        <v>#N/A</v>
      </c>
      <c r="BB1833">
        <f t="shared" si="426"/>
        <v>0</v>
      </c>
      <c r="BC1833">
        <f t="shared" si="424"/>
        <v>0</v>
      </c>
      <c r="BD1833" s="28">
        <f t="shared" si="425"/>
        <v>0</v>
      </c>
    </row>
    <row r="1834" spans="37:56" x14ac:dyDescent="0.25">
      <c r="AK1834">
        <v>0</v>
      </c>
      <c r="AL1834" t="e">
        <f t="shared" si="418"/>
        <v>#N/A</v>
      </c>
      <c r="AM1834" t="e">
        <f t="shared" si="419"/>
        <v>#N/A</v>
      </c>
      <c r="AN1834" t="e">
        <f t="shared" si="420"/>
        <v>#N/A</v>
      </c>
      <c r="AO1834" s="261" t="e">
        <f t="shared" si="421"/>
        <v>#N/A</v>
      </c>
      <c r="AP1834" s="261" t="e">
        <f t="shared" si="422"/>
        <v>#N/A</v>
      </c>
      <c r="AQ1834" s="261" t="e">
        <f t="shared" si="423"/>
        <v>#N/A</v>
      </c>
      <c r="BB1834">
        <f t="shared" si="426"/>
        <v>0</v>
      </c>
      <c r="BC1834">
        <f t="shared" si="424"/>
        <v>0</v>
      </c>
      <c r="BD1834" s="28">
        <f t="shared" si="425"/>
        <v>0</v>
      </c>
    </row>
    <row r="1835" spans="37:56" x14ac:dyDescent="0.25">
      <c r="AK1835">
        <v>0</v>
      </c>
      <c r="AL1835" t="e">
        <f t="shared" si="418"/>
        <v>#N/A</v>
      </c>
      <c r="AM1835" t="e">
        <f t="shared" si="419"/>
        <v>#N/A</v>
      </c>
      <c r="AN1835" t="e">
        <f t="shared" si="420"/>
        <v>#N/A</v>
      </c>
      <c r="AO1835" s="261" t="e">
        <f t="shared" si="421"/>
        <v>#N/A</v>
      </c>
      <c r="AP1835" s="261" t="e">
        <f t="shared" si="422"/>
        <v>#N/A</v>
      </c>
      <c r="AQ1835" s="261" t="e">
        <f t="shared" si="423"/>
        <v>#N/A</v>
      </c>
      <c r="BB1835">
        <f t="shared" si="426"/>
        <v>0</v>
      </c>
      <c r="BC1835">
        <f t="shared" si="424"/>
        <v>0</v>
      </c>
      <c r="BD1835" s="28">
        <f t="shared" si="425"/>
        <v>0</v>
      </c>
    </row>
    <row r="1836" spans="37:56" x14ac:dyDescent="0.25">
      <c r="AK1836">
        <v>0</v>
      </c>
      <c r="AL1836" t="e">
        <f t="shared" si="418"/>
        <v>#N/A</v>
      </c>
      <c r="AM1836" t="e">
        <f t="shared" si="419"/>
        <v>#N/A</v>
      </c>
      <c r="AN1836" t="e">
        <f t="shared" si="420"/>
        <v>#N/A</v>
      </c>
      <c r="AO1836" s="261" t="e">
        <f t="shared" si="421"/>
        <v>#N/A</v>
      </c>
      <c r="AP1836" s="261" t="e">
        <f t="shared" si="422"/>
        <v>#N/A</v>
      </c>
      <c r="AQ1836" s="261" t="e">
        <f t="shared" si="423"/>
        <v>#N/A</v>
      </c>
      <c r="BB1836">
        <f t="shared" si="426"/>
        <v>0</v>
      </c>
      <c r="BC1836">
        <f t="shared" si="424"/>
        <v>0</v>
      </c>
      <c r="BD1836" s="28">
        <f t="shared" si="425"/>
        <v>0</v>
      </c>
    </row>
    <row r="1837" spans="37:56" x14ac:dyDescent="0.25">
      <c r="AK1837">
        <v>0</v>
      </c>
      <c r="AL1837" t="e">
        <f t="shared" si="418"/>
        <v>#N/A</v>
      </c>
      <c r="AM1837" t="e">
        <f t="shared" si="419"/>
        <v>#N/A</v>
      </c>
      <c r="AN1837" t="e">
        <f t="shared" si="420"/>
        <v>#N/A</v>
      </c>
      <c r="AO1837" s="261" t="e">
        <f t="shared" si="421"/>
        <v>#N/A</v>
      </c>
      <c r="AP1837" s="261" t="e">
        <f t="shared" si="422"/>
        <v>#N/A</v>
      </c>
      <c r="AQ1837" s="261" t="e">
        <f t="shared" si="423"/>
        <v>#N/A</v>
      </c>
      <c r="BB1837">
        <f t="shared" si="426"/>
        <v>0</v>
      </c>
      <c r="BC1837">
        <f t="shared" si="424"/>
        <v>0</v>
      </c>
      <c r="BD1837" s="28">
        <f t="shared" si="425"/>
        <v>0</v>
      </c>
    </row>
    <row r="1838" spans="37:56" x14ac:dyDescent="0.25">
      <c r="AK1838">
        <v>0</v>
      </c>
      <c r="AL1838" t="e">
        <f t="shared" si="418"/>
        <v>#N/A</v>
      </c>
      <c r="AM1838" t="e">
        <f t="shared" si="419"/>
        <v>#N/A</v>
      </c>
      <c r="AN1838" t="e">
        <f t="shared" si="420"/>
        <v>#N/A</v>
      </c>
      <c r="AO1838" s="261" t="e">
        <f t="shared" si="421"/>
        <v>#N/A</v>
      </c>
      <c r="AP1838" s="261" t="e">
        <f t="shared" si="422"/>
        <v>#N/A</v>
      </c>
      <c r="AQ1838" s="261" t="e">
        <f t="shared" si="423"/>
        <v>#N/A</v>
      </c>
      <c r="BB1838">
        <f t="shared" si="426"/>
        <v>0</v>
      </c>
      <c r="BC1838">
        <f t="shared" si="424"/>
        <v>0</v>
      </c>
      <c r="BD1838" s="28">
        <f t="shared" si="425"/>
        <v>0</v>
      </c>
    </row>
    <row r="1839" spans="37:56" x14ac:dyDescent="0.25">
      <c r="AK1839">
        <v>0</v>
      </c>
      <c r="AL1839" t="e">
        <f t="shared" si="418"/>
        <v>#N/A</v>
      </c>
      <c r="AM1839" t="e">
        <f t="shared" si="419"/>
        <v>#N/A</v>
      </c>
      <c r="AN1839" t="e">
        <f t="shared" si="420"/>
        <v>#N/A</v>
      </c>
      <c r="AO1839" s="261" t="e">
        <f t="shared" si="421"/>
        <v>#N/A</v>
      </c>
      <c r="AP1839" s="261" t="e">
        <f t="shared" si="422"/>
        <v>#N/A</v>
      </c>
      <c r="AQ1839" s="261" t="e">
        <f t="shared" si="423"/>
        <v>#N/A</v>
      </c>
      <c r="BB1839">
        <f t="shared" si="426"/>
        <v>0</v>
      </c>
      <c r="BC1839">
        <f t="shared" si="424"/>
        <v>0</v>
      </c>
      <c r="BD1839" s="28">
        <f t="shared" si="425"/>
        <v>0</v>
      </c>
    </row>
    <row r="1840" spans="37:56" x14ac:dyDescent="0.25">
      <c r="AK1840">
        <v>0</v>
      </c>
      <c r="AL1840" t="e">
        <f t="shared" si="418"/>
        <v>#N/A</v>
      </c>
      <c r="AM1840" t="e">
        <f t="shared" si="419"/>
        <v>#N/A</v>
      </c>
      <c r="AN1840" t="e">
        <f t="shared" si="420"/>
        <v>#N/A</v>
      </c>
      <c r="AO1840" s="261" t="e">
        <f t="shared" si="421"/>
        <v>#N/A</v>
      </c>
      <c r="AP1840" s="261" t="e">
        <f t="shared" si="422"/>
        <v>#N/A</v>
      </c>
      <c r="AQ1840" s="261" t="e">
        <f t="shared" si="423"/>
        <v>#N/A</v>
      </c>
      <c r="BB1840">
        <f t="shared" si="426"/>
        <v>0</v>
      </c>
      <c r="BC1840">
        <f t="shared" si="424"/>
        <v>0</v>
      </c>
      <c r="BD1840" s="28">
        <f t="shared" si="425"/>
        <v>0</v>
      </c>
    </row>
    <row r="1841" spans="37:56" x14ac:dyDescent="0.25">
      <c r="AK1841">
        <v>0</v>
      </c>
      <c r="AL1841" t="e">
        <f t="shared" si="418"/>
        <v>#N/A</v>
      </c>
      <c r="AM1841" t="e">
        <f t="shared" si="419"/>
        <v>#N/A</v>
      </c>
      <c r="AN1841" t="e">
        <f t="shared" si="420"/>
        <v>#N/A</v>
      </c>
      <c r="AO1841" s="261" t="e">
        <f t="shared" si="421"/>
        <v>#N/A</v>
      </c>
      <c r="AP1841" s="261" t="e">
        <f t="shared" si="422"/>
        <v>#N/A</v>
      </c>
      <c r="AQ1841" s="261" t="e">
        <f t="shared" si="423"/>
        <v>#N/A</v>
      </c>
      <c r="BB1841">
        <f t="shared" si="426"/>
        <v>0</v>
      </c>
      <c r="BC1841">
        <f t="shared" si="424"/>
        <v>0</v>
      </c>
      <c r="BD1841" s="28">
        <f t="shared" si="425"/>
        <v>0</v>
      </c>
    </row>
    <row r="1842" spans="37:56" x14ac:dyDescent="0.25">
      <c r="AK1842">
        <v>0</v>
      </c>
      <c r="AL1842" t="e">
        <f t="shared" si="418"/>
        <v>#N/A</v>
      </c>
      <c r="AM1842" t="e">
        <f t="shared" si="419"/>
        <v>#N/A</v>
      </c>
      <c r="AN1842" t="e">
        <f t="shared" si="420"/>
        <v>#N/A</v>
      </c>
      <c r="AO1842" s="261" t="e">
        <f t="shared" si="421"/>
        <v>#N/A</v>
      </c>
      <c r="AP1842" s="261" t="e">
        <f t="shared" si="422"/>
        <v>#N/A</v>
      </c>
      <c r="AQ1842" s="261" t="e">
        <f t="shared" si="423"/>
        <v>#N/A</v>
      </c>
      <c r="BB1842">
        <f t="shared" si="426"/>
        <v>0</v>
      </c>
      <c r="BC1842">
        <f t="shared" si="424"/>
        <v>0</v>
      </c>
      <c r="BD1842" s="28">
        <f t="shared" si="425"/>
        <v>0</v>
      </c>
    </row>
    <row r="1843" spans="37:56" x14ac:dyDescent="0.25">
      <c r="AK1843">
        <v>0</v>
      </c>
      <c r="AL1843" t="e">
        <f t="shared" si="418"/>
        <v>#N/A</v>
      </c>
      <c r="AM1843" t="e">
        <f t="shared" si="419"/>
        <v>#N/A</v>
      </c>
      <c r="AN1843" t="e">
        <f t="shared" si="420"/>
        <v>#N/A</v>
      </c>
      <c r="AO1843" s="261" t="e">
        <f t="shared" si="421"/>
        <v>#N/A</v>
      </c>
      <c r="AP1843" s="261" t="e">
        <f t="shared" si="422"/>
        <v>#N/A</v>
      </c>
      <c r="AQ1843" s="261" t="e">
        <f t="shared" si="423"/>
        <v>#N/A</v>
      </c>
      <c r="BB1843">
        <f t="shared" si="426"/>
        <v>0</v>
      </c>
      <c r="BC1843">
        <f t="shared" si="424"/>
        <v>0</v>
      </c>
      <c r="BD1843" s="28">
        <f t="shared" si="425"/>
        <v>0</v>
      </c>
    </row>
    <row r="1844" spans="37:56" x14ac:dyDescent="0.25">
      <c r="AK1844">
        <v>0</v>
      </c>
      <c r="AL1844" t="e">
        <f t="shared" si="418"/>
        <v>#N/A</v>
      </c>
      <c r="AM1844" t="e">
        <f t="shared" si="419"/>
        <v>#N/A</v>
      </c>
      <c r="AN1844" t="e">
        <f t="shared" si="420"/>
        <v>#N/A</v>
      </c>
      <c r="AO1844" s="261" t="e">
        <f t="shared" si="421"/>
        <v>#N/A</v>
      </c>
      <c r="AP1844" s="261" t="e">
        <f t="shared" si="422"/>
        <v>#N/A</v>
      </c>
      <c r="AQ1844" s="261" t="e">
        <f t="shared" si="423"/>
        <v>#N/A</v>
      </c>
      <c r="BB1844">
        <f t="shared" si="426"/>
        <v>0</v>
      </c>
      <c r="BC1844">
        <f t="shared" si="424"/>
        <v>0</v>
      </c>
      <c r="BD1844" s="28">
        <f t="shared" si="425"/>
        <v>0</v>
      </c>
    </row>
    <row r="1845" spans="37:56" x14ac:dyDescent="0.25">
      <c r="AK1845">
        <v>0</v>
      </c>
      <c r="AL1845" t="e">
        <f t="shared" si="418"/>
        <v>#N/A</v>
      </c>
      <c r="AM1845" t="e">
        <f t="shared" si="419"/>
        <v>#N/A</v>
      </c>
      <c r="AN1845" t="e">
        <f t="shared" si="420"/>
        <v>#N/A</v>
      </c>
      <c r="AO1845" s="261" t="e">
        <f t="shared" si="421"/>
        <v>#N/A</v>
      </c>
      <c r="AP1845" s="261" t="e">
        <f t="shared" si="422"/>
        <v>#N/A</v>
      </c>
      <c r="AQ1845" s="261" t="e">
        <f t="shared" si="423"/>
        <v>#N/A</v>
      </c>
      <c r="BB1845">
        <f t="shared" si="426"/>
        <v>0</v>
      </c>
      <c r="BC1845">
        <f t="shared" si="424"/>
        <v>0</v>
      </c>
      <c r="BD1845" s="28">
        <f t="shared" si="425"/>
        <v>0</v>
      </c>
    </row>
    <row r="1846" spans="37:56" x14ac:dyDescent="0.25">
      <c r="AK1846">
        <v>0</v>
      </c>
      <c r="AL1846" t="e">
        <f t="shared" si="418"/>
        <v>#N/A</v>
      </c>
      <c r="AM1846" t="e">
        <f t="shared" si="419"/>
        <v>#N/A</v>
      </c>
      <c r="AN1846" t="e">
        <f t="shared" si="420"/>
        <v>#N/A</v>
      </c>
      <c r="AO1846" s="261" t="e">
        <f t="shared" si="421"/>
        <v>#N/A</v>
      </c>
      <c r="AP1846" s="261" t="e">
        <f t="shared" si="422"/>
        <v>#N/A</v>
      </c>
      <c r="AQ1846" s="261" t="e">
        <f t="shared" si="423"/>
        <v>#N/A</v>
      </c>
      <c r="BB1846">
        <f t="shared" si="426"/>
        <v>0</v>
      </c>
      <c r="BC1846">
        <f t="shared" si="424"/>
        <v>0</v>
      </c>
      <c r="BD1846" s="28">
        <f t="shared" si="425"/>
        <v>0</v>
      </c>
    </row>
    <row r="1847" spans="37:56" x14ac:dyDescent="0.25">
      <c r="AK1847">
        <v>0</v>
      </c>
      <c r="AL1847" t="e">
        <f t="shared" si="418"/>
        <v>#N/A</v>
      </c>
      <c r="AM1847" t="e">
        <f t="shared" si="419"/>
        <v>#N/A</v>
      </c>
      <c r="AN1847" t="e">
        <f t="shared" si="420"/>
        <v>#N/A</v>
      </c>
      <c r="AO1847" s="261" t="e">
        <f t="shared" si="421"/>
        <v>#N/A</v>
      </c>
      <c r="AP1847" s="261" t="e">
        <f t="shared" si="422"/>
        <v>#N/A</v>
      </c>
      <c r="AQ1847" s="261" t="e">
        <f t="shared" si="423"/>
        <v>#N/A</v>
      </c>
      <c r="BB1847">
        <f t="shared" si="426"/>
        <v>0</v>
      </c>
      <c r="BC1847">
        <f t="shared" si="424"/>
        <v>0</v>
      </c>
      <c r="BD1847" s="28">
        <f t="shared" si="425"/>
        <v>0</v>
      </c>
    </row>
    <row r="1848" spans="37:56" x14ac:dyDescent="0.25">
      <c r="AK1848">
        <v>0</v>
      </c>
      <c r="AL1848" t="e">
        <f t="shared" si="418"/>
        <v>#N/A</v>
      </c>
      <c r="AM1848" t="e">
        <f t="shared" si="419"/>
        <v>#N/A</v>
      </c>
      <c r="AN1848" t="e">
        <f t="shared" si="420"/>
        <v>#N/A</v>
      </c>
      <c r="AO1848" s="261" t="e">
        <f t="shared" si="421"/>
        <v>#N/A</v>
      </c>
      <c r="AP1848" s="261" t="e">
        <f t="shared" si="422"/>
        <v>#N/A</v>
      </c>
      <c r="AQ1848" s="261" t="e">
        <f t="shared" si="423"/>
        <v>#N/A</v>
      </c>
      <c r="BB1848">
        <f t="shared" si="426"/>
        <v>0</v>
      </c>
      <c r="BC1848">
        <f t="shared" si="424"/>
        <v>0</v>
      </c>
      <c r="BD1848" s="28">
        <f t="shared" si="425"/>
        <v>0</v>
      </c>
    </row>
    <row r="1849" spans="37:56" x14ac:dyDescent="0.25">
      <c r="AK1849">
        <v>0</v>
      </c>
      <c r="AL1849" t="e">
        <f t="shared" si="418"/>
        <v>#N/A</v>
      </c>
      <c r="AM1849" t="e">
        <f t="shared" si="419"/>
        <v>#N/A</v>
      </c>
      <c r="AN1849" t="e">
        <f t="shared" si="420"/>
        <v>#N/A</v>
      </c>
      <c r="AO1849" s="261" t="e">
        <f t="shared" si="421"/>
        <v>#N/A</v>
      </c>
      <c r="AP1849" s="261" t="e">
        <f t="shared" si="422"/>
        <v>#N/A</v>
      </c>
      <c r="AQ1849" s="261" t="e">
        <f t="shared" si="423"/>
        <v>#N/A</v>
      </c>
      <c r="BB1849">
        <f t="shared" si="426"/>
        <v>0</v>
      </c>
      <c r="BC1849">
        <f t="shared" si="424"/>
        <v>0</v>
      </c>
      <c r="BD1849" s="28">
        <f t="shared" si="425"/>
        <v>0</v>
      </c>
    </row>
    <row r="1850" spans="37:56" x14ac:dyDescent="0.25">
      <c r="AK1850">
        <v>0</v>
      </c>
      <c r="AL1850" t="e">
        <f t="shared" si="418"/>
        <v>#N/A</v>
      </c>
      <c r="AM1850" t="e">
        <f t="shared" si="419"/>
        <v>#N/A</v>
      </c>
      <c r="AN1850" t="e">
        <f t="shared" si="420"/>
        <v>#N/A</v>
      </c>
      <c r="AO1850" s="261" t="e">
        <f t="shared" si="421"/>
        <v>#N/A</v>
      </c>
      <c r="AP1850" s="261" t="e">
        <f t="shared" si="422"/>
        <v>#N/A</v>
      </c>
      <c r="AQ1850" s="261" t="e">
        <f t="shared" si="423"/>
        <v>#N/A</v>
      </c>
      <c r="BB1850">
        <f t="shared" si="426"/>
        <v>0</v>
      </c>
      <c r="BC1850">
        <f t="shared" si="424"/>
        <v>0</v>
      </c>
      <c r="BD1850" s="28">
        <f t="shared" si="425"/>
        <v>0</v>
      </c>
    </row>
    <row r="1851" spans="37:56" x14ac:dyDescent="0.25">
      <c r="AK1851">
        <v>0</v>
      </c>
      <c r="AL1851" t="e">
        <f t="shared" si="418"/>
        <v>#N/A</v>
      </c>
      <c r="AM1851" t="e">
        <f t="shared" si="419"/>
        <v>#N/A</v>
      </c>
      <c r="AN1851" t="e">
        <f t="shared" si="420"/>
        <v>#N/A</v>
      </c>
      <c r="AO1851" s="261" t="e">
        <f t="shared" si="421"/>
        <v>#N/A</v>
      </c>
      <c r="AP1851" s="261" t="e">
        <f t="shared" si="422"/>
        <v>#N/A</v>
      </c>
      <c r="AQ1851" s="261" t="e">
        <f t="shared" si="423"/>
        <v>#N/A</v>
      </c>
      <c r="BB1851">
        <f t="shared" si="426"/>
        <v>0</v>
      </c>
      <c r="BC1851">
        <f t="shared" si="424"/>
        <v>0</v>
      </c>
      <c r="BD1851" s="28">
        <f t="shared" si="425"/>
        <v>0</v>
      </c>
    </row>
    <row r="1852" spans="37:56" x14ac:dyDescent="0.25">
      <c r="AK1852">
        <v>0</v>
      </c>
      <c r="AL1852" t="e">
        <f t="shared" si="418"/>
        <v>#N/A</v>
      </c>
      <c r="AM1852" t="e">
        <f t="shared" si="419"/>
        <v>#N/A</v>
      </c>
      <c r="AN1852" t="e">
        <f t="shared" si="420"/>
        <v>#N/A</v>
      </c>
      <c r="AO1852" s="261" t="e">
        <f t="shared" si="421"/>
        <v>#N/A</v>
      </c>
      <c r="AP1852" s="261" t="e">
        <f t="shared" si="422"/>
        <v>#N/A</v>
      </c>
      <c r="AQ1852" s="261" t="e">
        <f t="shared" si="423"/>
        <v>#N/A</v>
      </c>
      <c r="BB1852">
        <f t="shared" si="426"/>
        <v>0</v>
      </c>
      <c r="BC1852">
        <f t="shared" si="424"/>
        <v>0</v>
      </c>
      <c r="BD1852" s="28">
        <f t="shared" si="425"/>
        <v>0</v>
      </c>
    </row>
    <row r="1853" spans="37:56" x14ac:dyDescent="0.25">
      <c r="AK1853">
        <v>0</v>
      </c>
      <c r="AL1853" t="e">
        <f t="shared" si="418"/>
        <v>#N/A</v>
      </c>
      <c r="AM1853" t="e">
        <f t="shared" si="419"/>
        <v>#N/A</v>
      </c>
      <c r="AN1853" t="e">
        <f t="shared" si="420"/>
        <v>#N/A</v>
      </c>
      <c r="AO1853" s="261" t="e">
        <f t="shared" si="421"/>
        <v>#N/A</v>
      </c>
      <c r="AP1853" s="261" t="e">
        <f t="shared" si="422"/>
        <v>#N/A</v>
      </c>
      <c r="AQ1853" s="261" t="e">
        <f t="shared" si="423"/>
        <v>#N/A</v>
      </c>
      <c r="BB1853">
        <f t="shared" si="426"/>
        <v>0</v>
      </c>
      <c r="BC1853">
        <f t="shared" si="424"/>
        <v>0</v>
      </c>
      <c r="BD1853" s="28">
        <f t="shared" si="425"/>
        <v>0</v>
      </c>
    </row>
    <row r="1854" spans="37:56" x14ac:dyDescent="0.25">
      <c r="AK1854">
        <v>0</v>
      </c>
      <c r="AL1854" t="e">
        <f t="shared" si="418"/>
        <v>#N/A</v>
      </c>
      <c r="AM1854" t="e">
        <f t="shared" si="419"/>
        <v>#N/A</v>
      </c>
      <c r="AN1854" t="e">
        <f t="shared" si="420"/>
        <v>#N/A</v>
      </c>
      <c r="AO1854" s="261" t="e">
        <f t="shared" si="421"/>
        <v>#N/A</v>
      </c>
      <c r="AP1854" s="261" t="e">
        <f t="shared" si="422"/>
        <v>#N/A</v>
      </c>
      <c r="AQ1854" s="261" t="e">
        <f t="shared" si="423"/>
        <v>#N/A</v>
      </c>
      <c r="BB1854">
        <f t="shared" si="426"/>
        <v>0</v>
      </c>
      <c r="BC1854">
        <f t="shared" si="424"/>
        <v>0</v>
      </c>
      <c r="BD1854" s="28">
        <f t="shared" si="425"/>
        <v>0</v>
      </c>
    </row>
    <row r="1855" spans="37:56" x14ac:dyDescent="0.25">
      <c r="AK1855">
        <v>0</v>
      </c>
      <c r="AL1855" t="e">
        <f t="shared" si="418"/>
        <v>#N/A</v>
      </c>
      <c r="AM1855" t="e">
        <f t="shared" si="419"/>
        <v>#N/A</v>
      </c>
      <c r="AN1855" t="e">
        <f t="shared" si="420"/>
        <v>#N/A</v>
      </c>
      <c r="AO1855" s="261" t="e">
        <f t="shared" si="421"/>
        <v>#N/A</v>
      </c>
      <c r="AP1855" s="261" t="e">
        <f t="shared" si="422"/>
        <v>#N/A</v>
      </c>
      <c r="AQ1855" s="261" t="e">
        <f t="shared" si="423"/>
        <v>#N/A</v>
      </c>
      <c r="BB1855">
        <f t="shared" si="426"/>
        <v>0</v>
      </c>
      <c r="BC1855">
        <f t="shared" si="424"/>
        <v>0</v>
      </c>
      <c r="BD1855" s="28">
        <f t="shared" si="425"/>
        <v>0</v>
      </c>
    </row>
    <row r="1856" spans="37:56" x14ac:dyDescent="0.25">
      <c r="AK1856">
        <v>0</v>
      </c>
      <c r="AL1856" t="e">
        <f t="shared" si="418"/>
        <v>#N/A</v>
      </c>
      <c r="AM1856" t="e">
        <f t="shared" si="419"/>
        <v>#N/A</v>
      </c>
      <c r="AN1856" t="e">
        <f t="shared" si="420"/>
        <v>#N/A</v>
      </c>
      <c r="AO1856" s="261" t="e">
        <f t="shared" si="421"/>
        <v>#N/A</v>
      </c>
      <c r="AP1856" s="261" t="e">
        <f t="shared" si="422"/>
        <v>#N/A</v>
      </c>
      <c r="AQ1856" s="261" t="e">
        <f t="shared" si="423"/>
        <v>#N/A</v>
      </c>
      <c r="BB1856">
        <f t="shared" si="426"/>
        <v>0</v>
      </c>
      <c r="BC1856">
        <f t="shared" si="424"/>
        <v>0</v>
      </c>
      <c r="BD1856" s="28">
        <f t="shared" si="425"/>
        <v>0</v>
      </c>
    </row>
    <row r="1857" spans="37:56" x14ac:dyDescent="0.25">
      <c r="AK1857">
        <v>0</v>
      </c>
      <c r="AL1857" t="e">
        <f t="shared" si="418"/>
        <v>#N/A</v>
      </c>
      <c r="AM1857" t="e">
        <f t="shared" si="419"/>
        <v>#N/A</v>
      </c>
      <c r="AN1857" t="e">
        <f t="shared" si="420"/>
        <v>#N/A</v>
      </c>
      <c r="AO1857" s="261" t="e">
        <f t="shared" si="421"/>
        <v>#N/A</v>
      </c>
      <c r="AP1857" s="261" t="e">
        <f t="shared" si="422"/>
        <v>#N/A</v>
      </c>
      <c r="AQ1857" s="261" t="e">
        <f t="shared" si="423"/>
        <v>#N/A</v>
      </c>
      <c r="BB1857">
        <f t="shared" si="426"/>
        <v>0</v>
      </c>
      <c r="BC1857">
        <f t="shared" si="424"/>
        <v>0</v>
      </c>
      <c r="BD1857" s="28">
        <f t="shared" si="425"/>
        <v>0</v>
      </c>
    </row>
    <row r="1858" spans="37:56" x14ac:dyDescent="0.25">
      <c r="AK1858">
        <v>0</v>
      </c>
      <c r="AL1858" t="e">
        <f t="shared" si="418"/>
        <v>#N/A</v>
      </c>
      <c r="AM1858" t="e">
        <f t="shared" si="419"/>
        <v>#N/A</v>
      </c>
      <c r="AN1858" t="e">
        <f t="shared" si="420"/>
        <v>#N/A</v>
      </c>
      <c r="AO1858" s="261" t="e">
        <f t="shared" si="421"/>
        <v>#N/A</v>
      </c>
      <c r="AP1858" s="261" t="e">
        <f t="shared" si="422"/>
        <v>#N/A</v>
      </c>
      <c r="AQ1858" s="261" t="e">
        <f t="shared" si="423"/>
        <v>#N/A</v>
      </c>
      <c r="BB1858">
        <f t="shared" si="426"/>
        <v>0</v>
      </c>
      <c r="BC1858">
        <f t="shared" si="424"/>
        <v>0</v>
      </c>
      <c r="BD1858" s="28">
        <f t="shared" si="425"/>
        <v>0</v>
      </c>
    </row>
    <row r="1859" spans="37:56" x14ac:dyDescent="0.25">
      <c r="AK1859">
        <v>0</v>
      </c>
      <c r="AL1859" t="e">
        <f t="shared" ref="AL1859:AL1922" si="427">_xlfn.XLOOKUP(AK1859,A:A,F:F)</f>
        <v>#N/A</v>
      </c>
      <c r="AM1859" t="e">
        <f t="shared" ref="AM1859:AM1922" si="428">_xlfn.XLOOKUP(AK1859,A:A,J:J)</f>
        <v>#N/A</v>
      </c>
      <c r="AN1859" t="e">
        <f t="shared" ref="AN1859:AN1922" si="429">_xlfn.XLOOKUP(AK1859,A:A,M:M)+_xlfn.XLOOKUP(AK1859,A:A,N:N)</f>
        <v>#N/A</v>
      </c>
      <c r="AO1859" s="261" t="e">
        <f t="shared" ref="AO1859:AO1922" si="430">_xlfn.XLOOKUP(AK1859,A:A,AG:AG)</f>
        <v>#N/A</v>
      </c>
      <c r="AP1859" s="261" t="e">
        <f t="shared" ref="AP1859:AP1922" si="431">_xlfn.XLOOKUP(AK1859,A:A,AD:AD)</f>
        <v>#N/A</v>
      </c>
      <c r="AQ1859" s="261" t="e">
        <f t="shared" ref="AQ1859:AQ1922" si="432">_xlfn.XLOOKUP(AK1859,A:A,AE:AE)</f>
        <v>#N/A</v>
      </c>
      <c r="BB1859">
        <f t="shared" si="426"/>
        <v>0</v>
      </c>
      <c r="BC1859">
        <f t="shared" ref="BC1859:BC1922" si="433">_xlfn.XLOOKUP(BA1859,A:A,J:J)</f>
        <v>0</v>
      </c>
      <c r="BD1859" s="28">
        <f t="shared" ref="BD1859:BD1922" si="434">_xlfn.XLOOKUP(BA1859,A:A,M:M)+_xlfn.XLOOKUP(BA1859,A:A,N:N)</f>
        <v>0</v>
      </c>
    </row>
    <row r="1860" spans="37:56" x14ac:dyDescent="0.25">
      <c r="AK1860">
        <v>0</v>
      </c>
      <c r="AL1860" t="e">
        <f t="shared" si="427"/>
        <v>#N/A</v>
      </c>
      <c r="AM1860" t="e">
        <f t="shared" si="428"/>
        <v>#N/A</v>
      </c>
      <c r="AN1860" t="e">
        <f t="shared" si="429"/>
        <v>#N/A</v>
      </c>
      <c r="AO1860" s="261" t="e">
        <f t="shared" si="430"/>
        <v>#N/A</v>
      </c>
      <c r="AP1860" s="261" t="e">
        <f t="shared" si="431"/>
        <v>#N/A</v>
      </c>
      <c r="AQ1860" s="261" t="e">
        <f t="shared" si="432"/>
        <v>#N/A</v>
      </c>
      <c r="BB1860">
        <f t="shared" si="426"/>
        <v>0</v>
      </c>
      <c r="BC1860">
        <f t="shared" si="433"/>
        <v>0</v>
      </c>
      <c r="BD1860" s="28">
        <f t="shared" si="434"/>
        <v>0</v>
      </c>
    </row>
    <row r="1861" spans="37:56" x14ac:dyDescent="0.25">
      <c r="AK1861">
        <v>0</v>
      </c>
      <c r="AL1861" t="e">
        <f t="shared" si="427"/>
        <v>#N/A</v>
      </c>
      <c r="AM1861" t="e">
        <f t="shared" si="428"/>
        <v>#N/A</v>
      </c>
      <c r="AN1861" t="e">
        <f t="shared" si="429"/>
        <v>#N/A</v>
      </c>
      <c r="AO1861" s="261" t="e">
        <f t="shared" si="430"/>
        <v>#N/A</v>
      </c>
      <c r="AP1861" s="261" t="e">
        <f t="shared" si="431"/>
        <v>#N/A</v>
      </c>
      <c r="AQ1861" s="261" t="e">
        <f t="shared" si="432"/>
        <v>#N/A</v>
      </c>
      <c r="BB1861">
        <f t="shared" si="426"/>
        <v>0</v>
      </c>
      <c r="BC1861">
        <f t="shared" si="433"/>
        <v>0</v>
      </c>
      <c r="BD1861" s="28">
        <f t="shared" si="434"/>
        <v>0</v>
      </c>
    </row>
    <row r="1862" spans="37:56" x14ac:dyDescent="0.25">
      <c r="AK1862">
        <v>0</v>
      </c>
      <c r="AL1862" t="e">
        <f t="shared" si="427"/>
        <v>#N/A</v>
      </c>
      <c r="AM1862" t="e">
        <f t="shared" si="428"/>
        <v>#N/A</v>
      </c>
      <c r="AN1862" t="e">
        <f t="shared" si="429"/>
        <v>#N/A</v>
      </c>
      <c r="AO1862" s="261" t="e">
        <f t="shared" si="430"/>
        <v>#N/A</v>
      </c>
      <c r="AP1862" s="261" t="e">
        <f t="shared" si="431"/>
        <v>#N/A</v>
      </c>
      <c r="AQ1862" s="261" t="e">
        <f t="shared" si="432"/>
        <v>#N/A</v>
      </c>
      <c r="BB1862">
        <f t="shared" ref="BB1862:BB1925" si="435">_xlfn.XLOOKUP(BA1862,A:A,E:E)</f>
        <v>0</v>
      </c>
      <c r="BC1862">
        <f t="shared" si="433"/>
        <v>0</v>
      </c>
      <c r="BD1862" s="28">
        <f t="shared" si="434"/>
        <v>0</v>
      </c>
    </row>
    <row r="1863" spans="37:56" x14ac:dyDescent="0.25">
      <c r="AK1863">
        <v>0</v>
      </c>
      <c r="AL1863" t="e">
        <f t="shared" si="427"/>
        <v>#N/A</v>
      </c>
      <c r="AM1863" t="e">
        <f t="shared" si="428"/>
        <v>#N/A</v>
      </c>
      <c r="AN1863" t="e">
        <f t="shared" si="429"/>
        <v>#N/A</v>
      </c>
      <c r="AO1863" s="261" t="e">
        <f t="shared" si="430"/>
        <v>#N/A</v>
      </c>
      <c r="AP1863" s="261" t="e">
        <f t="shared" si="431"/>
        <v>#N/A</v>
      </c>
      <c r="AQ1863" s="261" t="e">
        <f t="shared" si="432"/>
        <v>#N/A</v>
      </c>
      <c r="BB1863">
        <f t="shared" si="435"/>
        <v>0</v>
      </c>
      <c r="BC1863">
        <f t="shared" si="433"/>
        <v>0</v>
      </c>
      <c r="BD1863" s="28">
        <f t="shared" si="434"/>
        <v>0</v>
      </c>
    </row>
    <row r="1864" spans="37:56" x14ac:dyDescent="0.25">
      <c r="AK1864">
        <v>0</v>
      </c>
      <c r="AL1864" t="e">
        <f t="shared" si="427"/>
        <v>#N/A</v>
      </c>
      <c r="AM1864" t="e">
        <f t="shared" si="428"/>
        <v>#N/A</v>
      </c>
      <c r="AN1864" t="e">
        <f t="shared" si="429"/>
        <v>#N/A</v>
      </c>
      <c r="AO1864" s="261" t="e">
        <f t="shared" si="430"/>
        <v>#N/A</v>
      </c>
      <c r="AP1864" s="261" t="e">
        <f t="shared" si="431"/>
        <v>#N/A</v>
      </c>
      <c r="AQ1864" s="261" t="e">
        <f t="shared" si="432"/>
        <v>#N/A</v>
      </c>
      <c r="BB1864">
        <f t="shared" si="435"/>
        <v>0</v>
      </c>
      <c r="BC1864">
        <f t="shared" si="433"/>
        <v>0</v>
      </c>
      <c r="BD1864" s="28">
        <f t="shared" si="434"/>
        <v>0</v>
      </c>
    </row>
    <row r="1865" spans="37:56" x14ac:dyDescent="0.25">
      <c r="AK1865">
        <v>0</v>
      </c>
      <c r="AL1865" t="e">
        <f t="shared" si="427"/>
        <v>#N/A</v>
      </c>
      <c r="AM1865" t="e">
        <f t="shared" si="428"/>
        <v>#N/A</v>
      </c>
      <c r="AN1865" t="e">
        <f t="shared" si="429"/>
        <v>#N/A</v>
      </c>
      <c r="AO1865" s="261" t="e">
        <f t="shared" si="430"/>
        <v>#N/A</v>
      </c>
      <c r="AP1865" s="261" t="e">
        <f t="shared" si="431"/>
        <v>#N/A</v>
      </c>
      <c r="AQ1865" s="261" t="e">
        <f t="shared" si="432"/>
        <v>#N/A</v>
      </c>
      <c r="BB1865">
        <f t="shared" si="435"/>
        <v>0</v>
      </c>
      <c r="BC1865">
        <f t="shared" si="433"/>
        <v>0</v>
      </c>
      <c r="BD1865" s="28">
        <f t="shared" si="434"/>
        <v>0</v>
      </c>
    </row>
    <row r="1866" spans="37:56" x14ac:dyDescent="0.25">
      <c r="AK1866">
        <v>0</v>
      </c>
      <c r="AL1866" t="e">
        <f t="shared" si="427"/>
        <v>#N/A</v>
      </c>
      <c r="AM1866" t="e">
        <f t="shared" si="428"/>
        <v>#N/A</v>
      </c>
      <c r="AN1866" t="e">
        <f t="shared" si="429"/>
        <v>#N/A</v>
      </c>
      <c r="AO1866" s="261" t="e">
        <f t="shared" si="430"/>
        <v>#N/A</v>
      </c>
      <c r="AP1866" s="261" t="e">
        <f t="shared" si="431"/>
        <v>#N/A</v>
      </c>
      <c r="AQ1866" s="261" t="e">
        <f t="shared" si="432"/>
        <v>#N/A</v>
      </c>
      <c r="BB1866">
        <f t="shared" si="435"/>
        <v>0</v>
      </c>
      <c r="BC1866">
        <f t="shared" si="433"/>
        <v>0</v>
      </c>
      <c r="BD1866" s="28">
        <f t="shared" si="434"/>
        <v>0</v>
      </c>
    </row>
    <row r="1867" spans="37:56" x14ac:dyDescent="0.25">
      <c r="AK1867">
        <v>0</v>
      </c>
      <c r="AL1867" t="e">
        <f t="shared" si="427"/>
        <v>#N/A</v>
      </c>
      <c r="AM1867" t="e">
        <f t="shared" si="428"/>
        <v>#N/A</v>
      </c>
      <c r="AN1867" t="e">
        <f t="shared" si="429"/>
        <v>#N/A</v>
      </c>
      <c r="AO1867" s="261" t="e">
        <f t="shared" si="430"/>
        <v>#N/A</v>
      </c>
      <c r="AP1867" s="261" t="e">
        <f t="shared" si="431"/>
        <v>#N/A</v>
      </c>
      <c r="AQ1867" s="261" t="e">
        <f t="shared" si="432"/>
        <v>#N/A</v>
      </c>
      <c r="BB1867">
        <f t="shared" si="435"/>
        <v>0</v>
      </c>
      <c r="BC1867">
        <f t="shared" si="433"/>
        <v>0</v>
      </c>
      <c r="BD1867" s="28">
        <f t="shared" si="434"/>
        <v>0</v>
      </c>
    </row>
    <row r="1868" spans="37:56" x14ac:dyDescent="0.25">
      <c r="AK1868">
        <v>0</v>
      </c>
      <c r="AL1868" t="e">
        <f t="shared" si="427"/>
        <v>#N/A</v>
      </c>
      <c r="AM1868" t="e">
        <f t="shared" si="428"/>
        <v>#N/A</v>
      </c>
      <c r="AN1868" t="e">
        <f t="shared" si="429"/>
        <v>#N/A</v>
      </c>
      <c r="AO1868" s="261" t="e">
        <f t="shared" si="430"/>
        <v>#N/A</v>
      </c>
      <c r="AP1868" s="261" t="e">
        <f t="shared" si="431"/>
        <v>#N/A</v>
      </c>
      <c r="AQ1868" s="261" t="e">
        <f t="shared" si="432"/>
        <v>#N/A</v>
      </c>
      <c r="BB1868">
        <f t="shared" si="435"/>
        <v>0</v>
      </c>
      <c r="BC1868">
        <f t="shared" si="433"/>
        <v>0</v>
      </c>
      <c r="BD1868" s="28">
        <f t="shared" si="434"/>
        <v>0</v>
      </c>
    </row>
    <row r="1869" spans="37:56" x14ac:dyDescent="0.25">
      <c r="AK1869">
        <v>0</v>
      </c>
      <c r="AL1869" t="e">
        <f t="shared" si="427"/>
        <v>#N/A</v>
      </c>
      <c r="AM1869" t="e">
        <f t="shared" si="428"/>
        <v>#N/A</v>
      </c>
      <c r="AN1869" t="e">
        <f t="shared" si="429"/>
        <v>#N/A</v>
      </c>
      <c r="AO1869" s="261" t="e">
        <f t="shared" si="430"/>
        <v>#N/A</v>
      </c>
      <c r="AP1869" s="261" t="e">
        <f t="shared" si="431"/>
        <v>#N/A</v>
      </c>
      <c r="AQ1869" s="261" t="e">
        <f t="shared" si="432"/>
        <v>#N/A</v>
      </c>
      <c r="BB1869">
        <f t="shared" si="435"/>
        <v>0</v>
      </c>
      <c r="BC1869">
        <f t="shared" si="433"/>
        <v>0</v>
      </c>
      <c r="BD1869" s="28">
        <f t="shared" si="434"/>
        <v>0</v>
      </c>
    </row>
    <row r="1870" spans="37:56" x14ac:dyDescent="0.25">
      <c r="AK1870">
        <v>0</v>
      </c>
      <c r="AL1870" t="e">
        <f t="shared" si="427"/>
        <v>#N/A</v>
      </c>
      <c r="AM1870" t="e">
        <f t="shared" si="428"/>
        <v>#N/A</v>
      </c>
      <c r="AN1870" t="e">
        <f t="shared" si="429"/>
        <v>#N/A</v>
      </c>
      <c r="AO1870" s="261" t="e">
        <f t="shared" si="430"/>
        <v>#N/A</v>
      </c>
      <c r="AP1870" s="261" t="e">
        <f t="shared" si="431"/>
        <v>#N/A</v>
      </c>
      <c r="AQ1870" s="261" t="e">
        <f t="shared" si="432"/>
        <v>#N/A</v>
      </c>
      <c r="BB1870">
        <f t="shared" si="435"/>
        <v>0</v>
      </c>
      <c r="BC1870">
        <f t="shared" si="433"/>
        <v>0</v>
      </c>
      <c r="BD1870" s="28">
        <f t="shared" si="434"/>
        <v>0</v>
      </c>
    </row>
    <row r="1871" spans="37:56" x14ac:dyDescent="0.25">
      <c r="AK1871">
        <v>0</v>
      </c>
      <c r="AL1871" t="e">
        <f t="shared" si="427"/>
        <v>#N/A</v>
      </c>
      <c r="AM1871" t="e">
        <f t="shared" si="428"/>
        <v>#N/A</v>
      </c>
      <c r="AN1871" t="e">
        <f t="shared" si="429"/>
        <v>#N/A</v>
      </c>
      <c r="AO1871" s="261" t="e">
        <f t="shared" si="430"/>
        <v>#N/A</v>
      </c>
      <c r="AP1871" s="261" t="e">
        <f t="shared" si="431"/>
        <v>#N/A</v>
      </c>
      <c r="AQ1871" s="261" t="e">
        <f t="shared" si="432"/>
        <v>#N/A</v>
      </c>
      <c r="BB1871">
        <f t="shared" si="435"/>
        <v>0</v>
      </c>
      <c r="BC1871">
        <f t="shared" si="433"/>
        <v>0</v>
      </c>
      <c r="BD1871" s="28">
        <f t="shared" si="434"/>
        <v>0</v>
      </c>
    </row>
    <row r="1872" spans="37:56" x14ac:dyDescent="0.25">
      <c r="AK1872">
        <v>0</v>
      </c>
      <c r="AL1872" t="e">
        <f t="shared" si="427"/>
        <v>#N/A</v>
      </c>
      <c r="AM1872" t="e">
        <f t="shared" si="428"/>
        <v>#N/A</v>
      </c>
      <c r="AN1872" t="e">
        <f t="shared" si="429"/>
        <v>#N/A</v>
      </c>
      <c r="AO1872" s="261" t="e">
        <f t="shared" si="430"/>
        <v>#N/A</v>
      </c>
      <c r="AP1872" s="261" t="e">
        <f t="shared" si="431"/>
        <v>#N/A</v>
      </c>
      <c r="AQ1872" s="261" t="e">
        <f t="shared" si="432"/>
        <v>#N/A</v>
      </c>
      <c r="BB1872">
        <f t="shared" si="435"/>
        <v>0</v>
      </c>
      <c r="BC1872">
        <f t="shared" si="433"/>
        <v>0</v>
      </c>
      <c r="BD1872" s="28">
        <f t="shared" si="434"/>
        <v>0</v>
      </c>
    </row>
    <row r="1873" spans="37:56" x14ac:dyDescent="0.25">
      <c r="AK1873">
        <v>0</v>
      </c>
      <c r="AL1873" t="e">
        <f t="shared" si="427"/>
        <v>#N/A</v>
      </c>
      <c r="AM1873" t="e">
        <f t="shared" si="428"/>
        <v>#N/A</v>
      </c>
      <c r="AN1873" t="e">
        <f t="shared" si="429"/>
        <v>#N/A</v>
      </c>
      <c r="AO1873" s="261" t="e">
        <f t="shared" si="430"/>
        <v>#N/A</v>
      </c>
      <c r="AP1873" s="261" t="e">
        <f t="shared" si="431"/>
        <v>#N/A</v>
      </c>
      <c r="AQ1873" s="261" t="e">
        <f t="shared" si="432"/>
        <v>#N/A</v>
      </c>
      <c r="BB1873">
        <f t="shared" si="435"/>
        <v>0</v>
      </c>
      <c r="BC1873">
        <f t="shared" si="433"/>
        <v>0</v>
      </c>
      <c r="BD1873" s="28">
        <f t="shared" si="434"/>
        <v>0</v>
      </c>
    </row>
    <row r="1874" spans="37:56" x14ac:dyDescent="0.25">
      <c r="AK1874">
        <v>0</v>
      </c>
      <c r="AL1874" t="e">
        <f t="shared" si="427"/>
        <v>#N/A</v>
      </c>
      <c r="AM1874" t="e">
        <f t="shared" si="428"/>
        <v>#N/A</v>
      </c>
      <c r="AN1874" t="e">
        <f t="shared" si="429"/>
        <v>#N/A</v>
      </c>
      <c r="AO1874" s="261" t="e">
        <f t="shared" si="430"/>
        <v>#N/A</v>
      </c>
      <c r="AP1874" s="261" t="e">
        <f t="shared" si="431"/>
        <v>#N/A</v>
      </c>
      <c r="AQ1874" s="261" t="e">
        <f t="shared" si="432"/>
        <v>#N/A</v>
      </c>
      <c r="BB1874">
        <f t="shared" si="435"/>
        <v>0</v>
      </c>
      <c r="BC1874">
        <f t="shared" si="433"/>
        <v>0</v>
      </c>
      <c r="BD1874" s="28">
        <f t="shared" si="434"/>
        <v>0</v>
      </c>
    </row>
    <row r="1875" spans="37:56" x14ac:dyDescent="0.25">
      <c r="AK1875">
        <v>0</v>
      </c>
      <c r="AL1875" t="e">
        <f t="shared" si="427"/>
        <v>#N/A</v>
      </c>
      <c r="AM1875" t="e">
        <f t="shared" si="428"/>
        <v>#N/A</v>
      </c>
      <c r="AN1875" t="e">
        <f t="shared" si="429"/>
        <v>#N/A</v>
      </c>
      <c r="AO1875" s="261" t="e">
        <f t="shared" si="430"/>
        <v>#N/A</v>
      </c>
      <c r="AP1875" s="261" t="e">
        <f t="shared" si="431"/>
        <v>#N/A</v>
      </c>
      <c r="AQ1875" s="261" t="e">
        <f t="shared" si="432"/>
        <v>#N/A</v>
      </c>
      <c r="BB1875">
        <f t="shared" si="435"/>
        <v>0</v>
      </c>
      <c r="BC1875">
        <f t="shared" si="433"/>
        <v>0</v>
      </c>
      <c r="BD1875" s="28">
        <f t="shared" si="434"/>
        <v>0</v>
      </c>
    </row>
    <row r="1876" spans="37:56" x14ac:dyDescent="0.25">
      <c r="AK1876">
        <v>0</v>
      </c>
      <c r="AL1876" t="e">
        <f t="shared" si="427"/>
        <v>#N/A</v>
      </c>
      <c r="AM1876" t="e">
        <f t="shared" si="428"/>
        <v>#N/A</v>
      </c>
      <c r="AN1876" t="e">
        <f t="shared" si="429"/>
        <v>#N/A</v>
      </c>
      <c r="AO1876" s="261" t="e">
        <f t="shared" si="430"/>
        <v>#N/A</v>
      </c>
      <c r="AP1876" s="261" t="e">
        <f t="shared" si="431"/>
        <v>#N/A</v>
      </c>
      <c r="AQ1876" s="261" t="e">
        <f t="shared" si="432"/>
        <v>#N/A</v>
      </c>
      <c r="BB1876">
        <f t="shared" si="435"/>
        <v>0</v>
      </c>
      <c r="BC1876">
        <f t="shared" si="433"/>
        <v>0</v>
      </c>
      <c r="BD1876" s="28">
        <f t="shared" si="434"/>
        <v>0</v>
      </c>
    </row>
    <row r="1877" spans="37:56" x14ac:dyDescent="0.25">
      <c r="AK1877">
        <v>0</v>
      </c>
      <c r="AL1877" t="e">
        <f t="shared" si="427"/>
        <v>#N/A</v>
      </c>
      <c r="AM1877" t="e">
        <f t="shared" si="428"/>
        <v>#N/A</v>
      </c>
      <c r="AN1877" t="e">
        <f t="shared" si="429"/>
        <v>#N/A</v>
      </c>
      <c r="AO1877" s="261" t="e">
        <f t="shared" si="430"/>
        <v>#N/A</v>
      </c>
      <c r="AP1877" s="261" t="e">
        <f t="shared" si="431"/>
        <v>#N/A</v>
      </c>
      <c r="AQ1877" s="261" t="e">
        <f t="shared" si="432"/>
        <v>#N/A</v>
      </c>
      <c r="BB1877">
        <f t="shared" si="435"/>
        <v>0</v>
      </c>
      <c r="BC1877">
        <f t="shared" si="433"/>
        <v>0</v>
      </c>
      <c r="BD1877" s="28">
        <f t="shared" si="434"/>
        <v>0</v>
      </c>
    </row>
    <row r="1878" spans="37:56" x14ac:dyDescent="0.25">
      <c r="AK1878">
        <v>0</v>
      </c>
      <c r="AL1878" t="e">
        <f t="shared" si="427"/>
        <v>#N/A</v>
      </c>
      <c r="AM1878" t="e">
        <f t="shared" si="428"/>
        <v>#N/A</v>
      </c>
      <c r="AN1878" t="e">
        <f t="shared" si="429"/>
        <v>#N/A</v>
      </c>
      <c r="AO1878" s="261" t="e">
        <f t="shared" si="430"/>
        <v>#N/A</v>
      </c>
      <c r="AP1878" s="261" t="e">
        <f t="shared" si="431"/>
        <v>#N/A</v>
      </c>
      <c r="AQ1878" s="261" t="e">
        <f t="shared" si="432"/>
        <v>#N/A</v>
      </c>
      <c r="BB1878">
        <f t="shared" si="435"/>
        <v>0</v>
      </c>
      <c r="BC1878">
        <f t="shared" si="433"/>
        <v>0</v>
      </c>
      <c r="BD1878" s="28">
        <f t="shared" si="434"/>
        <v>0</v>
      </c>
    </row>
    <row r="1879" spans="37:56" x14ac:dyDescent="0.25">
      <c r="AK1879">
        <v>0</v>
      </c>
      <c r="AL1879" t="e">
        <f t="shared" si="427"/>
        <v>#N/A</v>
      </c>
      <c r="AM1879" t="e">
        <f t="shared" si="428"/>
        <v>#N/A</v>
      </c>
      <c r="AN1879" t="e">
        <f t="shared" si="429"/>
        <v>#N/A</v>
      </c>
      <c r="AO1879" s="261" t="e">
        <f t="shared" si="430"/>
        <v>#N/A</v>
      </c>
      <c r="AP1879" s="261" t="e">
        <f t="shared" si="431"/>
        <v>#N/A</v>
      </c>
      <c r="AQ1879" s="261" t="e">
        <f t="shared" si="432"/>
        <v>#N/A</v>
      </c>
      <c r="BB1879">
        <f t="shared" si="435"/>
        <v>0</v>
      </c>
      <c r="BC1879">
        <f t="shared" si="433"/>
        <v>0</v>
      </c>
      <c r="BD1879" s="28">
        <f t="shared" si="434"/>
        <v>0</v>
      </c>
    </row>
    <row r="1880" spans="37:56" x14ac:dyDescent="0.25">
      <c r="AK1880">
        <v>0</v>
      </c>
      <c r="AL1880" t="e">
        <f t="shared" si="427"/>
        <v>#N/A</v>
      </c>
      <c r="AM1880" t="e">
        <f t="shared" si="428"/>
        <v>#N/A</v>
      </c>
      <c r="AN1880" t="e">
        <f t="shared" si="429"/>
        <v>#N/A</v>
      </c>
      <c r="AO1880" s="261" t="e">
        <f t="shared" si="430"/>
        <v>#N/A</v>
      </c>
      <c r="AP1880" s="261" t="e">
        <f t="shared" si="431"/>
        <v>#N/A</v>
      </c>
      <c r="AQ1880" s="261" t="e">
        <f t="shared" si="432"/>
        <v>#N/A</v>
      </c>
      <c r="BB1880">
        <f t="shared" si="435"/>
        <v>0</v>
      </c>
      <c r="BC1880">
        <f t="shared" si="433"/>
        <v>0</v>
      </c>
      <c r="BD1880" s="28">
        <f t="shared" si="434"/>
        <v>0</v>
      </c>
    </row>
    <row r="1881" spans="37:56" x14ac:dyDescent="0.25">
      <c r="AK1881">
        <v>0</v>
      </c>
      <c r="AL1881" t="e">
        <f t="shared" si="427"/>
        <v>#N/A</v>
      </c>
      <c r="AM1881" t="e">
        <f t="shared" si="428"/>
        <v>#N/A</v>
      </c>
      <c r="AN1881" t="e">
        <f t="shared" si="429"/>
        <v>#N/A</v>
      </c>
      <c r="AO1881" s="261" t="e">
        <f t="shared" si="430"/>
        <v>#N/A</v>
      </c>
      <c r="AP1881" s="261" t="e">
        <f t="shared" si="431"/>
        <v>#N/A</v>
      </c>
      <c r="AQ1881" s="261" t="e">
        <f t="shared" si="432"/>
        <v>#N/A</v>
      </c>
      <c r="BB1881">
        <f t="shared" si="435"/>
        <v>0</v>
      </c>
      <c r="BC1881">
        <f t="shared" si="433"/>
        <v>0</v>
      </c>
      <c r="BD1881" s="28">
        <f t="shared" si="434"/>
        <v>0</v>
      </c>
    </row>
    <row r="1882" spans="37:56" x14ac:dyDescent="0.25">
      <c r="AK1882">
        <v>0</v>
      </c>
      <c r="AL1882" t="e">
        <f t="shared" si="427"/>
        <v>#N/A</v>
      </c>
      <c r="AM1882" t="e">
        <f t="shared" si="428"/>
        <v>#N/A</v>
      </c>
      <c r="AN1882" t="e">
        <f t="shared" si="429"/>
        <v>#N/A</v>
      </c>
      <c r="AO1882" s="261" t="e">
        <f t="shared" si="430"/>
        <v>#N/A</v>
      </c>
      <c r="AP1882" s="261" t="e">
        <f t="shared" si="431"/>
        <v>#N/A</v>
      </c>
      <c r="AQ1882" s="261" t="e">
        <f t="shared" si="432"/>
        <v>#N/A</v>
      </c>
      <c r="BB1882">
        <f t="shared" si="435"/>
        <v>0</v>
      </c>
      <c r="BC1882">
        <f t="shared" si="433"/>
        <v>0</v>
      </c>
      <c r="BD1882" s="28">
        <f t="shared" si="434"/>
        <v>0</v>
      </c>
    </row>
    <row r="1883" spans="37:56" x14ac:dyDescent="0.25">
      <c r="AK1883">
        <v>0</v>
      </c>
      <c r="AL1883" t="e">
        <f t="shared" si="427"/>
        <v>#N/A</v>
      </c>
      <c r="AM1883" t="e">
        <f t="shared" si="428"/>
        <v>#N/A</v>
      </c>
      <c r="AN1883" t="e">
        <f t="shared" si="429"/>
        <v>#N/A</v>
      </c>
      <c r="AO1883" s="261" t="e">
        <f t="shared" si="430"/>
        <v>#N/A</v>
      </c>
      <c r="AP1883" s="261" t="e">
        <f t="shared" si="431"/>
        <v>#N/A</v>
      </c>
      <c r="AQ1883" s="261" t="e">
        <f t="shared" si="432"/>
        <v>#N/A</v>
      </c>
      <c r="BB1883">
        <f t="shared" si="435"/>
        <v>0</v>
      </c>
      <c r="BC1883">
        <f t="shared" si="433"/>
        <v>0</v>
      </c>
      <c r="BD1883" s="28">
        <f t="shared" si="434"/>
        <v>0</v>
      </c>
    </row>
    <row r="1884" spans="37:56" x14ac:dyDescent="0.25">
      <c r="AK1884">
        <v>0</v>
      </c>
      <c r="AL1884" t="e">
        <f t="shared" si="427"/>
        <v>#N/A</v>
      </c>
      <c r="AM1884" t="e">
        <f t="shared" si="428"/>
        <v>#N/A</v>
      </c>
      <c r="AN1884" t="e">
        <f t="shared" si="429"/>
        <v>#N/A</v>
      </c>
      <c r="AO1884" s="261" t="e">
        <f t="shared" si="430"/>
        <v>#N/A</v>
      </c>
      <c r="AP1884" s="261" t="e">
        <f t="shared" si="431"/>
        <v>#N/A</v>
      </c>
      <c r="AQ1884" s="261" t="e">
        <f t="shared" si="432"/>
        <v>#N/A</v>
      </c>
      <c r="BB1884">
        <f t="shared" si="435"/>
        <v>0</v>
      </c>
      <c r="BC1884">
        <f t="shared" si="433"/>
        <v>0</v>
      </c>
      <c r="BD1884" s="28">
        <f t="shared" si="434"/>
        <v>0</v>
      </c>
    </row>
    <row r="1885" spans="37:56" x14ac:dyDescent="0.25">
      <c r="AK1885">
        <v>0</v>
      </c>
      <c r="AL1885" t="e">
        <f t="shared" si="427"/>
        <v>#N/A</v>
      </c>
      <c r="AM1885" t="e">
        <f t="shared" si="428"/>
        <v>#N/A</v>
      </c>
      <c r="AN1885" t="e">
        <f t="shared" si="429"/>
        <v>#N/A</v>
      </c>
      <c r="AO1885" s="261" t="e">
        <f t="shared" si="430"/>
        <v>#N/A</v>
      </c>
      <c r="AP1885" s="261" t="e">
        <f t="shared" si="431"/>
        <v>#N/A</v>
      </c>
      <c r="AQ1885" s="261" t="e">
        <f t="shared" si="432"/>
        <v>#N/A</v>
      </c>
      <c r="BB1885">
        <f t="shared" si="435"/>
        <v>0</v>
      </c>
      <c r="BC1885">
        <f t="shared" si="433"/>
        <v>0</v>
      </c>
      <c r="BD1885" s="28">
        <f t="shared" si="434"/>
        <v>0</v>
      </c>
    </row>
    <row r="1886" spans="37:56" x14ac:dyDescent="0.25">
      <c r="AK1886">
        <v>0</v>
      </c>
      <c r="AL1886" t="e">
        <f t="shared" si="427"/>
        <v>#N/A</v>
      </c>
      <c r="AM1886" t="e">
        <f t="shared" si="428"/>
        <v>#N/A</v>
      </c>
      <c r="AN1886" t="e">
        <f t="shared" si="429"/>
        <v>#N/A</v>
      </c>
      <c r="AO1886" s="261" t="e">
        <f t="shared" si="430"/>
        <v>#N/A</v>
      </c>
      <c r="AP1886" s="261" t="e">
        <f t="shared" si="431"/>
        <v>#N/A</v>
      </c>
      <c r="AQ1886" s="261" t="e">
        <f t="shared" si="432"/>
        <v>#N/A</v>
      </c>
      <c r="BB1886">
        <f t="shared" si="435"/>
        <v>0</v>
      </c>
      <c r="BC1886">
        <f t="shared" si="433"/>
        <v>0</v>
      </c>
      <c r="BD1886" s="28">
        <f t="shared" si="434"/>
        <v>0</v>
      </c>
    </row>
    <row r="1887" spans="37:56" x14ac:dyDescent="0.25">
      <c r="AK1887">
        <v>0</v>
      </c>
      <c r="AL1887" t="e">
        <f t="shared" si="427"/>
        <v>#N/A</v>
      </c>
      <c r="AM1887" t="e">
        <f t="shared" si="428"/>
        <v>#N/A</v>
      </c>
      <c r="AN1887" t="e">
        <f t="shared" si="429"/>
        <v>#N/A</v>
      </c>
      <c r="AO1887" s="261" t="e">
        <f t="shared" si="430"/>
        <v>#N/A</v>
      </c>
      <c r="AP1887" s="261" t="e">
        <f t="shared" si="431"/>
        <v>#N/A</v>
      </c>
      <c r="AQ1887" s="261" t="e">
        <f t="shared" si="432"/>
        <v>#N/A</v>
      </c>
      <c r="BB1887">
        <f t="shared" si="435"/>
        <v>0</v>
      </c>
      <c r="BC1887">
        <f t="shared" si="433"/>
        <v>0</v>
      </c>
      <c r="BD1887" s="28">
        <f t="shared" si="434"/>
        <v>0</v>
      </c>
    </row>
    <row r="1888" spans="37:56" x14ac:dyDescent="0.25">
      <c r="AK1888">
        <v>0</v>
      </c>
      <c r="AL1888" t="e">
        <f t="shared" si="427"/>
        <v>#N/A</v>
      </c>
      <c r="AM1888" t="e">
        <f t="shared" si="428"/>
        <v>#N/A</v>
      </c>
      <c r="AN1888" t="e">
        <f t="shared" si="429"/>
        <v>#N/A</v>
      </c>
      <c r="AO1888" s="261" t="e">
        <f t="shared" si="430"/>
        <v>#N/A</v>
      </c>
      <c r="AP1888" s="261" t="e">
        <f t="shared" si="431"/>
        <v>#N/A</v>
      </c>
      <c r="AQ1888" s="261" t="e">
        <f t="shared" si="432"/>
        <v>#N/A</v>
      </c>
      <c r="BB1888">
        <f t="shared" si="435"/>
        <v>0</v>
      </c>
      <c r="BC1888">
        <f t="shared" si="433"/>
        <v>0</v>
      </c>
      <c r="BD1888" s="28">
        <f t="shared" si="434"/>
        <v>0</v>
      </c>
    </row>
    <row r="1889" spans="37:56" x14ac:dyDescent="0.25">
      <c r="AK1889">
        <v>0</v>
      </c>
      <c r="AL1889" t="e">
        <f t="shared" si="427"/>
        <v>#N/A</v>
      </c>
      <c r="AM1889" t="e">
        <f t="shared" si="428"/>
        <v>#N/A</v>
      </c>
      <c r="AN1889" t="e">
        <f t="shared" si="429"/>
        <v>#N/A</v>
      </c>
      <c r="AO1889" s="261" t="e">
        <f t="shared" si="430"/>
        <v>#N/A</v>
      </c>
      <c r="AP1889" s="261" t="e">
        <f t="shared" si="431"/>
        <v>#N/A</v>
      </c>
      <c r="AQ1889" s="261" t="e">
        <f t="shared" si="432"/>
        <v>#N/A</v>
      </c>
      <c r="BB1889">
        <f t="shared" si="435"/>
        <v>0</v>
      </c>
      <c r="BC1889">
        <f t="shared" si="433"/>
        <v>0</v>
      </c>
      <c r="BD1889" s="28">
        <f t="shared" si="434"/>
        <v>0</v>
      </c>
    </row>
    <row r="1890" spans="37:56" x14ac:dyDescent="0.25">
      <c r="AK1890">
        <v>0</v>
      </c>
      <c r="AL1890" t="e">
        <f t="shared" si="427"/>
        <v>#N/A</v>
      </c>
      <c r="AM1890" t="e">
        <f t="shared" si="428"/>
        <v>#N/A</v>
      </c>
      <c r="AN1890" t="e">
        <f t="shared" si="429"/>
        <v>#N/A</v>
      </c>
      <c r="AO1890" s="261" t="e">
        <f t="shared" si="430"/>
        <v>#N/A</v>
      </c>
      <c r="AP1890" s="261" t="e">
        <f t="shared" si="431"/>
        <v>#N/A</v>
      </c>
      <c r="AQ1890" s="261" t="e">
        <f t="shared" si="432"/>
        <v>#N/A</v>
      </c>
      <c r="BB1890">
        <f t="shared" si="435"/>
        <v>0</v>
      </c>
      <c r="BC1890">
        <f t="shared" si="433"/>
        <v>0</v>
      </c>
      <c r="BD1890" s="28">
        <f t="shared" si="434"/>
        <v>0</v>
      </c>
    </row>
    <row r="1891" spans="37:56" x14ac:dyDescent="0.25">
      <c r="AK1891">
        <v>0</v>
      </c>
      <c r="AL1891" t="e">
        <f t="shared" si="427"/>
        <v>#N/A</v>
      </c>
      <c r="AM1891" t="e">
        <f t="shared" si="428"/>
        <v>#N/A</v>
      </c>
      <c r="AN1891" t="e">
        <f t="shared" si="429"/>
        <v>#N/A</v>
      </c>
      <c r="AO1891" s="261" t="e">
        <f t="shared" si="430"/>
        <v>#N/A</v>
      </c>
      <c r="AP1891" s="261" t="e">
        <f t="shared" si="431"/>
        <v>#N/A</v>
      </c>
      <c r="AQ1891" s="261" t="e">
        <f t="shared" si="432"/>
        <v>#N/A</v>
      </c>
      <c r="BB1891">
        <f t="shared" si="435"/>
        <v>0</v>
      </c>
      <c r="BC1891">
        <f t="shared" si="433"/>
        <v>0</v>
      </c>
      <c r="BD1891" s="28">
        <f t="shared" si="434"/>
        <v>0</v>
      </c>
    </row>
    <row r="1892" spans="37:56" x14ac:dyDescent="0.25">
      <c r="AK1892">
        <v>0</v>
      </c>
      <c r="AL1892" t="e">
        <f t="shared" si="427"/>
        <v>#N/A</v>
      </c>
      <c r="AM1892" t="e">
        <f t="shared" si="428"/>
        <v>#N/A</v>
      </c>
      <c r="AN1892" t="e">
        <f t="shared" si="429"/>
        <v>#N/A</v>
      </c>
      <c r="AO1892" s="261" t="e">
        <f t="shared" si="430"/>
        <v>#N/A</v>
      </c>
      <c r="AP1892" s="261" t="e">
        <f t="shared" si="431"/>
        <v>#N/A</v>
      </c>
      <c r="AQ1892" s="261" t="e">
        <f t="shared" si="432"/>
        <v>#N/A</v>
      </c>
      <c r="BB1892">
        <f t="shared" si="435"/>
        <v>0</v>
      </c>
      <c r="BC1892">
        <f t="shared" si="433"/>
        <v>0</v>
      </c>
      <c r="BD1892" s="28">
        <f t="shared" si="434"/>
        <v>0</v>
      </c>
    </row>
    <row r="1893" spans="37:56" x14ac:dyDescent="0.25">
      <c r="AK1893">
        <v>0</v>
      </c>
      <c r="AL1893" t="e">
        <f t="shared" si="427"/>
        <v>#N/A</v>
      </c>
      <c r="AM1893" t="e">
        <f t="shared" si="428"/>
        <v>#N/A</v>
      </c>
      <c r="AN1893" t="e">
        <f t="shared" si="429"/>
        <v>#N/A</v>
      </c>
      <c r="AO1893" s="261" t="e">
        <f t="shared" si="430"/>
        <v>#N/A</v>
      </c>
      <c r="AP1893" s="261" t="e">
        <f t="shared" si="431"/>
        <v>#N/A</v>
      </c>
      <c r="AQ1893" s="261" t="e">
        <f t="shared" si="432"/>
        <v>#N/A</v>
      </c>
      <c r="BB1893">
        <f t="shared" si="435"/>
        <v>0</v>
      </c>
      <c r="BC1893">
        <f t="shared" si="433"/>
        <v>0</v>
      </c>
      <c r="BD1893" s="28">
        <f t="shared" si="434"/>
        <v>0</v>
      </c>
    </row>
    <row r="1894" spans="37:56" x14ac:dyDescent="0.25">
      <c r="AK1894">
        <v>0</v>
      </c>
      <c r="AL1894" t="e">
        <f t="shared" si="427"/>
        <v>#N/A</v>
      </c>
      <c r="AM1894" t="e">
        <f t="shared" si="428"/>
        <v>#N/A</v>
      </c>
      <c r="AN1894" t="e">
        <f t="shared" si="429"/>
        <v>#N/A</v>
      </c>
      <c r="AO1894" s="261" t="e">
        <f t="shared" si="430"/>
        <v>#N/A</v>
      </c>
      <c r="AP1894" s="261" t="e">
        <f t="shared" si="431"/>
        <v>#N/A</v>
      </c>
      <c r="AQ1894" s="261" t="e">
        <f t="shared" si="432"/>
        <v>#N/A</v>
      </c>
      <c r="BB1894">
        <f t="shared" si="435"/>
        <v>0</v>
      </c>
      <c r="BC1894">
        <f t="shared" si="433"/>
        <v>0</v>
      </c>
      <c r="BD1894" s="28">
        <f t="shared" si="434"/>
        <v>0</v>
      </c>
    </row>
    <row r="1895" spans="37:56" x14ac:dyDescent="0.25">
      <c r="AK1895">
        <v>0</v>
      </c>
      <c r="AL1895" t="e">
        <f t="shared" si="427"/>
        <v>#N/A</v>
      </c>
      <c r="AM1895" t="e">
        <f t="shared" si="428"/>
        <v>#N/A</v>
      </c>
      <c r="AN1895" t="e">
        <f t="shared" si="429"/>
        <v>#N/A</v>
      </c>
      <c r="AO1895" s="261" t="e">
        <f t="shared" si="430"/>
        <v>#N/A</v>
      </c>
      <c r="AP1895" s="261" t="e">
        <f t="shared" si="431"/>
        <v>#N/A</v>
      </c>
      <c r="AQ1895" s="261" t="e">
        <f t="shared" si="432"/>
        <v>#N/A</v>
      </c>
      <c r="BB1895">
        <f t="shared" si="435"/>
        <v>0</v>
      </c>
      <c r="BC1895">
        <f t="shared" si="433"/>
        <v>0</v>
      </c>
      <c r="BD1895" s="28">
        <f t="shared" si="434"/>
        <v>0</v>
      </c>
    </row>
    <row r="1896" spans="37:56" x14ac:dyDescent="0.25">
      <c r="AK1896">
        <v>0</v>
      </c>
      <c r="AL1896" t="e">
        <f t="shared" si="427"/>
        <v>#N/A</v>
      </c>
      <c r="AM1896" t="e">
        <f t="shared" si="428"/>
        <v>#N/A</v>
      </c>
      <c r="AN1896" t="e">
        <f t="shared" si="429"/>
        <v>#N/A</v>
      </c>
      <c r="AO1896" s="261" t="e">
        <f t="shared" si="430"/>
        <v>#N/A</v>
      </c>
      <c r="AP1896" s="261" t="e">
        <f t="shared" si="431"/>
        <v>#N/A</v>
      </c>
      <c r="AQ1896" s="261" t="e">
        <f t="shared" si="432"/>
        <v>#N/A</v>
      </c>
      <c r="BB1896">
        <f t="shared" si="435"/>
        <v>0</v>
      </c>
      <c r="BC1896">
        <f t="shared" si="433"/>
        <v>0</v>
      </c>
      <c r="BD1896" s="28">
        <f t="shared" si="434"/>
        <v>0</v>
      </c>
    </row>
    <row r="1897" spans="37:56" x14ac:dyDescent="0.25">
      <c r="AK1897">
        <v>0</v>
      </c>
      <c r="AL1897" t="e">
        <f t="shared" si="427"/>
        <v>#N/A</v>
      </c>
      <c r="AM1897" t="e">
        <f t="shared" si="428"/>
        <v>#N/A</v>
      </c>
      <c r="AN1897" t="e">
        <f t="shared" si="429"/>
        <v>#N/A</v>
      </c>
      <c r="AO1897" s="261" t="e">
        <f t="shared" si="430"/>
        <v>#N/A</v>
      </c>
      <c r="AP1897" s="261" t="e">
        <f t="shared" si="431"/>
        <v>#N/A</v>
      </c>
      <c r="AQ1897" s="261" t="e">
        <f t="shared" si="432"/>
        <v>#N/A</v>
      </c>
      <c r="BB1897">
        <f t="shared" si="435"/>
        <v>0</v>
      </c>
      <c r="BC1897">
        <f t="shared" si="433"/>
        <v>0</v>
      </c>
      <c r="BD1897" s="28">
        <f t="shared" si="434"/>
        <v>0</v>
      </c>
    </row>
    <row r="1898" spans="37:56" x14ac:dyDescent="0.25">
      <c r="AK1898">
        <v>0</v>
      </c>
      <c r="AL1898" t="e">
        <f t="shared" si="427"/>
        <v>#N/A</v>
      </c>
      <c r="AM1898" t="e">
        <f t="shared" si="428"/>
        <v>#N/A</v>
      </c>
      <c r="AN1898" t="e">
        <f t="shared" si="429"/>
        <v>#N/A</v>
      </c>
      <c r="AO1898" s="261" t="e">
        <f t="shared" si="430"/>
        <v>#N/A</v>
      </c>
      <c r="AP1898" s="261" t="e">
        <f t="shared" si="431"/>
        <v>#N/A</v>
      </c>
      <c r="AQ1898" s="261" t="e">
        <f t="shared" si="432"/>
        <v>#N/A</v>
      </c>
      <c r="BB1898">
        <f t="shared" si="435"/>
        <v>0</v>
      </c>
      <c r="BC1898">
        <f t="shared" si="433"/>
        <v>0</v>
      </c>
      <c r="BD1898" s="28">
        <f t="shared" si="434"/>
        <v>0</v>
      </c>
    </row>
    <row r="1899" spans="37:56" x14ac:dyDescent="0.25">
      <c r="AK1899">
        <v>0</v>
      </c>
      <c r="AL1899" t="e">
        <f t="shared" si="427"/>
        <v>#N/A</v>
      </c>
      <c r="AM1899" t="e">
        <f t="shared" si="428"/>
        <v>#N/A</v>
      </c>
      <c r="AN1899" t="e">
        <f t="shared" si="429"/>
        <v>#N/A</v>
      </c>
      <c r="AO1899" s="261" t="e">
        <f t="shared" si="430"/>
        <v>#N/A</v>
      </c>
      <c r="AP1899" s="261" t="e">
        <f t="shared" si="431"/>
        <v>#N/A</v>
      </c>
      <c r="AQ1899" s="261" t="e">
        <f t="shared" si="432"/>
        <v>#N/A</v>
      </c>
      <c r="BB1899">
        <f t="shared" si="435"/>
        <v>0</v>
      </c>
      <c r="BC1899">
        <f t="shared" si="433"/>
        <v>0</v>
      </c>
      <c r="BD1899" s="28">
        <f t="shared" si="434"/>
        <v>0</v>
      </c>
    </row>
    <row r="1900" spans="37:56" x14ac:dyDescent="0.25">
      <c r="AK1900">
        <v>0</v>
      </c>
      <c r="AL1900" t="e">
        <f t="shared" si="427"/>
        <v>#N/A</v>
      </c>
      <c r="AM1900" t="e">
        <f t="shared" si="428"/>
        <v>#N/A</v>
      </c>
      <c r="AN1900" t="e">
        <f t="shared" si="429"/>
        <v>#N/A</v>
      </c>
      <c r="AO1900" s="261" t="e">
        <f t="shared" si="430"/>
        <v>#N/A</v>
      </c>
      <c r="AP1900" s="261" t="e">
        <f t="shared" si="431"/>
        <v>#N/A</v>
      </c>
      <c r="AQ1900" s="261" t="e">
        <f t="shared" si="432"/>
        <v>#N/A</v>
      </c>
      <c r="BB1900">
        <f t="shared" si="435"/>
        <v>0</v>
      </c>
      <c r="BC1900">
        <f t="shared" si="433"/>
        <v>0</v>
      </c>
      <c r="BD1900" s="28">
        <f t="shared" si="434"/>
        <v>0</v>
      </c>
    </row>
    <row r="1901" spans="37:56" x14ac:dyDescent="0.25">
      <c r="AK1901">
        <v>0</v>
      </c>
      <c r="AL1901" t="e">
        <f t="shared" si="427"/>
        <v>#N/A</v>
      </c>
      <c r="AM1901" t="e">
        <f t="shared" si="428"/>
        <v>#N/A</v>
      </c>
      <c r="AN1901" t="e">
        <f t="shared" si="429"/>
        <v>#N/A</v>
      </c>
      <c r="AO1901" s="261" t="e">
        <f t="shared" si="430"/>
        <v>#N/A</v>
      </c>
      <c r="AP1901" s="261" t="e">
        <f t="shared" si="431"/>
        <v>#N/A</v>
      </c>
      <c r="AQ1901" s="261" t="e">
        <f t="shared" si="432"/>
        <v>#N/A</v>
      </c>
      <c r="BB1901">
        <f t="shared" si="435"/>
        <v>0</v>
      </c>
      <c r="BC1901">
        <f t="shared" si="433"/>
        <v>0</v>
      </c>
      <c r="BD1901" s="28">
        <f t="shared" si="434"/>
        <v>0</v>
      </c>
    </row>
    <row r="1902" spans="37:56" x14ac:dyDescent="0.25">
      <c r="AK1902">
        <v>0</v>
      </c>
      <c r="AL1902" t="e">
        <f t="shared" si="427"/>
        <v>#N/A</v>
      </c>
      <c r="AM1902" t="e">
        <f t="shared" si="428"/>
        <v>#N/A</v>
      </c>
      <c r="AN1902" t="e">
        <f t="shared" si="429"/>
        <v>#N/A</v>
      </c>
      <c r="AO1902" s="261" t="e">
        <f t="shared" si="430"/>
        <v>#N/A</v>
      </c>
      <c r="AP1902" s="261" t="e">
        <f t="shared" si="431"/>
        <v>#N/A</v>
      </c>
      <c r="AQ1902" s="261" t="e">
        <f t="shared" si="432"/>
        <v>#N/A</v>
      </c>
      <c r="BB1902">
        <f t="shared" si="435"/>
        <v>0</v>
      </c>
      <c r="BC1902">
        <f t="shared" si="433"/>
        <v>0</v>
      </c>
      <c r="BD1902" s="28">
        <f t="shared" si="434"/>
        <v>0</v>
      </c>
    </row>
    <row r="1903" spans="37:56" x14ac:dyDescent="0.25">
      <c r="AK1903">
        <v>0</v>
      </c>
      <c r="AL1903" t="e">
        <f t="shared" si="427"/>
        <v>#N/A</v>
      </c>
      <c r="AM1903" t="e">
        <f t="shared" si="428"/>
        <v>#N/A</v>
      </c>
      <c r="AN1903" t="e">
        <f t="shared" si="429"/>
        <v>#N/A</v>
      </c>
      <c r="AO1903" s="261" t="e">
        <f t="shared" si="430"/>
        <v>#N/A</v>
      </c>
      <c r="AP1903" s="261" t="e">
        <f t="shared" si="431"/>
        <v>#N/A</v>
      </c>
      <c r="AQ1903" s="261" t="e">
        <f t="shared" si="432"/>
        <v>#N/A</v>
      </c>
      <c r="BB1903">
        <f t="shared" si="435"/>
        <v>0</v>
      </c>
      <c r="BC1903">
        <f t="shared" si="433"/>
        <v>0</v>
      </c>
      <c r="BD1903" s="28">
        <f t="shared" si="434"/>
        <v>0</v>
      </c>
    </row>
    <row r="1904" spans="37:56" x14ac:dyDescent="0.25">
      <c r="AK1904">
        <v>0</v>
      </c>
      <c r="AL1904" t="e">
        <f t="shared" si="427"/>
        <v>#N/A</v>
      </c>
      <c r="AM1904" t="e">
        <f t="shared" si="428"/>
        <v>#N/A</v>
      </c>
      <c r="AN1904" t="e">
        <f t="shared" si="429"/>
        <v>#N/A</v>
      </c>
      <c r="AO1904" s="261" t="e">
        <f t="shared" si="430"/>
        <v>#N/A</v>
      </c>
      <c r="AP1904" s="261" t="e">
        <f t="shared" si="431"/>
        <v>#N/A</v>
      </c>
      <c r="AQ1904" s="261" t="e">
        <f t="shared" si="432"/>
        <v>#N/A</v>
      </c>
      <c r="BB1904">
        <f t="shared" si="435"/>
        <v>0</v>
      </c>
      <c r="BC1904">
        <f t="shared" si="433"/>
        <v>0</v>
      </c>
      <c r="BD1904" s="28">
        <f t="shared" si="434"/>
        <v>0</v>
      </c>
    </row>
    <row r="1905" spans="37:56" x14ac:dyDescent="0.25">
      <c r="AK1905">
        <v>0</v>
      </c>
      <c r="AL1905" t="e">
        <f t="shared" si="427"/>
        <v>#N/A</v>
      </c>
      <c r="AM1905" t="e">
        <f t="shared" si="428"/>
        <v>#N/A</v>
      </c>
      <c r="AN1905" t="e">
        <f t="shared" si="429"/>
        <v>#N/A</v>
      </c>
      <c r="AO1905" s="261" t="e">
        <f t="shared" si="430"/>
        <v>#N/A</v>
      </c>
      <c r="AP1905" s="261" t="e">
        <f t="shared" si="431"/>
        <v>#N/A</v>
      </c>
      <c r="AQ1905" s="261" t="e">
        <f t="shared" si="432"/>
        <v>#N/A</v>
      </c>
      <c r="BB1905">
        <f t="shared" si="435"/>
        <v>0</v>
      </c>
      <c r="BC1905">
        <f t="shared" si="433"/>
        <v>0</v>
      </c>
      <c r="BD1905" s="28">
        <f t="shared" si="434"/>
        <v>0</v>
      </c>
    </row>
    <row r="1906" spans="37:56" x14ac:dyDescent="0.25">
      <c r="AK1906">
        <v>0</v>
      </c>
      <c r="AL1906" t="e">
        <f t="shared" si="427"/>
        <v>#N/A</v>
      </c>
      <c r="AM1906" t="e">
        <f t="shared" si="428"/>
        <v>#N/A</v>
      </c>
      <c r="AN1906" t="e">
        <f t="shared" si="429"/>
        <v>#N/A</v>
      </c>
      <c r="AO1906" s="261" t="e">
        <f t="shared" si="430"/>
        <v>#N/A</v>
      </c>
      <c r="AP1906" s="261" t="e">
        <f t="shared" si="431"/>
        <v>#N/A</v>
      </c>
      <c r="AQ1906" s="261" t="e">
        <f t="shared" si="432"/>
        <v>#N/A</v>
      </c>
      <c r="BB1906">
        <f t="shared" si="435"/>
        <v>0</v>
      </c>
      <c r="BC1906">
        <f t="shared" si="433"/>
        <v>0</v>
      </c>
      <c r="BD1906" s="28">
        <f t="shared" si="434"/>
        <v>0</v>
      </c>
    </row>
    <row r="1907" spans="37:56" x14ac:dyDescent="0.25">
      <c r="AK1907">
        <v>0</v>
      </c>
      <c r="AL1907" t="e">
        <f t="shared" si="427"/>
        <v>#N/A</v>
      </c>
      <c r="AM1907" t="e">
        <f t="shared" si="428"/>
        <v>#N/A</v>
      </c>
      <c r="AN1907" t="e">
        <f t="shared" si="429"/>
        <v>#N/A</v>
      </c>
      <c r="AO1907" s="261" t="e">
        <f t="shared" si="430"/>
        <v>#N/A</v>
      </c>
      <c r="AP1907" s="261" t="e">
        <f t="shared" si="431"/>
        <v>#N/A</v>
      </c>
      <c r="AQ1907" s="261" t="e">
        <f t="shared" si="432"/>
        <v>#N/A</v>
      </c>
      <c r="BB1907">
        <f t="shared" si="435"/>
        <v>0</v>
      </c>
      <c r="BC1907">
        <f t="shared" si="433"/>
        <v>0</v>
      </c>
      <c r="BD1907" s="28">
        <f t="shared" si="434"/>
        <v>0</v>
      </c>
    </row>
    <row r="1908" spans="37:56" x14ac:dyDescent="0.25">
      <c r="AK1908">
        <v>0</v>
      </c>
      <c r="AL1908" t="e">
        <f t="shared" si="427"/>
        <v>#N/A</v>
      </c>
      <c r="AM1908" t="e">
        <f t="shared" si="428"/>
        <v>#N/A</v>
      </c>
      <c r="AN1908" t="e">
        <f t="shared" si="429"/>
        <v>#N/A</v>
      </c>
      <c r="AO1908" s="261" t="e">
        <f t="shared" si="430"/>
        <v>#N/A</v>
      </c>
      <c r="AP1908" s="261" t="e">
        <f t="shared" si="431"/>
        <v>#N/A</v>
      </c>
      <c r="AQ1908" s="261" t="e">
        <f t="shared" si="432"/>
        <v>#N/A</v>
      </c>
      <c r="BB1908">
        <f t="shared" si="435"/>
        <v>0</v>
      </c>
      <c r="BC1908">
        <f t="shared" si="433"/>
        <v>0</v>
      </c>
      <c r="BD1908" s="28">
        <f t="shared" si="434"/>
        <v>0</v>
      </c>
    </row>
    <row r="1909" spans="37:56" x14ac:dyDescent="0.25">
      <c r="AK1909">
        <v>0</v>
      </c>
      <c r="AL1909" t="e">
        <f t="shared" si="427"/>
        <v>#N/A</v>
      </c>
      <c r="AM1909" t="e">
        <f t="shared" si="428"/>
        <v>#N/A</v>
      </c>
      <c r="AN1909" t="e">
        <f t="shared" si="429"/>
        <v>#N/A</v>
      </c>
      <c r="AO1909" s="261" t="e">
        <f t="shared" si="430"/>
        <v>#N/A</v>
      </c>
      <c r="AP1909" s="261" t="e">
        <f t="shared" si="431"/>
        <v>#N/A</v>
      </c>
      <c r="AQ1909" s="261" t="e">
        <f t="shared" si="432"/>
        <v>#N/A</v>
      </c>
      <c r="BB1909">
        <f t="shared" si="435"/>
        <v>0</v>
      </c>
      <c r="BC1909">
        <f t="shared" si="433"/>
        <v>0</v>
      </c>
      <c r="BD1909" s="28">
        <f t="shared" si="434"/>
        <v>0</v>
      </c>
    </row>
    <row r="1910" spans="37:56" x14ac:dyDescent="0.25">
      <c r="AK1910">
        <v>0</v>
      </c>
      <c r="AL1910" t="e">
        <f t="shared" si="427"/>
        <v>#N/A</v>
      </c>
      <c r="AM1910" t="e">
        <f t="shared" si="428"/>
        <v>#N/A</v>
      </c>
      <c r="AN1910" t="e">
        <f t="shared" si="429"/>
        <v>#N/A</v>
      </c>
      <c r="AO1910" s="261" t="e">
        <f t="shared" si="430"/>
        <v>#N/A</v>
      </c>
      <c r="AP1910" s="261" t="e">
        <f t="shared" si="431"/>
        <v>#N/A</v>
      </c>
      <c r="AQ1910" s="261" t="e">
        <f t="shared" si="432"/>
        <v>#N/A</v>
      </c>
      <c r="BB1910">
        <f t="shared" si="435"/>
        <v>0</v>
      </c>
      <c r="BC1910">
        <f t="shared" si="433"/>
        <v>0</v>
      </c>
      <c r="BD1910" s="28">
        <f t="shared" si="434"/>
        <v>0</v>
      </c>
    </row>
    <row r="1911" spans="37:56" x14ac:dyDescent="0.25">
      <c r="AK1911">
        <v>0</v>
      </c>
      <c r="AL1911" t="e">
        <f t="shared" si="427"/>
        <v>#N/A</v>
      </c>
      <c r="AM1911" t="e">
        <f t="shared" si="428"/>
        <v>#N/A</v>
      </c>
      <c r="AN1911" t="e">
        <f t="shared" si="429"/>
        <v>#N/A</v>
      </c>
      <c r="AO1911" s="261" t="e">
        <f t="shared" si="430"/>
        <v>#N/A</v>
      </c>
      <c r="AP1911" s="261" t="e">
        <f t="shared" si="431"/>
        <v>#N/A</v>
      </c>
      <c r="AQ1911" s="261" t="e">
        <f t="shared" si="432"/>
        <v>#N/A</v>
      </c>
      <c r="BB1911">
        <f t="shared" si="435"/>
        <v>0</v>
      </c>
      <c r="BC1911">
        <f t="shared" si="433"/>
        <v>0</v>
      </c>
      <c r="BD1911" s="28">
        <f t="shared" si="434"/>
        <v>0</v>
      </c>
    </row>
    <row r="1912" spans="37:56" x14ac:dyDescent="0.25">
      <c r="AK1912">
        <v>0</v>
      </c>
      <c r="AL1912" t="e">
        <f t="shared" si="427"/>
        <v>#N/A</v>
      </c>
      <c r="AM1912" t="e">
        <f t="shared" si="428"/>
        <v>#N/A</v>
      </c>
      <c r="AN1912" t="e">
        <f t="shared" si="429"/>
        <v>#N/A</v>
      </c>
      <c r="AO1912" s="261" t="e">
        <f t="shared" si="430"/>
        <v>#N/A</v>
      </c>
      <c r="AP1912" s="261" t="e">
        <f t="shared" si="431"/>
        <v>#N/A</v>
      </c>
      <c r="AQ1912" s="261" t="e">
        <f t="shared" si="432"/>
        <v>#N/A</v>
      </c>
      <c r="BB1912">
        <f t="shared" si="435"/>
        <v>0</v>
      </c>
      <c r="BC1912">
        <f t="shared" si="433"/>
        <v>0</v>
      </c>
      <c r="BD1912" s="28">
        <f t="shared" si="434"/>
        <v>0</v>
      </c>
    </row>
    <row r="1913" spans="37:56" x14ac:dyDescent="0.25">
      <c r="AK1913">
        <v>0</v>
      </c>
      <c r="AL1913" t="e">
        <f t="shared" si="427"/>
        <v>#N/A</v>
      </c>
      <c r="AM1913" t="e">
        <f t="shared" si="428"/>
        <v>#N/A</v>
      </c>
      <c r="AN1913" t="e">
        <f t="shared" si="429"/>
        <v>#N/A</v>
      </c>
      <c r="AO1913" s="261" t="e">
        <f t="shared" si="430"/>
        <v>#N/A</v>
      </c>
      <c r="AP1913" s="261" t="e">
        <f t="shared" si="431"/>
        <v>#N/A</v>
      </c>
      <c r="AQ1913" s="261" t="e">
        <f t="shared" si="432"/>
        <v>#N/A</v>
      </c>
      <c r="BB1913">
        <f t="shared" si="435"/>
        <v>0</v>
      </c>
      <c r="BC1913">
        <f t="shared" si="433"/>
        <v>0</v>
      </c>
      <c r="BD1913" s="28">
        <f t="shared" si="434"/>
        <v>0</v>
      </c>
    </row>
    <row r="1914" spans="37:56" x14ac:dyDescent="0.25">
      <c r="AK1914">
        <v>0</v>
      </c>
      <c r="AL1914" t="e">
        <f t="shared" si="427"/>
        <v>#N/A</v>
      </c>
      <c r="AM1914" t="e">
        <f t="shared" si="428"/>
        <v>#N/A</v>
      </c>
      <c r="AN1914" t="e">
        <f t="shared" si="429"/>
        <v>#N/A</v>
      </c>
      <c r="AO1914" s="261" t="e">
        <f t="shared" si="430"/>
        <v>#N/A</v>
      </c>
      <c r="AP1914" s="261" t="e">
        <f t="shared" si="431"/>
        <v>#N/A</v>
      </c>
      <c r="AQ1914" s="261" t="e">
        <f t="shared" si="432"/>
        <v>#N/A</v>
      </c>
      <c r="BB1914">
        <f t="shared" si="435"/>
        <v>0</v>
      </c>
      <c r="BC1914">
        <f t="shared" si="433"/>
        <v>0</v>
      </c>
      <c r="BD1914" s="28">
        <f t="shared" si="434"/>
        <v>0</v>
      </c>
    </row>
    <row r="1915" spans="37:56" x14ac:dyDescent="0.25">
      <c r="AK1915">
        <v>0</v>
      </c>
      <c r="AL1915" t="e">
        <f t="shared" si="427"/>
        <v>#N/A</v>
      </c>
      <c r="AM1915" t="e">
        <f t="shared" si="428"/>
        <v>#N/A</v>
      </c>
      <c r="AN1915" t="e">
        <f t="shared" si="429"/>
        <v>#N/A</v>
      </c>
      <c r="AO1915" s="261" t="e">
        <f t="shared" si="430"/>
        <v>#N/A</v>
      </c>
      <c r="AP1915" s="261" t="e">
        <f t="shared" si="431"/>
        <v>#N/A</v>
      </c>
      <c r="AQ1915" s="261" t="e">
        <f t="shared" si="432"/>
        <v>#N/A</v>
      </c>
      <c r="BB1915">
        <f t="shared" si="435"/>
        <v>0</v>
      </c>
      <c r="BC1915">
        <f t="shared" si="433"/>
        <v>0</v>
      </c>
      <c r="BD1915" s="28">
        <f t="shared" si="434"/>
        <v>0</v>
      </c>
    </row>
    <row r="1916" spans="37:56" x14ac:dyDescent="0.25">
      <c r="AK1916">
        <v>0</v>
      </c>
      <c r="AL1916" t="e">
        <f t="shared" si="427"/>
        <v>#N/A</v>
      </c>
      <c r="AM1916" t="e">
        <f t="shared" si="428"/>
        <v>#N/A</v>
      </c>
      <c r="AN1916" t="e">
        <f t="shared" si="429"/>
        <v>#N/A</v>
      </c>
      <c r="AO1916" s="261" t="e">
        <f t="shared" si="430"/>
        <v>#N/A</v>
      </c>
      <c r="AP1916" s="261" t="e">
        <f t="shared" si="431"/>
        <v>#N/A</v>
      </c>
      <c r="AQ1916" s="261" t="e">
        <f t="shared" si="432"/>
        <v>#N/A</v>
      </c>
      <c r="BB1916">
        <f t="shared" si="435"/>
        <v>0</v>
      </c>
      <c r="BC1916">
        <f t="shared" si="433"/>
        <v>0</v>
      </c>
      <c r="BD1916" s="28">
        <f t="shared" si="434"/>
        <v>0</v>
      </c>
    </row>
    <row r="1917" spans="37:56" x14ac:dyDescent="0.25">
      <c r="AK1917">
        <v>0</v>
      </c>
      <c r="AL1917" t="e">
        <f t="shared" si="427"/>
        <v>#N/A</v>
      </c>
      <c r="AM1917" t="e">
        <f t="shared" si="428"/>
        <v>#N/A</v>
      </c>
      <c r="AN1917" t="e">
        <f t="shared" si="429"/>
        <v>#N/A</v>
      </c>
      <c r="AO1917" s="261" t="e">
        <f t="shared" si="430"/>
        <v>#N/A</v>
      </c>
      <c r="AP1917" s="261" t="e">
        <f t="shared" si="431"/>
        <v>#N/A</v>
      </c>
      <c r="AQ1917" s="261" t="e">
        <f t="shared" si="432"/>
        <v>#N/A</v>
      </c>
      <c r="BB1917">
        <f t="shared" si="435"/>
        <v>0</v>
      </c>
      <c r="BC1917">
        <f t="shared" si="433"/>
        <v>0</v>
      </c>
      <c r="BD1917" s="28">
        <f t="shared" si="434"/>
        <v>0</v>
      </c>
    </row>
    <row r="1918" spans="37:56" x14ac:dyDescent="0.25">
      <c r="AK1918">
        <v>0</v>
      </c>
      <c r="AL1918" t="e">
        <f t="shared" si="427"/>
        <v>#N/A</v>
      </c>
      <c r="AM1918" t="e">
        <f t="shared" si="428"/>
        <v>#N/A</v>
      </c>
      <c r="AN1918" t="e">
        <f t="shared" si="429"/>
        <v>#N/A</v>
      </c>
      <c r="AO1918" s="261" t="e">
        <f t="shared" si="430"/>
        <v>#N/A</v>
      </c>
      <c r="AP1918" s="261" t="e">
        <f t="shared" si="431"/>
        <v>#N/A</v>
      </c>
      <c r="AQ1918" s="261" t="e">
        <f t="shared" si="432"/>
        <v>#N/A</v>
      </c>
      <c r="BB1918">
        <f t="shared" si="435"/>
        <v>0</v>
      </c>
      <c r="BC1918">
        <f t="shared" si="433"/>
        <v>0</v>
      </c>
      <c r="BD1918" s="28">
        <f t="shared" si="434"/>
        <v>0</v>
      </c>
    </row>
    <row r="1919" spans="37:56" x14ac:dyDescent="0.25">
      <c r="AK1919">
        <v>0</v>
      </c>
      <c r="AL1919" t="e">
        <f t="shared" si="427"/>
        <v>#N/A</v>
      </c>
      <c r="AM1919" t="e">
        <f t="shared" si="428"/>
        <v>#N/A</v>
      </c>
      <c r="AN1919" t="e">
        <f t="shared" si="429"/>
        <v>#N/A</v>
      </c>
      <c r="AO1919" s="261" t="e">
        <f t="shared" si="430"/>
        <v>#N/A</v>
      </c>
      <c r="AP1919" s="261" t="e">
        <f t="shared" si="431"/>
        <v>#N/A</v>
      </c>
      <c r="AQ1919" s="261" t="e">
        <f t="shared" si="432"/>
        <v>#N/A</v>
      </c>
      <c r="BB1919">
        <f t="shared" si="435"/>
        <v>0</v>
      </c>
      <c r="BC1919">
        <f t="shared" si="433"/>
        <v>0</v>
      </c>
      <c r="BD1919" s="28">
        <f t="shared" si="434"/>
        <v>0</v>
      </c>
    </row>
    <row r="1920" spans="37:56" x14ac:dyDescent="0.25">
      <c r="AK1920">
        <v>0</v>
      </c>
      <c r="AL1920" t="e">
        <f t="shared" si="427"/>
        <v>#N/A</v>
      </c>
      <c r="AM1920" t="e">
        <f t="shared" si="428"/>
        <v>#N/A</v>
      </c>
      <c r="AN1920" t="e">
        <f t="shared" si="429"/>
        <v>#N/A</v>
      </c>
      <c r="AO1920" s="261" t="e">
        <f t="shared" si="430"/>
        <v>#N/A</v>
      </c>
      <c r="AP1920" s="261" t="e">
        <f t="shared" si="431"/>
        <v>#N/A</v>
      </c>
      <c r="AQ1920" s="261" t="e">
        <f t="shared" si="432"/>
        <v>#N/A</v>
      </c>
      <c r="BB1920">
        <f t="shared" si="435"/>
        <v>0</v>
      </c>
      <c r="BC1920">
        <f t="shared" si="433"/>
        <v>0</v>
      </c>
      <c r="BD1920" s="28">
        <f t="shared" si="434"/>
        <v>0</v>
      </c>
    </row>
    <row r="1921" spans="37:56" x14ac:dyDescent="0.25">
      <c r="AK1921">
        <v>0</v>
      </c>
      <c r="AL1921" t="e">
        <f t="shared" si="427"/>
        <v>#N/A</v>
      </c>
      <c r="AM1921" t="e">
        <f t="shared" si="428"/>
        <v>#N/A</v>
      </c>
      <c r="AN1921" t="e">
        <f t="shared" si="429"/>
        <v>#N/A</v>
      </c>
      <c r="AO1921" s="261" t="e">
        <f t="shared" si="430"/>
        <v>#N/A</v>
      </c>
      <c r="AP1921" s="261" t="e">
        <f t="shared" si="431"/>
        <v>#N/A</v>
      </c>
      <c r="AQ1921" s="261" t="e">
        <f t="shared" si="432"/>
        <v>#N/A</v>
      </c>
      <c r="BB1921">
        <f t="shared" si="435"/>
        <v>0</v>
      </c>
      <c r="BC1921">
        <f t="shared" si="433"/>
        <v>0</v>
      </c>
      <c r="BD1921" s="28">
        <f t="shared" si="434"/>
        <v>0</v>
      </c>
    </row>
    <row r="1922" spans="37:56" x14ac:dyDescent="0.25">
      <c r="AK1922">
        <v>0</v>
      </c>
      <c r="AL1922" t="e">
        <f t="shared" si="427"/>
        <v>#N/A</v>
      </c>
      <c r="AM1922" t="e">
        <f t="shared" si="428"/>
        <v>#N/A</v>
      </c>
      <c r="AN1922" t="e">
        <f t="shared" si="429"/>
        <v>#N/A</v>
      </c>
      <c r="AO1922" s="261" t="e">
        <f t="shared" si="430"/>
        <v>#N/A</v>
      </c>
      <c r="AP1922" s="261" t="e">
        <f t="shared" si="431"/>
        <v>#N/A</v>
      </c>
      <c r="AQ1922" s="261" t="e">
        <f t="shared" si="432"/>
        <v>#N/A</v>
      </c>
      <c r="BB1922">
        <f t="shared" si="435"/>
        <v>0</v>
      </c>
      <c r="BC1922">
        <f t="shared" si="433"/>
        <v>0</v>
      </c>
      <c r="BD1922" s="28">
        <f t="shared" si="434"/>
        <v>0</v>
      </c>
    </row>
    <row r="1923" spans="37:56" x14ac:dyDescent="0.25">
      <c r="AK1923">
        <v>0</v>
      </c>
      <c r="AL1923" t="e">
        <f t="shared" ref="AL1923:AL1986" si="436">_xlfn.XLOOKUP(AK1923,A:A,F:F)</f>
        <v>#N/A</v>
      </c>
      <c r="AM1923" t="e">
        <f t="shared" ref="AM1923:AM1986" si="437">_xlfn.XLOOKUP(AK1923,A:A,J:J)</f>
        <v>#N/A</v>
      </c>
      <c r="AN1923" t="e">
        <f t="shared" ref="AN1923:AN1986" si="438">_xlfn.XLOOKUP(AK1923,A:A,M:M)+_xlfn.XLOOKUP(AK1923,A:A,N:N)</f>
        <v>#N/A</v>
      </c>
      <c r="AO1923" s="261" t="e">
        <f t="shared" ref="AO1923:AO1986" si="439">_xlfn.XLOOKUP(AK1923,A:A,AG:AG)</f>
        <v>#N/A</v>
      </c>
      <c r="AP1923" s="261" t="e">
        <f t="shared" ref="AP1923:AP1986" si="440">_xlfn.XLOOKUP(AK1923,A:A,AD:AD)</f>
        <v>#N/A</v>
      </c>
      <c r="AQ1923" s="261" t="e">
        <f t="shared" ref="AQ1923:AQ1986" si="441">_xlfn.XLOOKUP(AK1923,A:A,AE:AE)</f>
        <v>#N/A</v>
      </c>
      <c r="BB1923">
        <f t="shared" si="435"/>
        <v>0</v>
      </c>
      <c r="BC1923">
        <f t="shared" ref="BC1923:BC1986" si="442">_xlfn.XLOOKUP(BA1923,A:A,J:J)</f>
        <v>0</v>
      </c>
      <c r="BD1923" s="28">
        <f t="shared" ref="BD1923:BD1986" si="443">_xlfn.XLOOKUP(BA1923,A:A,M:M)+_xlfn.XLOOKUP(BA1923,A:A,N:N)</f>
        <v>0</v>
      </c>
    </row>
    <row r="1924" spans="37:56" x14ac:dyDescent="0.25">
      <c r="AK1924">
        <v>0</v>
      </c>
      <c r="AL1924" t="e">
        <f t="shared" si="436"/>
        <v>#N/A</v>
      </c>
      <c r="AM1924" t="e">
        <f t="shared" si="437"/>
        <v>#N/A</v>
      </c>
      <c r="AN1924" t="e">
        <f t="shared" si="438"/>
        <v>#N/A</v>
      </c>
      <c r="AO1924" s="261" t="e">
        <f t="shared" si="439"/>
        <v>#N/A</v>
      </c>
      <c r="AP1924" s="261" t="e">
        <f t="shared" si="440"/>
        <v>#N/A</v>
      </c>
      <c r="AQ1924" s="261" t="e">
        <f t="shared" si="441"/>
        <v>#N/A</v>
      </c>
      <c r="BB1924">
        <f t="shared" si="435"/>
        <v>0</v>
      </c>
      <c r="BC1924">
        <f t="shared" si="442"/>
        <v>0</v>
      </c>
      <c r="BD1924" s="28">
        <f t="shared" si="443"/>
        <v>0</v>
      </c>
    </row>
    <row r="1925" spans="37:56" x14ac:dyDescent="0.25">
      <c r="AK1925">
        <v>0</v>
      </c>
      <c r="AL1925" t="e">
        <f t="shared" si="436"/>
        <v>#N/A</v>
      </c>
      <c r="AM1925" t="e">
        <f t="shared" si="437"/>
        <v>#N/A</v>
      </c>
      <c r="AN1925" t="e">
        <f t="shared" si="438"/>
        <v>#N/A</v>
      </c>
      <c r="AO1925" s="261" t="e">
        <f t="shared" si="439"/>
        <v>#N/A</v>
      </c>
      <c r="AP1925" s="261" t="e">
        <f t="shared" si="440"/>
        <v>#N/A</v>
      </c>
      <c r="AQ1925" s="261" t="e">
        <f t="shared" si="441"/>
        <v>#N/A</v>
      </c>
      <c r="BB1925">
        <f t="shared" si="435"/>
        <v>0</v>
      </c>
      <c r="BC1925">
        <f t="shared" si="442"/>
        <v>0</v>
      </c>
      <c r="BD1925" s="28">
        <f t="shared" si="443"/>
        <v>0</v>
      </c>
    </row>
    <row r="1926" spans="37:56" x14ac:dyDescent="0.25">
      <c r="AK1926">
        <v>0</v>
      </c>
      <c r="AL1926" t="e">
        <f t="shared" si="436"/>
        <v>#N/A</v>
      </c>
      <c r="AM1926" t="e">
        <f t="shared" si="437"/>
        <v>#N/A</v>
      </c>
      <c r="AN1926" t="e">
        <f t="shared" si="438"/>
        <v>#N/A</v>
      </c>
      <c r="AO1926" s="261" t="e">
        <f t="shared" si="439"/>
        <v>#N/A</v>
      </c>
      <c r="AP1926" s="261" t="e">
        <f t="shared" si="440"/>
        <v>#N/A</v>
      </c>
      <c r="AQ1926" s="261" t="e">
        <f t="shared" si="441"/>
        <v>#N/A</v>
      </c>
      <c r="BB1926">
        <f t="shared" ref="BB1926:BB1989" si="444">_xlfn.XLOOKUP(BA1926,A:A,E:E)</f>
        <v>0</v>
      </c>
      <c r="BC1926">
        <f t="shared" si="442"/>
        <v>0</v>
      </c>
      <c r="BD1926" s="28">
        <f t="shared" si="443"/>
        <v>0</v>
      </c>
    </row>
    <row r="1927" spans="37:56" x14ac:dyDescent="0.25">
      <c r="AK1927">
        <v>0</v>
      </c>
      <c r="AL1927" t="e">
        <f t="shared" si="436"/>
        <v>#N/A</v>
      </c>
      <c r="AM1927" t="e">
        <f t="shared" si="437"/>
        <v>#N/A</v>
      </c>
      <c r="AN1927" t="e">
        <f t="shared" si="438"/>
        <v>#N/A</v>
      </c>
      <c r="AO1927" s="261" t="e">
        <f t="shared" si="439"/>
        <v>#N/A</v>
      </c>
      <c r="AP1927" s="261" t="e">
        <f t="shared" si="440"/>
        <v>#N/A</v>
      </c>
      <c r="AQ1927" s="261" t="e">
        <f t="shared" si="441"/>
        <v>#N/A</v>
      </c>
      <c r="BB1927">
        <f t="shared" si="444"/>
        <v>0</v>
      </c>
      <c r="BC1927">
        <f t="shared" si="442"/>
        <v>0</v>
      </c>
      <c r="BD1927" s="28">
        <f t="shared" si="443"/>
        <v>0</v>
      </c>
    </row>
    <row r="1928" spans="37:56" x14ac:dyDescent="0.25">
      <c r="AK1928">
        <v>0</v>
      </c>
      <c r="AL1928" t="e">
        <f t="shared" si="436"/>
        <v>#N/A</v>
      </c>
      <c r="AM1928" t="e">
        <f t="shared" si="437"/>
        <v>#N/A</v>
      </c>
      <c r="AN1928" t="e">
        <f t="shared" si="438"/>
        <v>#N/A</v>
      </c>
      <c r="AO1928" s="261" t="e">
        <f t="shared" si="439"/>
        <v>#N/A</v>
      </c>
      <c r="AP1928" s="261" t="e">
        <f t="shared" si="440"/>
        <v>#N/A</v>
      </c>
      <c r="AQ1928" s="261" t="e">
        <f t="shared" si="441"/>
        <v>#N/A</v>
      </c>
      <c r="BB1928">
        <f t="shared" si="444"/>
        <v>0</v>
      </c>
      <c r="BC1928">
        <f t="shared" si="442"/>
        <v>0</v>
      </c>
      <c r="BD1928" s="28">
        <f t="shared" si="443"/>
        <v>0</v>
      </c>
    </row>
    <row r="1929" spans="37:56" x14ac:dyDescent="0.25">
      <c r="AK1929">
        <v>0</v>
      </c>
      <c r="AL1929" t="e">
        <f t="shared" si="436"/>
        <v>#N/A</v>
      </c>
      <c r="AM1929" t="e">
        <f t="shared" si="437"/>
        <v>#N/A</v>
      </c>
      <c r="AN1929" t="e">
        <f t="shared" si="438"/>
        <v>#N/A</v>
      </c>
      <c r="AO1929" s="261" t="e">
        <f t="shared" si="439"/>
        <v>#N/A</v>
      </c>
      <c r="AP1929" s="261" t="e">
        <f t="shared" si="440"/>
        <v>#N/A</v>
      </c>
      <c r="AQ1929" s="261" t="e">
        <f t="shared" si="441"/>
        <v>#N/A</v>
      </c>
      <c r="BB1929">
        <f t="shared" si="444"/>
        <v>0</v>
      </c>
      <c r="BC1929">
        <f t="shared" si="442"/>
        <v>0</v>
      </c>
      <c r="BD1929" s="28">
        <f t="shared" si="443"/>
        <v>0</v>
      </c>
    </row>
    <row r="1930" spans="37:56" x14ac:dyDescent="0.25">
      <c r="AK1930">
        <v>0</v>
      </c>
      <c r="AL1930" t="e">
        <f t="shared" si="436"/>
        <v>#N/A</v>
      </c>
      <c r="AM1930" t="e">
        <f t="shared" si="437"/>
        <v>#N/A</v>
      </c>
      <c r="AN1930" t="e">
        <f t="shared" si="438"/>
        <v>#N/A</v>
      </c>
      <c r="AO1930" s="261" t="e">
        <f t="shared" si="439"/>
        <v>#N/A</v>
      </c>
      <c r="AP1930" s="261" t="e">
        <f t="shared" si="440"/>
        <v>#N/A</v>
      </c>
      <c r="AQ1930" s="261" t="e">
        <f t="shared" si="441"/>
        <v>#N/A</v>
      </c>
      <c r="BB1930">
        <f t="shared" si="444"/>
        <v>0</v>
      </c>
      <c r="BC1930">
        <f t="shared" si="442"/>
        <v>0</v>
      </c>
      <c r="BD1930" s="28">
        <f t="shared" si="443"/>
        <v>0</v>
      </c>
    </row>
    <row r="1931" spans="37:56" x14ac:dyDescent="0.25">
      <c r="AK1931">
        <v>0</v>
      </c>
      <c r="AL1931" t="e">
        <f t="shared" si="436"/>
        <v>#N/A</v>
      </c>
      <c r="AM1931" t="e">
        <f t="shared" si="437"/>
        <v>#N/A</v>
      </c>
      <c r="AN1931" t="e">
        <f t="shared" si="438"/>
        <v>#N/A</v>
      </c>
      <c r="AO1931" s="261" t="e">
        <f t="shared" si="439"/>
        <v>#N/A</v>
      </c>
      <c r="AP1931" s="261" t="e">
        <f t="shared" si="440"/>
        <v>#N/A</v>
      </c>
      <c r="AQ1931" s="261" t="e">
        <f t="shared" si="441"/>
        <v>#N/A</v>
      </c>
      <c r="BB1931">
        <f t="shared" si="444"/>
        <v>0</v>
      </c>
      <c r="BC1931">
        <f t="shared" si="442"/>
        <v>0</v>
      </c>
      <c r="BD1931" s="28">
        <f t="shared" si="443"/>
        <v>0</v>
      </c>
    </row>
    <row r="1932" spans="37:56" x14ac:dyDescent="0.25">
      <c r="AK1932">
        <v>0</v>
      </c>
      <c r="AL1932" t="e">
        <f t="shared" si="436"/>
        <v>#N/A</v>
      </c>
      <c r="AM1932" t="e">
        <f t="shared" si="437"/>
        <v>#N/A</v>
      </c>
      <c r="AN1932" t="e">
        <f t="shared" si="438"/>
        <v>#N/A</v>
      </c>
      <c r="AO1932" s="261" t="e">
        <f t="shared" si="439"/>
        <v>#N/A</v>
      </c>
      <c r="AP1932" s="261" t="e">
        <f t="shared" si="440"/>
        <v>#N/A</v>
      </c>
      <c r="AQ1932" s="261" t="e">
        <f t="shared" si="441"/>
        <v>#N/A</v>
      </c>
      <c r="BB1932">
        <f t="shared" si="444"/>
        <v>0</v>
      </c>
      <c r="BC1932">
        <f t="shared" si="442"/>
        <v>0</v>
      </c>
      <c r="BD1932" s="28">
        <f t="shared" si="443"/>
        <v>0</v>
      </c>
    </row>
    <row r="1933" spans="37:56" x14ac:dyDescent="0.25">
      <c r="AK1933">
        <v>0</v>
      </c>
      <c r="AL1933" t="e">
        <f t="shared" si="436"/>
        <v>#N/A</v>
      </c>
      <c r="AM1933" t="e">
        <f t="shared" si="437"/>
        <v>#N/A</v>
      </c>
      <c r="AN1933" t="e">
        <f t="shared" si="438"/>
        <v>#N/A</v>
      </c>
      <c r="AO1933" s="261" t="e">
        <f t="shared" si="439"/>
        <v>#N/A</v>
      </c>
      <c r="AP1933" s="261" t="e">
        <f t="shared" si="440"/>
        <v>#N/A</v>
      </c>
      <c r="AQ1933" s="261" t="e">
        <f t="shared" si="441"/>
        <v>#N/A</v>
      </c>
      <c r="BB1933">
        <f t="shared" si="444"/>
        <v>0</v>
      </c>
      <c r="BC1933">
        <f t="shared" si="442"/>
        <v>0</v>
      </c>
      <c r="BD1933" s="28">
        <f t="shared" si="443"/>
        <v>0</v>
      </c>
    </row>
    <row r="1934" spans="37:56" x14ac:dyDescent="0.25">
      <c r="AK1934">
        <v>0</v>
      </c>
      <c r="AL1934" t="e">
        <f t="shared" si="436"/>
        <v>#N/A</v>
      </c>
      <c r="AM1934" t="e">
        <f t="shared" si="437"/>
        <v>#N/A</v>
      </c>
      <c r="AN1934" t="e">
        <f t="shared" si="438"/>
        <v>#N/A</v>
      </c>
      <c r="AO1934" s="261" t="e">
        <f t="shared" si="439"/>
        <v>#N/A</v>
      </c>
      <c r="AP1934" s="261" t="e">
        <f t="shared" si="440"/>
        <v>#N/A</v>
      </c>
      <c r="AQ1934" s="261" t="e">
        <f t="shared" si="441"/>
        <v>#N/A</v>
      </c>
      <c r="BB1934">
        <f t="shared" si="444"/>
        <v>0</v>
      </c>
      <c r="BC1934">
        <f t="shared" si="442"/>
        <v>0</v>
      </c>
      <c r="BD1934" s="28">
        <f t="shared" si="443"/>
        <v>0</v>
      </c>
    </row>
    <row r="1935" spans="37:56" x14ac:dyDescent="0.25">
      <c r="AK1935">
        <v>0</v>
      </c>
      <c r="AL1935" t="e">
        <f t="shared" si="436"/>
        <v>#N/A</v>
      </c>
      <c r="AM1935" t="e">
        <f t="shared" si="437"/>
        <v>#N/A</v>
      </c>
      <c r="AN1935" t="e">
        <f t="shared" si="438"/>
        <v>#N/A</v>
      </c>
      <c r="AO1935" s="261" t="e">
        <f t="shared" si="439"/>
        <v>#N/A</v>
      </c>
      <c r="AP1935" s="261" t="e">
        <f t="shared" si="440"/>
        <v>#N/A</v>
      </c>
      <c r="AQ1935" s="261" t="e">
        <f t="shared" si="441"/>
        <v>#N/A</v>
      </c>
      <c r="BB1935">
        <f t="shared" si="444"/>
        <v>0</v>
      </c>
      <c r="BC1935">
        <f t="shared" si="442"/>
        <v>0</v>
      </c>
      <c r="BD1935" s="28">
        <f t="shared" si="443"/>
        <v>0</v>
      </c>
    </row>
    <row r="1936" spans="37:56" x14ac:dyDescent="0.25">
      <c r="AK1936">
        <v>0</v>
      </c>
      <c r="AL1936" t="e">
        <f t="shared" si="436"/>
        <v>#N/A</v>
      </c>
      <c r="AM1936" t="e">
        <f t="shared" si="437"/>
        <v>#N/A</v>
      </c>
      <c r="AN1936" t="e">
        <f t="shared" si="438"/>
        <v>#N/A</v>
      </c>
      <c r="AO1936" s="261" t="e">
        <f t="shared" si="439"/>
        <v>#N/A</v>
      </c>
      <c r="AP1936" s="261" t="e">
        <f t="shared" si="440"/>
        <v>#N/A</v>
      </c>
      <c r="AQ1936" s="261" t="e">
        <f t="shared" si="441"/>
        <v>#N/A</v>
      </c>
      <c r="BB1936">
        <f t="shared" si="444"/>
        <v>0</v>
      </c>
      <c r="BC1936">
        <f t="shared" si="442"/>
        <v>0</v>
      </c>
      <c r="BD1936" s="28">
        <f t="shared" si="443"/>
        <v>0</v>
      </c>
    </row>
    <row r="1937" spans="37:56" x14ac:dyDescent="0.25">
      <c r="AK1937">
        <v>0</v>
      </c>
      <c r="AL1937" t="e">
        <f t="shared" si="436"/>
        <v>#N/A</v>
      </c>
      <c r="AM1937" t="e">
        <f t="shared" si="437"/>
        <v>#N/A</v>
      </c>
      <c r="AN1937" t="e">
        <f t="shared" si="438"/>
        <v>#N/A</v>
      </c>
      <c r="AO1937" s="261" t="e">
        <f t="shared" si="439"/>
        <v>#N/A</v>
      </c>
      <c r="AP1937" s="261" t="e">
        <f t="shared" si="440"/>
        <v>#N/A</v>
      </c>
      <c r="AQ1937" s="261" t="e">
        <f t="shared" si="441"/>
        <v>#N/A</v>
      </c>
      <c r="BB1937">
        <f t="shared" si="444"/>
        <v>0</v>
      </c>
      <c r="BC1937">
        <f t="shared" si="442"/>
        <v>0</v>
      </c>
      <c r="BD1937" s="28">
        <f t="shared" si="443"/>
        <v>0</v>
      </c>
    </row>
    <row r="1938" spans="37:56" x14ac:dyDescent="0.25">
      <c r="AK1938">
        <v>0</v>
      </c>
      <c r="AL1938" t="e">
        <f t="shared" si="436"/>
        <v>#N/A</v>
      </c>
      <c r="AM1938" t="e">
        <f t="shared" si="437"/>
        <v>#N/A</v>
      </c>
      <c r="AN1938" t="e">
        <f t="shared" si="438"/>
        <v>#N/A</v>
      </c>
      <c r="AO1938" s="261" t="e">
        <f t="shared" si="439"/>
        <v>#N/A</v>
      </c>
      <c r="AP1938" s="261" t="e">
        <f t="shared" si="440"/>
        <v>#N/A</v>
      </c>
      <c r="AQ1938" s="261" t="e">
        <f t="shared" si="441"/>
        <v>#N/A</v>
      </c>
      <c r="BB1938">
        <f t="shared" si="444"/>
        <v>0</v>
      </c>
      <c r="BC1938">
        <f t="shared" si="442"/>
        <v>0</v>
      </c>
      <c r="BD1938" s="28">
        <f t="shared" si="443"/>
        <v>0</v>
      </c>
    </row>
    <row r="1939" spans="37:56" x14ac:dyDescent="0.25">
      <c r="AK1939">
        <v>0</v>
      </c>
      <c r="AL1939" t="e">
        <f t="shared" si="436"/>
        <v>#N/A</v>
      </c>
      <c r="AM1939" t="e">
        <f t="shared" si="437"/>
        <v>#N/A</v>
      </c>
      <c r="AN1939" t="e">
        <f t="shared" si="438"/>
        <v>#N/A</v>
      </c>
      <c r="AO1939" s="261" t="e">
        <f t="shared" si="439"/>
        <v>#N/A</v>
      </c>
      <c r="AP1939" s="261" t="e">
        <f t="shared" si="440"/>
        <v>#N/A</v>
      </c>
      <c r="AQ1939" s="261" t="e">
        <f t="shared" si="441"/>
        <v>#N/A</v>
      </c>
      <c r="BB1939">
        <f t="shared" si="444"/>
        <v>0</v>
      </c>
      <c r="BC1939">
        <f t="shared" si="442"/>
        <v>0</v>
      </c>
      <c r="BD1939" s="28">
        <f t="shared" si="443"/>
        <v>0</v>
      </c>
    </row>
    <row r="1940" spans="37:56" x14ac:dyDescent="0.25">
      <c r="AK1940">
        <v>0</v>
      </c>
      <c r="AL1940" t="e">
        <f t="shared" si="436"/>
        <v>#N/A</v>
      </c>
      <c r="AM1940" t="e">
        <f t="shared" si="437"/>
        <v>#N/A</v>
      </c>
      <c r="AN1940" t="e">
        <f t="shared" si="438"/>
        <v>#N/A</v>
      </c>
      <c r="AO1940" s="261" t="e">
        <f t="shared" si="439"/>
        <v>#N/A</v>
      </c>
      <c r="AP1940" s="261" t="e">
        <f t="shared" si="440"/>
        <v>#N/A</v>
      </c>
      <c r="AQ1940" s="261" t="e">
        <f t="shared" si="441"/>
        <v>#N/A</v>
      </c>
      <c r="BB1940">
        <f t="shared" si="444"/>
        <v>0</v>
      </c>
      <c r="BC1940">
        <f t="shared" si="442"/>
        <v>0</v>
      </c>
      <c r="BD1940" s="28">
        <f t="shared" si="443"/>
        <v>0</v>
      </c>
    </row>
    <row r="1941" spans="37:56" x14ac:dyDescent="0.25">
      <c r="AK1941">
        <v>0</v>
      </c>
      <c r="AL1941" t="e">
        <f t="shared" si="436"/>
        <v>#N/A</v>
      </c>
      <c r="AM1941" t="e">
        <f t="shared" si="437"/>
        <v>#N/A</v>
      </c>
      <c r="AN1941" t="e">
        <f t="shared" si="438"/>
        <v>#N/A</v>
      </c>
      <c r="AO1941" s="261" t="e">
        <f t="shared" si="439"/>
        <v>#N/A</v>
      </c>
      <c r="AP1941" s="261" t="e">
        <f t="shared" si="440"/>
        <v>#N/A</v>
      </c>
      <c r="AQ1941" s="261" t="e">
        <f t="shared" si="441"/>
        <v>#N/A</v>
      </c>
      <c r="BB1941">
        <f t="shared" si="444"/>
        <v>0</v>
      </c>
      <c r="BC1941">
        <f t="shared" si="442"/>
        <v>0</v>
      </c>
      <c r="BD1941" s="28">
        <f t="shared" si="443"/>
        <v>0</v>
      </c>
    </row>
    <row r="1942" spans="37:56" x14ac:dyDescent="0.25">
      <c r="AK1942">
        <v>0</v>
      </c>
      <c r="AL1942" t="e">
        <f t="shared" si="436"/>
        <v>#N/A</v>
      </c>
      <c r="AM1942" t="e">
        <f t="shared" si="437"/>
        <v>#N/A</v>
      </c>
      <c r="AN1942" t="e">
        <f t="shared" si="438"/>
        <v>#N/A</v>
      </c>
      <c r="AO1942" s="261" t="e">
        <f t="shared" si="439"/>
        <v>#N/A</v>
      </c>
      <c r="AP1942" s="261" t="e">
        <f t="shared" si="440"/>
        <v>#N/A</v>
      </c>
      <c r="AQ1942" s="261" t="e">
        <f t="shared" si="441"/>
        <v>#N/A</v>
      </c>
      <c r="BB1942">
        <f t="shared" si="444"/>
        <v>0</v>
      </c>
      <c r="BC1942">
        <f t="shared" si="442"/>
        <v>0</v>
      </c>
      <c r="BD1942" s="28">
        <f t="shared" si="443"/>
        <v>0</v>
      </c>
    </row>
    <row r="1943" spans="37:56" x14ac:dyDescent="0.25">
      <c r="AK1943">
        <v>0</v>
      </c>
      <c r="AL1943" t="e">
        <f t="shared" si="436"/>
        <v>#N/A</v>
      </c>
      <c r="AM1943" t="e">
        <f t="shared" si="437"/>
        <v>#N/A</v>
      </c>
      <c r="AN1943" t="e">
        <f t="shared" si="438"/>
        <v>#N/A</v>
      </c>
      <c r="AO1943" s="261" t="e">
        <f t="shared" si="439"/>
        <v>#N/A</v>
      </c>
      <c r="AP1943" s="261" t="e">
        <f t="shared" si="440"/>
        <v>#N/A</v>
      </c>
      <c r="AQ1943" s="261" t="e">
        <f t="shared" si="441"/>
        <v>#N/A</v>
      </c>
      <c r="BB1943">
        <f t="shared" si="444"/>
        <v>0</v>
      </c>
      <c r="BC1943">
        <f t="shared" si="442"/>
        <v>0</v>
      </c>
      <c r="BD1943" s="28">
        <f t="shared" si="443"/>
        <v>0</v>
      </c>
    </row>
    <row r="1944" spans="37:56" x14ac:dyDescent="0.25">
      <c r="AK1944">
        <v>0</v>
      </c>
      <c r="AL1944" t="e">
        <f t="shared" si="436"/>
        <v>#N/A</v>
      </c>
      <c r="AM1944" t="e">
        <f t="shared" si="437"/>
        <v>#N/A</v>
      </c>
      <c r="AN1944" t="e">
        <f t="shared" si="438"/>
        <v>#N/A</v>
      </c>
      <c r="AO1944" s="261" t="e">
        <f t="shared" si="439"/>
        <v>#N/A</v>
      </c>
      <c r="AP1944" s="261" t="e">
        <f t="shared" si="440"/>
        <v>#N/A</v>
      </c>
      <c r="AQ1944" s="261" t="e">
        <f t="shared" si="441"/>
        <v>#N/A</v>
      </c>
      <c r="BB1944">
        <f t="shared" si="444"/>
        <v>0</v>
      </c>
      <c r="BC1944">
        <f t="shared" si="442"/>
        <v>0</v>
      </c>
      <c r="BD1944" s="28">
        <f t="shared" si="443"/>
        <v>0</v>
      </c>
    </row>
    <row r="1945" spans="37:56" x14ac:dyDescent="0.25">
      <c r="AK1945">
        <v>0</v>
      </c>
      <c r="AL1945" t="e">
        <f t="shared" si="436"/>
        <v>#N/A</v>
      </c>
      <c r="AM1945" t="e">
        <f t="shared" si="437"/>
        <v>#N/A</v>
      </c>
      <c r="AN1945" t="e">
        <f t="shared" si="438"/>
        <v>#N/A</v>
      </c>
      <c r="AO1945" s="261" t="e">
        <f t="shared" si="439"/>
        <v>#N/A</v>
      </c>
      <c r="AP1945" s="261" t="e">
        <f t="shared" si="440"/>
        <v>#N/A</v>
      </c>
      <c r="AQ1945" s="261" t="e">
        <f t="shared" si="441"/>
        <v>#N/A</v>
      </c>
      <c r="BB1945">
        <f t="shared" si="444"/>
        <v>0</v>
      </c>
      <c r="BC1945">
        <f t="shared" si="442"/>
        <v>0</v>
      </c>
      <c r="BD1945" s="28">
        <f t="shared" si="443"/>
        <v>0</v>
      </c>
    </row>
    <row r="1946" spans="37:56" x14ac:dyDescent="0.25">
      <c r="AK1946">
        <v>0</v>
      </c>
      <c r="AL1946" t="e">
        <f t="shared" si="436"/>
        <v>#N/A</v>
      </c>
      <c r="AM1946" t="e">
        <f t="shared" si="437"/>
        <v>#N/A</v>
      </c>
      <c r="AN1946" t="e">
        <f t="shared" si="438"/>
        <v>#N/A</v>
      </c>
      <c r="AO1946" s="261" t="e">
        <f t="shared" si="439"/>
        <v>#N/A</v>
      </c>
      <c r="AP1946" s="261" t="e">
        <f t="shared" si="440"/>
        <v>#N/A</v>
      </c>
      <c r="AQ1946" s="261" t="e">
        <f t="shared" si="441"/>
        <v>#N/A</v>
      </c>
      <c r="BB1946">
        <f t="shared" si="444"/>
        <v>0</v>
      </c>
      <c r="BC1946">
        <f t="shared" si="442"/>
        <v>0</v>
      </c>
      <c r="BD1946" s="28">
        <f t="shared" si="443"/>
        <v>0</v>
      </c>
    </row>
    <row r="1947" spans="37:56" x14ac:dyDescent="0.25">
      <c r="AK1947">
        <v>0</v>
      </c>
      <c r="AL1947" t="e">
        <f t="shared" si="436"/>
        <v>#N/A</v>
      </c>
      <c r="AM1947" t="e">
        <f t="shared" si="437"/>
        <v>#N/A</v>
      </c>
      <c r="AN1947" t="e">
        <f t="shared" si="438"/>
        <v>#N/A</v>
      </c>
      <c r="AO1947" s="261" t="e">
        <f t="shared" si="439"/>
        <v>#N/A</v>
      </c>
      <c r="AP1947" s="261" t="e">
        <f t="shared" si="440"/>
        <v>#N/A</v>
      </c>
      <c r="AQ1947" s="261" t="e">
        <f t="shared" si="441"/>
        <v>#N/A</v>
      </c>
      <c r="BB1947">
        <f t="shared" si="444"/>
        <v>0</v>
      </c>
      <c r="BC1947">
        <f t="shared" si="442"/>
        <v>0</v>
      </c>
      <c r="BD1947" s="28">
        <f t="shared" si="443"/>
        <v>0</v>
      </c>
    </row>
    <row r="1948" spans="37:56" x14ac:dyDescent="0.25">
      <c r="AK1948">
        <v>0</v>
      </c>
      <c r="AL1948" t="e">
        <f t="shared" si="436"/>
        <v>#N/A</v>
      </c>
      <c r="AM1948" t="e">
        <f t="shared" si="437"/>
        <v>#N/A</v>
      </c>
      <c r="AN1948" t="e">
        <f t="shared" si="438"/>
        <v>#N/A</v>
      </c>
      <c r="AO1948" s="261" t="e">
        <f t="shared" si="439"/>
        <v>#N/A</v>
      </c>
      <c r="AP1948" s="261" t="e">
        <f t="shared" si="440"/>
        <v>#N/A</v>
      </c>
      <c r="AQ1948" s="261" t="e">
        <f t="shared" si="441"/>
        <v>#N/A</v>
      </c>
      <c r="BB1948">
        <f t="shared" si="444"/>
        <v>0</v>
      </c>
      <c r="BC1948">
        <f t="shared" si="442"/>
        <v>0</v>
      </c>
      <c r="BD1948" s="28">
        <f t="shared" si="443"/>
        <v>0</v>
      </c>
    </row>
    <row r="1949" spans="37:56" x14ac:dyDescent="0.25">
      <c r="AK1949">
        <v>0</v>
      </c>
      <c r="AL1949" t="e">
        <f t="shared" si="436"/>
        <v>#N/A</v>
      </c>
      <c r="AM1949" t="e">
        <f t="shared" si="437"/>
        <v>#N/A</v>
      </c>
      <c r="AN1949" t="e">
        <f t="shared" si="438"/>
        <v>#N/A</v>
      </c>
      <c r="AO1949" s="261" t="e">
        <f t="shared" si="439"/>
        <v>#N/A</v>
      </c>
      <c r="AP1949" s="261" t="e">
        <f t="shared" si="440"/>
        <v>#N/A</v>
      </c>
      <c r="AQ1949" s="261" t="e">
        <f t="shared" si="441"/>
        <v>#N/A</v>
      </c>
      <c r="BB1949">
        <f t="shared" si="444"/>
        <v>0</v>
      </c>
      <c r="BC1949">
        <f t="shared" si="442"/>
        <v>0</v>
      </c>
      <c r="BD1949" s="28">
        <f t="shared" si="443"/>
        <v>0</v>
      </c>
    </row>
    <row r="1950" spans="37:56" x14ac:dyDescent="0.25">
      <c r="AK1950">
        <v>0</v>
      </c>
      <c r="AL1950" t="e">
        <f t="shared" si="436"/>
        <v>#N/A</v>
      </c>
      <c r="AM1950" t="e">
        <f t="shared" si="437"/>
        <v>#N/A</v>
      </c>
      <c r="AN1950" t="e">
        <f t="shared" si="438"/>
        <v>#N/A</v>
      </c>
      <c r="AO1950" s="261" t="e">
        <f t="shared" si="439"/>
        <v>#N/A</v>
      </c>
      <c r="AP1950" s="261" t="e">
        <f t="shared" si="440"/>
        <v>#N/A</v>
      </c>
      <c r="AQ1950" s="261" t="e">
        <f t="shared" si="441"/>
        <v>#N/A</v>
      </c>
      <c r="BB1950">
        <f t="shared" si="444"/>
        <v>0</v>
      </c>
      <c r="BC1950">
        <f t="shared" si="442"/>
        <v>0</v>
      </c>
      <c r="BD1950" s="28">
        <f t="shared" si="443"/>
        <v>0</v>
      </c>
    </row>
    <row r="1951" spans="37:56" x14ac:dyDescent="0.25">
      <c r="AK1951">
        <v>0</v>
      </c>
      <c r="AL1951" t="e">
        <f t="shared" si="436"/>
        <v>#N/A</v>
      </c>
      <c r="AM1951" t="e">
        <f t="shared" si="437"/>
        <v>#N/A</v>
      </c>
      <c r="AN1951" t="e">
        <f t="shared" si="438"/>
        <v>#N/A</v>
      </c>
      <c r="AO1951" s="261" t="e">
        <f t="shared" si="439"/>
        <v>#N/A</v>
      </c>
      <c r="AP1951" s="261" t="e">
        <f t="shared" si="440"/>
        <v>#N/A</v>
      </c>
      <c r="AQ1951" s="261" t="e">
        <f t="shared" si="441"/>
        <v>#N/A</v>
      </c>
      <c r="BB1951">
        <f t="shared" si="444"/>
        <v>0</v>
      </c>
      <c r="BC1951">
        <f t="shared" si="442"/>
        <v>0</v>
      </c>
      <c r="BD1951" s="28">
        <f t="shared" si="443"/>
        <v>0</v>
      </c>
    </row>
    <row r="1952" spans="37:56" x14ac:dyDescent="0.25">
      <c r="AK1952">
        <v>0</v>
      </c>
      <c r="AL1952" t="e">
        <f t="shared" si="436"/>
        <v>#N/A</v>
      </c>
      <c r="AM1952" t="e">
        <f t="shared" si="437"/>
        <v>#N/A</v>
      </c>
      <c r="AN1952" t="e">
        <f t="shared" si="438"/>
        <v>#N/A</v>
      </c>
      <c r="AO1952" s="261" t="e">
        <f t="shared" si="439"/>
        <v>#N/A</v>
      </c>
      <c r="AP1952" s="261" t="e">
        <f t="shared" si="440"/>
        <v>#N/A</v>
      </c>
      <c r="AQ1952" s="261" t="e">
        <f t="shared" si="441"/>
        <v>#N/A</v>
      </c>
      <c r="BB1952">
        <f t="shared" si="444"/>
        <v>0</v>
      </c>
      <c r="BC1952">
        <f t="shared" si="442"/>
        <v>0</v>
      </c>
      <c r="BD1952" s="28">
        <f t="shared" si="443"/>
        <v>0</v>
      </c>
    </row>
    <row r="1953" spans="37:56" x14ac:dyDescent="0.25">
      <c r="AK1953">
        <v>0</v>
      </c>
      <c r="AL1953" t="e">
        <f t="shared" si="436"/>
        <v>#N/A</v>
      </c>
      <c r="AM1953" t="e">
        <f t="shared" si="437"/>
        <v>#N/A</v>
      </c>
      <c r="AN1953" t="e">
        <f t="shared" si="438"/>
        <v>#N/A</v>
      </c>
      <c r="AO1953" s="261" t="e">
        <f t="shared" si="439"/>
        <v>#N/A</v>
      </c>
      <c r="AP1953" s="261" t="e">
        <f t="shared" si="440"/>
        <v>#N/A</v>
      </c>
      <c r="AQ1953" s="261" t="e">
        <f t="shared" si="441"/>
        <v>#N/A</v>
      </c>
      <c r="BB1953">
        <f t="shared" si="444"/>
        <v>0</v>
      </c>
      <c r="BC1953">
        <f t="shared" si="442"/>
        <v>0</v>
      </c>
      <c r="BD1953" s="28">
        <f t="shared" si="443"/>
        <v>0</v>
      </c>
    </row>
    <row r="1954" spans="37:56" x14ac:dyDescent="0.25">
      <c r="AK1954">
        <v>0</v>
      </c>
      <c r="AL1954" t="e">
        <f t="shared" si="436"/>
        <v>#N/A</v>
      </c>
      <c r="AM1954" t="e">
        <f t="shared" si="437"/>
        <v>#N/A</v>
      </c>
      <c r="AN1954" t="e">
        <f t="shared" si="438"/>
        <v>#N/A</v>
      </c>
      <c r="AO1954" s="261" t="e">
        <f t="shared" si="439"/>
        <v>#N/A</v>
      </c>
      <c r="AP1954" s="261" t="e">
        <f t="shared" si="440"/>
        <v>#N/A</v>
      </c>
      <c r="AQ1954" s="261" t="e">
        <f t="shared" si="441"/>
        <v>#N/A</v>
      </c>
      <c r="BB1954">
        <f t="shared" si="444"/>
        <v>0</v>
      </c>
      <c r="BC1954">
        <f t="shared" si="442"/>
        <v>0</v>
      </c>
      <c r="BD1954" s="28">
        <f t="shared" si="443"/>
        <v>0</v>
      </c>
    </row>
    <row r="1955" spans="37:56" x14ac:dyDescent="0.25">
      <c r="AK1955">
        <v>0</v>
      </c>
      <c r="AL1955" t="e">
        <f t="shared" si="436"/>
        <v>#N/A</v>
      </c>
      <c r="AM1955" t="e">
        <f t="shared" si="437"/>
        <v>#N/A</v>
      </c>
      <c r="AN1955" t="e">
        <f t="shared" si="438"/>
        <v>#N/A</v>
      </c>
      <c r="AO1955" s="261" t="e">
        <f t="shared" si="439"/>
        <v>#N/A</v>
      </c>
      <c r="AP1955" s="261" t="e">
        <f t="shared" si="440"/>
        <v>#N/A</v>
      </c>
      <c r="AQ1955" s="261" t="e">
        <f t="shared" si="441"/>
        <v>#N/A</v>
      </c>
      <c r="BB1955">
        <f t="shared" si="444"/>
        <v>0</v>
      </c>
      <c r="BC1955">
        <f t="shared" si="442"/>
        <v>0</v>
      </c>
      <c r="BD1955" s="28">
        <f t="shared" si="443"/>
        <v>0</v>
      </c>
    </row>
    <row r="1956" spans="37:56" x14ac:dyDescent="0.25">
      <c r="AK1956">
        <v>0</v>
      </c>
      <c r="AL1956" t="e">
        <f t="shared" si="436"/>
        <v>#N/A</v>
      </c>
      <c r="AM1956" t="e">
        <f t="shared" si="437"/>
        <v>#N/A</v>
      </c>
      <c r="AN1956" t="e">
        <f t="shared" si="438"/>
        <v>#N/A</v>
      </c>
      <c r="AO1956" s="261" t="e">
        <f t="shared" si="439"/>
        <v>#N/A</v>
      </c>
      <c r="AP1956" s="261" t="e">
        <f t="shared" si="440"/>
        <v>#N/A</v>
      </c>
      <c r="AQ1956" s="261" t="e">
        <f t="shared" si="441"/>
        <v>#N/A</v>
      </c>
      <c r="BB1956">
        <f t="shared" si="444"/>
        <v>0</v>
      </c>
      <c r="BC1956">
        <f t="shared" si="442"/>
        <v>0</v>
      </c>
      <c r="BD1956" s="28">
        <f t="shared" si="443"/>
        <v>0</v>
      </c>
    </row>
    <row r="1957" spans="37:56" x14ac:dyDescent="0.25">
      <c r="AK1957">
        <v>0</v>
      </c>
      <c r="AL1957" t="e">
        <f t="shared" si="436"/>
        <v>#N/A</v>
      </c>
      <c r="AM1957" t="e">
        <f t="shared" si="437"/>
        <v>#N/A</v>
      </c>
      <c r="AN1957" t="e">
        <f t="shared" si="438"/>
        <v>#N/A</v>
      </c>
      <c r="AO1957" s="261" t="e">
        <f t="shared" si="439"/>
        <v>#N/A</v>
      </c>
      <c r="AP1957" s="261" t="e">
        <f t="shared" si="440"/>
        <v>#N/A</v>
      </c>
      <c r="AQ1957" s="261" t="e">
        <f t="shared" si="441"/>
        <v>#N/A</v>
      </c>
      <c r="BB1957">
        <f t="shared" si="444"/>
        <v>0</v>
      </c>
      <c r="BC1957">
        <f t="shared" si="442"/>
        <v>0</v>
      </c>
      <c r="BD1957" s="28">
        <f t="shared" si="443"/>
        <v>0</v>
      </c>
    </row>
    <row r="1958" spans="37:56" x14ac:dyDescent="0.25">
      <c r="AK1958">
        <v>0</v>
      </c>
      <c r="AL1958" t="e">
        <f t="shared" si="436"/>
        <v>#N/A</v>
      </c>
      <c r="AM1958" t="e">
        <f t="shared" si="437"/>
        <v>#N/A</v>
      </c>
      <c r="AN1958" t="e">
        <f t="shared" si="438"/>
        <v>#N/A</v>
      </c>
      <c r="AO1958" s="261" t="e">
        <f t="shared" si="439"/>
        <v>#N/A</v>
      </c>
      <c r="AP1958" s="261" t="e">
        <f t="shared" si="440"/>
        <v>#N/A</v>
      </c>
      <c r="AQ1958" s="261" t="e">
        <f t="shared" si="441"/>
        <v>#N/A</v>
      </c>
      <c r="BB1958">
        <f t="shared" si="444"/>
        <v>0</v>
      </c>
      <c r="BC1958">
        <f t="shared" si="442"/>
        <v>0</v>
      </c>
      <c r="BD1958" s="28">
        <f t="shared" si="443"/>
        <v>0</v>
      </c>
    </row>
    <row r="1959" spans="37:56" x14ac:dyDescent="0.25">
      <c r="AK1959">
        <v>0</v>
      </c>
      <c r="AL1959" t="e">
        <f t="shared" si="436"/>
        <v>#N/A</v>
      </c>
      <c r="AM1959" t="e">
        <f t="shared" si="437"/>
        <v>#N/A</v>
      </c>
      <c r="AN1959" t="e">
        <f t="shared" si="438"/>
        <v>#N/A</v>
      </c>
      <c r="AO1959" s="261" t="e">
        <f t="shared" si="439"/>
        <v>#N/A</v>
      </c>
      <c r="AP1959" s="261" t="e">
        <f t="shared" si="440"/>
        <v>#N/A</v>
      </c>
      <c r="AQ1959" s="261" t="e">
        <f t="shared" si="441"/>
        <v>#N/A</v>
      </c>
      <c r="BB1959">
        <f t="shared" si="444"/>
        <v>0</v>
      </c>
      <c r="BC1959">
        <f t="shared" si="442"/>
        <v>0</v>
      </c>
      <c r="BD1959" s="28">
        <f t="shared" si="443"/>
        <v>0</v>
      </c>
    </row>
    <row r="1960" spans="37:56" x14ac:dyDescent="0.25">
      <c r="AK1960">
        <v>0</v>
      </c>
      <c r="AL1960" t="e">
        <f t="shared" si="436"/>
        <v>#N/A</v>
      </c>
      <c r="AM1960" t="e">
        <f t="shared" si="437"/>
        <v>#N/A</v>
      </c>
      <c r="AN1960" t="e">
        <f t="shared" si="438"/>
        <v>#N/A</v>
      </c>
      <c r="AO1960" s="261" t="e">
        <f t="shared" si="439"/>
        <v>#N/A</v>
      </c>
      <c r="AP1960" s="261" t="e">
        <f t="shared" si="440"/>
        <v>#N/A</v>
      </c>
      <c r="AQ1960" s="261" t="e">
        <f t="shared" si="441"/>
        <v>#N/A</v>
      </c>
      <c r="BB1960">
        <f t="shared" si="444"/>
        <v>0</v>
      </c>
      <c r="BC1960">
        <f t="shared" si="442"/>
        <v>0</v>
      </c>
      <c r="BD1960" s="28">
        <f t="shared" si="443"/>
        <v>0</v>
      </c>
    </row>
    <row r="1961" spans="37:56" x14ac:dyDescent="0.25">
      <c r="AK1961">
        <v>0</v>
      </c>
      <c r="AL1961" t="e">
        <f t="shared" si="436"/>
        <v>#N/A</v>
      </c>
      <c r="AM1961" t="e">
        <f t="shared" si="437"/>
        <v>#N/A</v>
      </c>
      <c r="AN1961" t="e">
        <f t="shared" si="438"/>
        <v>#N/A</v>
      </c>
      <c r="AO1961" s="261" t="e">
        <f t="shared" si="439"/>
        <v>#N/A</v>
      </c>
      <c r="AP1961" s="261" t="e">
        <f t="shared" si="440"/>
        <v>#N/A</v>
      </c>
      <c r="AQ1961" s="261" t="e">
        <f t="shared" si="441"/>
        <v>#N/A</v>
      </c>
      <c r="BB1961">
        <f t="shared" si="444"/>
        <v>0</v>
      </c>
      <c r="BC1961">
        <f t="shared" si="442"/>
        <v>0</v>
      </c>
      <c r="BD1961" s="28">
        <f t="shared" si="443"/>
        <v>0</v>
      </c>
    </row>
    <row r="1962" spans="37:56" x14ac:dyDescent="0.25">
      <c r="AK1962">
        <v>0</v>
      </c>
      <c r="AL1962" t="e">
        <f t="shared" si="436"/>
        <v>#N/A</v>
      </c>
      <c r="AM1962" t="e">
        <f t="shared" si="437"/>
        <v>#N/A</v>
      </c>
      <c r="AN1962" t="e">
        <f t="shared" si="438"/>
        <v>#N/A</v>
      </c>
      <c r="AO1962" s="261" t="e">
        <f t="shared" si="439"/>
        <v>#N/A</v>
      </c>
      <c r="AP1962" s="261" t="e">
        <f t="shared" si="440"/>
        <v>#N/A</v>
      </c>
      <c r="AQ1962" s="261" t="e">
        <f t="shared" si="441"/>
        <v>#N/A</v>
      </c>
      <c r="BB1962">
        <f t="shared" si="444"/>
        <v>0</v>
      </c>
      <c r="BC1962">
        <f t="shared" si="442"/>
        <v>0</v>
      </c>
      <c r="BD1962" s="28">
        <f t="shared" si="443"/>
        <v>0</v>
      </c>
    </row>
    <row r="1963" spans="37:56" x14ac:dyDescent="0.25">
      <c r="AK1963">
        <v>0</v>
      </c>
      <c r="AL1963" t="e">
        <f t="shared" si="436"/>
        <v>#N/A</v>
      </c>
      <c r="AM1963" t="e">
        <f t="shared" si="437"/>
        <v>#N/A</v>
      </c>
      <c r="AN1963" t="e">
        <f t="shared" si="438"/>
        <v>#N/A</v>
      </c>
      <c r="AO1963" s="261" t="e">
        <f t="shared" si="439"/>
        <v>#N/A</v>
      </c>
      <c r="AP1963" s="261" t="e">
        <f t="shared" si="440"/>
        <v>#N/A</v>
      </c>
      <c r="AQ1963" s="261" t="e">
        <f t="shared" si="441"/>
        <v>#N/A</v>
      </c>
      <c r="BB1963">
        <f t="shared" si="444"/>
        <v>0</v>
      </c>
      <c r="BC1963">
        <f t="shared" si="442"/>
        <v>0</v>
      </c>
      <c r="BD1963" s="28">
        <f t="shared" si="443"/>
        <v>0</v>
      </c>
    </row>
    <row r="1964" spans="37:56" x14ac:dyDescent="0.25">
      <c r="AK1964">
        <v>0</v>
      </c>
      <c r="AL1964" t="e">
        <f t="shared" si="436"/>
        <v>#N/A</v>
      </c>
      <c r="AM1964" t="e">
        <f t="shared" si="437"/>
        <v>#N/A</v>
      </c>
      <c r="AN1964" t="e">
        <f t="shared" si="438"/>
        <v>#N/A</v>
      </c>
      <c r="AO1964" s="261" t="e">
        <f t="shared" si="439"/>
        <v>#N/A</v>
      </c>
      <c r="AP1964" s="261" t="e">
        <f t="shared" si="440"/>
        <v>#N/A</v>
      </c>
      <c r="AQ1964" s="261" t="e">
        <f t="shared" si="441"/>
        <v>#N/A</v>
      </c>
      <c r="BB1964">
        <f t="shared" si="444"/>
        <v>0</v>
      </c>
      <c r="BC1964">
        <f t="shared" si="442"/>
        <v>0</v>
      </c>
      <c r="BD1964" s="28">
        <f t="shared" si="443"/>
        <v>0</v>
      </c>
    </row>
    <row r="1965" spans="37:56" x14ac:dyDescent="0.25">
      <c r="AK1965">
        <v>0</v>
      </c>
      <c r="AL1965" t="e">
        <f t="shared" si="436"/>
        <v>#N/A</v>
      </c>
      <c r="AM1965" t="e">
        <f t="shared" si="437"/>
        <v>#N/A</v>
      </c>
      <c r="AN1965" t="e">
        <f t="shared" si="438"/>
        <v>#N/A</v>
      </c>
      <c r="AO1965" s="261" t="e">
        <f t="shared" si="439"/>
        <v>#N/A</v>
      </c>
      <c r="AP1965" s="261" t="e">
        <f t="shared" si="440"/>
        <v>#N/A</v>
      </c>
      <c r="AQ1965" s="261" t="e">
        <f t="shared" si="441"/>
        <v>#N/A</v>
      </c>
      <c r="BB1965">
        <f t="shared" si="444"/>
        <v>0</v>
      </c>
      <c r="BC1965">
        <f t="shared" si="442"/>
        <v>0</v>
      </c>
      <c r="BD1965" s="28">
        <f t="shared" si="443"/>
        <v>0</v>
      </c>
    </row>
    <row r="1966" spans="37:56" x14ac:dyDescent="0.25">
      <c r="AK1966">
        <v>0</v>
      </c>
      <c r="AL1966" t="e">
        <f t="shared" si="436"/>
        <v>#N/A</v>
      </c>
      <c r="AM1966" t="e">
        <f t="shared" si="437"/>
        <v>#N/A</v>
      </c>
      <c r="AN1966" t="e">
        <f t="shared" si="438"/>
        <v>#N/A</v>
      </c>
      <c r="AO1966" s="261" t="e">
        <f t="shared" si="439"/>
        <v>#N/A</v>
      </c>
      <c r="AP1966" s="261" t="e">
        <f t="shared" si="440"/>
        <v>#N/A</v>
      </c>
      <c r="AQ1966" s="261" t="e">
        <f t="shared" si="441"/>
        <v>#N/A</v>
      </c>
      <c r="BB1966">
        <f t="shared" si="444"/>
        <v>0</v>
      </c>
      <c r="BC1966">
        <f t="shared" si="442"/>
        <v>0</v>
      </c>
      <c r="BD1966" s="28">
        <f t="shared" si="443"/>
        <v>0</v>
      </c>
    </row>
    <row r="1967" spans="37:56" x14ac:dyDescent="0.25">
      <c r="AK1967">
        <v>0</v>
      </c>
      <c r="AL1967" t="e">
        <f t="shared" si="436"/>
        <v>#N/A</v>
      </c>
      <c r="AM1967" t="e">
        <f t="shared" si="437"/>
        <v>#N/A</v>
      </c>
      <c r="AN1967" t="e">
        <f t="shared" si="438"/>
        <v>#N/A</v>
      </c>
      <c r="AO1967" s="261" t="e">
        <f t="shared" si="439"/>
        <v>#N/A</v>
      </c>
      <c r="AP1967" s="261" t="e">
        <f t="shared" si="440"/>
        <v>#N/A</v>
      </c>
      <c r="AQ1967" s="261" t="e">
        <f t="shared" si="441"/>
        <v>#N/A</v>
      </c>
      <c r="BB1967">
        <f t="shared" si="444"/>
        <v>0</v>
      </c>
      <c r="BC1967">
        <f t="shared" si="442"/>
        <v>0</v>
      </c>
      <c r="BD1967" s="28">
        <f t="shared" si="443"/>
        <v>0</v>
      </c>
    </row>
    <row r="1968" spans="37:56" x14ac:dyDescent="0.25">
      <c r="AK1968">
        <v>0</v>
      </c>
      <c r="AL1968" t="e">
        <f t="shared" si="436"/>
        <v>#N/A</v>
      </c>
      <c r="AM1968" t="e">
        <f t="shared" si="437"/>
        <v>#N/A</v>
      </c>
      <c r="AN1968" t="e">
        <f t="shared" si="438"/>
        <v>#N/A</v>
      </c>
      <c r="AO1968" s="261" t="e">
        <f t="shared" si="439"/>
        <v>#N/A</v>
      </c>
      <c r="AP1968" s="261" t="e">
        <f t="shared" si="440"/>
        <v>#N/A</v>
      </c>
      <c r="AQ1968" s="261" t="e">
        <f t="shared" si="441"/>
        <v>#N/A</v>
      </c>
      <c r="BB1968">
        <f t="shared" si="444"/>
        <v>0</v>
      </c>
      <c r="BC1968">
        <f t="shared" si="442"/>
        <v>0</v>
      </c>
      <c r="BD1968" s="28">
        <f t="shared" si="443"/>
        <v>0</v>
      </c>
    </row>
    <row r="1969" spans="37:56" x14ac:dyDescent="0.25">
      <c r="AK1969">
        <v>0</v>
      </c>
      <c r="AL1969" t="e">
        <f t="shared" si="436"/>
        <v>#N/A</v>
      </c>
      <c r="AM1969" t="e">
        <f t="shared" si="437"/>
        <v>#N/A</v>
      </c>
      <c r="AN1969" t="e">
        <f t="shared" si="438"/>
        <v>#N/A</v>
      </c>
      <c r="AO1969" s="261" t="e">
        <f t="shared" si="439"/>
        <v>#N/A</v>
      </c>
      <c r="AP1969" s="261" t="e">
        <f t="shared" si="440"/>
        <v>#N/A</v>
      </c>
      <c r="AQ1969" s="261" t="e">
        <f t="shared" si="441"/>
        <v>#N/A</v>
      </c>
      <c r="BB1969">
        <f t="shared" si="444"/>
        <v>0</v>
      </c>
      <c r="BC1969">
        <f t="shared" si="442"/>
        <v>0</v>
      </c>
      <c r="BD1969" s="28">
        <f t="shared" si="443"/>
        <v>0</v>
      </c>
    </row>
    <row r="1970" spans="37:56" x14ac:dyDescent="0.25">
      <c r="AK1970">
        <v>0</v>
      </c>
      <c r="AL1970" t="e">
        <f t="shared" si="436"/>
        <v>#N/A</v>
      </c>
      <c r="AM1970" t="e">
        <f t="shared" si="437"/>
        <v>#N/A</v>
      </c>
      <c r="AN1970" t="e">
        <f t="shared" si="438"/>
        <v>#N/A</v>
      </c>
      <c r="AO1970" s="261" t="e">
        <f t="shared" si="439"/>
        <v>#N/A</v>
      </c>
      <c r="AP1970" s="261" t="e">
        <f t="shared" si="440"/>
        <v>#N/A</v>
      </c>
      <c r="AQ1970" s="261" t="e">
        <f t="shared" si="441"/>
        <v>#N/A</v>
      </c>
      <c r="BB1970">
        <f t="shared" si="444"/>
        <v>0</v>
      </c>
      <c r="BC1970">
        <f t="shared" si="442"/>
        <v>0</v>
      </c>
      <c r="BD1970" s="28">
        <f t="shared" si="443"/>
        <v>0</v>
      </c>
    </row>
    <row r="1971" spans="37:56" x14ac:dyDescent="0.25">
      <c r="AK1971">
        <v>0</v>
      </c>
      <c r="AL1971" t="e">
        <f t="shared" si="436"/>
        <v>#N/A</v>
      </c>
      <c r="AM1971" t="e">
        <f t="shared" si="437"/>
        <v>#N/A</v>
      </c>
      <c r="AN1971" t="e">
        <f t="shared" si="438"/>
        <v>#N/A</v>
      </c>
      <c r="AO1971" s="261" t="e">
        <f t="shared" si="439"/>
        <v>#N/A</v>
      </c>
      <c r="AP1971" s="261" t="e">
        <f t="shared" si="440"/>
        <v>#N/A</v>
      </c>
      <c r="AQ1971" s="261" t="e">
        <f t="shared" si="441"/>
        <v>#N/A</v>
      </c>
      <c r="BB1971">
        <f t="shared" si="444"/>
        <v>0</v>
      </c>
      <c r="BC1971">
        <f t="shared" si="442"/>
        <v>0</v>
      </c>
      <c r="BD1971" s="28">
        <f t="shared" si="443"/>
        <v>0</v>
      </c>
    </row>
    <row r="1972" spans="37:56" x14ac:dyDescent="0.25">
      <c r="AK1972">
        <v>0</v>
      </c>
      <c r="AL1972" t="e">
        <f t="shared" si="436"/>
        <v>#N/A</v>
      </c>
      <c r="AM1972" t="e">
        <f t="shared" si="437"/>
        <v>#N/A</v>
      </c>
      <c r="AN1972" t="e">
        <f t="shared" si="438"/>
        <v>#N/A</v>
      </c>
      <c r="AO1972" s="261" t="e">
        <f t="shared" si="439"/>
        <v>#N/A</v>
      </c>
      <c r="AP1972" s="261" t="e">
        <f t="shared" si="440"/>
        <v>#N/A</v>
      </c>
      <c r="AQ1972" s="261" t="e">
        <f t="shared" si="441"/>
        <v>#N/A</v>
      </c>
      <c r="BB1972">
        <f t="shared" si="444"/>
        <v>0</v>
      </c>
      <c r="BC1972">
        <f t="shared" si="442"/>
        <v>0</v>
      </c>
      <c r="BD1972" s="28">
        <f t="shared" si="443"/>
        <v>0</v>
      </c>
    </row>
    <row r="1973" spans="37:56" x14ac:dyDescent="0.25">
      <c r="AK1973">
        <v>0</v>
      </c>
      <c r="AL1973" t="e">
        <f t="shared" si="436"/>
        <v>#N/A</v>
      </c>
      <c r="AM1973" t="e">
        <f t="shared" si="437"/>
        <v>#N/A</v>
      </c>
      <c r="AN1973" t="e">
        <f t="shared" si="438"/>
        <v>#N/A</v>
      </c>
      <c r="AO1973" s="261" t="e">
        <f t="shared" si="439"/>
        <v>#N/A</v>
      </c>
      <c r="AP1973" s="261" t="e">
        <f t="shared" si="440"/>
        <v>#N/A</v>
      </c>
      <c r="AQ1973" s="261" t="e">
        <f t="shared" si="441"/>
        <v>#N/A</v>
      </c>
      <c r="BB1973">
        <f t="shared" si="444"/>
        <v>0</v>
      </c>
      <c r="BC1973">
        <f t="shared" si="442"/>
        <v>0</v>
      </c>
      <c r="BD1973" s="28">
        <f t="shared" si="443"/>
        <v>0</v>
      </c>
    </row>
    <row r="1974" spans="37:56" x14ac:dyDescent="0.25">
      <c r="AK1974">
        <v>0</v>
      </c>
      <c r="AL1974" t="e">
        <f t="shared" si="436"/>
        <v>#N/A</v>
      </c>
      <c r="AM1974" t="e">
        <f t="shared" si="437"/>
        <v>#N/A</v>
      </c>
      <c r="AN1974" t="e">
        <f t="shared" si="438"/>
        <v>#N/A</v>
      </c>
      <c r="AO1974" s="261" t="e">
        <f t="shared" si="439"/>
        <v>#N/A</v>
      </c>
      <c r="AP1974" s="261" t="e">
        <f t="shared" si="440"/>
        <v>#N/A</v>
      </c>
      <c r="AQ1974" s="261" t="e">
        <f t="shared" si="441"/>
        <v>#N/A</v>
      </c>
      <c r="BB1974">
        <f t="shared" si="444"/>
        <v>0</v>
      </c>
      <c r="BC1974">
        <f t="shared" si="442"/>
        <v>0</v>
      </c>
      <c r="BD1974" s="28">
        <f t="shared" si="443"/>
        <v>0</v>
      </c>
    </row>
    <row r="1975" spans="37:56" x14ac:dyDescent="0.25">
      <c r="AK1975">
        <v>0</v>
      </c>
      <c r="AL1975" t="e">
        <f t="shared" si="436"/>
        <v>#N/A</v>
      </c>
      <c r="AM1975" t="e">
        <f t="shared" si="437"/>
        <v>#N/A</v>
      </c>
      <c r="AN1975" t="e">
        <f t="shared" si="438"/>
        <v>#N/A</v>
      </c>
      <c r="AO1975" s="261" t="e">
        <f t="shared" si="439"/>
        <v>#N/A</v>
      </c>
      <c r="AP1975" s="261" t="e">
        <f t="shared" si="440"/>
        <v>#N/A</v>
      </c>
      <c r="AQ1975" s="261" t="e">
        <f t="shared" si="441"/>
        <v>#N/A</v>
      </c>
      <c r="BB1975">
        <f t="shared" si="444"/>
        <v>0</v>
      </c>
      <c r="BC1975">
        <f t="shared" si="442"/>
        <v>0</v>
      </c>
      <c r="BD1975" s="28">
        <f t="shared" si="443"/>
        <v>0</v>
      </c>
    </row>
    <row r="1976" spans="37:56" x14ac:dyDescent="0.25">
      <c r="AK1976">
        <v>0</v>
      </c>
      <c r="AL1976" t="e">
        <f t="shared" si="436"/>
        <v>#N/A</v>
      </c>
      <c r="AM1976" t="e">
        <f t="shared" si="437"/>
        <v>#N/A</v>
      </c>
      <c r="AN1976" t="e">
        <f t="shared" si="438"/>
        <v>#N/A</v>
      </c>
      <c r="AO1976" s="261" t="e">
        <f t="shared" si="439"/>
        <v>#N/A</v>
      </c>
      <c r="AP1976" s="261" t="e">
        <f t="shared" si="440"/>
        <v>#N/A</v>
      </c>
      <c r="AQ1976" s="261" t="e">
        <f t="shared" si="441"/>
        <v>#N/A</v>
      </c>
      <c r="BB1976">
        <f t="shared" si="444"/>
        <v>0</v>
      </c>
      <c r="BC1976">
        <f t="shared" si="442"/>
        <v>0</v>
      </c>
      <c r="BD1976" s="28">
        <f t="shared" si="443"/>
        <v>0</v>
      </c>
    </row>
    <row r="1977" spans="37:56" x14ac:dyDescent="0.25">
      <c r="AK1977">
        <v>0</v>
      </c>
      <c r="AL1977" t="e">
        <f t="shared" si="436"/>
        <v>#N/A</v>
      </c>
      <c r="AM1977" t="e">
        <f t="shared" si="437"/>
        <v>#N/A</v>
      </c>
      <c r="AN1977" t="e">
        <f t="shared" si="438"/>
        <v>#N/A</v>
      </c>
      <c r="AO1977" s="261" t="e">
        <f t="shared" si="439"/>
        <v>#N/A</v>
      </c>
      <c r="AP1977" s="261" t="e">
        <f t="shared" si="440"/>
        <v>#N/A</v>
      </c>
      <c r="AQ1977" s="261" t="e">
        <f t="shared" si="441"/>
        <v>#N/A</v>
      </c>
      <c r="BB1977">
        <f t="shared" si="444"/>
        <v>0</v>
      </c>
      <c r="BC1977">
        <f t="shared" si="442"/>
        <v>0</v>
      </c>
      <c r="BD1977" s="28">
        <f t="shared" si="443"/>
        <v>0</v>
      </c>
    </row>
    <row r="1978" spans="37:56" x14ac:dyDescent="0.25">
      <c r="AK1978">
        <v>0</v>
      </c>
      <c r="AL1978" t="e">
        <f t="shared" si="436"/>
        <v>#N/A</v>
      </c>
      <c r="AM1978" t="e">
        <f t="shared" si="437"/>
        <v>#N/A</v>
      </c>
      <c r="AN1978" t="e">
        <f t="shared" si="438"/>
        <v>#N/A</v>
      </c>
      <c r="AO1978" s="261" t="e">
        <f t="shared" si="439"/>
        <v>#N/A</v>
      </c>
      <c r="AP1978" s="261" t="e">
        <f t="shared" si="440"/>
        <v>#N/A</v>
      </c>
      <c r="AQ1978" s="261" t="e">
        <f t="shared" si="441"/>
        <v>#N/A</v>
      </c>
      <c r="BB1978">
        <f t="shared" si="444"/>
        <v>0</v>
      </c>
      <c r="BC1978">
        <f t="shared" si="442"/>
        <v>0</v>
      </c>
      <c r="BD1978" s="28">
        <f t="shared" si="443"/>
        <v>0</v>
      </c>
    </row>
    <row r="1979" spans="37:56" x14ac:dyDescent="0.25">
      <c r="AK1979">
        <v>0</v>
      </c>
      <c r="AL1979" t="e">
        <f t="shared" si="436"/>
        <v>#N/A</v>
      </c>
      <c r="AM1979" t="e">
        <f t="shared" si="437"/>
        <v>#N/A</v>
      </c>
      <c r="AN1979" t="e">
        <f t="shared" si="438"/>
        <v>#N/A</v>
      </c>
      <c r="AO1979" s="261" t="e">
        <f t="shared" si="439"/>
        <v>#N/A</v>
      </c>
      <c r="AP1979" s="261" t="e">
        <f t="shared" si="440"/>
        <v>#N/A</v>
      </c>
      <c r="AQ1979" s="261" t="e">
        <f t="shared" si="441"/>
        <v>#N/A</v>
      </c>
      <c r="BB1979">
        <f t="shared" si="444"/>
        <v>0</v>
      </c>
      <c r="BC1979">
        <f t="shared" si="442"/>
        <v>0</v>
      </c>
      <c r="BD1979" s="28">
        <f t="shared" si="443"/>
        <v>0</v>
      </c>
    </row>
    <row r="1980" spans="37:56" x14ac:dyDescent="0.25">
      <c r="AK1980">
        <v>0</v>
      </c>
      <c r="AL1980" t="e">
        <f t="shared" si="436"/>
        <v>#N/A</v>
      </c>
      <c r="AM1980" t="e">
        <f t="shared" si="437"/>
        <v>#N/A</v>
      </c>
      <c r="AN1980" t="e">
        <f t="shared" si="438"/>
        <v>#N/A</v>
      </c>
      <c r="AO1980" s="261" t="e">
        <f t="shared" si="439"/>
        <v>#N/A</v>
      </c>
      <c r="AP1980" s="261" t="e">
        <f t="shared" si="440"/>
        <v>#N/A</v>
      </c>
      <c r="AQ1980" s="261" t="e">
        <f t="shared" si="441"/>
        <v>#N/A</v>
      </c>
      <c r="BB1980">
        <f t="shared" si="444"/>
        <v>0</v>
      </c>
      <c r="BC1980">
        <f t="shared" si="442"/>
        <v>0</v>
      </c>
      <c r="BD1980" s="28">
        <f t="shared" si="443"/>
        <v>0</v>
      </c>
    </row>
    <row r="1981" spans="37:56" x14ac:dyDescent="0.25">
      <c r="AK1981">
        <v>0</v>
      </c>
      <c r="AL1981" t="e">
        <f t="shared" si="436"/>
        <v>#N/A</v>
      </c>
      <c r="AM1981" t="e">
        <f t="shared" si="437"/>
        <v>#N/A</v>
      </c>
      <c r="AN1981" t="e">
        <f t="shared" si="438"/>
        <v>#N/A</v>
      </c>
      <c r="AO1981" s="261" t="e">
        <f t="shared" si="439"/>
        <v>#N/A</v>
      </c>
      <c r="AP1981" s="261" t="e">
        <f t="shared" si="440"/>
        <v>#N/A</v>
      </c>
      <c r="AQ1981" s="261" t="e">
        <f t="shared" si="441"/>
        <v>#N/A</v>
      </c>
      <c r="BB1981">
        <f t="shared" si="444"/>
        <v>0</v>
      </c>
      <c r="BC1981">
        <f t="shared" si="442"/>
        <v>0</v>
      </c>
      <c r="BD1981" s="28">
        <f t="shared" si="443"/>
        <v>0</v>
      </c>
    </row>
    <row r="1982" spans="37:56" x14ac:dyDescent="0.25">
      <c r="AK1982">
        <v>0</v>
      </c>
      <c r="AL1982" t="e">
        <f t="shared" si="436"/>
        <v>#N/A</v>
      </c>
      <c r="AM1982" t="e">
        <f t="shared" si="437"/>
        <v>#N/A</v>
      </c>
      <c r="AN1982" t="e">
        <f t="shared" si="438"/>
        <v>#N/A</v>
      </c>
      <c r="AO1982" s="261" t="e">
        <f t="shared" si="439"/>
        <v>#N/A</v>
      </c>
      <c r="AP1982" s="261" t="e">
        <f t="shared" si="440"/>
        <v>#N/A</v>
      </c>
      <c r="AQ1982" s="261" t="e">
        <f t="shared" si="441"/>
        <v>#N/A</v>
      </c>
      <c r="BB1982">
        <f t="shared" si="444"/>
        <v>0</v>
      </c>
      <c r="BC1982">
        <f t="shared" si="442"/>
        <v>0</v>
      </c>
      <c r="BD1982" s="28">
        <f t="shared" si="443"/>
        <v>0</v>
      </c>
    </row>
    <row r="1983" spans="37:56" x14ac:dyDescent="0.25">
      <c r="AK1983">
        <v>0</v>
      </c>
      <c r="AL1983" t="e">
        <f t="shared" si="436"/>
        <v>#N/A</v>
      </c>
      <c r="AM1983" t="e">
        <f t="shared" si="437"/>
        <v>#N/A</v>
      </c>
      <c r="AN1983" t="e">
        <f t="shared" si="438"/>
        <v>#N/A</v>
      </c>
      <c r="AO1983" s="261" t="e">
        <f t="shared" si="439"/>
        <v>#N/A</v>
      </c>
      <c r="AP1983" s="261" t="e">
        <f t="shared" si="440"/>
        <v>#N/A</v>
      </c>
      <c r="AQ1983" s="261" t="e">
        <f t="shared" si="441"/>
        <v>#N/A</v>
      </c>
      <c r="BB1983">
        <f t="shared" si="444"/>
        <v>0</v>
      </c>
      <c r="BC1983">
        <f t="shared" si="442"/>
        <v>0</v>
      </c>
      <c r="BD1983" s="28">
        <f t="shared" si="443"/>
        <v>0</v>
      </c>
    </row>
    <row r="1984" spans="37:56" x14ac:dyDescent="0.25">
      <c r="AK1984">
        <v>0</v>
      </c>
      <c r="AL1984" t="e">
        <f t="shared" si="436"/>
        <v>#N/A</v>
      </c>
      <c r="AM1984" t="e">
        <f t="shared" si="437"/>
        <v>#N/A</v>
      </c>
      <c r="AN1984" t="e">
        <f t="shared" si="438"/>
        <v>#N/A</v>
      </c>
      <c r="AO1984" s="261" t="e">
        <f t="shared" si="439"/>
        <v>#N/A</v>
      </c>
      <c r="AP1984" s="261" t="e">
        <f t="shared" si="440"/>
        <v>#N/A</v>
      </c>
      <c r="AQ1984" s="261" t="e">
        <f t="shared" si="441"/>
        <v>#N/A</v>
      </c>
      <c r="BB1984">
        <f t="shared" si="444"/>
        <v>0</v>
      </c>
      <c r="BC1984">
        <f t="shared" si="442"/>
        <v>0</v>
      </c>
      <c r="BD1984" s="28">
        <f t="shared" si="443"/>
        <v>0</v>
      </c>
    </row>
    <row r="1985" spans="37:56" x14ac:dyDescent="0.25">
      <c r="AK1985">
        <v>0</v>
      </c>
      <c r="AL1985" t="e">
        <f t="shared" si="436"/>
        <v>#N/A</v>
      </c>
      <c r="AM1985" t="e">
        <f t="shared" si="437"/>
        <v>#N/A</v>
      </c>
      <c r="AN1985" t="e">
        <f t="shared" si="438"/>
        <v>#N/A</v>
      </c>
      <c r="AO1985" s="261" t="e">
        <f t="shared" si="439"/>
        <v>#N/A</v>
      </c>
      <c r="AP1985" s="261" t="e">
        <f t="shared" si="440"/>
        <v>#N/A</v>
      </c>
      <c r="AQ1985" s="261" t="e">
        <f t="shared" si="441"/>
        <v>#N/A</v>
      </c>
      <c r="BB1985">
        <f t="shared" si="444"/>
        <v>0</v>
      </c>
      <c r="BC1985">
        <f t="shared" si="442"/>
        <v>0</v>
      </c>
      <c r="BD1985" s="28">
        <f t="shared" si="443"/>
        <v>0</v>
      </c>
    </row>
    <row r="1986" spans="37:56" x14ac:dyDescent="0.25">
      <c r="AK1986">
        <v>0</v>
      </c>
      <c r="AL1986" t="e">
        <f t="shared" si="436"/>
        <v>#N/A</v>
      </c>
      <c r="AM1986" t="e">
        <f t="shared" si="437"/>
        <v>#N/A</v>
      </c>
      <c r="AN1986" t="e">
        <f t="shared" si="438"/>
        <v>#N/A</v>
      </c>
      <c r="AO1986" s="261" t="e">
        <f t="shared" si="439"/>
        <v>#N/A</v>
      </c>
      <c r="AP1986" s="261" t="e">
        <f t="shared" si="440"/>
        <v>#N/A</v>
      </c>
      <c r="AQ1986" s="261" t="e">
        <f t="shared" si="441"/>
        <v>#N/A</v>
      </c>
      <c r="BB1986">
        <f t="shared" si="444"/>
        <v>0</v>
      </c>
      <c r="BC1986">
        <f t="shared" si="442"/>
        <v>0</v>
      </c>
      <c r="BD1986" s="28">
        <f t="shared" si="443"/>
        <v>0</v>
      </c>
    </row>
    <row r="1987" spans="37:56" x14ac:dyDescent="0.25">
      <c r="AK1987">
        <v>0</v>
      </c>
      <c r="AL1987" t="e">
        <f t="shared" ref="AL1987:AL2050" si="445">_xlfn.XLOOKUP(AK1987,A:A,F:F)</f>
        <v>#N/A</v>
      </c>
      <c r="AM1987" t="e">
        <f t="shared" ref="AM1987:AM2050" si="446">_xlfn.XLOOKUP(AK1987,A:A,J:J)</f>
        <v>#N/A</v>
      </c>
      <c r="AN1987" t="e">
        <f t="shared" ref="AN1987:AN2050" si="447">_xlfn.XLOOKUP(AK1987,A:A,M:M)+_xlfn.XLOOKUP(AK1987,A:A,N:N)</f>
        <v>#N/A</v>
      </c>
      <c r="AO1987" s="261" t="e">
        <f t="shared" ref="AO1987:AO2050" si="448">_xlfn.XLOOKUP(AK1987,A:A,AG:AG)</f>
        <v>#N/A</v>
      </c>
      <c r="AP1987" s="261" t="e">
        <f t="shared" ref="AP1987:AP2050" si="449">_xlfn.XLOOKUP(AK1987,A:A,AD:AD)</f>
        <v>#N/A</v>
      </c>
      <c r="AQ1987" s="261" t="e">
        <f t="shared" ref="AQ1987:AQ2050" si="450">_xlfn.XLOOKUP(AK1987,A:A,AE:AE)</f>
        <v>#N/A</v>
      </c>
      <c r="BB1987">
        <f t="shared" si="444"/>
        <v>0</v>
      </c>
      <c r="BC1987">
        <f t="shared" ref="BC1987:BC2050" si="451">_xlfn.XLOOKUP(BA1987,A:A,J:J)</f>
        <v>0</v>
      </c>
      <c r="BD1987" s="28">
        <f t="shared" ref="BD1987:BD2050" si="452">_xlfn.XLOOKUP(BA1987,A:A,M:M)+_xlfn.XLOOKUP(BA1987,A:A,N:N)</f>
        <v>0</v>
      </c>
    </row>
    <row r="1988" spans="37:56" x14ac:dyDescent="0.25">
      <c r="AK1988">
        <v>0</v>
      </c>
      <c r="AL1988" t="e">
        <f t="shared" si="445"/>
        <v>#N/A</v>
      </c>
      <c r="AM1988" t="e">
        <f t="shared" si="446"/>
        <v>#N/A</v>
      </c>
      <c r="AN1988" t="e">
        <f t="shared" si="447"/>
        <v>#N/A</v>
      </c>
      <c r="AO1988" s="261" t="e">
        <f t="shared" si="448"/>
        <v>#N/A</v>
      </c>
      <c r="AP1988" s="261" t="e">
        <f t="shared" si="449"/>
        <v>#N/A</v>
      </c>
      <c r="AQ1988" s="261" t="e">
        <f t="shared" si="450"/>
        <v>#N/A</v>
      </c>
      <c r="BB1988">
        <f t="shared" si="444"/>
        <v>0</v>
      </c>
      <c r="BC1988">
        <f t="shared" si="451"/>
        <v>0</v>
      </c>
      <c r="BD1988" s="28">
        <f t="shared" si="452"/>
        <v>0</v>
      </c>
    </row>
    <row r="1989" spans="37:56" x14ac:dyDescent="0.25">
      <c r="AK1989">
        <v>0</v>
      </c>
      <c r="AL1989" t="e">
        <f t="shared" si="445"/>
        <v>#N/A</v>
      </c>
      <c r="AM1989" t="e">
        <f t="shared" si="446"/>
        <v>#N/A</v>
      </c>
      <c r="AN1989" t="e">
        <f t="shared" si="447"/>
        <v>#N/A</v>
      </c>
      <c r="AO1989" s="261" t="e">
        <f t="shared" si="448"/>
        <v>#N/A</v>
      </c>
      <c r="AP1989" s="261" t="e">
        <f t="shared" si="449"/>
        <v>#N/A</v>
      </c>
      <c r="AQ1989" s="261" t="e">
        <f t="shared" si="450"/>
        <v>#N/A</v>
      </c>
      <c r="BB1989">
        <f t="shared" si="444"/>
        <v>0</v>
      </c>
      <c r="BC1989">
        <f t="shared" si="451"/>
        <v>0</v>
      </c>
      <c r="BD1989" s="28">
        <f t="shared" si="452"/>
        <v>0</v>
      </c>
    </row>
    <row r="1990" spans="37:56" x14ac:dyDescent="0.25">
      <c r="AK1990">
        <v>0</v>
      </c>
      <c r="AL1990" t="e">
        <f t="shared" si="445"/>
        <v>#N/A</v>
      </c>
      <c r="AM1990" t="e">
        <f t="shared" si="446"/>
        <v>#N/A</v>
      </c>
      <c r="AN1990" t="e">
        <f t="shared" si="447"/>
        <v>#N/A</v>
      </c>
      <c r="AO1990" s="261" t="e">
        <f t="shared" si="448"/>
        <v>#N/A</v>
      </c>
      <c r="AP1990" s="261" t="e">
        <f t="shared" si="449"/>
        <v>#N/A</v>
      </c>
      <c r="AQ1990" s="261" t="e">
        <f t="shared" si="450"/>
        <v>#N/A</v>
      </c>
      <c r="BB1990">
        <f t="shared" ref="BB1990:BB2053" si="453">_xlfn.XLOOKUP(BA1990,A:A,E:E)</f>
        <v>0</v>
      </c>
      <c r="BC1990">
        <f t="shared" si="451"/>
        <v>0</v>
      </c>
      <c r="BD1990" s="28">
        <f t="shared" si="452"/>
        <v>0</v>
      </c>
    </row>
    <row r="1991" spans="37:56" x14ac:dyDescent="0.25">
      <c r="AK1991">
        <v>0</v>
      </c>
      <c r="AL1991" t="e">
        <f t="shared" si="445"/>
        <v>#N/A</v>
      </c>
      <c r="AM1991" t="e">
        <f t="shared" si="446"/>
        <v>#N/A</v>
      </c>
      <c r="AN1991" t="e">
        <f t="shared" si="447"/>
        <v>#N/A</v>
      </c>
      <c r="AO1991" s="261" t="e">
        <f t="shared" si="448"/>
        <v>#N/A</v>
      </c>
      <c r="AP1991" s="261" t="e">
        <f t="shared" si="449"/>
        <v>#N/A</v>
      </c>
      <c r="AQ1991" s="261" t="e">
        <f t="shared" si="450"/>
        <v>#N/A</v>
      </c>
      <c r="BB1991">
        <f t="shared" si="453"/>
        <v>0</v>
      </c>
      <c r="BC1991">
        <f t="shared" si="451"/>
        <v>0</v>
      </c>
      <c r="BD1991" s="28">
        <f t="shared" si="452"/>
        <v>0</v>
      </c>
    </row>
    <row r="1992" spans="37:56" x14ac:dyDescent="0.25">
      <c r="AK1992">
        <v>0</v>
      </c>
      <c r="AL1992" t="e">
        <f t="shared" si="445"/>
        <v>#N/A</v>
      </c>
      <c r="AM1992" t="e">
        <f t="shared" si="446"/>
        <v>#N/A</v>
      </c>
      <c r="AN1992" t="e">
        <f t="shared" si="447"/>
        <v>#N/A</v>
      </c>
      <c r="AO1992" s="261" t="e">
        <f t="shared" si="448"/>
        <v>#N/A</v>
      </c>
      <c r="AP1992" s="261" t="e">
        <f t="shared" si="449"/>
        <v>#N/A</v>
      </c>
      <c r="AQ1992" s="261" t="e">
        <f t="shared" si="450"/>
        <v>#N/A</v>
      </c>
      <c r="BB1992">
        <f t="shared" si="453"/>
        <v>0</v>
      </c>
      <c r="BC1992">
        <f t="shared" si="451"/>
        <v>0</v>
      </c>
      <c r="BD1992" s="28">
        <f t="shared" si="452"/>
        <v>0</v>
      </c>
    </row>
    <row r="1993" spans="37:56" x14ac:dyDescent="0.25">
      <c r="AK1993">
        <v>0</v>
      </c>
      <c r="AL1993" t="e">
        <f t="shared" si="445"/>
        <v>#N/A</v>
      </c>
      <c r="AM1993" t="e">
        <f t="shared" si="446"/>
        <v>#N/A</v>
      </c>
      <c r="AN1993" t="e">
        <f t="shared" si="447"/>
        <v>#N/A</v>
      </c>
      <c r="AO1993" s="261" t="e">
        <f t="shared" si="448"/>
        <v>#N/A</v>
      </c>
      <c r="AP1993" s="261" t="e">
        <f t="shared" si="449"/>
        <v>#N/A</v>
      </c>
      <c r="AQ1993" s="261" t="e">
        <f t="shared" si="450"/>
        <v>#N/A</v>
      </c>
      <c r="BB1993">
        <f t="shared" si="453"/>
        <v>0</v>
      </c>
      <c r="BC1993">
        <f t="shared" si="451"/>
        <v>0</v>
      </c>
      <c r="BD1993" s="28">
        <f t="shared" si="452"/>
        <v>0</v>
      </c>
    </row>
    <row r="1994" spans="37:56" x14ac:dyDescent="0.25">
      <c r="AK1994">
        <v>0</v>
      </c>
      <c r="AL1994" t="e">
        <f t="shared" si="445"/>
        <v>#N/A</v>
      </c>
      <c r="AM1994" t="e">
        <f t="shared" si="446"/>
        <v>#N/A</v>
      </c>
      <c r="AN1994" t="e">
        <f t="shared" si="447"/>
        <v>#N/A</v>
      </c>
      <c r="AO1994" s="261" t="e">
        <f t="shared" si="448"/>
        <v>#N/A</v>
      </c>
      <c r="AP1994" s="261" t="e">
        <f t="shared" si="449"/>
        <v>#N/A</v>
      </c>
      <c r="AQ1994" s="261" t="e">
        <f t="shared" si="450"/>
        <v>#N/A</v>
      </c>
      <c r="BB1994">
        <f t="shared" si="453"/>
        <v>0</v>
      </c>
      <c r="BC1994">
        <f t="shared" si="451"/>
        <v>0</v>
      </c>
      <c r="BD1994" s="28">
        <f t="shared" si="452"/>
        <v>0</v>
      </c>
    </row>
    <row r="1995" spans="37:56" x14ac:dyDescent="0.25">
      <c r="AK1995">
        <v>0</v>
      </c>
      <c r="AL1995" t="e">
        <f t="shared" si="445"/>
        <v>#N/A</v>
      </c>
      <c r="AM1995" t="e">
        <f t="shared" si="446"/>
        <v>#N/A</v>
      </c>
      <c r="AN1995" t="e">
        <f t="shared" si="447"/>
        <v>#N/A</v>
      </c>
      <c r="AO1995" s="261" t="e">
        <f t="shared" si="448"/>
        <v>#N/A</v>
      </c>
      <c r="AP1995" s="261" t="e">
        <f t="shared" si="449"/>
        <v>#N/A</v>
      </c>
      <c r="AQ1995" s="261" t="e">
        <f t="shared" si="450"/>
        <v>#N/A</v>
      </c>
      <c r="BB1995">
        <f t="shared" si="453"/>
        <v>0</v>
      </c>
      <c r="BC1995">
        <f t="shared" si="451"/>
        <v>0</v>
      </c>
      <c r="BD1995" s="28">
        <f t="shared" si="452"/>
        <v>0</v>
      </c>
    </row>
    <row r="1996" spans="37:56" x14ac:dyDescent="0.25">
      <c r="AK1996">
        <v>0</v>
      </c>
      <c r="AL1996" t="e">
        <f t="shared" si="445"/>
        <v>#N/A</v>
      </c>
      <c r="AM1996" t="e">
        <f t="shared" si="446"/>
        <v>#N/A</v>
      </c>
      <c r="AN1996" t="e">
        <f t="shared" si="447"/>
        <v>#N/A</v>
      </c>
      <c r="AO1996" s="261" t="e">
        <f t="shared" si="448"/>
        <v>#N/A</v>
      </c>
      <c r="AP1996" s="261" t="e">
        <f t="shared" si="449"/>
        <v>#N/A</v>
      </c>
      <c r="AQ1996" s="261" t="e">
        <f t="shared" si="450"/>
        <v>#N/A</v>
      </c>
      <c r="BB1996">
        <f t="shared" si="453"/>
        <v>0</v>
      </c>
      <c r="BC1996">
        <f t="shared" si="451"/>
        <v>0</v>
      </c>
      <c r="BD1996" s="28">
        <f t="shared" si="452"/>
        <v>0</v>
      </c>
    </row>
    <row r="1997" spans="37:56" x14ac:dyDescent="0.25">
      <c r="AK1997">
        <v>0</v>
      </c>
      <c r="AL1997" t="e">
        <f t="shared" si="445"/>
        <v>#N/A</v>
      </c>
      <c r="AM1997" t="e">
        <f t="shared" si="446"/>
        <v>#N/A</v>
      </c>
      <c r="AN1997" t="e">
        <f t="shared" si="447"/>
        <v>#N/A</v>
      </c>
      <c r="AO1997" s="261" t="e">
        <f t="shared" si="448"/>
        <v>#N/A</v>
      </c>
      <c r="AP1997" s="261" t="e">
        <f t="shared" si="449"/>
        <v>#N/A</v>
      </c>
      <c r="AQ1997" s="261" t="e">
        <f t="shared" si="450"/>
        <v>#N/A</v>
      </c>
      <c r="BB1997">
        <f t="shared" si="453"/>
        <v>0</v>
      </c>
      <c r="BC1997">
        <f t="shared" si="451"/>
        <v>0</v>
      </c>
      <c r="BD1997" s="28">
        <f t="shared" si="452"/>
        <v>0</v>
      </c>
    </row>
    <row r="1998" spans="37:56" x14ac:dyDescent="0.25">
      <c r="AK1998">
        <v>0</v>
      </c>
      <c r="AL1998" t="e">
        <f t="shared" si="445"/>
        <v>#N/A</v>
      </c>
      <c r="AM1998" t="e">
        <f t="shared" si="446"/>
        <v>#N/A</v>
      </c>
      <c r="AN1998" t="e">
        <f t="shared" si="447"/>
        <v>#N/A</v>
      </c>
      <c r="AO1998" s="261" t="e">
        <f t="shared" si="448"/>
        <v>#N/A</v>
      </c>
      <c r="AP1998" s="261" t="e">
        <f t="shared" si="449"/>
        <v>#N/A</v>
      </c>
      <c r="AQ1998" s="261" t="e">
        <f t="shared" si="450"/>
        <v>#N/A</v>
      </c>
      <c r="BB1998">
        <f t="shared" si="453"/>
        <v>0</v>
      </c>
      <c r="BC1998">
        <f t="shared" si="451"/>
        <v>0</v>
      </c>
      <c r="BD1998" s="28">
        <f t="shared" si="452"/>
        <v>0</v>
      </c>
    </row>
    <row r="1999" spans="37:56" x14ac:dyDescent="0.25">
      <c r="AK1999">
        <v>0</v>
      </c>
      <c r="AL1999" t="e">
        <f t="shared" si="445"/>
        <v>#N/A</v>
      </c>
      <c r="AM1999" t="e">
        <f t="shared" si="446"/>
        <v>#N/A</v>
      </c>
      <c r="AN1999" t="e">
        <f t="shared" si="447"/>
        <v>#N/A</v>
      </c>
      <c r="AO1999" s="261" t="e">
        <f t="shared" si="448"/>
        <v>#N/A</v>
      </c>
      <c r="AP1999" s="261" t="e">
        <f t="shared" si="449"/>
        <v>#N/A</v>
      </c>
      <c r="AQ1999" s="261" t="e">
        <f t="shared" si="450"/>
        <v>#N/A</v>
      </c>
      <c r="BB1999">
        <f t="shared" si="453"/>
        <v>0</v>
      </c>
      <c r="BC1999">
        <f t="shared" si="451"/>
        <v>0</v>
      </c>
      <c r="BD1999" s="28">
        <f t="shared" si="452"/>
        <v>0</v>
      </c>
    </row>
    <row r="2000" spans="37:56" x14ac:dyDescent="0.25">
      <c r="AK2000">
        <v>0</v>
      </c>
      <c r="AL2000" t="e">
        <f t="shared" si="445"/>
        <v>#N/A</v>
      </c>
      <c r="AM2000" t="e">
        <f t="shared" si="446"/>
        <v>#N/A</v>
      </c>
      <c r="AN2000" t="e">
        <f t="shared" si="447"/>
        <v>#N/A</v>
      </c>
      <c r="AO2000" s="261" t="e">
        <f t="shared" si="448"/>
        <v>#N/A</v>
      </c>
      <c r="AP2000" s="261" t="e">
        <f t="shared" si="449"/>
        <v>#N/A</v>
      </c>
      <c r="AQ2000" s="261" t="e">
        <f t="shared" si="450"/>
        <v>#N/A</v>
      </c>
      <c r="BB2000">
        <f t="shared" si="453"/>
        <v>0</v>
      </c>
      <c r="BC2000">
        <f t="shared" si="451"/>
        <v>0</v>
      </c>
      <c r="BD2000" s="28">
        <f t="shared" si="452"/>
        <v>0</v>
      </c>
    </row>
    <row r="2001" spans="37:56" x14ac:dyDescent="0.25">
      <c r="AK2001">
        <v>0</v>
      </c>
      <c r="AL2001" t="e">
        <f t="shared" si="445"/>
        <v>#N/A</v>
      </c>
      <c r="AM2001" t="e">
        <f t="shared" si="446"/>
        <v>#N/A</v>
      </c>
      <c r="AN2001" t="e">
        <f t="shared" si="447"/>
        <v>#N/A</v>
      </c>
      <c r="AO2001" s="261" t="e">
        <f t="shared" si="448"/>
        <v>#N/A</v>
      </c>
      <c r="AP2001" s="261" t="e">
        <f t="shared" si="449"/>
        <v>#N/A</v>
      </c>
      <c r="AQ2001" s="261" t="e">
        <f t="shared" si="450"/>
        <v>#N/A</v>
      </c>
      <c r="BB2001">
        <f t="shared" si="453"/>
        <v>0</v>
      </c>
      <c r="BC2001">
        <f t="shared" si="451"/>
        <v>0</v>
      </c>
      <c r="BD2001" s="28">
        <f t="shared" si="452"/>
        <v>0</v>
      </c>
    </row>
    <row r="2002" spans="37:56" x14ac:dyDescent="0.25">
      <c r="AK2002">
        <v>0</v>
      </c>
      <c r="AL2002" t="e">
        <f t="shared" si="445"/>
        <v>#N/A</v>
      </c>
      <c r="AM2002" t="e">
        <f t="shared" si="446"/>
        <v>#N/A</v>
      </c>
      <c r="AN2002" t="e">
        <f t="shared" si="447"/>
        <v>#N/A</v>
      </c>
      <c r="AO2002" s="261" t="e">
        <f t="shared" si="448"/>
        <v>#N/A</v>
      </c>
      <c r="AP2002" s="261" t="e">
        <f t="shared" si="449"/>
        <v>#N/A</v>
      </c>
      <c r="AQ2002" s="261" t="e">
        <f t="shared" si="450"/>
        <v>#N/A</v>
      </c>
      <c r="BB2002">
        <f t="shared" si="453"/>
        <v>0</v>
      </c>
      <c r="BC2002">
        <f t="shared" si="451"/>
        <v>0</v>
      </c>
      <c r="BD2002" s="28">
        <f t="shared" si="452"/>
        <v>0</v>
      </c>
    </row>
    <row r="2003" spans="37:56" x14ac:dyDescent="0.25">
      <c r="AK2003">
        <v>0</v>
      </c>
      <c r="AL2003" t="e">
        <f t="shared" si="445"/>
        <v>#N/A</v>
      </c>
      <c r="AM2003" t="e">
        <f t="shared" si="446"/>
        <v>#N/A</v>
      </c>
      <c r="AN2003" t="e">
        <f t="shared" si="447"/>
        <v>#N/A</v>
      </c>
      <c r="AO2003" s="261" t="e">
        <f t="shared" si="448"/>
        <v>#N/A</v>
      </c>
      <c r="AP2003" s="261" t="e">
        <f t="shared" si="449"/>
        <v>#N/A</v>
      </c>
      <c r="AQ2003" s="261" t="e">
        <f t="shared" si="450"/>
        <v>#N/A</v>
      </c>
      <c r="BB2003">
        <f t="shared" si="453"/>
        <v>0</v>
      </c>
      <c r="BC2003">
        <f t="shared" si="451"/>
        <v>0</v>
      </c>
      <c r="BD2003" s="28">
        <f t="shared" si="452"/>
        <v>0</v>
      </c>
    </row>
    <row r="2004" spans="37:56" x14ac:dyDescent="0.25">
      <c r="AK2004">
        <v>0</v>
      </c>
      <c r="AL2004" t="e">
        <f t="shared" si="445"/>
        <v>#N/A</v>
      </c>
      <c r="AM2004" t="e">
        <f t="shared" si="446"/>
        <v>#N/A</v>
      </c>
      <c r="AN2004" t="e">
        <f t="shared" si="447"/>
        <v>#N/A</v>
      </c>
      <c r="AO2004" s="261" t="e">
        <f t="shared" si="448"/>
        <v>#N/A</v>
      </c>
      <c r="AP2004" s="261" t="e">
        <f t="shared" si="449"/>
        <v>#N/A</v>
      </c>
      <c r="AQ2004" s="261" t="e">
        <f t="shared" si="450"/>
        <v>#N/A</v>
      </c>
      <c r="BB2004">
        <f t="shared" si="453"/>
        <v>0</v>
      </c>
      <c r="BC2004">
        <f t="shared" si="451"/>
        <v>0</v>
      </c>
      <c r="BD2004" s="28">
        <f t="shared" si="452"/>
        <v>0</v>
      </c>
    </row>
    <row r="2005" spans="37:56" x14ac:dyDescent="0.25">
      <c r="AK2005">
        <v>0</v>
      </c>
      <c r="AL2005" t="e">
        <f t="shared" si="445"/>
        <v>#N/A</v>
      </c>
      <c r="AM2005" t="e">
        <f t="shared" si="446"/>
        <v>#N/A</v>
      </c>
      <c r="AN2005" t="e">
        <f t="shared" si="447"/>
        <v>#N/A</v>
      </c>
      <c r="AO2005" s="261" t="e">
        <f t="shared" si="448"/>
        <v>#N/A</v>
      </c>
      <c r="AP2005" s="261" t="e">
        <f t="shared" si="449"/>
        <v>#N/A</v>
      </c>
      <c r="AQ2005" s="261" t="e">
        <f t="shared" si="450"/>
        <v>#N/A</v>
      </c>
      <c r="BB2005">
        <f t="shared" si="453"/>
        <v>0</v>
      </c>
      <c r="BC2005">
        <f t="shared" si="451"/>
        <v>0</v>
      </c>
      <c r="BD2005" s="28">
        <f t="shared" si="452"/>
        <v>0</v>
      </c>
    </row>
    <row r="2006" spans="37:56" x14ac:dyDescent="0.25">
      <c r="AK2006">
        <v>0</v>
      </c>
      <c r="AL2006" t="e">
        <f t="shared" si="445"/>
        <v>#N/A</v>
      </c>
      <c r="AM2006" t="e">
        <f t="shared" si="446"/>
        <v>#N/A</v>
      </c>
      <c r="AN2006" t="e">
        <f t="shared" si="447"/>
        <v>#N/A</v>
      </c>
      <c r="AO2006" s="261" t="e">
        <f t="shared" si="448"/>
        <v>#N/A</v>
      </c>
      <c r="AP2006" s="261" t="e">
        <f t="shared" si="449"/>
        <v>#N/A</v>
      </c>
      <c r="AQ2006" s="261" t="e">
        <f t="shared" si="450"/>
        <v>#N/A</v>
      </c>
      <c r="BB2006">
        <f t="shared" si="453"/>
        <v>0</v>
      </c>
      <c r="BC2006">
        <f t="shared" si="451"/>
        <v>0</v>
      </c>
      <c r="BD2006" s="28">
        <f t="shared" si="452"/>
        <v>0</v>
      </c>
    </row>
    <row r="2007" spans="37:56" x14ac:dyDescent="0.25">
      <c r="AK2007">
        <v>0</v>
      </c>
      <c r="AL2007" t="e">
        <f t="shared" si="445"/>
        <v>#N/A</v>
      </c>
      <c r="AM2007" t="e">
        <f t="shared" si="446"/>
        <v>#N/A</v>
      </c>
      <c r="AN2007" t="e">
        <f t="shared" si="447"/>
        <v>#N/A</v>
      </c>
      <c r="AO2007" s="261" t="e">
        <f t="shared" si="448"/>
        <v>#N/A</v>
      </c>
      <c r="AP2007" s="261" t="e">
        <f t="shared" si="449"/>
        <v>#N/A</v>
      </c>
      <c r="AQ2007" s="261" t="e">
        <f t="shared" si="450"/>
        <v>#N/A</v>
      </c>
      <c r="BB2007">
        <f t="shared" si="453"/>
        <v>0</v>
      </c>
      <c r="BC2007">
        <f t="shared" si="451"/>
        <v>0</v>
      </c>
      <c r="BD2007" s="28">
        <f t="shared" si="452"/>
        <v>0</v>
      </c>
    </row>
    <row r="2008" spans="37:56" x14ac:dyDescent="0.25">
      <c r="AK2008">
        <v>0</v>
      </c>
      <c r="AL2008" t="e">
        <f t="shared" si="445"/>
        <v>#N/A</v>
      </c>
      <c r="AM2008" t="e">
        <f t="shared" si="446"/>
        <v>#N/A</v>
      </c>
      <c r="AN2008" t="e">
        <f t="shared" si="447"/>
        <v>#N/A</v>
      </c>
      <c r="AO2008" s="261" t="e">
        <f t="shared" si="448"/>
        <v>#N/A</v>
      </c>
      <c r="AP2008" s="261" t="e">
        <f t="shared" si="449"/>
        <v>#N/A</v>
      </c>
      <c r="AQ2008" s="261" t="e">
        <f t="shared" si="450"/>
        <v>#N/A</v>
      </c>
      <c r="BB2008">
        <f t="shared" si="453"/>
        <v>0</v>
      </c>
      <c r="BC2008">
        <f t="shared" si="451"/>
        <v>0</v>
      </c>
      <c r="BD2008" s="28">
        <f t="shared" si="452"/>
        <v>0</v>
      </c>
    </row>
    <row r="2009" spans="37:56" x14ac:dyDescent="0.25">
      <c r="AK2009">
        <v>0</v>
      </c>
      <c r="AL2009" t="e">
        <f t="shared" si="445"/>
        <v>#N/A</v>
      </c>
      <c r="AM2009" t="e">
        <f t="shared" si="446"/>
        <v>#N/A</v>
      </c>
      <c r="AN2009" t="e">
        <f t="shared" si="447"/>
        <v>#N/A</v>
      </c>
      <c r="AO2009" s="261" t="e">
        <f t="shared" si="448"/>
        <v>#N/A</v>
      </c>
      <c r="AP2009" s="261" t="e">
        <f t="shared" si="449"/>
        <v>#N/A</v>
      </c>
      <c r="AQ2009" s="261" t="e">
        <f t="shared" si="450"/>
        <v>#N/A</v>
      </c>
      <c r="BB2009">
        <f t="shared" si="453"/>
        <v>0</v>
      </c>
      <c r="BC2009">
        <f t="shared" si="451"/>
        <v>0</v>
      </c>
      <c r="BD2009" s="28">
        <f t="shared" si="452"/>
        <v>0</v>
      </c>
    </row>
    <row r="2010" spans="37:56" x14ac:dyDescent="0.25">
      <c r="AK2010">
        <v>0</v>
      </c>
      <c r="AL2010" t="e">
        <f t="shared" si="445"/>
        <v>#N/A</v>
      </c>
      <c r="AM2010" t="e">
        <f t="shared" si="446"/>
        <v>#N/A</v>
      </c>
      <c r="AN2010" t="e">
        <f t="shared" si="447"/>
        <v>#N/A</v>
      </c>
      <c r="AO2010" s="261" t="e">
        <f t="shared" si="448"/>
        <v>#N/A</v>
      </c>
      <c r="AP2010" s="261" t="e">
        <f t="shared" si="449"/>
        <v>#N/A</v>
      </c>
      <c r="AQ2010" s="261" t="e">
        <f t="shared" si="450"/>
        <v>#N/A</v>
      </c>
      <c r="BB2010">
        <f t="shared" si="453"/>
        <v>0</v>
      </c>
      <c r="BC2010">
        <f t="shared" si="451"/>
        <v>0</v>
      </c>
      <c r="BD2010" s="28">
        <f t="shared" si="452"/>
        <v>0</v>
      </c>
    </row>
    <row r="2011" spans="37:56" x14ac:dyDescent="0.25">
      <c r="AK2011">
        <v>0</v>
      </c>
      <c r="AL2011" t="e">
        <f t="shared" si="445"/>
        <v>#N/A</v>
      </c>
      <c r="AM2011" t="e">
        <f t="shared" si="446"/>
        <v>#N/A</v>
      </c>
      <c r="AN2011" t="e">
        <f t="shared" si="447"/>
        <v>#N/A</v>
      </c>
      <c r="AO2011" s="261" t="e">
        <f t="shared" si="448"/>
        <v>#N/A</v>
      </c>
      <c r="AP2011" s="261" t="e">
        <f t="shared" si="449"/>
        <v>#N/A</v>
      </c>
      <c r="AQ2011" s="261" t="e">
        <f t="shared" si="450"/>
        <v>#N/A</v>
      </c>
      <c r="BB2011">
        <f t="shared" si="453"/>
        <v>0</v>
      </c>
      <c r="BC2011">
        <f t="shared" si="451"/>
        <v>0</v>
      </c>
      <c r="BD2011" s="28">
        <f t="shared" si="452"/>
        <v>0</v>
      </c>
    </row>
    <row r="2012" spans="37:56" x14ac:dyDescent="0.25">
      <c r="AK2012">
        <v>0</v>
      </c>
      <c r="AL2012" t="e">
        <f t="shared" si="445"/>
        <v>#N/A</v>
      </c>
      <c r="AM2012" t="e">
        <f t="shared" si="446"/>
        <v>#N/A</v>
      </c>
      <c r="AN2012" t="e">
        <f t="shared" si="447"/>
        <v>#N/A</v>
      </c>
      <c r="AO2012" s="261" t="e">
        <f t="shared" si="448"/>
        <v>#N/A</v>
      </c>
      <c r="AP2012" s="261" t="e">
        <f t="shared" si="449"/>
        <v>#N/A</v>
      </c>
      <c r="AQ2012" s="261" t="e">
        <f t="shared" si="450"/>
        <v>#N/A</v>
      </c>
      <c r="BB2012">
        <f t="shared" si="453"/>
        <v>0</v>
      </c>
      <c r="BC2012">
        <f t="shared" si="451"/>
        <v>0</v>
      </c>
      <c r="BD2012" s="28">
        <f t="shared" si="452"/>
        <v>0</v>
      </c>
    </row>
    <row r="2013" spans="37:56" x14ac:dyDescent="0.25">
      <c r="AK2013">
        <v>0</v>
      </c>
      <c r="AL2013" t="e">
        <f t="shared" si="445"/>
        <v>#N/A</v>
      </c>
      <c r="AM2013" t="e">
        <f t="shared" si="446"/>
        <v>#N/A</v>
      </c>
      <c r="AN2013" t="e">
        <f t="shared" si="447"/>
        <v>#N/A</v>
      </c>
      <c r="AO2013" s="261" t="e">
        <f t="shared" si="448"/>
        <v>#N/A</v>
      </c>
      <c r="AP2013" s="261" t="e">
        <f t="shared" si="449"/>
        <v>#N/A</v>
      </c>
      <c r="AQ2013" s="261" t="e">
        <f t="shared" si="450"/>
        <v>#N/A</v>
      </c>
      <c r="BB2013">
        <f t="shared" si="453"/>
        <v>0</v>
      </c>
      <c r="BC2013">
        <f t="shared" si="451"/>
        <v>0</v>
      </c>
      <c r="BD2013" s="28">
        <f t="shared" si="452"/>
        <v>0</v>
      </c>
    </row>
    <row r="2014" spans="37:56" x14ac:dyDescent="0.25">
      <c r="AK2014">
        <v>0</v>
      </c>
      <c r="AL2014" t="e">
        <f t="shared" si="445"/>
        <v>#N/A</v>
      </c>
      <c r="AM2014" t="e">
        <f t="shared" si="446"/>
        <v>#N/A</v>
      </c>
      <c r="AN2014" t="e">
        <f t="shared" si="447"/>
        <v>#N/A</v>
      </c>
      <c r="AO2014" s="261" t="e">
        <f t="shared" si="448"/>
        <v>#N/A</v>
      </c>
      <c r="AP2014" s="261" t="e">
        <f t="shared" si="449"/>
        <v>#N/A</v>
      </c>
      <c r="AQ2014" s="261" t="e">
        <f t="shared" si="450"/>
        <v>#N/A</v>
      </c>
      <c r="BB2014">
        <f t="shared" si="453"/>
        <v>0</v>
      </c>
      <c r="BC2014">
        <f t="shared" si="451"/>
        <v>0</v>
      </c>
      <c r="BD2014" s="28">
        <f t="shared" si="452"/>
        <v>0</v>
      </c>
    </row>
    <row r="2015" spans="37:56" x14ac:dyDescent="0.25">
      <c r="AK2015">
        <v>0</v>
      </c>
      <c r="AL2015" t="e">
        <f t="shared" si="445"/>
        <v>#N/A</v>
      </c>
      <c r="AM2015" t="e">
        <f t="shared" si="446"/>
        <v>#N/A</v>
      </c>
      <c r="AN2015" t="e">
        <f t="shared" si="447"/>
        <v>#N/A</v>
      </c>
      <c r="AO2015" s="261" t="e">
        <f t="shared" si="448"/>
        <v>#N/A</v>
      </c>
      <c r="AP2015" s="261" t="e">
        <f t="shared" si="449"/>
        <v>#N/A</v>
      </c>
      <c r="AQ2015" s="261" t="e">
        <f t="shared" si="450"/>
        <v>#N/A</v>
      </c>
      <c r="BB2015">
        <f t="shared" si="453"/>
        <v>0</v>
      </c>
      <c r="BC2015">
        <f t="shared" si="451"/>
        <v>0</v>
      </c>
      <c r="BD2015" s="28">
        <f t="shared" si="452"/>
        <v>0</v>
      </c>
    </row>
    <row r="2016" spans="37:56" x14ac:dyDescent="0.25">
      <c r="AK2016">
        <v>0</v>
      </c>
      <c r="AL2016" t="e">
        <f t="shared" si="445"/>
        <v>#N/A</v>
      </c>
      <c r="AM2016" t="e">
        <f t="shared" si="446"/>
        <v>#N/A</v>
      </c>
      <c r="AN2016" t="e">
        <f t="shared" si="447"/>
        <v>#N/A</v>
      </c>
      <c r="AO2016" s="261" t="e">
        <f t="shared" si="448"/>
        <v>#N/A</v>
      </c>
      <c r="AP2016" s="261" t="e">
        <f t="shared" si="449"/>
        <v>#N/A</v>
      </c>
      <c r="AQ2016" s="261" t="e">
        <f t="shared" si="450"/>
        <v>#N/A</v>
      </c>
      <c r="BB2016">
        <f t="shared" si="453"/>
        <v>0</v>
      </c>
      <c r="BC2016">
        <f t="shared" si="451"/>
        <v>0</v>
      </c>
      <c r="BD2016" s="28">
        <f t="shared" si="452"/>
        <v>0</v>
      </c>
    </row>
    <row r="2017" spans="37:56" x14ac:dyDescent="0.25">
      <c r="AK2017">
        <v>0</v>
      </c>
      <c r="AL2017" t="e">
        <f t="shared" si="445"/>
        <v>#N/A</v>
      </c>
      <c r="AM2017" t="e">
        <f t="shared" si="446"/>
        <v>#N/A</v>
      </c>
      <c r="AN2017" t="e">
        <f t="shared" si="447"/>
        <v>#N/A</v>
      </c>
      <c r="AO2017" s="261" t="e">
        <f t="shared" si="448"/>
        <v>#N/A</v>
      </c>
      <c r="AP2017" s="261" t="e">
        <f t="shared" si="449"/>
        <v>#N/A</v>
      </c>
      <c r="AQ2017" s="261" t="e">
        <f t="shared" si="450"/>
        <v>#N/A</v>
      </c>
      <c r="BB2017">
        <f t="shared" si="453"/>
        <v>0</v>
      </c>
      <c r="BC2017">
        <f t="shared" si="451"/>
        <v>0</v>
      </c>
      <c r="BD2017" s="28">
        <f t="shared" si="452"/>
        <v>0</v>
      </c>
    </row>
    <row r="2018" spans="37:56" x14ac:dyDescent="0.25">
      <c r="AK2018">
        <v>0</v>
      </c>
      <c r="AL2018" t="e">
        <f t="shared" si="445"/>
        <v>#N/A</v>
      </c>
      <c r="AM2018" t="e">
        <f t="shared" si="446"/>
        <v>#N/A</v>
      </c>
      <c r="AN2018" t="e">
        <f t="shared" si="447"/>
        <v>#N/A</v>
      </c>
      <c r="AO2018" s="261" t="e">
        <f t="shared" si="448"/>
        <v>#N/A</v>
      </c>
      <c r="AP2018" s="261" t="e">
        <f t="shared" si="449"/>
        <v>#N/A</v>
      </c>
      <c r="AQ2018" s="261" t="e">
        <f t="shared" si="450"/>
        <v>#N/A</v>
      </c>
      <c r="BB2018">
        <f t="shared" si="453"/>
        <v>0</v>
      </c>
      <c r="BC2018">
        <f t="shared" si="451"/>
        <v>0</v>
      </c>
      <c r="BD2018" s="28">
        <f t="shared" si="452"/>
        <v>0</v>
      </c>
    </row>
    <row r="2019" spans="37:56" x14ac:dyDescent="0.25">
      <c r="AK2019">
        <v>0</v>
      </c>
      <c r="AL2019" t="e">
        <f t="shared" si="445"/>
        <v>#N/A</v>
      </c>
      <c r="AM2019" t="e">
        <f t="shared" si="446"/>
        <v>#N/A</v>
      </c>
      <c r="AN2019" t="e">
        <f t="shared" si="447"/>
        <v>#N/A</v>
      </c>
      <c r="AO2019" s="261" t="e">
        <f t="shared" si="448"/>
        <v>#N/A</v>
      </c>
      <c r="AP2019" s="261" t="e">
        <f t="shared" si="449"/>
        <v>#N/A</v>
      </c>
      <c r="AQ2019" s="261" t="e">
        <f t="shared" si="450"/>
        <v>#N/A</v>
      </c>
      <c r="BB2019">
        <f t="shared" si="453"/>
        <v>0</v>
      </c>
      <c r="BC2019">
        <f t="shared" si="451"/>
        <v>0</v>
      </c>
      <c r="BD2019" s="28">
        <f t="shared" si="452"/>
        <v>0</v>
      </c>
    </row>
    <row r="2020" spans="37:56" x14ac:dyDescent="0.25">
      <c r="AK2020">
        <v>0</v>
      </c>
      <c r="AL2020" t="e">
        <f t="shared" si="445"/>
        <v>#N/A</v>
      </c>
      <c r="AM2020" t="e">
        <f t="shared" si="446"/>
        <v>#N/A</v>
      </c>
      <c r="AN2020" t="e">
        <f t="shared" si="447"/>
        <v>#N/A</v>
      </c>
      <c r="AO2020" s="261" t="e">
        <f t="shared" si="448"/>
        <v>#N/A</v>
      </c>
      <c r="AP2020" s="261" t="e">
        <f t="shared" si="449"/>
        <v>#N/A</v>
      </c>
      <c r="AQ2020" s="261" t="e">
        <f t="shared" si="450"/>
        <v>#N/A</v>
      </c>
      <c r="BB2020">
        <f t="shared" si="453"/>
        <v>0</v>
      </c>
      <c r="BC2020">
        <f t="shared" si="451"/>
        <v>0</v>
      </c>
      <c r="BD2020" s="28">
        <f t="shared" si="452"/>
        <v>0</v>
      </c>
    </row>
    <row r="2021" spans="37:56" x14ac:dyDescent="0.25">
      <c r="AK2021">
        <v>0</v>
      </c>
      <c r="AL2021" t="e">
        <f t="shared" si="445"/>
        <v>#N/A</v>
      </c>
      <c r="AM2021" t="e">
        <f t="shared" si="446"/>
        <v>#N/A</v>
      </c>
      <c r="AN2021" t="e">
        <f t="shared" si="447"/>
        <v>#N/A</v>
      </c>
      <c r="AO2021" s="261" t="e">
        <f t="shared" si="448"/>
        <v>#N/A</v>
      </c>
      <c r="AP2021" s="261" t="e">
        <f t="shared" si="449"/>
        <v>#N/A</v>
      </c>
      <c r="AQ2021" s="261" t="e">
        <f t="shared" si="450"/>
        <v>#N/A</v>
      </c>
      <c r="BB2021">
        <f t="shared" si="453"/>
        <v>0</v>
      </c>
      <c r="BC2021">
        <f t="shared" si="451"/>
        <v>0</v>
      </c>
      <c r="BD2021" s="28">
        <f t="shared" si="452"/>
        <v>0</v>
      </c>
    </row>
    <row r="2022" spans="37:56" x14ac:dyDescent="0.25">
      <c r="AK2022">
        <v>0</v>
      </c>
      <c r="AL2022" t="e">
        <f t="shared" si="445"/>
        <v>#N/A</v>
      </c>
      <c r="AM2022" t="e">
        <f t="shared" si="446"/>
        <v>#N/A</v>
      </c>
      <c r="AN2022" t="e">
        <f t="shared" si="447"/>
        <v>#N/A</v>
      </c>
      <c r="AO2022" s="261" t="e">
        <f t="shared" si="448"/>
        <v>#N/A</v>
      </c>
      <c r="AP2022" s="261" t="e">
        <f t="shared" si="449"/>
        <v>#N/A</v>
      </c>
      <c r="AQ2022" s="261" t="e">
        <f t="shared" si="450"/>
        <v>#N/A</v>
      </c>
      <c r="BB2022">
        <f t="shared" si="453"/>
        <v>0</v>
      </c>
      <c r="BC2022">
        <f t="shared" si="451"/>
        <v>0</v>
      </c>
      <c r="BD2022" s="28">
        <f t="shared" si="452"/>
        <v>0</v>
      </c>
    </row>
    <row r="2023" spans="37:56" x14ac:dyDescent="0.25">
      <c r="AK2023">
        <v>0</v>
      </c>
      <c r="AL2023" t="e">
        <f t="shared" si="445"/>
        <v>#N/A</v>
      </c>
      <c r="AM2023" t="e">
        <f t="shared" si="446"/>
        <v>#N/A</v>
      </c>
      <c r="AN2023" t="e">
        <f t="shared" si="447"/>
        <v>#N/A</v>
      </c>
      <c r="AO2023" s="261" t="e">
        <f t="shared" si="448"/>
        <v>#N/A</v>
      </c>
      <c r="AP2023" s="261" t="e">
        <f t="shared" si="449"/>
        <v>#N/A</v>
      </c>
      <c r="AQ2023" s="261" t="e">
        <f t="shared" si="450"/>
        <v>#N/A</v>
      </c>
      <c r="BB2023">
        <f t="shared" si="453"/>
        <v>0</v>
      </c>
      <c r="BC2023">
        <f t="shared" si="451"/>
        <v>0</v>
      </c>
      <c r="BD2023" s="28">
        <f t="shared" si="452"/>
        <v>0</v>
      </c>
    </row>
    <row r="2024" spans="37:56" x14ac:dyDescent="0.25">
      <c r="AK2024">
        <v>0</v>
      </c>
      <c r="AL2024" t="e">
        <f t="shared" si="445"/>
        <v>#N/A</v>
      </c>
      <c r="AM2024" t="e">
        <f t="shared" si="446"/>
        <v>#N/A</v>
      </c>
      <c r="AN2024" t="e">
        <f t="shared" si="447"/>
        <v>#N/A</v>
      </c>
      <c r="AO2024" s="261" t="e">
        <f t="shared" si="448"/>
        <v>#N/A</v>
      </c>
      <c r="AP2024" s="261" t="e">
        <f t="shared" si="449"/>
        <v>#N/A</v>
      </c>
      <c r="AQ2024" s="261" t="e">
        <f t="shared" si="450"/>
        <v>#N/A</v>
      </c>
      <c r="BB2024">
        <f t="shared" si="453"/>
        <v>0</v>
      </c>
      <c r="BC2024">
        <f t="shared" si="451"/>
        <v>0</v>
      </c>
      <c r="BD2024" s="28">
        <f t="shared" si="452"/>
        <v>0</v>
      </c>
    </row>
    <row r="2025" spans="37:56" x14ac:dyDescent="0.25">
      <c r="AK2025">
        <v>0</v>
      </c>
      <c r="AL2025" t="e">
        <f t="shared" si="445"/>
        <v>#N/A</v>
      </c>
      <c r="AM2025" t="e">
        <f t="shared" si="446"/>
        <v>#N/A</v>
      </c>
      <c r="AN2025" t="e">
        <f t="shared" si="447"/>
        <v>#N/A</v>
      </c>
      <c r="AO2025" s="261" t="e">
        <f t="shared" si="448"/>
        <v>#N/A</v>
      </c>
      <c r="AP2025" s="261" t="e">
        <f t="shared" si="449"/>
        <v>#N/A</v>
      </c>
      <c r="AQ2025" s="261" t="e">
        <f t="shared" si="450"/>
        <v>#N/A</v>
      </c>
      <c r="BB2025">
        <f t="shared" si="453"/>
        <v>0</v>
      </c>
      <c r="BC2025">
        <f t="shared" si="451"/>
        <v>0</v>
      </c>
      <c r="BD2025" s="28">
        <f t="shared" si="452"/>
        <v>0</v>
      </c>
    </row>
    <row r="2026" spans="37:56" x14ac:dyDescent="0.25">
      <c r="AK2026">
        <v>0</v>
      </c>
      <c r="AL2026" t="e">
        <f t="shared" si="445"/>
        <v>#N/A</v>
      </c>
      <c r="AM2026" t="e">
        <f t="shared" si="446"/>
        <v>#N/A</v>
      </c>
      <c r="AN2026" t="e">
        <f t="shared" si="447"/>
        <v>#N/A</v>
      </c>
      <c r="AO2026" s="261" t="e">
        <f t="shared" si="448"/>
        <v>#N/A</v>
      </c>
      <c r="AP2026" s="261" t="e">
        <f t="shared" si="449"/>
        <v>#N/A</v>
      </c>
      <c r="AQ2026" s="261" t="e">
        <f t="shared" si="450"/>
        <v>#N/A</v>
      </c>
      <c r="BB2026">
        <f t="shared" si="453"/>
        <v>0</v>
      </c>
      <c r="BC2026">
        <f t="shared" si="451"/>
        <v>0</v>
      </c>
      <c r="BD2026" s="28">
        <f t="shared" si="452"/>
        <v>0</v>
      </c>
    </row>
    <row r="2027" spans="37:56" x14ac:dyDescent="0.25">
      <c r="AK2027">
        <v>0</v>
      </c>
      <c r="AL2027" t="e">
        <f t="shared" si="445"/>
        <v>#N/A</v>
      </c>
      <c r="AM2027" t="e">
        <f t="shared" si="446"/>
        <v>#N/A</v>
      </c>
      <c r="AN2027" t="e">
        <f t="shared" si="447"/>
        <v>#N/A</v>
      </c>
      <c r="AO2027" s="261" t="e">
        <f t="shared" si="448"/>
        <v>#N/A</v>
      </c>
      <c r="AP2027" s="261" t="e">
        <f t="shared" si="449"/>
        <v>#N/A</v>
      </c>
      <c r="AQ2027" s="261" t="e">
        <f t="shared" si="450"/>
        <v>#N/A</v>
      </c>
      <c r="BB2027">
        <f t="shared" si="453"/>
        <v>0</v>
      </c>
      <c r="BC2027">
        <f t="shared" si="451"/>
        <v>0</v>
      </c>
      <c r="BD2027" s="28">
        <f t="shared" si="452"/>
        <v>0</v>
      </c>
    </row>
    <row r="2028" spans="37:56" x14ac:dyDescent="0.25">
      <c r="AK2028">
        <v>0</v>
      </c>
      <c r="AL2028" t="e">
        <f t="shared" si="445"/>
        <v>#N/A</v>
      </c>
      <c r="AM2028" t="e">
        <f t="shared" si="446"/>
        <v>#N/A</v>
      </c>
      <c r="AN2028" t="e">
        <f t="shared" si="447"/>
        <v>#N/A</v>
      </c>
      <c r="AO2028" s="261" t="e">
        <f t="shared" si="448"/>
        <v>#N/A</v>
      </c>
      <c r="AP2028" s="261" t="e">
        <f t="shared" si="449"/>
        <v>#N/A</v>
      </c>
      <c r="AQ2028" s="261" t="e">
        <f t="shared" si="450"/>
        <v>#N/A</v>
      </c>
      <c r="BB2028">
        <f t="shared" si="453"/>
        <v>0</v>
      </c>
      <c r="BC2028">
        <f t="shared" si="451"/>
        <v>0</v>
      </c>
      <c r="BD2028" s="28">
        <f t="shared" si="452"/>
        <v>0</v>
      </c>
    </row>
    <row r="2029" spans="37:56" x14ac:dyDescent="0.25">
      <c r="AK2029">
        <v>0</v>
      </c>
      <c r="AL2029" t="e">
        <f t="shared" si="445"/>
        <v>#N/A</v>
      </c>
      <c r="AM2029" t="e">
        <f t="shared" si="446"/>
        <v>#N/A</v>
      </c>
      <c r="AN2029" t="e">
        <f t="shared" si="447"/>
        <v>#N/A</v>
      </c>
      <c r="AO2029" s="261" t="e">
        <f t="shared" si="448"/>
        <v>#N/A</v>
      </c>
      <c r="AP2029" s="261" t="e">
        <f t="shared" si="449"/>
        <v>#N/A</v>
      </c>
      <c r="AQ2029" s="261" t="e">
        <f t="shared" si="450"/>
        <v>#N/A</v>
      </c>
      <c r="BB2029">
        <f t="shared" si="453"/>
        <v>0</v>
      </c>
      <c r="BC2029">
        <f t="shared" si="451"/>
        <v>0</v>
      </c>
      <c r="BD2029" s="28">
        <f t="shared" si="452"/>
        <v>0</v>
      </c>
    </row>
    <row r="2030" spans="37:56" x14ac:dyDescent="0.25">
      <c r="AK2030">
        <v>0</v>
      </c>
      <c r="AL2030" t="e">
        <f t="shared" si="445"/>
        <v>#N/A</v>
      </c>
      <c r="AM2030" t="e">
        <f t="shared" si="446"/>
        <v>#N/A</v>
      </c>
      <c r="AN2030" t="e">
        <f t="shared" si="447"/>
        <v>#N/A</v>
      </c>
      <c r="AO2030" s="261" t="e">
        <f t="shared" si="448"/>
        <v>#N/A</v>
      </c>
      <c r="AP2030" s="261" t="e">
        <f t="shared" si="449"/>
        <v>#N/A</v>
      </c>
      <c r="AQ2030" s="261" t="e">
        <f t="shared" si="450"/>
        <v>#N/A</v>
      </c>
      <c r="BB2030">
        <f t="shared" si="453"/>
        <v>0</v>
      </c>
      <c r="BC2030">
        <f t="shared" si="451"/>
        <v>0</v>
      </c>
      <c r="BD2030" s="28">
        <f t="shared" si="452"/>
        <v>0</v>
      </c>
    </row>
    <row r="2031" spans="37:56" x14ac:dyDescent="0.25">
      <c r="AK2031">
        <v>0</v>
      </c>
      <c r="AL2031" t="e">
        <f t="shared" si="445"/>
        <v>#N/A</v>
      </c>
      <c r="AM2031" t="e">
        <f t="shared" si="446"/>
        <v>#N/A</v>
      </c>
      <c r="AN2031" t="e">
        <f t="shared" si="447"/>
        <v>#N/A</v>
      </c>
      <c r="AO2031" s="261" t="e">
        <f t="shared" si="448"/>
        <v>#N/A</v>
      </c>
      <c r="AP2031" s="261" t="e">
        <f t="shared" si="449"/>
        <v>#N/A</v>
      </c>
      <c r="AQ2031" s="261" t="e">
        <f t="shared" si="450"/>
        <v>#N/A</v>
      </c>
      <c r="BB2031">
        <f t="shared" si="453"/>
        <v>0</v>
      </c>
      <c r="BC2031">
        <f t="shared" si="451"/>
        <v>0</v>
      </c>
      <c r="BD2031" s="28">
        <f t="shared" si="452"/>
        <v>0</v>
      </c>
    </row>
    <row r="2032" spans="37:56" x14ac:dyDescent="0.25">
      <c r="AK2032">
        <v>0</v>
      </c>
      <c r="AL2032" t="e">
        <f t="shared" si="445"/>
        <v>#N/A</v>
      </c>
      <c r="AM2032" t="e">
        <f t="shared" si="446"/>
        <v>#N/A</v>
      </c>
      <c r="AN2032" t="e">
        <f t="shared" si="447"/>
        <v>#N/A</v>
      </c>
      <c r="AO2032" s="261" t="e">
        <f t="shared" si="448"/>
        <v>#N/A</v>
      </c>
      <c r="AP2032" s="261" t="e">
        <f t="shared" si="449"/>
        <v>#N/A</v>
      </c>
      <c r="AQ2032" s="261" t="e">
        <f t="shared" si="450"/>
        <v>#N/A</v>
      </c>
      <c r="BB2032">
        <f t="shared" si="453"/>
        <v>0</v>
      </c>
      <c r="BC2032">
        <f t="shared" si="451"/>
        <v>0</v>
      </c>
      <c r="BD2032" s="28">
        <f t="shared" si="452"/>
        <v>0</v>
      </c>
    </row>
    <row r="2033" spans="37:56" x14ac:dyDescent="0.25">
      <c r="AK2033">
        <v>0</v>
      </c>
      <c r="AL2033" t="e">
        <f t="shared" si="445"/>
        <v>#N/A</v>
      </c>
      <c r="AM2033" t="e">
        <f t="shared" si="446"/>
        <v>#N/A</v>
      </c>
      <c r="AN2033" t="e">
        <f t="shared" si="447"/>
        <v>#N/A</v>
      </c>
      <c r="AO2033" s="261" t="e">
        <f t="shared" si="448"/>
        <v>#N/A</v>
      </c>
      <c r="AP2033" s="261" t="e">
        <f t="shared" si="449"/>
        <v>#N/A</v>
      </c>
      <c r="AQ2033" s="261" t="e">
        <f t="shared" si="450"/>
        <v>#N/A</v>
      </c>
      <c r="BB2033">
        <f t="shared" si="453"/>
        <v>0</v>
      </c>
      <c r="BC2033">
        <f t="shared" si="451"/>
        <v>0</v>
      </c>
      <c r="BD2033" s="28">
        <f t="shared" si="452"/>
        <v>0</v>
      </c>
    </row>
    <row r="2034" spans="37:56" x14ac:dyDescent="0.25">
      <c r="AK2034">
        <v>0</v>
      </c>
      <c r="AL2034" t="e">
        <f t="shared" si="445"/>
        <v>#N/A</v>
      </c>
      <c r="AM2034" t="e">
        <f t="shared" si="446"/>
        <v>#N/A</v>
      </c>
      <c r="AN2034" t="e">
        <f t="shared" si="447"/>
        <v>#N/A</v>
      </c>
      <c r="AO2034" s="261" t="e">
        <f t="shared" si="448"/>
        <v>#N/A</v>
      </c>
      <c r="AP2034" s="261" t="e">
        <f t="shared" si="449"/>
        <v>#N/A</v>
      </c>
      <c r="AQ2034" s="261" t="e">
        <f t="shared" si="450"/>
        <v>#N/A</v>
      </c>
      <c r="BB2034">
        <f t="shared" si="453"/>
        <v>0</v>
      </c>
      <c r="BC2034">
        <f t="shared" si="451"/>
        <v>0</v>
      </c>
      <c r="BD2034" s="28">
        <f t="shared" si="452"/>
        <v>0</v>
      </c>
    </row>
    <row r="2035" spans="37:56" x14ac:dyDescent="0.25">
      <c r="AK2035">
        <v>0</v>
      </c>
      <c r="AL2035" t="e">
        <f t="shared" si="445"/>
        <v>#N/A</v>
      </c>
      <c r="AM2035" t="e">
        <f t="shared" si="446"/>
        <v>#N/A</v>
      </c>
      <c r="AN2035" t="e">
        <f t="shared" si="447"/>
        <v>#N/A</v>
      </c>
      <c r="AO2035" s="261" t="e">
        <f t="shared" si="448"/>
        <v>#N/A</v>
      </c>
      <c r="AP2035" s="261" t="e">
        <f t="shared" si="449"/>
        <v>#N/A</v>
      </c>
      <c r="AQ2035" s="261" t="e">
        <f t="shared" si="450"/>
        <v>#N/A</v>
      </c>
      <c r="BB2035">
        <f t="shared" si="453"/>
        <v>0</v>
      </c>
      <c r="BC2035">
        <f t="shared" si="451"/>
        <v>0</v>
      </c>
      <c r="BD2035" s="28">
        <f t="shared" si="452"/>
        <v>0</v>
      </c>
    </row>
    <row r="2036" spans="37:56" x14ac:dyDescent="0.25">
      <c r="AK2036">
        <v>0</v>
      </c>
      <c r="AL2036" t="e">
        <f t="shared" si="445"/>
        <v>#N/A</v>
      </c>
      <c r="AM2036" t="e">
        <f t="shared" si="446"/>
        <v>#N/A</v>
      </c>
      <c r="AN2036" t="e">
        <f t="shared" si="447"/>
        <v>#N/A</v>
      </c>
      <c r="AO2036" s="261" t="e">
        <f t="shared" si="448"/>
        <v>#N/A</v>
      </c>
      <c r="AP2036" s="261" t="e">
        <f t="shared" si="449"/>
        <v>#N/A</v>
      </c>
      <c r="AQ2036" s="261" t="e">
        <f t="shared" si="450"/>
        <v>#N/A</v>
      </c>
      <c r="BB2036">
        <f t="shared" si="453"/>
        <v>0</v>
      </c>
      <c r="BC2036">
        <f t="shared" si="451"/>
        <v>0</v>
      </c>
      <c r="BD2036" s="28">
        <f t="shared" si="452"/>
        <v>0</v>
      </c>
    </row>
    <row r="2037" spans="37:56" x14ac:dyDescent="0.25">
      <c r="AK2037">
        <v>0</v>
      </c>
      <c r="AL2037" t="e">
        <f t="shared" si="445"/>
        <v>#N/A</v>
      </c>
      <c r="AM2037" t="e">
        <f t="shared" si="446"/>
        <v>#N/A</v>
      </c>
      <c r="AN2037" t="e">
        <f t="shared" si="447"/>
        <v>#N/A</v>
      </c>
      <c r="AO2037" s="261" t="e">
        <f t="shared" si="448"/>
        <v>#N/A</v>
      </c>
      <c r="AP2037" s="261" t="e">
        <f t="shared" si="449"/>
        <v>#N/A</v>
      </c>
      <c r="AQ2037" s="261" t="e">
        <f t="shared" si="450"/>
        <v>#N/A</v>
      </c>
      <c r="BB2037">
        <f t="shared" si="453"/>
        <v>0</v>
      </c>
      <c r="BC2037">
        <f t="shared" si="451"/>
        <v>0</v>
      </c>
      <c r="BD2037" s="28">
        <f t="shared" si="452"/>
        <v>0</v>
      </c>
    </row>
    <row r="2038" spans="37:56" x14ac:dyDescent="0.25">
      <c r="AK2038">
        <v>0</v>
      </c>
      <c r="AL2038" t="e">
        <f t="shared" si="445"/>
        <v>#N/A</v>
      </c>
      <c r="AM2038" t="e">
        <f t="shared" si="446"/>
        <v>#N/A</v>
      </c>
      <c r="AN2038" t="e">
        <f t="shared" si="447"/>
        <v>#N/A</v>
      </c>
      <c r="AO2038" s="261" t="e">
        <f t="shared" si="448"/>
        <v>#N/A</v>
      </c>
      <c r="AP2038" s="261" t="e">
        <f t="shared" si="449"/>
        <v>#N/A</v>
      </c>
      <c r="AQ2038" s="261" t="e">
        <f t="shared" si="450"/>
        <v>#N/A</v>
      </c>
      <c r="BB2038">
        <f t="shared" si="453"/>
        <v>0</v>
      </c>
      <c r="BC2038">
        <f t="shared" si="451"/>
        <v>0</v>
      </c>
      <c r="BD2038" s="28">
        <f t="shared" si="452"/>
        <v>0</v>
      </c>
    </row>
    <row r="2039" spans="37:56" x14ac:dyDescent="0.25">
      <c r="AK2039">
        <v>0</v>
      </c>
      <c r="AL2039" t="e">
        <f t="shared" si="445"/>
        <v>#N/A</v>
      </c>
      <c r="AM2039" t="e">
        <f t="shared" si="446"/>
        <v>#N/A</v>
      </c>
      <c r="AN2039" t="e">
        <f t="shared" si="447"/>
        <v>#N/A</v>
      </c>
      <c r="AO2039" s="261" t="e">
        <f t="shared" si="448"/>
        <v>#N/A</v>
      </c>
      <c r="AP2039" s="261" t="e">
        <f t="shared" si="449"/>
        <v>#N/A</v>
      </c>
      <c r="AQ2039" s="261" t="e">
        <f t="shared" si="450"/>
        <v>#N/A</v>
      </c>
      <c r="BB2039">
        <f t="shared" si="453"/>
        <v>0</v>
      </c>
      <c r="BC2039">
        <f t="shared" si="451"/>
        <v>0</v>
      </c>
      <c r="BD2039" s="28">
        <f t="shared" si="452"/>
        <v>0</v>
      </c>
    </row>
    <row r="2040" spans="37:56" x14ac:dyDescent="0.25">
      <c r="AK2040">
        <v>0</v>
      </c>
      <c r="AL2040" t="e">
        <f t="shared" si="445"/>
        <v>#N/A</v>
      </c>
      <c r="AM2040" t="e">
        <f t="shared" si="446"/>
        <v>#N/A</v>
      </c>
      <c r="AN2040" t="e">
        <f t="shared" si="447"/>
        <v>#N/A</v>
      </c>
      <c r="AO2040" s="261" t="e">
        <f t="shared" si="448"/>
        <v>#N/A</v>
      </c>
      <c r="AP2040" s="261" t="e">
        <f t="shared" si="449"/>
        <v>#N/A</v>
      </c>
      <c r="AQ2040" s="261" t="e">
        <f t="shared" si="450"/>
        <v>#N/A</v>
      </c>
      <c r="BB2040">
        <f t="shared" si="453"/>
        <v>0</v>
      </c>
      <c r="BC2040">
        <f t="shared" si="451"/>
        <v>0</v>
      </c>
      <c r="BD2040" s="28">
        <f t="shared" si="452"/>
        <v>0</v>
      </c>
    </row>
    <row r="2041" spans="37:56" x14ac:dyDescent="0.25">
      <c r="AK2041">
        <v>0</v>
      </c>
      <c r="AL2041" t="e">
        <f t="shared" si="445"/>
        <v>#N/A</v>
      </c>
      <c r="AM2041" t="e">
        <f t="shared" si="446"/>
        <v>#N/A</v>
      </c>
      <c r="AN2041" t="e">
        <f t="shared" si="447"/>
        <v>#N/A</v>
      </c>
      <c r="AO2041" s="261" t="e">
        <f t="shared" si="448"/>
        <v>#N/A</v>
      </c>
      <c r="AP2041" s="261" t="e">
        <f t="shared" si="449"/>
        <v>#N/A</v>
      </c>
      <c r="AQ2041" s="261" t="e">
        <f t="shared" si="450"/>
        <v>#N/A</v>
      </c>
      <c r="BB2041">
        <f t="shared" si="453"/>
        <v>0</v>
      </c>
      <c r="BC2041">
        <f t="shared" si="451"/>
        <v>0</v>
      </c>
      <c r="BD2041" s="28">
        <f t="shared" si="452"/>
        <v>0</v>
      </c>
    </row>
    <row r="2042" spans="37:56" x14ac:dyDescent="0.25">
      <c r="AK2042">
        <v>0</v>
      </c>
      <c r="AL2042" t="e">
        <f t="shared" si="445"/>
        <v>#N/A</v>
      </c>
      <c r="AM2042" t="e">
        <f t="shared" si="446"/>
        <v>#N/A</v>
      </c>
      <c r="AN2042" t="e">
        <f t="shared" si="447"/>
        <v>#N/A</v>
      </c>
      <c r="AO2042" s="261" t="e">
        <f t="shared" si="448"/>
        <v>#N/A</v>
      </c>
      <c r="AP2042" s="261" t="e">
        <f t="shared" si="449"/>
        <v>#N/A</v>
      </c>
      <c r="AQ2042" s="261" t="e">
        <f t="shared" si="450"/>
        <v>#N/A</v>
      </c>
      <c r="BB2042">
        <f t="shared" si="453"/>
        <v>0</v>
      </c>
      <c r="BC2042">
        <f t="shared" si="451"/>
        <v>0</v>
      </c>
      <c r="BD2042" s="28">
        <f t="shared" si="452"/>
        <v>0</v>
      </c>
    </row>
    <row r="2043" spans="37:56" x14ac:dyDescent="0.25">
      <c r="AK2043">
        <v>0</v>
      </c>
      <c r="AL2043" t="e">
        <f t="shared" si="445"/>
        <v>#N/A</v>
      </c>
      <c r="AM2043" t="e">
        <f t="shared" si="446"/>
        <v>#N/A</v>
      </c>
      <c r="AN2043" t="e">
        <f t="shared" si="447"/>
        <v>#N/A</v>
      </c>
      <c r="AO2043" s="261" t="e">
        <f t="shared" si="448"/>
        <v>#N/A</v>
      </c>
      <c r="AP2043" s="261" t="e">
        <f t="shared" si="449"/>
        <v>#N/A</v>
      </c>
      <c r="AQ2043" s="261" t="e">
        <f t="shared" si="450"/>
        <v>#N/A</v>
      </c>
      <c r="BB2043">
        <f t="shared" si="453"/>
        <v>0</v>
      </c>
      <c r="BC2043">
        <f t="shared" si="451"/>
        <v>0</v>
      </c>
      <c r="BD2043" s="28">
        <f t="shared" si="452"/>
        <v>0</v>
      </c>
    </row>
    <row r="2044" spans="37:56" x14ac:dyDescent="0.25">
      <c r="AK2044">
        <v>0</v>
      </c>
      <c r="AL2044" t="e">
        <f t="shared" si="445"/>
        <v>#N/A</v>
      </c>
      <c r="AM2044" t="e">
        <f t="shared" si="446"/>
        <v>#N/A</v>
      </c>
      <c r="AN2044" t="e">
        <f t="shared" si="447"/>
        <v>#N/A</v>
      </c>
      <c r="AO2044" s="261" t="e">
        <f t="shared" si="448"/>
        <v>#N/A</v>
      </c>
      <c r="AP2044" s="261" t="e">
        <f t="shared" si="449"/>
        <v>#N/A</v>
      </c>
      <c r="AQ2044" s="261" t="e">
        <f t="shared" si="450"/>
        <v>#N/A</v>
      </c>
      <c r="BB2044">
        <f t="shared" si="453"/>
        <v>0</v>
      </c>
      <c r="BC2044">
        <f t="shared" si="451"/>
        <v>0</v>
      </c>
      <c r="BD2044" s="28">
        <f t="shared" si="452"/>
        <v>0</v>
      </c>
    </row>
    <row r="2045" spans="37:56" x14ac:dyDescent="0.25">
      <c r="AK2045">
        <v>0</v>
      </c>
      <c r="AL2045" t="e">
        <f t="shared" si="445"/>
        <v>#N/A</v>
      </c>
      <c r="AM2045" t="e">
        <f t="shared" si="446"/>
        <v>#N/A</v>
      </c>
      <c r="AN2045" t="e">
        <f t="shared" si="447"/>
        <v>#N/A</v>
      </c>
      <c r="AO2045" s="261" t="e">
        <f t="shared" si="448"/>
        <v>#N/A</v>
      </c>
      <c r="AP2045" s="261" t="e">
        <f t="shared" si="449"/>
        <v>#N/A</v>
      </c>
      <c r="AQ2045" s="261" t="e">
        <f t="shared" si="450"/>
        <v>#N/A</v>
      </c>
      <c r="BB2045">
        <f t="shared" si="453"/>
        <v>0</v>
      </c>
      <c r="BC2045">
        <f t="shared" si="451"/>
        <v>0</v>
      </c>
      <c r="BD2045" s="28">
        <f t="shared" si="452"/>
        <v>0</v>
      </c>
    </row>
    <row r="2046" spans="37:56" x14ac:dyDescent="0.25">
      <c r="AK2046">
        <v>0</v>
      </c>
      <c r="AL2046" t="e">
        <f t="shared" si="445"/>
        <v>#N/A</v>
      </c>
      <c r="AM2046" t="e">
        <f t="shared" si="446"/>
        <v>#N/A</v>
      </c>
      <c r="AN2046" t="e">
        <f t="shared" si="447"/>
        <v>#N/A</v>
      </c>
      <c r="AO2046" s="261" t="e">
        <f t="shared" si="448"/>
        <v>#N/A</v>
      </c>
      <c r="AP2046" s="261" t="e">
        <f t="shared" si="449"/>
        <v>#N/A</v>
      </c>
      <c r="AQ2046" s="261" t="e">
        <f t="shared" si="450"/>
        <v>#N/A</v>
      </c>
      <c r="BB2046">
        <f t="shared" si="453"/>
        <v>0</v>
      </c>
      <c r="BC2046">
        <f t="shared" si="451"/>
        <v>0</v>
      </c>
      <c r="BD2046" s="28">
        <f t="shared" si="452"/>
        <v>0</v>
      </c>
    </row>
    <row r="2047" spans="37:56" x14ac:dyDescent="0.25">
      <c r="AK2047">
        <v>0</v>
      </c>
      <c r="AL2047" t="e">
        <f t="shared" si="445"/>
        <v>#N/A</v>
      </c>
      <c r="AM2047" t="e">
        <f t="shared" si="446"/>
        <v>#N/A</v>
      </c>
      <c r="AN2047" t="e">
        <f t="shared" si="447"/>
        <v>#N/A</v>
      </c>
      <c r="AO2047" s="261" t="e">
        <f t="shared" si="448"/>
        <v>#N/A</v>
      </c>
      <c r="AP2047" s="261" t="e">
        <f t="shared" si="449"/>
        <v>#N/A</v>
      </c>
      <c r="AQ2047" s="261" t="e">
        <f t="shared" si="450"/>
        <v>#N/A</v>
      </c>
      <c r="BB2047">
        <f t="shared" si="453"/>
        <v>0</v>
      </c>
      <c r="BC2047">
        <f t="shared" si="451"/>
        <v>0</v>
      </c>
      <c r="BD2047" s="28">
        <f t="shared" si="452"/>
        <v>0</v>
      </c>
    </row>
    <row r="2048" spans="37:56" x14ac:dyDescent="0.25">
      <c r="AK2048">
        <v>0</v>
      </c>
      <c r="AL2048" t="e">
        <f t="shared" si="445"/>
        <v>#N/A</v>
      </c>
      <c r="AM2048" t="e">
        <f t="shared" si="446"/>
        <v>#N/A</v>
      </c>
      <c r="AN2048" t="e">
        <f t="shared" si="447"/>
        <v>#N/A</v>
      </c>
      <c r="AO2048" s="261" t="e">
        <f t="shared" si="448"/>
        <v>#N/A</v>
      </c>
      <c r="AP2048" s="261" t="e">
        <f t="shared" si="449"/>
        <v>#N/A</v>
      </c>
      <c r="AQ2048" s="261" t="e">
        <f t="shared" si="450"/>
        <v>#N/A</v>
      </c>
      <c r="BB2048">
        <f t="shared" si="453"/>
        <v>0</v>
      </c>
      <c r="BC2048">
        <f t="shared" si="451"/>
        <v>0</v>
      </c>
      <c r="BD2048" s="28">
        <f t="shared" si="452"/>
        <v>0</v>
      </c>
    </row>
    <row r="2049" spans="37:56" x14ac:dyDescent="0.25">
      <c r="AK2049">
        <v>0</v>
      </c>
      <c r="AL2049" t="e">
        <f t="shared" si="445"/>
        <v>#N/A</v>
      </c>
      <c r="AM2049" t="e">
        <f t="shared" si="446"/>
        <v>#N/A</v>
      </c>
      <c r="AN2049" t="e">
        <f t="shared" si="447"/>
        <v>#N/A</v>
      </c>
      <c r="AO2049" s="261" t="e">
        <f t="shared" si="448"/>
        <v>#N/A</v>
      </c>
      <c r="AP2049" s="261" t="e">
        <f t="shared" si="449"/>
        <v>#N/A</v>
      </c>
      <c r="AQ2049" s="261" t="e">
        <f t="shared" si="450"/>
        <v>#N/A</v>
      </c>
      <c r="BB2049">
        <f t="shared" si="453"/>
        <v>0</v>
      </c>
      <c r="BC2049">
        <f t="shared" si="451"/>
        <v>0</v>
      </c>
      <c r="BD2049" s="28">
        <f t="shared" si="452"/>
        <v>0</v>
      </c>
    </row>
    <row r="2050" spans="37:56" x14ac:dyDescent="0.25">
      <c r="AK2050">
        <v>0</v>
      </c>
      <c r="AL2050" t="e">
        <f t="shared" si="445"/>
        <v>#N/A</v>
      </c>
      <c r="AM2050" t="e">
        <f t="shared" si="446"/>
        <v>#N/A</v>
      </c>
      <c r="AN2050" t="e">
        <f t="shared" si="447"/>
        <v>#N/A</v>
      </c>
      <c r="AO2050" s="261" t="e">
        <f t="shared" si="448"/>
        <v>#N/A</v>
      </c>
      <c r="AP2050" s="261" t="e">
        <f t="shared" si="449"/>
        <v>#N/A</v>
      </c>
      <c r="AQ2050" s="261" t="e">
        <f t="shared" si="450"/>
        <v>#N/A</v>
      </c>
      <c r="BB2050">
        <f t="shared" si="453"/>
        <v>0</v>
      </c>
      <c r="BC2050">
        <f t="shared" si="451"/>
        <v>0</v>
      </c>
      <c r="BD2050" s="28">
        <f t="shared" si="452"/>
        <v>0</v>
      </c>
    </row>
    <row r="2051" spans="37:56" x14ac:dyDescent="0.25">
      <c r="AK2051">
        <v>0</v>
      </c>
      <c r="AL2051" t="e">
        <f t="shared" ref="AL2051:AL2114" si="454">_xlfn.XLOOKUP(AK2051,A:A,F:F)</f>
        <v>#N/A</v>
      </c>
      <c r="AM2051" t="e">
        <f t="shared" ref="AM2051:AM2114" si="455">_xlfn.XLOOKUP(AK2051,A:A,J:J)</f>
        <v>#N/A</v>
      </c>
      <c r="AN2051" t="e">
        <f t="shared" ref="AN2051:AN2114" si="456">_xlfn.XLOOKUP(AK2051,A:A,M:M)+_xlfn.XLOOKUP(AK2051,A:A,N:N)</f>
        <v>#N/A</v>
      </c>
      <c r="AO2051" s="261" t="e">
        <f t="shared" ref="AO2051:AO2114" si="457">_xlfn.XLOOKUP(AK2051,A:A,AG:AG)</f>
        <v>#N/A</v>
      </c>
      <c r="AP2051" s="261" t="e">
        <f t="shared" ref="AP2051:AP2114" si="458">_xlfn.XLOOKUP(AK2051,A:A,AD:AD)</f>
        <v>#N/A</v>
      </c>
      <c r="AQ2051" s="261" t="e">
        <f t="shared" ref="AQ2051:AQ2114" si="459">_xlfn.XLOOKUP(AK2051,A:A,AE:AE)</f>
        <v>#N/A</v>
      </c>
      <c r="BB2051">
        <f t="shared" si="453"/>
        <v>0</v>
      </c>
      <c r="BC2051">
        <f t="shared" ref="BC2051:BC2114" si="460">_xlfn.XLOOKUP(BA2051,A:A,J:J)</f>
        <v>0</v>
      </c>
      <c r="BD2051" s="28">
        <f t="shared" ref="BD2051:BD2114" si="461">_xlfn.XLOOKUP(BA2051,A:A,M:M)+_xlfn.XLOOKUP(BA2051,A:A,N:N)</f>
        <v>0</v>
      </c>
    </row>
    <row r="2052" spans="37:56" x14ac:dyDescent="0.25">
      <c r="AK2052">
        <v>0</v>
      </c>
      <c r="AL2052" t="e">
        <f t="shared" si="454"/>
        <v>#N/A</v>
      </c>
      <c r="AM2052" t="e">
        <f t="shared" si="455"/>
        <v>#N/A</v>
      </c>
      <c r="AN2052" t="e">
        <f t="shared" si="456"/>
        <v>#N/A</v>
      </c>
      <c r="AO2052" s="261" t="e">
        <f t="shared" si="457"/>
        <v>#N/A</v>
      </c>
      <c r="AP2052" s="261" t="e">
        <f t="shared" si="458"/>
        <v>#N/A</v>
      </c>
      <c r="AQ2052" s="261" t="e">
        <f t="shared" si="459"/>
        <v>#N/A</v>
      </c>
      <c r="BB2052">
        <f t="shared" si="453"/>
        <v>0</v>
      </c>
      <c r="BC2052">
        <f t="shared" si="460"/>
        <v>0</v>
      </c>
      <c r="BD2052" s="28">
        <f t="shared" si="461"/>
        <v>0</v>
      </c>
    </row>
    <row r="2053" spans="37:56" x14ac:dyDescent="0.25">
      <c r="AK2053">
        <v>0</v>
      </c>
      <c r="AL2053" t="e">
        <f t="shared" si="454"/>
        <v>#N/A</v>
      </c>
      <c r="AM2053" t="e">
        <f t="shared" si="455"/>
        <v>#N/A</v>
      </c>
      <c r="AN2053" t="e">
        <f t="shared" si="456"/>
        <v>#N/A</v>
      </c>
      <c r="AO2053" s="261" t="e">
        <f t="shared" si="457"/>
        <v>#N/A</v>
      </c>
      <c r="AP2053" s="261" t="e">
        <f t="shared" si="458"/>
        <v>#N/A</v>
      </c>
      <c r="AQ2053" s="261" t="e">
        <f t="shared" si="459"/>
        <v>#N/A</v>
      </c>
      <c r="BB2053">
        <f t="shared" si="453"/>
        <v>0</v>
      </c>
      <c r="BC2053">
        <f t="shared" si="460"/>
        <v>0</v>
      </c>
      <c r="BD2053" s="28">
        <f t="shared" si="461"/>
        <v>0</v>
      </c>
    </row>
    <row r="2054" spans="37:56" x14ac:dyDescent="0.25">
      <c r="AK2054">
        <v>0</v>
      </c>
      <c r="AL2054" t="e">
        <f t="shared" si="454"/>
        <v>#N/A</v>
      </c>
      <c r="AM2054" t="e">
        <f t="shared" si="455"/>
        <v>#N/A</v>
      </c>
      <c r="AN2054" t="e">
        <f t="shared" si="456"/>
        <v>#N/A</v>
      </c>
      <c r="AO2054" s="261" t="e">
        <f t="shared" si="457"/>
        <v>#N/A</v>
      </c>
      <c r="AP2054" s="261" t="e">
        <f t="shared" si="458"/>
        <v>#N/A</v>
      </c>
      <c r="AQ2054" s="261" t="e">
        <f t="shared" si="459"/>
        <v>#N/A</v>
      </c>
      <c r="BB2054">
        <f t="shared" ref="BB2054:BB2117" si="462">_xlfn.XLOOKUP(BA2054,A:A,E:E)</f>
        <v>0</v>
      </c>
      <c r="BC2054">
        <f t="shared" si="460"/>
        <v>0</v>
      </c>
      <c r="BD2054" s="28">
        <f t="shared" si="461"/>
        <v>0</v>
      </c>
    </row>
    <row r="2055" spans="37:56" x14ac:dyDescent="0.25">
      <c r="AK2055">
        <v>0</v>
      </c>
      <c r="AL2055" t="e">
        <f t="shared" si="454"/>
        <v>#N/A</v>
      </c>
      <c r="AM2055" t="e">
        <f t="shared" si="455"/>
        <v>#N/A</v>
      </c>
      <c r="AN2055" t="e">
        <f t="shared" si="456"/>
        <v>#N/A</v>
      </c>
      <c r="AO2055" s="261" t="e">
        <f t="shared" si="457"/>
        <v>#N/A</v>
      </c>
      <c r="AP2055" s="261" t="e">
        <f t="shared" si="458"/>
        <v>#N/A</v>
      </c>
      <c r="AQ2055" s="261" t="e">
        <f t="shared" si="459"/>
        <v>#N/A</v>
      </c>
      <c r="BB2055">
        <f t="shared" si="462"/>
        <v>0</v>
      </c>
      <c r="BC2055">
        <f t="shared" si="460"/>
        <v>0</v>
      </c>
      <c r="BD2055" s="28">
        <f t="shared" si="461"/>
        <v>0</v>
      </c>
    </row>
    <row r="2056" spans="37:56" x14ac:dyDescent="0.25">
      <c r="AK2056">
        <v>0</v>
      </c>
      <c r="AL2056" t="e">
        <f t="shared" si="454"/>
        <v>#N/A</v>
      </c>
      <c r="AM2056" t="e">
        <f t="shared" si="455"/>
        <v>#N/A</v>
      </c>
      <c r="AN2056" t="e">
        <f t="shared" si="456"/>
        <v>#N/A</v>
      </c>
      <c r="AO2056" s="261" t="e">
        <f t="shared" si="457"/>
        <v>#N/A</v>
      </c>
      <c r="AP2056" s="261" t="e">
        <f t="shared" si="458"/>
        <v>#N/A</v>
      </c>
      <c r="AQ2056" s="261" t="e">
        <f t="shared" si="459"/>
        <v>#N/A</v>
      </c>
      <c r="BB2056">
        <f t="shared" si="462"/>
        <v>0</v>
      </c>
      <c r="BC2056">
        <f t="shared" si="460"/>
        <v>0</v>
      </c>
      <c r="BD2056" s="28">
        <f t="shared" si="461"/>
        <v>0</v>
      </c>
    </row>
    <row r="2057" spans="37:56" x14ac:dyDescent="0.25">
      <c r="AK2057">
        <v>0</v>
      </c>
      <c r="AL2057" t="e">
        <f t="shared" si="454"/>
        <v>#N/A</v>
      </c>
      <c r="AM2057" t="e">
        <f t="shared" si="455"/>
        <v>#N/A</v>
      </c>
      <c r="AN2057" t="e">
        <f t="shared" si="456"/>
        <v>#N/A</v>
      </c>
      <c r="AO2057" s="261" t="e">
        <f t="shared" si="457"/>
        <v>#N/A</v>
      </c>
      <c r="AP2057" s="261" t="e">
        <f t="shared" si="458"/>
        <v>#N/A</v>
      </c>
      <c r="AQ2057" s="261" t="e">
        <f t="shared" si="459"/>
        <v>#N/A</v>
      </c>
      <c r="BB2057">
        <f t="shared" si="462"/>
        <v>0</v>
      </c>
      <c r="BC2057">
        <f t="shared" si="460"/>
        <v>0</v>
      </c>
      <c r="BD2057" s="28">
        <f t="shared" si="461"/>
        <v>0</v>
      </c>
    </row>
    <row r="2058" spans="37:56" x14ac:dyDescent="0.25">
      <c r="AK2058">
        <v>0</v>
      </c>
      <c r="AL2058" t="e">
        <f t="shared" si="454"/>
        <v>#N/A</v>
      </c>
      <c r="AM2058" t="e">
        <f t="shared" si="455"/>
        <v>#N/A</v>
      </c>
      <c r="AN2058" t="e">
        <f t="shared" si="456"/>
        <v>#N/A</v>
      </c>
      <c r="AO2058" s="261" t="e">
        <f t="shared" si="457"/>
        <v>#N/A</v>
      </c>
      <c r="AP2058" s="261" t="e">
        <f t="shared" si="458"/>
        <v>#N/A</v>
      </c>
      <c r="AQ2058" s="261" t="e">
        <f t="shared" si="459"/>
        <v>#N/A</v>
      </c>
      <c r="BB2058">
        <f t="shared" si="462"/>
        <v>0</v>
      </c>
      <c r="BC2058">
        <f t="shared" si="460"/>
        <v>0</v>
      </c>
      <c r="BD2058" s="28">
        <f t="shared" si="461"/>
        <v>0</v>
      </c>
    </row>
    <row r="2059" spans="37:56" x14ac:dyDescent="0.25">
      <c r="AK2059">
        <v>0</v>
      </c>
      <c r="AL2059" t="e">
        <f t="shared" si="454"/>
        <v>#N/A</v>
      </c>
      <c r="AM2059" t="e">
        <f t="shared" si="455"/>
        <v>#N/A</v>
      </c>
      <c r="AN2059" t="e">
        <f t="shared" si="456"/>
        <v>#N/A</v>
      </c>
      <c r="AO2059" s="261" t="e">
        <f t="shared" si="457"/>
        <v>#N/A</v>
      </c>
      <c r="AP2059" s="261" t="e">
        <f t="shared" si="458"/>
        <v>#N/A</v>
      </c>
      <c r="AQ2059" s="261" t="e">
        <f t="shared" si="459"/>
        <v>#N/A</v>
      </c>
      <c r="BB2059">
        <f t="shared" si="462"/>
        <v>0</v>
      </c>
      <c r="BC2059">
        <f t="shared" si="460"/>
        <v>0</v>
      </c>
      <c r="BD2059" s="28">
        <f t="shared" si="461"/>
        <v>0</v>
      </c>
    </row>
    <row r="2060" spans="37:56" x14ac:dyDescent="0.25">
      <c r="AK2060">
        <v>0</v>
      </c>
      <c r="AL2060" t="e">
        <f t="shared" si="454"/>
        <v>#N/A</v>
      </c>
      <c r="AM2060" t="e">
        <f t="shared" si="455"/>
        <v>#N/A</v>
      </c>
      <c r="AN2060" t="e">
        <f t="shared" si="456"/>
        <v>#N/A</v>
      </c>
      <c r="AO2060" s="261" t="e">
        <f t="shared" si="457"/>
        <v>#N/A</v>
      </c>
      <c r="AP2060" s="261" t="e">
        <f t="shared" si="458"/>
        <v>#N/A</v>
      </c>
      <c r="AQ2060" s="261" t="e">
        <f t="shared" si="459"/>
        <v>#N/A</v>
      </c>
      <c r="BB2060">
        <f t="shared" si="462"/>
        <v>0</v>
      </c>
      <c r="BC2060">
        <f t="shared" si="460"/>
        <v>0</v>
      </c>
      <c r="BD2060" s="28">
        <f t="shared" si="461"/>
        <v>0</v>
      </c>
    </row>
    <row r="2061" spans="37:56" x14ac:dyDescent="0.25">
      <c r="AK2061">
        <v>0</v>
      </c>
      <c r="AL2061" t="e">
        <f t="shared" si="454"/>
        <v>#N/A</v>
      </c>
      <c r="AM2061" t="e">
        <f t="shared" si="455"/>
        <v>#N/A</v>
      </c>
      <c r="AN2061" t="e">
        <f t="shared" si="456"/>
        <v>#N/A</v>
      </c>
      <c r="AO2061" s="261" t="e">
        <f t="shared" si="457"/>
        <v>#N/A</v>
      </c>
      <c r="AP2061" s="261" t="e">
        <f t="shared" si="458"/>
        <v>#N/A</v>
      </c>
      <c r="AQ2061" s="261" t="e">
        <f t="shared" si="459"/>
        <v>#N/A</v>
      </c>
      <c r="BB2061">
        <f t="shared" si="462"/>
        <v>0</v>
      </c>
      <c r="BC2061">
        <f t="shared" si="460"/>
        <v>0</v>
      </c>
      <c r="BD2061" s="28">
        <f t="shared" si="461"/>
        <v>0</v>
      </c>
    </row>
    <row r="2062" spans="37:56" x14ac:dyDescent="0.25">
      <c r="AK2062">
        <v>0</v>
      </c>
      <c r="AL2062" t="e">
        <f t="shared" si="454"/>
        <v>#N/A</v>
      </c>
      <c r="AM2062" t="e">
        <f t="shared" si="455"/>
        <v>#N/A</v>
      </c>
      <c r="AN2062" t="e">
        <f t="shared" si="456"/>
        <v>#N/A</v>
      </c>
      <c r="AO2062" s="261" t="e">
        <f t="shared" si="457"/>
        <v>#N/A</v>
      </c>
      <c r="AP2062" s="261" t="e">
        <f t="shared" si="458"/>
        <v>#N/A</v>
      </c>
      <c r="AQ2062" s="261" t="e">
        <f t="shared" si="459"/>
        <v>#N/A</v>
      </c>
      <c r="BB2062">
        <f t="shared" si="462"/>
        <v>0</v>
      </c>
      <c r="BC2062">
        <f t="shared" si="460"/>
        <v>0</v>
      </c>
      <c r="BD2062" s="28">
        <f t="shared" si="461"/>
        <v>0</v>
      </c>
    </row>
    <row r="2063" spans="37:56" x14ac:dyDescent="0.25">
      <c r="AK2063">
        <v>0</v>
      </c>
      <c r="AL2063" t="e">
        <f t="shared" si="454"/>
        <v>#N/A</v>
      </c>
      <c r="AM2063" t="e">
        <f t="shared" si="455"/>
        <v>#N/A</v>
      </c>
      <c r="AN2063" t="e">
        <f t="shared" si="456"/>
        <v>#N/A</v>
      </c>
      <c r="AO2063" s="261" t="e">
        <f t="shared" si="457"/>
        <v>#N/A</v>
      </c>
      <c r="AP2063" s="261" t="e">
        <f t="shared" si="458"/>
        <v>#N/A</v>
      </c>
      <c r="AQ2063" s="261" t="e">
        <f t="shared" si="459"/>
        <v>#N/A</v>
      </c>
      <c r="BB2063">
        <f t="shared" si="462"/>
        <v>0</v>
      </c>
      <c r="BC2063">
        <f t="shared" si="460"/>
        <v>0</v>
      </c>
      <c r="BD2063" s="28">
        <f t="shared" si="461"/>
        <v>0</v>
      </c>
    </row>
    <row r="2064" spans="37:56" x14ac:dyDescent="0.25">
      <c r="AK2064">
        <v>0</v>
      </c>
      <c r="AL2064" t="e">
        <f t="shared" si="454"/>
        <v>#N/A</v>
      </c>
      <c r="AM2064" t="e">
        <f t="shared" si="455"/>
        <v>#N/A</v>
      </c>
      <c r="AN2064" t="e">
        <f t="shared" si="456"/>
        <v>#N/A</v>
      </c>
      <c r="AO2064" s="261" t="e">
        <f t="shared" si="457"/>
        <v>#N/A</v>
      </c>
      <c r="AP2064" s="261" t="e">
        <f t="shared" si="458"/>
        <v>#N/A</v>
      </c>
      <c r="AQ2064" s="261" t="e">
        <f t="shared" si="459"/>
        <v>#N/A</v>
      </c>
      <c r="BB2064">
        <f t="shared" si="462"/>
        <v>0</v>
      </c>
      <c r="BC2064">
        <f t="shared" si="460"/>
        <v>0</v>
      </c>
      <c r="BD2064" s="28">
        <f t="shared" si="461"/>
        <v>0</v>
      </c>
    </row>
    <row r="2065" spans="37:56" x14ac:dyDescent="0.25">
      <c r="AK2065">
        <v>0</v>
      </c>
      <c r="AL2065" t="e">
        <f t="shared" si="454"/>
        <v>#N/A</v>
      </c>
      <c r="AM2065" t="e">
        <f t="shared" si="455"/>
        <v>#N/A</v>
      </c>
      <c r="AN2065" t="e">
        <f t="shared" si="456"/>
        <v>#N/A</v>
      </c>
      <c r="AO2065" s="261" t="e">
        <f t="shared" si="457"/>
        <v>#N/A</v>
      </c>
      <c r="AP2065" s="261" t="e">
        <f t="shared" si="458"/>
        <v>#N/A</v>
      </c>
      <c r="AQ2065" s="261" t="e">
        <f t="shared" si="459"/>
        <v>#N/A</v>
      </c>
      <c r="BB2065">
        <f t="shared" si="462"/>
        <v>0</v>
      </c>
      <c r="BC2065">
        <f t="shared" si="460"/>
        <v>0</v>
      </c>
      <c r="BD2065" s="28">
        <f t="shared" si="461"/>
        <v>0</v>
      </c>
    </row>
    <row r="2066" spans="37:56" x14ac:dyDescent="0.25">
      <c r="AK2066">
        <v>0</v>
      </c>
      <c r="AL2066" t="e">
        <f t="shared" si="454"/>
        <v>#N/A</v>
      </c>
      <c r="AM2066" t="e">
        <f t="shared" si="455"/>
        <v>#N/A</v>
      </c>
      <c r="AN2066" t="e">
        <f t="shared" si="456"/>
        <v>#N/A</v>
      </c>
      <c r="AO2066" s="261" t="e">
        <f t="shared" si="457"/>
        <v>#N/A</v>
      </c>
      <c r="AP2066" s="261" t="e">
        <f t="shared" si="458"/>
        <v>#N/A</v>
      </c>
      <c r="AQ2066" s="261" t="e">
        <f t="shared" si="459"/>
        <v>#N/A</v>
      </c>
      <c r="BB2066">
        <f t="shared" si="462"/>
        <v>0</v>
      </c>
      <c r="BC2066">
        <f t="shared" si="460"/>
        <v>0</v>
      </c>
      <c r="BD2066" s="28">
        <f t="shared" si="461"/>
        <v>0</v>
      </c>
    </row>
    <row r="2067" spans="37:56" x14ac:dyDescent="0.25">
      <c r="AK2067">
        <v>0</v>
      </c>
      <c r="AL2067" t="e">
        <f t="shared" si="454"/>
        <v>#N/A</v>
      </c>
      <c r="AM2067" t="e">
        <f t="shared" si="455"/>
        <v>#N/A</v>
      </c>
      <c r="AN2067" t="e">
        <f t="shared" si="456"/>
        <v>#N/A</v>
      </c>
      <c r="AO2067" s="261" t="e">
        <f t="shared" si="457"/>
        <v>#N/A</v>
      </c>
      <c r="AP2067" s="261" t="e">
        <f t="shared" si="458"/>
        <v>#N/A</v>
      </c>
      <c r="AQ2067" s="261" t="e">
        <f t="shared" si="459"/>
        <v>#N/A</v>
      </c>
      <c r="BB2067">
        <f t="shared" si="462"/>
        <v>0</v>
      </c>
      <c r="BC2067">
        <f t="shared" si="460"/>
        <v>0</v>
      </c>
      <c r="BD2067" s="28">
        <f t="shared" si="461"/>
        <v>0</v>
      </c>
    </row>
    <row r="2068" spans="37:56" x14ac:dyDescent="0.25">
      <c r="AK2068">
        <v>0</v>
      </c>
      <c r="AL2068" t="e">
        <f t="shared" si="454"/>
        <v>#N/A</v>
      </c>
      <c r="AM2068" t="e">
        <f t="shared" si="455"/>
        <v>#N/A</v>
      </c>
      <c r="AN2068" t="e">
        <f t="shared" si="456"/>
        <v>#N/A</v>
      </c>
      <c r="AO2068" s="261" t="e">
        <f t="shared" si="457"/>
        <v>#N/A</v>
      </c>
      <c r="AP2068" s="261" t="e">
        <f t="shared" si="458"/>
        <v>#N/A</v>
      </c>
      <c r="AQ2068" s="261" t="e">
        <f t="shared" si="459"/>
        <v>#N/A</v>
      </c>
      <c r="BB2068">
        <f t="shared" si="462"/>
        <v>0</v>
      </c>
      <c r="BC2068">
        <f t="shared" si="460"/>
        <v>0</v>
      </c>
      <c r="BD2068" s="28">
        <f t="shared" si="461"/>
        <v>0</v>
      </c>
    </row>
    <row r="2069" spans="37:56" x14ac:dyDescent="0.25">
      <c r="AK2069">
        <v>0</v>
      </c>
      <c r="AL2069" t="e">
        <f t="shared" si="454"/>
        <v>#N/A</v>
      </c>
      <c r="AM2069" t="e">
        <f t="shared" si="455"/>
        <v>#N/A</v>
      </c>
      <c r="AN2069" t="e">
        <f t="shared" si="456"/>
        <v>#N/A</v>
      </c>
      <c r="AO2069" s="261" t="e">
        <f t="shared" si="457"/>
        <v>#N/A</v>
      </c>
      <c r="AP2069" s="261" t="e">
        <f t="shared" si="458"/>
        <v>#N/A</v>
      </c>
      <c r="AQ2069" s="261" t="e">
        <f t="shared" si="459"/>
        <v>#N/A</v>
      </c>
      <c r="BB2069">
        <f t="shared" si="462"/>
        <v>0</v>
      </c>
      <c r="BC2069">
        <f t="shared" si="460"/>
        <v>0</v>
      </c>
      <c r="BD2069" s="28">
        <f t="shared" si="461"/>
        <v>0</v>
      </c>
    </row>
    <row r="2070" spans="37:56" x14ac:dyDescent="0.25">
      <c r="AK2070">
        <v>0</v>
      </c>
      <c r="AL2070" t="e">
        <f t="shared" si="454"/>
        <v>#N/A</v>
      </c>
      <c r="AM2070" t="e">
        <f t="shared" si="455"/>
        <v>#N/A</v>
      </c>
      <c r="AN2070" t="e">
        <f t="shared" si="456"/>
        <v>#N/A</v>
      </c>
      <c r="AO2070" s="261" t="e">
        <f t="shared" si="457"/>
        <v>#N/A</v>
      </c>
      <c r="AP2070" s="261" t="e">
        <f t="shared" si="458"/>
        <v>#N/A</v>
      </c>
      <c r="AQ2070" s="261" t="e">
        <f t="shared" si="459"/>
        <v>#N/A</v>
      </c>
      <c r="BB2070">
        <f t="shared" si="462"/>
        <v>0</v>
      </c>
      <c r="BC2070">
        <f t="shared" si="460"/>
        <v>0</v>
      </c>
      <c r="BD2070" s="28">
        <f t="shared" si="461"/>
        <v>0</v>
      </c>
    </row>
    <row r="2071" spans="37:56" x14ac:dyDescent="0.25">
      <c r="AK2071">
        <v>0</v>
      </c>
      <c r="AL2071" t="e">
        <f t="shared" si="454"/>
        <v>#N/A</v>
      </c>
      <c r="AM2071" t="e">
        <f t="shared" si="455"/>
        <v>#N/A</v>
      </c>
      <c r="AN2071" t="e">
        <f t="shared" si="456"/>
        <v>#N/A</v>
      </c>
      <c r="AO2071" s="261" t="e">
        <f t="shared" si="457"/>
        <v>#N/A</v>
      </c>
      <c r="AP2071" s="261" t="e">
        <f t="shared" si="458"/>
        <v>#N/A</v>
      </c>
      <c r="AQ2071" s="261" t="e">
        <f t="shared" si="459"/>
        <v>#N/A</v>
      </c>
      <c r="BB2071">
        <f t="shared" si="462"/>
        <v>0</v>
      </c>
      <c r="BC2071">
        <f t="shared" si="460"/>
        <v>0</v>
      </c>
      <c r="BD2071" s="28">
        <f t="shared" si="461"/>
        <v>0</v>
      </c>
    </row>
    <row r="2072" spans="37:56" x14ac:dyDescent="0.25">
      <c r="AK2072">
        <v>0</v>
      </c>
      <c r="AL2072" t="e">
        <f t="shared" si="454"/>
        <v>#N/A</v>
      </c>
      <c r="AM2072" t="e">
        <f t="shared" si="455"/>
        <v>#N/A</v>
      </c>
      <c r="AN2072" t="e">
        <f t="shared" si="456"/>
        <v>#N/A</v>
      </c>
      <c r="AO2072" s="261" t="e">
        <f t="shared" si="457"/>
        <v>#N/A</v>
      </c>
      <c r="AP2072" s="261" t="e">
        <f t="shared" si="458"/>
        <v>#N/A</v>
      </c>
      <c r="AQ2072" s="261" t="e">
        <f t="shared" si="459"/>
        <v>#N/A</v>
      </c>
      <c r="BB2072">
        <f t="shared" si="462"/>
        <v>0</v>
      </c>
      <c r="BC2072">
        <f t="shared" si="460"/>
        <v>0</v>
      </c>
      <c r="BD2072" s="28">
        <f t="shared" si="461"/>
        <v>0</v>
      </c>
    </row>
    <row r="2073" spans="37:56" x14ac:dyDescent="0.25">
      <c r="AK2073">
        <v>0</v>
      </c>
      <c r="AL2073" t="e">
        <f t="shared" si="454"/>
        <v>#N/A</v>
      </c>
      <c r="AM2073" t="e">
        <f t="shared" si="455"/>
        <v>#N/A</v>
      </c>
      <c r="AN2073" t="e">
        <f t="shared" si="456"/>
        <v>#N/A</v>
      </c>
      <c r="AO2073" s="261" t="e">
        <f t="shared" si="457"/>
        <v>#N/A</v>
      </c>
      <c r="AP2073" s="261" t="e">
        <f t="shared" si="458"/>
        <v>#N/A</v>
      </c>
      <c r="AQ2073" s="261" t="e">
        <f t="shared" si="459"/>
        <v>#N/A</v>
      </c>
      <c r="BB2073">
        <f t="shared" si="462"/>
        <v>0</v>
      </c>
      <c r="BC2073">
        <f t="shared" si="460"/>
        <v>0</v>
      </c>
      <c r="BD2073" s="28">
        <f t="shared" si="461"/>
        <v>0</v>
      </c>
    </row>
    <row r="2074" spans="37:56" x14ac:dyDescent="0.25">
      <c r="AK2074">
        <v>0</v>
      </c>
      <c r="AL2074" t="e">
        <f t="shared" si="454"/>
        <v>#N/A</v>
      </c>
      <c r="AM2074" t="e">
        <f t="shared" si="455"/>
        <v>#N/A</v>
      </c>
      <c r="AN2074" t="e">
        <f t="shared" si="456"/>
        <v>#N/A</v>
      </c>
      <c r="AO2074" s="261" t="e">
        <f t="shared" si="457"/>
        <v>#N/A</v>
      </c>
      <c r="AP2074" s="261" t="e">
        <f t="shared" si="458"/>
        <v>#N/A</v>
      </c>
      <c r="AQ2074" s="261" t="e">
        <f t="shared" si="459"/>
        <v>#N/A</v>
      </c>
      <c r="BB2074">
        <f t="shared" si="462"/>
        <v>0</v>
      </c>
      <c r="BC2074">
        <f t="shared" si="460"/>
        <v>0</v>
      </c>
      <c r="BD2074" s="28">
        <f t="shared" si="461"/>
        <v>0</v>
      </c>
    </row>
    <row r="2075" spans="37:56" x14ac:dyDescent="0.25">
      <c r="AK2075">
        <v>0</v>
      </c>
      <c r="AL2075" t="e">
        <f t="shared" si="454"/>
        <v>#N/A</v>
      </c>
      <c r="AM2075" t="e">
        <f t="shared" si="455"/>
        <v>#N/A</v>
      </c>
      <c r="AN2075" t="e">
        <f t="shared" si="456"/>
        <v>#N/A</v>
      </c>
      <c r="AO2075" s="261" t="e">
        <f t="shared" si="457"/>
        <v>#N/A</v>
      </c>
      <c r="AP2075" s="261" t="e">
        <f t="shared" si="458"/>
        <v>#N/A</v>
      </c>
      <c r="AQ2075" s="261" t="e">
        <f t="shared" si="459"/>
        <v>#N/A</v>
      </c>
      <c r="BB2075">
        <f t="shared" si="462"/>
        <v>0</v>
      </c>
      <c r="BC2075">
        <f t="shared" si="460"/>
        <v>0</v>
      </c>
      <c r="BD2075" s="28">
        <f t="shared" si="461"/>
        <v>0</v>
      </c>
    </row>
    <row r="2076" spans="37:56" x14ac:dyDescent="0.25">
      <c r="AK2076">
        <v>0</v>
      </c>
      <c r="AL2076" t="e">
        <f t="shared" si="454"/>
        <v>#N/A</v>
      </c>
      <c r="AM2076" t="e">
        <f t="shared" si="455"/>
        <v>#N/A</v>
      </c>
      <c r="AN2076" t="e">
        <f t="shared" si="456"/>
        <v>#N/A</v>
      </c>
      <c r="AO2076" s="261" t="e">
        <f t="shared" si="457"/>
        <v>#N/A</v>
      </c>
      <c r="AP2076" s="261" t="e">
        <f t="shared" si="458"/>
        <v>#N/A</v>
      </c>
      <c r="AQ2076" s="261" t="e">
        <f t="shared" si="459"/>
        <v>#N/A</v>
      </c>
      <c r="BB2076">
        <f t="shared" si="462"/>
        <v>0</v>
      </c>
      <c r="BC2076">
        <f t="shared" si="460"/>
        <v>0</v>
      </c>
      <c r="BD2076" s="28">
        <f t="shared" si="461"/>
        <v>0</v>
      </c>
    </row>
    <row r="2077" spans="37:56" x14ac:dyDescent="0.25">
      <c r="AK2077">
        <v>0</v>
      </c>
      <c r="AL2077" t="e">
        <f t="shared" si="454"/>
        <v>#N/A</v>
      </c>
      <c r="AM2077" t="e">
        <f t="shared" si="455"/>
        <v>#N/A</v>
      </c>
      <c r="AN2077" t="e">
        <f t="shared" si="456"/>
        <v>#N/A</v>
      </c>
      <c r="AO2077" s="261" t="e">
        <f t="shared" si="457"/>
        <v>#N/A</v>
      </c>
      <c r="AP2077" s="261" t="e">
        <f t="shared" si="458"/>
        <v>#N/A</v>
      </c>
      <c r="AQ2077" s="261" t="e">
        <f t="shared" si="459"/>
        <v>#N/A</v>
      </c>
      <c r="BB2077">
        <f t="shared" si="462"/>
        <v>0</v>
      </c>
      <c r="BC2077">
        <f t="shared" si="460"/>
        <v>0</v>
      </c>
      <c r="BD2077" s="28">
        <f t="shared" si="461"/>
        <v>0</v>
      </c>
    </row>
    <row r="2078" spans="37:56" x14ac:dyDescent="0.25">
      <c r="AK2078">
        <v>0</v>
      </c>
      <c r="AL2078" t="e">
        <f t="shared" si="454"/>
        <v>#N/A</v>
      </c>
      <c r="AM2078" t="e">
        <f t="shared" si="455"/>
        <v>#N/A</v>
      </c>
      <c r="AN2078" t="e">
        <f t="shared" si="456"/>
        <v>#N/A</v>
      </c>
      <c r="AO2078" s="261" t="e">
        <f t="shared" si="457"/>
        <v>#N/A</v>
      </c>
      <c r="AP2078" s="261" t="e">
        <f t="shared" si="458"/>
        <v>#N/A</v>
      </c>
      <c r="AQ2078" s="261" t="e">
        <f t="shared" si="459"/>
        <v>#N/A</v>
      </c>
      <c r="BB2078">
        <f t="shared" si="462"/>
        <v>0</v>
      </c>
      <c r="BC2078">
        <f t="shared" si="460"/>
        <v>0</v>
      </c>
      <c r="BD2078" s="28">
        <f t="shared" si="461"/>
        <v>0</v>
      </c>
    </row>
    <row r="2079" spans="37:56" x14ac:dyDescent="0.25">
      <c r="AK2079">
        <v>0</v>
      </c>
      <c r="AL2079" t="e">
        <f t="shared" si="454"/>
        <v>#N/A</v>
      </c>
      <c r="AM2079" t="e">
        <f t="shared" si="455"/>
        <v>#N/A</v>
      </c>
      <c r="AN2079" t="e">
        <f t="shared" si="456"/>
        <v>#N/A</v>
      </c>
      <c r="AO2079" s="261" t="e">
        <f t="shared" si="457"/>
        <v>#N/A</v>
      </c>
      <c r="AP2079" s="261" t="e">
        <f t="shared" si="458"/>
        <v>#N/A</v>
      </c>
      <c r="AQ2079" s="261" t="e">
        <f t="shared" si="459"/>
        <v>#N/A</v>
      </c>
      <c r="BB2079">
        <f t="shared" si="462"/>
        <v>0</v>
      </c>
      <c r="BC2079">
        <f t="shared" si="460"/>
        <v>0</v>
      </c>
      <c r="BD2079" s="28">
        <f t="shared" si="461"/>
        <v>0</v>
      </c>
    </row>
    <row r="2080" spans="37:56" x14ac:dyDescent="0.25">
      <c r="AK2080">
        <v>0</v>
      </c>
      <c r="AL2080" t="e">
        <f t="shared" si="454"/>
        <v>#N/A</v>
      </c>
      <c r="AM2080" t="e">
        <f t="shared" si="455"/>
        <v>#N/A</v>
      </c>
      <c r="AN2080" t="e">
        <f t="shared" si="456"/>
        <v>#N/A</v>
      </c>
      <c r="AO2080" s="261" t="e">
        <f t="shared" si="457"/>
        <v>#N/A</v>
      </c>
      <c r="AP2080" s="261" t="e">
        <f t="shared" si="458"/>
        <v>#N/A</v>
      </c>
      <c r="AQ2080" s="261" t="e">
        <f t="shared" si="459"/>
        <v>#N/A</v>
      </c>
      <c r="BB2080">
        <f t="shared" si="462"/>
        <v>0</v>
      </c>
      <c r="BC2080">
        <f t="shared" si="460"/>
        <v>0</v>
      </c>
      <c r="BD2080" s="28">
        <f t="shared" si="461"/>
        <v>0</v>
      </c>
    </row>
    <row r="2081" spans="37:56" x14ac:dyDescent="0.25">
      <c r="AK2081">
        <v>0</v>
      </c>
      <c r="AL2081" t="e">
        <f t="shared" si="454"/>
        <v>#N/A</v>
      </c>
      <c r="AM2081" t="e">
        <f t="shared" si="455"/>
        <v>#N/A</v>
      </c>
      <c r="AN2081" t="e">
        <f t="shared" si="456"/>
        <v>#N/A</v>
      </c>
      <c r="AO2081" s="261" t="e">
        <f t="shared" si="457"/>
        <v>#N/A</v>
      </c>
      <c r="AP2081" s="261" t="e">
        <f t="shared" si="458"/>
        <v>#N/A</v>
      </c>
      <c r="AQ2081" s="261" t="e">
        <f t="shared" si="459"/>
        <v>#N/A</v>
      </c>
      <c r="BB2081">
        <f t="shared" si="462"/>
        <v>0</v>
      </c>
      <c r="BC2081">
        <f t="shared" si="460"/>
        <v>0</v>
      </c>
      <c r="BD2081" s="28">
        <f t="shared" si="461"/>
        <v>0</v>
      </c>
    </row>
    <row r="2082" spans="37:56" x14ac:dyDescent="0.25">
      <c r="AK2082">
        <v>0</v>
      </c>
      <c r="AL2082" t="e">
        <f t="shared" si="454"/>
        <v>#N/A</v>
      </c>
      <c r="AM2082" t="e">
        <f t="shared" si="455"/>
        <v>#N/A</v>
      </c>
      <c r="AN2082" t="e">
        <f t="shared" si="456"/>
        <v>#N/A</v>
      </c>
      <c r="AO2082" s="261" t="e">
        <f t="shared" si="457"/>
        <v>#N/A</v>
      </c>
      <c r="AP2082" s="261" t="e">
        <f t="shared" si="458"/>
        <v>#N/A</v>
      </c>
      <c r="AQ2082" s="261" t="e">
        <f t="shared" si="459"/>
        <v>#N/A</v>
      </c>
      <c r="BB2082">
        <f t="shared" si="462"/>
        <v>0</v>
      </c>
      <c r="BC2082">
        <f t="shared" si="460"/>
        <v>0</v>
      </c>
      <c r="BD2082" s="28">
        <f t="shared" si="461"/>
        <v>0</v>
      </c>
    </row>
    <row r="2083" spans="37:56" x14ac:dyDescent="0.25">
      <c r="AK2083">
        <v>0</v>
      </c>
      <c r="AL2083" t="e">
        <f t="shared" si="454"/>
        <v>#N/A</v>
      </c>
      <c r="AM2083" t="e">
        <f t="shared" si="455"/>
        <v>#N/A</v>
      </c>
      <c r="AN2083" t="e">
        <f t="shared" si="456"/>
        <v>#N/A</v>
      </c>
      <c r="AO2083" s="261" t="e">
        <f t="shared" si="457"/>
        <v>#N/A</v>
      </c>
      <c r="AP2083" s="261" t="e">
        <f t="shared" si="458"/>
        <v>#N/A</v>
      </c>
      <c r="AQ2083" s="261" t="e">
        <f t="shared" si="459"/>
        <v>#N/A</v>
      </c>
      <c r="BB2083">
        <f t="shared" si="462"/>
        <v>0</v>
      </c>
      <c r="BC2083">
        <f t="shared" si="460"/>
        <v>0</v>
      </c>
      <c r="BD2083" s="28">
        <f t="shared" si="461"/>
        <v>0</v>
      </c>
    </row>
    <row r="2084" spans="37:56" x14ac:dyDescent="0.25">
      <c r="AK2084">
        <v>0</v>
      </c>
      <c r="AL2084" t="e">
        <f t="shared" si="454"/>
        <v>#N/A</v>
      </c>
      <c r="AM2084" t="e">
        <f t="shared" si="455"/>
        <v>#N/A</v>
      </c>
      <c r="AN2084" t="e">
        <f t="shared" si="456"/>
        <v>#N/A</v>
      </c>
      <c r="AO2084" s="261" t="e">
        <f t="shared" si="457"/>
        <v>#N/A</v>
      </c>
      <c r="AP2084" s="261" t="e">
        <f t="shared" si="458"/>
        <v>#N/A</v>
      </c>
      <c r="AQ2084" s="261" t="e">
        <f t="shared" si="459"/>
        <v>#N/A</v>
      </c>
      <c r="BB2084">
        <f t="shared" si="462"/>
        <v>0</v>
      </c>
      <c r="BC2084">
        <f t="shared" si="460"/>
        <v>0</v>
      </c>
      <c r="BD2084" s="28">
        <f t="shared" si="461"/>
        <v>0</v>
      </c>
    </row>
    <row r="2085" spans="37:56" x14ac:dyDescent="0.25">
      <c r="AK2085">
        <v>0</v>
      </c>
      <c r="AL2085" t="e">
        <f t="shared" si="454"/>
        <v>#N/A</v>
      </c>
      <c r="AM2085" t="e">
        <f t="shared" si="455"/>
        <v>#N/A</v>
      </c>
      <c r="AN2085" t="e">
        <f t="shared" si="456"/>
        <v>#N/A</v>
      </c>
      <c r="AO2085" s="261" t="e">
        <f t="shared" si="457"/>
        <v>#N/A</v>
      </c>
      <c r="AP2085" s="261" t="e">
        <f t="shared" si="458"/>
        <v>#N/A</v>
      </c>
      <c r="AQ2085" s="261" t="e">
        <f t="shared" si="459"/>
        <v>#N/A</v>
      </c>
      <c r="BB2085">
        <f t="shared" si="462"/>
        <v>0</v>
      </c>
      <c r="BC2085">
        <f t="shared" si="460"/>
        <v>0</v>
      </c>
      <c r="BD2085" s="28">
        <f t="shared" si="461"/>
        <v>0</v>
      </c>
    </row>
    <row r="2086" spans="37:56" x14ac:dyDescent="0.25">
      <c r="AK2086">
        <v>0</v>
      </c>
      <c r="AL2086" t="e">
        <f t="shared" si="454"/>
        <v>#N/A</v>
      </c>
      <c r="AM2086" t="e">
        <f t="shared" si="455"/>
        <v>#N/A</v>
      </c>
      <c r="AN2086" t="e">
        <f t="shared" si="456"/>
        <v>#N/A</v>
      </c>
      <c r="AO2086" s="261" t="e">
        <f t="shared" si="457"/>
        <v>#N/A</v>
      </c>
      <c r="AP2086" s="261" t="e">
        <f t="shared" si="458"/>
        <v>#N/A</v>
      </c>
      <c r="AQ2086" s="261" t="e">
        <f t="shared" si="459"/>
        <v>#N/A</v>
      </c>
      <c r="BB2086">
        <f t="shared" si="462"/>
        <v>0</v>
      </c>
      <c r="BC2086">
        <f t="shared" si="460"/>
        <v>0</v>
      </c>
      <c r="BD2086" s="28">
        <f t="shared" si="461"/>
        <v>0</v>
      </c>
    </row>
    <row r="2087" spans="37:56" x14ac:dyDescent="0.25">
      <c r="AK2087">
        <v>0</v>
      </c>
      <c r="AL2087" t="e">
        <f t="shared" si="454"/>
        <v>#N/A</v>
      </c>
      <c r="AM2087" t="e">
        <f t="shared" si="455"/>
        <v>#N/A</v>
      </c>
      <c r="AN2087" t="e">
        <f t="shared" si="456"/>
        <v>#N/A</v>
      </c>
      <c r="AO2087" s="261" t="e">
        <f t="shared" si="457"/>
        <v>#N/A</v>
      </c>
      <c r="AP2087" s="261" t="e">
        <f t="shared" si="458"/>
        <v>#N/A</v>
      </c>
      <c r="AQ2087" s="261" t="e">
        <f t="shared" si="459"/>
        <v>#N/A</v>
      </c>
      <c r="BB2087">
        <f t="shared" si="462"/>
        <v>0</v>
      </c>
      <c r="BC2087">
        <f t="shared" si="460"/>
        <v>0</v>
      </c>
      <c r="BD2087" s="28">
        <f t="shared" si="461"/>
        <v>0</v>
      </c>
    </row>
    <row r="2088" spans="37:56" x14ac:dyDescent="0.25">
      <c r="AK2088">
        <v>0</v>
      </c>
      <c r="AL2088" t="e">
        <f t="shared" si="454"/>
        <v>#N/A</v>
      </c>
      <c r="AM2088" t="e">
        <f t="shared" si="455"/>
        <v>#N/A</v>
      </c>
      <c r="AN2088" t="e">
        <f t="shared" si="456"/>
        <v>#N/A</v>
      </c>
      <c r="AO2088" s="261" t="e">
        <f t="shared" si="457"/>
        <v>#N/A</v>
      </c>
      <c r="AP2088" s="261" t="e">
        <f t="shared" si="458"/>
        <v>#N/A</v>
      </c>
      <c r="AQ2088" s="261" t="e">
        <f t="shared" si="459"/>
        <v>#N/A</v>
      </c>
      <c r="BB2088">
        <f t="shared" si="462"/>
        <v>0</v>
      </c>
      <c r="BC2088">
        <f t="shared" si="460"/>
        <v>0</v>
      </c>
      <c r="BD2088" s="28">
        <f t="shared" si="461"/>
        <v>0</v>
      </c>
    </row>
    <row r="2089" spans="37:56" x14ac:dyDescent="0.25">
      <c r="AK2089">
        <v>0</v>
      </c>
      <c r="AL2089" t="e">
        <f t="shared" si="454"/>
        <v>#N/A</v>
      </c>
      <c r="AM2089" t="e">
        <f t="shared" si="455"/>
        <v>#N/A</v>
      </c>
      <c r="AN2089" t="e">
        <f t="shared" si="456"/>
        <v>#N/A</v>
      </c>
      <c r="AO2089" s="261" t="e">
        <f t="shared" si="457"/>
        <v>#N/A</v>
      </c>
      <c r="AP2089" s="261" t="e">
        <f t="shared" si="458"/>
        <v>#N/A</v>
      </c>
      <c r="AQ2089" s="261" t="e">
        <f t="shared" si="459"/>
        <v>#N/A</v>
      </c>
      <c r="BB2089">
        <f t="shared" si="462"/>
        <v>0</v>
      </c>
      <c r="BC2089">
        <f t="shared" si="460"/>
        <v>0</v>
      </c>
      <c r="BD2089" s="28">
        <f t="shared" si="461"/>
        <v>0</v>
      </c>
    </row>
    <row r="2090" spans="37:56" x14ac:dyDescent="0.25">
      <c r="AK2090">
        <v>0</v>
      </c>
      <c r="AL2090" t="e">
        <f t="shared" si="454"/>
        <v>#N/A</v>
      </c>
      <c r="AM2090" t="e">
        <f t="shared" si="455"/>
        <v>#N/A</v>
      </c>
      <c r="AN2090" t="e">
        <f t="shared" si="456"/>
        <v>#N/A</v>
      </c>
      <c r="AO2090" s="261" t="e">
        <f t="shared" si="457"/>
        <v>#N/A</v>
      </c>
      <c r="AP2090" s="261" t="e">
        <f t="shared" si="458"/>
        <v>#N/A</v>
      </c>
      <c r="AQ2090" s="261" t="e">
        <f t="shared" si="459"/>
        <v>#N/A</v>
      </c>
      <c r="BB2090">
        <f t="shared" si="462"/>
        <v>0</v>
      </c>
      <c r="BC2090">
        <f t="shared" si="460"/>
        <v>0</v>
      </c>
      <c r="BD2090" s="28">
        <f t="shared" si="461"/>
        <v>0</v>
      </c>
    </row>
    <row r="2091" spans="37:56" x14ac:dyDescent="0.25">
      <c r="AK2091">
        <v>0</v>
      </c>
      <c r="AL2091" t="e">
        <f t="shared" si="454"/>
        <v>#N/A</v>
      </c>
      <c r="AM2091" t="e">
        <f t="shared" si="455"/>
        <v>#N/A</v>
      </c>
      <c r="AN2091" t="e">
        <f t="shared" si="456"/>
        <v>#N/A</v>
      </c>
      <c r="AO2091" s="261" t="e">
        <f t="shared" si="457"/>
        <v>#N/A</v>
      </c>
      <c r="AP2091" s="261" t="e">
        <f t="shared" si="458"/>
        <v>#N/A</v>
      </c>
      <c r="AQ2091" s="261" t="e">
        <f t="shared" si="459"/>
        <v>#N/A</v>
      </c>
      <c r="BB2091">
        <f t="shared" si="462"/>
        <v>0</v>
      </c>
      <c r="BC2091">
        <f t="shared" si="460"/>
        <v>0</v>
      </c>
      <c r="BD2091" s="28">
        <f t="shared" si="461"/>
        <v>0</v>
      </c>
    </row>
    <row r="2092" spans="37:56" x14ac:dyDescent="0.25">
      <c r="AK2092">
        <v>0</v>
      </c>
      <c r="AL2092" t="e">
        <f t="shared" si="454"/>
        <v>#N/A</v>
      </c>
      <c r="AM2092" t="e">
        <f t="shared" si="455"/>
        <v>#N/A</v>
      </c>
      <c r="AN2092" t="e">
        <f t="shared" si="456"/>
        <v>#N/A</v>
      </c>
      <c r="AO2092" s="261" t="e">
        <f t="shared" si="457"/>
        <v>#N/A</v>
      </c>
      <c r="AP2092" s="261" t="e">
        <f t="shared" si="458"/>
        <v>#N/A</v>
      </c>
      <c r="AQ2092" s="261" t="e">
        <f t="shared" si="459"/>
        <v>#N/A</v>
      </c>
      <c r="BB2092">
        <f t="shared" si="462"/>
        <v>0</v>
      </c>
      <c r="BC2092">
        <f t="shared" si="460"/>
        <v>0</v>
      </c>
      <c r="BD2092" s="28">
        <f t="shared" si="461"/>
        <v>0</v>
      </c>
    </row>
    <row r="2093" spans="37:56" x14ac:dyDescent="0.25">
      <c r="AK2093">
        <v>0</v>
      </c>
      <c r="AL2093" t="e">
        <f t="shared" si="454"/>
        <v>#N/A</v>
      </c>
      <c r="AM2093" t="e">
        <f t="shared" si="455"/>
        <v>#N/A</v>
      </c>
      <c r="AN2093" t="e">
        <f t="shared" si="456"/>
        <v>#N/A</v>
      </c>
      <c r="AO2093" s="261" t="e">
        <f t="shared" si="457"/>
        <v>#N/A</v>
      </c>
      <c r="AP2093" s="261" t="e">
        <f t="shared" si="458"/>
        <v>#N/A</v>
      </c>
      <c r="AQ2093" s="261" t="e">
        <f t="shared" si="459"/>
        <v>#N/A</v>
      </c>
      <c r="BB2093">
        <f t="shared" si="462"/>
        <v>0</v>
      </c>
      <c r="BC2093">
        <f t="shared" si="460"/>
        <v>0</v>
      </c>
      <c r="BD2093" s="28">
        <f t="shared" si="461"/>
        <v>0</v>
      </c>
    </row>
    <row r="2094" spans="37:56" x14ac:dyDescent="0.25">
      <c r="AK2094">
        <v>0</v>
      </c>
      <c r="AL2094" t="e">
        <f t="shared" si="454"/>
        <v>#N/A</v>
      </c>
      <c r="AM2094" t="e">
        <f t="shared" si="455"/>
        <v>#N/A</v>
      </c>
      <c r="AN2094" t="e">
        <f t="shared" si="456"/>
        <v>#N/A</v>
      </c>
      <c r="AO2094" s="261" t="e">
        <f t="shared" si="457"/>
        <v>#N/A</v>
      </c>
      <c r="AP2094" s="261" t="e">
        <f t="shared" si="458"/>
        <v>#N/A</v>
      </c>
      <c r="AQ2094" s="261" t="e">
        <f t="shared" si="459"/>
        <v>#N/A</v>
      </c>
      <c r="BB2094">
        <f t="shared" si="462"/>
        <v>0</v>
      </c>
      <c r="BC2094">
        <f t="shared" si="460"/>
        <v>0</v>
      </c>
      <c r="BD2094" s="28">
        <f t="shared" si="461"/>
        <v>0</v>
      </c>
    </row>
    <row r="2095" spans="37:56" x14ac:dyDescent="0.25">
      <c r="AK2095">
        <v>0</v>
      </c>
      <c r="AL2095" t="e">
        <f t="shared" si="454"/>
        <v>#N/A</v>
      </c>
      <c r="AM2095" t="e">
        <f t="shared" si="455"/>
        <v>#N/A</v>
      </c>
      <c r="AN2095" t="e">
        <f t="shared" si="456"/>
        <v>#N/A</v>
      </c>
      <c r="AO2095" s="261" t="e">
        <f t="shared" si="457"/>
        <v>#N/A</v>
      </c>
      <c r="AP2095" s="261" t="e">
        <f t="shared" si="458"/>
        <v>#N/A</v>
      </c>
      <c r="AQ2095" s="261" t="e">
        <f t="shared" si="459"/>
        <v>#N/A</v>
      </c>
      <c r="BB2095">
        <f t="shared" si="462"/>
        <v>0</v>
      </c>
      <c r="BC2095">
        <f t="shared" si="460"/>
        <v>0</v>
      </c>
      <c r="BD2095" s="28">
        <f t="shared" si="461"/>
        <v>0</v>
      </c>
    </row>
    <row r="2096" spans="37:56" x14ac:dyDescent="0.25">
      <c r="AK2096">
        <v>0</v>
      </c>
      <c r="AL2096" t="e">
        <f t="shared" si="454"/>
        <v>#N/A</v>
      </c>
      <c r="AM2096" t="e">
        <f t="shared" si="455"/>
        <v>#N/A</v>
      </c>
      <c r="AN2096" t="e">
        <f t="shared" si="456"/>
        <v>#N/A</v>
      </c>
      <c r="AO2096" s="261" t="e">
        <f t="shared" si="457"/>
        <v>#N/A</v>
      </c>
      <c r="AP2096" s="261" t="e">
        <f t="shared" si="458"/>
        <v>#N/A</v>
      </c>
      <c r="AQ2096" s="261" t="e">
        <f t="shared" si="459"/>
        <v>#N/A</v>
      </c>
      <c r="BB2096">
        <f t="shared" si="462"/>
        <v>0</v>
      </c>
      <c r="BC2096">
        <f t="shared" si="460"/>
        <v>0</v>
      </c>
      <c r="BD2096" s="28">
        <f t="shared" si="461"/>
        <v>0</v>
      </c>
    </row>
    <row r="2097" spans="37:56" x14ac:dyDescent="0.25">
      <c r="AK2097">
        <v>0</v>
      </c>
      <c r="AL2097" t="e">
        <f t="shared" si="454"/>
        <v>#N/A</v>
      </c>
      <c r="AM2097" t="e">
        <f t="shared" si="455"/>
        <v>#N/A</v>
      </c>
      <c r="AN2097" t="e">
        <f t="shared" si="456"/>
        <v>#N/A</v>
      </c>
      <c r="AO2097" s="261" t="e">
        <f t="shared" si="457"/>
        <v>#N/A</v>
      </c>
      <c r="AP2097" s="261" t="e">
        <f t="shared" si="458"/>
        <v>#N/A</v>
      </c>
      <c r="AQ2097" s="261" t="e">
        <f t="shared" si="459"/>
        <v>#N/A</v>
      </c>
      <c r="BB2097">
        <f t="shared" si="462"/>
        <v>0</v>
      </c>
      <c r="BC2097">
        <f t="shared" si="460"/>
        <v>0</v>
      </c>
      <c r="BD2097" s="28">
        <f t="shared" si="461"/>
        <v>0</v>
      </c>
    </row>
    <row r="2098" spans="37:56" x14ac:dyDescent="0.25">
      <c r="AK2098">
        <v>0</v>
      </c>
      <c r="AL2098" t="e">
        <f t="shared" si="454"/>
        <v>#N/A</v>
      </c>
      <c r="AM2098" t="e">
        <f t="shared" si="455"/>
        <v>#N/A</v>
      </c>
      <c r="AN2098" t="e">
        <f t="shared" si="456"/>
        <v>#N/A</v>
      </c>
      <c r="AO2098" s="261" t="e">
        <f t="shared" si="457"/>
        <v>#N/A</v>
      </c>
      <c r="AP2098" s="261" t="e">
        <f t="shared" si="458"/>
        <v>#N/A</v>
      </c>
      <c r="AQ2098" s="261" t="e">
        <f t="shared" si="459"/>
        <v>#N/A</v>
      </c>
      <c r="BB2098">
        <f t="shared" si="462"/>
        <v>0</v>
      </c>
      <c r="BC2098">
        <f t="shared" si="460"/>
        <v>0</v>
      </c>
      <c r="BD2098" s="28">
        <f t="shared" si="461"/>
        <v>0</v>
      </c>
    </row>
    <row r="2099" spans="37:56" x14ac:dyDescent="0.25">
      <c r="AK2099">
        <v>0</v>
      </c>
      <c r="AL2099" t="e">
        <f t="shared" si="454"/>
        <v>#N/A</v>
      </c>
      <c r="AM2099" t="e">
        <f t="shared" si="455"/>
        <v>#N/A</v>
      </c>
      <c r="AN2099" t="e">
        <f t="shared" si="456"/>
        <v>#N/A</v>
      </c>
      <c r="AO2099" s="261" t="e">
        <f t="shared" si="457"/>
        <v>#N/A</v>
      </c>
      <c r="AP2099" s="261" t="e">
        <f t="shared" si="458"/>
        <v>#N/A</v>
      </c>
      <c r="AQ2099" s="261" t="e">
        <f t="shared" si="459"/>
        <v>#N/A</v>
      </c>
      <c r="BB2099">
        <f t="shared" si="462"/>
        <v>0</v>
      </c>
      <c r="BC2099">
        <f t="shared" si="460"/>
        <v>0</v>
      </c>
      <c r="BD2099" s="28">
        <f t="shared" si="461"/>
        <v>0</v>
      </c>
    </row>
    <row r="2100" spans="37:56" x14ac:dyDescent="0.25">
      <c r="AK2100">
        <v>0</v>
      </c>
      <c r="AL2100" t="e">
        <f t="shared" si="454"/>
        <v>#N/A</v>
      </c>
      <c r="AM2100" t="e">
        <f t="shared" si="455"/>
        <v>#N/A</v>
      </c>
      <c r="AN2100" t="e">
        <f t="shared" si="456"/>
        <v>#N/A</v>
      </c>
      <c r="AO2100" s="261" t="e">
        <f t="shared" si="457"/>
        <v>#N/A</v>
      </c>
      <c r="AP2100" s="261" t="e">
        <f t="shared" si="458"/>
        <v>#N/A</v>
      </c>
      <c r="AQ2100" s="261" t="e">
        <f t="shared" si="459"/>
        <v>#N/A</v>
      </c>
      <c r="BB2100">
        <f t="shared" si="462"/>
        <v>0</v>
      </c>
      <c r="BC2100">
        <f t="shared" si="460"/>
        <v>0</v>
      </c>
      <c r="BD2100" s="28">
        <f t="shared" si="461"/>
        <v>0</v>
      </c>
    </row>
    <row r="2101" spans="37:56" x14ac:dyDescent="0.25">
      <c r="AK2101">
        <v>0</v>
      </c>
      <c r="AL2101" t="e">
        <f t="shared" si="454"/>
        <v>#N/A</v>
      </c>
      <c r="AM2101" t="e">
        <f t="shared" si="455"/>
        <v>#N/A</v>
      </c>
      <c r="AN2101" t="e">
        <f t="shared" si="456"/>
        <v>#N/A</v>
      </c>
      <c r="AO2101" s="261" t="e">
        <f t="shared" si="457"/>
        <v>#N/A</v>
      </c>
      <c r="AP2101" s="261" t="e">
        <f t="shared" si="458"/>
        <v>#N/A</v>
      </c>
      <c r="AQ2101" s="261" t="e">
        <f t="shared" si="459"/>
        <v>#N/A</v>
      </c>
      <c r="BB2101">
        <f t="shared" si="462"/>
        <v>0</v>
      </c>
      <c r="BC2101">
        <f t="shared" si="460"/>
        <v>0</v>
      </c>
      <c r="BD2101" s="28">
        <f t="shared" si="461"/>
        <v>0</v>
      </c>
    </row>
    <row r="2102" spans="37:56" x14ac:dyDescent="0.25">
      <c r="AK2102">
        <v>0</v>
      </c>
      <c r="AL2102" t="e">
        <f t="shared" si="454"/>
        <v>#N/A</v>
      </c>
      <c r="AM2102" t="e">
        <f t="shared" si="455"/>
        <v>#N/A</v>
      </c>
      <c r="AN2102" t="e">
        <f t="shared" si="456"/>
        <v>#N/A</v>
      </c>
      <c r="AO2102" s="261" t="e">
        <f t="shared" si="457"/>
        <v>#N/A</v>
      </c>
      <c r="AP2102" s="261" t="e">
        <f t="shared" si="458"/>
        <v>#N/A</v>
      </c>
      <c r="AQ2102" s="261" t="e">
        <f t="shared" si="459"/>
        <v>#N/A</v>
      </c>
      <c r="BB2102">
        <f t="shared" si="462"/>
        <v>0</v>
      </c>
      <c r="BC2102">
        <f t="shared" si="460"/>
        <v>0</v>
      </c>
      <c r="BD2102" s="28">
        <f t="shared" si="461"/>
        <v>0</v>
      </c>
    </row>
    <row r="2103" spans="37:56" x14ac:dyDescent="0.25">
      <c r="AK2103">
        <v>0</v>
      </c>
      <c r="AL2103" t="e">
        <f t="shared" si="454"/>
        <v>#N/A</v>
      </c>
      <c r="AM2103" t="e">
        <f t="shared" si="455"/>
        <v>#N/A</v>
      </c>
      <c r="AN2103" t="e">
        <f t="shared" si="456"/>
        <v>#N/A</v>
      </c>
      <c r="AO2103" s="261" t="e">
        <f t="shared" si="457"/>
        <v>#N/A</v>
      </c>
      <c r="AP2103" s="261" t="e">
        <f t="shared" si="458"/>
        <v>#N/A</v>
      </c>
      <c r="AQ2103" s="261" t="e">
        <f t="shared" si="459"/>
        <v>#N/A</v>
      </c>
      <c r="BB2103">
        <f t="shared" si="462"/>
        <v>0</v>
      </c>
      <c r="BC2103">
        <f t="shared" si="460"/>
        <v>0</v>
      </c>
      <c r="BD2103" s="28">
        <f t="shared" si="461"/>
        <v>0</v>
      </c>
    </row>
    <row r="2104" spans="37:56" x14ac:dyDescent="0.25">
      <c r="AK2104">
        <v>0</v>
      </c>
      <c r="AL2104" t="e">
        <f t="shared" si="454"/>
        <v>#N/A</v>
      </c>
      <c r="AM2104" t="e">
        <f t="shared" si="455"/>
        <v>#N/A</v>
      </c>
      <c r="AN2104" t="e">
        <f t="shared" si="456"/>
        <v>#N/A</v>
      </c>
      <c r="AO2104" s="261" t="e">
        <f t="shared" si="457"/>
        <v>#N/A</v>
      </c>
      <c r="AP2104" s="261" t="e">
        <f t="shared" si="458"/>
        <v>#N/A</v>
      </c>
      <c r="AQ2104" s="261" t="e">
        <f t="shared" si="459"/>
        <v>#N/A</v>
      </c>
      <c r="BB2104">
        <f t="shared" si="462"/>
        <v>0</v>
      </c>
      <c r="BC2104">
        <f t="shared" si="460"/>
        <v>0</v>
      </c>
      <c r="BD2104" s="28">
        <f t="shared" si="461"/>
        <v>0</v>
      </c>
    </row>
    <row r="2105" spans="37:56" x14ac:dyDescent="0.25">
      <c r="AK2105">
        <v>0</v>
      </c>
      <c r="AL2105" t="e">
        <f t="shared" si="454"/>
        <v>#N/A</v>
      </c>
      <c r="AM2105" t="e">
        <f t="shared" si="455"/>
        <v>#N/A</v>
      </c>
      <c r="AN2105" t="e">
        <f t="shared" si="456"/>
        <v>#N/A</v>
      </c>
      <c r="AO2105" s="261" t="e">
        <f t="shared" si="457"/>
        <v>#N/A</v>
      </c>
      <c r="AP2105" s="261" t="e">
        <f t="shared" si="458"/>
        <v>#N/A</v>
      </c>
      <c r="AQ2105" s="261" t="e">
        <f t="shared" si="459"/>
        <v>#N/A</v>
      </c>
      <c r="BB2105">
        <f t="shared" si="462"/>
        <v>0</v>
      </c>
      <c r="BC2105">
        <f t="shared" si="460"/>
        <v>0</v>
      </c>
      <c r="BD2105" s="28">
        <f t="shared" si="461"/>
        <v>0</v>
      </c>
    </row>
    <row r="2106" spans="37:56" x14ac:dyDescent="0.25">
      <c r="AK2106">
        <v>0</v>
      </c>
      <c r="AL2106" t="e">
        <f t="shared" si="454"/>
        <v>#N/A</v>
      </c>
      <c r="AM2106" t="e">
        <f t="shared" si="455"/>
        <v>#N/A</v>
      </c>
      <c r="AN2106" t="e">
        <f t="shared" si="456"/>
        <v>#N/A</v>
      </c>
      <c r="AO2106" s="261" t="e">
        <f t="shared" si="457"/>
        <v>#N/A</v>
      </c>
      <c r="AP2106" s="261" t="e">
        <f t="shared" si="458"/>
        <v>#N/A</v>
      </c>
      <c r="AQ2106" s="261" t="e">
        <f t="shared" si="459"/>
        <v>#N/A</v>
      </c>
      <c r="BB2106">
        <f t="shared" si="462"/>
        <v>0</v>
      </c>
      <c r="BC2106">
        <f t="shared" si="460"/>
        <v>0</v>
      </c>
      <c r="BD2106" s="28">
        <f t="shared" si="461"/>
        <v>0</v>
      </c>
    </row>
    <row r="2107" spans="37:56" x14ac:dyDescent="0.25">
      <c r="AK2107">
        <v>0</v>
      </c>
      <c r="AL2107" t="e">
        <f t="shared" si="454"/>
        <v>#N/A</v>
      </c>
      <c r="AM2107" t="e">
        <f t="shared" si="455"/>
        <v>#N/A</v>
      </c>
      <c r="AN2107" t="e">
        <f t="shared" si="456"/>
        <v>#N/A</v>
      </c>
      <c r="AO2107" s="261" t="e">
        <f t="shared" si="457"/>
        <v>#N/A</v>
      </c>
      <c r="AP2107" s="261" t="e">
        <f t="shared" si="458"/>
        <v>#N/A</v>
      </c>
      <c r="AQ2107" s="261" t="e">
        <f t="shared" si="459"/>
        <v>#N/A</v>
      </c>
      <c r="BB2107">
        <f t="shared" si="462"/>
        <v>0</v>
      </c>
      <c r="BC2107">
        <f t="shared" si="460"/>
        <v>0</v>
      </c>
      <c r="BD2107" s="28">
        <f t="shared" si="461"/>
        <v>0</v>
      </c>
    </row>
    <row r="2108" spans="37:56" x14ac:dyDescent="0.25">
      <c r="AK2108">
        <v>0</v>
      </c>
      <c r="AL2108" t="e">
        <f t="shared" si="454"/>
        <v>#N/A</v>
      </c>
      <c r="AM2108" t="e">
        <f t="shared" si="455"/>
        <v>#N/A</v>
      </c>
      <c r="AN2108" t="e">
        <f t="shared" si="456"/>
        <v>#N/A</v>
      </c>
      <c r="AO2108" s="261" t="e">
        <f t="shared" si="457"/>
        <v>#N/A</v>
      </c>
      <c r="AP2108" s="261" t="e">
        <f t="shared" si="458"/>
        <v>#N/A</v>
      </c>
      <c r="AQ2108" s="261" t="e">
        <f t="shared" si="459"/>
        <v>#N/A</v>
      </c>
      <c r="BB2108">
        <f t="shared" si="462"/>
        <v>0</v>
      </c>
      <c r="BC2108">
        <f t="shared" si="460"/>
        <v>0</v>
      </c>
      <c r="BD2108" s="28">
        <f t="shared" si="461"/>
        <v>0</v>
      </c>
    </row>
    <row r="2109" spans="37:56" x14ac:dyDescent="0.25">
      <c r="AK2109">
        <v>0</v>
      </c>
      <c r="AL2109" t="e">
        <f t="shared" si="454"/>
        <v>#N/A</v>
      </c>
      <c r="AM2109" t="e">
        <f t="shared" si="455"/>
        <v>#N/A</v>
      </c>
      <c r="AN2109" t="e">
        <f t="shared" si="456"/>
        <v>#N/A</v>
      </c>
      <c r="AO2109" s="261" t="e">
        <f t="shared" si="457"/>
        <v>#N/A</v>
      </c>
      <c r="AP2109" s="261" t="e">
        <f t="shared" si="458"/>
        <v>#N/A</v>
      </c>
      <c r="AQ2109" s="261" t="e">
        <f t="shared" si="459"/>
        <v>#N/A</v>
      </c>
      <c r="BB2109">
        <f t="shared" si="462"/>
        <v>0</v>
      </c>
      <c r="BC2109">
        <f t="shared" si="460"/>
        <v>0</v>
      </c>
      <c r="BD2109" s="28">
        <f t="shared" si="461"/>
        <v>0</v>
      </c>
    </row>
    <row r="2110" spans="37:56" x14ac:dyDescent="0.25">
      <c r="AK2110">
        <v>0</v>
      </c>
      <c r="AL2110" t="e">
        <f t="shared" si="454"/>
        <v>#N/A</v>
      </c>
      <c r="AM2110" t="e">
        <f t="shared" si="455"/>
        <v>#N/A</v>
      </c>
      <c r="AN2110" t="e">
        <f t="shared" si="456"/>
        <v>#N/A</v>
      </c>
      <c r="AO2110" s="261" t="e">
        <f t="shared" si="457"/>
        <v>#N/A</v>
      </c>
      <c r="AP2110" s="261" t="e">
        <f t="shared" si="458"/>
        <v>#N/A</v>
      </c>
      <c r="AQ2110" s="261" t="e">
        <f t="shared" si="459"/>
        <v>#N/A</v>
      </c>
      <c r="BB2110">
        <f t="shared" si="462"/>
        <v>0</v>
      </c>
      <c r="BC2110">
        <f t="shared" si="460"/>
        <v>0</v>
      </c>
      <c r="BD2110" s="28">
        <f t="shared" si="461"/>
        <v>0</v>
      </c>
    </row>
    <row r="2111" spans="37:56" x14ac:dyDescent="0.25">
      <c r="AK2111">
        <v>0</v>
      </c>
      <c r="AL2111" t="e">
        <f t="shared" si="454"/>
        <v>#N/A</v>
      </c>
      <c r="AM2111" t="e">
        <f t="shared" si="455"/>
        <v>#N/A</v>
      </c>
      <c r="AN2111" t="e">
        <f t="shared" si="456"/>
        <v>#N/A</v>
      </c>
      <c r="AO2111" s="261" t="e">
        <f t="shared" si="457"/>
        <v>#N/A</v>
      </c>
      <c r="AP2111" s="261" t="e">
        <f t="shared" si="458"/>
        <v>#N/A</v>
      </c>
      <c r="AQ2111" s="261" t="e">
        <f t="shared" si="459"/>
        <v>#N/A</v>
      </c>
      <c r="BB2111">
        <f t="shared" si="462"/>
        <v>0</v>
      </c>
      <c r="BC2111">
        <f t="shared" si="460"/>
        <v>0</v>
      </c>
      <c r="BD2111" s="28">
        <f t="shared" si="461"/>
        <v>0</v>
      </c>
    </row>
    <row r="2112" spans="37:56" x14ac:dyDescent="0.25">
      <c r="AK2112">
        <v>0</v>
      </c>
      <c r="AL2112" t="e">
        <f t="shared" si="454"/>
        <v>#N/A</v>
      </c>
      <c r="AM2112" t="e">
        <f t="shared" si="455"/>
        <v>#N/A</v>
      </c>
      <c r="AN2112" t="e">
        <f t="shared" si="456"/>
        <v>#N/A</v>
      </c>
      <c r="AO2112" s="261" t="e">
        <f t="shared" si="457"/>
        <v>#N/A</v>
      </c>
      <c r="AP2112" s="261" t="e">
        <f t="shared" si="458"/>
        <v>#N/A</v>
      </c>
      <c r="AQ2112" s="261" t="e">
        <f t="shared" si="459"/>
        <v>#N/A</v>
      </c>
      <c r="BB2112">
        <f t="shared" si="462"/>
        <v>0</v>
      </c>
      <c r="BC2112">
        <f t="shared" si="460"/>
        <v>0</v>
      </c>
      <c r="BD2112" s="28">
        <f t="shared" si="461"/>
        <v>0</v>
      </c>
    </row>
    <row r="2113" spans="37:56" x14ac:dyDescent="0.25">
      <c r="AK2113">
        <v>0</v>
      </c>
      <c r="AL2113" t="e">
        <f t="shared" si="454"/>
        <v>#N/A</v>
      </c>
      <c r="AM2113" t="e">
        <f t="shared" si="455"/>
        <v>#N/A</v>
      </c>
      <c r="AN2113" t="e">
        <f t="shared" si="456"/>
        <v>#N/A</v>
      </c>
      <c r="AO2113" s="261" t="e">
        <f t="shared" si="457"/>
        <v>#N/A</v>
      </c>
      <c r="AP2113" s="261" t="e">
        <f t="shared" si="458"/>
        <v>#N/A</v>
      </c>
      <c r="AQ2113" s="261" t="e">
        <f t="shared" si="459"/>
        <v>#N/A</v>
      </c>
      <c r="BB2113">
        <f t="shared" si="462"/>
        <v>0</v>
      </c>
      <c r="BC2113">
        <f t="shared" si="460"/>
        <v>0</v>
      </c>
      <c r="BD2113" s="28">
        <f t="shared" si="461"/>
        <v>0</v>
      </c>
    </row>
    <row r="2114" spans="37:56" x14ac:dyDescent="0.25">
      <c r="AK2114">
        <v>0</v>
      </c>
      <c r="AL2114" t="e">
        <f t="shared" si="454"/>
        <v>#N/A</v>
      </c>
      <c r="AM2114" t="e">
        <f t="shared" si="455"/>
        <v>#N/A</v>
      </c>
      <c r="AN2114" t="e">
        <f t="shared" si="456"/>
        <v>#N/A</v>
      </c>
      <c r="AO2114" s="261" t="e">
        <f t="shared" si="457"/>
        <v>#N/A</v>
      </c>
      <c r="AP2114" s="261" t="e">
        <f t="shared" si="458"/>
        <v>#N/A</v>
      </c>
      <c r="AQ2114" s="261" t="e">
        <f t="shared" si="459"/>
        <v>#N/A</v>
      </c>
      <c r="BB2114">
        <f t="shared" si="462"/>
        <v>0</v>
      </c>
      <c r="BC2114">
        <f t="shared" si="460"/>
        <v>0</v>
      </c>
      <c r="BD2114" s="28">
        <f t="shared" si="461"/>
        <v>0</v>
      </c>
    </row>
    <row r="2115" spans="37:56" x14ac:dyDescent="0.25">
      <c r="AK2115">
        <v>0</v>
      </c>
      <c r="AL2115" t="e">
        <f t="shared" ref="AL2115:AL2178" si="463">_xlfn.XLOOKUP(AK2115,A:A,F:F)</f>
        <v>#N/A</v>
      </c>
      <c r="AM2115" t="e">
        <f t="shared" ref="AM2115:AM2178" si="464">_xlfn.XLOOKUP(AK2115,A:A,J:J)</f>
        <v>#N/A</v>
      </c>
      <c r="AN2115" t="e">
        <f t="shared" ref="AN2115:AN2178" si="465">_xlfn.XLOOKUP(AK2115,A:A,M:M)+_xlfn.XLOOKUP(AK2115,A:A,N:N)</f>
        <v>#N/A</v>
      </c>
      <c r="AO2115" s="261" t="e">
        <f t="shared" ref="AO2115:AO2178" si="466">_xlfn.XLOOKUP(AK2115,A:A,AG:AG)</f>
        <v>#N/A</v>
      </c>
      <c r="AP2115" s="261" t="e">
        <f t="shared" ref="AP2115:AP2178" si="467">_xlfn.XLOOKUP(AK2115,A:A,AD:AD)</f>
        <v>#N/A</v>
      </c>
      <c r="AQ2115" s="261" t="e">
        <f t="shared" ref="AQ2115:AQ2178" si="468">_xlfn.XLOOKUP(AK2115,A:A,AE:AE)</f>
        <v>#N/A</v>
      </c>
      <c r="BB2115">
        <f t="shared" si="462"/>
        <v>0</v>
      </c>
      <c r="BC2115">
        <f t="shared" ref="BC2115:BC2178" si="469">_xlfn.XLOOKUP(BA2115,A:A,J:J)</f>
        <v>0</v>
      </c>
      <c r="BD2115" s="28">
        <f t="shared" ref="BD2115:BD2178" si="470">_xlfn.XLOOKUP(BA2115,A:A,M:M)+_xlfn.XLOOKUP(BA2115,A:A,N:N)</f>
        <v>0</v>
      </c>
    </row>
    <row r="2116" spans="37:56" x14ac:dyDescent="0.25">
      <c r="AK2116">
        <v>0</v>
      </c>
      <c r="AL2116" t="e">
        <f t="shared" si="463"/>
        <v>#N/A</v>
      </c>
      <c r="AM2116" t="e">
        <f t="shared" si="464"/>
        <v>#N/A</v>
      </c>
      <c r="AN2116" t="e">
        <f t="shared" si="465"/>
        <v>#N/A</v>
      </c>
      <c r="AO2116" s="261" t="e">
        <f t="shared" si="466"/>
        <v>#N/A</v>
      </c>
      <c r="AP2116" s="261" t="e">
        <f t="shared" si="467"/>
        <v>#N/A</v>
      </c>
      <c r="AQ2116" s="261" t="e">
        <f t="shared" si="468"/>
        <v>#N/A</v>
      </c>
      <c r="BB2116">
        <f t="shared" si="462"/>
        <v>0</v>
      </c>
      <c r="BC2116">
        <f t="shared" si="469"/>
        <v>0</v>
      </c>
      <c r="BD2116" s="28">
        <f t="shared" si="470"/>
        <v>0</v>
      </c>
    </row>
    <row r="2117" spans="37:56" x14ac:dyDescent="0.25">
      <c r="AK2117">
        <v>0</v>
      </c>
      <c r="AL2117" t="e">
        <f t="shared" si="463"/>
        <v>#N/A</v>
      </c>
      <c r="AM2117" t="e">
        <f t="shared" si="464"/>
        <v>#N/A</v>
      </c>
      <c r="AN2117" t="e">
        <f t="shared" si="465"/>
        <v>#N/A</v>
      </c>
      <c r="AO2117" s="261" t="e">
        <f t="shared" si="466"/>
        <v>#N/A</v>
      </c>
      <c r="AP2117" s="261" t="e">
        <f t="shared" si="467"/>
        <v>#N/A</v>
      </c>
      <c r="AQ2117" s="261" t="e">
        <f t="shared" si="468"/>
        <v>#N/A</v>
      </c>
      <c r="BB2117">
        <f t="shared" si="462"/>
        <v>0</v>
      </c>
      <c r="BC2117">
        <f t="shared" si="469"/>
        <v>0</v>
      </c>
      <c r="BD2117" s="28">
        <f t="shared" si="470"/>
        <v>0</v>
      </c>
    </row>
    <row r="2118" spans="37:56" x14ac:dyDescent="0.25">
      <c r="AK2118">
        <v>0</v>
      </c>
      <c r="AL2118" t="e">
        <f t="shared" si="463"/>
        <v>#N/A</v>
      </c>
      <c r="AM2118" t="e">
        <f t="shared" si="464"/>
        <v>#N/A</v>
      </c>
      <c r="AN2118" t="e">
        <f t="shared" si="465"/>
        <v>#N/A</v>
      </c>
      <c r="AO2118" s="261" t="e">
        <f t="shared" si="466"/>
        <v>#N/A</v>
      </c>
      <c r="AP2118" s="261" t="e">
        <f t="shared" si="467"/>
        <v>#N/A</v>
      </c>
      <c r="AQ2118" s="261" t="e">
        <f t="shared" si="468"/>
        <v>#N/A</v>
      </c>
      <c r="BB2118">
        <f t="shared" ref="BB2118:BB2181" si="471">_xlfn.XLOOKUP(BA2118,A:A,E:E)</f>
        <v>0</v>
      </c>
      <c r="BC2118">
        <f t="shared" si="469"/>
        <v>0</v>
      </c>
      <c r="BD2118" s="28">
        <f t="shared" si="470"/>
        <v>0</v>
      </c>
    </row>
    <row r="2119" spans="37:56" x14ac:dyDescent="0.25">
      <c r="AK2119">
        <v>0</v>
      </c>
      <c r="AL2119" t="e">
        <f t="shared" si="463"/>
        <v>#N/A</v>
      </c>
      <c r="AM2119" t="e">
        <f t="shared" si="464"/>
        <v>#N/A</v>
      </c>
      <c r="AN2119" t="e">
        <f t="shared" si="465"/>
        <v>#N/A</v>
      </c>
      <c r="AO2119" s="261" t="e">
        <f t="shared" si="466"/>
        <v>#N/A</v>
      </c>
      <c r="AP2119" s="261" t="e">
        <f t="shared" si="467"/>
        <v>#N/A</v>
      </c>
      <c r="AQ2119" s="261" t="e">
        <f t="shared" si="468"/>
        <v>#N/A</v>
      </c>
      <c r="BB2119">
        <f t="shared" si="471"/>
        <v>0</v>
      </c>
      <c r="BC2119">
        <f t="shared" si="469"/>
        <v>0</v>
      </c>
      <c r="BD2119" s="28">
        <f t="shared" si="470"/>
        <v>0</v>
      </c>
    </row>
    <row r="2120" spans="37:56" x14ac:dyDescent="0.25">
      <c r="AK2120">
        <v>0</v>
      </c>
      <c r="AL2120" t="e">
        <f t="shared" si="463"/>
        <v>#N/A</v>
      </c>
      <c r="AM2120" t="e">
        <f t="shared" si="464"/>
        <v>#N/A</v>
      </c>
      <c r="AN2120" t="e">
        <f t="shared" si="465"/>
        <v>#N/A</v>
      </c>
      <c r="AO2120" s="261" t="e">
        <f t="shared" si="466"/>
        <v>#N/A</v>
      </c>
      <c r="AP2120" s="261" t="e">
        <f t="shared" si="467"/>
        <v>#N/A</v>
      </c>
      <c r="AQ2120" s="261" t="e">
        <f t="shared" si="468"/>
        <v>#N/A</v>
      </c>
      <c r="BB2120">
        <f t="shared" si="471"/>
        <v>0</v>
      </c>
      <c r="BC2120">
        <f t="shared" si="469"/>
        <v>0</v>
      </c>
      <c r="BD2120" s="28">
        <f t="shared" si="470"/>
        <v>0</v>
      </c>
    </row>
    <row r="2121" spans="37:56" x14ac:dyDescent="0.25">
      <c r="AK2121">
        <v>0</v>
      </c>
      <c r="AL2121" t="e">
        <f t="shared" si="463"/>
        <v>#N/A</v>
      </c>
      <c r="AM2121" t="e">
        <f t="shared" si="464"/>
        <v>#N/A</v>
      </c>
      <c r="AN2121" t="e">
        <f t="shared" si="465"/>
        <v>#N/A</v>
      </c>
      <c r="AO2121" s="261" t="e">
        <f t="shared" si="466"/>
        <v>#N/A</v>
      </c>
      <c r="AP2121" s="261" t="e">
        <f t="shared" si="467"/>
        <v>#N/A</v>
      </c>
      <c r="AQ2121" s="261" t="e">
        <f t="shared" si="468"/>
        <v>#N/A</v>
      </c>
      <c r="BB2121">
        <f t="shared" si="471"/>
        <v>0</v>
      </c>
      <c r="BC2121">
        <f t="shared" si="469"/>
        <v>0</v>
      </c>
      <c r="BD2121" s="28">
        <f t="shared" si="470"/>
        <v>0</v>
      </c>
    </row>
    <row r="2122" spans="37:56" x14ac:dyDescent="0.25">
      <c r="AK2122">
        <v>0</v>
      </c>
      <c r="AL2122" t="e">
        <f t="shared" si="463"/>
        <v>#N/A</v>
      </c>
      <c r="AM2122" t="e">
        <f t="shared" si="464"/>
        <v>#N/A</v>
      </c>
      <c r="AN2122" t="e">
        <f t="shared" si="465"/>
        <v>#N/A</v>
      </c>
      <c r="AO2122" s="261" t="e">
        <f t="shared" si="466"/>
        <v>#N/A</v>
      </c>
      <c r="AP2122" s="261" t="e">
        <f t="shared" si="467"/>
        <v>#N/A</v>
      </c>
      <c r="AQ2122" s="261" t="e">
        <f t="shared" si="468"/>
        <v>#N/A</v>
      </c>
      <c r="BB2122">
        <f t="shared" si="471"/>
        <v>0</v>
      </c>
      <c r="BC2122">
        <f t="shared" si="469"/>
        <v>0</v>
      </c>
      <c r="BD2122" s="28">
        <f t="shared" si="470"/>
        <v>0</v>
      </c>
    </row>
    <row r="2123" spans="37:56" x14ac:dyDescent="0.25">
      <c r="AK2123">
        <v>0</v>
      </c>
      <c r="AL2123" t="e">
        <f t="shared" si="463"/>
        <v>#N/A</v>
      </c>
      <c r="AM2123" t="e">
        <f t="shared" si="464"/>
        <v>#N/A</v>
      </c>
      <c r="AN2123" t="e">
        <f t="shared" si="465"/>
        <v>#N/A</v>
      </c>
      <c r="AO2123" s="261" t="e">
        <f t="shared" si="466"/>
        <v>#N/A</v>
      </c>
      <c r="AP2123" s="261" t="e">
        <f t="shared" si="467"/>
        <v>#N/A</v>
      </c>
      <c r="AQ2123" s="261" t="e">
        <f t="shared" si="468"/>
        <v>#N/A</v>
      </c>
      <c r="BB2123">
        <f t="shared" si="471"/>
        <v>0</v>
      </c>
      <c r="BC2123">
        <f t="shared" si="469"/>
        <v>0</v>
      </c>
      <c r="BD2123" s="28">
        <f t="shared" si="470"/>
        <v>0</v>
      </c>
    </row>
    <row r="2124" spans="37:56" x14ac:dyDescent="0.25">
      <c r="AK2124">
        <v>0</v>
      </c>
      <c r="AL2124" t="e">
        <f t="shared" si="463"/>
        <v>#N/A</v>
      </c>
      <c r="AM2124" t="e">
        <f t="shared" si="464"/>
        <v>#N/A</v>
      </c>
      <c r="AN2124" t="e">
        <f t="shared" si="465"/>
        <v>#N/A</v>
      </c>
      <c r="AO2124" s="261" t="e">
        <f t="shared" si="466"/>
        <v>#N/A</v>
      </c>
      <c r="AP2124" s="261" t="e">
        <f t="shared" si="467"/>
        <v>#N/A</v>
      </c>
      <c r="AQ2124" s="261" t="e">
        <f t="shared" si="468"/>
        <v>#N/A</v>
      </c>
      <c r="BB2124">
        <f t="shared" si="471"/>
        <v>0</v>
      </c>
      <c r="BC2124">
        <f t="shared" si="469"/>
        <v>0</v>
      </c>
      <c r="BD2124" s="28">
        <f t="shared" si="470"/>
        <v>0</v>
      </c>
    </row>
    <row r="2125" spans="37:56" x14ac:dyDescent="0.25">
      <c r="AK2125">
        <v>0</v>
      </c>
      <c r="AL2125" t="e">
        <f t="shared" si="463"/>
        <v>#N/A</v>
      </c>
      <c r="AM2125" t="e">
        <f t="shared" si="464"/>
        <v>#N/A</v>
      </c>
      <c r="AN2125" t="e">
        <f t="shared" si="465"/>
        <v>#N/A</v>
      </c>
      <c r="AO2125" s="261" t="e">
        <f t="shared" si="466"/>
        <v>#N/A</v>
      </c>
      <c r="AP2125" s="261" t="e">
        <f t="shared" si="467"/>
        <v>#N/A</v>
      </c>
      <c r="AQ2125" s="261" t="e">
        <f t="shared" si="468"/>
        <v>#N/A</v>
      </c>
      <c r="BB2125">
        <f t="shared" si="471"/>
        <v>0</v>
      </c>
      <c r="BC2125">
        <f t="shared" si="469"/>
        <v>0</v>
      </c>
      <c r="BD2125" s="28">
        <f t="shared" si="470"/>
        <v>0</v>
      </c>
    </row>
    <row r="2126" spans="37:56" x14ac:dyDescent="0.25">
      <c r="AK2126">
        <v>0</v>
      </c>
      <c r="AL2126" t="e">
        <f t="shared" si="463"/>
        <v>#N/A</v>
      </c>
      <c r="AM2126" t="e">
        <f t="shared" si="464"/>
        <v>#N/A</v>
      </c>
      <c r="AN2126" t="e">
        <f t="shared" si="465"/>
        <v>#N/A</v>
      </c>
      <c r="AO2126" s="261" t="e">
        <f t="shared" si="466"/>
        <v>#N/A</v>
      </c>
      <c r="AP2126" s="261" t="e">
        <f t="shared" si="467"/>
        <v>#N/A</v>
      </c>
      <c r="AQ2126" s="261" t="e">
        <f t="shared" si="468"/>
        <v>#N/A</v>
      </c>
      <c r="BB2126">
        <f t="shared" si="471"/>
        <v>0</v>
      </c>
      <c r="BC2126">
        <f t="shared" si="469"/>
        <v>0</v>
      </c>
      <c r="BD2126" s="28">
        <f t="shared" si="470"/>
        <v>0</v>
      </c>
    </row>
    <row r="2127" spans="37:56" x14ac:dyDescent="0.25">
      <c r="AK2127">
        <v>0</v>
      </c>
      <c r="AL2127" t="e">
        <f t="shared" si="463"/>
        <v>#N/A</v>
      </c>
      <c r="AM2127" t="e">
        <f t="shared" si="464"/>
        <v>#N/A</v>
      </c>
      <c r="AN2127" t="e">
        <f t="shared" si="465"/>
        <v>#N/A</v>
      </c>
      <c r="AO2127" s="261" t="e">
        <f t="shared" si="466"/>
        <v>#N/A</v>
      </c>
      <c r="AP2127" s="261" t="e">
        <f t="shared" si="467"/>
        <v>#N/A</v>
      </c>
      <c r="AQ2127" s="261" t="e">
        <f t="shared" si="468"/>
        <v>#N/A</v>
      </c>
      <c r="BB2127">
        <f t="shared" si="471"/>
        <v>0</v>
      </c>
      <c r="BC2127">
        <f t="shared" si="469"/>
        <v>0</v>
      </c>
      <c r="BD2127" s="28">
        <f t="shared" si="470"/>
        <v>0</v>
      </c>
    </row>
    <row r="2128" spans="37:56" x14ac:dyDescent="0.25">
      <c r="AK2128">
        <v>0</v>
      </c>
      <c r="AL2128" t="e">
        <f t="shared" si="463"/>
        <v>#N/A</v>
      </c>
      <c r="AM2128" t="e">
        <f t="shared" si="464"/>
        <v>#N/A</v>
      </c>
      <c r="AN2128" t="e">
        <f t="shared" si="465"/>
        <v>#N/A</v>
      </c>
      <c r="AO2128" s="261" t="e">
        <f t="shared" si="466"/>
        <v>#N/A</v>
      </c>
      <c r="AP2128" s="261" t="e">
        <f t="shared" si="467"/>
        <v>#N/A</v>
      </c>
      <c r="AQ2128" s="261" t="e">
        <f t="shared" si="468"/>
        <v>#N/A</v>
      </c>
      <c r="BB2128">
        <f t="shared" si="471"/>
        <v>0</v>
      </c>
      <c r="BC2128">
        <f t="shared" si="469"/>
        <v>0</v>
      </c>
      <c r="BD2128" s="28">
        <f t="shared" si="470"/>
        <v>0</v>
      </c>
    </row>
    <row r="2129" spans="37:56" x14ac:dyDescent="0.25">
      <c r="AK2129">
        <v>0</v>
      </c>
      <c r="AL2129" t="e">
        <f t="shared" si="463"/>
        <v>#N/A</v>
      </c>
      <c r="AM2129" t="e">
        <f t="shared" si="464"/>
        <v>#N/A</v>
      </c>
      <c r="AN2129" t="e">
        <f t="shared" si="465"/>
        <v>#N/A</v>
      </c>
      <c r="AO2129" s="261" t="e">
        <f t="shared" si="466"/>
        <v>#N/A</v>
      </c>
      <c r="AP2129" s="261" t="e">
        <f t="shared" si="467"/>
        <v>#N/A</v>
      </c>
      <c r="AQ2129" s="261" t="e">
        <f t="shared" si="468"/>
        <v>#N/A</v>
      </c>
      <c r="BB2129">
        <f t="shared" si="471"/>
        <v>0</v>
      </c>
      <c r="BC2129">
        <f t="shared" si="469"/>
        <v>0</v>
      </c>
      <c r="BD2129" s="28">
        <f t="shared" si="470"/>
        <v>0</v>
      </c>
    </row>
    <row r="2130" spans="37:56" x14ac:dyDescent="0.25">
      <c r="AK2130">
        <v>0</v>
      </c>
      <c r="AL2130" t="e">
        <f t="shared" si="463"/>
        <v>#N/A</v>
      </c>
      <c r="AM2130" t="e">
        <f t="shared" si="464"/>
        <v>#N/A</v>
      </c>
      <c r="AN2130" t="e">
        <f t="shared" si="465"/>
        <v>#N/A</v>
      </c>
      <c r="AO2130" s="261" t="e">
        <f t="shared" si="466"/>
        <v>#N/A</v>
      </c>
      <c r="AP2130" s="261" t="e">
        <f t="shared" si="467"/>
        <v>#N/A</v>
      </c>
      <c r="AQ2130" s="261" t="e">
        <f t="shared" si="468"/>
        <v>#N/A</v>
      </c>
      <c r="BB2130">
        <f t="shared" si="471"/>
        <v>0</v>
      </c>
      <c r="BC2130">
        <f t="shared" si="469"/>
        <v>0</v>
      </c>
      <c r="BD2130" s="28">
        <f t="shared" si="470"/>
        <v>0</v>
      </c>
    </row>
    <row r="2131" spans="37:56" x14ac:dyDescent="0.25">
      <c r="AK2131">
        <v>0</v>
      </c>
      <c r="AL2131" t="e">
        <f t="shared" si="463"/>
        <v>#N/A</v>
      </c>
      <c r="AM2131" t="e">
        <f t="shared" si="464"/>
        <v>#N/A</v>
      </c>
      <c r="AN2131" t="e">
        <f t="shared" si="465"/>
        <v>#N/A</v>
      </c>
      <c r="AO2131" s="261" t="e">
        <f t="shared" si="466"/>
        <v>#N/A</v>
      </c>
      <c r="AP2131" s="261" t="e">
        <f t="shared" si="467"/>
        <v>#N/A</v>
      </c>
      <c r="AQ2131" s="261" t="e">
        <f t="shared" si="468"/>
        <v>#N/A</v>
      </c>
      <c r="BB2131">
        <f t="shared" si="471"/>
        <v>0</v>
      </c>
      <c r="BC2131">
        <f t="shared" si="469"/>
        <v>0</v>
      </c>
      <c r="BD2131" s="28">
        <f t="shared" si="470"/>
        <v>0</v>
      </c>
    </row>
    <row r="2132" spans="37:56" x14ac:dyDescent="0.25">
      <c r="AK2132">
        <v>0</v>
      </c>
      <c r="AL2132" t="e">
        <f t="shared" si="463"/>
        <v>#N/A</v>
      </c>
      <c r="AM2132" t="e">
        <f t="shared" si="464"/>
        <v>#N/A</v>
      </c>
      <c r="AN2132" t="e">
        <f t="shared" si="465"/>
        <v>#N/A</v>
      </c>
      <c r="AO2132" s="261" t="e">
        <f t="shared" si="466"/>
        <v>#N/A</v>
      </c>
      <c r="AP2132" s="261" t="e">
        <f t="shared" si="467"/>
        <v>#N/A</v>
      </c>
      <c r="AQ2132" s="261" t="e">
        <f t="shared" si="468"/>
        <v>#N/A</v>
      </c>
      <c r="BB2132">
        <f t="shared" si="471"/>
        <v>0</v>
      </c>
      <c r="BC2132">
        <f t="shared" si="469"/>
        <v>0</v>
      </c>
      <c r="BD2132" s="28">
        <f t="shared" si="470"/>
        <v>0</v>
      </c>
    </row>
    <row r="2133" spans="37:56" x14ac:dyDescent="0.25">
      <c r="AK2133">
        <v>0</v>
      </c>
      <c r="AL2133" t="e">
        <f t="shared" si="463"/>
        <v>#N/A</v>
      </c>
      <c r="AM2133" t="e">
        <f t="shared" si="464"/>
        <v>#N/A</v>
      </c>
      <c r="AN2133" t="e">
        <f t="shared" si="465"/>
        <v>#N/A</v>
      </c>
      <c r="AO2133" s="261" t="e">
        <f t="shared" si="466"/>
        <v>#N/A</v>
      </c>
      <c r="AP2133" s="261" t="e">
        <f t="shared" si="467"/>
        <v>#N/A</v>
      </c>
      <c r="AQ2133" s="261" t="e">
        <f t="shared" si="468"/>
        <v>#N/A</v>
      </c>
      <c r="BB2133">
        <f t="shared" si="471"/>
        <v>0</v>
      </c>
      <c r="BC2133">
        <f t="shared" si="469"/>
        <v>0</v>
      </c>
      <c r="BD2133" s="28">
        <f t="shared" si="470"/>
        <v>0</v>
      </c>
    </row>
    <row r="2134" spans="37:56" x14ac:dyDescent="0.25">
      <c r="AK2134">
        <v>0</v>
      </c>
      <c r="AL2134" t="e">
        <f t="shared" si="463"/>
        <v>#N/A</v>
      </c>
      <c r="AM2134" t="e">
        <f t="shared" si="464"/>
        <v>#N/A</v>
      </c>
      <c r="AN2134" t="e">
        <f t="shared" si="465"/>
        <v>#N/A</v>
      </c>
      <c r="AO2134" s="261" t="e">
        <f t="shared" si="466"/>
        <v>#N/A</v>
      </c>
      <c r="AP2134" s="261" t="e">
        <f t="shared" si="467"/>
        <v>#N/A</v>
      </c>
      <c r="AQ2134" s="261" t="e">
        <f t="shared" si="468"/>
        <v>#N/A</v>
      </c>
      <c r="BB2134">
        <f t="shared" si="471"/>
        <v>0</v>
      </c>
      <c r="BC2134">
        <f t="shared" si="469"/>
        <v>0</v>
      </c>
      <c r="BD2134" s="28">
        <f t="shared" si="470"/>
        <v>0</v>
      </c>
    </row>
    <row r="2135" spans="37:56" x14ac:dyDescent="0.25">
      <c r="AK2135">
        <v>0</v>
      </c>
      <c r="AL2135" t="e">
        <f t="shared" si="463"/>
        <v>#N/A</v>
      </c>
      <c r="AM2135" t="e">
        <f t="shared" si="464"/>
        <v>#N/A</v>
      </c>
      <c r="AN2135" t="e">
        <f t="shared" si="465"/>
        <v>#N/A</v>
      </c>
      <c r="AO2135" s="261" t="e">
        <f t="shared" si="466"/>
        <v>#N/A</v>
      </c>
      <c r="AP2135" s="261" t="e">
        <f t="shared" si="467"/>
        <v>#N/A</v>
      </c>
      <c r="AQ2135" s="261" t="e">
        <f t="shared" si="468"/>
        <v>#N/A</v>
      </c>
      <c r="BB2135">
        <f t="shared" si="471"/>
        <v>0</v>
      </c>
      <c r="BC2135">
        <f t="shared" si="469"/>
        <v>0</v>
      </c>
      <c r="BD2135" s="28">
        <f t="shared" si="470"/>
        <v>0</v>
      </c>
    </row>
    <row r="2136" spans="37:56" x14ac:dyDescent="0.25">
      <c r="AK2136">
        <v>0</v>
      </c>
      <c r="AL2136" t="e">
        <f t="shared" si="463"/>
        <v>#N/A</v>
      </c>
      <c r="AM2136" t="e">
        <f t="shared" si="464"/>
        <v>#N/A</v>
      </c>
      <c r="AN2136" t="e">
        <f t="shared" si="465"/>
        <v>#N/A</v>
      </c>
      <c r="AO2136" s="261" t="e">
        <f t="shared" si="466"/>
        <v>#N/A</v>
      </c>
      <c r="AP2136" s="261" t="e">
        <f t="shared" si="467"/>
        <v>#N/A</v>
      </c>
      <c r="AQ2136" s="261" t="e">
        <f t="shared" si="468"/>
        <v>#N/A</v>
      </c>
      <c r="BB2136">
        <f t="shared" si="471"/>
        <v>0</v>
      </c>
      <c r="BC2136">
        <f t="shared" si="469"/>
        <v>0</v>
      </c>
      <c r="BD2136" s="28">
        <f t="shared" si="470"/>
        <v>0</v>
      </c>
    </row>
    <row r="2137" spans="37:56" x14ac:dyDescent="0.25">
      <c r="AK2137">
        <v>0</v>
      </c>
      <c r="AL2137" t="e">
        <f t="shared" si="463"/>
        <v>#N/A</v>
      </c>
      <c r="AM2137" t="e">
        <f t="shared" si="464"/>
        <v>#N/A</v>
      </c>
      <c r="AN2137" t="e">
        <f t="shared" si="465"/>
        <v>#N/A</v>
      </c>
      <c r="AO2137" s="261" t="e">
        <f t="shared" si="466"/>
        <v>#N/A</v>
      </c>
      <c r="AP2137" s="261" t="e">
        <f t="shared" si="467"/>
        <v>#N/A</v>
      </c>
      <c r="AQ2137" s="261" t="e">
        <f t="shared" si="468"/>
        <v>#N/A</v>
      </c>
      <c r="BB2137">
        <f t="shared" si="471"/>
        <v>0</v>
      </c>
      <c r="BC2137">
        <f t="shared" si="469"/>
        <v>0</v>
      </c>
      <c r="BD2137" s="28">
        <f t="shared" si="470"/>
        <v>0</v>
      </c>
    </row>
    <row r="2138" spans="37:56" x14ac:dyDescent="0.25">
      <c r="AK2138">
        <v>0</v>
      </c>
      <c r="AL2138" t="e">
        <f t="shared" si="463"/>
        <v>#N/A</v>
      </c>
      <c r="AM2138" t="e">
        <f t="shared" si="464"/>
        <v>#N/A</v>
      </c>
      <c r="AN2138" t="e">
        <f t="shared" si="465"/>
        <v>#N/A</v>
      </c>
      <c r="AO2138" s="261" t="e">
        <f t="shared" si="466"/>
        <v>#N/A</v>
      </c>
      <c r="AP2138" s="261" t="e">
        <f t="shared" si="467"/>
        <v>#N/A</v>
      </c>
      <c r="AQ2138" s="261" t="e">
        <f t="shared" si="468"/>
        <v>#N/A</v>
      </c>
      <c r="BB2138">
        <f t="shared" si="471"/>
        <v>0</v>
      </c>
      <c r="BC2138">
        <f t="shared" si="469"/>
        <v>0</v>
      </c>
      <c r="BD2138" s="28">
        <f t="shared" si="470"/>
        <v>0</v>
      </c>
    </row>
    <row r="2139" spans="37:56" x14ac:dyDescent="0.25">
      <c r="AK2139">
        <v>0</v>
      </c>
      <c r="AL2139" t="e">
        <f t="shared" si="463"/>
        <v>#N/A</v>
      </c>
      <c r="AM2139" t="e">
        <f t="shared" si="464"/>
        <v>#N/A</v>
      </c>
      <c r="AN2139" t="e">
        <f t="shared" si="465"/>
        <v>#N/A</v>
      </c>
      <c r="AO2139" s="261" t="e">
        <f t="shared" si="466"/>
        <v>#N/A</v>
      </c>
      <c r="AP2139" s="261" t="e">
        <f t="shared" si="467"/>
        <v>#N/A</v>
      </c>
      <c r="AQ2139" s="261" t="e">
        <f t="shared" si="468"/>
        <v>#N/A</v>
      </c>
      <c r="BB2139">
        <f t="shared" si="471"/>
        <v>0</v>
      </c>
      <c r="BC2139">
        <f t="shared" si="469"/>
        <v>0</v>
      </c>
      <c r="BD2139" s="28">
        <f t="shared" si="470"/>
        <v>0</v>
      </c>
    </row>
    <row r="2140" spans="37:56" x14ac:dyDescent="0.25">
      <c r="AK2140">
        <v>0</v>
      </c>
      <c r="AL2140" t="e">
        <f t="shared" si="463"/>
        <v>#N/A</v>
      </c>
      <c r="AM2140" t="e">
        <f t="shared" si="464"/>
        <v>#N/A</v>
      </c>
      <c r="AN2140" t="e">
        <f t="shared" si="465"/>
        <v>#N/A</v>
      </c>
      <c r="AO2140" s="261" t="e">
        <f t="shared" si="466"/>
        <v>#N/A</v>
      </c>
      <c r="AP2140" s="261" t="e">
        <f t="shared" si="467"/>
        <v>#N/A</v>
      </c>
      <c r="AQ2140" s="261" t="e">
        <f t="shared" si="468"/>
        <v>#N/A</v>
      </c>
      <c r="BB2140">
        <f t="shared" si="471"/>
        <v>0</v>
      </c>
      <c r="BC2140">
        <f t="shared" si="469"/>
        <v>0</v>
      </c>
      <c r="BD2140" s="28">
        <f t="shared" si="470"/>
        <v>0</v>
      </c>
    </row>
    <row r="2141" spans="37:56" x14ac:dyDescent="0.25">
      <c r="AK2141">
        <v>0</v>
      </c>
      <c r="AL2141" t="e">
        <f t="shared" si="463"/>
        <v>#N/A</v>
      </c>
      <c r="AM2141" t="e">
        <f t="shared" si="464"/>
        <v>#N/A</v>
      </c>
      <c r="AN2141" t="e">
        <f t="shared" si="465"/>
        <v>#N/A</v>
      </c>
      <c r="AO2141" s="261" t="e">
        <f t="shared" si="466"/>
        <v>#N/A</v>
      </c>
      <c r="AP2141" s="261" t="e">
        <f t="shared" si="467"/>
        <v>#N/A</v>
      </c>
      <c r="AQ2141" s="261" t="e">
        <f t="shared" si="468"/>
        <v>#N/A</v>
      </c>
      <c r="BB2141">
        <f t="shared" si="471"/>
        <v>0</v>
      </c>
      <c r="BC2141">
        <f t="shared" si="469"/>
        <v>0</v>
      </c>
      <c r="BD2141" s="28">
        <f t="shared" si="470"/>
        <v>0</v>
      </c>
    </row>
    <row r="2142" spans="37:56" x14ac:dyDescent="0.25">
      <c r="AK2142">
        <v>0</v>
      </c>
      <c r="AL2142" t="e">
        <f t="shared" si="463"/>
        <v>#N/A</v>
      </c>
      <c r="AM2142" t="e">
        <f t="shared" si="464"/>
        <v>#N/A</v>
      </c>
      <c r="AN2142" t="e">
        <f t="shared" si="465"/>
        <v>#N/A</v>
      </c>
      <c r="AO2142" s="261" t="e">
        <f t="shared" si="466"/>
        <v>#N/A</v>
      </c>
      <c r="AP2142" s="261" t="e">
        <f t="shared" si="467"/>
        <v>#N/A</v>
      </c>
      <c r="AQ2142" s="261" t="e">
        <f t="shared" si="468"/>
        <v>#N/A</v>
      </c>
      <c r="BB2142">
        <f t="shared" si="471"/>
        <v>0</v>
      </c>
      <c r="BC2142">
        <f t="shared" si="469"/>
        <v>0</v>
      </c>
      <c r="BD2142" s="28">
        <f t="shared" si="470"/>
        <v>0</v>
      </c>
    </row>
    <row r="2143" spans="37:56" x14ac:dyDescent="0.25">
      <c r="AK2143">
        <v>0</v>
      </c>
      <c r="AL2143" t="e">
        <f t="shared" si="463"/>
        <v>#N/A</v>
      </c>
      <c r="AM2143" t="e">
        <f t="shared" si="464"/>
        <v>#N/A</v>
      </c>
      <c r="AN2143" t="e">
        <f t="shared" si="465"/>
        <v>#N/A</v>
      </c>
      <c r="AO2143" s="261" t="e">
        <f t="shared" si="466"/>
        <v>#N/A</v>
      </c>
      <c r="AP2143" s="261" t="e">
        <f t="shared" si="467"/>
        <v>#N/A</v>
      </c>
      <c r="AQ2143" s="261" t="e">
        <f t="shared" si="468"/>
        <v>#N/A</v>
      </c>
      <c r="BB2143">
        <f t="shared" si="471"/>
        <v>0</v>
      </c>
      <c r="BC2143">
        <f t="shared" si="469"/>
        <v>0</v>
      </c>
      <c r="BD2143" s="28">
        <f t="shared" si="470"/>
        <v>0</v>
      </c>
    </row>
    <row r="2144" spans="37:56" x14ac:dyDescent="0.25">
      <c r="AK2144">
        <v>0</v>
      </c>
      <c r="AL2144" t="e">
        <f t="shared" si="463"/>
        <v>#N/A</v>
      </c>
      <c r="AM2144" t="e">
        <f t="shared" si="464"/>
        <v>#N/A</v>
      </c>
      <c r="AN2144" t="e">
        <f t="shared" si="465"/>
        <v>#N/A</v>
      </c>
      <c r="AO2144" s="261" t="e">
        <f t="shared" si="466"/>
        <v>#N/A</v>
      </c>
      <c r="AP2144" s="261" t="e">
        <f t="shared" si="467"/>
        <v>#N/A</v>
      </c>
      <c r="AQ2144" s="261" t="e">
        <f t="shared" si="468"/>
        <v>#N/A</v>
      </c>
      <c r="BB2144">
        <f t="shared" si="471"/>
        <v>0</v>
      </c>
      <c r="BC2144">
        <f t="shared" si="469"/>
        <v>0</v>
      </c>
      <c r="BD2144" s="28">
        <f t="shared" si="470"/>
        <v>0</v>
      </c>
    </row>
    <row r="2145" spans="37:56" x14ac:dyDescent="0.25">
      <c r="AK2145">
        <v>0</v>
      </c>
      <c r="AL2145" t="e">
        <f t="shared" si="463"/>
        <v>#N/A</v>
      </c>
      <c r="AM2145" t="e">
        <f t="shared" si="464"/>
        <v>#N/A</v>
      </c>
      <c r="AN2145" t="e">
        <f t="shared" si="465"/>
        <v>#N/A</v>
      </c>
      <c r="AO2145" s="261" t="e">
        <f t="shared" si="466"/>
        <v>#N/A</v>
      </c>
      <c r="AP2145" s="261" t="e">
        <f t="shared" si="467"/>
        <v>#N/A</v>
      </c>
      <c r="AQ2145" s="261" t="e">
        <f t="shared" si="468"/>
        <v>#N/A</v>
      </c>
      <c r="BB2145">
        <f t="shared" si="471"/>
        <v>0</v>
      </c>
      <c r="BC2145">
        <f t="shared" si="469"/>
        <v>0</v>
      </c>
      <c r="BD2145" s="28">
        <f t="shared" si="470"/>
        <v>0</v>
      </c>
    </row>
    <row r="2146" spans="37:56" x14ac:dyDescent="0.25">
      <c r="AK2146">
        <v>0</v>
      </c>
      <c r="AL2146" t="e">
        <f t="shared" si="463"/>
        <v>#N/A</v>
      </c>
      <c r="AM2146" t="e">
        <f t="shared" si="464"/>
        <v>#N/A</v>
      </c>
      <c r="AN2146" t="e">
        <f t="shared" si="465"/>
        <v>#N/A</v>
      </c>
      <c r="AO2146" s="261" t="e">
        <f t="shared" si="466"/>
        <v>#N/A</v>
      </c>
      <c r="AP2146" s="261" t="e">
        <f t="shared" si="467"/>
        <v>#N/A</v>
      </c>
      <c r="AQ2146" s="261" t="e">
        <f t="shared" si="468"/>
        <v>#N/A</v>
      </c>
      <c r="BB2146">
        <f t="shared" si="471"/>
        <v>0</v>
      </c>
      <c r="BC2146">
        <f t="shared" si="469"/>
        <v>0</v>
      </c>
      <c r="BD2146" s="28">
        <f t="shared" si="470"/>
        <v>0</v>
      </c>
    </row>
    <row r="2147" spans="37:56" x14ac:dyDescent="0.25">
      <c r="AK2147">
        <v>0</v>
      </c>
      <c r="AL2147" t="e">
        <f t="shared" si="463"/>
        <v>#N/A</v>
      </c>
      <c r="AM2147" t="e">
        <f t="shared" si="464"/>
        <v>#N/A</v>
      </c>
      <c r="AN2147" t="e">
        <f t="shared" si="465"/>
        <v>#N/A</v>
      </c>
      <c r="AO2147" s="261" t="e">
        <f t="shared" si="466"/>
        <v>#N/A</v>
      </c>
      <c r="AP2147" s="261" t="e">
        <f t="shared" si="467"/>
        <v>#N/A</v>
      </c>
      <c r="AQ2147" s="261" t="e">
        <f t="shared" si="468"/>
        <v>#N/A</v>
      </c>
      <c r="BB2147">
        <f t="shared" si="471"/>
        <v>0</v>
      </c>
      <c r="BC2147">
        <f t="shared" si="469"/>
        <v>0</v>
      </c>
      <c r="BD2147" s="28">
        <f t="shared" si="470"/>
        <v>0</v>
      </c>
    </row>
    <row r="2148" spans="37:56" x14ac:dyDescent="0.25">
      <c r="AK2148">
        <v>0</v>
      </c>
      <c r="AL2148" t="e">
        <f t="shared" si="463"/>
        <v>#N/A</v>
      </c>
      <c r="AM2148" t="e">
        <f t="shared" si="464"/>
        <v>#N/A</v>
      </c>
      <c r="AN2148" t="e">
        <f t="shared" si="465"/>
        <v>#N/A</v>
      </c>
      <c r="AO2148" s="261" t="e">
        <f t="shared" si="466"/>
        <v>#N/A</v>
      </c>
      <c r="AP2148" s="261" t="e">
        <f t="shared" si="467"/>
        <v>#N/A</v>
      </c>
      <c r="AQ2148" s="261" t="e">
        <f t="shared" si="468"/>
        <v>#N/A</v>
      </c>
      <c r="BB2148">
        <f t="shared" si="471"/>
        <v>0</v>
      </c>
      <c r="BC2148">
        <f t="shared" si="469"/>
        <v>0</v>
      </c>
      <c r="BD2148" s="28">
        <f t="shared" si="470"/>
        <v>0</v>
      </c>
    </row>
    <row r="2149" spans="37:56" x14ac:dyDescent="0.25">
      <c r="AK2149">
        <v>0</v>
      </c>
      <c r="AL2149" t="e">
        <f t="shared" si="463"/>
        <v>#N/A</v>
      </c>
      <c r="AM2149" t="e">
        <f t="shared" si="464"/>
        <v>#N/A</v>
      </c>
      <c r="AN2149" t="e">
        <f t="shared" si="465"/>
        <v>#N/A</v>
      </c>
      <c r="AO2149" s="261" t="e">
        <f t="shared" si="466"/>
        <v>#N/A</v>
      </c>
      <c r="AP2149" s="261" t="e">
        <f t="shared" si="467"/>
        <v>#N/A</v>
      </c>
      <c r="AQ2149" s="261" t="e">
        <f t="shared" si="468"/>
        <v>#N/A</v>
      </c>
      <c r="BB2149">
        <f t="shared" si="471"/>
        <v>0</v>
      </c>
      <c r="BC2149">
        <f t="shared" si="469"/>
        <v>0</v>
      </c>
      <c r="BD2149" s="28">
        <f t="shared" si="470"/>
        <v>0</v>
      </c>
    </row>
    <row r="2150" spans="37:56" x14ac:dyDescent="0.25">
      <c r="AK2150">
        <v>0</v>
      </c>
      <c r="AL2150" t="e">
        <f t="shared" si="463"/>
        <v>#N/A</v>
      </c>
      <c r="AM2150" t="e">
        <f t="shared" si="464"/>
        <v>#N/A</v>
      </c>
      <c r="AN2150" t="e">
        <f t="shared" si="465"/>
        <v>#N/A</v>
      </c>
      <c r="AO2150" s="261" t="e">
        <f t="shared" si="466"/>
        <v>#N/A</v>
      </c>
      <c r="AP2150" s="261" t="e">
        <f t="shared" si="467"/>
        <v>#N/A</v>
      </c>
      <c r="AQ2150" s="261" t="e">
        <f t="shared" si="468"/>
        <v>#N/A</v>
      </c>
      <c r="BB2150">
        <f t="shared" si="471"/>
        <v>0</v>
      </c>
      <c r="BC2150">
        <f t="shared" si="469"/>
        <v>0</v>
      </c>
      <c r="BD2150" s="28">
        <f t="shared" si="470"/>
        <v>0</v>
      </c>
    </row>
    <row r="2151" spans="37:56" x14ac:dyDescent="0.25">
      <c r="AK2151">
        <v>0</v>
      </c>
      <c r="AL2151" t="e">
        <f t="shared" si="463"/>
        <v>#N/A</v>
      </c>
      <c r="AM2151" t="e">
        <f t="shared" si="464"/>
        <v>#N/A</v>
      </c>
      <c r="AN2151" t="e">
        <f t="shared" si="465"/>
        <v>#N/A</v>
      </c>
      <c r="AO2151" s="261" t="e">
        <f t="shared" si="466"/>
        <v>#N/A</v>
      </c>
      <c r="AP2151" s="261" t="e">
        <f t="shared" si="467"/>
        <v>#N/A</v>
      </c>
      <c r="AQ2151" s="261" t="e">
        <f t="shared" si="468"/>
        <v>#N/A</v>
      </c>
      <c r="BB2151">
        <f t="shared" si="471"/>
        <v>0</v>
      </c>
      <c r="BC2151">
        <f t="shared" si="469"/>
        <v>0</v>
      </c>
      <c r="BD2151" s="28">
        <f t="shared" si="470"/>
        <v>0</v>
      </c>
    </row>
    <row r="2152" spans="37:56" x14ac:dyDescent="0.25">
      <c r="AK2152">
        <v>0</v>
      </c>
      <c r="AL2152" t="e">
        <f t="shared" si="463"/>
        <v>#N/A</v>
      </c>
      <c r="AM2152" t="e">
        <f t="shared" si="464"/>
        <v>#N/A</v>
      </c>
      <c r="AN2152" t="e">
        <f t="shared" si="465"/>
        <v>#N/A</v>
      </c>
      <c r="AO2152" s="261" t="e">
        <f t="shared" si="466"/>
        <v>#N/A</v>
      </c>
      <c r="AP2152" s="261" t="e">
        <f t="shared" si="467"/>
        <v>#N/A</v>
      </c>
      <c r="AQ2152" s="261" t="e">
        <f t="shared" si="468"/>
        <v>#N/A</v>
      </c>
      <c r="BB2152">
        <f t="shared" si="471"/>
        <v>0</v>
      </c>
      <c r="BC2152">
        <f t="shared" si="469"/>
        <v>0</v>
      </c>
      <c r="BD2152" s="28">
        <f t="shared" si="470"/>
        <v>0</v>
      </c>
    </row>
    <row r="2153" spans="37:56" x14ac:dyDescent="0.25">
      <c r="AK2153">
        <v>0</v>
      </c>
      <c r="AL2153" t="e">
        <f t="shared" si="463"/>
        <v>#N/A</v>
      </c>
      <c r="AM2153" t="e">
        <f t="shared" si="464"/>
        <v>#N/A</v>
      </c>
      <c r="AN2153" t="e">
        <f t="shared" si="465"/>
        <v>#N/A</v>
      </c>
      <c r="AO2153" s="261" t="e">
        <f t="shared" si="466"/>
        <v>#N/A</v>
      </c>
      <c r="AP2153" s="261" t="e">
        <f t="shared" si="467"/>
        <v>#N/A</v>
      </c>
      <c r="AQ2153" s="261" t="e">
        <f t="shared" si="468"/>
        <v>#N/A</v>
      </c>
      <c r="BB2153">
        <f t="shared" si="471"/>
        <v>0</v>
      </c>
      <c r="BC2153">
        <f t="shared" si="469"/>
        <v>0</v>
      </c>
      <c r="BD2153" s="28">
        <f t="shared" si="470"/>
        <v>0</v>
      </c>
    </row>
    <row r="2154" spans="37:56" x14ac:dyDescent="0.25">
      <c r="AK2154">
        <v>0</v>
      </c>
      <c r="AL2154" t="e">
        <f t="shared" si="463"/>
        <v>#N/A</v>
      </c>
      <c r="AM2154" t="e">
        <f t="shared" si="464"/>
        <v>#N/A</v>
      </c>
      <c r="AN2154" t="e">
        <f t="shared" si="465"/>
        <v>#N/A</v>
      </c>
      <c r="AO2154" s="261" t="e">
        <f t="shared" si="466"/>
        <v>#N/A</v>
      </c>
      <c r="AP2154" s="261" t="e">
        <f t="shared" si="467"/>
        <v>#N/A</v>
      </c>
      <c r="AQ2154" s="261" t="e">
        <f t="shared" si="468"/>
        <v>#N/A</v>
      </c>
      <c r="BB2154">
        <f t="shared" si="471"/>
        <v>0</v>
      </c>
      <c r="BC2154">
        <f t="shared" si="469"/>
        <v>0</v>
      </c>
      <c r="BD2154" s="28">
        <f t="shared" si="470"/>
        <v>0</v>
      </c>
    </row>
    <row r="2155" spans="37:56" x14ac:dyDescent="0.25">
      <c r="AK2155">
        <v>0</v>
      </c>
      <c r="AL2155" t="e">
        <f t="shared" si="463"/>
        <v>#N/A</v>
      </c>
      <c r="AM2155" t="e">
        <f t="shared" si="464"/>
        <v>#N/A</v>
      </c>
      <c r="AN2155" t="e">
        <f t="shared" si="465"/>
        <v>#N/A</v>
      </c>
      <c r="AO2155" s="261" t="e">
        <f t="shared" si="466"/>
        <v>#N/A</v>
      </c>
      <c r="AP2155" s="261" t="e">
        <f t="shared" si="467"/>
        <v>#N/A</v>
      </c>
      <c r="AQ2155" s="261" t="e">
        <f t="shared" si="468"/>
        <v>#N/A</v>
      </c>
      <c r="BB2155">
        <f t="shared" si="471"/>
        <v>0</v>
      </c>
      <c r="BC2155">
        <f t="shared" si="469"/>
        <v>0</v>
      </c>
      <c r="BD2155" s="28">
        <f t="shared" si="470"/>
        <v>0</v>
      </c>
    </row>
    <row r="2156" spans="37:56" x14ac:dyDescent="0.25">
      <c r="AK2156">
        <v>0</v>
      </c>
      <c r="AL2156" t="e">
        <f t="shared" si="463"/>
        <v>#N/A</v>
      </c>
      <c r="AM2156" t="e">
        <f t="shared" si="464"/>
        <v>#N/A</v>
      </c>
      <c r="AN2156" t="e">
        <f t="shared" si="465"/>
        <v>#N/A</v>
      </c>
      <c r="AO2156" s="261" t="e">
        <f t="shared" si="466"/>
        <v>#N/A</v>
      </c>
      <c r="AP2156" s="261" t="e">
        <f t="shared" si="467"/>
        <v>#N/A</v>
      </c>
      <c r="AQ2156" s="261" t="e">
        <f t="shared" si="468"/>
        <v>#N/A</v>
      </c>
      <c r="BB2156">
        <f t="shared" si="471"/>
        <v>0</v>
      </c>
      <c r="BC2156">
        <f t="shared" si="469"/>
        <v>0</v>
      </c>
      <c r="BD2156" s="28">
        <f t="shared" si="470"/>
        <v>0</v>
      </c>
    </row>
    <row r="2157" spans="37:56" x14ac:dyDescent="0.25">
      <c r="AK2157">
        <v>0</v>
      </c>
      <c r="AL2157" t="e">
        <f t="shared" si="463"/>
        <v>#N/A</v>
      </c>
      <c r="AM2157" t="e">
        <f t="shared" si="464"/>
        <v>#N/A</v>
      </c>
      <c r="AN2157" t="e">
        <f t="shared" si="465"/>
        <v>#N/A</v>
      </c>
      <c r="AO2157" s="261" t="e">
        <f t="shared" si="466"/>
        <v>#N/A</v>
      </c>
      <c r="AP2157" s="261" t="e">
        <f t="shared" si="467"/>
        <v>#N/A</v>
      </c>
      <c r="AQ2157" s="261" t="e">
        <f t="shared" si="468"/>
        <v>#N/A</v>
      </c>
      <c r="BB2157">
        <f t="shared" si="471"/>
        <v>0</v>
      </c>
      <c r="BC2157">
        <f t="shared" si="469"/>
        <v>0</v>
      </c>
      <c r="BD2157" s="28">
        <f t="shared" si="470"/>
        <v>0</v>
      </c>
    </row>
    <row r="2158" spans="37:56" x14ac:dyDescent="0.25">
      <c r="AK2158">
        <v>0</v>
      </c>
      <c r="AL2158" t="e">
        <f t="shared" si="463"/>
        <v>#N/A</v>
      </c>
      <c r="AM2158" t="e">
        <f t="shared" si="464"/>
        <v>#N/A</v>
      </c>
      <c r="AN2158" t="e">
        <f t="shared" si="465"/>
        <v>#N/A</v>
      </c>
      <c r="AO2158" s="261" t="e">
        <f t="shared" si="466"/>
        <v>#N/A</v>
      </c>
      <c r="AP2158" s="261" t="e">
        <f t="shared" si="467"/>
        <v>#N/A</v>
      </c>
      <c r="AQ2158" s="261" t="e">
        <f t="shared" si="468"/>
        <v>#N/A</v>
      </c>
      <c r="BB2158">
        <f t="shared" si="471"/>
        <v>0</v>
      </c>
      <c r="BC2158">
        <f t="shared" si="469"/>
        <v>0</v>
      </c>
      <c r="BD2158" s="28">
        <f t="shared" si="470"/>
        <v>0</v>
      </c>
    </row>
    <row r="2159" spans="37:56" x14ac:dyDescent="0.25">
      <c r="AK2159">
        <v>0</v>
      </c>
      <c r="AL2159" t="e">
        <f t="shared" si="463"/>
        <v>#N/A</v>
      </c>
      <c r="AM2159" t="e">
        <f t="shared" si="464"/>
        <v>#N/A</v>
      </c>
      <c r="AN2159" t="e">
        <f t="shared" si="465"/>
        <v>#N/A</v>
      </c>
      <c r="AO2159" s="261" t="e">
        <f t="shared" si="466"/>
        <v>#N/A</v>
      </c>
      <c r="AP2159" s="261" t="e">
        <f t="shared" si="467"/>
        <v>#N/A</v>
      </c>
      <c r="AQ2159" s="261" t="e">
        <f t="shared" si="468"/>
        <v>#N/A</v>
      </c>
      <c r="BB2159">
        <f t="shared" si="471"/>
        <v>0</v>
      </c>
      <c r="BC2159">
        <f t="shared" si="469"/>
        <v>0</v>
      </c>
      <c r="BD2159" s="28">
        <f t="shared" si="470"/>
        <v>0</v>
      </c>
    </row>
    <row r="2160" spans="37:56" x14ac:dyDescent="0.25">
      <c r="AK2160">
        <v>0</v>
      </c>
      <c r="AL2160" t="e">
        <f t="shared" si="463"/>
        <v>#N/A</v>
      </c>
      <c r="AM2160" t="e">
        <f t="shared" si="464"/>
        <v>#N/A</v>
      </c>
      <c r="AN2160" t="e">
        <f t="shared" si="465"/>
        <v>#N/A</v>
      </c>
      <c r="AO2160" s="261" t="e">
        <f t="shared" si="466"/>
        <v>#N/A</v>
      </c>
      <c r="AP2160" s="261" t="e">
        <f t="shared" si="467"/>
        <v>#N/A</v>
      </c>
      <c r="AQ2160" s="261" t="e">
        <f t="shared" si="468"/>
        <v>#N/A</v>
      </c>
      <c r="BB2160">
        <f t="shared" si="471"/>
        <v>0</v>
      </c>
      <c r="BC2160">
        <f t="shared" si="469"/>
        <v>0</v>
      </c>
      <c r="BD2160" s="28">
        <f t="shared" si="470"/>
        <v>0</v>
      </c>
    </row>
    <row r="2161" spans="37:56" x14ac:dyDescent="0.25">
      <c r="AK2161">
        <v>0</v>
      </c>
      <c r="AL2161" t="e">
        <f t="shared" si="463"/>
        <v>#N/A</v>
      </c>
      <c r="AM2161" t="e">
        <f t="shared" si="464"/>
        <v>#N/A</v>
      </c>
      <c r="AN2161" t="e">
        <f t="shared" si="465"/>
        <v>#N/A</v>
      </c>
      <c r="AO2161" s="261" t="e">
        <f t="shared" si="466"/>
        <v>#N/A</v>
      </c>
      <c r="AP2161" s="261" t="e">
        <f t="shared" si="467"/>
        <v>#N/A</v>
      </c>
      <c r="AQ2161" s="261" t="e">
        <f t="shared" si="468"/>
        <v>#N/A</v>
      </c>
      <c r="BB2161">
        <f t="shared" si="471"/>
        <v>0</v>
      </c>
      <c r="BC2161">
        <f t="shared" si="469"/>
        <v>0</v>
      </c>
      <c r="BD2161" s="28">
        <f t="shared" si="470"/>
        <v>0</v>
      </c>
    </row>
    <row r="2162" spans="37:56" x14ac:dyDescent="0.25">
      <c r="AK2162">
        <v>0</v>
      </c>
      <c r="AL2162" t="e">
        <f t="shared" si="463"/>
        <v>#N/A</v>
      </c>
      <c r="AM2162" t="e">
        <f t="shared" si="464"/>
        <v>#N/A</v>
      </c>
      <c r="AN2162" t="e">
        <f t="shared" si="465"/>
        <v>#N/A</v>
      </c>
      <c r="AO2162" s="261" t="e">
        <f t="shared" si="466"/>
        <v>#N/A</v>
      </c>
      <c r="AP2162" s="261" t="e">
        <f t="shared" si="467"/>
        <v>#N/A</v>
      </c>
      <c r="AQ2162" s="261" t="e">
        <f t="shared" si="468"/>
        <v>#N/A</v>
      </c>
      <c r="BB2162">
        <f t="shared" si="471"/>
        <v>0</v>
      </c>
      <c r="BC2162">
        <f t="shared" si="469"/>
        <v>0</v>
      </c>
      <c r="BD2162" s="28">
        <f t="shared" si="470"/>
        <v>0</v>
      </c>
    </row>
    <row r="2163" spans="37:56" x14ac:dyDescent="0.25">
      <c r="AK2163">
        <v>0</v>
      </c>
      <c r="AL2163" t="e">
        <f t="shared" si="463"/>
        <v>#N/A</v>
      </c>
      <c r="AM2163" t="e">
        <f t="shared" si="464"/>
        <v>#N/A</v>
      </c>
      <c r="AN2163" t="e">
        <f t="shared" si="465"/>
        <v>#N/A</v>
      </c>
      <c r="AO2163" s="261" t="e">
        <f t="shared" si="466"/>
        <v>#N/A</v>
      </c>
      <c r="AP2163" s="261" t="e">
        <f t="shared" si="467"/>
        <v>#N/A</v>
      </c>
      <c r="AQ2163" s="261" t="e">
        <f t="shared" si="468"/>
        <v>#N/A</v>
      </c>
      <c r="BB2163">
        <f t="shared" si="471"/>
        <v>0</v>
      </c>
      <c r="BC2163">
        <f t="shared" si="469"/>
        <v>0</v>
      </c>
      <c r="BD2163" s="28">
        <f t="shared" si="470"/>
        <v>0</v>
      </c>
    </row>
    <row r="2164" spans="37:56" x14ac:dyDescent="0.25">
      <c r="AK2164">
        <v>0</v>
      </c>
      <c r="AL2164" t="e">
        <f t="shared" si="463"/>
        <v>#N/A</v>
      </c>
      <c r="AM2164" t="e">
        <f t="shared" si="464"/>
        <v>#N/A</v>
      </c>
      <c r="AN2164" t="e">
        <f t="shared" si="465"/>
        <v>#N/A</v>
      </c>
      <c r="AO2164" s="261" t="e">
        <f t="shared" si="466"/>
        <v>#N/A</v>
      </c>
      <c r="AP2164" s="261" t="e">
        <f t="shared" si="467"/>
        <v>#N/A</v>
      </c>
      <c r="AQ2164" s="261" t="e">
        <f t="shared" si="468"/>
        <v>#N/A</v>
      </c>
      <c r="BB2164">
        <f t="shared" si="471"/>
        <v>0</v>
      </c>
      <c r="BC2164">
        <f t="shared" si="469"/>
        <v>0</v>
      </c>
      <c r="BD2164" s="28">
        <f t="shared" si="470"/>
        <v>0</v>
      </c>
    </row>
    <row r="2165" spans="37:56" x14ac:dyDescent="0.25">
      <c r="AK2165">
        <v>0</v>
      </c>
      <c r="AL2165" t="e">
        <f t="shared" si="463"/>
        <v>#N/A</v>
      </c>
      <c r="AM2165" t="e">
        <f t="shared" si="464"/>
        <v>#N/A</v>
      </c>
      <c r="AN2165" t="e">
        <f t="shared" si="465"/>
        <v>#N/A</v>
      </c>
      <c r="AO2165" s="261" t="e">
        <f t="shared" si="466"/>
        <v>#N/A</v>
      </c>
      <c r="AP2165" s="261" t="e">
        <f t="shared" si="467"/>
        <v>#N/A</v>
      </c>
      <c r="AQ2165" s="261" t="e">
        <f t="shared" si="468"/>
        <v>#N/A</v>
      </c>
      <c r="BB2165">
        <f t="shared" si="471"/>
        <v>0</v>
      </c>
      <c r="BC2165">
        <f t="shared" si="469"/>
        <v>0</v>
      </c>
      <c r="BD2165" s="28">
        <f t="shared" si="470"/>
        <v>0</v>
      </c>
    </row>
    <row r="2166" spans="37:56" x14ac:dyDescent="0.25">
      <c r="AK2166">
        <v>0</v>
      </c>
      <c r="AL2166" t="e">
        <f t="shared" si="463"/>
        <v>#N/A</v>
      </c>
      <c r="AM2166" t="e">
        <f t="shared" si="464"/>
        <v>#N/A</v>
      </c>
      <c r="AN2166" t="e">
        <f t="shared" si="465"/>
        <v>#N/A</v>
      </c>
      <c r="AO2166" s="261" t="e">
        <f t="shared" si="466"/>
        <v>#N/A</v>
      </c>
      <c r="AP2166" s="261" t="e">
        <f t="shared" si="467"/>
        <v>#N/A</v>
      </c>
      <c r="AQ2166" s="261" t="e">
        <f t="shared" si="468"/>
        <v>#N/A</v>
      </c>
      <c r="BB2166">
        <f t="shared" si="471"/>
        <v>0</v>
      </c>
      <c r="BC2166">
        <f t="shared" si="469"/>
        <v>0</v>
      </c>
      <c r="BD2166" s="28">
        <f t="shared" si="470"/>
        <v>0</v>
      </c>
    </row>
    <row r="2167" spans="37:56" x14ac:dyDescent="0.25">
      <c r="AK2167">
        <v>0</v>
      </c>
      <c r="AL2167" t="e">
        <f t="shared" si="463"/>
        <v>#N/A</v>
      </c>
      <c r="AM2167" t="e">
        <f t="shared" si="464"/>
        <v>#N/A</v>
      </c>
      <c r="AN2167" t="e">
        <f t="shared" si="465"/>
        <v>#N/A</v>
      </c>
      <c r="AO2167" s="261" t="e">
        <f t="shared" si="466"/>
        <v>#N/A</v>
      </c>
      <c r="AP2167" s="261" t="e">
        <f t="shared" si="467"/>
        <v>#N/A</v>
      </c>
      <c r="AQ2167" s="261" t="e">
        <f t="shared" si="468"/>
        <v>#N/A</v>
      </c>
      <c r="BB2167">
        <f t="shared" si="471"/>
        <v>0</v>
      </c>
      <c r="BC2167">
        <f t="shared" si="469"/>
        <v>0</v>
      </c>
      <c r="BD2167" s="28">
        <f t="shared" si="470"/>
        <v>0</v>
      </c>
    </row>
    <row r="2168" spans="37:56" x14ac:dyDescent="0.25">
      <c r="AK2168">
        <v>0</v>
      </c>
      <c r="AL2168" t="e">
        <f t="shared" si="463"/>
        <v>#N/A</v>
      </c>
      <c r="AM2168" t="e">
        <f t="shared" si="464"/>
        <v>#N/A</v>
      </c>
      <c r="AN2168" t="e">
        <f t="shared" si="465"/>
        <v>#N/A</v>
      </c>
      <c r="AO2168" s="261" t="e">
        <f t="shared" si="466"/>
        <v>#N/A</v>
      </c>
      <c r="AP2168" s="261" t="e">
        <f t="shared" si="467"/>
        <v>#N/A</v>
      </c>
      <c r="AQ2168" s="261" t="e">
        <f t="shared" si="468"/>
        <v>#N/A</v>
      </c>
      <c r="BB2168">
        <f t="shared" si="471"/>
        <v>0</v>
      </c>
      <c r="BC2168">
        <f t="shared" si="469"/>
        <v>0</v>
      </c>
      <c r="BD2168" s="28">
        <f t="shared" si="470"/>
        <v>0</v>
      </c>
    </row>
    <row r="2169" spans="37:56" x14ac:dyDescent="0.25">
      <c r="AK2169">
        <v>0</v>
      </c>
      <c r="AL2169" t="e">
        <f t="shared" si="463"/>
        <v>#N/A</v>
      </c>
      <c r="AM2169" t="e">
        <f t="shared" si="464"/>
        <v>#N/A</v>
      </c>
      <c r="AN2169" t="e">
        <f t="shared" si="465"/>
        <v>#N/A</v>
      </c>
      <c r="AO2169" s="261" t="e">
        <f t="shared" si="466"/>
        <v>#N/A</v>
      </c>
      <c r="AP2169" s="261" t="e">
        <f t="shared" si="467"/>
        <v>#N/A</v>
      </c>
      <c r="AQ2169" s="261" t="e">
        <f t="shared" si="468"/>
        <v>#N/A</v>
      </c>
      <c r="BB2169">
        <f t="shared" si="471"/>
        <v>0</v>
      </c>
      <c r="BC2169">
        <f t="shared" si="469"/>
        <v>0</v>
      </c>
      <c r="BD2169" s="28">
        <f t="shared" si="470"/>
        <v>0</v>
      </c>
    </row>
    <row r="2170" spans="37:56" x14ac:dyDescent="0.25">
      <c r="AK2170">
        <v>0</v>
      </c>
      <c r="AL2170" t="e">
        <f t="shared" si="463"/>
        <v>#N/A</v>
      </c>
      <c r="AM2170" t="e">
        <f t="shared" si="464"/>
        <v>#N/A</v>
      </c>
      <c r="AN2170" t="e">
        <f t="shared" si="465"/>
        <v>#N/A</v>
      </c>
      <c r="AO2170" s="261" t="e">
        <f t="shared" si="466"/>
        <v>#N/A</v>
      </c>
      <c r="AP2170" s="261" t="e">
        <f t="shared" si="467"/>
        <v>#N/A</v>
      </c>
      <c r="AQ2170" s="261" t="e">
        <f t="shared" si="468"/>
        <v>#N/A</v>
      </c>
      <c r="BB2170">
        <f t="shared" si="471"/>
        <v>0</v>
      </c>
      <c r="BC2170">
        <f t="shared" si="469"/>
        <v>0</v>
      </c>
      <c r="BD2170" s="28">
        <f t="shared" si="470"/>
        <v>0</v>
      </c>
    </row>
    <row r="2171" spans="37:56" x14ac:dyDescent="0.25">
      <c r="AK2171">
        <v>0</v>
      </c>
      <c r="AL2171" t="e">
        <f t="shared" si="463"/>
        <v>#N/A</v>
      </c>
      <c r="AM2171" t="e">
        <f t="shared" si="464"/>
        <v>#N/A</v>
      </c>
      <c r="AN2171" t="e">
        <f t="shared" si="465"/>
        <v>#N/A</v>
      </c>
      <c r="AO2171" s="261" t="e">
        <f t="shared" si="466"/>
        <v>#N/A</v>
      </c>
      <c r="AP2171" s="261" t="e">
        <f t="shared" si="467"/>
        <v>#N/A</v>
      </c>
      <c r="AQ2171" s="261" t="e">
        <f t="shared" si="468"/>
        <v>#N/A</v>
      </c>
      <c r="BB2171">
        <f t="shared" si="471"/>
        <v>0</v>
      </c>
      <c r="BC2171">
        <f t="shared" si="469"/>
        <v>0</v>
      </c>
      <c r="BD2171" s="28">
        <f t="shared" si="470"/>
        <v>0</v>
      </c>
    </row>
    <row r="2172" spans="37:56" x14ac:dyDescent="0.25">
      <c r="AK2172">
        <v>0</v>
      </c>
      <c r="AL2172" t="e">
        <f t="shared" si="463"/>
        <v>#N/A</v>
      </c>
      <c r="AM2172" t="e">
        <f t="shared" si="464"/>
        <v>#N/A</v>
      </c>
      <c r="AN2172" t="e">
        <f t="shared" si="465"/>
        <v>#N/A</v>
      </c>
      <c r="AO2172" s="261" t="e">
        <f t="shared" si="466"/>
        <v>#N/A</v>
      </c>
      <c r="AP2172" s="261" t="e">
        <f t="shared" si="467"/>
        <v>#N/A</v>
      </c>
      <c r="AQ2172" s="261" t="e">
        <f t="shared" si="468"/>
        <v>#N/A</v>
      </c>
      <c r="BB2172">
        <f t="shared" si="471"/>
        <v>0</v>
      </c>
      <c r="BC2172">
        <f t="shared" si="469"/>
        <v>0</v>
      </c>
      <c r="BD2172" s="28">
        <f t="shared" si="470"/>
        <v>0</v>
      </c>
    </row>
    <row r="2173" spans="37:56" x14ac:dyDescent="0.25">
      <c r="AK2173">
        <v>0</v>
      </c>
      <c r="AL2173" t="e">
        <f t="shared" si="463"/>
        <v>#N/A</v>
      </c>
      <c r="AM2173" t="e">
        <f t="shared" si="464"/>
        <v>#N/A</v>
      </c>
      <c r="AN2173" t="e">
        <f t="shared" si="465"/>
        <v>#N/A</v>
      </c>
      <c r="AO2173" s="261" t="e">
        <f t="shared" si="466"/>
        <v>#N/A</v>
      </c>
      <c r="AP2173" s="261" t="e">
        <f t="shared" si="467"/>
        <v>#N/A</v>
      </c>
      <c r="AQ2173" s="261" t="e">
        <f t="shared" si="468"/>
        <v>#N/A</v>
      </c>
      <c r="BB2173">
        <f t="shared" si="471"/>
        <v>0</v>
      </c>
      <c r="BC2173">
        <f t="shared" si="469"/>
        <v>0</v>
      </c>
      <c r="BD2173" s="28">
        <f t="shared" si="470"/>
        <v>0</v>
      </c>
    </row>
    <row r="2174" spans="37:56" x14ac:dyDescent="0.25">
      <c r="AK2174">
        <v>0</v>
      </c>
      <c r="AL2174" t="e">
        <f t="shared" si="463"/>
        <v>#N/A</v>
      </c>
      <c r="AM2174" t="e">
        <f t="shared" si="464"/>
        <v>#N/A</v>
      </c>
      <c r="AN2174" t="e">
        <f t="shared" si="465"/>
        <v>#N/A</v>
      </c>
      <c r="AO2174" s="261" t="e">
        <f t="shared" si="466"/>
        <v>#N/A</v>
      </c>
      <c r="AP2174" s="261" t="e">
        <f t="shared" si="467"/>
        <v>#N/A</v>
      </c>
      <c r="AQ2174" s="261" t="e">
        <f t="shared" si="468"/>
        <v>#N/A</v>
      </c>
      <c r="BB2174">
        <f t="shared" si="471"/>
        <v>0</v>
      </c>
      <c r="BC2174">
        <f t="shared" si="469"/>
        <v>0</v>
      </c>
      <c r="BD2174" s="28">
        <f t="shared" si="470"/>
        <v>0</v>
      </c>
    </row>
    <row r="2175" spans="37:56" x14ac:dyDescent="0.25">
      <c r="AK2175">
        <v>0</v>
      </c>
      <c r="AL2175" t="e">
        <f t="shared" si="463"/>
        <v>#N/A</v>
      </c>
      <c r="AM2175" t="e">
        <f t="shared" si="464"/>
        <v>#N/A</v>
      </c>
      <c r="AN2175" t="e">
        <f t="shared" si="465"/>
        <v>#N/A</v>
      </c>
      <c r="AO2175" s="261" t="e">
        <f t="shared" si="466"/>
        <v>#N/A</v>
      </c>
      <c r="AP2175" s="261" t="e">
        <f t="shared" si="467"/>
        <v>#N/A</v>
      </c>
      <c r="AQ2175" s="261" t="e">
        <f t="shared" si="468"/>
        <v>#N/A</v>
      </c>
      <c r="BB2175">
        <f t="shared" si="471"/>
        <v>0</v>
      </c>
      <c r="BC2175">
        <f t="shared" si="469"/>
        <v>0</v>
      </c>
      <c r="BD2175" s="28">
        <f t="shared" si="470"/>
        <v>0</v>
      </c>
    </row>
    <row r="2176" spans="37:56" x14ac:dyDescent="0.25">
      <c r="AK2176">
        <v>0</v>
      </c>
      <c r="AL2176" t="e">
        <f t="shared" si="463"/>
        <v>#N/A</v>
      </c>
      <c r="AM2176" t="e">
        <f t="shared" si="464"/>
        <v>#N/A</v>
      </c>
      <c r="AN2176" t="e">
        <f t="shared" si="465"/>
        <v>#N/A</v>
      </c>
      <c r="AO2176" s="261" t="e">
        <f t="shared" si="466"/>
        <v>#N/A</v>
      </c>
      <c r="AP2176" s="261" t="e">
        <f t="shared" si="467"/>
        <v>#N/A</v>
      </c>
      <c r="AQ2176" s="261" t="e">
        <f t="shared" si="468"/>
        <v>#N/A</v>
      </c>
      <c r="BB2176">
        <f t="shared" si="471"/>
        <v>0</v>
      </c>
      <c r="BC2176">
        <f t="shared" si="469"/>
        <v>0</v>
      </c>
      <c r="BD2176" s="28">
        <f t="shared" si="470"/>
        <v>0</v>
      </c>
    </row>
    <row r="2177" spans="37:56" x14ac:dyDescent="0.25">
      <c r="AK2177">
        <v>0</v>
      </c>
      <c r="AL2177" t="e">
        <f t="shared" si="463"/>
        <v>#N/A</v>
      </c>
      <c r="AM2177" t="e">
        <f t="shared" si="464"/>
        <v>#N/A</v>
      </c>
      <c r="AN2177" t="e">
        <f t="shared" si="465"/>
        <v>#N/A</v>
      </c>
      <c r="AO2177" s="261" t="e">
        <f t="shared" si="466"/>
        <v>#N/A</v>
      </c>
      <c r="AP2177" s="261" t="e">
        <f t="shared" si="467"/>
        <v>#N/A</v>
      </c>
      <c r="AQ2177" s="261" t="e">
        <f t="shared" si="468"/>
        <v>#N/A</v>
      </c>
      <c r="BB2177">
        <f t="shared" si="471"/>
        <v>0</v>
      </c>
      <c r="BC2177">
        <f t="shared" si="469"/>
        <v>0</v>
      </c>
      <c r="BD2177" s="28">
        <f t="shared" si="470"/>
        <v>0</v>
      </c>
    </row>
    <row r="2178" spans="37:56" x14ac:dyDescent="0.25">
      <c r="AK2178">
        <v>0</v>
      </c>
      <c r="AL2178" t="e">
        <f t="shared" si="463"/>
        <v>#N/A</v>
      </c>
      <c r="AM2178" t="e">
        <f t="shared" si="464"/>
        <v>#N/A</v>
      </c>
      <c r="AN2178" t="e">
        <f t="shared" si="465"/>
        <v>#N/A</v>
      </c>
      <c r="AO2178" s="261" t="e">
        <f t="shared" si="466"/>
        <v>#N/A</v>
      </c>
      <c r="AP2178" s="261" t="e">
        <f t="shared" si="467"/>
        <v>#N/A</v>
      </c>
      <c r="AQ2178" s="261" t="e">
        <f t="shared" si="468"/>
        <v>#N/A</v>
      </c>
      <c r="BB2178">
        <f t="shared" si="471"/>
        <v>0</v>
      </c>
      <c r="BC2178">
        <f t="shared" si="469"/>
        <v>0</v>
      </c>
      <c r="BD2178" s="28">
        <f t="shared" si="470"/>
        <v>0</v>
      </c>
    </row>
    <row r="2179" spans="37:56" x14ac:dyDescent="0.25">
      <c r="AK2179">
        <v>0</v>
      </c>
      <c r="AL2179" t="e">
        <f t="shared" ref="AL2179:AL2242" si="472">_xlfn.XLOOKUP(AK2179,A:A,F:F)</f>
        <v>#N/A</v>
      </c>
      <c r="AM2179" t="e">
        <f t="shared" ref="AM2179:AM2242" si="473">_xlfn.XLOOKUP(AK2179,A:A,J:J)</f>
        <v>#N/A</v>
      </c>
      <c r="AN2179" t="e">
        <f t="shared" ref="AN2179:AN2242" si="474">_xlfn.XLOOKUP(AK2179,A:A,M:M)+_xlfn.XLOOKUP(AK2179,A:A,N:N)</f>
        <v>#N/A</v>
      </c>
      <c r="AO2179" s="261" t="e">
        <f t="shared" ref="AO2179:AO2242" si="475">_xlfn.XLOOKUP(AK2179,A:A,AG:AG)</f>
        <v>#N/A</v>
      </c>
      <c r="AP2179" s="261" t="e">
        <f t="shared" ref="AP2179:AP2242" si="476">_xlfn.XLOOKUP(AK2179,A:A,AD:AD)</f>
        <v>#N/A</v>
      </c>
      <c r="AQ2179" s="261" t="e">
        <f t="shared" ref="AQ2179:AQ2242" si="477">_xlfn.XLOOKUP(AK2179,A:A,AE:AE)</f>
        <v>#N/A</v>
      </c>
      <c r="BB2179">
        <f t="shared" si="471"/>
        <v>0</v>
      </c>
      <c r="BC2179">
        <f t="shared" ref="BC2179:BC2242" si="478">_xlfn.XLOOKUP(BA2179,A:A,J:J)</f>
        <v>0</v>
      </c>
      <c r="BD2179" s="28">
        <f t="shared" ref="BD2179:BD2242" si="479">_xlfn.XLOOKUP(BA2179,A:A,M:M)+_xlfn.XLOOKUP(BA2179,A:A,N:N)</f>
        <v>0</v>
      </c>
    </row>
    <row r="2180" spans="37:56" x14ac:dyDescent="0.25">
      <c r="AK2180">
        <v>0</v>
      </c>
      <c r="AL2180" t="e">
        <f t="shared" si="472"/>
        <v>#N/A</v>
      </c>
      <c r="AM2180" t="e">
        <f t="shared" si="473"/>
        <v>#N/A</v>
      </c>
      <c r="AN2180" t="e">
        <f t="shared" si="474"/>
        <v>#N/A</v>
      </c>
      <c r="AO2180" s="261" t="e">
        <f t="shared" si="475"/>
        <v>#N/A</v>
      </c>
      <c r="AP2180" s="261" t="e">
        <f t="shared" si="476"/>
        <v>#N/A</v>
      </c>
      <c r="AQ2180" s="261" t="e">
        <f t="shared" si="477"/>
        <v>#N/A</v>
      </c>
      <c r="BB2180">
        <f t="shared" si="471"/>
        <v>0</v>
      </c>
      <c r="BC2180">
        <f t="shared" si="478"/>
        <v>0</v>
      </c>
      <c r="BD2180" s="28">
        <f t="shared" si="479"/>
        <v>0</v>
      </c>
    </row>
    <row r="2181" spans="37:56" x14ac:dyDescent="0.25">
      <c r="AK2181">
        <v>0</v>
      </c>
      <c r="AL2181" t="e">
        <f t="shared" si="472"/>
        <v>#N/A</v>
      </c>
      <c r="AM2181" t="e">
        <f t="shared" si="473"/>
        <v>#N/A</v>
      </c>
      <c r="AN2181" t="e">
        <f t="shared" si="474"/>
        <v>#N/A</v>
      </c>
      <c r="AO2181" s="261" t="e">
        <f t="shared" si="475"/>
        <v>#N/A</v>
      </c>
      <c r="AP2181" s="261" t="e">
        <f t="shared" si="476"/>
        <v>#N/A</v>
      </c>
      <c r="AQ2181" s="261" t="e">
        <f t="shared" si="477"/>
        <v>#N/A</v>
      </c>
      <c r="BB2181">
        <f t="shared" si="471"/>
        <v>0</v>
      </c>
      <c r="BC2181">
        <f t="shared" si="478"/>
        <v>0</v>
      </c>
      <c r="BD2181" s="28">
        <f t="shared" si="479"/>
        <v>0</v>
      </c>
    </row>
    <row r="2182" spans="37:56" x14ac:dyDescent="0.25">
      <c r="AK2182">
        <v>0</v>
      </c>
      <c r="AL2182" t="e">
        <f t="shared" si="472"/>
        <v>#N/A</v>
      </c>
      <c r="AM2182" t="e">
        <f t="shared" si="473"/>
        <v>#N/A</v>
      </c>
      <c r="AN2182" t="e">
        <f t="shared" si="474"/>
        <v>#N/A</v>
      </c>
      <c r="AO2182" s="261" t="e">
        <f t="shared" si="475"/>
        <v>#N/A</v>
      </c>
      <c r="AP2182" s="261" t="e">
        <f t="shared" si="476"/>
        <v>#N/A</v>
      </c>
      <c r="AQ2182" s="261" t="e">
        <f t="shared" si="477"/>
        <v>#N/A</v>
      </c>
      <c r="BB2182">
        <f t="shared" ref="BB2182:BB2245" si="480">_xlfn.XLOOKUP(BA2182,A:A,E:E)</f>
        <v>0</v>
      </c>
      <c r="BC2182">
        <f t="shared" si="478"/>
        <v>0</v>
      </c>
      <c r="BD2182" s="28">
        <f t="shared" si="479"/>
        <v>0</v>
      </c>
    </row>
    <row r="2183" spans="37:56" x14ac:dyDescent="0.25">
      <c r="AK2183">
        <v>0</v>
      </c>
      <c r="AL2183" t="e">
        <f t="shared" si="472"/>
        <v>#N/A</v>
      </c>
      <c r="AM2183" t="e">
        <f t="shared" si="473"/>
        <v>#N/A</v>
      </c>
      <c r="AN2183" t="e">
        <f t="shared" si="474"/>
        <v>#N/A</v>
      </c>
      <c r="AO2183" s="261" t="e">
        <f t="shared" si="475"/>
        <v>#N/A</v>
      </c>
      <c r="AP2183" s="261" t="e">
        <f t="shared" si="476"/>
        <v>#N/A</v>
      </c>
      <c r="AQ2183" s="261" t="e">
        <f t="shared" si="477"/>
        <v>#N/A</v>
      </c>
      <c r="BB2183">
        <f t="shared" si="480"/>
        <v>0</v>
      </c>
      <c r="BC2183">
        <f t="shared" si="478"/>
        <v>0</v>
      </c>
      <c r="BD2183" s="28">
        <f t="shared" si="479"/>
        <v>0</v>
      </c>
    </row>
    <row r="2184" spans="37:56" x14ac:dyDescent="0.25">
      <c r="AK2184">
        <v>0</v>
      </c>
      <c r="AL2184" t="e">
        <f t="shared" si="472"/>
        <v>#N/A</v>
      </c>
      <c r="AM2184" t="e">
        <f t="shared" si="473"/>
        <v>#N/A</v>
      </c>
      <c r="AN2184" t="e">
        <f t="shared" si="474"/>
        <v>#N/A</v>
      </c>
      <c r="AO2184" s="261" t="e">
        <f t="shared" si="475"/>
        <v>#N/A</v>
      </c>
      <c r="AP2184" s="261" t="e">
        <f t="shared" si="476"/>
        <v>#N/A</v>
      </c>
      <c r="AQ2184" s="261" t="e">
        <f t="shared" si="477"/>
        <v>#N/A</v>
      </c>
      <c r="BB2184">
        <f t="shared" si="480"/>
        <v>0</v>
      </c>
      <c r="BC2184">
        <f t="shared" si="478"/>
        <v>0</v>
      </c>
      <c r="BD2184" s="28">
        <f t="shared" si="479"/>
        <v>0</v>
      </c>
    </row>
    <row r="2185" spans="37:56" x14ac:dyDescent="0.25">
      <c r="AK2185">
        <v>0</v>
      </c>
      <c r="AL2185" t="e">
        <f t="shared" si="472"/>
        <v>#N/A</v>
      </c>
      <c r="AM2185" t="e">
        <f t="shared" si="473"/>
        <v>#N/A</v>
      </c>
      <c r="AN2185" t="e">
        <f t="shared" si="474"/>
        <v>#N/A</v>
      </c>
      <c r="AO2185" s="261" t="e">
        <f t="shared" si="475"/>
        <v>#N/A</v>
      </c>
      <c r="AP2185" s="261" t="e">
        <f t="shared" si="476"/>
        <v>#N/A</v>
      </c>
      <c r="AQ2185" s="261" t="e">
        <f t="shared" si="477"/>
        <v>#N/A</v>
      </c>
      <c r="BB2185">
        <f t="shared" si="480"/>
        <v>0</v>
      </c>
      <c r="BC2185">
        <f t="shared" si="478"/>
        <v>0</v>
      </c>
      <c r="BD2185" s="28">
        <f t="shared" si="479"/>
        <v>0</v>
      </c>
    </row>
    <row r="2186" spans="37:56" x14ac:dyDescent="0.25">
      <c r="AK2186">
        <v>0</v>
      </c>
      <c r="AL2186" t="e">
        <f t="shared" si="472"/>
        <v>#N/A</v>
      </c>
      <c r="AM2186" t="e">
        <f t="shared" si="473"/>
        <v>#N/A</v>
      </c>
      <c r="AN2186" t="e">
        <f t="shared" si="474"/>
        <v>#N/A</v>
      </c>
      <c r="AO2186" s="261" t="e">
        <f t="shared" si="475"/>
        <v>#N/A</v>
      </c>
      <c r="AP2186" s="261" t="e">
        <f t="shared" si="476"/>
        <v>#N/A</v>
      </c>
      <c r="AQ2186" s="261" t="e">
        <f t="shared" si="477"/>
        <v>#N/A</v>
      </c>
      <c r="BB2186">
        <f t="shared" si="480"/>
        <v>0</v>
      </c>
      <c r="BC2186">
        <f t="shared" si="478"/>
        <v>0</v>
      </c>
      <c r="BD2186" s="28">
        <f t="shared" si="479"/>
        <v>0</v>
      </c>
    </row>
    <row r="2187" spans="37:56" x14ac:dyDescent="0.25">
      <c r="AK2187">
        <v>0</v>
      </c>
      <c r="AL2187" t="e">
        <f t="shared" si="472"/>
        <v>#N/A</v>
      </c>
      <c r="AM2187" t="e">
        <f t="shared" si="473"/>
        <v>#N/A</v>
      </c>
      <c r="AN2187" t="e">
        <f t="shared" si="474"/>
        <v>#N/A</v>
      </c>
      <c r="AO2187" s="261" t="e">
        <f t="shared" si="475"/>
        <v>#N/A</v>
      </c>
      <c r="AP2187" s="261" t="e">
        <f t="shared" si="476"/>
        <v>#N/A</v>
      </c>
      <c r="AQ2187" s="261" t="e">
        <f t="shared" si="477"/>
        <v>#N/A</v>
      </c>
      <c r="BB2187">
        <f t="shared" si="480"/>
        <v>0</v>
      </c>
      <c r="BC2187">
        <f t="shared" si="478"/>
        <v>0</v>
      </c>
      <c r="BD2187" s="28">
        <f t="shared" si="479"/>
        <v>0</v>
      </c>
    </row>
    <row r="2188" spans="37:56" x14ac:dyDescent="0.25">
      <c r="AK2188">
        <v>0</v>
      </c>
      <c r="AL2188" t="e">
        <f t="shared" si="472"/>
        <v>#N/A</v>
      </c>
      <c r="AM2188" t="e">
        <f t="shared" si="473"/>
        <v>#N/A</v>
      </c>
      <c r="AN2188" t="e">
        <f t="shared" si="474"/>
        <v>#N/A</v>
      </c>
      <c r="AO2188" s="261" t="e">
        <f t="shared" si="475"/>
        <v>#N/A</v>
      </c>
      <c r="AP2188" s="261" t="e">
        <f t="shared" si="476"/>
        <v>#N/A</v>
      </c>
      <c r="AQ2188" s="261" t="e">
        <f t="shared" si="477"/>
        <v>#N/A</v>
      </c>
      <c r="BB2188">
        <f t="shared" si="480"/>
        <v>0</v>
      </c>
      <c r="BC2188">
        <f t="shared" si="478"/>
        <v>0</v>
      </c>
      <c r="BD2188" s="28">
        <f t="shared" si="479"/>
        <v>0</v>
      </c>
    </row>
    <row r="2189" spans="37:56" x14ac:dyDescent="0.25">
      <c r="AK2189">
        <v>0</v>
      </c>
      <c r="AL2189" t="e">
        <f t="shared" si="472"/>
        <v>#N/A</v>
      </c>
      <c r="AM2189" t="e">
        <f t="shared" si="473"/>
        <v>#N/A</v>
      </c>
      <c r="AN2189" t="e">
        <f t="shared" si="474"/>
        <v>#N/A</v>
      </c>
      <c r="AO2189" s="261" t="e">
        <f t="shared" si="475"/>
        <v>#N/A</v>
      </c>
      <c r="AP2189" s="261" t="e">
        <f t="shared" si="476"/>
        <v>#N/A</v>
      </c>
      <c r="AQ2189" s="261" t="e">
        <f t="shared" si="477"/>
        <v>#N/A</v>
      </c>
      <c r="BB2189">
        <f t="shared" si="480"/>
        <v>0</v>
      </c>
      <c r="BC2189">
        <f t="shared" si="478"/>
        <v>0</v>
      </c>
      <c r="BD2189" s="28">
        <f t="shared" si="479"/>
        <v>0</v>
      </c>
    </row>
    <row r="2190" spans="37:56" x14ac:dyDescent="0.25">
      <c r="AK2190">
        <v>0</v>
      </c>
      <c r="AL2190" t="e">
        <f t="shared" si="472"/>
        <v>#N/A</v>
      </c>
      <c r="AM2190" t="e">
        <f t="shared" si="473"/>
        <v>#N/A</v>
      </c>
      <c r="AN2190" t="e">
        <f t="shared" si="474"/>
        <v>#N/A</v>
      </c>
      <c r="AO2190" s="261" t="e">
        <f t="shared" si="475"/>
        <v>#N/A</v>
      </c>
      <c r="AP2190" s="261" t="e">
        <f t="shared" si="476"/>
        <v>#N/A</v>
      </c>
      <c r="AQ2190" s="261" t="e">
        <f t="shared" si="477"/>
        <v>#N/A</v>
      </c>
      <c r="BB2190">
        <f t="shared" si="480"/>
        <v>0</v>
      </c>
      <c r="BC2190">
        <f t="shared" si="478"/>
        <v>0</v>
      </c>
      <c r="BD2190" s="28">
        <f t="shared" si="479"/>
        <v>0</v>
      </c>
    </row>
    <row r="2191" spans="37:56" x14ac:dyDescent="0.25">
      <c r="AK2191">
        <v>0</v>
      </c>
      <c r="AL2191" t="e">
        <f t="shared" si="472"/>
        <v>#N/A</v>
      </c>
      <c r="AM2191" t="e">
        <f t="shared" si="473"/>
        <v>#N/A</v>
      </c>
      <c r="AN2191" t="e">
        <f t="shared" si="474"/>
        <v>#N/A</v>
      </c>
      <c r="AO2191" s="261" t="e">
        <f t="shared" si="475"/>
        <v>#N/A</v>
      </c>
      <c r="AP2191" s="261" t="e">
        <f t="shared" si="476"/>
        <v>#N/A</v>
      </c>
      <c r="AQ2191" s="261" t="e">
        <f t="shared" si="477"/>
        <v>#N/A</v>
      </c>
      <c r="BB2191">
        <f t="shared" si="480"/>
        <v>0</v>
      </c>
      <c r="BC2191">
        <f t="shared" si="478"/>
        <v>0</v>
      </c>
      <c r="BD2191" s="28">
        <f t="shared" si="479"/>
        <v>0</v>
      </c>
    </row>
    <row r="2192" spans="37:56" x14ac:dyDescent="0.25">
      <c r="AK2192">
        <v>0</v>
      </c>
      <c r="AL2192" t="e">
        <f t="shared" si="472"/>
        <v>#N/A</v>
      </c>
      <c r="AM2192" t="e">
        <f t="shared" si="473"/>
        <v>#N/A</v>
      </c>
      <c r="AN2192" t="e">
        <f t="shared" si="474"/>
        <v>#N/A</v>
      </c>
      <c r="AO2192" s="261" t="e">
        <f t="shared" si="475"/>
        <v>#N/A</v>
      </c>
      <c r="AP2192" s="261" t="e">
        <f t="shared" si="476"/>
        <v>#N/A</v>
      </c>
      <c r="AQ2192" s="261" t="e">
        <f t="shared" si="477"/>
        <v>#N/A</v>
      </c>
      <c r="BB2192">
        <f t="shared" si="480"/>
        <v>0</v>
      </c>
      <c r="BC2192">
        <f t="shared" si="478"/>
        <v>0</v>
      </c>
      <c r="BD2192" s="28">
        <f t="shared" si="479"/>
        <v>0</v>
      </c>
    </row>
    <row r="2193" spans="37:56" x14ac:dyDescent="0.25">
      <c r="AK2193">
        <v>0</v>
      </c>
      <c r="AL2193" t="e">
        <f t="shared" si="472"/>
        <v>#N/A</v>
      </c>
      <c r="AM2193" t="e">
        <f t="shared" si="473"/>
        <v>#N/A</v>
      </c>
      <c r="AN2193" t="e">
        <f t="shared" si="474"/>
        <v>#N/A</v>
      </c>
      <c r="AO2193" s="261" t="e">
        <f t="shared" si="475"/>
        <v>#N/A</v>
      </c>
      <c r="AP2193" s="261" t="e">
        <f t="shared" si="476"/>
        <v>#N/A</v>
      </c>
      <c r="AQ2193" s="261" t="e">
        <f t="shared" si="477"/>
        <v>#N/A</v>
      </c>
      <c r="BB2193">
        <f t="shared" si="480"/>
        <v>0</v>
      </c>
      <c r="BC2193">
        <f t="shared" si="478"/>
        <v>0</v>
      </c>
      <c r="BD2193" s="28">
        <f t="shared" si="479"/>
        <v>0</v>
      </c>
    </row>
    <row r="2194" spans="37:56" x14ac:dyDescent="0.25">
      <c r="AK2194">
        <v>0</v>
      </c>
      <c r="AL2194" t="e">
        <f t="shared" si="472"/>
        <v>#N/A</v>
      </c>
      <c r="AM2194" t="e">
        <f t="shared" si="473"/>
        <v>#N/A</v>
      </c>
      <c r="AN2194" t="e">
        <f t="shared" si="474"/>
        <v>#N/A</v>
      </c>
      <c r="AO2194" s="261" t="e">
        <f t="shared" si="475"/>
        <v>#N/A</v>
      </c>
      <c r="AP2194" s="261" t="e">
        <f t="shared" si="476"/>
        <v>#N/A</v>
      </c>
      <c r="AQ2194" s="261" t="e">
        <f t="shared" si="477"/>
        <v>#N/A</v>
      </c>
      <c r="BB2194">
        <f t="shared" si="480"/>
        <v>0</v>
      </c>
      <c r="BC2194">
        <f t="shared" si="478"/>
        <v>0</v>
      </c>
      <c r="BD2194" s="28">
        <f t="shared" si="479"/>
        <v>0</v>
      </c>
    </row>
    <row r="2195" spans="37:56" x14ac:dyDescent="0.25">
      <c r="AK2195">
        <v>0</v>
      </c>
      <c r="AL2195" t="e">
        <f t="shared" si="472"/>
        <v>#N/A</v>
      </c>
      <c r="AM2195" t="e">
        <f t="shared" si="473"/>
        <v>#N/A</v>
      </c>
      <c r="AN2195" t="e">
        <f t="shared" si="474"/>
        <v>#N/A</v>
      </c>
      <c r="AO2195" s="261" t="e">
        <f t="shared" si="475"/>
        <v>#N/A</v>
      </c>
      <c r="AP2195" s="261" t="e">
        <f t="shared" si="476"/>
        <v>#N/A</v>
      </c>
      <c r="AQ2195" s="261" t="e">
        <f t="shared" si="477"/>
        <v>#N/A</v>
      </c>
      <c r="BB2195">
        <f t="shared" si="480"/>
        <v>0</v>
      </c>
      <c r="BC2195">
        <f t="shared" si="478"/>
        <v>0</v>
      </c>
      <c r="BD2195" s="28">
        <f t="shared" si="479"/>
        <v>0</v>
      </c>
    </row>
    <row r="2196" spans="37:56" x14ac:dyDescent="0.25">
      <c r="AK2196">
        <v>0</v>
      </c>
      <c r="AL2196" t="e">
        <f t="shared" si="472"/>
        <v>#N/A</v>
      </c>
      <c r="AM2196" t="e">
        <f t="shared" si="473"/>
        <v>#N/A</v>
      </c>
      <c r="AN2196" t="e">
        <f t="shared" si="474"/>
        <v>#N/A</v>
      </c>
      <c r="AO2196" s="261" t="e">
        <f t="shared" si="475"/>
        <v>#N/A</v>
      </c>
      <c r="AP2196" s="261" t="e">
        <f t="shared" si="476"/>
        <v>#N/A</v>
      </c>
      <c r="AQ2196" s="261" t="e">
        <f t="shared" si="477"/>
        <v>#N/A</v>
      </c>
      <c r="BB2196">
        <f t="shared" si="480"/>
        <v>0</v>
      </c>
      <c r="BC2196">
        <f t="shared" si="478"/>
        <v>0</v>
      </c>
      <c r="BD2196" s="28">
        <f t="shared" si="479"/>
        <v>0</v>
      </c>
    </row>
    <row r="2197" spans="37:56" x14ac:dyDescent="0.25">
      <c r="AK2197">
        <v>0</v>
      </c>
      <c r="AL2197" t="e">
        <f t="shared" si="472"/>
        <v>#N/A</v>
      </c>
      <c r="AM2197" t="e">
        <f t="shared" si="473"/>
        <v>#N/A</v>
      </c>
      <c r="AN2197" t="e">
        <f t="shared" si="474"/>
        <v>#N/A</v>
      </c>
      <c r="AO2197" s="261" t="e">
        <f t="shared" si="475"/>
        <v>#N/A</v>
      </c>
      <c r="AP2197" s="261" t="e">
        <f t="shared" si="476"/>
        <v>#N/A</v>
      </c>
      <c r="AQ2197" s="261" t="e">
        <f t="shared" si="477"/>
        <v>#N/A</v>
      </c>
      <c r="BB2197">
        <f t="shared" si="480"/>
        <v>0</v>
      </c>
      <c r="BC2197">
        <f t="shared" si="478"/>
        <v>0</v>
      </c>
      <c r="BD2197" s="28">
        <f t="shared" si="479"/>
        <v>0</v>
      </c>
    </row>
    <row r="2198" spans="37:56" x14ac:dyDescent="0.25">
      <c r="AK2198">
        <v>0</v>
      </c>
      <c r="AL2198" t="e">
        <f t="shared" si="472"/>
        <v>#N/A</v>
      </c>
      <c r="AM2198" t="e">
        <f t="shared" si="473"/>
        <v>#N/A</v>
      </c>
      <c r="AN2198" t="e">
        <f t="shared" si="474"/>
        <v>#N/A</v>
      </c>
      <c r="AO2198" s="261" t="e">
        <f t="shared" si="475"/>
        <v>#N/A</v>
      </c>
      <c r="AP2198" s="261" t="e">
        <f t="shared" si="476"/>
        <v>#N/A</v>
      </c>
      <c r="AQ2198" s="261" t="e">
        <f t="shared" si="477"/>
        <v>#N/A</v>
      </c>
      <c r="BB2198">
        <f t="shared" si="480"/>
        <v>0</v>
      </c>
      <c r="BC2198">
        <f t="shared" si="478"/>
        <v>0</v>
      </c>
      <c r="BD2198" s="28">
        <f t="shared" si="479"/>
        <v>0</v>
      </c>
    </row>
    <row r="2199" spans="37:56" x14ac:dyDescent="0.25">
      <c r="AK2199">
        <v>0</v>
      </c>
      <c r="AL2199" t="e">
        <f t="shared" si="472"/>
        <v>#N/A</v>
      </c>
      <c r="AM2199" t="e">
        <f t="shared" si="473"/>
        <v>#N/A</v>
      </c>
      <c r="AN2199" t="e">
        <f t="shared" si="474"/>
        <v>#N/A</v>
      </c>
      <c r="AO2199" s="261" t="e">
        <f t="shared" si="475"/>
        <v>#N/A</v>
      </c>
      <c r="AP2199" s="261" t="e">
        <f t="shared" si="476"/>
        <v>#N/A</v>
      </c>
      <c r="AQ2199" s="261" t="e">
        <f t="shared" si="477"/>
        <v>#N/A</v>
      </c>
      <c r="BB2199">
        <f t="shared" si="480"/>
        <v>0</v>
      </c>
      <c r="BC2199">
        <f t="shared" si="478"/>
        <v>0</v>
      </c>
      <c r="BD2199" s="28">
        <f t="shared" si="479"/>
        <v>0</v>
      </c>
    </row>
    <row r="2200" spans="37:56" x14ac:dyDescent="0.25">
      <c r="AK2200">
        <v>0</v>
      </c>
      <c r="AL2200" t="e">
        <f t="shared" si="472"/>
        <v>#N/A</v>
      </c>
      <c r="AM2200" t="e">
        <f t="shared" si="473"/>
        <v>#N/A</v>
      </c>
      <c r="AN2200" t="e">
        <f t="shared" si="474"/>
        <v>#N/A</v>
      </c>
      <c r="AO2200" s="261" t="e">
        <f t="shared" si="475"/>
        <v>#N/A</v>
      </c>
      <c r="AP2200" s="261" t="e">
        <f t="shared" si="476"/>
        <v>#N/A</v>
      </c>
      <c r="AQ2200" s="261" t="e">
        <f t="shared" si="477"/>
        <v>#N/A</v>
      </c>
      <c r="BB2200">
        <f t="shared" si="480"/>
        <v>0</v>
      </c>
      <c r="BC2200">
        <f t="shared" si="478"/>
        <v>0</v>
      </c>
      <c r="BD2200" s="28">
        <f t="shared" si="479"/>
        <v>0</v>
      </c>
    </row>
    <row r="2201" spans="37:56" x14ac:dyDescent="0.25">
      <c r="AK2201">
        <v>0</v>
      </c>
      <c r="AL2201" t="e">
        <f t="shared" si="472"/>
        <v>#N/A</v>
      </c>
      <c r="AM2201" t="e">
        <f t="shared" si="473"/>
        <v>#N/A</v>
      </c>
      <c r="AN2201" t="e">
        <f t="shared" si="474"/>
        <v>#N/A</v>
      </c>
      <c r="AO2201" s="261" t="e">
        <f t="shared" si="475"/>
        <v>#N/A</v>
      </c>
      <c r="AP2201" s="261" t="e">
        <f t="shared" si="476"/>
        <v>#N/A</v>
      </c>
      <c r="AQ2201" s="261" t="e">
        <f t="shared" si="477"/>
        <v>#N/A</v>
      </c>
      <c r="BB2201">
        <f t="shared" si="480"/>
        <v>0</v>
      </c>
      <c r="BC2201">
        <f t="shared" si="478"/>
        <v>0</v>
      </c>
      <c r="BD2201" s="28">
        <f t="shared" si="479"/>
        <v>0</v>
      </c>
    </row>
    <row r="2202" spans="37:56" x14ac:dyDescent="0.25">
      <c r="AK2202">
        <v>0</v>
      </c>
      <c r="AL2202" t="e">
        <f t="shared" si="472"/>
        <v>#N/A</v>
      </c>
      <c r="AM2202" t="e">
        <f t="shared" si="473"/>
        <v>#N/A</v>
      </c>
      <c r="AN2202" t="e">
        <f t="shared" si="474"/>
        <v>#N/A</v>
      </c>
      <c r="AO2202" s="261" t="e">
        <f t="shared" si="475"/>
        <v>#N/A</v>
      </c>
      <c r="AP2202" s="261" t="e">
        <f t="shared" si="476"/>
        <v>#N/A</v>
      </c>
      <c r="AQ2202" s="261" t="e">
        <f t="shared" si="477"/>
        <v>#N/A</v>
      </c>
      <c r="BB2202">
        <f t="shared" si="480"/>
        <v>0</v>
      </c>
      <c r="BC2202">
        <f t="shared" si="478"/>
        <v>0</v>
      </c>
      <c r="BD2202" s="28">
        <f t="shared" si="479"/>
        <v>0</v>
      </c>
    </row>
    <row r="2203" spans="37:56" x14ac:dyDescent="0.25">
      <c r="AK2203">
        <v>0</v>
      </c>
      <c r="AL2203" t="e">
        <f t="shared" si="472"/>
        <v>#N/A</v>
      </c>
      <c r="AM2203" t="e">
        <f t="shared" si="473"/>
        <v>#N/A</v>
      </c>
      <c r="AN2203" t="e">
        <f t="shared" si="474"/>
        <v>#N/A</v>
      </c>
      <c r="AO2203" s="261" t="e">
        <f t="shared" si="475"/>
        <v>#N/A</v>
      </c>
      <c r="AP2203" s="261" t="e">
        <f t="shared" si="476"/>
        <v>#N/A</v>
      </c>
      <c r="AQ2203" s="261" t="e">
        <f t="shared" si="477"/>
        <v>#N/A</v>
      </c>
      <c r="BB2203">
        <f t="shared" si="480"/>
        <v>0</v>
      </c>
      <c r="BC2203">
        <f t="shared" si="478"/>
        <v>0</v>
      </c>
      <c r="BD2203" s="28">
        <f t="shared" si="479"/>
        <v>0</v>
      </c>
    </row>
    <row r="2204" spans="37:56" x14ac:dyDescent="0.25">
      <c r="AK2204">
        <v>0</v>
      </c>
      <c r="AL2204" t="e">
        <f t="shared" si="472"/>
        <v>#N/A</v>
      </c>
      <c r="AM2204" t="e">
        <f t="shared" si="473"/>
        <v>#N/A</v>
      </c>
      <c r="AN2204" t="e">
        <f t="shared" si="474"/>
        <v>#N/A</v>
      </c>
      <c r="AO2204" s="261" t="e">
        <f t="shared" si="475"/>
        <v>#N/A</v>
      </c>
      <c r="AP2204" s="261" t="e">
        <f t="shared" si="476"/>
        <v>#N/A</v>
      </c>
      <c r="AQ2204" s="261" t="e">
        <f t="shared" si="477"/>
        <v>#N/A</v>
      </c>
      <c r="BB2204">
        <f t="shared" si="480"/>
        <v>0</v>
      </c>
      <c r="BC2204">
        <f t="shared" si="478"/>
        <v>0</v>
      </c>
      <c r="BD2204" s="28">
        <f t="shared" si="479"/>
        <v>0</v>
      </c>
    </row>
    <row r="2205" spans="37:56" x14ac:dyDescent="0.25">
      <c r="AK2205">
        <v>0</v>
      </c>
      <c r="AL2205" t="e">
        <f t="shared" si="472"/>
        <v>#N/A</v>
      </c>
      <c r="AM2205" t="e">
        <f t="shared" si="473"/>
        <v>#N/A</v>
      </c>
      <c r="AN2205" t="e">
        <f t="shared" si="474"/>
        <v>#N/A</v>
      </c>
      <c r="AO2205" s="261" t="e">
        <f t="shared" si="475"/>
        <v>#N/A</v>
      </c>
      <c r="AP2205" s="261" t="e">
        <f t="shared" si="476"/>
        <v>#N/A</v>
      </c>
      <c r="AQ2205" s="261" t="e">
        <f t="shared" si="477"/>
        <v>#N/A</v>
      </c>
      <c r="BB2205">
        <f t="shared" si="480"/>
        <v>0</v>
      </c>
      <c r="BC2205">
        <f t="shared" si="478"/>
        <v>0</v>
      </c>
      <c r="BD2205" s="28">
        <f t="shared" si="479"/>
        <v>0</v>
      </c>
    </row>
    <row r="2206" spans="37:56" x14ac:dyDescent="0.25">
      <c r="AK2206">
        <v>0</v>
      </c>
      <c r="AL2206" t="e">
        <f t="shared" si="472"/>
        <v>#N/A</v>
      </c>
      <c r="AM2206" t="e">
        <f t="shared" si="473"/>
        <v>#N/A</v>
      </c>
      <c r="AN2206" t="e">
        <f t="shared" si="474"/>
        <v>#N/A</v>
      </c>
      <c r="AO2206" s="261" t="e">
        <f t="shared" si="475"/>
        <v>#N/A</v>
      </c>
      <c r="AP2206" s="261" t="e">
        <f t="shared" si="476"/>
        <v>#N/A</v>
      </c>
      <c r="AQ2206" s="261" t="e">
        <f t="shared" si="477"/>
        <v>#N/A</v>
      </c>
      <c r="BB2206">
        <f t="shared" si="480"/>
        <v>0</v>
      </c>
      <c r="BC2206">
        <f t="shared" si="478"/>
        <v>0</v>
      </c>
      <c r="BD2206" s="28">
        <f t="shared" si="479"/>
        <v>0</v>
      </c>
    </row>
    <row r="2207" spans="37:56" x14ac:dyDescent="0.25">
      <c r="AK2207">
        <v>0</v>
      </c>
      <c r="AL2207" t="e">
        <f t="shared" si="472"/>
        <v>#N/A</v>
      </c>
      <c r="AM2207" t="e">
        <f t="shared" si="473"/>
        <v>#N/A</v>
      </c>
      <c r="AN2207" t="e">
        <f t="shared" si="474"/>
        <v>#N/A</v>
      </c>
      <c r="AO2207" s="261" t="e">
        <f t="shared" si="475"/>
        <v>#N/A</v>
      </c>
      <c r="AP2207" s="261" t="e">
        <f t="shared" si="476"/>
        <v>#N/A</v>
      </c>
      <c r="AQ2207" s="261" t="e">
        <f t="shared" si="477"/>
        <v>#N/A</v>
      </c>
      <c r="BB2207">
        <f t="shared" si="480"/>
        <v>0</v>
      </c>
      <c r="BC2207">
        <f t="shared" si="478"/>
        <v>0</v>
      </c>
      <c r="BD2207" s="28">
        <f t="shared" si="479"/>
        <v>0</v>
      </c>
    </row>
    <row r="2208" spans="37:56" x14ac:dyDescent="0.25">
      <c r="AK2208">
        <v>0</v>
      </c>
      <c r="AL2208" t="e">
        <f t="shared" si="472"/>
        <v>#N/A</v>
      </c>
      <c r="AM2208" t="e">
        <f t="shared" si="473"/>
        <v>#N/A</v>
      </c>
      <c r="AN2208" t="e">
        <f t="shared" si="474"/>
        <v>#N/A</v>
      </c>
      <c r="AO2208" s="261" t="e">
        <f t="shared" si="475"/>
        <v>#N/A</v>
      </c>
      <c r="AP2208" s="261" t="e">
        <f t="shared" si="476"/>
        <v>#N/A</v>
      </c>
      <c r="AQ2208" s="261" t="e">
        <f t="shared" si="477"/>
        <v>#N/A</v>
      </c>
      <c r="BB2208">
        <f t="shared" si="480"/>
        <v>0</v>
      </c>
      <c r="BC2208">
        <f t="shared" si="478"/>
        <v>0</v>
      </c>
      <c r="BD2208" s="28">
        <f t="shared" si="479"/>
        <v>0</v>
      </c>
    </row>
    <row r="2209" spans="37:56" x14ac:dyDescent="0.25">
      <c r="AK2209">
        <v>0</v>
      </c>
      <c r="AL2209" t="e">
        <f t="shared" si="472"/>
        <v>#N/A</v>
      </c>
      <c r="AM2209" t="e">
        <f t="shared" si="473"/>
        <v>#N/A</v>
      </c>
      <c r="AN2209" t="e">
        <f t="shared" si="474"/>
        <v>#N/A</v>
      </c>
      <c r="AO2209" s="261" t="e">
        <f t="shared" si="475"/>
        <v>#N/A</v>
      </c>
      <c r="AP2209" s="261" t="e">
        <f t="shared" si="476"/>
        <v>#N/A</v>
      </c>
      <c r="AQ2209" s="261" t="e">
        <f t="shared" si="477"/>
        <v>#N/A</v>
      </c>
      <c r="BB2209">
        <f t="shared" si="480"/>
        <v>0</v>
      </c>
      <c r="BC2209">
        <f t="shared" si="478"/>
        <v>0</v>
      </c>
      <c r="BD2209" s="28">
        <f t="shared" si="479"/>
        <v>0</v>
      </c>
    </row>
    <row r="2210" spans="37:56" x14ac:dyDescent="0.25">
      <c r="AK2210">
        <v>0</v>
      </c>
      <c r="AL2210" t="e">
        <f t="shared" si="472"/>
        <v>#N/A</v>
      </c>
      <c r="AM2210" t="e">
        <f t="shared" si="473"/>
        <v>#N/A</v>
      </c>
      <c r="AN2210" t="e">
        <f t="shared" si="474"/>
        <v>#N/A</v>
      </c>
      <c r="AO2210" s="261" t="e">
        <f t="shared" si="475"/>
        <v>#N/A</v>
      </c>
      <c r="AP2210" s="261" t="e">
        <f t="shared" si="476"/>
        <v>#N/A</v>
      </c>
      <c r="AQ2210" s="261" t="e">
        <f t="shared" si="477"/>
        <v>#N/A</v>
      </c>
      <c r="BB2210">
        <f t="shared" si="480"/>
        <v>0</v>
      </c>
      <c r="BC2210">
        <f t="shared" si="478"/>
        <v>0</v>
      </c>
      <c r="BD2210" s="28">
        <f t="shared" si="479"/>
        <v>0</v>
      </c>
    </row>
    <row r="2211" spans="37:56" x14ac:dyDescent="0.25">
      <c r="AK2211">
        <v>0</v>
      </c>
      <c r="AL2211" t="e">
        <f t="shared" si="472"/>
        <v>#N/A</v>
      </c>
      <c r="AM2211" t="e">
        <f t="shared" si="473"/>
        <v>#N/A</v>
      </c>
      <c r="AN2211" t="e">
        <f t="shared" si="474"/>
        <v>#N/A</v>
      </c>
      <c r="AO2211" s="261" t="e">
        <f t="shared" si="475"/>
        <v>#N/A</v>
      </c>
      <c r="AP2211" s="261" t="e">
        <f t="shared" si="476"/>
        <v>#N/A</v>
      </c>
      <c r="AQ2211" s="261" t="e">
        <f t="shared" si="477"/>
        <v>#N/A</v>
      </c>
      <c r="BB2211">
        <f t="shared" si="480"/>
        <v>0</v>
      </c>
      <c r="BC2211">
        <f t="shared" si="478"/>
        <v>0</v>
      </c>
      <c r="BD2211" s="28">
        <f t="shared" si="479"/>
        <v>0</v>
      </c>
    </row>
    <row r="2212" spans="37:56" x14ac:dyDescent="0.25">
      <c r="AK2212">
        <v>0</v>
      </c>
      <c r="AL2212" t="e">
        <f t="shared" si="472"/>
        <v>#N/A</v>
      </c>
      <c r="AM2212" t="e">
        <f t="shared" si="473"/>
        <v>#N/A</v>
      </c>
      <c r="AN2212" t="e">
        <f t="shared" si="474"/>
        <v>#N/A</v>
      </c>
      <c r="AO2212" s="261" t="e">
        <f t="shared" si="475"/>
        <v>#N/A</v>
      </c>
      <c r="AP2212" s="261" t="e">
        <f t="shared" si="476"/>
        <v>#N/A</v>
      </c>
      <c r="AQ2212" s="261" t="e">
        <f t="shared" si="477"/>
        <v>#N/A</v>
      </c>
      <c r="BB2212">
        <f t="shared" si="480"/>
        <v>0</v>
      </c>
      <c r="BC2212">
        <f t="shared" si="478"/>
        <v>0</v>
      </c>
      <c r="BD2212" s="28">
        <f t="shared" si="479"/>
        <v>0</v>
      </c>
    </row>
    <row r="2213" spans="37:56" x14ac:dyDescent="0.25">
      <c r="AK2213">
        <v>0</v>
      </c>
      <c r="AL2213" t="e">
        <f t="shared" si="472"/>
        <v>#N/A</v>
      </c>
      <c r="AM2213" t="e">
        <f t="shared" si="473"/>
        <v>#N/A</v>
      </c>
      <c r="AN2213" t="e">
        <f t="shared" si="474"/>
        <v>#N/A</v>
      </c>
      <c r="AO2213" s="261" t="e">
        <f t="shared" si="475"/>
        <v>#N/A</v>
      </c>
      <c r="AP2213" s="261" t="e">
        <f t="shared" si="476"/>
        <v>#N/A</v>
      </c>
      <c r="AQ2213" s="261" t="e">
        <f t="shared" si="477"/>
        <v>#N/A</v>
      </c>
      <c r="BB2213">
        <f t="shared" si="480"/>
        <v>0</v>
      </c>
      <c r="BC2213">
        <f t="shared" si="478"/>
        <v>0</v>
      </c>
      <c r="BD2213" s="28">
        <f t="shared" si="479"/>
        <v>0</v>
      </c>
    </row>
    <row r="2214" spans="37:56" x14ac:dyDescent="0.25">
      <c r="AK2214">
        <v>0</v>
      </c>
      <c r="AL2214" t="e">
        <f t="shared" si="472"/>
        <v>#N/A</v>
      </c>
      <c r="AM2214" t="e">
        <f t="shared" si="473"/>
        <v>#N/A</v>
      </c>
      <c r="AN2214" t="e">
        <f t="shared" si="474"/>
        <v>#N/A</v>
      </c>
      <c r="AO2214" s="261" t="e">
        <f t="shared" si="475"/>
        <v>#N/A</v>
      </c>
      <c r="AP2214" s="261" t="e">
        <f t="shared" si="476"/>
        <v>#N/A</v>
      </c>
      <c r="AQ2214" s="261" t="e">
        <f t="shared" si="477"/>
        <v>#N/A</v>
      </c>
      <c r="BB2214">
        <f t="shared" si="480"/>
        <v>0</v>
      </c>
      <c r="BC2214">
        <f t="shared" si="478"/>
        <v>0</v>
      </c>
      <c r="BD2214" s="28">
        <f t="shared" si="479"/>
        <v>0</v>
      </c>
    </row>
    <row r="2215" spans="37:56" x14ac:dyDescent="0.25">
      <c r="AK2215">
        <v>0</v>
      </c>
      <c r="AL2215" t="e">
        <f t="shared" si="472"/>
        <v>#N/A</v>
      </c>
      <c r="AM2215" t="e">
        <f t="shared" si="473"/>
        <v>#N/A</v>
      </c>
      <c r="AN2215" t="e">
        <f t="shared" si="474"/>
        <v>#N/A</v>
      </c>
      <c r="AO2215" s="261" t="e">
        <f t="shared" si="475"/>
        <v>#N/A</v>
      </c>
      <c r="AP2215" s="261" t="e">
        <f t="shared" si="476"/>
        <v>#N/A</v>
      </c>
      <c r="AQ2215" s="261" t="e">
        <f t="shared" si="477"/>
        <v>#N/A</v>
      </c>
      <c r="BB2215">
        <f t="shared" si="480"/>
        <v>0</v>
      </c>
      <c r="BC2215">
        <f t="shared" si="478"/>
        <v>0</v>
      </c>
      <c r="BD2215" s="28">
        <f t="shared" si="479"/>
        <v>0</v>
      </c>
    </row>
    <row r="2216" spans="37:56" x14ac:dyDescent="0.25">
      <c r="AK2216">
        <v>0</v>
      </c>
      <c r="AL2216" t="e">
        <f t="shared" si="472"/>
        <v>#N/A</v>
      </c>
      <c r="AM2216" t="e">
        <f t="shared" si="473"/>
        <v>#N/A</v>
      </c>
      <c r="AN2216" t="e">
        <f t="shared" si="474"/>
        <v>#N/A</v>
      </c>
      <c r="AO2216" s="261" t="e">
        <f t="shared" si="475"/>
        <v>#N/A</v>
      </c>
      <c r="AP2216" s="261" t="e">
        <f t="shared" si="476"/>
        <v>#N/A</v>
      </c>
      <c r="AQ2216" s="261" t="e">
        <f t="shared" si="477"/>
        <v>#N/A</v>
      </c>
      <c r="BB2216">
        <f t="shared" si="480"/>
        <v>0</v>
      </c>
      <c r="BC2216">
        <f t="shared" si="478"/>
        <v>0</v>
      </c>
      <c r="BD2216" s="28">
        <f t="shared" si="479"/>
        <v>0</v>
      </c>
    </row>
    <row r="2217" spans="37:56" x14ac:dyDescent="0.25">
      <c r="AK2217">
        <v>0</v>
      </c>
      <c r="AL2217" t="e">
        <f t="shared" si="472"/>
        <v>#N/A</v>
      </c>
      <c r="AM2217" t="e">
        <f t="shared" si="473"/>
        <v>#N/A</v>
      </c>
      <c r="AN2217" t="e">
        <f t="shared" si="474"/>
        <v>#N/A</v>
      </c>
      <c r="AO2217" s="261" t="e">
        <f t="shared" si="475"/>
        <v>#N/A</v>
      </c>
      <c r="AP2217" s="261" t="e">
        <f t="shared" si="476"/>
        <v>#N/A</v>
      </c>
      <c r="AQ2217" s="261" t="e">
        <f t="shared" si="477"/>
        <v>#N/A</v>
      </c>
      <c r="BB2217">
        <f t="shared" si="480"/>
        <v>0</v>
      </c>
      <c r="BC2217">
        <f t="shared" si="478"/>
        <v>0</v>
      </c>
      <c r="BD2217" s="28">
        <f t="shared" si="479"/>
        <v>0</v>
      </c>
    </row>
    <row r="2218" spans="37:56" x14ac:dyDescent="0.25">
      <c r="AK2218">
        <v>0</v>
      </c>
      <c r="AL2218" t="e">
        <f t="shared" si="472"/>
        <v>#N/A</v>
      </c>
      <c r="AM2218" t="e">
        <f t="shared" si="473"/>
        <v>#N/A</v>
      </c>
      <c r="AN2218" t="e">
        <f t="shared" si="474"/>
        <v>#N/A</v>
      </c>
      <c r="AO2218" s="261" t="e">
        <f t="shared" si="475"/>
        <v>#N/A</v>
      </c>
      <c r="AP2218" s="261" t="e">
        <f t="shared" si="476"/>
        <v>#N/A</v>
      </c>
      <c r="AQ2218" s="261" t="e">
        <f t="shared" si="477"/>
        <v>#N/A</v>
      </c>
      <c r="BB2218">
        <f t="shared" si="480"/>
        <v>0</v>
      </c>
      <c r="BC2218">
        <f t="shared" si="478"/>
        <v>0</v>
      </c>
      <c r="BD2218" s="28">
        <f t="shared" si="479"/>
        <v>0</v>
      </c>
    </row>
    <row r="2219" spans="37:56" x14ac:dyDescent="0.25">
      <c r="AK2219">
        <v>0</v>
      </c>
      <c r="AL2219" t="e">
        <f t="shared" si="472"/>
        <v>#N/A</v>
      </c>
      <c r="AM2219" t="e">
        <f t="shared" si="473"/>
        <v>#N/A</v>
      </c>
      <c r="AN2219" t="e">
        <f t="shared" si="474"/>
        <v>#N/A</v>
      </c>
      <c r="AO2219" s="261" t="e">
        <f t="shared" si="475"/>
        <v>#N/A</v>
      </c>
      <c r="AP2219" s="261" t="e">
        <f t="shared" si="476"/>
        <v>#N/A</v>
      </c>
      <c r="AQ2219" s="261" t="e">
        <f t="shared" si="477"/>
        <v>#N/A</v>
      </c>
      <c r="BB2219">
        <f t="shared" si="480"/>
        <v>0</v>
      </c>
      <c r="BC2219">
        <f t="shared" si="478"/>
        <v>0</v>
      </c>
      <c r="BD2219" s="28">
        <f t="shared" si="479"/>
        <v>0</v>
      </c>
    </row>
    <row r="2220" spans="37:56" x14ac:dyDescent="0.25">
      <c r="AK2220">
        <v>0</v>
      </c>
      <c r="AL2220" t="e">
        <f t="shared" si="472"/>
        <v>#N/A</v>
      </c>
      <c r="AM2220" t="e">
        <f t="shared" si="473"/>
        <v>#N/A</v>
      </c>
      <c r="AN2220" t="e">
        <f t="shared" si="474"/>
        <v>#N/A</v>
      </c>
      <c r="AO2220" s="261" t="e">
        <f t="shared" si="475"/>
        <v>#N/A</v>
      </c>
      <c r="AP2220" s="261" t="e">
        <f t="shared" si="476"/>
        <v>#N/A</v>
      </c>
      <c r="AQ2220" s="261" t="e">
        <f t="shared" si="477"/>
        <v>#N/A</v>
      </c>
      <c r="BB2220">
        <f t="shared" si="480"/>
        <v>0</v>
      </c>
      <c r="BC2220">
        <f t="shared" si="478"/>
        <v>0</v>
      </c>
      <c r="BD2220" s="28">
        <f t="shared" si="479"/>
        <v>0</v>
      </c>
    </row>
    <row r="2221" spans="37:56" x14ac:dyDescent="0.25">
      <c r="AK2221">
        <v>0</v>
      </c>
      <c r="AL2221" t="e">
        <f t="shared" si="472"/>
        <v>#N/A</v>
      </c>
      <c r="AM2221" t="e">
        <f t="shared" si="473"/>
        <v>#N/A</v>
      </c>
      <c r="AN2221" t="e">
        <f t="shared" si="474"/>
        <v>#N/A</v>
      </c>
      <c r="AO2221" s="261" t="e">
        <f t="shared" si="475"/>
        <v>#N/A</v>
      </c>
      <c r="AP2221" s="261" t="e">
        <f t="shared" si="476"/>
        <v>#N/A</v>
      </c>
      <c r="AQ2221" s="261" t="e">
        <f t="shared" si="477"/>
        <v>#N/A</v>
      </c>
      <c r="BB2221">
        <f t="shared" si="480"/>
        <v>0</v>
      </c>
      <c r="BC2221">
        <f t="shared" si="478"/>
        <v>0</v>
      </c>
      <c r="BD2221" s="28">
        <f t="shared" si="479"/>
        <v>0</v>
      </c>
    </row>
    <row r="2222" spans="37:56" x14ac:dyDescent="0.25">
      <c r="AK2222">
        <v>0</v>
      </c>
      <c r="AL2222" t="e">
        <f t="shared" si="472"/>
        <v>#N/A</v>
      </c>
      <c r="AM2222" t="e">
        <f t="shared" si="473"/>
        <v>#N/A</v>
      </c>
      <c r="AN2222" t="e">
        <f t="shared" si="474"/>
        <v>#N/A</v>
      </c>
      <c r="AO2222" s="261" t="e">
        <f t="shared" si="475"/>
        <v>#N/A</v>
      </c>
      <c r="AP2222" s="261" t="e">
        <f t="shared" si="476"/>
        <v>#N/A</v>
      </c>
      <c r="AQ2222" s="261" t="e">
        <f t="shared" si="477"/>
        <v>#N/A</v>
      </c>
      <c r="BB2222">
        <f t="shared" si="480"/>
        <v>0</v>
      </c>
      <c r="BC2222">
        <f t="shared" si="478"/>
        <v>0</v>
      </c>
      <c r="BD2222" s="28">
        <f t="shared" si="479"/>
        <v>0</v>
      </c>
    </row>
    <row r="2223" spans="37:56" x14ac:dyDescent="0.25">
      <c r="AK2223">
        <v>0</v>
      </c>
      <c r="AL2223" t="e">
        <f t="shared" si="472"/>
        <v>#N/A</v>
      </c>
      <c r="AM2223" t="e">
        <f t="shared" si="473"/>
        <v>#N/A</v>
      </c>
      <c r="AN2223" t="e">
        <f t="shared" si="474"/>
        <v>#N/A</v>
      </c>
      <c r="AO2223" s="261" t="e">
        <f t="shared" si="475"/>
        <v>#N/A</v>
      </c>
      <c r="AP2223" s="261" t="e">
        <f t="shared" si="476"/>
        <v>#N/A</v>
      </c>
      <c r="AQ2223" s="261" t="e">
        <f t="shared" si="477"/>
        <v>#N/A</v>
      </c>
      <c r="BB2223">
        <f t="shared" si="480"/>
        <v>0</v>
      </c>
      <c r="BC2223">
        <f t="shared" si="478"/>
        <v>0</v>
      </c>
      <c r="BD2223" s="28">
        <f t="shared" si="479"/>
        <v>0</v>
      </c>
    </row>
    <row r="2224" spans="37:56" x14ac:dyDescent="0.25">
      <c r="AK2224">
        <v>0</v>
      </c>
      <c r="AL2224" t="e">
        <f t="shared" si="472"/>
        <v>#N/A</v>
      </c>
      <c r="AM2224" t="e">
        <f t="shared" si="473"/>
        <v>#N/A</v>
      </c>
      <c r="AN2224" t="e">
        <f t="shared" si="474"/>
        <v>#N/A</v>
      </c>
      <c r="AO2224" s="261" t="e">
        <f t="shared" si="475"/>
        <v>#N/A</v>
      </c>
      <c r="AP2224" s="261" t="e">
        <f t="shared" si="476"/>
        <v>#N/A</v>
      </c>
      <c r="AQ2224" s="261" t="e">
        <f t="shared" si="477"/>
        <v>#N/A</v>
      </c>
      <c r="BB2224">
        <f t="shared" si="480"/>
        <v>0</v>
      </c>
      <c r="BC2224">
        <f t="shared" si="478"/>
        <v>0</v>
      </c>
      <c r="BD2224" s="28">
        <f t="shared" si="479"/>
        <v>0</v>
      </c>
    </row>
    <row r="2225" spans="37:56" x14ac:dyDescent="0.25">
      <c r="AK2225">
        <v>0</v>
      </c>
      <c r="AL2225" t="e">
        <f t="shared" si="472"/>
        <v>#N/A</v>
      </c>
      <c r="AM2225" t="e">
        <f t="shared" si="473"/>
        <v>#N/A</v>
      </c>
      <c r="AN2225" t="e">
        <f t="shared" si="474"/>
        <v>#N/A</v>
      </c>
      <c r="AO2225" s="261" t="e">
        <f t="shared" si="475"/>
        <v>#N/A</v>
      </c>
      <c r="AP2225" s="261" t="e">
        <f t="shared" si="476"/>
        <v>#N/A</v>
      </c>
      <c r="AQ2225" s="261" t="e">
        <f t="shared" si="477"/>
        <v>#N/A</v>
      </c>
      <c r="BB2225">
        <f t="shared" si="480"/>
        <v>0</v>
      </c>
      <c r="BC2225">
        <f t="shared" si="478"/>
        <v>0</v>
      </c>
      <c r="BD2225" s="28">
        <f t="shared" si="479"/>
        <v>0</v>
      </c>
    </row>
    <row r="2226" spans="37:56" x14ac:dyDescent="0.25">
      <c r="AK2226">
        <v>0</v>
      </c>
      <c r="AL2226" t="e">
        <f t="shared" si="472"/>
        <v>#N/A</v>
      </c>
      <c r="AM2226" t="e">
        <f t="shared" si="473"/>
        <v>#N/A</v>
      </c>
      <c r="AN2226" t="e">
        <f t="shared" si="474"/>
        <v>#N/A</v>
      </c>
      <c r="AO2226" s="261" t="e">
        <f t="shared" si="475"/>
        <v>#N/A</v>
      </c>
      <c r="AP2226" s="261" t="e">
        <f t="shared" si="476"/>
        <v>#N/A</v>
      </c>
      <c r="AQ2226" s="261" t="e">
        <f t="shared" si="477"/>
        <v>#N/A</v>
      </c>
      <c r="BB2226">
        <f t="shared" si="480"/>
        <v>0</v>
      </c>
      <c r="BC2226">
        <f t="shared" si="478"/>
        <v>0</v>
      </c>
      <c r="BD2226" s="28">
        <f t="shared" si="479"/>
        <v>0</v>
      </c>
    </row>
    <row r="2227" spans="37:56" x14ac:dyDescent="0.25">
      <c r="AK2227">
        <v>0</v>
      </c>
      <c r="AL2227" t="e">
        <f t="shared" si="472"/>
        <v>#N/A</v>
      </c>
      <c r="AM2227" t="e">
        <f t="shared" si="473"/>
        <v>#N/A</v>
      </c>
      <c r="AN2227" t="e">
        <f t="shared" si="474"/>
        <v>#N/A</v>
      </c>
      <c r="AO2227" s="261" t="e">
        <f t="shared" si="475"/>
        <v>#N/A</v>
      </c>
      <c r="AP2227" s="261" t="e">
        <f t="shared" si="476"/>
        <v>#N/A</v>
      </c>
      <c r="AQ2227" s="261" t="e">
        <f t="shared" si="477"/>
        <v>#N/A</v>
      </c>
      <c r="BB2227">
        <f t="shared" si="480"/>
        <v>0</v>
      </c>
      <c r="BC2227">
        <f t="shared" si="478"/>
        <v>0</v>
      </c>
      <c r="BD2227" s="28">
        <f t="shared" si="479"/>
        <v>0</v>
      </c>
    </row>
    <row r="2228" spans="37:56" x14ac:dyDescent="0.25">
      <c r="AK2228">
        <v>0</v>
      </c>
      <c r="AL2228" t="e">
        <f t="shared" si="472"/>
        <v>#N/A</v>
      </c>
      <c r="AM2228" t="e">
        <f t="shared" si="473"/>
        <v>#N/A</v>
      </c>
      <c r="AN2228" t="e">
        <f t="shared" si="474"/>
        <v>#N/A</v>
      </c>
      <c r="AO2228" s="261" t="e">
        <f t="shared" si="475"/>
        <v>#N/A</v>
      </c>
      <c r="AP2228" s="261" t="e">
        <f t="shared" si="476"/>
        <v>#N/A</v>
      </c>
      <c r="AQ2228" s="261" t="e">
        <f t="shared" si="477"/>
        <v>#N/A</v>
      </c>
      <c r="BB2228">
        <f t="shared" si="480"/>
        <v>0</v>
      </c>
      <c r="BC2228">
        <f t="shared" si="478"/>
        <v>0</v>
      </c>
      <c r="BD2228" s="28">
        <f t="shared" si="479"/>
        <v>0</v>
      </c>
    </row>
    <row r="2229" spans="37:56" x14ac:dyDescent="0.25">
      <c r="AK2229">
        <v>0</v>
      </c>
      <c r="AL2229" t="e">
        <f t="shared" si="472"/>
        <v>#N/A</v>
      </c>
      <c r="AM2229" t="e">
        <f t="shared" si="473"/>
        <v>#N/A</v>
      </c>
      <c r="AN2229" t="e">
        <f t="shared" si="474"/>
        <v>#N/A</v>
      </c>
      <c r="AO2229" s="261" t="e">
        <f t="shared" si="475"/>
        <v>#N/A</v>
      </c>
      <c r="AP2229" s="261" t="e">
        <f t="shared" si="476"/>
        <v>#N/A</v>
      </c>
      <c r="AQ2229" s="261" t="e">
        <f t="shared" si="477"/>
        <v>#N/A</v>
      </c>
      <c r="BB2229">
        <f t="shared" si="480"/>
        <v>0</v>
      </c>
      <c r="BC2229">
        <f t="shared" si="478"/>
        <v>0</v>
      </c>
      <c r="BD2229" s="28">
        <f t="shared" si="479"/>
        <v>0</v>
      </c>
    </row>
    <row r="2230" spans="37:56" x14ac:dyDescent="0.25">
      <c r="AK2230">
        <v>0</v>
      </c>
      <c r="AL2230" t="e">
        <f t="shared" si="472"/>
        <v>#N/A</v>
      </c>
      <c r="AM2230" t="e">
        <f t="shared" si="473"/>
        <v>#N/A</v>
      </c>
      <c r="AN2230" t="e">
        <f t="shared" si="474"/>
        <v>#N/A</v>
      </c>
      <c r="AO2230" s="261" t="e">
        <f t="shared" si="475"/>
        <v>#N/A</v>
      </c>
      <c r="AP2230" s="261" t="e">
        <f t="shared" si="476"/>
        <v>#N/A</v>
      </c>
      <c r="AQ2230" s="261" t="e">
        <f t="shared" si="477"/>
        <v>#N/A</v>
      </c>
      <c r="BB2230">
        <f t="shared" si="480"/>
        <v>0</v>
      </c>
      <c r="BC2230">
        <f t="shared" si="478"/>
        <v>0</v>
      </c>
      <c r="BD2230" s="28">
        <f t="shared" si="479"/>
        <v>0</v>
      </c>
    </row>
    <row r="2231" spans="37:56" x14ac:dyDescent="0.25">
      <c r="AK2231">
        <v>0</v>
      </c>
      <c r="AL2231" t="e">
        <f t="shared" si="472"/>
        <v>#N/A</v>
      </c>
      <c r="AM2231" t="e">
        <f t="shared" si="473"/>
        <v>#N/A</v>
      </c>
      <c r="AN2231" t="e">
        <f t="shared" si="474"/>
        <v>#N/A</v>
      </c>
      <c r="AO2231" s="261" t="e">
        <f t="shared" si="475"/>
        <v>#N/A</v>
      </c>
      <c r="AP2231" s="261" t="e">
        <f t="shared" si="476"/>
        <v>#N/A</v>
      </c>
      <c r="AQ2231" s="261" t="e">
        <f t="shared" si="477"/>
        <v>#N/A</v>
      </c>
      <c r="BB2231">
        <f t="shared" si="480"/>
        <v>0</v>
      </c>
      <c r="BC2231">
        <f t="shared" si="478"/>
        <v>0</v>
      </c>
      <c r="BD2231" s="28">
        <f t="shared" si="479"/>
        <v>0</v>
      </c>
    </row>
    <row r="2232" spans="37:56" x14ac:dyDescent="0.25">
      <c r="AK2232">
        <v>0</v>
      </c>
      <c r="AL2232" t="e">
        <f t="shared" si="472"/>
        <v>#N/A</v>
      </c>
      <c r="AM2232" t="e">
        <f t="shared" si="473"/>
        <v>#N/A</v>
      </c>
      <c r="AN2232" t="e">
        <f t="shared" si="474"/>
        <v>#N/A</v>
      </c>
      <c r="AO2232" s="261" t="e">
        <f t="shared" si="475"/>
        <v>#N/A</v>
      </c>
      <c r="AP2232" s="261" t="e">
        <f t="shared" si="476"/>
        <v>#N/A</v>
      </c>
      <c r="AQ2232" s="261" t="e">
        <f t="shared" si="477"/>
        <v>#N/A</v>
      </c>
      <c r="BB2232">
        <f t="shared" si="480"/>
        <v>0</v>
      </c>
      <c r="BC2232">
        <f t="shared" si="478"/>
        <v>0</v>
      </c>
      <c r="BD2232" s="28">
        <f t="shared" si="479"/>
        <v>0</v>
      </c>
    </row>
    <row r="2233" spans="37:56" x14ac:dyDescent="0.25">
      <c r="AK2233">
        <v>0</v>
      </c>
      <c r="AL2233" t="e">
        <f t="shared" si="472"/>
        <v>#N/A</v>
      </c>
      <c r="AM2233" t="e">
        <f t="shared" si="473"/>
        <v>#N/A</v>
      </c>
      <c r="AN2233" t="e">
        <f t="shared" si="474"/>
        <v>#N/A</v>
      </c>
      <c r="AO2233" s="261" t="e">
        <f t="shared" si="475"/>
        <v>#N/A</v>
      </c>
      <c r="AP2233" s="261" t="e">
        <f t="shared" si="476"/>
        <v>#N/A</v>
      </c>
      <c r="AQ2233" s="261" t="e">
        <f t="shared" si="477"/>
        <v>#N/A</v>
      </c>
      <c r="BB2233">
        <f t="shared" si="480"/>
        <v>0</v>
      </c>
      <c r="BC2233">
        <f t="shared" si="478"/>
        <v>0</v>
      </c>
      <c r="BD2233" s="28">
        <f t="shared" si="479"/>
        <v>0</v>
      </c>
    </row>
    <row r="2234" spans="37:56" x14ac:dyDescent="0.25">
      <c r="AK2234">
        <v>0</v>
      </c>
      <c r="AL2234" t="e">
        <f t="shared" si="472"/>
        <v>#N/A</v>
      </c>
      <c r="AM2234" t="e">
        <f t="shared" si="473"/>
        <v>#N/A</v>
      </c>
      <c r="AN2234" t="e">
        <f t="shared" si="474"/>
        <v>#N/A</v>
      </c>
      <c r="AO2234" s="261" t="e">
        <f t="shared" si="475"/>
        <v>#N/A</v>
      </c>
      <c r="AP2234" s="261" t="e">
        <f t="shared" si="476"/>
        <v>#N/A</v>
      </c>
      <c r="AQ2234" s="261" t="e">
        <f t="shared" si="477"/>
        <v>#N/A</v>
      </c>
      <c r="BB2234">
        <f t="shared" si="480"/>
        <v>0</v>
      </c>
      <c r="BC2234">
        <f t="shared" si="478"/>
        <v>0</v>
      </c>
      <c r="BD2234" s="28">
        <f t="shared" si="479"/>
        <v>0</v>
      </c>
    </row>
    <row r="2235" spans="37:56" x14ac:dyDescent="0.25">
      <c r="AK2235">
        <v>0</v>
      </c>
      <c r="AL2235" t="e">
        <f t="shared" si="472"/>
        <v>#N/A</v>
      </c>
      <c r="AM2235" t="e">
        <f t="shared" si="473"/>
        <v>#N/A</v>
      </c>
      <c r="AN2235" t="e">
        <f t="shared" si="474"/>
        <v>#N/A</v>
      </c>
      <c r="AO2235" s="261" t="e">
        <f t="shared" si="475"/>
        <v>#N/A</v>
      </c>
      <c r="AP2235" s="261" t="e">
        <f t="shared" si="476"/>
        <v>#N/A</v>
      </c>
      <c r="AQ2235" s="261" t="e">
        <f t="shared" si="477"/>
        <v>#N/A</v>
      </c>
      <c r="BB2235">
        <f t="shared" si="480"/>
        <v>0</v>
      </c>
      <c r="BC2235">
        <f t="shared" si="478"/>
        <v>0</v>
      </c>
      <c r="BD2235" s="28">
        <f t="shared" si="479"/>
        <v>0</v>
      </c>
    </row>
    <row r="2236" spans="37:56" x14ac:dyDescent="0.25">
      <c r="AK2236">
        <v>0</v>
      </c>
      <c r="AL2236" t="e">
        <f t="shared" si="472"/>
        <v>#N/A</v>
      </c>
      <c r="AM2236" t="e">
        <f t="shared" si="473"/>
        <v>#N/A</v>
      </c>
      <c r="AN2236" t="e">
        <f t="shared" si="474"/>
        <v>#N/A</v>
      </c>
      <c r="AO2236" s="261" t="e">
        <f t="shared" si="475"/>
        <v>#N/A</v>
      </c>
      <c r="AP2236" s="261" t="e">
        <f t="shared" si="476"/>
        <v>#N/A</v>
      </c>
      <c r="AQ2236" s="261" t="e">
        <f t="shared" si="477"/>
        <v>#N/A</v>
      </c>
      <c r="BB2236">
        <f t="shared" si="480"/>
        <v>0</v>
      </c>
      <c r="BC2236">
        <f t="shared" si="478"/>
        <v>0</v>
      </c>
      <c r="BD2236" s="28">
        <f t="shared" si="479"/>
        <v>0</v>
      </c>
    </row>
    <row r="2237" spans="37:56" x14ac:dyDescent="0.25">
      <c r="AK2237">
        <v>0</v>
      </c>
      <c r="AL2237" t="e">
        <f t="shared" si="472"/>
        <v>#N/A</v>
      </c>
      <c r="AM2237" t="e">
        <f t="shared" si="473"/>
        <v>#N/A</v>
      </c>
      <c r="AN2237" t="e">
        <f t="shared" si="474"/>
        <v>#N/A</v>
      </c>
      <c r="AO2237" s="261" t="e">
        <f t="shared" si="475"/>
        <v>#N/A</v>
      </c>
      <c r="AP2237" s="261" t="e">
        <f t="shared" si="476"/>
        <v>#N/A</v>
      </c>
      <c r="AQ2237" s="261" t="e">
        <f t="shared" si="477"/>
        <v>#N/A</v>
      </c>
      <c r="BB2237">
        <f t="shared" si="480"/>
        <v>0</v>
      </c>
      <c r="BC2237">
        <f t="shared" si="478"/>
        <v>0</v>
      </c>
      <c r="BD2237" s="28">
        <f t="shared" si="479"/>
        <v>0</v>
      </c>
    </row>
    <row r="2238" spans="37:56" x14ac:dyDescent="0.25">
      <c r="AK2238">
        <v>0</v>
      </c>
      <c r="AL2238" t="e">
        <f t="shared" si="472"/>
        <v>#N/A</v>
      </c>
      <c r="AM2238" t="e">
        <f t="shared" si="473"/>
        <v>#N/A</v>
      </c>
      <c r="AN2238" t="e">
        <f t="shared" si="474"/>
        <v>#N/A</v>
      </c>
      <c r="AO2238" s="261" t="e">
        <f t="shared" si="475"/>
        <v>#N/A</v>
      </c>
      <c r="AP2238" s="261" t="e">
        <f t="shared" si="476"/>
        <v>#N/A</v>
      </c>
      <c r="AQ2238" s="261" t="e">
        <f t="shared" si="477"/>
        <v>#N/A</v>
      </c>
      <c r="BB2238">
        <f t="shared" si="480"/>
        <v>0</v>
      </c>
      <c r="BC2238">
        <f t="shared" si="478"/>
        <v>0</v>
      </c>
      <c r="BD2238" s="28">
        <f t="shared" si="479"/>
        <v>0</v>
      </c>
    </row>
    <row r="2239" spans="37:56" x14ac:dyDescent="0.25">
      <c r="AK2239">
        <v>0</v>
      </c>
      <c r="AL2239" t="e">
        <f t="shared" si="472"/>
        <v>#N/A</v>
      </c>
      <c r="AM2239" t="e">
        <f t="shared" si="473"/>
        <v>#N/A</v>
      </c>
      <c r="AN2239" t="e">
        <f t="shared" si="474"/>
        <v>#N/A</v>
      </c>
      <c r="AO2239" s="261" t="e">
        <f t="shared" si="475"/>
        <v>#N/A</v>
      </c>
      <c r="AP2239" s="261" t="e">
        <f t="shared" si="476"/>
        <v>#N/A</v>
      </c>
      <c r="AQ2239" s="261" t="e">
        <f t="shared" si="477"/>
        <v>#N/A</v>
      </c>
      <c r="BB2239">
        <f t="shared" si="480"/>
        <v>0</v>
      </c>
      <c r="BC2239">
        <f t="shared" si="478"/>
        <v>0</v>
      </c>
      <c r="BD2239" s="28">
        <f t="shared" si="479"/>
        <v>0</v>
      </c>
    </row>
    <row r="2240" spans="37:56" x14ac:dyDescent="0.25">
      <c r="AK2240">
        <v>0</v>
      </c>
      <c r="AL2240" t="e">
        <f t="shared" si="472"/>
        <v>#N/A</v>
      </c>
      <c r="AM2240" t="e">
        <f t="shared" si="473"/>
        <v>#N/A</v>
      </c>
      <c r="AN2240" t="e">
        <f t="shared" si="474"/>
        <v>#N/A</v>
      </c>
      <c r="AO2240" s="261" t="e">
        <f t="shared" si="475"/>
        <v>#N/A</v>
      </c>
      <c r="AP2240" s="261" t="e">
        <f t="shared" si="476"/>
        <v>#N/A</v>
      </c>
      <c r="AQ2240" s="261" t="e">
        <f t="shared" si="477"/>
        <v>#N/A</v>
      </c>
      <c r="BB2240">
        <f t="shared" si="480"/>
        <v>0</v>
      </c>
      <c r="BC2240">
        <f t="shared" si="478"/>
        <v>0</v>
      </c>
      <c r="BD2240" s="28">
        <f t="shared" si="479"/>
        <v>0</v>
      </c>
    </row>
    <row r="2241" spans="37:56" x14ac:dyDescent="0.25">
      <c r="AK2241">
        <v>0</v>
      </c>
      <c r="AL2241" t="e">
        <f t="shared" si="472"/>
        <v>#N/A</v>
      </c>
      <c r="AM2241" t="e">
        <f t="shared" si="473"/>
        <v>#N/A</v>
      </c>
      <c r="AN2241" t="e">
        <f t="shared" si="474"/>
        <v>#N/A</v>
      </c>
      <c r="AO2241" s="261" t="e">
        <f t="shared" si="475"/>
        <v>#N/A</v>
      </c>
      <c r="AP2241" s="261" t="e">
        <f t="shared" si="476"/>
        <v>#N/A</v>
      </c>
      <c r="AQ2241" s="261" t="e">
        <f t="shared" si="477"/>
        <v>#N/A</v>
      </c>
      <c r="BB2241">
        <f t="shared" si="480"/>
        <v>0</v>
      </c>
      <c r="BC2241">
        <f t="shared" si="478"/>
        <v>0</v>
      </c>
      <c r="BD2241" s="28">
        <f t="shared" si="479"/>
        <v>0</v>
      </c>
    </row>
    <row r="2242" spans="37:56" x14ac:dyDescent="0.25">
      <c r="AK2242">
        <v>0</v>
      </c>
      <c r="AL2242" t="e">
        <f t="shared" si="472"/>
        <v>#N/A</v>
      </c>
      <c r="AM2242" t="e">
        <f t="shared" si="473"/>
        <v>#N/A</v>
      </c>
      <c r="AN2242" t="e">
        <f t="shared" si="474"/>
        <v>#N/A</v>
      </c>
      <c r="AO2242" s="261" t="e">
        <f t="shared" si="475"/>
        <v>#N/A</v>
      </c>
      <c r="AP2242" s="261" t="e">
        <f t="shared" si="476"/>
        <v>#N/A</v>
      </c>
      <c r="AQ2242" s="261" t="e">
        <f t="shared" si="477"/>
        <v>#N/A</v>
      </c>
      <c r="BB2242">
        <f t="shared" si="480"/>
        <v>0</v>
      </c>
      <c r="BC2242">
        <f t="shared" si="478"/>
        <v>0</v>
      </c>
      <c r="BD2242" s="28">
        <f t="shared" si="479"/>
        <v>0</v>
      </c>
    </row>
    <row r="2243" spans="37:56" x14ac:dyDescent="0.25">
      <c r="AK2243">
        <v>0</v>
      </c>
      <c r="AL2243" t="e">
        <f t="shared" ref="AL2243:AL2306" si="481">_xlfn.XLOOKUP(AK2243,A:A,F:F)</f>
        <v>#N/A</v>
      </c>
      <c r="AM2243" t="e">
        <f t="shared" ref="AM2243:AM2306" si="482">_xlfn.XLOOKUP(AK2243,A:A,J:J)</f>
        <v>#N/A</v>
      </c>
      <c r="AN2243" t="e">
        <f t="shared" ref="AN2243:AN2306" si="483">_xlfn.XLOOKUP(AK2243,A:A,M:M)+_xlfn.XLOOKUP(AK2243,A:A,N:N)</f>
        <v>#N/A</v>
      </c>
      <c r="AO2243" s="261" t="e">
        <f t="shared" ref="AO2243:AO2306" si="484">_xlfn.XLOOKUP(AK2243,A:A,AG:AG)</f>
        <v>#N/A</v>
      </c>
      <c r="AP2243" s="261" t="e">
        <f t="shared" ref="AP2243:AP2306" si="485">_xlfn.XLOOKUP(AK2243,A:A,AD:AD)</f>
        <v>#N/A</v>
      </c>
      <c r="AQ2243" s="261" t="e">
        <f t="shared" ref="AQ2243:AQ2306" si="486">_xlfn.XLOOKUP(AK2243,A:A,AE:AE)</f>
        <v>#N/A</v>
      </c>
      <c r="BB2243">
        <f t="shared" si="480"/>
        <v>0</v>
      </c>
      <c r="BC2243">
        <f t="shared" ref="BC2243:BC2306" si="487">_xlfn.XLOOKUP(BA2243,A:A,J:J)</f>
        <v>0</v>
      </c>
      <c r="BD2243" s="28">
        <f t="shared" ref="BD2243:BD2306" si="488">_xlfn.XLOOKUP(BA2243,A:A,M:M)+_xlfn.XLOOKUP(BA2243,A:A,N:N)</f>
        <v>0</v>
      </c>
    </row>
    <row r="2244" spans="37:56" x14ac:dyDescent="0.25">
      <c r="AK2244">
        <v>0</v>
      </c>
      <c r="AL2244" t="e">
        <f t="shared" si="481"/>
        <v>#N/A</v>
      </c>
      <c r="AM2244" t="e">
        <f t="shared" si="482"/>
        <v>#N/A</v>
      </c>
      <c r="AN2244" t="e">
        <f t="shared" si="483"/>
        <v>#N/A</v>
      </c>
      <c r="AO2244" s="261" t="e">
        <f t="shared" si="484"/>
        <v>#N/A</v>
      </c>
      <c r="AP2244" s="261" t="e">
        <f t="shared" si="485"/>
        <v>#N/A</v>
      </c>
      <c r="AQ2244" s="261" t="e">
        <f t="shared" si="486"/>
        <v>#N/A</v>
      </c>
      <c r="BB2244">
        <f t="shared" si="480"/>
        <v>0</v>
      </c>
      <c r="BC2244">
        <f t="shared" si="487"/>
        <v>0</v>
      </c>
      <c r="BD2244" s="28">
        <f t="shared" si="488"/>
        <v>0</v>
      </c>
    </row>
    <row r="2245" spans="37:56" x14ac:dyDescent="0.25">
      <c r="AK2245">
        <v>0</v>
      </c>
      <c r="AL2245" t="e">
        <f t="shared" si="481"/>
        <v>#N/A</v>
      </c>
      <c r="AM2245" t="e">
        <f t="shared" si="482"/>
        <v>#N/A</v>
      </c>
      <c r="AN2245" t="e">
        <f t="shared" si="483"/>
        <v>#N/A</v>
      </c>
      <c r="AO2245" s="261" t="e">
        <f t="shared" si="484"/>
        <v>#N/A</v>
      </c>
      <c r="AP2245" s="261" t="e">
        <f t="shared" si="485"/>
        <v>#N/A</v>
      </c>
      <c r="AQ2245" s="261" t="e">
        <f t="shared" si="486"/>
        <v>#N/A</v>
      </c>
      <c r="BB2245">
        <f t="shared" si="480"/>
        <v>0</v>
      </c>
      <c r="BC2245">
        <f t="shared" si="487"/>
        <v>0</v>
      </c>
      <c r="BD2245" s="28">
        <f t="shared" si="488"/>
        <v>0</v>
      </c>
    </row>
    <row r="2246" spans="37:56" x14ac:dyDescent="0.25">
      <c r="AK2246">
        <v>0</v>
      </c>
      <c r="AL2246" t="e">
        <f t="shared" si="481"/>
        <v>#N/A</v>
      </c>
      <c r="AM2246" t="e">
        <f t="shared" si="482"/>
        <v>#N/A</v>
      </c>
      <c r="AN2246" t="e">
        <f t="shared" si="483"/>
        <v>#N/A</v>
      </c>
      <c r="AO2246" s="261" t="e">
        <f t="shared" si="484"/>
        <v>#N/A</v>
      </c>
      <c r="AP2246" s="261" t="e">
        <f t="shared" si="485"/>
        <v>#N/A</v>
      </c>
      <c r="AQ2246" s="261" t="e">
        <f t="shared" si="486"/>
        <v>#N/A</v>
      </c>
      <c r="BB2246">
        <f t="shared" ref="BB2246:BB2309" si="489">_xlfn.XLOOKUP(BA2246,A:A,E:E)</f>
        <v>0</v>
      </c>
      <c r="BC2246">
        <f t="shared" si="487"/>
        <v>0</v>
      </c>
      <c r="BD2246" s="28">
        <f t="shared" si="488"/>
        <v>0</v>
      </c>
    </row>
    <row r="2247" spans="37:56" x14ac:dyDescent="0.25">
      <c r="AK2247">
        <v>0</v>
      </c>
      <c r="AL2247" t="e">
        <f t="shared" si="481"/>
        <v>#N/A</v>
      </c>
      <c r="AM2247" t="e">
        <f t="shared" si="482"/>
        <v>#N/A</v>
      </c>
      <c r="AN2247" t="e">
        <f t="shared" si="483"/>
        <v>#N/A</v>
      </c>
      <c r="AO2247" s="261" t="e">
        <f t="shared" si="484"/>
        <v>#N/A</v>
      </c>
      <c r="AP2247" s="261" t="e">
        <f t="shared" si="485"/>
        <v>#N/A</v>
      </c>
      <c r="AQ2247" s="261" t="e">
        <f t="shared" si="486"/>
        <v>#N/A</v>
      </c>
      <c r="BB2247">
        <f t="shared" si="489"/>
        <v>0</v>
      </c>
      <c r="BC2247">
        <f t="shared" si="487"/>
        <v>0</v>
      </c>
      <c r="BD2247" s="28">
        <f t="shared" si="488"/>
        <v>0</v>
      </c>
    </row>
    <row r="2248" spans="37:56" x14ac:dyDescent="0.25">
      <c r="AK2248">
        <v>0</v>
      </c>
      <c r="AL2248" t="e">
        <f t="shared" si="481"/>
        <v>#N/A</v>
      </c>
      <c r="AM2248" t="e">
        <f t="shared" si="482"/>
        <v>#N/A</v>
      </c>
      <c r="AN2248" t="e">
        <f t="shared" si="483"/>
        <v>#N/A</v>
      </c>
      <c r="AO2248" s="261" t="e">
        <f t="shared" si="484"/>
        <v>#N/A</v>
      </c>
      <c r="AP2248" s="261" t="e">
        <f t="shared" si="485"/>
        <v>#N/A</v>
      </c>
      <c r="AQ2248" s="261" t="e">
        <f t="shared" si="486"/>
        <v>#N/A</v>
      </c>
      <c r="BB2248">
        <f t="shared" si="489"/>
        <v>0</v>
      </c>
      <c r="BC2248">
        <f t="shared" si="487"/>
        <v>0</v>
      </c>
      <c r="BD2248" s="28">
        <f t="shared" si="488"/>
        <v>0</v>
      </c>
    </row>
    <row r="2249" spans="37:56" x14ac:dyDescent="0.25">
      <c r="AK2249">
        <v>0</v>
      </c>
      <c r="AL2249" t="e">
        <f t="shared" si="481"/>
        <v>#N/A</v>
      </c>
      <c r="AM2249" t="e">
        <f t="shared" si="482"/>
        <v>#N/A</v>
      </c>
      <c r="AN2249" t="e">
        <f t="shared" si="483"/>
        <v>#N/A</v>
      </c>
      <c r="AO2249" s="261" t="e">
        <f t="shared" si="484"/>
        <v>#N/A</v>
      </c>
      <c r="AP2249" s="261" t="e">
        <f t="shared" si="485"/>
        <v>#N/A</v>
      </c>
      <c r="AQ2249" s="261" t="e">
        <f t="shared" si="486"/>
        <v>#N/A</v>
      </c>
      <c r="BB2249">
        <f t="shared" si="489"/>
        <v>0</v>
      </c>
      <c r="BC2249">
        <f t="shared" si="487"/>
        <v>0</v>
      </c>
      <c r="BD2249" s="28">
        <f t="shared" si="488"/>
        <v>0</v>
      </c>
    </row>
    <row r="2250" spans="37:56" x14ac:dyDescent="0.25">
      <c r="AK2250">
        <v>0</v>
      </c>
      <c r="AL2250" t="e">
        <f t="shared" si="481"/>
        <v>#N/A</v>
      </c>
      <c r="AM2250" t="e">
        <f t="shared" si="482"/>
        <v>#N/A</v>
      </c>
      <c r="AN2250" t="e">
        <f t="shared" si="483"/>
        <v>#N/A</v>
      </c>
      <c r="AO2250" s="261" t="e">
        <f t="shared" si="484"/>
        <v>#N/A</v>
      </c>
      <c r="AP2250" s="261" t="e">
        <f t="shared" si="485"/>
        <v>#N/A</v>
      </c>
      <c r="AQ2250" s="261" t="e">
        <f t="shared" si="486"/>
        <v>#N/A</v>
      </c>
      <c r="BB2250">
        <f t="shared" si="489"/>
        <v>0</v>
      </c>
      <c r="BC2250">
        <f t="shared" si="487"/>
        <v>0</v>
      </c>
      <c r="BD2250" s="28">
        <f t="shared" si="488"/>
        <v>0</v>
      </c>
    </row>
    <row r="2251" spans="37:56" x14ac:dyDescent="0.25">
      <c r="AK2251">
        <v>0</v>
      </c>
      <c r="AL2251" t="e">
        <f t="shared" si="481"/>
        <v>#N/A</v>
      </c>
      <c r="AM2251" t="e">
        <f t="shared" si="482"/>
        <v>#N/A</v>
      </c>
      <c r="AN2251" t="e">
        <f t="shared" si="483"/>
        <v>#N/A</v>
      </c>
      <c r="AO2251" s="261" t="e">
        <f t="shared" si="484"/>
        <v>#N/A</v>
      </c>
      <c r="AP2251" s="261" t="e">
        <f t="shared" si="485"/>
        <v>#N/A</v>
      </c>
      <c r="AQ2251" s="261" t="e">
        <f t="shared" si="486"/>
        <v>#N/A</v>
      </c>
      <c r="BB2251">
        <f t="shared" si="489"/>
        <v>0</v>
      </c>
      <c r="BC2251">
        <f t="shared" si="487"/>
        <v>0</v>
      </c>
      <c r="BD2251" s="28">
        <f t="shared" si="488"/>
        <v>0</v>
      </c>
    </row>
    <row r="2252" spans="37:56" x14ac:dyDescent="0.25">
      <c r="AK2252">
        <v>0</v>
      </c>
      <c r="AL2252" t="e">
        <f t="shared" si="481"/>
        <v>#N/A</v>
      </c>
      <c r="AM2252" t="e">
        <f t="shared" si="482"/>
        <v>#N/A</v>
      </c>
      <c r="AN2252" t="e">
        <f t="shared" si="483"/>
        <v>#N/A</v>
      </c>
      <c r="AO2252" s="261" t="e">
        <f t="shared" si="484"/>
        <v>#N/A</v>
      </c>
      <c r="AP2252" s="261" t="e">
        <f t="shared" si="485"/>
        <v>#N/A</v>
      </c>
      <c r="AQ2252" s="261" t="e">
        <f t="shared" si="486"/>
        <v>#N/A</v>
      </c>
      <c r="BB2252">
        <f t="shared" si="489"/>
        <v>0</v>
      </c>
      <c r="BC2252">
        <f t="shared" si="487"/>
        <v>0</v>
      </c>
      <c r="BD2252" s="28">
        <f t="shared" si="488"/>
        <v>0</v>
      </c>
    </row>
    <row r="2253" spans="37:56" x14ac:dyDescent="0.25">
      <c r="AK2253">
        <v>0</v>
      </c>
      <c r="AL2253" t="e">
        <f t="shared" si="481"/>
        <v>#N/A</v>
      </c>
      <c r="AM2253" t="e">
        <f t="shared" si="482"/>
        <v>#N/A</v>
      </c>
      <c r="AN2253" t="e">
        <f t="shared" si="483"/>
        <v>#N/A</v>
      </c>
      <c r="AO2253" s="261" t="e">
        <f t="shared" si="484"/>
        <v>#N/A</v>
      </c>
      <c r="AP2253" s="261" t="e">
        <f t="shared" si="485"/>
        <v>#N/A</v>
      </c>
      <c r="AQ2253" s="261" t="e">
        <f t="shared" si="486"/>
        <v>#N/A</v>
      </c>
      <c r="BB2253">
        <f t="shared" si="489"/>
        <v>0</v>
      </c>
      <c r="BC2253">
        <f t="shared" si="487"/>
        <v>0</v>
      </c>
      <c r="BD2253" s="28">
        <f t="shared" si="488"/>
        <v>0</v>
      </c>
    </row>
    <row r="2254" spans="37:56" x14ac:dyDescent="0.25">
      <c r="AK2254">
        <v>0</v>
      </c>
      <c r="AL2254" t="e">
        <f t="shared" si="481"/>
        <v>#N/A</v>
      </c>
      <c r="AM2254" t="e">
        <f t="shared" si="482"/>
        <v>#N/A</v>
      </c>
      <c r="AN2254" t="e">
        <f t="shared" si="483"/>
        <v>#N/A</v>
      </c>
      <c r="AO2254" s="261" t="e">
        <f t="shared" si="484"/>
        <v>#N/A</v>
      </c>
      <c r="AP2254" s="261" t="e">
        <f t="shared" si="485"/>
        <v>#N/A</v>
      </c>
      <c r="AQ2254" s="261" t="e">
        <f t="shared" si="486"/>
        <v>#N/A</v>
      </c>
      <c r="BB2254">
        <f t="shared" si="489"/>
        <v>0</v>
      </c>
      <c r="BC2254">
        <f t="shared" si="487"/>
        <v>0</v>
      </c>
      <c r="BD2254" s="28">
        <f t="shared" si="488"/>
        <v>0</v>
      </c>
    </row>
    <row r="2255" spans="37:56" x14ac:dyDescent="0.25">
      <c r="AK2255">
        <v>0</v>
      </c>
      <c r="AL2255" t="e">
        <f t="shared" si="481"/>
        <v>#N/A</v>
      </c>
      <c r="AM2255" t="e">
        <f t="shared" si="482"/>
        <v>#N/A</v>
      </c>
      <c r="AN2255" t="e">
        <f t="shared" si="483"/>
        <v>#N/A</v>
      </c>
      <c r="AO2255" s="261" t="e">
        <f t="shared" si="484"/>
        <v>#N/A</v>
      </c>
      <c r="AP2255" s="261" t="e">
        <f t="shared" si="485"/>
        <v>#N/A</v>
      </c>
      <c r="AQ2255" s="261" t="e">
        <f t="shared" si="486"/>
        <v>#N/A</v>
      </c>
      <c r="BB2255">
        <f t="shared" si="489"/>
        <v>0</v>
      </c>
      <c r="BC2255">
        <f t="shared" si="487"/>
        <v>0</v>
      </c>
      <c r="BD2255" s="28">
        <f t="shared" si="488"/>
        <v>0</v>
      </c>
    </row>
    <row r="2256" spans="37:56" x14ac:dyDescent="0.25">
      <c r="AK2256">
        <v>0</v>
      </c>
      <c r="AL2256" t="e">
        <f t="shared" si="481"/>
        <v>#N/A</v>
      </c>
      <c r="AM2256" t="e">
        <f t="shared" si="482"/>
        <v>#N/A</v>
      </c>
      <c r="AN2256" t="e">
        <f t="shared" si="483"/>
        <v>#N/A</v>
      </c>
      <c r="AO2256" s="261" t="e">
        <f t="shared" si="484"/>
        <v>#N/A</v>
      </c>
      <c r="AP2256" s="261" t="e">
        <f t="shared" si="485"/>
        <v>#N/A</v>
      </c>
      <c r="AQ2256" s="261" t="e">
        <f t="shared" si="486"/>
        <v>#N/A</v>
      </c>
      <c r="BB2256">
        <f t="shared" si="489"/>
        <v>0</v>
      </c>
      <c r="BC2256">
        <f t="shared" si="487"/>
        <v>0</v>
      </c>
      <c r="BD2256" s="28">
        <f t="shared" si="488"/>
        <v>0</v>
      </c>
    </row>
    <row r="2257" spans="37:56" x14ac:dyDescent="0.25">
      <c r="AK2257">
        <v>0</v>
      </c>
      <c r="AL2257" t="e">
        <f t="shared" si="481"/>
        <v>#N/A</v>
      </c>
      <c r="AM2257" t="e">
        <f t="shared" si="482"/>
        <v>#N/A</v>
      </c>
      <c r="AN2257" t="e">
        <f t="shared" si="483"/>
        <v>#N/A</v>
      </c>
      <c r="AO2257" s="261" t="e">
        <f t="shared" si="484"/>
        <v>#N/A</v>
      </c>
      <c r="AP2257" s="261" t="e">
        <f t="shared" si="485"/>
        <v>#N/A</v>
      </c>
      <c r="AQ2257" s="261" t="e">
        <f t="shared" si="486"/>
        <v>#N/A</v>
      </c>
      <c r="BB2257">
        <f t="shared" si="489"/>
        <v>0</v>
      </c>
      <c r="BC2257">
        <f t="shared" si="487"/>
        <v>0</v>
      </c>
      <c r="BD2257" s="28">
        <f t="shared" si="488"/>
        <v>0</v>
      </c>
    </row>
    <row r="2258" spans="37:56" x14ac:dyDescent="0.25">
      <c r="AK2258">
        <v>0</v>
      </c>
      <c r="AL2258" t="e">
        <f t="shared" si="481"/>
        <v>#N/A</v>
      </c>
      <c r="AM2258" t="e">
        <f t="shared" si="482"/>
        <v>#N/A</v>
      </c>
      <c r="AN2258" t="e">
        <f t="shared" si="483"/>
        <v>#N/A</v>
      </c>
      <c r="AO2258" s="261" t="e">
        <f t="shared" si="484"/>
        <v>#N/A</v>
      </c>
      <c r="AP2258" s="261" t="e">
        <f t="shared" si="485"/>
        <v>#N/A</v>
      </c>
      <c r="AQ2258" s="261" t="e">
        <f t="shared" si="486"/>
        <v>#N/A</v>
      </c>
      <c r="BB2258">
        <f t="shared" si="489"/>
        <v>0</v>
      </c>
      <c r="BC2258">
        <f t="shared" si="487"/>
        <v>0</v>
      </c>
      <c r="BD2258" s="28">
        <f t="shared" si="488"/>
        <v>0</v>
      </c>
    </row>
    <row r="2259" spans="37:56" x14ac:dyDescent="0.25">
      <c r="AK2259">
        <v>0</v>
      </c>
      <c r="AL2259" t="e">
        <f t="shared" si="481"/>
        <v>#N/A</v>
      </c>
      <c r="AM2259" t="e">
        <f t="shared" si="482"/>
        <v>#N/A</v>
      </c>
      <c r="AN2259" t="e">
        <f t="shared" si="483"/>
        <v>#N/A</v>
      </c>
      <c r="AO2259" s="261" t="e">
        <f t="shared" si="484"/>
        <v>#N/A</v>
      </c>
      <c r="AP2259" s="261" t="e">
        <f t="shared" si="485"/>
        <v>#N/A</v>
      </c>
      <c r="AQ2259" s="261" t="e">
        <f t="shared" si="486"/>
        <v>#N/A</v>
      </c>
      <c r="BB2259">
        <f t="shared" si="489"/>
        <v>0</v>
      </c>
      <c r="BC2259">
        <f t="shared" si="487"/>
        <v>0</v>
      </c>
      <c r="BD2259" s="28">
        <f t="shared" si="488"/>
        <v>0</v>
      </c>
    </row>
    <row r="2260" spans="37:56" x14ac:dyDescent="0.25">
      <c r="AK2260">
        <v>0</v>
      </c>
      <c r="AL2260" t="e">
        <f t="shared" si="481"/>
        <v>#N/A</v>
      </c>
      <c r="AM2260" t="e">
        <f t="shared" si="482"/>
        <v>#N/A</v>
      </c>
      <c r="AN2260" t="e">
        <f t="shared" si="483"/>
        <v>#N/A</v>
      </c>
      <c r="AO2260" s="261" t="e">
        <f t="shared" si="484"/>
        <v>#N/A</v>
      </c>
      <c r="AP2260" s="261" t="e">
        <f t="shared" si="485"/>
        <v>#N/A</v>
      </c>
      <c r="AQ2260" s="261" t="e">
        <f t="shared" si="486"/>
        <v>#N/A</v>
      </c>
      <c r="BB2260">
        <f t="shared" si="489"/>
        <v>0</v>
      </c>
      <c r="BC2260">
        <f t="shared" si="487"/>
        <v>0</v>
      </c>
      <c r="BD2260" s="28">
        <f t="shared" si="488"/>
        <v>0</v>
      </c>
    </row>
    <row r="2261" spans="37:56" x14ac:dyDescent="0.25">
      <c r="AK2261">
        <v>0</v>
      </c>
      <c r="AL2261" t="e">
        <f t="shared" si="481"/>
        <v>#N/A</v>
      </c>
      <c r="AM2261" t="e">
        <f t="shared" si="482"/>
        <v>#N/A</v>
      </c>
      <c r="AN2261" t="e">
        <f t="shared" si="483"/>
        <v>#N/A</v>
      </c>
      <c r="AO2261" s="261" t="e">
        <f t="shared" si="484"/>
        <v>#N/A</v>
      </c>
      <c r="AP2261" s="261" t="e">
        <f t="shared" si="485"/>
        <v>#N/A</v>
      </c>
      <c r="AQ2261" s="261" t="e">
        <f t="shared" si="486"/>
        <v>#N/A</v>
      </c>
      <c r="BB2261">
        <f t="shared" si="489"/>
        <v>0</v>
      </c>
      <c r="BC2261">
        <f t="shared" si="487"/>
        <v>0</v>
      </c>
      <c r="BD2261" s="28">
        <f t="shared" si="488"/>
        <v>0</v>
      </c>
    </row>
    <row r="2262" spans="37:56" x14ac:dyDescent="0.25">
      <c r="AK2262">
        <v>0</v>
      </c>
      <c r="AL2262" t="e">
        <f t="shared" si="481"/>
        <v>#N/A</v>
      </c>
      <c r="AM2262" t="e">
        <f t="shared" si="482"/>
        <v>#N/A</v>
      </c>
      <c r="AN2262" t="e">
        <f t="shared" si="483"/>
        <v>#N/A</v>
      </c>
      <c r="AO2262" s="261" t="e">
        <f t="shared" si="484"/>
        <v>#N/A</v>
      </c>
      <c r="AP2262" s="261" t="e">
        <f t="shared" si="485"/>
        <v>#N/A</v>
      </c>
      <c r="AQ2262" s="261" t="e">
        <f t="shared" si="486"/>
        <v>#N/A</v>
      </c>
      <c r="BB2262">
        <f t="shared" si="489"/>
        <v>0</v>
      </c>
      <c r="BC2262">
        <f t="shared" si="487"/>
        <v>0</v>
      </c>
      <c r="BD2262" s="28">
        <f t="shared" si="488"/>
        <v>0</v>
      </c>
    </row>
    <row r="2263" spans="37:56" x14ac:dyDescent="0.25">
      <c r="AK2263">
        <v>0</v>
      </c>
      <c r="AL2263" t="e">
        <f t="shared" si="481"/>
        <v>#N/A</v>
      </c>
      <c r="AM2263" t="e">
        <f t="shared" si="482"/>
        <v>#N/A</v>
      </c>
      <c r="AN2263" t="e">
        <f t="shared" si="483"/>
        <v>#N/A</v>
      </c>
      <c r="AO2263" s="261" t="e">
        <f t="shared" si="484"/>
        <v>#N/A</v>
      </c>
      <c r="AP2263" s="261" t="e">
        <f t="shared" si="485"/>
        <v>#N/A</v>
      </c>
      <c r="AQ2263" s="261" t="e">
        <f t="shared" si="486"/>
        <v>#N/A</v>
      </c>
      <c r="BB2263">
        <f t="shared" si="489"/>
        <v>0</v>
      </c>
      <c r="BC2263">
        <f t="shared" si="487"/>
        <v>0</v>
      </c>
      <c r="BD2263" s="28">
        <f t="shared" si="488"/>
        <v>0</v>
      </c>
    </row>
    <row r="2264" spans="37:56" x14ac:dyDescent="0.25">
      <c r="AK2264">
        <v>0</v>
      </c>
      <c r="AL2264" t="e">
        <f t="shared" si="481"/>
        <v>#N/A</v>
      </c>
      <c r="AM2264" t="e">
        <f t="shared" si="482"/>
        <v>#N/A</v>
      </c>
      <c r="AN2264" t="e">
        <f t="shared" si="483"/>
        <v>#N/A</v>
      </c>
      <c r="AO2264" s="261" t="e">
        <f t="shared" si="484"/>
        <v>#N/A</v>
      </c>
      <c r="AP2264" s="261" t="e">
        <f t="shared" si="485"/>
        <v>#N/A</v>
      </c>
      <c r="AQ2264" s="261" t="e">
        <f t="shared" si="486"/>
        <v>#N/A</v>
      </c>
      <c r="BB2264">
        <f t="shared" si="489"/>
        <v>0</v>
      </c>
      <c r="BC2264">
        <f t="shared" si="487"/>
        <v>0</v>
      </c>
      <c r="BD2264" s="28">
        <f t="shared" si="488"/>
        <v>0</v>
      </c>
    </row>
    <row r="2265" spans="37:56" x14ac:dyDescent="0.25">
      <c r="AK2265">
        <v>0</v>
      </c>
      <c r="AL2265" t="e">
        <f t="shared" si="481"/>
        <v>#N/A</v>
      </c>
      <c r="AM2265" t="e">
        <f t="shared" si="482"/>
        <v>#N/A</v>
      </c>
      <c r="AN2265" t="e">
        <f t="shared" si="483"/>
        <v>#N/A</v>
      </c>
      <c r="AO2265" s="261" t="e">
        <f t="shared" si="484"/>
        <v>#N/A</v>
      </c>
      <c r="AP2265" s="261" t="e">
        <f t="shared" si="485"/>
        <v>#N/A</v>
      </c>
      <c r="AQ2265" s="261" t="e">
        <f t="shared" si="486"/>
        <v>#N/A</v>
      </c>
      <c r="BB2265">
        <f t="shared" si="489"/>
        <v>0</v>
      </c>
      <c r="BC2265">
        <f t="shared" si="487"/>
        <v>0</v>
      </c>
      <c r="BD2265" s="28">
        <f t="shared" si="488"/>
        <v>0</v>
      </c>
    </row>
    <row r="2266" spans="37:56" x14ac:dyDescent="0.25">
      <c r="AK2266">
        <v>0</v>
      </c>
      <c r="AL2266" t="e">
        <f t="shared" si="481"/>
        <v>#N/A</v>
      </c>
      <c r="AM2266" t="e">
        <f t="shared" si="482"/>
        <v>#N/A</v>
      </c>
      <c r="AN2266" t="e">
        <f t="shared" si="483"/>
        <v>#N/A</v>
      </c>
      <c r="AO2266" s="261" t="e">
        <f t="shared" si="484"/>
        <v>#N/A</v>
      </c>
      <c r="AP2266" s="261" t="e">
        <f t="shared" si="485"/>
        <v>#N/A</v>
      </c>
      <c r="AQ2266" s="261" t="e">
        <f t="shared" si="486"/>
        <v>#N/A</v>
      </c>
      <c r="BB2266">
        <f t="shared" si="489"/>
        <v>0</v>
      </c>
      <c r="BC2266">
        <f t="shared" si="487"/>
        <v>0</v>
      </c>
      <c r="BD2266" s="28">
        <f t="shared" si="488"/>
        <v>0</v>
      </c>
    </row>
    <row r="2267" spans="37:56" x14ac:dyDescent="0.25">
      <c r="AK2267">
        <v>0</v>
      </c>
      <c r="AL2267" t="e">
        <f t="shared" si="481"/>
        <v>#N/A</v>
      </c>
      <c r="AM2267" t="e">
        <f t="shared" si="482"/>
        <v>#N/A</v>
      </c>
      <c r="AN2267" t="e">
        <f t="shared" si="483"/>
        <v>#N/A</v>
      </c>
      <c r="AO2267" s="261" t="e">
        <f t="shared" si="484"/>
        <v>#N/A</v>
      </c>
      <c r="AP2267" s="261" t="e">
        <f t="shared" si="485"/>
        <v>#N/A</v>
      </c>
      <c r="AQ2267" s="261" t="e">
        <f t="shared" si="486"/>
        <v>#N/A</v>
      </c>
      <c r="BB2267">
        <f t="shared" si="489"/>
        <v>0</v>
      </c>
      <c r="BC2267">
        <f t="shared" si="487"/>
        <v>0</v>
      </c>
      <c r="BD2267" s="28">
        <f t="shared" si="488"/>
        <v>0</v>
      </c>
    </row>
    <row r="2268" spans="37:56" x14ac:dyDescent="0.25">
      <c r="AK2268">
        <v>0</v>
      </c>
      <c r="AL2268" t="e">
        <f t="shared" si="481"/>
        <v>#N/A</v>
      </c>
      <c r="AM2268" t="e">
        <f t="shared" si="482"/>
        <v>#N/A</v>
      </c>
      <c r="AN2268" t="e">
        <f t="shared" si="483"/>
        <v>#N/A</v>
      </c>
      <c r="AO2268" s="261" t="e">
        <f t="shared" si="484"/>
        <v>#N/A</v>
      </c>
      <c r="AP2268" s="261" t="e">
        <f t="shared" si="485"/>
        <v>#N/A</v>
      </c>
      <c r="AQ2268" s="261" t="e">
        <f t="shared" si="486"/>
        <v>#N/A</v>
      </c>
      <c r="BB2268">
        <f t="shared" si="489"/>
        <v>0</v>
      </c>
      <c r="BC2268">
        <f t="shared" si="487"/>
        <v>0</v>
      </c>
      <c r="BD2268" s="28">
        <f t="shared" si="488"/>
        <v>0</v>
      </c>
    </row>
    <row r="2269" spans="37:56" x14ac:dyDescent="0.25">
      <c r="AK2269">
        <v>0</v>
      </c>
      <c r="AL2269" t="e">
        <f t="shared" si="481"/>
        <v>#N/A</v>
      </c>
      <c r="AM2269" t="e">
        <f t="shared" si="482"/>
        <v>#N/A</v>
      </c>
      <c r="AN2269" t="e">
        <f t="shared" si="483"/>
        <v>#N/A</v>
      </c>
      <c r="AO2269" s="261" t="e">
        <f t="shared" si="484"/>
        <v>#N/A</v>
      </c>
      <c r="AP2269" s="261" t="e">
        <f t="shared" si="485"/>
        <v>#N/A</v>
      </c>
      <c r="AQ2269" s="261" t="e">
        <f t="shared" si="486"/>
        <v>#N/A</v>
      </c>
      <c r="BB2269">
        <f t="shared" si="489"/>
        <v>0</v>
      </c>
      <c r="BC2269">
        <f t="shared" si="487"/>
        <v>0</v>
      </c>
      <c r="BD2269" s="28">
        <f t="shared" si="488"/>
        <v>0</v>
      </c>
    </row>
    <row r="2270" spans="37:56" x14ac:dyDescent="0.25">
      <c r="AK2270">
        <v>0</v>
      </c>
      <c r="AL2270" t="e">
        <f t="shared" si="481"/>
        <v>#N/A</v>
      </c>
      <c r="AM2270" t="e">
        <f t="shared" si="482"/>
        <v>#N/A</v>
      </c>
      <c r="AN2270" t="e">
        <f t="shared" si="483"/>
        <v>#N/A</v>
      </c>
      <c r="AO2270" s="261" t="e">
        <f t="shared" si="484"/>
        <v>#N/A</v>
      </c>
      <c r="AP2270" s="261" t="e">
        <f t="shared" si="485"/>
        <v>#N/A</v>
      </c>
      <c r="AQ2270" s="261" t="e">
        <f t="shared" si="486"/>
        <v>#N/A</v>
      </c>
      <c r="BB2270">
        <f t="shared" si="489"/>
        <v>0</v>
      </c>
      <c r="BC2270">
        <f t="shared" si="487"/>
        <v>0</v>
      </c>
      <c r="BD2270" s="28">
        <f t="shared" si="488"/>
        <v>0</v>
      </c>
    </row>
    <row r="2271" spans="37:56" x14ac:dyDescent="0.25">
      <c r="AK2271">
        <v>0</v>
      </c>
      <c r="AL2271" t="e">
        <f t="shared" si="481"/>
        <v>#N/A</v>
      </c>
      <c r="AM2271" t="e">
        <f t="shared" si="482"/>
        <v>#N/A</v>
      </c>
      <c r="AN2271" t="e">
        <f t="shared" si="483"/>
        <v>#N/A</v>
      </c>
      <c r="AO2271" s="261" t="e">
        <f t="shared" si="484"/>
        <v>#N/A</v>
      </c>
      <c r="AP2271" s="261" t="e">
        <f t="shared" si="485"/>
        <v>#N/A</v>
      </c>
      <c r="AQ2271" s="261" t="e">
        <f t="shared" si="486"/>
        <v>#N/A</v>
      </c>
      <c r="BB2271">
        <f t="shared" si="489"/>
        <v>0</v>
      </c>
      <c r="BC2271">
        <f t="shared" si="487"/>
        <v>0</v>
      </c>
      <c r="BD2271" s="28">
        <f t="shared" si="488"/>
        <v>0</v>
      </c>
    </row>
    <row r="2272" spans="37:56" x14ac:dyDescent="0.25">
      <c r="AK2272">
        <v>0</v>
      </c>
      <c r="AL2272" t="e">
        <f t="shared" si="481"/>
        <v>#N/A</v>
      </c>
      <c r="AM2272" t="e">
        <f t="shared" si="482"/>
        <v>#N/A</v>
      </c>
      <c r="AN2272" t="e">
        <f t="shared" si="483"/>
        <v>#N/A</v>
      </c>
      <c r="AO2272" s="261" t="e">
        <f t="shared" si="484"/>
        <v>#N/A</v>
      </c>
      <c r="AP2272" s="261" t="e">
        <f t="shared" si="485"/>
        <v>#N/A</v>
      </c>
      <c r="AQ2272" s="261" t="e">
        <f t="shared" si="486"/>
        <v>#N/A</v>
      </c>
      <c r="BB2272">
        <f t="shared" si="489"/>
        <v>0</v>
      </c>
      <c r="BC2272">
        <f t="shared" si="487"/>
        <v>0</v>
      </c>
      <c r="BD2272" s="28">
        <f t="shared" si="488"/>
        <v>0</v>
      </c>
    </row>
    <row r="2273" spans="37:56" x14ac:dyDescent="0.25">
      <c r="AK2273">
        <v>0</v>
      </c>
      <c r="AL2273" t="e">
        <f t="shared" si="481"/>
        <v>#N/A</v>
      </c>
      <c r="AM2273" t="e">
        <f t="shared" si="482"/>
        <v>#N/A</v>
      </c>
      <c r="AN2273" t="e">
        <f t="shared" si="483"/>
        <v>#N/A</v>
      </c>
      <c r="AO2273" s="261" t="e">
        <f t="shared" si="484"/>
        <v>#N/A</v>
      </c>
      <c r="AP2273" s="261" t="e">
        <f t="shared" si="485"/>
        <v>#N/A</v>
      </c>
      <c r="AQ2273" s="261" t="e">
        <f t="shared" si="486"/>
        <v>#N/A</v>
      </c>
      <c r="BB2273">
        <f t="shared" si="489"/>
        <v>0</v>
      </c>
      <c r="BC2273">
        <f t="shared" si="487"/>
        <v>0</v>
      </c>
      <c r="BD2273" s="28">
        <f t="shared" si="488"/>
        <v>0</v>
      </c>
    </row>
    <row r="2274" spans="37:56" x14ac:dyDescent="0.25">
      <c r="AK2274">
        <v>0</v>
      </c>
      <c r="AL2274" t="e">
        <f t="shared" si="481"/>
        <v>#N/A</v>
      </c>
      <c r="AM2274" t="e">
        <f t="shared" si="482"/>
        <v>#N/A</v>
      </c>
      <c r="AN2274" t="e">
        <f t="shared" si="483"/>
        <v>#N/A</v>
      </c>
      <c r="AO2274" s="261" t="e">
        <f t="shared" si="484"/>
        <v>#N/A</v>
      </c>
      <c r="AP2274" s="261" t="e">
        <f t="shared" si="485"/>
        <v>#N/A</v>
      </c>
      <c r="AQ2274" s="261" t="e">
        <f t="shared" si="486"/>
        <v>#N/A</v>
      </c>
      <c r="BB2274">
        <f t="shared" si="489"/>
        <v>0</v>
      </c>
      <c r="BC2274">
        <f t="shared" si="487"/>
        <v>0</v>
      </c>
      <c r="BD2274" s="28">
        <f t="shared" si="488"/>
        <v>0</v>
      </c>
    </row>
    <row r="2275" spans="37:56" x14ac:dyDescent="0.25">
      <c r="AK2275">
        <v>0</v>
      </c>
      <c r="AL2275" t="e">
        <f t="shared" si="481"/>
        <v>#N/A</v>
      </c>
      <c r="AM2275" t="e">
        <f t="shared" si="482"/>
        <v>#N/A</v>
      </c>
      <c r="AN2275" t="e">
        <f t="shared" si="483"/>
        <v>#N/A</v>
      </c>
      <c r="AO2275" s="261" t="e">
        <f t="shared" si="484"/>
        <v>#N/A</v>
      </c>
      <c r="AP2275" s="261" t="e">
        <f t="shared" si="485"/>
        <v>#N/A</v>
      </c>
      <c r="AQ2275" s="261" t="e">
        <f t="shared" si="486"/>
        <v>#N/A</v>
      </c>
      <c r="BB2275">
        <f t="shared" si="489"/>
        <v>0</v>
      </c>
      <c r="BC2275">
        <f t="shared" si="487"/>
        <v>0</v>
      </c>
      <c r="BD2275" s="28">
        <f t="shared" si="488"/>
        <v>0</v>
      </c>
    </row>
    <row r="2276" spans="37:56" x14ac:dyDescent="0.25">
      <c r="AK2276">
        <v>0</v>
      </c>
      <c r="AL2276" t="e">
        <f t="shared" si="481"/>
        <v>#N/A</v>
      </c>
      <c r="AM2276" t="e">
        <f t="shared" si="482"/>
        <v>#N/A</v>
      </c>
      <c r="AN2276" t="e">
        <f t="shared" si="483"/>
        <v>#N/A</v>
      </c>
      <c r="AO2276" s="261" t="e">
        <f t="shared" si="484"/>
        <v>#N/A</v>
      </c>
      <c r="AP2276" s="261" t="e">
        <f t="shared" si="485"/>
        <v>#N/A</v>
      </c>
      <c r="AQ2276" s="261" t="e">
        <f t="shared" si="486"/>
        <v>#N/A</v>
      </c>
      <c r="BB2276">
        <f t="shared" si="489"/>
        <v>0</v>
      </c>
      <c r="BC2276">
        <f t="shared" si="487"/>
        <v>0</v>
      </c>
      <c r="BD2276" s="28">
        <f t="shared" si="488"/>
        <v>0</v>
      </c>
    </row>
    <row r="2277" spans="37:56" x14ac:dyDescent="0.25">
      <c r="AK2277">
        <v>0</v>
      </c>
      <c r="AL2277" t="e">
        <f t="shared" si="481"/>
        <v>#N/A</v>
      </c>
      <c r="AM2277" t="e">
        <f t="shared" si="482"/>
        <v>#N/A</v>
      </c>
      <c r="AN2277" t="e">
        <f t="shared" si="483"/>
        <v>#N/A</v>
      </c>
      <c r="AO2277" s="261" t="e">
        <f t="shared" si="484"/>
        <v>#N/A</v>
      </c>
      <c r="AP2277" s="261" t="e">
        <f t="shared" si="485"/>
        <v>#N/A</v>
      </c>
      <c r="AQ2277" s="261" t="e">
        <f t="shared" si="486"/>
        <v>#N/A</v>
      </c>
      <c r="BB2277">
        <f t="shared" si="489"/>
        <v>0</v>
      </c>
      <c r="BC2277">
        <f t="shared" si="487"/>
        <v>0</v>
      </c>
      <c r="BD2277" s="28">
        <f t="shared" si="488"/>
        <v>0</v>
      </c>
    </row>
    <row r="2278" spans="37:56" x14ac:dyDescent="0.25">
      <c r="AK2278">
        <v>0</v>
      </c>
      <c r="AL2278" t="e">
        <f t="shared" si="481"/>
        <v>#N/A</v>
      </c>
      <c r="AM2278" t="e">
        <f t="shared" si="482"/>
        <v>#N/A</v>
      </c>
      <c r="AN2278" t="e">
        <f t="shared" si="483"/>
        <v>#N/A</v>
      </c>
      <c r="AO2278" s="261" t="e">
        <f t="shared" si="484"/>
        <v>#N/A</v>
      </c>
      <c r="AP2278" s="261" t="e">
        <f t="shared" si="485"/>
        <v>#N/A</v>
      </c>
      <c r="AQ2278" s="261" t="e">
        <f t="shared" si="486"/>
        <v>#N/A</v>
      </c>
      <c r="BB2278">
        <f t="shared" si="489"/>
        <v>0</v>
      </c>
      <c r="BC2278">
        <f t="shared" si="487"/>
        <v>0</v>
      </c>
      <c r="BD2278" s="28">
        <f t="shared" si="488"/>
        <v>0</v>
      </c>
    </row>
    <row r="2279" spans="37:56" x14ac:dyDescent="0.25">
      <c r="AK2279">
        <v>0</v>
      </c>
      <c r="AL2279" t="e">
        <f t="shared" si="481"/>
        <v>#N/A</v>
      </c>
      <c r="AM2279" t="e">
        <f t="shared" si="482"/>
        <v>#N/A</v>
      </c>
      <c r="AN2279" t="e">
        <f t="shared" si="483"/>
        <v>#N/A</v>
      </c>
      <c r="AO2279" s="261" t="e">
        <f t="shared" si="484"/>
        <v>#N/A</v>
      </c>
      <c r="AP2279" s="261" t="e">
        <f t="shared" si="485"/>
        <v>#N/A</v>
      </c>
      <c r="AQ2279" s="261" t="e">
        <f t="shared" si="486"/>
        <v>#N/A</v>
      </c>
      <c r="BB2279">
        <f t="shared" si="489"/>
        <v>0</v>
      </c>
      <c r="BC2279">
        <f t="shared" si="487"/>
        <v>0</v>
      </c>
      <c r="BD2279" s="28">
        <f t="shared" si="488"/>
        <v>0</v>
      </c>
    </row>
    <row r="2280" spans="37:56" x14ac:dyDescent="0.25">
      <c r="AK2280">
        <v>0</v>
      </c>
      <c r="AL2280" t="e">
        <f t="shared" si="481"/>
        <v>#N/A</v>
      </c>
      <c r="AM2280" t="e">
        <f t="shared" si="482"/>
        <v>#N/A</v>
      </c>
      <c r="AN2280" t="e">
        <f t="shared" si="483"/>
        <v>#N/A</v>
      </c>
      <c r="AO2280" s="261" t="e">
        <f t="shared" si="484"/>
        <v>#N/A</v>
      </c>
      <c r="AP2280" s="261" t="e">
        <f t="shared" si="485"/>
        <v>#N/A</v>
      </c>
      <c r="AQ2280" s="261" t="e">
        <f t="shared" si="486"/>
        <v>#N/A</v>
      </c>
      <c r="BB2280">
        <f t="shared" si="489"/>
        <v>0</v>
      </c>
      <c r="BC2280">
        <f t="shared" si="487"/>
        <v>0</v>
      </c>
      <c r="BD2280" s="28">
        <f t="shared" si="488"/>
        <v>0</v>
      </c>
    </row>
    <row r="2281" spans="37:56" x14ac:dyDescent="0.25">
      <c r="AK2281">
        <v>0</v>
      </c>
      <c r="AL2281" t="e">
        <f t="shared" si="481"/>
        <v>#N/A</v>
      </c>
      <c r="AM2281" t="e">
        <f t="shared" si="482"/>
        <v>#N/A</v>
      </c>
      <c r="AN2281" t="e">
        <f t="shared" si="483"/>
        <v>#N/A</v>
      </c>
      <c r="AO2281" s="261" t="e">
        <f t="shared" si="484"/>
        <v>#N/A</v>
      </c>
      <c r="AP2281" s="261" t="e">
        <f t="shared" si="485"/>
        <v>#N/A</v>
      </c>
      <c r="AQ2281" s="261" t="e">
        <f t="shared" si="486"/>
        <v>#N/A</v>
      </c>
      <c r="BB2281">
        <f t="shared" si="489"/>
        <v>0</v>
      </c>
      <c r="BC2281">
        <f t="shared" si="487"/>
        <v>0</v>
      </c>
      <c r="BD2281" s="28">
        <f t="shared" si="488"/>
        <v>0</v>
      </c>
    </row>
    <row r="2282" spans="37:56" x14ac:dyDescent="0.25">
      <c r="AK2282">
        <v>0</v>
      </c>
      <c r="AL2282" t="e">
        <f t="shared" si="481"/>
        <v>#N/A</v>
      </c>
      <c r="AM2282" t="e">
        <f t="shared" si="482"/>
        <v>#N/A</v>
      </c>
      <c r="AN2282" t="e">
        <f t="shared" si="483"/>
        <v>#N/A</v>
      </c>
      <c r="AO2282" s="261" t="e">
        <f t="shared" si="484"/>
        <v>#N/A</v>
      </c>
      <c r="AP2282" s="261" t="e">
        <f t="shared" si="485"/>
        <v>#N/A</v>
      </c>
      <c r="AQ2282" s="261" t="e">
        <f t="shared" si="486"/>
        <v>#N/A</v>
      </c>
      <c r="BB2282">
        <f t="shared" si="489"/>
        <v>0</v>
      </c>
      <c r="BC2282">
        <f t="shared" si="487"/>
        <v>0</v>
      </c>
      <c r="BD2282" s="28">
        <f t="shared" si="488"/>
        <v>0</v>
      </c>
    </row>
    <row r="2283" spans="37:56" x14ac:dyDescent="0.25">
      <c r="AK2283">
        <v>0</v>
      </c>
      <c r="AL2283" t="e">
        <f t="shared" si="481"/>
        <v>#N/A</v>
      </c>
      <c r="AM2283" t="e">
        <f t="shared" si="482"/>
        <v>#N/A</v>
      </c>
      <c r="AN2283" t="e">
        <f t="shared" si="483"/>
        <v>#N/A</v>
      </c>
      <c r="AO2283" s="261" t="e">
        <f t="shared" si="484"/>
        <v>#N/A</v>
      </c>
      <c r="AP2283" s="261" t="e">
        <f t="shared" si="485"/>
        <v>#N/A</v>
      </c>
      <c r="AQ2283" s="261" t="e">
        <f t="shared" si="486"/>
        <v>#N/A</v>
      </c>
      <c r="BB2283">
        <f t="shared" si="489"/>
        <v>0</v>
      </c>
      <c r="BC2283">
        <f t="shared" si="487"/>
        <v>0</v>
      </c>
      <c r="BD2283" s="28">
        <f t="shared" si="488"/>
        <v>0</v>
      </c>
    </row>
    <row r="2284" spans="37:56" x14ac:dyDescent="0.25">
      <c r="AK2284">
        <v>0</v>
      </c>
      <c r="AL2284" t="e">
        <f t="shared" si="481"/>
        <v>#N/A</v>
      </c>
      <c r="AM2284" t="e">
        <f t="shared" si="482"/>
        <v>#N/A</v>
      </c>
      <c r="AN2284" t="e">
        <f t="shared" si="483"/>
        <v>#N/A</v>
      </c>
      <c r="AO2284" s="261" t="e">
        <f t="shared" si="484"/>
        <v>#N/A</v>
      </c>
      <c r="AP2284" s="261" t="e">
        <f t="shared" si="485"/>
        <v>#N/A</v>
      </c>
      <c r="AQ2284" s="261" t="e">
        <f t="shared" si="486"/>
        <v>#N/A</v>
      </c>
      <c r="BB2284">
        <f t="shared" si="489"/>
        <v>0</v>
      </c>
      <c r="BC2284">
        <f t="shared" si="487"/>
        <v>0</v>
      </c>
      <c r="BD2284" s="28">
        <f t="shared" si="488"/>
        <v>0</v>
      </c>
    </row>
    <row r="2285" spans="37:56" x14ac:dyDescent="0.25">
      <c r="AK2285">
        <v>0</v>
      </c>
      <c r="AL2285" t="e">
        <f t="shared" si="481"/>
        <v>#N/A</v>
      </c>
      <c r="AM2285" t="e">
        <f t="shared" si="482"/>
        <v>#N/A</v>
      </c>
      <c r="AN2285" t="e">
        <f t="shared" si="483"/>
        <v>#N/A</v>
      </c>
      <c r="AO2285" s="261" t="e">
        <f t="shared" si="484"/>
        <v>#N/A</v>
      </c>
      <c r="AP2285" s="261" t="e">
        <f t="shared" si="485"/>
        <v>#N/A</v>
      </c>
      <c r="AQ2285" s="261" t="e">
        <f t="shared" si="486"/>
        <v>#N/A</v>
      </c>
      <c r="BB2285">
        <f t="shared" si="489"/>
        <v>0</v>
      </c>
      <c r="BC2285">
        <f t="shared" si="487"/>
        <v>0</v>
      </c>
      <c r="BD2285" s="28">
        <f t="shared" si="488"/>
        <v>0</v>
      </c>
    </row>
    <row r="2286" spans="37:56" x14ac:dyDescent="0.25">
      <c r="AK2286">
        <v>0</v>
      </c>
      <c r="AL2286" t="e">
        <f t="shared" si="481"/>
        <v>#N/A</v>
      </c>
      <c r="AM2286" t="e">
        <f t="shared" si="482"/>
        <v>#N/A</v>
      </c>
      <c r="AN2286" t="e">
        <f t="shared" si="483"/>
        <v>#N/A</v>
      </c>
      <c r="AO2286" s="261" t="e">
        <f t="shared" si="484"/>
        <v>#N/A</v>
      </c>
      <c r="AP2286" s="261" t="e">
        <f t="shared" si="485"/>
        <v>#N/A</v>
      </c>
      <c r="AQ2286" s="261" t="e">
        <f t="shared" si="486"/>
        <v>#N/A</v>
      </c>
      <c r="BB2286">
        <f t="shared" si="489"/>
        <v>0</v>
      </c>
      <c r="BC2286">
        <f t="shared" si="487"/>
        <v>0</v>
      </c>
      <c r="BD2286" s="28">
        <f t="shared" si="488"/>
        <v>0</v>
      </c>
    </row>
    <row r="2287" spans="37:56" x14ac:dyDescent="0.25">
      <c r="AK2287">
        <v>0</v>
      </c>
      <c r="AL2287" t="e">
        <f t="shared" si="481"/>
        <v>#N/A</v>
      </c>
      <c r="AM2287" t="e">
        <f t="shared" si="482"/>
        <v>#N/A</v>
      </c>
      <c r="AN2287" t="e">
        <f t="shared" si="483"/>
        <v>#N/A</v>
      </c>
      <c r="AO2287" s="261" t="e">
        <f t="shared" si="484"/>
        <v>#N/A</v>
      </c>
      <c r="AP2287" s="261" t="e">
        <f t="shared" si="485"/>
        <v>#N/A</v>
      </c>
      <c r="AQ2287" s="261" t="e">
        <f t="shared" si="486"/>
        <v>#N/A</v>
      </c>
      <c r="BB2287">
        <f t="shared" si="489"/>
        <v>0</v>
      </c>
      <c r="BC2287">
        <f t="shared" si="487"/>
        <v>0</v>
      </c>
      <c r="BD2287" s="28">
        <f t="shared" si="488"/>
        <v>0</v>
      </c>
    </row>
    <row r="2288" spans="37:56" x14ac:dyDescent="0.25">
      <c r="AK2288">
        <v>0</v>
      </c>
      <c r="AL2288" t="e">
        <f t="shared" si="481"/>
        <v>#N/A</v>
      </c>
      <c r="AM2288" t="e">
        <f t="shared" si="482"/>
        <v>#N/A</v>
      </c>
      <c r="AN2288" t="e">
        <f t="shared" si="483"/>
        <v>#N/A</v>
      </c>
      <c r="AO2288" s="261" t="e">
        <f t="shared" si="484"/>
        <v>#N/A</v>
      </c>
      <c r="AP2288" s="261" t="e">
        <f t="shared" si="485"/>
        <v>#N/A</v>
      </c>
      <c r="AQ2288" s="261" t="e">
        <f t="shared" si="486"/>
        <v>#N/A</v>
      </c>
      <c r="BB2288">
        <f t="shared" si="489"/>
        <v>0</v>
      </c>
      <c r="BC2288">
        <f t="shared" si="487"/>
        <v>0</v>
      </c>
      <c r="BD2288" s="28">
        <f t="shared" si="488"/>
        <v>0</v>
      </c>
    </row>
    <row r="2289" spans="37:56" x14ac:dyDescent="0.25">
      <c r="AK2289">
        <v>0</v>
      </c>
      <c r="AL2289" t="e">
        <f t="shared" si="481"/>
        <v>#N/A</v>
      </c>
      <c r="AM2289" t="e">
        <f t="shared" si="482"/>
        <v>#N/A</v>
      </c>
      <c r="AN2289" t="e">
        <f t="shared" si="483"/>
        <v>#N/A</v>
      </c>
      <c r="AO2289" s="261" t="e">
        <f t="shared" si="484"/>
        <v>#N/A</v>
      </c>
      <c r="AP2289" s="261" t="e">
        <f t="shared" si="485"/>
        <v>#N/A</v>
      </c>
      <c r="AQ2289" s="261" t="e">
        <f t="shared" si="486"/>
        <v>#N/A</v>
      </c>
      <c r="BB2289">
        <f t="shared" si="489"/>
        <v>0</v>
      </c>
      <c r="BC2289">
        <f t="shared" si="487"/>
        <v>0</v>
      </c>
      <c r="BD2289" s="28">
        <f t="shared" si="488"/>
        <v>0</v>
      </c>
    </row>
    <row r="2290" spans="37:56" x14ac:dyDescent="0.25">
      <c r="AK2290">
        <v>0</v>
      </c>
      <c r="AL2290" t="e">
        <f t="shared" si="481"/>
        <v>#N/A</v>
      </c>
      <c r="AM2290" t="e">
        <f t="shared" si="482"/>
        <v>#N/A</v>
      </c>
      <c r="AN2290" t="e">
        <f t="shared" si="483"/>
        <v>#N/A</v>
      </c>
      <c r="AO2290" s="261" t="e">
        <f t="shared" si="484"/>
        <v>#N/A</v>
      </c>
      <c r="AP2290" s="261" t="e">
        <f t="shared" si="485"/>
        <v>#N/A</v>
      </c>
      <c r="AQ2290" s="261" t="e">
        <f t="shared" si="486"/>
        <v>#N/A</v>
      </c>
      <c r="BB2290">
        <f t="shared" si="489"/>
        <v>0</v>
      </c>
      <c r="BC2290">
        <f t="shared" si="487"/>
        <v>0</v>
      </c>
      <c r="BD2290" s="28">
        <f t="shared" si="488"/>
        <v>0</v>
      </c>
    </row>
    <row r="2291" spans="37:56" x14ac:dyDescent="0.25">
      <c r="AK2291">
        <v>0</v>
      </c>
      <c r="AL2291" t="e">
        <f t="shared" si="481"/>
        <v>#N/A</v>
      </c>
      <c r="AM2291" t="e">
        <f t="shared" si="482"/>
        <v>#N/A</v>
      </c>
      <c r="AN2291" t="e">
        <f t="shared" si="483"/>
        <v>#N/A</v>
      </c>
      <c r="AO2291" s="261" t="e">
        <f t="shared" si="484"/>
        <v>#N/A</v>
      </c>
      <c r="AP2291" s="261" t="e">
        <f t="shared" si="485"/>
        <v>#N/A</v>
      </c>
      <c r="AQ2291" s="261" t="e">
        <f t="shared" si="486"/>
        <v>#N/A</v>
      </c>
      <c r="BB2291">
        <f t="shared" si="489"/>
        <v>0</v>
      </c>
      <c r="BC2291">
        <f t="shared" si="487"/>
        <v>0</v>
      </c>
      <c r="BD2291" s="28">
        <f t="shared" si="488"/>
        <v>0</v>
      </c>
    </row>
    <row r="2292" spans="37:56" x14ac:dyDescent="0.25">
      <c r="AK2292">
        <v>0</v>
      </c>
      <c r="AL2292" t="e">
        <f t="shared" si="481"/>
        <v>#N/A</v>
      </c>
      <c r="AM2292" t="e">
        <f t="shared" si="482"/>
        <v>#N/A</v>
      </c>
      <c r="AN2292" t="e">
        <f t="shared" si="483"/>
        <v>#N/A</v>
      </c>
      <c r="AO2292" s="261" t="e">
        <f t="shared" si="484"/>
        <v>#N/A</v>
      </c>
      <c r="AP2292" s="261" t="e">
        <f t="shared" si="485"/>
        <v>#N/A</v>
      </c>
      <c r="AQ2292" s="261" t="e">
        <f t="shared" si="486"/>
        <v>#N/A</v>
      </c>
      <c r="BB2292">
        <f t="shared" si="489"/>
        <v>0</v>
      </c>
      <c r="BC2292">
        <f t="shared" si="487"/>
        <v>0</v>
      </c>
      <c r="BD2292" s="28">
        <f t="shared" si="488"/>
        <v>0</v>
      </c>
    </row>
    <row r="2293" spans="37:56" x14ac:dyDescent="0.25">
      <c r="AK2293">
        <v>0</v>
      </c>
      <c r="AL2293" t="e">
        <f t="shared" si="481"/>
        <v>#N/A</v>
      </c>
      <c r="AM2293" t="e">
        <f t="shared" si="482"/>
        <v>#N/A</v>
      </c>
      <c r="AN2293" t="e">
        <f t="shared" si="483"/>
        <v>#N/A</v>
      </c>
      <c r="AO2293" s="261" t="e">
        <f t="shared" si="484"/>
        <v>#N/A</v>
      </c>
      <c r="AP2293" s="261" t="e">
        <f t="shared" si="485"/>
        <v>#N/A</v>
      </c>
      <c r="AQ2293" s="261" t="e">
        <f t="shared" si="486"/>
        <v>#N/A</v>
      </c>
      <c r="BB2293">
        <f t="shared" si="489"/>
        <v>0</v>
      </c>
      <c r="BC2293">
        <f t="shared" si="487"/>
        <v>0</v>
      </c>
      <c r="BD2293" s="28">
        <f t="shared" si="488"/>
        <v>0</v>
      </c>
    </row>
    <row r="2294" spans="37:56" x14ac:dyDescent="0.25">
      <c r="AK2294">
        <v>0</v>
      </c>
      <c r="AL2294" t="e">
        <f t="shared" si="481"/>
        <v>#N/A</v>
      </c>
      <c r="AM2294" t="e">
        <f t="shared" si="482"/>
        <v>#N/A</v>
      </c>
      <c r="AN2294" t="e">
        <f t="shared" si="483"/>
        <v>#N/A</v>
      </c>
      <c r="AO2294" s="261" t="e">
        <f t="shared" si="484"/>
        <v>#N/A</v>
      </c>
      <c r="AP2294" s="261" t="e">
        <f t="shared" si="485"/>
        <v>#N/A</v>
      </c>
      <c r="AQ2294" s="261" t="e">
        <f t="shared" si="486"/>
        <v>#N/A</v>
      </c>
      <c r="BB2294">
        <f t="shared" si="489"/>
        <v>0</v>
      </c>
      <c r="BC2294">
        <f t="shared" si="487"/>
        <v>0</v>
      </c>
      <c r="BD2294" s="28">
        <f t="shared" si="488"/>
        <v>0</v>
      </c>
    </row>
    <row r="2295" spans="37:56" x14ac:dyDescent="0.25">
      <c r="AK2295">
        <v>0</v>
      </c>
      <c r="AL2295" t="e">
        <f t="shared" si="481"/>
        <v>#N/A</v>
      </c>
      <c r="AM2295" t="e">
        <f t="shared" si="482"/>
        <v>#N/A</v>
      </c>
      <c r="AN2295" t="e">
        <f t="shared" si="483"/>
        <v>#N/A</v>
      </c>
      <c r="AO2295" s="261" t="e">
        <f t="shared" si="484"/>
        <v>#N/A</v>
      </c>
      <c r="AP2295" s="261" t="e">
        <f t="shared" si="485"/>
        <v>#N/A</v>
      </c>
      <c r="AQ2295" s="261" t="e">
        <f t="shared" si="486"/>
        <v>#N/A</v>
      </c>
      <c r="BB2295">
        <f t="shared" si="489"/>
        <v>0</v>
      </c>
      <c r="BC2295">
        <f t="shared" si="487"/>
        <v>0</v>
      </c>
      <c r="BD2295" s="28">
        <f t="shared" si="488"/>
        <v>0</v>
      </c>
    </row>
    <row r="2296" spans="37:56" x14ac:dyDescent="0.25">
      <c r="AK2296">
        <v>0</v>
      </c>
      <c r="AL2296" t="e">
        <f t="shared" si="481"/>
        <v>#N/A</v>
      </c>
      <c r="AM2296" t="e">
        <f t="shared" si="482"/>
        <v>#N/A</v>
      </c>
      <c r="AN2296" t="e">
        <f t="shared" si="483"/>
        <v>#N/A</v>
      </c>
      <c r="AO2296" s="261" t="e">
        <f t="shared" si="484"/>
        <v>#N/A</v>
      </c>
      <c r="AP2296" s="261" t="e">
        <f t="shared" si="485"/>
        <v>#N/A</v>
      </c>
      <c r="AQ2296" s="261" t="e">
        <f t="shared" si="486"/>
        <v>#N/A</v>
      </c>
      <c r="BB2296">
        <f t="shared" si="489"/>
        <v>0</v>
      </c>
      <c r="BC2296">
        <f t="shared" si="487"/>
        <v>0</v>
      </c>
      <c r="BD2296" s="28">
        <f t="shared" si="488"/>
        <v>0</v>
      </c>
    </row>
    <row r="2297" spans="37:56" x14ac:dyDescent="0.25">
      <c r="AK2297">
        <v>0</v>
      </c>
      <c r="AL2297" t="e">
        <f t="shared" si="481"/>
        <v>#N/A</v>
      </c>
      <c r="AM2297" t="e">
        <f t="shared" si="482"/>
        <v>#N/A</v>
      </c>
      <c r="AN2297" t="e">
        <f t="shared" si="483"/>
        <v>#N/A</v>
      </c>
      <c r="AO2297" s="261" t="e">
        <f t="shared" si="484"/>
        <v>#N/A</v>
      </c>
      <c r="AP2297" s="261" t="e">
        <f t="shared" si="485"/>
        <v>#N/A</v>
      </c>
      <c r="AQ2297" s="261" t="e">
        <f t="shared" si="486"/>
        <v>#N/A</v>
      </c>
      <c r="BB2297">
        <f t="shared" si="489"/>
        <v>0</v>
      </c>
      <c r="BC2297">
        <f t="shared" si="487"/>
        <v>0</v>
      </c>
      <c r="BD2297" s="28">
        <f t="shared" si="488"/>
        <v>0</v>
      </c>
    </row>
    <row r="2298" spans="37:56" x14ac:dyDescent="0.25">
      <c r="AK2298">
        <v>0</v>
      </c>
      <c r="AL2298" t="e">
        <f t="shared" si="481"/>
        <v>#N/A</v>
      </c>
      <c r="AM2298" t="e">
        <f t="shared" si="482"/>
        <v>#N/A</v>
      </c>
      <c r="AN2298" t="e">
        <f t="shared" si="483"/>
        <v>#N/A</v>
      </c>
      <c r="AO2298" s="261" t="e">
        <f t="shared" si="484"/>
        <v>#N/A</v>
      </c>
      <c r="AP2298" s="261" t="e">
        <f t="shared" si="485"/>
        <v>#N/A</v>
      </c>
      <c r="AQ2298" s="261" t="e">
        <f t="shared" si="486"/>
        <v>#N/A</v>
      </c>
      <c r="BB2298">
        <f t="shared" si="489"/>
        <v>0</v>
      </c>
      <c r="BC2298">
        <f t="shared" si="487"/>
        <v>0</v>
      </c>
      <c r="BD2298" s="28">
        <f t="shared" si="488"/>
        <v>0</v>
      </c>
    </row>
    <row r="2299" spans="37:56" x14ac:dyDescent="0.25">
      <c r="AK2299">
        <v>0</v>
      </c>
      <c r="AL2299" t="e">
        <f t="shared" si="481"/>
        <v>#N/A</v>
      </c>
      <c r="AM2299" t="e">
        <f t="shared" si="482"/>
        <v>#N/A</v>
      </c>
      <c r="AN2299" t="e">
        <f t="shared" si="483"/>
        <v>#N/A</v>
      </c>
      <c r="AO2299" s="261" t="e">
        <f t="shared" si="484"/>
        <v>#N/A</v>
      </c>
      <c r="AP2299" s="261" t="e">
        <f t="shared" si="485"/>
        <v>#N/A</v>
      </c>
      <c r="AQ2299" s="261" t="e">
        <f t="shared" si="486"/>
        <v>#N/A</v>
      </c>
      <c r="BB2299">
        <f t="shared" si="489"/>
        <v>0</v>
      </c>
      <c r="BC2299">
        <f t="shared" si="487"/>
        <v>0</v>
      </c>
      <c r="BD2299" s="28">
        <f t="shared" si="488"/>
        <v>0</v>
      </c>
    </row>
    <row r="2300" spans="37:56" x14ac:dyDescent="0.25">
      <c r="AK2300">
        <v>0</v>
      </c>
      <c r="AL2300" t="e">
        <f t="shared" si="481"/>
        <v>#N/A</v>
      </c>
      <c r="AM2300" t="e">
        <f t="shared" si="482"/>
        <v>#N/A</v>
      </c>
      <c r="AN2300" t="e">
        <f t="shared" si="483"/>
        <v>#N/A</v>
      </c>
      <c r="AO2300" s="261" t="e">
        <f t="shared" si="484"/>
        <v>#N/A</v>
      </c>
      <c r="AP2300" s="261" t="e">
        <f t="shared" si="485"/>
        <v>#N/A</v>
      </c>
      <c r="AQ2300" s="261" t="e">
        <f t="shared" si="486"/>
        <v>#N/A</v>
      </c>
      <c r="BB2300">
        <f t="shared" si="489"/>
        <v>0</v>
      </c>
      <c r="BC2300">
        <f t="shared" si="487"/>
        <v>0</v>
      </c>
      <c r="BD2300" s="28">
        <f t="shared" si="488"/>
        <v>0</v>
      </c>
    </row>
    <row r="2301" spans="37:56" x14ac:dyDescent="0.25">
      <c r="AK2301">
        <v>0</v>
      </c>
      <c r="AL2301" t="e">
        <f t="shared" si="481"/>
        <v>#N/A</v>
      </c>
      <c r="AM2301" t="e">
        <f t="shared" si="482"/>
        <v>#N/A</v>
      </c>
      <c r="AN2301" t="e">
        <f t="shared" si="483"/>
        <v>#N/A</v>
      </c>
      <c r="AO2301" s="261" t="e">
        <f t="shared" si="484"/>
        <v>#N/A</v>
      </c>
      <c r="AP2301" s="261" t="e">
        <f t="shared" si="485"/>
        <v>#N/A</v>
      </c>
      <c r="AQ2301" s="261" t="e">
        <f t="shared" si="486"/>
        <v>#N/A</v>
      </c>
      <c r="BB2301">
        <f t="shared" si="489"/>
        <v>0</v>
      </c>
      <c r="BC2301">
        <f t="shared" si="487"/>
        <v>0</v>
      </c>
      <c r="BD2301" s="28">
        <f t="shared" si="488"/>
        <v>0</v>
      </c>
    </row>
    <row r="2302" spans="37:56" x14ac:dyDescent="0.25">
      <c r="AK2302">
        <v>0</v>
      </c>
      <c r="AL2302" t="e">
        <f t="shared" si="481"/>
        <v>#N/A</v>
      </c>
      <c r="AM2302" t="e">
        <f t="shared" si="482"/>
        <v>#N/A</v>
      </c>
      <c r="AN2302" t="e">
        <f t="shared" si="483"/>
        <v>#N/A</v>
      </c>
      <c r="AO2302" s="261" t="e">
        <f t="shared" si="484"/>
        <v>#N/A</v>
      </c>
      <c r="AP2302" s="261" t="e">
        <f t="shared" si="485"/>
        <v>#N/A</v>
      </c>
      <c r="AQ2302" s="261" t="e">
        <f t="shared" si="486"/>
        <v>#N/A</v>
      </c>
      <c r="BB2302">
        <f t="shared" si="489"/>
        <v>0</v>
      </c>
      <c r="BC2302">
        <f t="shared" si="487"/>
        <v>0</v>
      </c>
      <c r="BD2302" s="28">
        <f t="shared" si="488"/>
        <v>0</v>
      </c>
    </row>
    <row r="2303" spans="37:56" x14ac:dyDescent="0.25">
      <c r="AK2303">
        <v>0</v>
      </c>
      <c r="AL2303" t="e">
        <f t="shared" si="481"/>
        <v>#N/A</v>
      </c>
      <c r="AM2303" t="e">
        <f t="shared" si="482"/>
        <v>#N/A</v>
      </c>
      <c r="AN2303" t="e">
        <f t="shared" si="483"/>
        <v>#N/A</v>
      </c>
      <c r="AO2303" s="261" t="e">
        <f t="shared" si="484"/>
        <v>#N/A</v>
      </c>
      <c r="AP2303" s="261" t="e">
        <f t="shared" si="485"/>
        <v>#N/A</v>
      </c>
      <c r="AQ2303" s="261" t="e">
        <f t="shared" si="486"/>
        <v>#N/A</v>
      </c>
      <c r="BB2303">
        <f t="shared" si="489"/>
        <v>0</v>
      </c>
      <c r="BC2303">
        <f t="shared" si="487"/>
        <v>0</v>
      </c>
      <c r="BD2303" s="28">
        <f t="shared" si="488"/>
        <v>0</v>
      </c>
    </row>
    <row r="2304" spans="37:56" x14ac:dyDescent="0.25">
      <c r="AK2304">
        <v>0</v>
      </c>
      <c r="AL2304" t="e">
        <f t="shared" si="481"/>
        <v>#N/A</v>
      </c>
      <c r="AM2304" t="e">
        <f t="shared" si="482"/>
        <v>#N/A</v>
      </c>
      <c r="AN2304" t="e">
        <f t="shared" si="483"/>
        <v>#N/A</v>
      </c>
      <c r="AO2304" s="261" t="e">
        <f t="shared" si="484"/>
        <v>#N/A</v>
      </c>
      <c r="AP2304" s="261" t="e">
        <f t="shared" si="485"/>
        <v>#N/A</v>
      </c>
      <c r="AQ2304" s="261" t="e">
        <f t="shared" si="486"/>
        <v>#N/A</v>
      </c>
      <c r="BB2304">
        <f t="shared" si="489"/>
        <v>0</v>
      </c>
      <c r="BC2304">
        <f t="shared" si="487"/>
        <v>0</v>
      </c>
      <c r="BD2304" s="28">
        <f t="shared" si="488"/>
        <v>0</v>
      </c>
    </row>
    <row r="2305" spans="37:56" x14ac:dyDescent="0.25">
      <c r="AK2305">
        <v>0</v>
      </c>
      <c r="AL2305" t="e">
        <f t="shared" si="481"/>
        <v>#N/A</v>
      </c>
      <c r="AM2305" t="e">
        <f t="shared" si="482"/>
        <v>#N/A</v>
      </c>
      <c r="AN2305" t="e">
        <f t="shared" si="483"/>
        <v>#N/A</v>
      </c>
      <c r="AO2305" s="261" t="e">
        <f t="shared" si="484"/>
        <v>#N/A</v>
      </c>
      <c r="AP2305" s="261" t="e">
        <f t="shared" si="485"/>
        <v>#N/A</v>
      </c>
      <c r="AQ2305" s="261" t="e">
        <f t="shared" si="486"/>
        <v>#N/A</v>
      </c>
      <c r="BB2305">
        <f t="shared" si="489"/>
        <v>0</v>
      </c>
      <c r="BC2305">
        <f t="shared" si="487"/>
        <v>0</v>
      </c>
      <c r="BD2305" s="28">
        <f t="shared" si="488"/>
        <v>0</v>
      </c>
    </row>
    <row r="2306" spans="37:56" x14ac:dyDescent="0.25">
      <c r="AK2306">
        <v>0</v>
      </c>
      <c r="AL2306" t="e">
        <f t="shared" si="481"/>
        <v>#N/A</v>
      </c>
      <c r="AM2306" t="e">
        <f t="shared" si="482"/>
        <v>#N/A</v>
      </c>
      <c r="AN2306" t="e">
        <f t="shared" si="483"/>
        <v>#N/A</v>
      </c>
      <c r="AO2306" s="261" t="e">
        <f t="shared" si="484"/>
        <v>#N/A</v>
      </c>
      <c r="AP2306" s="261" t="e">
        <f t="shared" si="485"/>
        <v>#N/A</v>
      </c>
      <c r="AQ2306" s="261" t="e">
        <f t="shared" si="486"/>
        <v>#N/A</v>
      </c>
      <c r="BB2306">
        <f t="shared" si="489"/>
        <v>0</v>
      </c>
      <c r="BC2306">
        <f t="shared" si="487"/>
        <v>0</v>
      </c>
      <c r="BD2306" s="28">
        <f t="shared" si="488"/>
        <v>0</v>
      </c>
    </row>
    <row r="2307" spans="37:56" x14ac:dyDescent="0.25">
      <c r="AK2307">
        <v>0</v>
      </c>
      <c r="AL2307" t="e">
        <f t="shared" ref="AL2307:AL2370" si="490">_xlfn.XLOOKUP(AK2307,A:A,F:F)</f>
        <v>#N/A</v>
      </c>
      <c r="AM2307" t="e">
        <f t="shared" ref="AM2307:AM2370" si="491">_xlfn.XLOOKUP(AK2307,A:A,J:J)</f>
        <v>#N/A</v>
      </c>
      <c r="AN2307" t="e">
        <f t="shared" ref="AN2307:AN2370" si="492">_xlfn.XLOOKUP(AK2307,A:A,M:M)+_xlfn.XLOOKUP(AK2307,A:A,N:N)</f>
        <v>#N/A</v>
      </c>
      <c r="AO2307" s="261" t="e">
        <f t="shared" ref="AO2307:AO2370" si="493">_xlfn.XLOOKUP(AK2307,A:A,AG:AG)</f>
        <v>#N/A</v>
      </c>
      <c r="AP2307" s="261" t="e">
        <f t="shared" ref="AP2307:AP2370" si="494">_xlfn.XLOOKUP(AK2307,A:A,AD:AD)</f>
        <v>#N/A</v>
      </c>
      <c r="AQ2307" s="261" t="e">
        <f t="shared" ref="AQ2307:AQ2370" si="495">_xlfn.XLOOKUP(AK2307,A:A,AE:AE)</f>
        <v>#N/A</v>
      </c>
      <c r="BB2307">
        <f t="shared" si="489"/>
        <v>0</v>
      </c>
      <c r="BC2307">
        <f t="shared" ref="BC2307:BC2370" si="496">_xlfn.XLOOKUP(BA2307,A:A,J:J)</f>
        <v>0</v>
      </c>
      <c r="BD2307" s="28">
        <f t="shared" ref="BD2307:BD2370" si="497">_xlfn.XLOOKUP(BA2307,A:A,M:M)+_xlfn.XLOOKUP(BA2307,A:A,N:N)</f>
        <v>0</v>
      </c>
    </row>
    <row r="2308" spans="37:56" x14ac:dyDescent="0.25">
      <c r="AK2308">
        <v>0</v>
      </c>
      <c r="AL2308" t="e">
        <f t="shared" si="490"/>
        <v>#N/A</v>
      </c>
      <c r="AM2308" t="e">
        <f t="shared" si="491"/>
        <v>#N/A</v>
      </c>
      <c r="AN2308" t="e">
        <f t="shared" si="492"/>
        <v>#N/A</v>
      </c>
      <c r="AO2308" s="261" t="e">
        <f t="shared" si="493"/>
        <v>#N/A</v>
      </c>
      <c r="AP2308" s="261" t="e">
        <f t="shared" si="494"/>
        <v>#N/A</v>
      </c>
      <c r="AQ2308" s="261" t="e">
        <f t="shared" si="495"/>
        <v>#N/A</v>
      </c>
      <c r="BB2308">
        <f t="shared" si="489"/>
        <v>0</v>
      </c>
      <c r="BC2308">
        <f t="shared" si="496"/>
        <v>0</v>
      </c>
      <c r="BD2308" s="28">
        <f t="shared" si="497"/>
        <v>0</v>
      </c>
    </row>
    <row r="2309" spans="37:56" x14ac:dyDescent="0.25">
      <c r="AK2309">
        <v>0</v>
      </c>
      <c r="AL2309" t="e">
        <f t="shared" si="490"/>
        <v>#N/A</v>
      </c>
      <c r="AM2309" t="e">
        <f t="shared" si="491"/>
        <v>#N/A</v>
      </c>
      <c r="AN2309" t="e">
        <f t="shared" si="492"/>
        <v>#N/A</v>
      </c>
      <c r="AO2309" s="261" t="e">
        <f t="shared" si="493"/>
        <v>#N/A</v>
      </c>
      <c r="AP2309" s="261" t="e">
        <f t="shared" si="494"/>
        <v>#N/A</v>
      </c>
      <c r="AQ2309" s="261" t="e">
        <f t="shared" si="495"/>
        <v>#N/A</v>
      </c>
      <c r="BB2309">
        <f t="shared" si="489"/>
        <v>0</v>
      </c>
      <c r="BC2309">
        <f t="shared" si="496"/>
        <v>0</v>
      </c>
      <c r="BD2309" s="28">
        <f t="shared" si="497"/>
        <v>0</v>
      </c>
    </row>
    <row r="2310" spans="37:56" x14ac:dyDescent="0.25">
      <c r="AK2310">
        <v>0</v>
      </c>
      <c r="AL2310" t="e">
        <f t="shared" si="490"/>
        <v>#N/A</v>
      </c>
      <c r="AM2310" t="e">
        <f t="shared" si="491"/>
        <v>#N/A</v>
      </c>
      <c r="AN2310" t="e">
        <f t="shared" si="492"/>
        <v>#N/A</v>
      </c>
      <c r="AO2310" s="261" t="e">
        <f t="shared" si="493"/>
        <v>#N/A</v>
      </c>
      <c r="AP2310" s="261" t="e">
        <f t="shared" si="494"/>
        <v>#N/A</v>
      </c>
      <c r="AQ2310" s="261" t="e">
        <f t="shared" si="495"/>
        <v>#N/A</v>
      </c>
      <c r="BB2310">
        <f t="shared" ref="BB2310:BB2373" si="498">_xlfn.XLOOKUP(BA2310,A:A,E:E)</f>
        <v>0</v>
      </c>
      <c r="BC2310">
        <f t="shared" si="496"/>
        <v>0</v>
      </c>
      <c r="BD2310" s="28">
        <f t="shared" si="497"/>
        <v>0</v>
      </c>
    </row>
    <row r="2311" spans="37:56" x14ac:dyDescent="0.25">
      <c r="AK2311">
        <v>0</v>
      </c>
      <c r="AL2311" t="e">
        <f t="shared" si="490"/>
        <v>#N/A</v>
      </c>
      <c r="AM2311" t="e">
        <f t="shared" si="491"/>
        <v>#N/A</v>
      </c>
      <c r="AN2311" t="e">
        <f t="shared" si="492"/>
        <v>#N/A</v>
      </c>
      <c r="AO2311" s="261" t="e">
        <f t="shared" si="493"/>
        <v>#N/A</v>
      </c>
      <c r="AP2311" s="261" t="e">
        <f t="shared" si="494"/>
        <v>#N/A</v>
      </c>
      <c r="AQ2311" s="261" t="e">
        <f t="shared" si="495"/>
        <v>#N/A</v>
      </c>
      <c r="BB2311">
        <f t="shared" si="498"/>
        <v>0</v>
      </c>
      <c r="BC2311">
        <f t="shared" si="496"/>
        <v>0</v>
      </c>
      <c r="BD2311" s="28">
        <f t="shared" si="497"/>
        <v>0</v>
      </c>
    </row>
    <row r="2312" spans="37:56" x14ac:dyDescent="0.25">
      <c r="AK2312">
        <v>0</v>
      </c>
      <c r="AL2312" t="e">
        <f t="shared" si="490"/>
        <v>#N/A</v>
      </c>
      <c r="AM2312" t="e">
        <f t="shared" si="491"/>
        <v>#N/A</v>
      </c>
      <c r="AN2312" t="e">
        <f t="shared" si="492"/>
        <v>#N/A</v>
      </c>
      <c r="AO2312" s="261" t="e">
        <f t="shared" si="493"/>
        <v>#N/A</v>
      </c>
      <c r="AP2312" s="261" t="e">
        <f t="shared" si="494"/>
        <v>#N/A</v>
      </c>
      <c r="AQ2312" s="261" t="e">
        <f t="shared" si="495"/>
        <v>#N/A</v>
      </c>
      <c r="BB2312">
        <f t="shared" si="498"/>
        <v>0</v>
      </c>
      <c r="BC2312">
        <f t="shared" si="496"/>
        <v>0</v>
      </c>
      <c r="BD2312" s="28">
        <f t="shared" si="497"/>
        <v>0</v>
      </c>
    </row>
    <row r="2313" spans="37:56" x14ac:dyDescent="0.25">
      <c r="AK2313">
        <v>0</v>
      </c>
      <c r="AL2313" t="e">
        <f t="shared" si="490"/>
        <v>#N/A</v>
      </c>
      <c r="AM2313" t="e">
        <f t="shared" si="491"/>
        <v>#N/A</v>
      </c>
      <c r="AN2313" t="e">
        <f t="shared" si="492"/>
        <v>#N/A</v>
      </c>
      <c r="AO2313" s="261" t="e">
        <f t="shared" si="493"/>
        <v>#N/A</v>
      </c>
      <c r="AP2313" s="261" t="e">
        <f t="shared" si="494"/>
        <v>#N/A</v>
      </c>
      <c r="AQ2313" s="261" t="e">
        <f t="shared" si="495"/>
        <v>#N/A</v>
      </c>
      <c r="BB2313">
        <f t="shared" si="498"/>
        <v>0</v>
      </c>
      <c r="BC2313">
        <f t="shared" si="496"/>
        <v>0</v>
      </c>
      <c r="BD2313" s="28">
        <f t="shared" si="497"/>
        <v>0</v>
      </c>
    </row>
    <row r="2314" spans="37:56" x14ac:dyDescent="0.25">
      <c r="AK2314">
        <v>0</v>
      </c>
      <c r="AL2314" t="e">
        <f t="shared" si="490"/>
        <v>#N/A</v>
      </c>
      <c r="AM2314" t="e">
        <f t="shared" si="491"/>
        <v>#N/A</v>
      </c>
      <c r="AN2314" t="e">
        <f t="shared" si="492"/>
        <v>#N/A</v>
      </c>
      <c r="AO2314" s="261" t="e">
        <f t="shared" si="493"/>
        <v>#N/A</v>
      </c>
      <c r="AP2314" s="261" t="e">
        <f t="shared" si="494"/>
        <v>#N/A</v>
      </c>
      <c r="AQ2314" s="261" t="e">
        <f t="shared" si="495"/>
        <v>#N/A</v>
      </c>
      <c r="BB2314">
        <f t="shared" si="498"/>
        <v>0</v>
      </c>
      <c r="BC2314">
        <f t="shared" si="496"/>
        <v>0</v>
      </c>
      <c r="BD2314" s="28">
        <f t="shared" si="497"/>
        <v>0</v>
      </c>
    </row>
    <row r="2315" spans="37:56" x14ac:dyDescent="0.25">
      <c r="AK2315">
        <v>0</v>
      </c>
      <c r="AL2315" t="e">
        <f t="shared" si="490"/>
        <v>#N/A</v>
      </c>
      <c r="AM2315" t="e">
        <f t="shared" si="491"/>
        <v>#N/A</v>
      </c>
      <c r="AN2315" t="e">
        <f t="shared" si="492"/>
        <v>#N/A</v>
      </c>
      <c r="AO2315" s="261" t="e">
        <f t="shared" si="493"/>
        <v>#N/A</v>
      </c>
      <c r="AP2315" s="261" t="e">
        <f t="shared" si="494"/>
        <v>#N/A</v>
      </c>
      <c r="AQ2315" s="261" t="e">
        <f t="shared" si="495"/>
        <v>#N/A</v>
      </c>
      <c r="BB2315">
        <f t="shared" si="498"/>
        <v>0</v>
      </c>
      <c r="BC2315">
        <f t="shared" si="496"/>
        <v>0</v>
      </c>
      <c r="BD2315" s="28">
        <f t="shared" si="497"/>
        <v>0</v>
      </c>
    </row>
    <row r="2316" spans="37:56" x14ac:dyDescent="0.25">
      <c r="AK2316">
        <v>0</v>
      </c>
      <c r="AL2316" t="e">
        <f t="shared" si="490"/>
        <v>#N/A</v>
      </c>
      <c r="AM2316" t="e">
        <f t="shared" si="491"/>
        <v>#N/A</v>
      </c>
      <c r="AN2316" t="e">
        <f t="shared" si="492"/>
        <v>#N/A</v>
      </c>
      <c r="AO2316" s="261" t="e">
        <f t="shared" si="493"/>
        <v>#N/A</v>
      </c>
      <c r="AP2316" s="261" t="e">
        <f t="shared" si="494"/>
        <v>#N/A</v>
      </c>
      <c r="AQ2316" s="261" t="e">
        <f t="shared" si="495"/>
        <v>#N/A</v>
      </c>
      <c r="BB2316">
        <f t="shared" si="498"/>
        <v>0</v>
      </c>
      <c r="BC2316">
        <f t="shared" si="496"/>
        <v>0</v>
      </c>
      <c r="BD2316" s="28">
        <f t="shared" si="497"/>
        <v>0</v>
      </c>
    </row>
    <row r="2317" spans="37:56" x14ac:dyDescent="0.25">
      <c r="AK2317">
        <v>0</v>
      </c>
      <c r="AL2317" t="e">
        <f t="shared" si="490"/>
        <v>#N/A</v>
      </c>
      <c r="AM2317" t="e">
        <f t="shared" si="491"/>
        <v>#N/A</v>
      </c>
      <c r="AN2317" t="e">
        <f t="shared" si="492"/>
        <v>#N/A</v>
      </c>
      <c r="AO2317" s="261" t="e">
        <f t="shared" si="493"/>
        <v>#N/A</v>
      </c>
      <c r="AP2317" s="261" t="e">
        <f t="shared" si="494"/>
        <v>#N/A</v>
      </c>
      <c r="AQ2317" s="261" t="e">
        <f t="shared" si="495"/>
        <v>#N/A</v>
      </c>
      <c r="BB2317">
        <f t="shared" si="498"/>
        <v>0</v>
      </c>
      <c r="BC2317">
        <f t="shared" si="496"/>
        <v>0</v>
      </c>
      <c r="BD2317" s="28">
        <f t="shared" si="497"/>
        <v>0</v>
      </c>
    </row>
    <row r="2318" spans="37:56" x14ac:dyDescent="0.25">
      <c r="AK2318">
        <v>0</v>
      </c>
      <c r="AL2318" t="e">
        <f t="shared" si="490"/>
        <v>#N/A</v>
      </c>
      <c r="AM2318" t="e">
        <f t="shared" si="491"/>
        <v>#N/A</v>
      </c>
      <c r="AN2318" t="e">
        <f t="shared" si="492"/>
        <v>#N/A</v>
      </c>
      <c r="AO2318" s="261" t="e">
        <f t="shared" si="493"/>
        <v>#N/A</v>
      </c>
      <c r="AP2318" s="261" t="e">
        <f t="shared" si="494"/>
        <v>#N/A</v>
      </c>
      <c r="AQ2318" s="261" t="e">
        <f t="shared" si="495"/>
        <v>#N/A</v>
      </c>
      <c r="BB2318">
        <f t="shared" si="498"/>
        <v>0</v>
      </c>
      <c r="BC2318">
        <f t="shared" si="496"/>
        <v>0</v>
      </c>
      <c r="BD2318" s="28">
        <f t="shared" si="497"/>
        <v>0</v>
      </c>
    </row>
    <row r="2319" spans="37:56" x14ac:dyDescent="0.25">
      <c r="AK2319">
        <v>0</v>
      </c>
      <c r="AL2319" t="e">
        <f t="shared" si="490"/>
        <v>#N/A</v>
      </c>
      <c r="AM2319" t="e">
        <f t="shared" si="491"/>
        <v>#N/A</v>
      </c>
      <c r="AN2319" t="e">
        <f t="shared" si="492"/>
        <v>#N/A</v>
      </c>
      <c r="AO2319" s="261" t="e">
        <f t="shared" si="493"/>
        <v>#N/A</v>
      </c>
      <c r="AP2319" s="261" t="e">
        <f t="shared" si="494"/>
        <v>#N/A</v>
      </c>
      <c r="AQ2319" s="261" t="e">
        <f t="shared" si="495"/>
        <v>#N/A</v>
      </c>
      <c r="BB2319">
        <f t="shared" si="498"/>
        <v>0</v>
      </c>
      <c r="BC2319">
        <f t="shared" si="496"/>
        <v>0</v>
      </c>
      <c r="BD2319" s="28">
        <f t="shared" si="497"/>
        <v>0</v>
      </c>
    </row>
    <row r="2320" spans="37:56" x14ac:dyDescent="0.25">
      <c r="AK2320">
        <v>0</v>
      </c>
      <c r="AL2320" t="e">
        <f t="shared" si="490"/>
        <v>#N/A</v>
      </c>
      <c r="AM2320" t="e">
        <f t="shared" si="491"/>
        <v>#N/A</v>
      </c>
      <c r="AN2320" t="e">
        <f t="shared" si="492"/>
        <v>#N/A</v>
      </c>
      <c r="AO2320" s="261" t="e">
        <f t="shared" si="493"/>
        <v>#N/A</v>
      </c>
      <c r="AP2320" s="261" t="e">
        <f t="shared" si="494"/>
        <v>#N/A</v>
      </c>
      <c r="AQ2320" s="261" t="e">
        <f t="shared" si="495"/>
        <v>#N/A</v>
      </c>
      <c r="BB2320">
        <f t="shared" si="498"/>
        <v>0</v>
      </c>
      <c r="BC2320">
        <f t="shared" si="496"/>
        <v>0</v>
      </c>
      <c r="BD2320" s="28">
        <f t="shared" si="497"/>
        <v>0</v>
      </c>
    </row>
    <row r="2321" spans="37:56" x14ac:dyDescent="0.25">
      <c r="AK2321">
        <v>0</v>
      </c>
      <c r="AL2321" t="e">
        <f t="shared" si="490"/>
        <v>#N/A</v>
      </c>
      <c r="AM2321" t="e">
        <f t="shared" si="491"/>
        <v>#N/A</v>
      </c>
      <c r="AN2321" t="e">
        <f t="shared" si="492"/>
        <v>#N/A</v>
      </c>
      <c r="AO2321" s="261" t="e">
        <f t="shared" si="493"/>
        <v>#N/A</v>
      </c>
      <c r="AP2321" s="261" t="e">
        <f t="shared" si="494"/>
        <v>#N/A</v>
      </c>
      <c r="AQ2321" s="261" t="e">
        <f t="shared" si="495"/>
        <v>#N/A</v>
      </c>
      <c r="BB2321">
        <f t="shared" si="498"/>
        <v>0</v>
      </c>
      <c r="BC2321">
        <f t="shared" si="496"/>
        <v>0</v>
      </c>
      <c r="BD2321" s="28">
        <f t="shared" si="497"/>
        <v>0</v>
      </c>
    </row>
    <row r="2322" spans="37:56" x14ac:dyDescent="0.25">
      <c r="AK2322">
        <v>0</v>
      </c>
      <c r="AL2322" t="e">
        <f t="shared" si="490"/>
        <v>#N/A</v>
      </c>
      <c r="AM2322" t="e">
        <f t="shared" si="491"/>
        <v>#N/A</v>
      </c>
      <c r="AN2322" t="e">
        <f t="shared" si="492"/>
        <v>#N/A</v>
      </c>
      <c r="AO2322" s="261" t="e">
        <f t="shared" si="493"/>
        <v>#N/A</v>
      </c>
      <c r="AP2322" s="261" t="e">
        <f t="shared" si="494"/>
        <v>#N/A</v>
      </c>
      <c r="AQ2322" s="261" t="e">
        <f t="shared" si="495"/>
        <v>#N/A</v>
      </c>
      <c r="BB2322">
        <f t="shared" si="498"/>
        <v>0</v>
      </c>
      <c r="BC2322">
        <f t="shared" si="496"/>
        <v>0</v>
      </c>
      <c r="BD2322" s="28">
        <f t="shared" si="497"/>
        <v>0</v>
      </c>
    </row>
    <row r="2323" spans="37:56" x14ac:dyDescent="0.25">
      <c r="AK2323">
        <v>0</v>
      </c>
      <c r="AL2323" t="e">
        <f t="shared" si="490"/>
        <v>#N/A</v>
      </c>
      <c r="AM2323" t="e">
        <f t="shared" si="491"/>
        <v>#N/A</v>
      </c>
      <c r="AN2323" t="e">
        <f t="shared" si="492"/>
        <v>#N/A</v>
      </c>
      <c r="AO2323" s="261" t="e">
        <f t="shared" si="493"/>
        <v>#N/A</v>
      </c>
      <c r="AP2323" s="261" t="e">
        <f t="shared" si="494"/>
        <v>#N/A</v>
      </c>
      <c r="AQ2323" s="261" t="e">
        <f t="shared" si="495"/>
        <v>#N/A</v>
      </c>
      <c r="BB2323">
        <f t="shared" si="498"/>
        <v>0</v>
      </c>
      <c r="BC2323">
        <f t="shared" si="496"/>
        <v>0</v>
      </c>
      <c r="BD2323" s="28">
        <f t="shared" si="497"/>
        <v>0</v>
      </c>
    </row>
    <row r="2324" spans="37:56" x14ac:dyDescent="0.25">
      <c r="AK2324">
        <v>0</v>
      </c>
      <c r="AL2324" t="e">
        <f t="shared" si="490"/>
        <v>#N/A</v>
      </c>
      <c r="AM2324" t="e">
        <f t="shared" si="491"/>
        <v>#N/A</v>
      </c>
      <c r="AN2324" t="e">
        <f t="shared" si="492"/>
        <v>#N/A</v>
      </c>
      <c r="AO2324" s="261" t="e">
        <f t="shared" si="493"/>
        <v>#N/A</v>
      </c>
      <c r="AP2324" s="261" t="e">
        <f t="shared" si="494"/>
        <v>#N/A</v>
      </c>
      <c r="AQ2324" s="261" t="e">
        <f t="shared" si="495"/>
        <v>#N/A</v>
      </c>
      <c r="BB2324">
        <f t="shared" si="498"/>
        <v>0</v>
      </c>
      <c r="BC2324">
        <f t="shared" si="496"/>
        <v>0</v>
      </c>
      <c r="BD2324" s="28">
        <f t="shared" si="497"/>
        <v>0</v>
      </c>
    </row>
    <row r="2325" spans="37:56" x14ac:dyDescent="0.25">
      <c r="AK2325">
        <v>0</v>
      </c>
      <c r="AL2325" t="e">
        <f t="shared" si="490"/>
        <v>#N/A</v>
      </c>
      <c r="AM2325" t="e">
        <f t="shared" si="491"/>
        <v>#N/A</v>
      </c>
      <c r="AN2325" t="e">
        <f t="shared" si="492"/>
        <v>#N/A</v>
      </c>
      <c r="AO2325" s="261" t="e">
        <f t="shared" si="493"/>
        <v>#N/A</v>
      </c>
      <c r="AP2325" s="261" t="e">
        <f t="shared" si="494"/>
        <v>#N/A</v>
      </c>
      <c r="AQ2325" s="261" t="e">
        <f t="shared" si="495"/>
        <v>#N/A</v>
      </c>
      <c r="BB2325">
        <f t="shared" si="498"/>
        <v>0</v>
      </c>
      <c r="BC2325">
        <f t="shared" si="496"/>
        <v>0</v>
      </c>
      <c r="BD2325" s="28">
        <f t="shared" si="497"/>
        <v>0</v>
      </c>
    </row>
    <row r="2326" spans="37:56" x14ac:dyDescent="0.25">
      <c r="AK2326">
        <v>0</v>
      </c>
      <c r="AL2326" t="e">
        <f t="shared" si="490"/>
        <v>#N/A</v>
      </c>
      <c r="AM2326" t="e">
        <f t="shared" si="491"/>
        <v>#N/A</v>
      </c>
      <c r="AN2326" t="e">
        <f t="shared" si="492"/>
        <v>#N/A</v>
      </c>
      <c r="AO2326" s="261" t="e">
        <f t="shared" si="493"/>
        <v>#N/A</v>
      </c>
      <c r="AP2326" s="261" t="e">
        <f t="shared" si="494"/>
        <v>#N/A</v>
      </c>
      <c r="AQ2326" s="261" t="e">
        <f t="shared" si="495"/>
        <v>#N/A</v>
      </c>
      <c r="BB2326">
        <f t="shared" si="498"/>
        <v>0</v>
      </c>
      <c r="BC2326">
        <f t="shared" si="496"/>
        <v>0</v>
      </c>
      <c r="BD2326" s="28">
        <f t="shared" si="497"/>
        <v>0</v>
      </c>
    </row>
    <row r="2327" spans="37:56" x14ac:dyDescent="0.25">
      <c r="AK2327">
        <v>0</v>
      </c>
      <c r="AL2327" t="e">
        <f t="shared" si="490"/>
        <v>#N/A</v>
      </c>
      <c r="AM2327" t="e">
        <f t="shared" si="491"/>
        <v>#N/A</v>
      </c>
      <c r="AN2327" t="e">
        <f t="shared" si="492"/>
        <v>#N/A</v>
      </c>
      <c r="AO2327" s="261" t="e">
        <f t="shared" si="493"/>
        <v>#N/A</v>
      </c>
      <c r="AP2327" s="261" t="e">
        <f t="shared" si="494"/>
        <v>#N/A</v>
      </c>
      <c r="AQ2327" s="261" t="e">
        <f t="shared" si="495"/>
        <v>#N/A</v>
      </c>
      <c r="BB2327">
        <f t="shared" si="498"/>
        <v>0</v>
      </c>
      <c r="BC2327">
        <f t="shared" si="496"/>
        <v>0</v>
      </c>
      <c r="BD2327" s="28">
        <f t="shared" si="497"/>
        <v>0</v>
      </c>
    </row>
    <row r="2328" spans="37:56" x14ac:dyDescent="0.25">
      <c r="AK2328">
        <v>0</v>
      </c>
      <c r="AL2328" t="e">
        <f t="shared" si="490"/>
        <v>#N/A</v>
      </c>
      <c r="AM2328" t="e">
        <f t="shared" si="491"/>
        <v>#N/A</v>
      </c>
      <c r="AN2328" t="e">
        <f t="shared" si="492"/>
        <v>#N/A</v>
      </c>
      <c r="AO2328" s="261" t="e">
        <f t="shared" si="493"/>
        <v>#N/A</v>
      </c>
      <c r="AP2328" s="261" t="e">
        <f t="shared" si="494"/>
        <v>#N/A</v>
      </c>
      <c r="AQ2328" s="261" t="e">
        <f t="shared" si="495"/>
        <v>#N/A</v>
      </c>
      <c r="BB2328">
        <f t="shared" si="498"/>
        <v>0</v>
      </c>
      <c r="BC2328">
        <f t="shared" si="496"/>
        <v>0</v>
      </c>
      <c r="BD2328" s="28">
        <f t="shared" si="497"/>
        <v>0</v>
      </c>
    </row>
    <row r="2329" spans="37:56" x14ac:dyDescent="0.25">
      <c r="AK2329">
        <v>0</v>
      </c>
      <c r="AL2329" t="e">
        <f t="shared" si="490"/>
        <v>#N/A</v>
      </c>
      <c r="AM2329" t="e">
        <f t="shared" si="491"/>
        <v>#N/A</v>
      </c>
      <c r="AN2329" t="e">
        <f t="shared" si="492"/>
        <v>#N/A</v>
      </c>
      <c r="AO2329" s="261" t="e">
        <f t="shared" si="493"/>
        <v>#N/A</v>
      </c>
      <c r="AP2329" s="261" t="e">
        <f t="shared" si="494"/>
        <v>#N/A</v>
      </c>
      <c r="AQ2329" s="261" t="e">
        <f t="shared" si="495"/>
        <v>#N/A</v>
      </c>
      <c r="BB2329">
        <f t="shared" si="498"/>
        <v>0</v>
      </c>
      <c r="BC2329">
        <f t="shared" si="496"/>
        <v>0</v>
      </c>
      <c r="BD2329" s="28">
        <f t="shared" si="497"/>
        <v>0</v>
      </c>
    </row>
    <row r="2330" spans="37:56" x14ac:dyDescent="0.25">
      <c r="AK2330">
        <v>0</v>
      </c>
      <c r="AL2330" t="e">
        <f t="shared" si="490"/>
        <v>#N/A</v>
      </c>
      <c r="AM2330" t="e">
        <f t="shared" si="491"/>
        <v>#N/A</v>
      </c>
      <c r="AN2330" t="e">
        <f t="shared" si="492"/>
        <v>#N/A</v>
      </c>
      <c r="AO2330" s="261" t="e">
        <f t="shared" si="493"/>
        <v>#N/A</v>
      </c>
      <c r="AP2330" s="261" t="e">
        <f t="shared" si="494"/>
        <v>#N/A</v>
      </c>
      <c r="AQ2330" s="261" t="e">
        <f t="shared" si="495"/>
        <v>#N/A</v>
      </c>
      <c r="BB2330">
        <f t="shared" si="498"/>
        <v>0</v>
      </c>
      <c r="BC2330">
        <f t="shared" si="496"/>
        <v>0</v>
      </c>
      <c r="BD2330" s="28">
        <f t="shared" si="497"/>
        <v>0</v>
      </c>
    </row>
    <row r="2331" spans="37:56" x14ac:dyDescent="0.25">
      <c r="AK2331">
        <v>0</v>
      </c>
      <c r="AL2331" t="e">
        <f t="shared" si="490"/>
        <v>#N/A</v>
      </c>
      <c r="AM2331" t="e">
        <f t="shared" si="491"/>
        <v>#N/A</v>
      </c>
      <c r="AN2331" t="e">
        <f t="shared" si="492"/>
        <v>#N/A</v>
      </c>
      <c r="AO2331" s="261" t="e">
        <f t="shared" si="493"/>
        <v>#N/A</v>
      </c>
      <c r="AP2331" s="261" t="e">
        <f t="shared" si="494"/>
        <v>#N/A</v>
      </c>
      <c r="AQ2331" s="261" t="e">
        <f t="shared" si="495"/>
        <v>#N/A</v>
      </c>
      <c r="BB2331">
        <f t="shared" si="498"/>
        <v>0</v>
      </c>
      <c r="BC2331">
        <f t="shared" si="496"/>
        <v>0</v>
      </c>
      <c r="BD2331" s="28">
        <f t="shared" si="497"/>
        <v>0</v>
      </c>
    </row>
    <row r="2332" spans="37:56" x14ac:dyDescent="0.25">
      <c r="AK2332">
        <v>0</v>
      </c>
      <c r="AL2332" t="e">
        <f t="shared" si="490"/>
        <v>#N/A</v>
      </c>
      <c r="AM2332" t="e">
        <f t="shared" si="491"/>
        <v>#N/A</v>
      </c>
      <c r="AN2332" t="e">
        <f t="shared" si="492"/>
        <v>#N/A</v>
      </c>
      <c r="AO2332" s="261" t="e">
        <f t="shared" si="493"/>
        <v>#N/A</v>
      </c>
      <c r="AP2332" s="261" t="e">
        <f t="shared" si="494"/>
        <v>#N/A</v>
      </c>
      <c r="AQ2332" s="261" t="e">
        <f t="shared" si="495"/>
        <v>#N/A</v>
      </c>
      <c r="BB2332">
        <f t="shared" si="498"/>
        <v>0</v>
      </c>
      <c r="BC2332">
        <f t="shared" si="496"/>
        <v>0</v>
      </c>
      <c r="BD2332" s="28">
        <f t="shared" si="497"/>
        <v>0</v>
      </c>
    </row>
    <row r="2333" spans="37:56" x14ac:dyDescent="0.25">
      <c r="AK2333">
        <v>0</v>
      </c>
      <c r="AL2333" t="e">
        <f t="shared" si="490"/>
        <v>#N/A</v>
      </c>
      <c r="AM2333" t="e">
        <f t="shared" si="491"/>
        <v>#N/A</v>
      </c>
      <c r="AN2333" t="e">
        <f t="shared" si="492"/>
        <v>#N/A</v>
      </c>
      <c r="AO2333" s="261" t="e">
        <f t="shared" si="493"/>
        <v>#N/A</v>
      </c>
      <c r="AP2333" s="261" t="e">
        <f t="shared" si="494"/>
        <v>#N/A</v>
      </c>
      <c r="AQ2333" s="261" t="e">
        <f t="shared" si="495"/>
        <v>#N/A</v>
      </c>
      <c r="BB2333">
        <f t="shared" si="498"/>
        <v>0</v>
      </c>
      <c r="BC2333">
        <f t="shared" si="496"/>
        <v>0</v>
      </c>
      <c r="BD2333" s="28">
        <f t="shared" si="497"/>
        <v>0</v>
      </c>
    </row>
    <row r="2334" spans="37:56" x14ac:dyDescent="0.25">
      <c r="AK2334">
        <v>0</v>
      </c>
      <c r="AL2334" t="e">
        <f t="shared" si="490"/>
        <v>#N/A</v>
      </c>
      <c r="AM2334" t="e">
        <f t="shared" si="491"/>
        <v>#N/A</v>
      </c>
      <c r="AN2334" t="e">
        <f t="shared" si="492"/>
        <v>#N/A</v>
      </c>
      <c r="AO2334" s="261" t="e">
        <f t="shared" si="493"/>
        <v>#N/A</v>
      </c>
      <c r="AP2334" s="261" t="e">
        <f t="shared" si="494"/>
        <v>#N/A</v>
      </c>
      <c r="AQ2334" s="261" t="e">
        <f t="shared" si="495"/>
        <v>#N/A</v>
      </c>
      <c r="BB2334">
        <f t="shared" si="498"/>
        <v>0</v>
      </c>
      <c r="BC2334">
        <f t="shared" si="496"/>
        <v>0</v>
      </c>
      <c r="BD2334" s="28">
        <f t="shared" si="497"/>
        <v>0</v>
      </c>
    </row>
    <row r="2335" spans="37:56" x14ac:dyDescent="0.25">
      <c r="AK2335">
        <v>0</v>
      </c>
      <c r="AL2335" t="e">
        <f t="shared" si="490"/>
        <v>#N/A</v>
      </c>
      <c r="AM2335" t="e">
        <f t="shared" si="491"/>
        <v>#N/A</v>
      </c>
      <c r="AN2335" t="e">
        <f t="shared" si="492"/>
        <v>#N/A</v>
      </c>
      <c r="AO2335" s="261" t="e">
        <f t="shared" si="493"/>
        <v>#N/A</v>
      </c>
      <c r="AP2335" s="261" t="e">
        <f t="shared" si="494"/>
        <v>#N/A</v>
      </c>
      <c r="AQ2335" s="261" t="e">
        <f t="shared" si="495"/>
        <v>#N/A</v>
      </c>
      <c r="BB2335">
        <f t="shared" si="498"/>
        <v>0</v>
      </c>
      <c r="BC2335">
        <f t="shared" si="496"/>
        <v>0</v>
      </c>
      <c r="BD2335" s="28">
        <f t="shared" si="497"/>
        <v>0</v>
      </c>
    </row>
    <row r="2336" spans="37:56" x14ac:dyDescent="0.25">
      <c r="AK2336">
        <v>0</v>
      </c>
      <c r="AL2336" t="e">
        <f t="shared" si="490"/>
        <v>#N/A</v>
      </c>
      <c r="AM2336" t="e">
        <f t="shared" si="491"/>
        <v>#N/A</v>
      </c>
      <c r="AN2336" t="e">
        <f t="shared" si="492"/>
        <v>#N/A</v>
      </c>
      <c r="AO2336" s="261" t="e">
        <f t="shared" si="493"/>
        <v>#N/A</v>
      </c>
      <c r="AP2336" s="261" t="e">
        <f t="shared" si="494"/>
        <v>#N/A</v>
      </c>
      <c r="AQ2336" s="261" t="e">
        <f t="shared" si="495"/>
        <v>#N/A</v>
      </c>
      <c r="BB2336">
        <f t="shared" si="498"/>
        <v>0</v>
      </c>
      <c r="BC2336">
        <f t="shared" si="496"/>
        <v>0</v>
      </c>
      <c r="BD2336" s="28">
        <f t="shared" si="497"/>
        <v>0</v>
      </c>
    </row>
    <row r="2337" spans="37:56" x14ac:dyDescent="0.25">
      <c r="AK2337">
        <v>0</v>
      </c>
      <c r="AL2337" t="e">
        <f t="shared" si="490"/>
        <v>#N/A</v>
      </c>
      <c r="AM2337" t="e">
        <f t="shared" si="491"/>
        <v>#N/A</v>
      </c>
      <c r="AN2337" t="e">
        <f t="shared" si="492"/>
        <v>#N/A</v>
      </c>
      <c r="AO2337" s="261" t="e">
        <f t="shared" si="493"/>
        <v>#N/A</v>
      </c>
      <c r="AP2337" s="261" t="e">
        <f t="shared" si="494"/>
        <v>#N/A</v>
      </c>
      <c r="AQ2337" s="261" t="e">
        <f t="shared" si="495"/>
        <v>#N/A</v>
      </c>
      <c r="BB2337">
        <f t="shared" si="498"/>
        <v>0</v>
      </c>
      <c r="BC2337">
        <f t="shared" si="496"/>
        <v>0</v>
      </c>
      <c r="BD2337" s="28">
        <f t="shared" si="497"/>
        <v>0</v>
      </c>
    </row>
    <row r="2338" spans="37:56" x14ac:dyDescent="0.25">
      <c r="AK2338">
        <v>0</v>
      </c>
      <c r="AL2338" t="e">
        <f t="shared" si="490"/>
        <v>#N/A</v>
      </c>
      <c r="AM2338" t="e">
        <f t="shared" si="491"/>
        <v>#N/A</v>
      </c>
      <c r="AN2338" t="e">
        <f t="shared" si="492"/>
        <v>#N/A</v>
      </c>
      <c r="AO2338" s="261" t="e">
        <f t="shared" si="493"/>
        <v>#N/A</v>
      </c>
      <c r="AP2338" s="261" t="e">
        <f t="shared" si="494"/>
        <v>#N/A</v>
      </c>
      <c r="AQ2338" s="261" t="e">
        <f t="shared" si="495"/>
        <v>#N/A</v>
      </c>
      <c r="BB2338">
        <f t="shared" si="498"/>
        <v>0</v>
      </c>
      <c r="BC2338">
        <f t="shared" si="496"/>
        <v>0</v>
      </c>
      <c r="BD2338" s="28">
        <f t="shared" si="497"/>
        <v>0</v>
      </c>
    </row>
    <row r="2339" spans="37:56" x14ac:dyDescent="0.25">
      <c r="AK2339">
        <v>0</v>
      </c>
      <c r="AL2339" t="e">
        <f t="shared" si="490"/>
        <v>#N/A</v>
      </c>
      <c r="AM2339" t="e">
        <f t="shared" si="491"/>
        <v>#N/A</v>
      </c>
      <c r="AN2339" t="e">
        <f t="shared" si="492"/>
        <v>#N/A</v>
      </c>
      <c r="AO2339" s="261" t="e">
        <f t="shared" si="493"/>
        <v>#N/A</v>
      </c>
      <c r="AP2339" s="261" t="e">
        <f t="shared" si="494"/>
        <v>#N/A</v>
      </c>
      <c r="AQ2339" s="261" t="e">
        <f t="shared" si="495"/>
        <v>#N/A</v>
      </c>
      <c r="BB2339">
        <f t="shared" si="498"/>
        <v>0</v>
      </c>
      <c r="BC2339">
        <f t="shared" si="496"/>
        <v>0</v>
      </c>
      <c r="BD2339" s="28">
        <f t="shared" si="497"/>
        <v>0</v>
      </c>
    </row>
    <row r="2340" spans="37:56" x14ac:dyDescent="0.25">
      <c r="AK2340">
        <v>0</v>
      </c>
      <c r="AL2340" t="e">
        <f t="shared" si="490"/>
        <v>#N/A</v>
      </c>
      <c r="AM2340" t="e">
        <f t="shared" si="491"/>
        <v>#N/A</v>
      </c>
      <c r="AN2340" t="e">
        <f t="shared" si="492"/>
        <v>#N/A</v>
      </c>
      <c r="AO2340" s="261" t="e">
        <f t="shared" si="493"/>
        <v>#N/A</v>
      </c>
      <c r="AP2340" s="261" t="e">
        <f t="shared" si="494"/>
        <v>#N/A</v>
      </c>
      <c r="AQ2340" s="261" t="e">
        <f t="shared" si="495"/>
        <v>#N/A</v>
      </c>
      <c r="BB2340">
        <f t="shared" si="498"/>
        <v>0</v>
      </c>
      <c r="BC2340">
        <f t="shared" si="496"/>
        <v>0</v>
      </c>
      <c r="BD2340" s="28">
        <f t="shared" si="497"/>
        <v>0</v>
      </c>
    </row>
    <row r="2341" spans="37:56" x14ac:dyDescent="0.25">
      <c r="AK2341">
        <v>0</v>
      </c>
      <c r="AL2341" t="e">
        <f t="shared" si="490"/>
        <v>#N/A</v>
      </c>
      <c r="AM2341" t="e">
        <f t="shared" si="491"/>
        <v>#N/A</v>
      </c>
      <c r="AN2341" t="e">
        <f t="shared" si="492"/>
        <v>#N/A</v>
      </c>
      <c r="AO2341" s="261" t="e">
        <f t="shared" si="493"/>
        <v>#N/A</v>
      </c>
      <c r="AP2341" s="261" t="e">
        <f t="shared" si="494"/>
        <v>#N/A</v>
      </c>
      <c r="AQ2341" s="261" t="e">
        <f t="shared" si="495"/>
        <v>#N/A</v>
      </c>
      <c r="BB2341">
        <f t="shared" si="498"/>
        <v>0</v>
      </c>
      <c r="BC2341">
        <f t="shared" si="496"/>
        <v>0</v>
      </c>
      <c r="BD2341" s="28">
        <f t="shared" si="497"/>
        <v>0</v>
      </c>
    </row>
    <row r="2342" spans="37:56" x14ac:dyDescent="0.25">
      <c r="AK2342">
        <v>0</v>
      </c>
      <c r="AL2342" t="e">
        <f t="shared" si="490"/>
        <v>#N/A</v>
      </c>
      <c r="AM2342" t="e">
        <f t="shared" si="491"/>
        <v>#N/A</v>
      </c>
      <c r="AN2342" t="e">
        <f t="shared" si="492"/>
        <v>#N/A</v>
      </c>
      <c r="AO2342" s="261" t="e">
        <f t="shared" si="493"/>
        <v>#N/A</v>
      </c>
      <c r="AP2342" s="261" t="e">
        <f t="shared" si="494"/>
        <v>#N/A</v>
      </c>
      <c r="AQ2342" s="261" t="e">
        <f t="shared" si="495"/>
        <v>#N/A</v>
      </c>
      <c r="BB2342">
        <f t="shared" si="498"/>
        <v>0</v>
      </c>
      <c r="BC2342">
        <f t="shared" si="496"/>
        <v>0</v>
      </c>
      <c r="BD2342" s="28">
        <f t="shared" si="497"/>
        <v>0</v>
      </c>
    </row>
    <row r="2343" spans="37:56" x14ac:dyDescent="0.25">
      <c r="AK2343">
        <v>0</v>
      </c>
      <c r="AL2343" t="e">
        <f t="shared" si="490"/>
        <v>#N/A</v>
      </c>
      <c r="AM2343" t="e">
        <f t="shared" si="491"/>
        <v>#N/A</v>
      </c>
      <c r="AN2343" t="e">
        <f t="shared" si="492"/>
        <v>#N/A</v>
      </c>
      <c r="AO2343" s="261" t="e">
        <f t="shared" si="493"/>
        <v>#N/A</v>
      </c>
      <c r="AP2343" s="261" t="e">
        <f t="shared" si="494"/>
        <v>#N/A</v>
      </c>
      <c r="AQ2343" s="261" t="e">
        <f t="shared" si="495"/>
        <v>#N/A</v>
      </c>
      <c r="BB2343">
        <f t="shared" si="498"/>
        <v>0</v>
      </c>
      <c r="BC2343">
        <f t="shared" si="496"/>
        <v>0</v>
      </c>
      <c r="BD2343" s="28">
        <f t="shared" si="497"/>
        <v>0</v>
      </c>
    </row>
    <row r="2344" spans="37:56" x14ac:dyDescent="0.25">
      <c r="AK2344">
        <v>0</v>
      </c>
      <c r="AL2344" t="e">
        <f t="shared" si="490"/>
        <v>#N/A</v>
      </c>
      <c r="AM2344" t="e">
        <f t="shared" si="491"/>
        <v>#N/A</v>
      </c>
      <c r="AN2344" t="e">
        <f t="shared" si="492"/>
        <v>#N/A</v>
      </c>
      <c r="AO2344" s="261" t="e">
        <f t="shared" si="493"/>
        <v>#N/A</v>
      </c>
      <c r="AP2344" s="261" t="e">
        <f t="shared" si="494"/>
        <v>#N/A</v>
      </c>
      <c r="AQ2344" s="261" t="e">
        <f t="shared" si="495"/>
        <v>#N/A</v>
      </c>
      <c r="BB2344">
        <f t="shared" si="498"/>
        <v>0</v>
      </c>
      <c r="BC2344">
        <f t="shared" si="496"/>
        <v>0</v>
      </c>
      <c r="BD2344" s="28">
        <f t="shared" si="497"/>
        <v>0</v>
      </c>
    </row>
    <row r="2345" spans="37:56" x14ac:dyDescent="0.25">
      <c r="AK2345">
        <v>0</v>
      </c>
      <c r="AL2345" t="e">
        <f t="shared" si="490"/>
        <v>#N/A</v>
      </c>
      <c r="AM2345" t="e">
        <f t="shared" si="491"/>
        <v>#N/A</v>
      </c>
      <c r="AN2345" t="e">
        <f t="shared" si="492"/>
        <v>#N/A</v>
      </c>
      <c r="AO2345" s="261" t="e">
        <f t="shared" si="493"/>
        <v>#N/A</v>
      </c>
      <c r="AP2345" s="261" t="e">
        <f t="shared" si="494"/>
        <v>#N/A</v>
      </c>
      <c r="AQ2345" s="261" t="e">
        <f t="shared" si="495"/>
        <v>#N/A</v>
      </c>
      <c r="BB2345">
        <f t="shared" si="498"/>
        <v>0</v>
      </c>
      <c r="BC2345">
        <f t="shared" si="496"/>
        <v>0</v>
      </c>
      <c r="BD2345" s="28">
        <f t="shared" si="497"/>
        <v>0</v>
      </c>
    </row>
    <row r="2346" spans="37:56" x14ac:dyDescent="0.25">
      <c r="AK2346">
        <v>0</v>
      </c>
      <c r="AL2346" t="e">
        <f t="shared" si="490"/>
        <v>#N/A</v>
      </c>
      <c r="AM2346" t="e">
        <f t="shared" si="491"/>
        <v>#N/A</v>
      </c>
      <c r="AN2346" t="e">
        <f t="shared" si="492"/>
        <v>#N/A</v>
      </c>
      <c r="AO2346" s="261" t="e">
        <f t="shared" si="493"/>
        <v>#N/A</v>
      </c>
      <c r="AP2346" s="261" t="e">
        <f t="shared" si="494"/>
        <v>#N/A</v>
      </c>
      <c r="AQ2346" s="261" t="e">
        <f t="shared" si="495"/>
        <v>#N/A</v>
      </c>
      <c r="BB2346">
        <f t="shared" si="498"/>
        <v>0</v>
      </c>
      <c r="BC2346">
        <f t="shared" si="496"/>
        <v>0</v>
      </c>
      <c r="BD2346" s="28">
        <f t="shared" si="497"/>
        <v>0</v>
      </c>
    </row>
    <row r="2347" spans="37:56" x14ac:dyDescent="0.25">
      <c r="AK2347">
        <v>0</v>
      </c>
      <c r="AL2347" t="e">
        <f t="shared" si="490"/>
        <v>#N/A</v>
      </c>
      <c r="AM2347" t="e">
        <f t="shared" si="491"/>
        <v>#N/A</v>
      </c>
      <c r="AN2347" t="e">
        <f t="shared" si="492"/>
        <v>#N/A</v>
      </c>
      <c r="AO2347" s="261" t="e">
        <f t="shared" si="493"/>
        <v>#N/A</v>
      </c>
      <c r="AP2347" s="261" t="e">
        <f t="shared" si="494"/>
        <v>#N/A</v>
      </c>
      <c r="AQ2347" s="261" t="e">
        <f t="shared" si="495"/>
        <v>#N/A</v>
      </c>
      <c r="BB2347">
        <f t="shared" si="498"/>
        <v>0</v>
      </c>
      <c r="BC2347">
        <f t="shared" si="496"/>
        <v>0</v>
      </c>
      <c r="BD2347" s="28">
        <f t="shared" si="497"/>
        <v>0</v>
      </c>
    </row>
    <row r="2348" spans="37:56" x14ac:dyDescent="0.25">
      <c r="AK2348">
        <v>0</v>
      </c>
      <c r="AL2348" t="e">
        <f t="shared" si="490"/>
        <v>#N/A</v>
      </c>
      <c r="AM2348" t="e">
        <f t="shared" si="491"/>
        <v>#N/A</v>
      </c>
      <c r="AN2348" t="e">
        <f t="shared" si="492"/>
        <v>#N/A</v>
      </c>
      <c r="AO2348" s="261" t="e">
        <f t="shared" si="493"/>
        <v>#N/A</v>
      </c>
      <c r="AP2348" s="261" t="e">
        <f t="shared" si="494"/>
        <v>#N/A</v>
      </c>
      <c r="AQ2348" s="261" t="e">
        <f t="shared" si="495"/>
        <v>#N/A</v>
      </c>
      <c r="BB2348">
        <f t="shared" si="498"/>
        <v>0</v>
      </c>
      <c r="BC2348">
        <f t="shared" si="496"/>
        <v>0</v>
      </c>
      <c r="BD2348" s="28">
        <f t="shared" si="497"/>
        <v>0</v>
      </c>
    </row>
    <row r="2349" spans="37:56" x14ac:dyDescent="0.25">
      <c r="AK2349">
        <v>0</v>
      </c>
      <c r="AL2349" t="e">
        <f t="shared" si="490"/>
        <v>#N/A</v>
      </c>
      <c r="AM2349" t="e">
        <f t="shared" si="491"/>
        <v>#N/A</v>
      </c>
      <c r="AN2349" t="e">
        <f t="shared" si="492"/>
        <v>#N/A</v>
      </c>
      <c r="AO2349" s="261" t="e">
        <f t="shared" si="493"/>
        <v>#N/A</v>
      </c>
      <c r="AP2349" s="261" t="e">
        <f t="shared" si="494"/>
        <v>#N/A</v>
      </c>
      <c r="AQ2349" s="261" t="e">
        <f t="shared" si="495"/>
        <v>#N/A</v>
      </c>
      <c r="BB2349">
        <f t="shared" si="498"/>
        <v>0</v>
      </c>
      <c r="BC2349">
        <f t="shared" si="496"/>
        <v>0</v>
      </c>
      <c r="BD2349" s="28">
        <f t="shared" si="497"/>
        <v>0</v>
      </c>
    </row>
    <row r="2350" spans="37:56" x14ac:dyDescent="0.25">
      <c r="AK2350">
        <v>0</v>
      </c>
      <c r="AL2350" t="e">
        <f t="shared" si="490"/>
        <v>#N/A</v>
      </c>
      <c r="AM2350" t="e">
        <f t="shared" si="491"/>
        <v>#N/A</v>
      </c>
      <c r="AN2350" t="e">
        <f t="shared" si="492"/>
        <v>#N/A</v>
      </c>
      <c r="AO2350" s="261" t="e">
        <f t="shared" si="493"/>
        <v>#N/A</v>
      </c>
      <c r="AP2350" s="261" t="e">
        <f t="shared" si="494"/>
        <v>#N/A</v>
      </c>
      <c r="AQ2350" s="261" t="e">
        <f t="shared" si="495"/>
        <v>#N/A</v>
      </c>
      <c r="BB2350">
        <f t="shared" si="498"/>
        <v>0</v>
      </c>
      <c r="BC2350">
        <f t="shared" si="496"/>
        <v>0</v>
      </c>
      <c r="BD2350" s="28">
        <f t="shared" si="497"/>
        <v>0</v>
      </c>
    </row>
    <row r="2351" spans="37:56" x14ac:dyDescent="0.25">
      <c r="AK2351">
        <v>0</v>
      </c>
      <c r="AL2351" t="e">
        <f t="shared" si="490"/>
        <v>#N/A</v>
      </c>
      <c r="AM2351" t="e">
        <f t="shared" si="491"/>
        <v>#N/A</v>
      </c>
      <c r="AN2351" t="e">
        <f t="shared" si="492"/>
        <v>#N/A</v>
      </c>
      <c r="AO2351" s="261" t="e">
        <f t="shared" si="493"/>
        <v>#N/A</v>
      </c>
      <c r="AP2351" s="261" t="e">
        <f t="shared" si="494"/>
        <v>#N/A</v>
      </c>
      <c r="AQ2351" s="261" t="e">
        <f t="shared" si="495"/>
        <v>#N/A</v>
      </c>
      <c r="BB2351">
        <f t="shared" si="498"/>
        <v>0</v>
      </c>
      <c r="BC2351">
        <f t="shared" si="496"/>
        <v>0</v>
      </c>
      <c r="BD2351" s="28">
        <f t="shared" si="497"/>
        <v>0</v>
      </c>
    </row>
    <row r="2352" spans="37:56" x14ac:dyDescent="0.25">
      <c r="AK2352">
        <v>0</v>
      </c>
      <c r="AL2352" t="e">
        <f t="shared" si="490"/>
        <v>#N/A</v>
      </c>
      <c r="AM2352" t="e">
        <f t="shared" si="491"/>
        <v>#N/A</v>
      </c>
      <c r="AN2352" t="e">
        <f t="shared" si="492"/>
        <v>#N/A</v>
      </c>
      <c r="AO2352" s="261" t="e">
        <f t="shared" si="493"/>
        <v>#N/A</v>
      </c>
      <c r="AP2352" s="261" t="e">
        <f t="shared" si="494"/>
        <v>#N/A</v>
      </c>
      <c r="AQ2352" s="261" t="e">
        <f t="shared" si="495"/>
        <v>#N/A</v>
      </c>
      <c r="BB2352">
        <f t="shared" si="498"/>
        <v>0</v>
      </c>
      <c r="BC2352">
        <f t="shared" si="496"/>
        <v>0</v>
      </c>
      <c r="BD2352" s="28">
        <f t="shared" si="497"/>
        <v>0</v>
      </c>
    </row>
    <row r="2353" spans="37:56" x14ac:dyDescent="0.25">
      <c r="AK2353">
        <v>0</v>
      </c>
      <c r="AL2353" t="e">
        <f t="shared" si="490"/>
        <v>#N/A</v>
      </c>
      <c r="AM2353" t="e">
        <f t="shared" si="491"/>
        <v>#N/A</v>
      </c>
      <c r="AN2353" t="e">
        <f t="shared" si="492"/>
        <v>#N/A</v>
      </c>
      <c r="AO2353" s="261" t="e">
        <f t="shared" si="493"/>
        <v>#N/A</v>
      </c>
      <c r="AP2353" s="261" t="e">
        <f t="shared" si="494"/>
        <v>#N/A</v>
      </c>
      <c r="AQ2353" s="261" t="e">
        <f t="shared" si="495"/>
        <v>#N/A</v>
      </c>
      <c r="BB2353">
        <f t="shared" si="498"/>
        <v>0</v>
      </c>
      <c r="BC2353">
        <f t="shared" si="496"/>
        <v>0</v>
      </c>
      <c r="BD2353" s="28">
        <f t="shared" si="497"/>
        <v>0</v>
      </c>
    </row>
    <row r="2354" spans="37:56" x14ac:dyDescent="0.25">
      <c r="AK2354">
        <v>0</v>
      </c>
      <c r="AL2354" t="e">
        <f t="shared" si="490"/>
        <v>#N/A</v>
      </c>
      <c r="AM2354" t="e">
        <f t="shared" si="491"/>
        <v>#N/A</v>
      </c>
      <c r="AN2354" t="e">
        <f t="shared" si="492"/>
        <v>#N/A</v>
      </c>
      <c r="AO2354" s="261" t="e">
        <f t="shared" si="493"/>
        <v>#N/A</v>
      </c>
      <c r="AP2354" s="261" t="e">
        <f t="shared" si="494"/>
        <v>#N/A</v>
      </c>
      <c r="AQ2354" s="261" t="e">
        <f t="shared" si="495"/>
        <v>#N/A</v>
      </c>
      <c r="BB2354">
        <f t="shared" si="498"/>
        <v>0</v>
      </c>
      <c r="BC2354">
        <f t="shared" si="496"/>
        <v>0</v>
      </c>
      <c r="BD2354" s="28">
        <f t="shared" si="497"/>
        <v>0</v>
      </c>
    </row>
    <row r="2355" spans="37:56" x14ac:dyDescent="0.25">
      <c r="AK2355">
        <v>0</v>
      </c>
      <c r="AL2355" t="e">
        <f t="shared" si="490"/>
        <v>#N/A</v>
      </c>
      <c r="AM2355" t="e">
        <f t="shared" si="491"/>
        <v>#N/A</v>
      </c>
      <c r="AN2355" t="e">
        <f t="shared" si="492"/>
        <v>#N/A</v>
      </c>
      <c r="AO2355" s="261" t="e">
        <f t="shared" si="493"/>
        <v>#N/A</v>
      </c>
      <c r="AP2355" s="261" t="e">
        <f t="shared" si="494"/>
        <v>#N/A</v>
      </c>
      <c r="AQ2355" s="261" t="e">
        <f t="shared" si="495"/>
        <v>#N/A</v>
      </c>
      <c r="BB2355">
        <f t="shared" si="498"/>
        <v>0</v>
      </c>
      <c r="BC2355">
        <f t="shared" si="496"/>
        <v>0</v>
      </c>
      <c r="BD2355" s="28">
        <f t="shared" si="497"/>
        <v>0</v>
      </c>
    </row>
    <row r="2356" spans="37:56" x14ac:dyDescent="0.25">
      <c r="AK2356">
        <v>0</v>
      </c>
      <c r="AL2356" t="e">
        <f t="shared" si="490"/>
        <v>#N/A</v>
      </c>
      <c r="AM2356" t="e">
        <f t="shared" si="491"/>
        <v>#N/A</v>
      </c>
      <c r="AN2356" t="e">
        <f t="shared" si="492"/>
        <v>#N/A</v>
      </c>
      <c r="AO2356" s="261" t="e">
        <f t="shared" si="493"/>
        <v>#N/A</v>
      </c>
      <c r="AP2356" s="261" t="e">
        <f t="shared" si="494"/>
        <v>#N/A</v>
      </c>
      <c r="AQ2356" s="261" t="e">
        <f t="shared" si="495"/>
        <v>#N/A</v>
      </c>
      <c r="BB2356">
        <f t="shared" si="498"/>
        <v>0</v>
      </c>
      <c r="BC2356">
        <f t="shared" si="496"/>
        <v>0</v>
      </c>
      <c r="BD2356" s="28">
        <f t="shared" si="497"/>
        <v>0</v>
      </c>
    </row>
    <row r="2357" spans="37:56" x14ac:dyDescent="0.25">
      <c r="AK2357">
        <v>0</v>
      </c>
      <c r="AL2357" t="e">
        <f t="shared" si="490"/>
        <v>#N/A</v>
      </c>
      <c r="AM2357" t="e">
        <f t="shared" si="491"/>
        <v>#N/A</v>
      </c>
      <c r="AN2357" t="e">
        <f t="shared" si="492"/>
        <v>#N/A</v>
      </c>
      <c r="AO2357" s="261" t="e">
        <f t="shared" si="493"/>
        <v>#N/A</v>
      </c>
      <c r="AP2357" s="261" t="e">
        <f t="shared" si="494"/>
        <v>#N/A</v>
      </c>
      <c r="AQ2357" s="261" t="e">
        <f t="shared" si="495"/>
        <v>#N/A</v>
      </c>
      <c r="BB2357">
        <f t="shared" si="498"/>
        <v>0</v>
      </c>
      <c r="BC2357">
        <f t="shared" si="496"/>
        <v>0</v>
      </c>
      <c r="BD2357" s="28">
        <f t="shared" si="497"/>
        <v>0</v>
      </c>
    </row>
    <row r="2358" spans="37:56" x14ac:dyDescent="0.25">
      <c r="AK2358">
        <v>0</v>
      </c>
      <c r="AL2358" t="e">
        <f t="shared" si="490"/>
        <v>#N/A</v>
      </c>
      <c r="AM2358" t="e">
        <f t="shared" si="491"/>
        <v>#N/A</v>
      </c>
      <c r="AN2358" t="e">
        <f t="shared" si="492"/>
        <v>#N/A</v>
      </c>
      <c r="AO2358" s="261" t="e">
        <f t="shared" si="493"/>
        <v>#N/A</v>
      </c>
      <c r="AP2358" s="261" t="e">
        <f t="shared" si="494"/>
        <v>#N/A</v>
      </c>
      <c r="AQ2358" s="261" t="e">
        <f t="shared" si="495"/>
        <v>#N/A</v>
      </c>
      <c r="BB2358">
        <f t="shared" si="498"/>
        <v>0</v>
      </c>
      <c r="BC2358">
        <f t="shared" si="496"/>
        <v>0</v>
      </c>
      <c r="BD2358" s="28">
        <f t="shared" si="497"/>
        <v>0</v>
      </c>
    </row>
    <row r="2359" spans="37:56" x14ac:dyDescent="0.25">
      <c r="AK2359">
        <v>0</v>
      </c>
      <c r="AL2359" t="e">
        <f t="shared" si="490"/>
        <v>#N/A</v>
      </c>
      <c r="AM2359" t="e">
        <f t="shared" si="491"/>
        <v>#N/A</v>
      </c>
      <c r="AN2359" t="e">
        <f t="shared" si="492"/>
        <v>#N/A</v>
      </c>
      <c r="AO2359" s="261" t="e">
        <f t="shared" si="493"/>
        <v>#N/A</v>
      </c>
      <c r="AP2359" s="261" t="e">
        <f t="shared" si="494"/>
        <v>#N/A</v>
      </c>
      <c r="AQ2359" s="261" t="e">
        <f t="shared" si="495"/>
        <v>#N/A</v>
      </c>
      <c r="BB2359">
        <f t="shared" si="498"/>
        <v>0</v>
      </c>
      <c r="BC2359">
        <f t="shared" si="496"/>
        <v>0</v>
      </c>
      <c r="BD2359" s="28">
        <f t="shared" si="497"/>
        <v>0</v>
      </c>
    </row>
    <row r="2360" spans="37:56" x14ac:dyDescent="0.25">
      <c r="AK2360">
        <v>0</v>
      </c>
      <c r="AL2360" t="e">
        <f t="shared" si="490"/>
        <v>#N/A</v>
      </c>
      <c r="AM2360" t="e">
        <f t="shared" si="491"/>
        <v>#N/A</v>
      </c>
      <c r="AN2360" t="e">
        <f t="shared" si="492"/>
        <v>#N/A</v>
      </c>
      <c r="AO2360" s="261" t="e">
        <f t="shared" si="493"/>
        <v>#N/A</v>
      </c>
      <c r="AP2360" s="261" t="e">
        <f t="shared" si="494"/>
        <v>#N/A</v>
      </c>
      <c r="AQ2360" s="261" t="e">
        <f t="shared" si="495"/>
        <v>#N/A</v>
      </c>
      <c r="BB2360">
        <f t="shared" si="498"/>
        <v>0</v>
      </c>
      <c r="BC2360">
        <f t="shared" si="496"/>
        <v>0</v>
      </c>
      <c r="BD2360" s="28">
        <f t="shared" si="497"/>
        <v>0</v>
      </c>
    </row>
    <row r="2361" spans="37:56" x14ac:dyDescent="0.25">
      <c r="AK2361">
        <v>0</v>
      </c>
      <c r="AL2361" t="e">
        <f t="shared" si="490"/>
        <v>#N/A</v>
      </c>
      <c r="AM2361" t="e">
        <f t="shared" si="491"/>
        <v>#N/A</v>
      </c>
      <c r="AN2361" t="e">
        <f t="shared" si="492"/>
        <v>#N/A</v>
      </c>
      <c r="AO2361" s="261" t="e">
        <f t="shared" si="493"/>
        <v>#N/A</v>
      </c>
      <c r="AP2361" s="261" t="e">
        <f t="shared" si="494"/>
        <v>#N/A</v>
      </c>
      <c r="AQ2361" s="261" t="e">
        <f t="shared" si="495"/>
        <v>#N/A</v>
      </c>
      <c r="BB2361">
        <f t="shared" si="498"/>
        <v>0</v>
      </c>
      <c r="BC2361">
        <f t="shared" si="496"/>
        <v>0</v>
      </c>
      <c r="BD2361" s="28">
        <f t="shared" si="497"/>
        <v>0</v>
      </c>
    </row>
    <row r="2362" spans="37:56" x14ac:dyDescent="0.25">
      <c r="AK2362">
        <v>0</v>
      </c>
      <c r="AL2362" t="e">
        <f t="shared" si="490"/>
        <v>#N/A</v>
      </c>
      <c r="AM2362" t="e">
        <f t="shared" si="491"/>
        <v>#N/A</v>
      </c>
      <c r="AN2362" t="e">
        <f t="shared" si="492"/>
        <v>#N/A</v>
      </c>
      <c r="AO2362" s="261" t="e">
        <f t="shared" si="493"/>
        <v>#N/A</v>
      </c>
      <c r="AP2362" s="261" t="e">
        <f t="shared" si="494"/>
        <v>#N/A</v>
      </c>
      <c r="AQ2362" s="261" t="e">
        <f t="shared" si="495"/>
        <v>#N/A</v>
      </c>
      <c r="BB2362">
        <f t="shared" si="498"/>
        <v>0</v>
      </c>
      <c r="BC2362">
        <f t="shared" si="496"/>
        <v>0</v>
      </c>
      <c r="BD2362" s="28">
        <f t="shared" si="497"/>
        <v>0</v>
      </c>
    </row>
    <row r="2363" spans="37:56" x14ac:dyDescent="0.25">
      <c r="AK2363">
        <v>0</v>
      </c>
      <c r="AL2363" t="e">
        <f t="shared" si="490"/>
        <v>#N/A</v>
      </c>
      <c r="AM2363" t="e">
        <f t="shared" si="491"/>
        <v>#N/A</v>
      </c>
      <c r="AN2363" t="e">
        <f t="shared" si="492"/>
        <v>#N/A</v>
      </c>
      <c r="AO2363" s="261" t="e">
        <f t="shared" si="493"/>
        <v>#N/A</v>
      </c>
      <c r="AP2363" s="261" t="e">
        <f t="shared" si="494"/>
        <v>#N/A</v>
      </c>
      <c r="AQ2363" s="261" t="e">
        <f t="shared" si="495"/>
        <v>#N/A</v>
      </c>
      <c r="BB2363">
        <f t="shared" si="498"/>
        <v>0</v>
      </c>
      <c r="BC2363">
        <f t="shared" si="496"/>
        <v>0</v>
      </c>
      <c r="BD2363" s="28">
        <f t="shared" si="497"/>
        <v>0</v>
      </c>
    </row>
    <row r="2364" spans="37:56" x14ac:dyDescent="0.25">
      <c r="AK2364">
        <v>0</v>
      </c>
      <c r="AL2364" t="e">
        <f t="shared" si="490"/>
        <v>#N/A</v>
      </c>
      <c r="AM2364" t="e">
        <f t="shared" si="491"/>
        <v>#N/A</v>
      </c>
      <c r="AN2364" t="e">
        <f t="shared" si="492"/>
        <v>#N/A</v>
      </c>
      <c r="AO2364" s="261" t="e">
        <f t="shared" si="493"/>
        <v>#N/A</v>
      </c>
      <c r="AP2364" s="261" t="e">
        <f t="shared" si="494"/>
        <v>#N/A</v>
      </c>
      <c r="AQ2364" s="261" t="e">
        <f t="shared" si="495"/>
        <v>#N/A</v>
      </c>
      <c r="BB2364">
        <f t="shared" si="498"/>
        <v>0</v>
      </c>
      <c r="BC2364">
        <f t="shared" si="496"/>
        <v>0</v>
      </c>
      <c r="BD2364" s="28">
        <f t="shared" si="497"/>
        <v>0</v>
      </c>
    </row>
    <row r="2365" spans="37:56" x14ac:dyDescent="0.25">
      <c r="AK2365">
        <v>0</v>
      </c>
      <c r="AL2365" t="e">
        <f t="shared" si="490"/>
        <v>#N/A</v>
      </c>
      <c r="AM2365" t="e">
        <f t="shared" si="491"/>
        <v>#N/A</v>
      </c>
      <c r="AN2365" t="e">
        <f t="shared" si="492"/>
        <v>#N/A</v>
      </c>
      <c r="AO2365" s="261" t="e">
        <f t="shared" si="493"/>
        <v>#N/A</v>
      </c>
      <c r="AP2365" s="261" t="e">
        <f t="shared" si="494"/>
        <v>#N/A</v>
      </c>
      <c r="AQ2365" s="261" t="e">
        <f t="shared" si="495"/>
        <v>#N/A</v>
      </c>
      <c r="BB2365">
        <f t="shared" si="498"/>
        <v>0</v>
      </c>
      <c r="BC2365">
        <f t="shared" si="496"/>
        <v>0</v>
      </c>
      <c r="BD2365" s="28">
        <f t="shared" si="497"/>
        <v>0</v>
      </c>
    </row>
    <row r="2366" spans="37:56" x14ac:dyDescent="0.25">
      <c r="AK2366">
        <v>0</v>
      </c>
      <c r="AL2366" t="e">
        <f t="shared" si="490"/>
        <v>#N/A</v>
      </c>
      <c r="AM2366" t="e">
        <f t="shared" si="491"/>
        <v>#N/A</v>
      </c>
      <c r="AN2366" t="e">
        <f t="shared" si="492"/>
        <v>#N/A</v>
      </c>
      <c r="AO2366" s="261" t="e">
        <f t="shared" si="493"/>
        <v>#N/A</v>
      </c>
      <c r="AP2366" s="261" t="e">
        <f t="shared" si="494"/>
        <v>#N/A</v>
      </c>
      <c r="AQ2366" s="261" t="e">
        <f t="shared" si="495"/>
        <v>#N/A</v>
      </c>
      <c r="BB2366">
        <f t="shared" si="498"/>
        <v>0</v>
      </c>
      <c r="BC2366">
        <f t="shared" si="496"/>
        <v>0</v>
      </c>
      <c r="BD2366" s="28">
        <f t="shared" si="497"/>
        <v>0</v>
      </c>
    </row>
    <row r="2367" spans="37:56" x14ac:dyDescent="0.25">
      <c r="AK2367">
        <v>0</v>
      </c>
      <c r="AL2367" t="e">
        <f t="shared" si="490"/>
        <v>#N/A</v>
      </c>
      <c r="AM2367" t="e">
        <f t="shared" si="491"/>
        <v>#N/A</v>
      </c>
      <c r="AN2367" t="e">
        <f t="shared" si="492"/>
        <v>#N/A</v>
      </c>
      <c r="AO2367" s="261" t="e">
        <f t="shared" si="493"/>
        <v>#N/A</v>
      </c>
      <c r="AP2367" s="261" t="e">
        <f t="shared" si="494"/>
        <v>#N/A</v>
      </c>
      <c r="AQ2367" s="261" t="e">
        <f t="shared" si="495"/>
        <v>#N/A</v>
      </c>
      <c r="BB2367">
        <f t="shared" si="498"/>
        <v>0</v>
      </c>
      <c r="BC2367">
        <f t="shared" si="496"/>
        <v>0</v>
      </c>
      <c r="BD2367" s="28">
        <f t="shared" si="497"/>
        <v>0</v>
      </c>
    </row>
    <row r="2368" spans="37:56" x14ac:dyDescent="0.25">
      <c r="AK2368">
        <v>0</v>
      </c>
      <c r="AL2368" t="e">
        <f t="shared" si="490"/>
        <v>#N/A</v>
      </c>
      <c r="AM2368" t="e">
        <f t="shared" si="491"/>
        <v>#N/A</v>
      </c>
      <c r="AN2368" t="e">
        <f t="shared" si="492"/>
        <v>#N/A</v>
      </c>
      <c r="AO2368" s="261" t="e">
        <f t="shared" si="493"/>
        <v>#N/A</v>
      </c>
      <c r="AP2368" s="261" t="e">
        <f t="shared" si="494"/>
        <v>#N/A</v>
      </c>
      <c r="AQ2368" s="261" t="e">
        <f t="shared" si="495"/>
        <v>#N/A</v>
      </c>
      <c r="BB2368">
        <f t="shared" si="498"/>
        <v>0</v>
      </c>
      <c r="BC2368">
        <f t="shared" si="496"/>
        <v>0</v>
      </c>
      <c r="BD2368" s="28">
        <f t="shared" si="497"/>
        <v>0</v>
      </c>
    </row>
    <row r="2369" spans="37:56" x14ac:dyDescent="0.25">
      <c r="AK2369">
        <v>0</v>
      </c>
      <c r="AL2369" t="e">
        <f t="shared" si="490"/>
        <v>#N/A</v>
      </c>
      <c r="AM2369" t="e">
        <f t="shared" si="491"/>
        <v>#N/A</v>
      </c>
      <c r="AN2369" t="e">
        <f t="shared" si="492"/>
        <v>#N/A</v>
      </c>
      <c r="AO2369" s="261" t="e">
        <f t="shared" si="493"/>
        <v>#N/A</v>
      </c>
      <c r="AP2369" s="261" t="e">
        <f t="shared" si="494"/>
        <v>#N/A</v>
      </c>
      <c r="AQ2369" s="261" t="e">
        <f t="shared" si="495"/>
        <v>#N/A</v>
      </c>
      <c r="BB2369">
        <f t="shared" si="498"/>
        <v>0</v>
      </c>
      <c r="BC2369">
        <f t="shared" si="496"/>
        <v>0</v>
      </c>
      <c r="BD2369" s="28">
        <f t="shared" si="497"/>
        <v>0</v>
      </c>
    </row>
    <row r="2370" spans="37:56" x14ac:dyDescent="0.25">
      <c r="AK2370">
        <v>0</v>
      </c>
      <c r="AL2370" t="e">
        <f t="shared" si="490"/>
        <v>#N/A</v>
      </c>
      <c r="AM2370" t="e">
        <f t="shared" si="491"/>
        <v>#N/A</v>
      </c>
      <c r="AN2370" t="e">
        <f t="shared" si="492"/>
        <v>#N/A</v>
      </c>
      <c r="AO2370" s="261" t="e">
        <f t="shared" si="493"/>
        <v>#N/A</v>
      </c>
      <c r="AP2370" s="261" t="e">
        <f t="shared" si="494"/>
        <v>#N/A</v>
      </c>
      <c r="AQ2370" s="261" t="e">
        <f t="shared" si="495"/>
        <v>#N/A</v>
      </c>
      <c r="BB2370">
        <f t="shared" si="498"/>
        <v>0</v>
      </c>
      <c r="BC2370">
        <f t="shared" si="496"/>
        <v>0</v>
      </c>
      <c r="BD2370" s="28">
        <f t="shared" si="497"/>
        <v>0</v>
      </c>
    </row>
    <row r="2371" spans="37:56" x14ac:dyDescent="0.25">
      <c r="AK2371">
        <v>0</v>
      </c>
      <c r="AL2371" t="e">
        <f t="shared" ref="AL2371:AL2434" si="499">_xlfn.XLOOKUP(AK2371,A:A,F:F)</f>
        <v>#N/A</v>
      </c>
      <c r="AM2371" t="e">
        <f t="shared" ref="AM2371:AM2434" si="500">_xlfn.XLOOKUP(AK2371,A:A,J:J)</f>
        <v>#N/A</v>
      </c>
      <c r="AN2371" t="e">
        <f t="shared" ref="AN2371:AN2434" si="501">_xlfn.XLOOKUP(AK2371,A:A,M:M)+_xlfn.XLOOKUP(AK2371,A:A,N:N)</f>
        <v>#N/A</v>
      </c>
      <c r="AO2371" s="261" t="e">
        <f t="shared" ref="AO2371:AO2434" si="502">_xlfn.XLOOKUP(AK2371,A:A,AG:AG)</f>
        <v>#N/A</v>
      </c>
      <c r="AP2371" s="261" t="e">
        <f t="shared" ref="AP2371:AP2434" si="503">_xlfn.XLOOKUP(AK2371,A:A,AD:AD)</f>
        <v>#N/A</v>
      </c>
      <c r="AQ2371" s="261" t="e">
        <f t="shared" ref="AQ2371:AQ2434" si="504">_xlfn.XLOOKUP(AK2371,A:A,AE:AE)</f>
        <v>#N/A</v>
      </c>
      <c r="BB2371">
        <f t="shared" si="498"/>
        <v>0</v>
      </c>
      <c r="BC2371">
        <f t="shared" ref="BC2371:BC2434" si="505">_xlfn.XLOOKUP(BA2371,A:A,J:J)</f>
        <v>0</v>
      </c>
      <c r="BD2371" s="28">
        <f t="shared" ref="BD2371:BD2434" si="506">_xlfn.XLOOKUP(BA2371,A:A,M:M)+_xlfn.XLOOKUP(BA2371,A:A,N:N)</f>
        <v>0</v>
      </c>
    </row>
    <row r="2372" spans="37:56" x14ac:dyDescent="0.25">
      <c r="AK2372">
        <v>0</v>
      </c>
      <c r="AL2372" t="e">
        <f t="shared" si="499"/>
        <v>#N/A</v>
      </c>
      <c r="AM2372" t="e">
        <f t="shared" si="500"/>
        <v>#N/A</v>
      </c>
      <c r="AN2372" t="e">
        <f t="shared" si="501"/>
        <v>#N/A</v>
      </c>
      <c r="AO2372" s="261" t="e">
        <f t="shared" si="502"/>
        <v>#N/A</v>
      </c>
      <c r="AP2372" s="261" t="e">
        <f t="shared" si="503"/>
        <v>#N/A</v>
      </c>
      <c r="AQ2372" s="261" t="e">
        <f t="shared" si="504"/>
        <v>#N/A</v>
      </c>
      <c r="BB2372">
        <f t="shared" si="498"/>
        <v>0</v>
      </c>
      <c r="BC2372">
        <f t="shared" si="505"/>
        <v>0</v>
      </c>
      <c r="BD2372" s="28">
        <f t="shared" si="506"/>
        <v>0</v>
      </c>
    </row>
    <row r="2373" spans="37:56" x14ac:dyDescent="0.25">
      <c r="AK2373">
        <v>0</v>
      </c>
      <c r="AL2373" t="e">
        <f t="shared" si="499"/>
        <v>#N/A</v>
      </c>
      <c r="AM2373" t="e">
        <f t="shared" si="500"/>
        <v>#N/A</v>
      </c>
      <c r="AN2373" t="e">
        <f t="shared" si="501"/>
        <v>#N/A</v>
      </c>
      <c r="AO2373" s="261" t="e">
        <f t="shared" si="502"/>
        <v>#N/A</v>
      </c>
      <c r="AP2373" s="261" t="e">
        <f t="shared" si="503"/>
        <v>#N/A</v>
      </c>
      <c r="AQ2373" s="261" t="e">
        <f t="shared" si="504"/>
        <v>#N/A</v>
      </c>
      <c r="BB2373">
        <f t="shared" si="498"/>
        <v>0</v>
      </c>
      <c r="BC2373">
        <f t="shared" si="505"/>
        <v>0</v>
      </c>
      <c r="BD2373" s="28">
        <f t="shared" si="506"/>
        <v>0</v>
      </c>
    </row>
    <row r="2374" spans="37:56" x14ac:dyDescent="0.25">
      <c r="AK2374">
        <v>0</v>
      </c>
      <c r="AL2374" t="e">
        <f t="shared" si="499"/>
        <v>#N/A</v>
      </c>
      <c r="AM2374" t="e">
        <f t="shared" si="500"/>
        <v>#N/A</v>
      </c>
      <c r="AN2374" t="e">
        <f t="shared" si="501"/>
        <v>#N/A</v>
      </c>
      <c r="AO2374" s="261" t="e">
        <f t="shared" si="502"/>
        <v>#N/A</v>
      </c>
      <c r="AP2374" s="261" t="e">
        <f t="shared" si="503"/>
        <v>#N/A</v>
      </c>
      <c r="AQ2374" s="261" t="e">
        <f t="shared" si="504"/>
        <v>#N/A</v>
      </c>
      <c r="BB2374">
        <f t="shared" ref="BB2374:BB2437" si="507">_xlfn.XLOOKUP(BA2374,A:A,E:E)</f>
        <v>0</v>
      </c>
      <c r="BC2374">
        <f t="shared" si="505"/>
        <v>0</v>
      </c>
      <c r="BD2374" s="28">
        <f t="shared" si="506"/>
        <v>0</v>
      </c>
    </row>
    <row r="2375" spans="37:56" x14ac:dyDescent="0.25">
      <c r="AK2375">
        <v>0</v>
      </c>
      <c r="AL2375" t="e">
        <f t="shared" si="499"/>
        <v>#N/A</v>
      </c>
      <c r="AM2375" t="e">
        <f t="shared" si="500"/>
        <v>#N/A</v>
      </c>
      <c r="AN2375" t="e">
        <f t="shared" si="501"/>
        <v>#N/A</v>
      </c>
      <c r="AO2375" s="261" t="e">
        <f t="shared" si="502"/>
        <v>#N/A</v>
      </c>
      <c r="AP2375" s="261" t="e">
        <f t="shared" si="503"/>
        <v>#N/A</v>
      </c>
      <c r="AQ2375" s="261" t="e">
        <f t="shared" si="504"/>
        <v>#N/A</v>
      </c>
      <c r="BB2375">
        <f t="shared" si="507"/>
        <v>0</v>
      </c>
      <c r="BC2375">
        <f t="shared" si="505"/>
        <v>0</v>
      </c>
      <c r="BD2375" s="28">
        <f t="shared" si="506"/>
        <v>0</v>
      </c>
    </row>
    <row r="2376" spans="37:56" x14ac:dyDescent="0.25">
      <c r="AK2376">
        <v>0</v>
      </c>
      <c r="AL2376" t="e">
        <f t="shared" si="499"/>
        <v>#N/A</v>
      </c>
      <c r="AM2376" t="e">
        <f t="shared" si="500"/>
        <v>#N/A</v>
      </c>
      <c r="AN2376" t="e">
        <f t="shared" si="501"/>
        <v>#N/A</v>
      </c>
      <c r="AO2376" s="261" t="e">
        <f t="shared" si="502"/>
        <v>#N/A</v>
      </c>
      <c r="AP2376" s="261" t="e">
        <f t="shared" si="503"/>
        <v>#N/A</v>
      </c>
      <c r="AQ2376" s="261" t="e">
        <f t="shared" si="504"/>
        <v>#N/A</v>
      </c>
      <c r="BB2376">
        <f t="shared" si="507"/>
        <v>0</v>
      </c>
      <c r="BC2376">
        <f t="shared" si="505"/>
        <v>0</v>
      </c>
      <c r="BD2376" s="28">
        <f t="shared" si="506"/>
        <v>0</v>
      </c>
    </row>
    <row r="2377" spans="37:56" x14ac:dyDescent="0.25">
      <c r="AK2377">
        <v>0</v>
      </c>
      <c r="AL2377" t="e">
        <f t="shared" si="499"/>
        <v>#N/A</v>
      </c>
      <c r="AM2377" t="e">
        <f t="shared" si="500"/>
        <v>#N/A</v>
      </c>
      <c r="AN2377" t="e">
        <f t="shared" si="501"/>
        <v>#N/A</v>
      </c>
      <c r="AO2377" s="261" t="e">
        <f t="shared" si="502"/>
        <v>#N/A</v>
      </c>
      <c r="AP2377" s="261" t="e">
        <f t="shared" si="503"/>
        <v>#N/A</v>
      </c>
      <c r="AQ2377" s="261" t="e">
        <f t="shared" si="504"/>
        <v>#N/A</v>
      </c>
      <c r="BB2377">
        <f t="shared" si="507"/>
        <v>0</v>
      </c>
      <c r="BC2377">
        <f t="shared" si="505"/>
        <v>0</v>
      </c>
      <c r="BD2377" s="28">
        <f t="shared" si="506"/>
        <v>0</v>
      </c>
    </row>
    <row r="2378" spans="37:56" x14ac:dyDescent="0.25">
      <c r="AK2378">
        <v>0</v>
      </c>
      <c r="AL2378" t="e">
        <f t="shared" si="499"/>
        <v>#N/A</v>
      </c>
      <c r="AM2378" t="e">
        <f t="shared" si="500"/>
        <v>#N/A</v>
      </c>
      <c r="AN2378" t="e">
        <f t="shared" si="501"/>
        <v>#N/A</v>
      </c>
      <c r="AO2378" s="261" t="e">
        <f t="shared" si="502"/>
        <v>#N/A</v>
      </c>
      <c r="AP2378" s="261" t="e">
        <f t="shared" si="503"/>
        <v>#N/A</v>
      </c>
      <c r="AQ2378" s="261" t="e">
        <f t="shared" si="504"/>
        <v>#N/A</v>
      </c>
      <c r="BB2378">
        <f t="shared" si="507"/>
        <v>0</v>
      </c>
      <c r="BC2378">
        <f t="shared" si="505"/>
        <v>0</v>
      </c>
      <c r="BD2378" s="28">
        <f t="shared" si="506"/>
        <v>0</v>
      </c>
    </row>
    <row r="2379" spans="37:56" x14ac:dyDescent="0.25">
      <c r="AK2379">
        <v>0</v>
      </c>
      <c r="AL2379" t="e">
        <f t="shared" si="499"/>
        <v>#N/A</v>
      </c>
      <c r="AM2379" t="e">
        <f t="shared" si="500"/>
        <v>#N/A</v>
      </c>
      <c r="AN2379" t="e">
        <f t="shared" si="501"/>
        <v>#N/A</v>
      </c>
      <c r="AO2379" s="261" t="e">
        <f t="shared" si="502"/>
        <v>#N/A</v>
      </c>
      <c r="AP2379" s="261" t="e">
        <f t="shared" si="503"/>
        <v>#N/A</v>
      </c>
      <c r="AQ2379" s="261" t="e">
        <f t="shared" si="504"/>
        <v>#N/A</v>
      </c>
      <c r="BB2379">
        <f t="shared" si="507"/>
        <v>0</v>
      </c>
      <c r="BC2379">
        <f t="shared" si="505"/>
        <v>0</v>
      </c>
      <c r="BD2379" s="28">
        <f t="shared" si="506"/>
        <v>0</v>
      </c>
    </row>
    <row r="2380" spans="37:56" x14ac:dyDescent="0.25">
      <c r="AK2380">
        <v>0</v>
      </c>
      <c r="AL2380" t="e">
        <f t="shared" si="499"/>
        <v>#N/A</v>
      </c>
      <c r="AM2380" t="e">
        <f t="shared" si="500"/>
        <v>#N/A</v>
      </c>
      <c r="AN2380" t="e">
        <f t="shared" si="501"/>
        <v>#N/A</v>
      </c>
      <c r="AO2380" s="261" t="e">
        <f t="shared" si="502"/>
        <v>#N/A</v>
      </c>
      <c r="AP2380" s="261" t="e">
        <f t="shared" si="503"/>
        <v>#N/A</v>
      </c>
      <c r="AQ2380" s="261" t="e">
        <f t="shared" si="504"/>
        <v>#N/A</v>
      </c>
      <c r="BB2380">
        <f t="shared" si="507"/>
        <v>0</v>
      </c>
      <c r="BC2380">
        <f t="shared" si="505"/>
        <v>0</v>
      </c>
      <c r="BD2380" s="28">
        <f t="shared" si="506"/>
        <v>0</v>
      </c>
    </row>
    <row r="2381" spans="37:56" x14ac:dyDescent="0.25">
      <c r="AK2381">
        <v>0</v>
      </c>
      <c r="AL2381" t="e">
        <f t="shared" si="499"/>
        <v>#N/A</v>
      </c>
      <c r="AM2381" t="e">
        <f t="shared" si="500"/>
        <v>#N/A</v>
      </c>
      <c r="AN2381" t="e">
        <f t="shared" si="501"/>
        <v>#N/A</v>
      </c>
      <c r="AO2381" s="261" t="e">
        <f t="shared" si="502"/>
        <v>#N/A</v>
      </c>
      <c r="AP2381" s="261" t="e">
        <f t="shared" si="503"/>
        <v>#N/A</v>
      </c>
      <c r="AQ2381" s="261" t="e">
        <f t="shared" si="504"/>
        <v>#N/A</v>
      </c>
      <c r="BB2381">
        <f t="shared" si="507"/>
        <v>0</v>
      </c>
      <c r="BC2381">
        <f t="shared" si="505"/>
        <v>0</v>
      </c>
      <c r="BD2381" s="28">
        <f t="shared" si="506"/>
        <v>0</v>
      </c>
    </row>
    <row r="2382" spans="37:56" x14ac:dyDescent="0.25">
      <c r="AK2382">
        <v>0</v>
      </c>
      <c r="AL2382" t="e">
        <f t="shared" si="499"/>
        <v>#N/A</v>
      </c>
      <c r="AM2382" t="e">
        <f t="shared" si="500"/>
        <v>#N/A</v>
      </c>
      <c r="AN2382" t="e">
        <f t="shared" si="501"/>
        <v>#N/A</v>
      </c>
      <c r="AO2382" s="261" t="e">
        <f t="shared" si="502"/>
        <v>#N/A</v>
      </c>
      <c r="AP2382" s="261" t="e">
        <f t="shared" si="503"/>
        <v>#N/A</v>
      </c>
      <c r="AQ2382" s="261" t="e">
        <f t="shared" si="504"/>
        <v>#N/A</v>
      </c>
      <c r="BB2382">
        <f t="shared" si="507"/>
        <v>0</v>
      </c>
      <c r="BC2382">
        <f t="shared" si="505"/>
        <v>0</v>
      </c>
      <c r="BD2382" s="28">
        <f t="shared" si="506"/>
        <v>0</v>
      </c>
    </row>
    <row r="2383" spans="37:56" x14ac:dyDescent="0.25">
      <c r="AK2383">
        <v>0</v>
      </c>
      <c r="AL2383" t="e">
        <f t="shared" si="499"/>
        <v>#N/A</v>
      </c>
      <c r="AM2383" t="e">
        <f t="shared" si="500"/>
        <v>#N/A</v>
      </c>
      <c r="AN2383" t="e">
        <f t="shared" si="501"/>
        <v>#N/A</v>
      </c>
      <c r="AO2383" s="261" t="e">
        <f t="shared" si="502"/>
        <v>#N/A</v>
      </c>
      <c r="AP2383" s="261" t="e">
        <f t="shared" si="503"/>
        <v>#N/A</v>
      </c>
      <c r="AQ2383" s="261" t="e">
        <f t="shared" si="504"/>
        <v>#N/A</v>
      </c>
      <c r="BB2383">
        <f t="shared" si="507"/>
        <v>0</v>
      </c>
      <c r="BC2383">
        <f t="shared" si="505"/>
        <v>0</v>
      </c>
      <c r="BD2383" s="28">
        <f t="shared" si="506"/>
        <v>0</v>
      </c>
    </row>
    <row r="2384" spans="37:56" x14ac:dyDescent="0.25">
      <c r="AK2384">
        <v>0</v>
      </c>
      <c r="AL2384" t="e">
        <f t="shared" si="499"/>
        <v>#N/A</v>
      </c>
      <c r="AM2384" t="e">
        <f t="shared" si="500"/>
        <v>#N/A</v>
      </c>
      <c r="AN2384" t="e">
        <f t="shared" si="501"/>
        <v>#N/A</v>
      </c>
      <c r="AO2384" s="261" t="e">
        <f t="shared" si="502"/>
        <v>#N/A</v>
      </c>
      <c r="AP2384" s="261" t="e">
        <f t="shared" si="503"/>
        <v>#N/A</v>
      </c>
      <c r="AQ2384" s="261" t="e">
        <f t="shared" si="504"/>
        <v>#N/A</v>
      </c>
      <c r="BB2384">
        <f t="shared" si="507"/>
        <v>0</v>
      </c>
      <c r="BC2384">
        <f t="shared" si="505"/>
        <v>0</v>
      </c>
      <c r="BD2384" s="28">
        <f t="shared" si="506"/>
        <v>0</v>
      </c>
    </row>
    <row r="2385" spans="37:56" x14ac:dyDescent="0.25">
      <c r="AK2385">
        <v>0</v>
      </c>
      <c r="AL2385" t="e">
        <f t="shared" si="499"/>
        <v>#N/A</v>
      </c>
      <c r="AM2385" t="e">
        <f t="shared" si="500"/>
        <v>#N/A</v>
      </c>
      <c r="AN2385" t="e">
        <f t="shared" si="501"/>
        <v>#N/A</v>
      </c>
      <c r="AO2385" s="261" t="e">
        <f t="shared" si="502"/>
        <v>#N/A</v>
      </c>
      <c r="AP2385" s="261" t="e">
        <f t="shared" si="503"/>
        <v>#N/A</v>
      </c>
      <c r="AQ2385" s="261" t="e">
        <f t="shared" si="504"/>
        <v>#N/A</v>
      </c>
      <c r="BB2385">
        <f t="shared" si="507"/>
        <v>0</v>
      </c>
      <c r="BC2385">
        <f t="shared" si="505"/>
        <v>0</v>
      </c>
      <c r="BD2385" s="28">
        <f t="shared" si="506"/>
        <v>0</v>
      </c>
    </row>
    <row r="2386" spans="37:56" x14ac:dyDescent="0.25">
      <c r="AK2386">
        <v>0</v>
      </c>
      <c r="AL2386" t="e">
        <f t="shared" si="499"/>
        <v>#N/A</v>
      </c>
      <c r="AM2386" t="e">
        <f t="shared" si="500"/>
        <v>#N/A</v>
      </c>
      <c r="AN2386" t="e">
        <f t="shared" si="501"/>
        <v>#N/A</v>
      </c>
      <c r="AO2386" s="261" t="e">
        <f t="shared" si="502"/>
        <v>#N/A</v>
      </c>
      <c r="AP2386" s="261" t="e">
        <f t="shared" si="503"/>
        <v>#N/A</v>
      </c>
      <c r="AQ2386" s="261" t="e">
        <f t="shared" si="504"/>
        <v>#N/A</v>
      </c>
      <c r="BB2386">
        <f t="shared" si="507"/>
        <v>0</v>
      </c>
      <c r="BC2386">
        <f t="shared" si="505"/>
        <v>0</v>
      </c>
      <c r="BD2386" s="28">
        <f t="shared" si="506"/>
        <v>0</v>
      </c>
    </row>
    <row r="2387" spans="37:56" x14ac:dyDescent="0.25">
      <c r="AK2387">
        <v>0</v>
      </c>
      <c r="AL2387" t="e">
        <f t="shared" si="499"/>
        <v>#N/A</v>
      </c>
      <c r="AM2387" t="e">
        <f t="shared" si="500"/>
        <v>#N/A</v>
      </c>
      <c r="AN2387" t="e">
        <f t="shared" si="501"/>
        <v>#N/A</v>
      </c>
      <c r="AO2387" s="261" t="e">
        <f t="shared" si="502"/>
        <v>#N/A</v>
      </c>
      <c r="AP2387" s="261" t="e">
        <f t="shared" si="503"/>
        <v>#N/A</v>
      </c>
      <c r="AQ2387" s="261" t="e">
        <f t="shared" si="504"/>
        <v>#N/A</v>
      </c>
      <c r="BB2387">
        <f t="shared" si="507"/>
        <v>0</v>
      </c>
      <c r="BC2387">
        <f t="shared" si="505"/>
        <v>0</v>
      </c>
      <c r="BD2387" s="28">
        <f t="shared" si="506"/>
        <v>0</v>
      </c>
    </row>
    <row r="2388" spans="37:56" x14ac:dyDescent="0.25">
      <c r="AK2388">
        <v>0</v>
      </c>
      <c r="AL2388" t="e">
        <f t="shared" si="499"/>
        <v>#N/A</v>
      </c>
      <c r="AM2388" t="e">
        <f t="shared" si="500"/>
        <v>#N/A</v>
      </c>
      <c r="AN2388" t="e">
        <f t="shared" si="501"/>
        <v>#N/A</v>
      </c>
      <c r="AO2388" s="261" t="e">
        <f t="shared" si="502"/>
        <v>#N/A</v>
      </c>
      <c r="AP2388" s="261" t="e">
        <f t="shared" si="503"/>
        <v>#N/A</v>
      </c>
      <c r="AQ2388" s="261" t="e">
        <f t="shared" si="504"/>
        <v>#N/A</v>
      </c>
      <c r="BB2388">
        <f t="shared" si="507"/>
        <v>0</v>
      </c>
      <c r="BC2388">
        <f t="shared" si="505"/>
        <v>0</v>
      </c>
      <c r="BD2388" s="28">
        <f t="shared" si="506"/>
        <v>0</v>
      </c>
    </row>
    <row r="2389" spans="37:56" x14ac:dyDescent="0.25">
      <c r="AK2389">
        <v>0</v>
      </c>
      <c r="AL2389" t="e">
        <f t="shared" si="499"/>
        <v>#N/A</v>
      </c>
      <c r="AM2389" t="e">
        <f t="shared" si="500"/>
        <v>#N/A</v>
      </c>
      <c r="AN2389" t="e">
        <f t="shared" si="501"/>
        <v>#N/A</v>
      </c>
      <c r="AO2389" s="261" t="e">
        <f t="shared" si="502"/>
        <v>#N/A</v>
      </c>
      <c r="AP2389" s="261" t="e">
        <f t="shared" si="503"/>
        <v>#N/A</v>
      </c>
      <c r="AQ2389" s="261" t="e">
        <f t="shared" si="504"/>
        <v>#N/A</v>
      </c>
      <c r="BB2389">
        <f t="shared" si="507"/>
        <v>0</v>
      </c>
      <c r="BC2389">
        <f t="shared" si="505"/>
        <v>0</v>
      </c>
      <c r="BD2389" s="28">
        <f t="shared" si="506"/>
        <v>0</v>
      </c>
    </row>
    <row r="2390" spans="37:56" x14ac:dyDescent="0.25">
      <c r="AK2390">
        <v>0</v>
      </c>
      <c r="AL2390" t="e">
        <f t="shared" si="499"/>
        <v>#N/A</v>
      </c>
      <c r="AM2390" t="e">
        <f t="shared" si="500"/>
        <v>#N/A</v>
      </c>
      <c r="AN2390" t="e">
        <f t="shared" si="501"/>
        <v>#N/A</v>
      </c>
      <c r="AO2390" s="261" t="e">
        <f t="shared" si="502"/>
        <v>#N/A</v>
      </c>
      <c r="AP2390" s="261" t="e">
        <f t="shared" si="503"/>
        <v>#N/A</v>
      </c>
      <c r="AQ2390" s="261" t="e">
        <f t="shared" si="504"/>
        <v>#N/A</v>
      </c>
      <c r="BB2390">
        <f t="shared" si="507"/>
        <v>0</v>
      </c>
      <c r="BC2390">
        <f t="shared" si="505"/>
        <v>0</v>
      </c>
      <c r="BD2390" s="28">
        <f t="shared" si="506"/>
        <v>0</v>
      </c>
    </row>
    <row r="2391" spans="37:56" x14ac:dyDescent="0.25">
      <c r="AK2391">
        <v>0</v>
      </c>
      <c r="AL2391" t="e">
        <f t="shared" si="499"/>
        <v>#N/A</v>
      </c>
      <c r="AM2391" t="e">
        <f t="shared" si="500"/>
        <v>#N/A</v>
      </c>
      <c r="AN2391" t="e">
        <f t="shared" si="501"/>
        <v>#N/A</v>
      </c>
      <c r="AO2391" s="261" t="e">
        <f t="shared" si="502"/>
        <v>#N/A</v>
      </c>
      <c r="AP2391" s="261" t="e">
        <f t="shared" si="503"/>
        <v>#N/A</v>
      </c>
      <c r="AQ2391" s="261" t="e">
        <f t="shared" si="504"/>
        <v>#N/A</v>
      </c>
      <c r="BB2391">
        <f t="shared" si="507"/>
        <v>0</v>
      </c>
      <c r="BC2391">
        <f t="shared" si="505"/>
        <v>0</v>
      </c>
      <c r="BD2391" s="28">
        <f t="shared" si="506"/>
        <v>0</v>
      </c>
    </row>
    <row r="2392" spans="37:56" x14ac:dyDescent="0.25">
      <c r="AK2392">
        <v>0</v>
      </c>
      <c r="AL2392" t="e">
        <f t="shared" si="499"/>
        <v>#N/A</v>
      </c>
      <c r="AM2392" t="e">
        <f t="shared" si="500"/>
        <v>#N/A</v>
      </c>
      <c r="AN2392" t="e">
        <f t="shared" si="501"/>
        <v>#N/A</v>
      </c>
      <c r="AO2392" s="261" t="e">
        <f t="shared" si="502"/>
        <v>#N/A</v>
      </c>
      <c r="AP2392" s="261" t="e">
        <f t="shared" si="503"/>
        <v>#N/A</v>
      </c>
      <c r="AQ2392" s="261" t="e">
        <f t="shared" si="504"/>
        <v>#N/A</v>
      </c>
      <c r="BB2392">
        <f t="shared" si="507"/>
        <v>0</v>
      </c>
      <c r="BC2392">
        <f t="shared" si="505"/>
        <v>0</v>
      </c>
      <c r="BD2392" s="28">
        <f t="shared" si="506"/>
        <v>0</v>
      </c>
    </row>
    <row r="2393" spans="37:56" x14ac:dyDescent="0.25">
      <c r="AK2393">
        <v>0</v>
      </c>
      <c r="AL2393" t="e">
        <f t="shared" si="499"/>
        <v>#N/A</v>
      </c>
      <c r="AM2393" t="e">
        <f t="shared" si="500"/>
        <v>#N/A</v>
      </c>
      <c r="AN2393" t="e">
        <f t="shared" si="501"/>
        <v>#N/A</v>
      </c>
      <c r="AO2393" s="261" t="e">
        <f t="shared" si="502"/>
        <v>#N/A</v>
      </c>
      <c r="AP2393" s="261" t="e">
        <f t="shared" si="503"/>
        <v>#N/A</v>
      </c>
      <c r="AQ2393" s="261" t="e">
        <f t="shared" si="504"/>
        <v>#N/A</v>
      </c>
      <c r="BB2393">
        <f t="shared" si="507"/>
        <v>0</v>
      </c>
      <c r="BC2393">
        <f t="shared" si="505"/>
        <v>0</v>
      </c>
      <c r="BD2393" s="28">
        <f t="shared" si="506"/>
        <v>0</v>
      </c>
    </row>
    <row r="2394" spans="37:56" x14ac:dyDescent="0.25">
      <c r="AK2394">
        <v>0</v>
      </c>
      <c r="AL2394" t="e">
        <f t="shared" si="499"/>
        <v>#N/A</v>
      </c>
      <c r="AM2394" t="e">
        <f t="shared" si="500"/>
        <v>#N/A</v>
      </c>
      <c r="AN2394" t="e">
        <f t="shared" si="501"/>
        <v>#N/A</v>
      </c>
      <c r="AO2394" s="261" t="e">
        <f t="shared" si="502"/>
        <v>#N/A</v>
      </c>
      <c r="AP2394" s="261" t="e">
        <f t="shared" si="503"/>
        <v>#N/A</v>
      </c>
      <c r="AQ2394" s="261" t="e">
        <f t="shared" si="504"/>
        <v>#N/A</v>
      </c>
      <c r="BB2394">
        <f t="shared" si="507"/>
        <v>0</v>
      </c>
      <c r="BC2394">
        <f t="shared" si="505"/>
        <v>0</v>
      </c>
      <c r="BD2394" s="28">
        <f t="shared" si="506"/>
        <v>0</v>
      </c>
    </row>
    <row r="2395" spans="37:56" x14ac:dyDescent="0.25">
      <c r="AK2395">
        <v>0</v>
      </c>
      <c r="AL2395" t="e">
        <f t="shared" si="499"/>
        <v>#N/A</v>
      </c>
      <c r="AM2395" t="e">
        <f t="shared" si="500"/>
        <v>#N/A</v>
      </c>
      <c r="AN2395" t="e">
        <f t="shared" si="501"/>
        <v>#N/A</v>
      </c>
      <c r="AO2395" s="261" t="e">
        <f t="shared" si="502"/>
        <v>#N/A</v>
      </c>
      <c r="AP2395" s="261" t="e">
        <f t="shared" si="503"/>
        <v>#N/A</v>
      </c>
      <c r="AQ2395" s="261" t="e">
        <f t="shared" si="504"/>
        <v>#N/A</v>
      </c>
      <c r="BB2395">
        <f t="shared" si="507"/>
        <v>0</v>
      </c>
      <c r="BC2395">
        <f t="shared" si="505"/>
        <v>0</v>
      </c>
      <c r="BD2395" s="28">
        <f t="shared" si="506"/>
        <v>0</v>
      </c>
    </row>
    <row r="2396" spans="37:56" x14ac:dyDescent="0.25">
      <c r="AK2396">
        <v>0</v>
      </c>
      <c r="AL2396" t="e">
        <f t="shared" si="499"/>
        <v>#N/A</v>
      </c>
      <c r="AM2396" t="e">
        <f t="shared" si="500"/>
        <v>#N/A</v>
      </c>
      <c r="AN2396" t="e">
        <f t="shared" si="501"/>
        <v>#N/A</v>
      </c>
      <c r="AO2396" s="261" t="e">
        <f t="shared" si="502"/>
        <v>#N/A</v>
      </c>
      <c r="AP2396" s="261" t="e">
        <f t="shared" si="503"/>
        <v>#N/A</v>
      </c>
      <c r="AQ2396" s="261" t="e">
        <f t="shared" si="504"/>
        <v>#N/A</v>
      </c>
      <c r="BB2396">
        <f t="shared" si="507"/>
        <v>0</v>
      </c>
      <c r="BC2396">
        <f t="shared" si="505"/>
        <v>0</v>
      </c>
      <c r="BD2396" s="28">
        <f t="shared" si="506"/>
        <v>0</v>
      </c>
    </row>
    <row r="2397" spans="37:56" x14ac:dyDescent="0.25">
      <c r="AK2397">
        <v>0</v>
      </c>
      <c r="AL2397" t="e">
        <f t="shared" si="499"/>
        <v>#N/A</v>
      </c>
      <c r="AM2397" t="e">
        <f t="shared" si="500"/>
        <v>#N/A</v>
      </c>
      <c r="AN2397" t="e">
        <f t="shared" si="501"/>
        <v>#N/A</v>
      </c>
      <c r="AO2397" s="261" t="e">
        <f t="shared" si="502"/>
        <v>#N/A</v>
      </c>
      <c r="AP2397" s="261" t="e">
        <f t="shared" si="503"/>
        <v>#N/A</v>
      </c>
      <c r="AQ2397" s="261" t="e">
        <f t="shared" si="504"/>
        <v>#N/A</v>
      </c>
      <c r="BB2397">
        <f t="shared" si="507"/>
        <v>0</v>
      </c>
      <c r="BC2397">
        <f t="shared" si="505"/>
        <v>0</v>
      </c>
      <c r="BD2397" s="28">
        <f t="shared" si="506"/>
        <v>0</v>
      </c>
    </row>
    <row r="2398" spans="37:56" x14ac:dyDescent="0.25">
      <c r="AK2398">
        <v>0</v>
      </c>
      <c r="AL2398" t="e">
        <f t="shared" si="499"/>
        <v>#N/A</v>
      </c>
      <c r="AM2398" t="e">
        <f t="shared" si="500"/>
        <v>#N/A</v>
      </c>
      <c r="AN2398" t="e">
        <f t="shared" si="501"/>
        <v>#N/A</v>
      </c>
      <c r="AO2398" s="261" t="e">
        <f t="shared" si="502"/>
        <v>#N/A</v>
      </c>
      <c r="AP2398" s="261" t="e">
        <f t="shared" si="503"/>
        <v>#N/A</v>
      </c>
      <c r="AQ2398" s="261" t="e">
        <f t="shared" si="504"/>
        <v>#N/A</v>
      </c>
      <c r="BB2398">
        <f t="shared" si="507"/>
        <v>0</v>
      </c>
      <c r="BC2398">
        <f t="shared" si="505"/>
        <v>0</v>
      </c>
      <c r="BD2398" s="28">
        <f t="shared" si="506"/>
        <v>0</v>
      </c>
    </row>
    <row r="2399" spans="37:56" x14ac:dyDescent="0.25">
      <c r="AK2399">
        <v>0</v>
      </c>
      <c r="AL2399" t="e">
        <f t="shared" si="499"/>
        <v>#N/A</v>
      </c>
      <c r="AM2399" t="e">
        <f t="shared" si="500"/>
        <v>#N/A</v>
      </c>
      <c r="AN2399" t="e">
        <f t="shared" si="501"/>
        <v>#N/A</v>
      </c>
      <c r="AO2399" s="261" t="e">
        <f t="shared" si="502"/>
        <v>#N/A</v>
      </c>
      <c r="AP2399" s="261" t="e">
        <f t="shared" si="503"/>
        <v>#N/A</v>
      </c>
      <c r="AQ2399" s="261" t="e">
        <f t="shared" si="504"/>
        <v>#N/A</v>
      </c>
      <c r="BB2399">
        <f t="shared" si="507"/>
        <v>0</v>
      </c>
      <c r="BC2399">
        <f t="shared" si="505"/>
        <v>0</v>
      </c>
      <c r="BD2399" s="28">
        <f t="shared" si="506"/>
        <v>0</v>
      </c>
    </row>
    <row r="2400" spans="37:56" x14ac:dyDescent="0.25">
      <c r="AK2400">
        <v>0</v>
      </c>
      <c r="AL2400" t="e">
        <f t="shared" si="499"/>
        <v>#N/A</v>
      </c>
      <c r="AM2400" t="e">
        <f t="shared" si="500"/>
        <v>#N/A</v>
      </c>
      <c r="AN2400" t="e">
        <f t="shared" si="501"/>
        <v>#N/A</v>
      </c>
      <c r="AO2400" s="261" t="e">
        <f t="shared" si="502"/>
        <v>#N/A</v>
      </c>
      <c r="AP2400" s="261" t="e">
        <f t="shared" si="503"/>
        <v>#N/A</v>
      </c>
      <c r="AQ2400" s="261" t="e">
        <f t="shared" si="504"/>
        <v>#N/A</v>
      </c>
      <c r="BB2400">
        <f t="shared" si="507"/>
        <v>0</v>
      </c>
      <c r="BC2400">
        <f t="shared" si="505"/>
        <v>0</v>
      </c>
      <c r="BD2400" s="28">
        <f t="shared" si="506"/>
        <v>0</v>
      </c>
    </row>
    <row r="2401" spans="37:56" x14ac:dyDescent="0.25">
      <c r="AK2401">
        <v>0</v>
      </c>
      <c r="AL2401" t="e">
        <f t="shared" si="499"/>
        <v>#N/A</v>
      </c>
      <c r="AM2401" t="e">
        <f t="shared" si="500"/>
        <v>#N/A</v>
      </c>
      <c r="AN2401" t="e">
        <f t="shared" si="501"/>
        <v>#N/A</v>
      </c>
      <c r="AO2401" s="261" t="e">
        <f t="shared" si="502"/>
        <v>#N/A</v>
      </c>
      <c r="AP2401" s="261" t="e">
        <f t="shared" si="503"/>
        <v>#N/A</v>
      </c>
      <c r="AQ2401" s="261" t="e">
        <f t="shared" si="504"/>
        <v>#N/A</v>
      </c>
      <c r="BB2401">
        <f t="shared" si="507"/>
        <v>0</v>
      </c>
      <c r="BC2401">
        <f t="shared" si="505"/>
        <v>0</v>
      </c>
      <c r="BD2401" s="28">
        <f t="shared" si="506"/>
        <v>0</v>
      </c>
    </row>
    <row r="2402" spans="37:56" x14ac:dyDescent="0.25">
      <c r="AK2402">
        <v>0</v>
      </c>
      <c r="AL2402" t="e">
        <f t="shared" si="499"/>
        <v>#N/A</v>
      </c>
      <c r="AM2402" t="e">
        <f t="shared" si="500"/>
        <v>#N/A</v>
      </c>
      <c r="AN2402" t="e">
        <f t="shared" si="501"/>
        <v>#N/A</v>
      </c>
      <c r="AO2402" s="261" t="e">
        <f t="shared" si="502"/>
        <v>#N/A</v>
      </c>
      <c r="AP2402" s="261" t="e">
        <f t="shared" si="503"/>
        <v>#N/A</v>
      </c>
      <c r="AQ2402" s="261" t="e">
        <f t="shared" si="504"/>
        <v>#N/A</v>
      </c>
      <c r="BB2402">
        <f t="shared" si="507"/>
        <v>0</v>
      </c>
      <c r="BC2402">
        <f t="shared" si="505"/>
        <v>0</v>
      </c>
      <c r="BD2402" s="28">
        <f t="shared" si="506"/>
        <v>0</v>
      </c>
    </row>
    <row r="2403" spans="37:56" x14ac:dyDescent="0.25">
      <c r="AK2403">
        <v>0</v>
      </c>
      <c r="AL2403" t="e">
        <f t="shared" si="499"/>
        <v>#N/A</v>
      </c>
      <c r="AM2403" t="e">
        <f t="shared" si="500"/>
        <v>#N/A</v>
      </c>
      <c r="AN2403" t="e">
        <f t="shared" si="501"/>
        <v>#N/A</v>
      </c>
      <c r="AO2403" s="261" t="e">
        <f t="shared" si="502"/>
        <v>#N/A</v>
      </c>
      <c r="AP2403" s="261" t="e">
        <f t="shared" si="503"/>
        <v>#N/A</v>
      </c>
      <c r="AQ2403" s="261" t="e">
        <f t="shared" si="504"/>
        <v>#N/A</v>
      </c>
      <c r="BB2403">
        <f t="shared" si="507"/>
        <v>0</v>
      </c>
      <c r="BC2403">
        <f t="shared" si="505"/>
        <v>0</v>
      </c>
      <c r="BD2403" s="28">
        <f t="shared" si="506"/>
        <v>0</v>
      </c>
    </row>
    <row r="2404" spans="37:56" x14ac:dyDescent="0.25">
      <c r="AK2404">
        <v>0</v>
      </c>
      <c r="AL2404" t="e">
        <f t="shared" si="499"/>
        <v>#N/A</v>
      </c>
      <c r="AM2404" t="e">
        <f t="shared" si="500"/>
        <v>#N/A</v>
      </c>
      <c r="AN2404" t="e">
        <f t="shared" si="501"/>
        <v>#N/A</v>
      </c>
      <c r="AO2404" s="261" t="e">
        <f t="shared" si="502"/>
        <v>#N/A</v>
      </c>
      <c r="AP2404" s="261" t="e">
        <f t="shared" si="503"/>
        <v>#N/A</v>
      </c>
      <c r="AQ2404" s="261" t="e">
        <f t="shared" si="504"/>
        <v>#N/A</v>
      </c>
      <c r="BB2404">
        <f t="shared" si="507"/>
        <v>0</v>
      </c>
      <c r="BC2404">
        <f t="shared" si="505"/>
        <v>0</v>
      </c>
      <c r="BD2404" s="28">
        <f t="shared" si="506"/>
        <v>0</v>
      </c>
    </row>
    <row r="2405" spans="37:56" x14ac:dyDescent="0.25">
      <c r="AK2405">
        <v>0</v>
      </c>
      <c r="AL2405" t="e">
        <f t="shared" si="499"/>
        <v>#N/A</v>
      </c>
      <c r="AM2405" t="e">
        <f t="shared" si="500"/>
        <v>#N/A</v>
      </c>
      <c r="AN2405" t="e">
        <f t="shared" si="501"/>
        <v>#N/A</v>
      </c>
      <c r="AO2405" s="261" t="e">
        <f t="shared" si="502"/>
        <v>#N/A</v>
      </c>
      <c r="AP2405" s="261" t="e">
        <f t="shared" si="503"/>
        <v>#N/A</v>
      </c>
      <c r="AQ2405" s="261" t="e">
        <f t="shared" si="504"/>
        <v>#N/A</v>
      </c>
      <c r="BB2405">
        <f t="shared" si="507"/>
        <v>0</v>
      </c>
      <c r="BC2405">
        <f t="shared" si="505"/>
        <v>0</v>
      </c>
      <c r="BD2405" s="28">
        <f t="shared" si="506"/>
        <v>0</v>
      </c>
    </row>
    <row r="2406" spans="37:56" x14ac:dyDescent="0.25">
      <c r="AK2406">
        <v>0</v>
      </c>
      <c r="AL2406" t="e">
        <f t="shared" si="499"/>
        <v>#N/A</v>
      </c>
      <c r="AM2406" t="e">
        <f t="shared" si="500"/>
        <v>#N/A</v>
      </c>
      <c r="AN2406" t="e">
        <f t="shared" si="501"/>
        <v>#N/A</v>
      </c>
      <c r="AO2406" s="261" t="e">
        <f t="shared" si="502"/>
        <v>#N/A</v>
      </c>
      <c r="AP2406" s="261" t="e">
        <f t="shared" si="503"/>
        <v>#N/A</v>
      </c>
      <c r="AQ2406" s="261" t="e">
        <f t="shared" si="504"/>
        <v>#N/A</v>
      </c>
      <c r="BB2406">
        <f t="shared" si="507"/>
        <v>0</v>
      </c>
      <c r="BC2406">
        <f t="shared" si="505"/>
        <v>0</v>
      </c>
      <c r="BD2406" s="28">
        <f t="shared" si="506"/>
        <v>0</v>
      </c>
    </row>
    <row r="2407" spans="37:56" x14ac:dyDescent="0.25">
      <c r="AK2407">
        <v>0</v>
      </c>
      <c r="AL2407" t="e">
        <f t="shared" si="499"/>
        <v>#N/A</v>
      </c>
      <c r="AM2407" t="e">
        <f t="shared" si="500"/>
        <v>#N/A</v>
      </c>
      <c r="AN2407" t="e">
        <f t="shared" si="501"/>
        <v>#N/A</v>
      </c>
      <c r="AO2407" s="261" t="e">
        <f t="shared" si="502"/>
        <v>#N/A</v>
      </c>
      <c r="AP2407" s="261" t="e">
        <f t="shared" si="503"/>
        <v>#N/A</v>
      </c>
      <c r="AQ2407" s="261" t="e">
        <f t="shared" si="504"/>
        <v>#N/A</v>
      </c>
      <c r="BB2407">
        <f t="shared" si="507"/>
        <v>0</v>
      </c>
      <c r="BC2407">
        <f t="shared" si="505"/>
        <v>0</v>
      </c>
      <c r="BD2407" s="28">
        <f t="shared" si="506"/>
        <v>0</v>
      </c>
    </row>
    <row r="2408" spans="37:56" x14ac:dyDescent="0.25">
      <c r="AK2408">
        <v>0</v>
      </c>
      <c r="AL2408" t="e">
        <f t="shared" si="499"/>
        <v>#N/A</v>
      </c>
      <c r="AM2408" t="e">
        <f t="shared" si="500"/>
        <v>#N/A</v>
      </c>
      <c r="AN2408" t="e">
        <f t="shared" si="501"/>
        <v>#N/A</v>
      </c>
      <c r="AO2408" s="261" t="e">
        <f t="shared" si="502"/>
        <v>#N/A</v>
      </c>
      <c r="AP2408" s="261" t="e">
        <f t="shared" si="503"/>
        <v>#N/A</v>
      </c>
      <c r="AQ2408" s="261" t="e">
        <f t="shared" si="504"/>
        <v>#N/A</v>
      </c>
      <c r="BB2408">
        <f t="shared" si="507"/>
        <v>0</v>
      </c>
      <c r="BC2408">
        <f t="shared" si="505"/>
        <v>0</v>
      </c>
      <c r="BD2408" s="28">
        <f t="shared" si="506"/>
        <v>0</v>
      </c>
    </row>
    <row r="2409" spans="37:56" x14ac:dyDescent="0.25">
      <c r="AK2409">
        <v>0</v>
      </c>
      <c r="AL2409" t="e">
        <f t="shared" si="499"/>
        <v>#N/A</v>
      </c>
      <c r="AM2409" t="e">
        <f t="shared" si="500"/>
        <v>#N/A</v>
      </c>
      <c r="AN2409" t="e">
        <f t="shared" si="501"/>
        <v>#N/A</v>
      </c>
      <c r="AO2409" s="261" t="e">
        <f t="shared" si="502"/>
        <v>#N/A</v>
      </c>
      <c r="AP2409" s="261" t="e">
        <f t="shared" si="503"/>
        <v>#N/A</v>
      </c>
      <c r="AQ2409" s="261" t="e">
        <f t="shared" si="504"/>
        <v>#N/A</v>
      </c>
      <c r="BB2409">
        <f t="shared" si="507"/>
        <v>0</v>
      </c>
      <c r="BC2409">
        <f t="shared" si="505"/>
        <v>0</v>
      </c>
      <c r="BD2409" s="28">
        <f t="shared" si="506"/>
        <v>0</v>
      </c>
    </row>
    <row r="2410" spans="37:56" x14ac:dyDescent="0.25">
      <c r="AK2410">
        <v>0</v>
      </c>
      <c r="AL2410" t="e">
        <f t="shared" si="499"/>
        <v>#N/A</v>
      </c>
      <c r="AM2410" t="e">
        <f t="shared" si="500"/>
        <v>#N/A</v>
      </c>
      <c r="AN2410" t="e">
        <f t="shared" si="501"/>
        <v>#N/A</v>
      </c>
      <c r="AO2410" s="261" t="e">
        <f t="shared" si="502"/>
        <v>#N/A</v>
      </c>
      <c r="AP2410" s="261" t="e">
        <f t="shared" si="503"/>
        <v>#N/A</v>
      </c>
      <c r="AQ2410" s="261" t="e">
        <f t="shared" si="504"/>
        <v>#N/A</v>
      </c>
      <c r="BB2410">
        <f t="shared" si="507"/>
        <v>0</v>
      </c>
      <c r="BC2410">
        <f t="shared" si="505"/>
        <v>0</v>
      </c>
      <c r="BD2410" s="28">
        <f t="shared" si="506"/>
        <v>0</v>
      </c>
    </row>
    <row r="2411" spans="37:56" x14ac:dyDescent="0.25">
      <c r="AK2411">
        <v>0</v>
      </c>
      <c r="AL2411" t="e">
        <f t="shared" si="499"/>
        <v>#N/A</v>
      </c>
      <c r="AM2411" t="e">
        <f t="shared" si="500"/>
        <v>#N/A</v>
      </c>
      <c r="AN2411" t="e">
        <f t="shared" si="501"/>
        <v>#N/A</v>
      </c>
      <c r="AO2411" s="261" t="e">
        <f t="shared" si="502"/>
        <v>#N/A</v>
      </c>
      <c r="AP2411" s="261" t="e">
        <f t="shared" si="503"/>
        <v>#N/A</v>
      </c>
      <c r="AQ2411" s="261" t="e">
        <f t="shared" si="504"/>
        <v>#N/A</v>
      </c>
      <c r="BB2411">
        <f t="shared" si="507"/>
        <v>0</v>
      </c>
      <c r="BC2411">
        <f t="shared" si="505"/>
        <v>0</v>
      </c>
      <c r="BD2411" s="28">
        <f t="shared" si="506"/>
        <v>0</v>
      </c>
    </row>
    <row r="2412" spans="37:56" x14ac:dyDescent="0.25">
      <c r="AK2412">
        <v>0</v>
      </c>
      <c r="AL2412" t="e">
        <f t="shared" si="499"/>
        <v>#N/A</v>
      </c>
      <c r="AM2412" t="e">
        <f t="shared" si="500"/>
        <v>#N/A</v>
      </c>
      <c r="AN2412" t="e">
        <f t="shared" si="501"/>
        <v>#N/A</v>
      </c>
      <c r="AO2412" s="261" t="e">
        <f t="shared" si="502"/>
        <v>#N/A</v>
      </c>
      <c r="AP2412" s="261" t="e">
        <f t="shared" si="503"/>
        <v>#N/A</v>
      </c>
      <c r="AQ2412" s="261" t="e">
        <f t="shared" si="504"/>
        <v>#N/A</v>
      </c>
      <c r="BB2412">
        <f t="shared" si="507"/>
        <v>0</v>
      </c>
      <c r="BC2412">
        <f t="shared" si="505"/>
        <v>0</v>
      </c>
      <c r="BD2412" s="28">
        <f t="shared" si="506"/>
        <v>0</v>
      </c>
    </row>
    <row r="2413" spans="37:56" x14ac:dyDescent="0.25">
      <c r="AK2413">
        <v>0</v>
      </c>
      <c r="AL2413" t="e">
        <f t="shared" si="499"/>
        <v>#N/A</v>
      </c>
      <c r="AM2413" t="e">
        <f t="shared" si="500"/>
        <v>#N/A</v>
      </c>
      <c r="AN2413" t="e">
        <f t="shared" si="501"/>
        <v>#N/A</v>
      </c>
      <c r="AO2413" s="261" t="e">
        <f t="shared" si="502"/>
        <v>#N/A</v>
      </c>
      <c r="AP2413" s="261" t="e">
        <f t="shared" si="503"/>
        <v>#N/A</v>
      </c>
      <c r="AQ2413" s="261" t="e">
        <f t="shared" si="504"/>
        <v>#N/A</v>
      </c>
      <c r="BB2413">
        <f t="shared" si="507"/>
        <v>0</v>
      </c>
      <c r="BC2413">
        <f t="shared" si="505"/>
        <v>0</v>
      </c>
      <c r="BD2413" s="28">
        <f t="shared" si="506"/>
        <v>0</v>
      </c>
    </row>
    <row r="2414" spans="37:56" x14ac:dyDescent="0.25">
      <c r="AK2414">
        <v>0</v>
      </c>
      <c r="AL2414" t="e">
        <f t="shared" si="499"/>
        <v>#N/A</v>
      </c>
      <c r="AM2414" t="e">
        <f t="shared" si="500"/>
        <v>#N/A</v>
      </c>
      <c r="AN2414" t="e">
        <f t="shared" si="501"/>
        <v>#N/A</v>
      </c>
      <c r="AO2414" s="261" t="e">
        <f t="shared" si="502"/>
        <v>#N/A</v>
      </c>
      <c r="AP2414" s="261" t="e">
        <f t="shared" si="503"/>
        <v>#N/A</v>
      </c>
      <c r="AQ2414" s="261" t="e">
        <f t="shared" si="504"/>
        <v>#N/A</v>
      </c>
      <c r="BB2414">
        <f t="shared" si="507"/>
        <v>0</v>
      </c>
      <c r="BC2414">
        <f t="shared" si="505"/>
        <v>0</v>
      </c>
      <c r="BD2414" s="28">
        <f t="shared" si="506"/>
        <v>0</v>
      </c>
    </row>
    <row r="2415" spans="37:56" x14ac:dyDescent="0.25">
      <c r="AK2415">
        <v>0</v>
      </c>
      <c r="AL2415" t="e">
        <f t="shared" si="499"/>
        <v>#N/A</v>
      </c>
      <c r="AM2415" t="e">
        <f t="shared" si="500"/>
        <v>#N/A</v>
      </c>
      <c r="AN2415" t="e">
        <f t="shared" si="501"/>
        <v>#N/A</v>
      </c>
      <c r="AO2415" s="261" t="e">
        <f t="shared" si="502"/>
        <v>#N/A</v>
      </c>
      <c r="AP2415" s="261" t="e">
        <f t="shared" si="503"/>
        <v>#N/A</v>
      </c>
      <c r="AQ2415" s="261" t="e">
        <f t="shared" si="504"/>
        <v>#N/A</v>
      </c>
      <c r="BB2415">
        <f t="shared" si="507"/>
        <v>0</v>
      </c>
      <c r="BC2415">
        <f t="shared" si="505"/>
        <v>0</v>
      </c>
      <c r="BD2415" s="28">
        <f t="shared" si="506"/>
        <v>0</v>
      </c>
    </row>
    <row r="2416" spans="37:56" x14ac:dyDescent="0.25">
      <c r="AK2416">
        <v>0</v>
      </c>
      <c r="AL2416" t="e">
        <f t="shared" si="499"/>
        <v>#N/A</v>
      </c>
      <c r="AM2416" t="e">
        <f t="shared" si="500"/>
        <v>#N/A</v>
      </c>
      <c r="AN2416" t="e">
        <f t="shared" si="501"/>
        <v>#N/A</v>
      </c>
      <c r="AO2416" s="261" t="e">
        <f t="shared" si="502"/>
        <v>#N/A</v>
      </c>
      <c r="AP2416" s="261" t="e">
        <f t="shared" si="503"/>
        <v>#N/A</v>
      </c>
      <c r="AQ2416" s="261" t="e">
        <f t="shared" si="504"/>
        <v>#N/A</v>
      </c>
      <c r="BB2416">
        <f t="shared" si="507"/>
        <v>0</v>
      </c>
      <c r="BC2416">
        <f t="shared" si="505"/>
        <v>0</v>
      </c>
      <c r="BD2416" s="28">
        <f t="shared" si="506"/>
        <v>0</v>
      </c>
    </row>
    <row r="2417" spans="37:56" x14ac:dyDescent="0.25">
      <c r="AK2417">
        <v>0</v>
      </c>
      <c r="AL2417" t="e">
        <f t="shared" si="499"/>
        <v>#N/A</v>
      </c>
      <c r="AM2417" t="e">
        <f t="shared" si="500"/>
        <v>#N/A</v>
      </c>
      <c r="AN2417" t="e">
        <f t="shared" si="501"/>
        <v>#N/A</v>
      </c>
      <c r="AO2417" s="261" t="e">
        <f t="shared" si="502"/>
        <v>#N/A</v>
      </c>
      <c r="AP2417" s="261" t="e">
        <f t="shared" si="503"/>
        <v>#N/A</v>
      </c>
      <c r="AQ2417" s="261" t="e">
        <f t="shared" si="504"/>
        <v>#N/A</v>
      </c>
      <c r="BB2417">
        <f t="shared" si="507"/>
        <v>0</v>
      </c>
      <c r="BC2417">
        <f t="shared" si="505"/>
        <v>0</v>
      </c>
      <c r="BD2417" s="28">
        <f t="shared" si="506"/>
        <v>0</v>
      </c>
    </row>
    <row r="2418" spans="37:56" x14ac:dyDescent="0.25">
      <c r="AK2418">
        <v>0</v>
      </c>
      <c r="AL2418" t="e">
        <f t="shared" si="499"/>
        <v>#N/A</v>
      </c>
      <c r="AM2418" t="e">
        <f t="shared" si="500"/>
        <v>#N/A</v>
      </c>
      <c r="AN2418" t="e">
        <f t="shared" si="501"/>
        <v>#N/A</v>
      </c>
      <c r="AO2418" s="261" t="e">
        <f t="shared" si="502"/>
        <v>#N/A</v>
      </c>
      <c r="AP2418" s="261" t="e">
        <f t="shared" si="503"/>
        <v>#N/A</v>
      </c>
      <c r="AQ2418" s="261" t="e">
        <f t="shared" si="504"/>
        <v>#N/A</v>
      </c>
      <c r="BB2418">
        <f t="shared" si="507"/>
        <v>0</v>
      </c>
      <c r="BC2418">
        <f t="shared" si="505"/>
        <v>0</v>
      </c>
      <c r="BD2418" s="28">
        <f t="shared" si="506"/>
        <v>0</v>
      </c>
    </row>
    <row r="2419" spans="37:56" x14ac:dyDescent="0.25">
      <c r="AK2419">
        <v>0</v>
      </c>
      <c r="AL2419" t="e">
        <f t="shared" si="499"/>
        <v>#N/A</v>
      </c>
      <c r="AM2419" t="e">
        <f t="shared" si="500"/>
        <v>#N/A</v>
      </c>
      <c r="AN2419" t="e">
        <f t="shared" si="501"/>
        <v>#N/A</v>
      </c>
      <c r="AO2419" s="261" t="e">
        <f t="shared" si="502"/>
        <v>#N/A</v>
      </c>
      <c r="AP2419" s="261" t="e">
        <f t="shared" si="503"/>
        <v>#N/A</v>
      </c>
      <c r="AQ2419" s="261" t="e">
        <f t="shared" si="504"/>
        <v>#N/A</v>
      </c>
      <c r="BB2419">
        <f t="shared" si="507"/>
        <v>0</v>
      </c>
      <c r="BC2419">
        <f t="shared" si="505"/>
        <v>0</v>
      </c>
      <c r="BD2419" s="28">
        <f t="shared" si="506"/>
        <v>0</v>
      </c>
    </row>
    <row r="2420" spans="37:56" x14ac:dyDescent="0.25">
      <c r="AK2420">
        <v>0</v>
      </c>
      <c r="AL2420" t="e">
        <f t="shared" si="499"/>
        <v>#N/A</v>
      </c>
      <c r="AM2420" t="e">
        <f t="shared" si="500"/>
        <v>#N/A</v>
      </c>
      <c r="AN2420" t="e">
        <f t="shared" si="501"/>
        <v>#N/A</v>
      </c>
      <c r="AO2420" s="261" t="e">
        <f t="shared" si="502"/>
        <v>#N/A</v>
      </c>
      <c r="AP2420" s="261" t="e">
        <f t="shared" si="503"/>
        <v>#N/A</v>
      </c>
      <c r="AQ2420" s="261" t="e">
        <f t="shared" si="504"/>
        <v>#N/A</v>
      </c>
      <c r="BB2420">
        <f t="shared" si="507"/>
        <v>0</v>
      </c>
      <c r="BC2420">
        <f t="shared" si="505"/>
        <v>0</v>
      </c>
      <c r="BD2420" s="28">
        <f t="shared" si="506"/>
        <v>0</v>
      </c>
    </row>
    <row r="2421" spans="37:56" x14ac:dyDescent="0.25">
      <c r="AK2421">
        <v>0</v>
      </c>
      <c r="AL2421" t="e">
        <f t="shared" si="499"/>
        <v>#N/A</v>
      </c>
      <c r="AM2421" t="e">
        <f t="shared" si="500"/>
        <v>#N/A</v>
      </c>
      <c r="AN2421" t="e">
        <f t="shared" si="501"/>
        <v>#N/A</v>
      </c>
      <c r="AO2421" s="261" t="e">
        <f t="shared" si="502"/>
        <v>#N/A</v>
      </c>
      <c r="AP2421" s="261" t="e">
        <f t="shared" si="503"/>
        <v>#N/A</v>
      </c>
      <c r="AQ2421" s="261" t="e">
        <f t="shared" si="504"/>
        <v>#N/A</v>
      </c>
      <c r="BB2421">
        <f t="shared" si="507"/>
        <v>0</v>
      </c>
      <c r="BC2421">
        <f t="shared" si="505"/>
        <v>0</v>
      </c>
      <c r="BD2421" s="28">
        <f t="shared" si="506"/>
        <v>0</v>
      </c>
    </row>
    <row r="2422" spans="37:56" x14ac:dyDescent="0.25">
      <c r="AK2422">
        <v>0</v>
      </c>
      <c r="AL2422" t="e">
        <f t="shared" si="499"/>
        <v>#N/A</v>
      </c>
      <c r="AM2422" t="e">
        <f t="shared" si="500"/>
        <v>#N/A</v>
      </c>
      <c r="AN2422" t="e">
        <f t="shared" si="501"/>
        <v>#N/A</v>
      </c>
      <c r="AO2422" s="261" t="e">
        <f t="shared" si="502"/>
        <v>#N/A</v>
      </c>
      <c r="AP2422" s="261" t="e">
        <f t="shared" si="503"/>
        <v>#N/A</v>
      </c>
      <c r="AQ2422" s="261" t="e">
        <f t="shared" si="504"/>
        <v>#N/A</v>
      </c>
      <c r="BB2422">
        <f t="shared" si="507"/>
        <v>0</v>
      </c>
      <c r="BC2422">
        <f t="shared" si="505"/>
        <v>0</v>
      </c>
      <c r="BD2422" s="28">
        <f t="shared" si="506"/>
        <v>0</v>
      </c>
    </row>
    <row r="2423" spans="37:56" x14ac:dyDescent="0.25">
      <c r="AK2423">
        <v>0</v>
      </c>
      <c r="AL2423" t="e">
        <f t="shared" si="499"/>
        <v>#N/A</v>
      </c>
      <c r="AM2423" t="e">
        <f t="shared" si="500"/>
        <v>#N/A</v>
      </c>
      <c r="AN2423" t="e">
        <f t="shared" si="501"/>
        <v>#N/A</v>
      </c>
      <c r="AO2423" s="261" t="e">
        <f t="shared" si="502"/>
        <v>#N/A</v>
      </c>
      <c r="AP2423" s="261" t="e">
        <f t="shared" si="503"/>
        <v>#N/A</v>
      </c>
      <c r="AQ2423" s="261" t="e">
        <f t="shared" si="504"/>
        <v>#N/A</v>
      </c>
      <c r="BB2423">
        <f t="shared" si="507"/>
        <v>0</v>
      </c>
      <c r="BC2423">
        <f t="shared" si="505"/>
        <v>0</v>
      </c>
      <c r="BD2423" s="28">
        <f t="shared" si="506"/>
        <v>0</v>
      </c>
    </row>
    <row r="2424" spans="37:56" x14ac:dyDescent="0.25">
      <c r="AK2424">
        <v>0</v>
      </c>
      <c r="AL2424" t="e">
        <f t="shared" si="499"/>
        <v>#N/A</v>
      </c>
      <c r="AM2424" t="e">
        <f t="shared" si="500"/>
        <v>#N/A</v>
      </c>
      <c r="AN2424" t="e">
        <f t="shared" si="501"/>
        <v>#N/A</v>
      </c>
      <c r="AO2424" s="261" t="e">
        <f t="shared" si="502"/>
        <v>#N/A</v>
      </c>
      <c r="AP2424" s="261" t="e">
        <f t="shared" si="503"/>
        <v>#N/A</v>
      </c>
      <c r="AQ2424" s="261" t="e">
        <f t="shared" si="504"/>
        <v>#N/A</v>
      </c>
      <c r="BB2424">
        <f t="shared" si="507"/>
        <v>0</v>
      </c>
      <c r="BC2424">
        <f t="shared" si="505"/>
        <v>0</v>
      </c>
      <c r="BD2424" s="28">
        <f t="shared" si="506"/>
        <v>0</v>
      </c>
    </row>
    <row r="2425" spans="37:56" x14ac:dyDescent="0.25">
      <c r="AK2425">
        <v>0</v>
      </c>
      <c r="AL2425" t="e">
        <f t="shared" si="499"/>
        <v>#N/A</v>
      </c>
      <c r="AM2425" t="e">
        <f t="shared" si="500"/>
        <v>#N/A</v>
      </c>
      <c r="AN2425" t="e">
        <f t="shared" si="501"/>
        <v>#N/A</v>
      </c>
      <c r="AO2425" s="261" t="e">
        <f t="shared" si="502"/>
        <v>#N/A</v>
      </c>
      <c r="AP2425" s="261" t="e">
        <f t="shared" si="503"/>
        <v>#N/A</v>
      </c>
      <c r="AQ2425" s="261" t="e">
        <f t="shared" si="504"/>
        <v>#N/A</v>
      </c>
      <c r="BB2425">
        <f t="shared" si="507"/>
        <v>0</v>
      </c>
      <c r="BC2425">
        <f t="shared" si="505"/>
        <v>0</v>
      </c>
      <c r="BD2425" s="28">
        <f t="shared" si="506"/>
        <v>0</v>
      </c>
    </row>
    <row r="2426" spans="37:56" x14ac:dyDescent="0.25">
      <c r="AK2426">
        <v>0</v>
      </c>
      <c r="AL2426" t="e">
        <f t="shared" si="499"/>
        <v>#N/A</v>
      </c>
      <c r="AM2426" t="e">
        <f t="shared" si="500"/>
        <v>#N/A</v>
      </c>
      <c r="AN2426" t="e">
        <f t="shared" si="501"/>
        <v>#N/A</v>
      </c>
      <c r="AO2426" s="261" t="e">
        <f t="shared" si="502"/>
        <v>#N/A</v>
      </c>
      <c r="AP2426" s="261" t="e">
        <f t="shared" si="503"/>
        <v>#N/A</v>
      </c>
      <c r="AQ2426" s="261" t="e">
        <f t="shared" si="504"/>
        <v>#N/A</v>
      </c>
      <c r="BB2426">
        <f t="shared" si="507"/>
        <v>0</v>
      </c>
      <c r="BC2426">
        <f t="shared" si="505"/>
        <v>0</v>
      </c>
      <c r="BD2426" s="28">
        <f t="shared" si="506"/>
        <v>0</v>
      </c>
    </row>
    <row r="2427" spans="37:56" x14ac:dyDescent="0.25">
      <c r="AK2427">
        <v>0</v>
      </c>
      <c r="AL2427" t="e">
        <f t="shared" si="499"/>
        <v>#N/A</v>
      </c>
      <c r="AM2427" t="e">
        <f t="shared" si="500"/>
        <v>#N/A</v>
      </c>
      <c r="AN2427" t="e">
        <f t="shared" si="501"/>
        <v>#N/A</v>
      </c>
      <c r="AO2427" s="261" t="e">
        <f t="shared" si="502"/>
        <v>#N/A</v>
      </c>
      <c r="AP2427" s="261" t="e">
        <f t="shared" si="503"/>
        <v>#N/A</v>
      </c>
      <c r="AQ2427" s="261" t="e">
        <f t="shared" si="504"/>
        <v>#N/A</v>
      </c>
      <c r="BB2427">
        <f t="shared" si="507"/>
        <v>0</v>
      </c>
      <c r="BC2427">
        <f t="shared" si="505"/>
        <v>0</v>
      </c>
      <c r="BD2427" s="28">
        <f t="shared" si="506"/>
        <v>0</v>
      </c>
    </row>
    <row r="2428" spans="37:56" x14ac:dyDescent="0.25">
      <c r="AK2428">
        <v>0</v>
      </c>
      <c r="AL2428" t="e">
        <f t="shared" si="499"/>
        <v>#N/A</v>
      </c>
      <c r="AM2428" t="e">
        <f t="shared" si="500"/>
        <v>#N/A</v>
      </c>
      <c r="AN2428" t="e">
        <f t="shared" si="501"/>
        <v>#N/A</v>
      </c>
      <c r="AO2428" s="261" t="e">
        <f t="shared" si="502"/>
        <v>#N/A</v>
      </c>
      <c r="AP2428" s="261" t="e">
        <f t="shared" si="503"/>
        <v>#N/A</v>
      </c>
      <c r="AQ2428" s="261" t="e">
        <f t="shared" si="504"/>
        <v>#N/A</v>
      </c>
      <c r="BB2428">
        <f t="shared" si="507"/>
        <v>0</v>
      </c>
      <c r="BC2428">
        <f t="shared" si="505"/>
        <v>0</v>
      </c>
      <c r="BD2428" s="28">
        <f t="shared" si="506"/>
        <v>0</v>
      </c>
    </row>
    <row r="2429" spans="37:56" x14ac:dyDescent="0.25">
      <c r="AK2429">
        <v>0</v>
      </c>
      <c r="AL2429" t="e">
        <f t="shared" si="499"/>
        <v>#N/A</v>
      </c>
      <c r="AM2429" t="e">
        <f t="shared" si="500"/>
        <v>#N/A</v>
      </c>
      <c r="AN2429" t="e">
        <f t="shared" si="501"/>
        <v>#N/A</v>
      </c>
      <c r="AO2429" s="261" t="e">
        <f t="shared" si="502"/>
        <v>#N/A</v>
      </c>
      <c r="AP2429" s="261" t="e">
        <f t="shared" si="503"/>
        <v>#N/A</v>
      </c>
      <c r="AQ2429" s="261" t="e">
        <f t="shared" si="504"/>
        <v>#N/A</v>
      </c>
      <c r="BB2429">
        <f t="shared" si="507"/>
        <v>0</v>
      </c>
      <c r="BC2429">
        <f t="shared" si="505"/>
        <v>0</v>
      </c>
      <c r="BD2429" s="28">
        <f t="shared" si="506"/>
        <v>0</v>
      </c>
    </row>
    <row r="2430" spans="37:56" x14ac:dyDescent="0.25">
      <c r="AK2430">
        <v>0</v>
      </c>
      <c r="AL2430" t="e">
        <f t="shared" si="499"/>
        <v>#N/A</v>
      </c>
      <c r="AM2430" t="e">
        <f t="shared" si="500"/>
        <v>#N/A</v>
      </c>
      <c r="AN2430" t="e">
        <f t="shared" si="501"/>
        <v>#N/A</v>
      </c>
      <c r="AO2430" s="261" t="e">
        <f t="shared" si="502"/>
        <v>#N/A</v>
      </c>
      <c r="AP2430" s="261" t="e">
        <f t="shared" si="503"/>
        <v>#N/A</v>
      </c>
      <c r="AQ2430" s="261" t="e">
        <f t="shared" si="504"/>
        <v>#N/A</v>
      </c>
      <c r="BB2430">
        <f t="shared" si="507"/>
        <v>0</v>
      </c>
      <c r="BC2430">
        <f t="shared" si="505"/>
        <v>0</v>
      </c>
      <c r="BD2430" s="28">
        <f t="shared" si="506"/>
        <v>0</v>
      </c>
    </row>
    <row r="2431" spans="37:56" x14ac:dyDescent="0.25">
      <c r="AK2431">
        <v>0</v>
      </c>
      <c r="AL2431" t="e">
        <f t="shared" si="499"/>
        <v>#N/A</v>
      </c>
      <c r="AM2431" t="e">
        <f t="shared" si="500"/>
        <v>#N/A</v>
      </c>
      <c r="AN2431" t="e">
        <f t="shared" si="501"/>
        <v>#N/A</v>
      </c>
      <c r="AO2431" s="261" t="e">
        <f t="shared" si="502"/>
        <v>#N/A</v>
      </c>
      <c r="AP2431" s="261" t="e">
        <f t="shared" si="503"/>
        <v>#N/A</v>
      </c>
      <c r="AQ2431" s="261" t="e">
        <f t="shared" si="504"/>
        <v>#N/A</v>
      </c>
      <c r="BB2431">
        <f t="shared" si="507"/>
        <v>0</v>
      </c>
      <c r="BC2431">
        <f t="shared" si="505"/>
        <v>0</v>
      </c>
      <c r="BD2431" s="28">
        <f t="shared" si="506"/>
        <v>0</v>
      </c>
    </row>
    <row r="2432" spans="37:56" x14ac:dyDescent="0.25">
      <c r="AK2432">
        <v>0</v>
      </c>
      <c r="AL2432" t="e">
        <f t="shared" si="499"/>
        <v>#N/A</v>
      </c>
      <c r="AM2432" t="e">
        <f t="shared" si="500"/>
        <v>#N/A</v>
      </c>
      <c r="AN2432" t="e">
        <f t="shared" si="501"/>
        <v>#N/A</v>
      </c>
      <c r="AO2432" s="261" t="e">
        <f t="shared" si="502"/>
        <v>#N/A</v>
      </c>
      <c r="AP2432" s="261" t="e">
        <f t="shared" si="503"/>
        <v>#N/A</v>
      </c>
      <c r="AQ2432" s="261" t="e">
        <f t="shared" si="504"/>
        <v>#N/A</v>
      </c>
      <c r="BB2432">
        <f t="shared" si="507"/>
        <v>0</v>
      </c>
      <c r="BC2432">
        <f t="shared" si="505"/>
        <v>0</v>
      </c>
      <c r="BD2432" s="28">
        <f t="shared" si="506"/>
        <v>0</v>
      </c>
    </row>
    <row r="2433" spans="37:56" x14ac:dyDescent="0.25">
      <c r="AK2433">
        <v>0</v>
      </c>
      <c r="AL2433" t="e">
        <f t="shared" si="499"/>
        <v>#N/A</v>
      </c>
      <c r="AM2433" t="e">
        <f t="shared" si="500"/>
        <v>#N/A</v>
      </c>
      <c r="AN2433" t="e">
        <f t="shared" si="501"/>
        <v>#N/A</v>
      </c>
      <c r="AO2433" s="261" t="e">
        <f t="shared" si="502"/>
        <v>#N/A</v>
      </c>
      <c r="AP2433" s="261" t="e">
        <f t="shared" si="503"/>
        <v>#N/A</v>
      </c>
      <c r="AQ2433" s="261" t="e">
        <f t="shared" si="504"/>
        <v>#N/A</v>
      </c>
      <c r="BB2433">
        <f t="shared" si="507"/>
        <v>0</v>
      </c>
      <c r="BC2433">
        <f t="shared" si="505"/>
        <v>0</v>
      </c>
      <c r="BD2433" s="28">
        <f t="shared" si="506"/>
        <v>0</v>
      </c>
    </row>
    <row r="2434" spans="37:56" x14ac:dyDescent="0.25">
      <c r="AK2434">
        <v>0</v>
      </c>
      <c r="AL2434" t="e">
        <f t="shared" si="499"/>
        <v>#N/A</v>
      </c>
      <c r="AM2434" t="e">
        <f t="shared" si="500"/>
        <v>#N/A</v>
      </c>
      <c r="AN2434" t="e">
        <f t="shared" si="501"/>
        <v>#N/A</v>
      </c>
      <c r="AO2434" s="261" t="e">
        <f t="shared" si="502"/>
        <v>#N/A</v>
      </c>
      <c r="AP2434" s="261" t="e">
        <f t="shared" si="503"/>
        <v>#N/A</v>
      </c>
      <c r="AQ2434" s="261" t="e">
        <f t="shared" si="504"/>
        <v>#N/A</v>
      </c>
      <c r="BB2434">
        <f t="shared" si="507"/>
        <v>0</v>
      </c>
      <c r="BC2434">
        <f t="shared" si="505"/>
        <v>0</v>
      </c>
      <c r="BD2434" s="28">
        <f t="shared" si="506"/>
        <v>0</v>
      </c>
    </row>
    <row r="2435" spans="37:56" x14ac:dyDescent="0.25">
      <c r="AK2435">
        <v>0</v>
      </c>
      <c r="AL2435" t="e">
        <f t="shared" ref="AL2435:AL2498" si="508">_xlfn.XLOOKUP(AK2435,A:A,F:F)</f>
        <v>#N/A</v>
      </c>
      <c r="AM2435" t="e">
        <f t="shared" ref="AM2435:AM2498" si="509">_xlfn.XLOOKUP(AK2435,A:A,J:J)</f>
        <v>#N/A</v>
      </c>
      <c r="AN2435" t="e">
        <f t="shared" ref="AN2435:AN2498" si="510">_xlfn.XLOOKUP(AK2435,A:A,M:M)+_xlfn.XLOOKUP(AK2435,A:A,N:N)</f>
        <v>#N/A</v>
      </c>
      <c r="AO2435" s="261" t="e">
        <f t="shared" ref="AO2435:AO2498" si="511">_xlfn.XLOOKUP(AK2435,A:A,AG:AG)</f>
        <v>#N/A</v>
      </c>
      <c r="AP2435" s="261" t="e">
        <f t="shared" ref="AP2435:AP2498" si="512">_xlfn.XLOOKUP(AK2435,A:A,AD:AD)</f>
        <v>#N/A</v>
      </c>
      <c r="AQ2435" s="261" t="e">
        <f t="shared" ref="AQ2435:AQ2498" si="513">_xlfn.XLOOKUP(AK2435,A:A,AE:AE)</f>
        <v>#N/A</v>
      </c>
      <c r="BB2435">
        <f t="shared" si="507"/>
        <v>0</v>
      </c>
      <c r="BC2435">
        <f t="shared" ref="BC2435:BC2498" si="514">_xlfn.XLOOKUP(BA2435,A:A,J:J)</f>
        <v>0</v>
      </c>
      <c r="BD2435" s="28">
        <f t="shared" ref="BD2435:BD2498" si="515">_xlfn.XLOOKUP(BA2435,A:A,M:M)+_xlfn.XLOOKUP(BA2435,A:A,N:N)</f>
        <v>0</v>
      </c>
    </row>
    <row r="2436" spans="37:56" x14ac:dyDescent="0.25">
      <c r="AK2436">
        <v>0</v>
      </c>
      <c r="AL2436" t="e">
        <f t="shared" si="508"/>
        <v>#N/A</v>
      </c>
      <c r="AM2436" t="e">
        <f t="shared" si="509"/>
        <v>#N/A</v>
      </c>
      <c r="AN2436" t="e">
        <f t="shared" si="510"/>
        <v>#N/A</v>
      </c>
      <c r="AO2436" s="261" t="e">
        <f t="shared" si="511"/>
        <v>#N/A</v>
      </c>
      <c r="AP2436" s="261" t="e">
        <f t="shared" si="512"/>
        <v>#N/A</v>
      </c>
      <c r="AQ2436" s="261" t="e">
        <f t="shared" si="513"/>
        <v>#N/A</v>
      </c>
      <c r="BB2436">
        <f t="shared" si="507"/>
        <v>0</v>
      </c>
      <c r="BC2436">
        <f t="shared" si="514"/>
        <v>0</v>
      </c>
      <c r="BD2436" s="28">
        <f t="shared" si="515"/>
        <v>0</v>
      </c>
    </row>
    <row r="2437" spans="37:56" x14ac:dyDescent="0.25">
      <c r="AK2437">
        <v>0</v>
      </c>
      <c r="AL2437" t="e">
        <f t="shared" si="508"/>
        <v>#N/A</v>
      </c>
      <c r="AM2437" t="e">
        <f t="shared" si="509"/>
        <v>#N/A</v>
      </c>
      <c r="AN2437" t="e">
        <f t="shared" si="510"/>
        <v>#N/A</v>
      </c>
      <c r="AO2437" s="261" t="e">
        <f t="shared" si="511"/>
        <v>#N/A</v>
      </c>
      <c r="AP2437" s="261" t="e">
        <f t="shared" si="512"/>
        <v>#N/A</v>
      </c>
      <c r="AQ2437" s="261" t="e">
        <f t="shared" si="513"/>
        <v>#N/A</v>
      </c>
      <c r="BB2437">
        <f t="shared" si="507"/>
        <v>0</v>
      </c>
      <c r="BC2437">
        <f t="shared" si="514"/>
        <v>0</v>
      </c>
      <c r="BD2437" s="28">
        <f t="shared" si="515"/>
        <v>0</v>
      </c>
    </row>
    <row r="2438" spans="37:56" x14ac:dyDescent="0.25">
      <c r="AK2438">
        <v>0</v>
      </c>
      <c r="AL2438" t="e">
        <f t="shared" si="508"/>
        <v>#N/A</v>
      </c>
      <c r="AM2438" t="e">
        <f t="shared" si="509"/>
        <v>#N/A</v>
      </c>
      <c r="AN2438" t="e">
        <f t="shared" si="510"/>
        <v>#N/A</v>
      </c>
      <c r="AO2438" s="261" t="e">
        <f t="shared" si="511"/>
        <v>#N/A</v>
      </c>
      <c r="AP2438" s="261" t="e">
        <f t="shared" si="512"/>
        <v>#N/A</v>
      </c>
      <c r="AQ2438" s="261" t="e">
        <f t="shared" si="513"/>
        <v>#N/A</v>
      </c>
      <c r="BB2438">
        <f t="shared" ref="BB2438:BB2501" si="516">_xlfn.XLOOKUP(BA2438,A:A,E:E)</f>
        <v>0</v>
      </c>
      <c r="BC2438">
        <f t="shared" si="514"/>
        <v>0</v>
      </c>
      <c r="BD2438" s="28">
        <f t="shared" si="515"/>
        <v>0</v>
      </c>
    </row>
    <row r="2439" spans="37:56" x14ac:dyDescent="0.25">
      <c r="AK2439">
        <v>0</v>
      </c>
      <c r="AL2439" t="e">
        <f t="shared" si="508"/>
        <v>#N/A</v>
      </c>
      <c r="AM2439" t="e">
        <f t="shared" si="509"/>
        <v>#N/A</v>
      </c>
      <c r="AN2439" t="e">
        <f t="shared" si="510"/>
        <v>#N/A</v>
      </c>
      <c r="AO2439" s="261" t="e">
        <f t="shared" si="511"/>
        <v>#N/A</v>
      </c>
      <c r="AP2439" s="261" t="e">
        <f t="shared" si="512"/>
        <v>#N/A</v>
      </c>
      <c r="AQ2439" s="261" t="e">
        <f t="shared" si="513"/>
        <v>#N/A</v>
      </c>
      <c r="BB2439">
        <f t="shared" si="516"/>
        <v>0</v>
      </c>
      <c r="BC2439">
        <f t="shared" si="514"/>
        <v>0</v>
      </c>
      <c r="BD2439" s="28">
        <f t="shared" si="515"/>
        <v>0</v>
      </c>
    </row>
    <row r="2440" spans="37:56" x14ac:dyDescent="0.25">
      <c r="AK2440">
        <v>0</v>
      </c>
      <c r="AL2440" t="e">
        <f t="shared" si="508"/>
        <v>#N/A</v>
      </c>
      <c r="AM2440" t="e">
        <f t="shared" si="509"/>
        <v>#N/A</v>
      </c>
      <c r="AN2440" t="e">
        <f t="shared" si="510"/>
        <v>#N/A</v>
      </c>
      <c r="AO2440" s="261" t="e">
        <f t="shared" si="511"/>
        <v>#N/A</v>
      </c>
      <c r="AP2440" s="261" t="e">
        <f t="shared" si="512"/>
        <v>#N/A</v>
      </c>
      <c r="AQ2440" s="261" t="e">
        <f t="shared" si="513"/>
        <v>#N/A</v>
      </c>
      <c r="BB2440">
        <f t="shared" si="516"/>
        <v>0</v>
      </c>
      <c r="BC2440">
        <f t="shared" si="514"/>
        <v>0</v>
      </c>
      <c r="BD2440" s="28">
        <f t="shared" si="515"/>
        <v>0</v>
      </c>
    </row>
    <row r="2441" spans="37:56" x14ac:dyDescent="0.25">
      <c r="AK2441">
        <v>0</v>
      </c>
      <c r="AL2441" t="e">
        <f t="shared" si="508"/>
        <v>#N/A</v>
      </c>
      <c r="AM2441" t="e">
        <f t="shared" si="509"/>
        <v>#N/A</v>
      </c>
      <c r="AN2441" t="e">
        <f t="shared" si="510"/>
        <v>#N/A</v>
      </c>
      <c r="AO2441" s="261" t="e">
        <f t="shared" si="511"/>
        <v>#N/A</v>
      </c>
      <c r="AP2441" s="261" t="e">
        <f t="shared" si="512"/>
        <v>#N/A</v>
      </c>
      <c r="AQ2441" s="261" t="e">
        <f t="shared" si="513"/>
        <v>#N/A</v>
      </c>
      <c r="BB2441">
        <f t="shared" si="516"/>
        <v>0</v>
      </c>
      <c r="BC2441">
        <f t="shared" si="514"/>
        <v>0</v>
      </c>
      <c r="BD2441" s="28">
        <f t="shared" si="515"/>
        <v>0</v>
      </c>
    </row>
    <row r="2442" spans="37:56" x14ac:dyDescent="0.25">
      <c r="AK2442">
        <v>0</v>
      </c>
      <c r="AL2442" t="e">
        <f t="shared" si="508"/>
        <v>#N/A</v>
      </c>
      <c r="AM2442" t="e">
        <f t="shared" si="509"/>
        <v>#N/A</v>
      </c>
      <c r="AN2442" t="e">
        <f t="shared" si="510"/>
        <v>#N/A</v>
      </c>
      <c r="AO2442" s="261" t="e">
        <f t="shared" si="511"/>
        <v>#N/A</v>
      </c>
      <c r="AP2442" s="261" t="e">
        <f t="shared" si="512"/>
        <v>#N/A</v>
      </c>
      <c r="AQ2442" s="261" t="e">
        <f t="shared" si="513"/>
        <v>#N/A</v>
      </c>
      <c r="BB2442">
        <f t="shared" si="516"/>
        <v>0</v>
      </c>
      <c r="BC2442">
        <f t="shared" si="514"/>
        <v>0</v>
      </c>
      <c r="BD2442" s="28">
        <f t="shared" si="515"/>
        <v>0</v>
      </c>
    </row>
    <row r="2443" spans="37:56" x14ac:dyDescent="0.25">
      <c r="AK2443">
        <v>0</v>
      </c>
      <c r="AL2443" t="e">
        <f t="shared" si="508"/>
        <v>#N/A</v>
      </c>
      <c r="AM2443" t="e">
        <f t="shared" si="509"/>
        <v>#N/A</v>
      </c>
      <c r="AN2443" t="e">
        <f t="shared" si="510"/>
        <v>#N/A</v>
      </c>
      <c r="AO2443" s="261" t="e">
        <f t="shared" si="511"/>
        <v>#N/A</v>
      </c>
      <c r="AP2443" s="261" t="e">
        <f t="shared" si="512"/>
        <v>#N/A</v>
      </c>
      <c r="AQ2443" s="261" t="e">
        <f t="shared" si="513"/>
        <v>#N/A</v>
      </c>
      <c r="BB2443">
        <f t="shared" si="516"/>
        <v>0</v>
      </c>
      <c r="BC2443">
        <f t="shared" si="514"/>
        <v>0</v>
      </c>
      <c r="BD2443" s="28">
        <f t="shared" si="515"/>
        <v>0</v>
      </c>
    </row>
    <row r="2444" spans="37:56" x14ac:dyDescent="0.25">
      <c r="AK2444">
        <v>0</v>
      </c>
      <c r="AL2444" t="e">
        <f t="shared" si="508"/>
        <v>#N/A</v>
      </c>
      <c r="AM2444" t="e">
        <f t="shared" si="509"/>
        <v>#N/A</v>
      </c>
      <c r="AN2444" t="e">
        <f t="shared" si="510"/>
        <v>#N/A</v>
      </c>
      <c r="AO2444" s="261" t="e">
        <f t="shared" si="511"/>
        <v>#N/A</v>
      </c>
      <c r="AP2444" s="261" t="e">
        <f t="shared" si="512"/>
        <v>#N/A</v>
      </c>
      <c r="AQ2444" s="261" t="e">
        <f t="shared" si="513"/>
        <v>#N/A</v>
      </c>
      <c r="BB2444">
        <f t="shared" si="516"/>
        <v>0</v>
      </c>
      <c r="BC2444">
        <f t="shared" si="514"/>
        <v>0</v>
      </c>
      <c r="BD2444" s="28">
        <f t="shared" si="515"/>
        <v>0</v>
      </c>
    </row>
    <row r="2445" spans="37:56" x14ac:dyDescent="0.25">
      <c r="AK2445">
        <v>0</v>
      </c>
      <c r="AL2445" t="e">
        <f t="shared" si="508"/>
        <v>#N/A</v>
      </c>
      <c r="AM2445" t="e">
        <f t="shared" si="509"/>
        <v>#N/A</v>
      </c>
      <c r="AN2445" t="e">
        <f t="shared" si="510"/>
        <v>#N/A</v>
      </c>
      <c r="AO2445" s="261" t="e">
        <f t="shared" si="511"/>
        <v>#N/A</v>
      </c>
      <c r="AP2445" s="261" t="e">
        <f t="shared" si="512"/>
        <v>#N/A</v>
      </c>
      <c r="AQ2445" s="261" t="e">
        <f t="shared" si="513"/>
        <v>#N/A</v>
      </c>
      <c r="BB2445">
        <f t="shared" si="516"/>
        <v>0</v>
      </c>
      <c r="BC2445">
        <f t="shared" si="514"/>
        <v>0</v>
      </c>
      <c r="BD2445" s="28">
        <f t="shared" si="515"/>
        <v>0</v>
      </c>
    </row>
    <row r="2446" spans="37:56" x14ac:dyDescent="0.25">
      <c r="AK2446">
        <v>0</v>
      </c>
      <c r="AL2446" t="e">
        <f t="shared" si="508"/>
        <v>#N/A</v>
      </c>
      <c r="AM2446" t="e">
        <f t="shared" si="509"/>
        <v>#N/A</v>
      </c>
      <c r="AN2446" t="e">
        <f t="shared" si="510"/>
        <v>#N/A</v>
      </c>
      <c r="AO2446" s="261" t="e">
        <f t="shared" si="511"/>
        <v>#N/A</v>
      </c>
      <c r="AP2446" s="261" t="e">
        <f t="shared" si="512"/>
        <v>#N/A</v>
      </c>
      <c r="AQ2446" s="261" t="e">
        <f t="shared" si="513"/>
        <v>#N/A</v>
      </c>
      <c r="BB2446">
        <f t="shared" si="516"/>
        <v>0</v>
      </c>
      <c r="BC2446">
        <f t="shared" si="514"/>
        <v>0</v>
      </c>
      <c r="BD2446" s="28">
        <f t="shared" si="515"/>
        <v>0</v>
      </c>
    </row>
    <row r="2447" spans="37:56" x14ac:dyDescent="0.25">
      <c r="AK2447">
        <v>0</v>
      </c>
      <c r="AL2447" t="e">
        <f t="shared" si="508"/>
        <v>#N/A</v>
      </c>
      <c r="AM2447" t="e">
        <f t="shared" si="509"/>
        <v>#N/A</v>
      </c>
      <c r="AN2447" t="e">
        <f t="shared" si="510"/>
        <v>#N/A</v>
      </c>
      <c r="AO2447" s="261" t="e">
        <f t="shared" si="511"/>
        <v>#N/A</v>
      </c>
      <c r="AP2447" s="261" t="e">
        <f t="shared" si="512"/>
        <v>#N/A</v>
      </c>
      <c r="AQ2447" s="261" t="e">
        <f t="shared" si="513"/>
        <v>#N/A</v>
      </c>
      <c r="BB2447">
        <f t="shared" si="516"/>
        <v>0</v>
      </c>
      <c r="BC2447">
        <f t="shared" si="514"/>
        <v>0</v>
      </c>
      <c r="BD2447" s="28">
        <f t="shared" si="515"/>
        <v>0</v>
      </c>
    </row>
    <row r="2448" spans="37:56" x14ac:dyDescent="0.25">
      <c r="AK2448">
        <v>0</v>
      </c>
      <c r="AL2448" t="e">
        <f t="shared" si="508"/>
        <v>#N/A</v>
      </c>
      <c r="AM2448" t="e">
        <f t="shared" si="509"/>
        <v>#N/A</v>
      </c>
      <c r="AN2448" t="e">
        <f t="shared" si="510"/>
        <v>#N/A</v>
      </c>
      <c r="AO2448" s="261" t="e">
        <f t="shared" si="511"/>
        <v>#N/A</v>
      </c>
      <c r="AP2448" s="261" t="e">
        <f t="shared" si="512"/>
        <v>#N/A</v>
      </c>
      <c r="AQ2448" s="261" t="e">
        <f t="shared" si="513"/>
        <v>#N/A</v>
      </c>
      <c r="BB2448">
        <f t="shared" si="516"/>
        <v>0</v>
      </c>
      <c r="BC2448">
        <f t="shared" si="514"/>
        <v>0</v>
      </c>
      <c r="BD2448" s="28">
        <f t="shared" si="515"/>
        <v>0</v>
      </c>
    </row>
    <row r="2449" spans="37:56" x14ac:dyDescent="0.25">
      <c r="AK2449">
        <v>0</v>
      </c>
      <c r="AL2449" t="e">
        <f t="shared" si="508"/>
        <v>#N/A</v>
      </c>
      <c r="AM2449" t="e">
        <f t="shared" si="509"/>
        <v>#N/A</v>
      </c>
      <c r="AN2449" t="e">
        <f t="shared" si="510"/>
        <v>#N/A</v>
      </c>
      <c r="AO2449" s="261" t="e">
        <f t="shared" si="511"/>
        <v>#N/A</v>
      </c>
      <c r="AP2449" s="261" t="e">
        <f t="shared" si="512"/>
        <v>#N/A</v>
      </c>
      <c r="AQ2449" s="261" t="e">
        <f t="shared" si="513"/>
        <v>#N/A</v>
      </c>
      <c r="BB2449">
        <f t="shared" si="516"/>
        <v>0</v>
      </c>
      <c r="BC2449">
        <f t="shared" si="514"/>
        <v>0</v>
      </c>
      <c r="BD2449" s="28">
        <f t="shared" si="515"/>
        <v>0</v>
      </c>
    </row>
    <row r="2450" spans="37:56" x14ac:dyDescent="0.25">
      <c r="AK2450">
        <v>0</v>
      </c>
      <c r="AL2450" t="e">
        <f t="shared" si="508"/>
        <v>#N/A</v>
      </c>
      <c r="AM2450" t="e">
        <f t="shared" si="509"/>
        <v>#N/A</v>
      </c>
      <c r="AN2450" t="e">
        <f t="shared" si="510"/>
        <v>#N/A</v>
      </c>
      <c r="AO2450" s="261" t="e">
        <f t="shared" si="511"/>
        <v>#N/A</v>
      </c>
      <c r="AP2450" s="261" t="e">
        <f t="shared" si="512"/>
        <v>#N/A</v>
      </c>
      <c r="AQ2450" s="261" t="e">
        <f t="shared" si="513"/>
        <v>#N/A</v>
      </c>
      <c r="BB2450">
        <f t="shared" si="516"/>
        <v>0</v>
      </c>
      <c r="BC2450">
        <f t="shared" si="514"/>
        <v>0</v>
      </c>
      <c r="BD2450" s="28">
        <f t="shared" si="515"/>
        <v>0</v>
      </c>
    </row>
    <row r="2451" spans="37:56" x14ac:dyDescent="0.25">
      <c r="AK2451">
        <v>0</v>
      </c>
      <c r="AL2451" t="e">
        <f t="shared" si="508"/>
        <v>#N/A</v>
      </c>
      <c r="AM2451" t="e">
        <f t="shared" si="509"/>
        <v>#N/A</v>
      </c>
      <c r="AN2451" t="e">
        <f t="shared" si="510"/>
        <v>#N/A</v>
      </c>
      <c r="AO2451" s="261" t="e">
        <f t="shared" si="511"/>
        <v>#N/A</v>
      </c>
      <c r="AP2451" s="261" t="e">
        <f t="shared" si="512"/>
        <v>#N/A</v>
      </c>
      <c r="AQ2451" s="261" t="e">
        <f t="shared" si="513"/>
        <v>#N/A</v>
      </c>
      <c r="BB2451">
        <f t="shared" si="516"/>
        <v>0</v>
      </c>
      <c r="BC2451">
        <f t="shared" si="514"/>
        <v>0</v>
      </c>
      <c r="BD2451" s="28">
        <f t="shared" si="515"/>
        <v>0</v>
      </c>
    </row>
    <row r="2452" spans="37:56" x14ac:dyDescent="0.25">
      <c r="AK2452">
        <v>0</v>
      </c>
      <c r="AL2452" t="e">
        <f t="shared" si="508"/>
        <v>#N/A</v>
      </c>
      <c r="AM2452" t="e">
        <f t="shared" si="509"/>
        <v>#N/A</v>
      </c>
      <c r="AN2452" t="e">
        <f t="shared" si="510"/>
        <v>#N/A</v>
      </c>
      <c r="AO2452" s="261" t="e">
        <f t="shared" si="511"/>
        <v>#N/A</v>
      </c>
      <c r="AP2452" s="261" t="e">
        <f t="shared" si="512"/>
        <v>#N/A</v>
      </c>
      <c r="AQ2452" s="261" t="e">
        <f t="shared" si="513"/>
        <v>#N/A</v>
      </c>
      <c r="BB2452">
        <f t="shared" si="516"/>
        <v>0</v>
      </c>
      <c r="BC2452">
        <f t="shared" si="514"/>
        <v>0</v>
      </c>
      <c r="BD2452" s="28">
        <f t="shared" si="515"/>
        <v>0</v>
      </c>
    </row>
    <row r="2453" spans="37:56" x14ac:dyDescent="0.25">
      <c r="AK2453">
        <v>0</v>
      </c>
      <c r="AL2453" t="e">
        <f t="shared" si="508"/>
        <v>#N/A</v>
      </c>
      <c r="AM2453" t="e">
        <f t="shared" si="509"/>
        <v>#N/A</v>
      </c>
      <c r="AN2453" t="e">
        <f t="shared" si="510"/>
        <v>#N/A</v>
      </c>
      <c r="AO2453" s="261" t="e">
        <f t="shared" si="511"/>
        <v>#N/A</v>
      </c>
      <c r="AP2453" s="261" t="e">
        <f t="shared" si="512"/>
        <v>#N/A</v>
      </c>
      <c r="AQ2453" s="261" t="e">
        <f t="shared" si="513"/>
        <v>#N/A</v>
      </c>
      <c r="BB2453">
        <f t="shared" si="516"/>
        <v>0</v>
      </c>
      <c r="BC2453">
        <f t="shared" si="514"/>
        <v>0</v>
      </c>
      <c r="BD2453" s="28">
        <f t="shared" si="515"/>
        <v>0</v>
      </c>
    </row>
    <row r="2454" spans="37:56" x14ac:dyDescent="0.25">
      <c r="AK2454">
        <v>0</v>
      </c>
      <c r="AL2454" t="e">
        <f t="shared" si="508"/>
        <v>#N/A</v>
      </c>
      <c r="AM2454" t="e">
        <f t="shared" si="509"/>
        <v>#N/A</v>
      </c>
      <c r="AN2454" t="e">
        <f t="shared" si="510"/>
        <v>#N/A</v>
      </c>
      <c r="AO2454" s="261" t="e">
        <f t="shared" si="511"/>
        <v>#N/A</v>
      </c>
      <c r="AP2454" s="261" t="e">
        <f t="shared" si="512"/>
        <v>#N/A</v>
      </c>
      <c r="AQ2454" s="261" t="e">
        <f t="shared" si="513"/>
        <v>#N/A</v>
      </c>
      <c r="BB2454">
        <f t="shared" si="516"/>
        <v>0</v>
      </c>
      <c r="BC2454">
        <f t="shared" si="514"/>
        <v>0</v>
      </c>
      <c r="BD2454" s="28">
        <f t="shared" si="515"/>
        <v>0</v>
      </c>
    </row>
    <row r="2455" spans="37:56" x14ac:dyDescent="0.25">
      <c r="AK2455">
        <v>0</v>
      </c>
      <c r="AL2455" t="e">
        <f t="shared" si="508"/>
        <v>#N/A</v>
      </c>
      <c r="AM2455" t="e">
        <f t="shared" si="509"/>
        <v>#N/A</v>
      </c>
      <c r="AN2455" t="e">
        <f t="shared" si="510"/>
        <v>#N/A</v>
      </c>
      <c r="AO2455" s="261" t="e">
        <f t="shared" si="511"/>
        <v>#N/A</v>
      </c>
      <c r="AP2455" s="261" t="e">
        <f t="shared" si="512"/>
        <v>#N/A</v>
      </c>
      <c r="AQ2455" s="261" t="e">
        <f t="shared" si="513"/>
        <v>#N/A</v>
      </c>
      <c r="BB2455">
        <f t="shared" si="516"/>
        <v>0</v>
      </c>
      <c r="BC2455">
        <f t="shared" si="514"/>
        <v>0</v>
      </c>
      <c r="BD2455" s="28">
        <f t="shared" si="515"/>
        <v>0</v>
      </c>
    </row>
    <row r="2456" spans="37:56" x14ac:dyDescent="0.25">
      <c r="AK2456">
        <v>0</v>
      </c>
      <c r="AL2456" t="e">
        <f t="shared" si="508"/>
        <v>#N/A</v>
      </c>
      <c r="AM2456" t="e">
        <f t="shared" si="509"/>
        <v>#N/A</v>
      </c>
      <c r="AN2456" t="e">
        <f t="shared" si="510"/>
        <v>#N/A</v>
      </c>
      <c r="AO2456" s="261" t="e">
        <f t="shared" si="511"/>
        <v>#N/A</v>
      </c>
      <c r="AP2456" s="261" t="e">
        <f t="shared" si="512"/>
        <v>#N/A</v>
      </c>
      <c r="AQ2456" s="261" t="e">
        <f t="shared" si="513"/>
        <v>#N/A</v>
      </c>
      <c r="BB2456">
        <f t="shared" si="516"/>
        <v>0</v>
      </c>
      <c r="BC2456">
        <f t="shared" si="514"/>
        <v>0</v>
      </c>
      <c r="BD2456" s="28">
        <f t="shared" si="515"/>
        <v>0</v>
      </c>
    </row>
    <row r="2457" spans="37:56" x14ac:dyDescent="0.25">
      <c r="AK2457">
        <v>0</v>
      </c>
      <c r="AL2457" t="e">
        <f t="shared" si="508"/>
        <v>#N/A</v>
      </c>
      <c r="AM2457" t="e">
        <f t="shared" si="509"/>
        <v>#N/A</v>
      </c>
      <c r="AN2457" t="e">
        <f t="shared" si="510"/>
        <v>#N/A</v>
      </c>
      <c r="AO2457" s="261" t="e">
        <f t="shared" si="511"/>
        <v>#N/A</v>
      </c>
      <c r="AP2457" s="261" t="e">
        <f t="shared" si="512"/>
        <v>#N/A</v>
      </c>
      <c r="AQ2457" s="261" t="e">
        <f t="shared" si="513"/>
        <v>#N/A</v>
      </c>
      <c r="BB2457">
        <f t="shared" si="516"/>
        <v>0</v>
      </c>
      <c r="BC2457">
        <f t="shared" si="514"/>
        <v>0</v>
      </c>
      <c r="BD2457" s="28">
        <f t="shared" si="515"/>
        <v>0</v>
      </c>
    </row>
    <row r="2458" spans="37:56" x14ac:dyDescent="0.25">
      <c r="AK2458">
        <v>0</v>
      </c>
      <c r="AL2458" t="e">
        <f t="shared" si="508"/>
        <v>#N/A</v>
      </c>
      <c r="AM2458" t="e">
        <f t="shared" si="509"/>
        <v>#N/A</v>
      </c>
      <c r="AN2458" t="e">
        <f t="shared" si="510"/>
        <v>#N/A</v>
      </c>
      <c r="AO2458" s="261" t="e">
        <f t="shared" si="511"/>
        <v>#N/A</v>
      </c>
      <c r="AP2458" s="261" t="e">
        <f t="shared" si="512"/>
        <v>#N/A</v>
      </c>
      <c r="AQ2458" s="261" t="e">
        <f t="shared" si="513"/>
        <v>#N/A</v>
      </c>
      <c r="BB2458">
        <f t="shared" si="516"/>
        <v>0</v>
      </c>
      <c r="BC2458">
        <f t="shared" si="514"/>
        <v>0</v>
      </c>
      <c r="BD2458" s="28">
        <f t="shared" si="515"/>
        <v>0</v>
      </c>
    </row>
    <row r="2459" spans="37:56" x14ac:dyDescent="0.25">
      <c r="AK2459">
        <v>0</v>
      </c>
      <c r="AL2459" t="e">
        <f t="shared" si="508"/>
        <v>#N/A</v>
      </c>
      <c r="AM2459" t="e">
        <f t="shared" si="509"/>
        <v>#N/A</v>
      </c>
      <c r="AN2459" t="e">
        <f t="shared" si="510"/>
        <v>#N/A</v>
      </c>
      <c r="AO2459" s="261" t="e">
        <f t="shared" si="511"/>
        <v>#N/A</v>
      </c>
      <c r="AP2459" s="261" t="e">
        <f t="shared" si="512"/>
        <v>#N/A</v>
      </c>
      <c r="AQ2459" s="261" t="e">
        <f t="shared" si="513"/>
        <v>#N/A</v>
      </c>
      <c r="BB2459">
        <f t="shared" si="516"/>
        <v>0</v>
      </c>
      <c r="BC2459">
        <f t="shared" si="514"/>
        <v>0</v>
      </c>
      <c r="BD2459" s="28">
        <f t="shared" si="515"/>
        <v>0</v>
      </c>
    </row>
    <row r="2460" spans="37:56" x14ac:dyDescent="0.25">
      <c r="AK2460">
        <v>0</v>
      </c>
      <c r="AL2460" t="e">
        <f t="shared" si="508"/>
        <v>#N/A</v>
      </c>
      <c r="AM2460" t="e">
        <f t="shared" si="509"/>
        <v>#N/A</v>
      </c>
      <c r="AN2460" t="e">
        <f t="shared" si="510"/>
        <v>#N/A</v>
      </c>
      <c r="AO2460" s="261" t="e">
        <f t="shared" si="511"/>
        <v>#N/A</v>
      </c>
      <c r="AP2460" s="261" t="e">
        <f t="shared" si="512"/>
        <v>#N/A</v>
      </c>
      <c r="AQ2460" s="261" t="e">
        <f t="shared" si="513"/>
        <v>#N/A</v>
      </c>
      <c r="BB2460">
        <f t="shared" si="516"/>
        <v>0</v>
      </c>
      <c r="BC2460">
        <f t="shared" si="514"/>
        <v>0</v>
      </c>
      <c r="BD2460" s="28">
        <f t="shared" si="515"/>
        <v>0</v>
      </c>
    </row>
    <row r="2461" spans="37:56" x14ac:dyDescent="0.25">
      <c r="AK2461">
        <v>0</v>
      </c>
      <c r="AL2461" t="e">
        <f t="shared" si="508"/>
        <v>#N/A</v>
      </c>
      <c r="AM2461" t="e">
        <f t="shared" si="509"/>
        <v>#N/A</v>
      </c>
      <c r="AN2461" t="e">
        <f t="shared" si="510"/>
        <v>#N/A</v>
      </c>
      <c r="AO2461" s="261" t="e">
        <f t="shared" si="511"/>
        <v>#N/A</v>
      </c>
      <c r="AP2461" s="261" t="e">
        <f t="shared" si="512"/>
        <v>#N/A</v>
      </c>
      <c r="AQ2461" s="261" t="e">
        <f t="shared" si="513"/>
        <v>#N/A</v>
      </c>
      <c r="BB2461">
        <f t="shared" si="516"/>
        <v>0</v>
      </c>
      <c r="BC2461">
        <f t="shared" si="514"/>
        <v>0</v>
      </c>
      <c r="BD2461" s="28">
        <f t="shared" si="515"/>
        <v>0</v>
      </c>
    </row>
    <row r="2462" spans="37:56" x14ac:dyDescent="0.25">
      <c r="AK2462">
        <v>0</v>
      </c>
      <c r="AL2462" t="e">
        <f t="shared" si="508"/>
        <v>#N/A</v>
      </c>
      <c r="AM2462" t="e">
        <f t="shared" si="509"/>
        <v>#N/A</v>
      </c>
      <c r="AN2462" t="e">
        <f t="shared" si="510"/>
        <v>#N/A</v>
      </c>
      <c r="AO2462" s="261" t="e">
        <f t="shared" si="511"/>
        <v>#N/A</v>
      </c>
      <c r="AP2462" s="261" t="e">
        <f t="shared" si="512"/>
        <v>#N/A</v>
      </c>
      <c r="AQ2462" s="261" t="e">
        <f t="shared" si="513"/>
        <v>#N/A</v>
      </c>
      <c r="BB2462">
        <f t="shared" si="516"/>
        <v>0</v>
      </c>
      <c r="BC2462">
        <f t="shared" si="514"/>
        <v>0</v>
      </c>
      <c r="BD2462" s="28">
        <f t="shared" si="515"/>
        <v>0</v>
      </c>
    </row>
    <row r="2463" spans="37:56" x14ac:dyDescent="0.25">
      <c r="AK2463">
        <v>0</v>
      </c>
      <c r="AL2463" t="e">
        <f t="shared" si="508"/>
        <v>#N/A</v>
      </c>
      <c r="AM2463" t="e">
        <f t="shared" si="509"/>
        <v>#N/A</v>
      </c>
      <c r="AN2463" t="e">
        <f t="shared" si="510"/>
        <v>#N/A</v>
      </c>
      <c r="AO2463" s="261" t="e">
        <f t="shared" si="511"/>
        <v>#N/A</v>
      </c>
      <c r="AP2463" s="261" t="e">
        <f t="shared" si="512"/>
        <v>#N/A</v>
      </c>
      <c r="AQ2463" s="261" t="e">
        <f t="shared" si="513"/>
        <v>#N/A</v>
      </c>
      <c r="BB2463">
        <f t="shared" si="516"/>
        <v>0</v>
      </c>
      <c r="BC2463">
        <f t="shared" si="514"/>
        <v>0</v>
      </c>
      <c r="BD2463" s="28">
        <f t="shared" si="515"/>
        <v>0</v>
      </c>
    </row>
    <row r="2464" spans="37:56" x14ac:dyDescent="0.25">
      <c r="AK2464">
        <v>0</v>
      </c>
      <c r="AL2464" t="e">
        <f t="shared" si="508"/>
        <v>#N/A</v>
      </c>
      <c r="AM2464" t="e">
        <f t="shared" si="509"/>
        <v>#N/A</v>
      </c>
      <c r="AN2464" t="e">
        <f t="shared" si="510"/>
        <v>#N/A</v>
      </c>
      <c r="AO2464" s="261" t="e">
        <f t="shared" si="511"/>
        <v>#N/A</v>
      </c>
      <c r="AP2464" s="261" t="e">
        <f t="shared" si="512"/>
        <v>#N/A</v>
      </c>
      <c r="AQ2464" s="261" t="e">
        <f t="shared" si="513"/>
        <v>#N/A</v>
      </c>
      <c r="BB2464">
        <f t="shared" si="516"/>
        <v>0</v>
      </c>
      <c r="BC2464">
        <f t="shared" si="514"/>
        <v>0</v>
      </c>
      <c r="BD2464" s="28">
        <f t="shared" si="515"/>
        <v>0</v>
      </c>
    </row>
    <row r="2465" spans="37:56" x14ac:dyDescent="0.25">
      <c r="AK2465">
        <v>0</v>
      </c>
      <c r="AL2465" t="e">
        <f t="shared" si="508"/>
        <v>#N/A</v>
      </c>
      <c r="AM2465" t="e">
        <f t="shared" si="509"/>
        <v>#N/A</v>
      </c>
      <c r="AN2465" t="e">
        <f t="shared" si="510"/>
        <v>#N/A</v>
      </c>
      <c r="AO2465" s="261" t="e">
        <f t="shared" si="511"/>
        <v>#N/A</v>
      </c>
      <c r="AP2465" s="261" t="e">
        <f t="shared" si="512"/>
        <v>#N/A</v>
      </c>
      <c r="AQ2465" s="261" t="e">
        <f t="shared" si="513"/>
        <v>#N/A</v>
      </c>
      <c r="BB2465">
        <f t="shared" si="516"/>
        <v>0</v>
      </c>
      <c r="BC2465">
        <f t="shared" si="514"/>
        <v>0</v>
      </c>
      <c r="BD2465" s="28">
        <f t="shared" si="515"/>
        <v>0</v>
      </c>
    </row>
    <row r="2466" spans="37:56" x14ac:dyDescent="0.25">
      <c r="AK2466">
        <v>0</v>
      </c>
      <c r="AL2466" t="e">
        <f t="shared" si="508"/>
        <v>#N/A</v>
      </c>
      <c r="AM2466" t="e">
        <f t="shared" si="509"/>
        <v>#N/A</v>
      </c>
      <c r="AN2466" t="e">
        <f t="shared" si="510"/>
        <v>#N/A</v>
      </c>
      <c r="AO2466" s="261" t="e">
        <f t="shared" si="511"/>
        <v>#N/A</v>
      </c>
      <c r="AP2466" s="261" t="e">
        <f t="shared" si="512"/>
        <v>#N/A</v>
      </c>
      <c r="AQ2466" s="261" t="e">
        <f t="shared" si="513"/>
        <v>#N/A</v>
      </c>
      <c r="BB2466">
        <f t="shared" si="516"/>
        <v>0</v>
      </c>
      <c r="BC2466">
        <f t="shared" si="514"/>
        <v>0</v>
      </c>
      <c r="BD2466" s="28">
        <f t="shared" si="515"/>
        <v>0</v>
      </c>
    </row>
    <row r="2467" spans="37:56" x14ac:dyDescent="0.25">
      <c r="AK2467">
        <v>0</v>
      </c>
      <c r="AL2467" t="e">
        <f t="shared" si="508"/>
        <v>#N/A</v>
      </c>
      <c r="AM2467" t="e">
        <f t="shared" si="509"/>
        <v>#N/A</v>
      </c>
      <c r="AN2467" t="e">
        <f t="shared" si="510"/>
        <v>#N/A</v>
      </c>
      <c r="AO2467" s="261" t="e">
        <f t="shared" si="511"/>
        <v>#N/A</v>
      </c>
      <c r="AP2467" s="261" t="e">
        <f t="shared" si="512"/>
        <v>#N/A</v>
      </c>
      <c r="AQ2467" s="261" t="e">
        <f t="shared" si="513"/>
        <v>#N/A</v>
      </c>
      <c r="BB2467">
        <f t="shared" si="516"/>
        <v>0</v>
      </c>
      <c r="BC2467">
        <f t="shared" si="514"/>
        <v>0</v>
      </c>
      <c r="BD2467" s="28">
        <f t="shared" si="515"/>
        <v>0</v>
      </c>
    </row>
    <row r="2468" spans="37:56" x14ac:dyDescent="0.25">
      <c r="AK2468">
        <v>0</v>
      </c>
      <c r="AL2468" t="e">
        <f t="shared" si="508"/>
        <v>#N/A</v>
      </c>
      <c r="AM2468" t="e">
        <f t="shared" si="509"/>
        <v>#N/A</v>
      </c>
      <c r="AN2468" t="e">
        <f t="shared" si="510"/>
        <v>#N/A</v>
      </c>
      <c r="AO2468" s="261" t="e">
        <f t="shared" si="511"/>
        <v>#N/A</v>
      </c>
      <c r="AP2468" s="261" t="e">
        <f t="shared" si="512"/>
        <v>#N/A</v>
      </c>
      <c r="AQ2468" s="261" t="e">
        <f t="shared" si="513"/>
        <v>#N/A</v>
      </c>
      <c r="BB2468">
        <f t="shared" si="516"/>
        <v>0</v>
      </c>
      <c r="BC2468">
        <f t="shared" si="514"/>
        <v>0</v>
      </c>
      <c r="BD2468" s="28">
        <f t="shared" si="515"/>
        <v>0</v>
      </c>
    </row>
    <row r="2469" spans="37:56" x14ac:dyDescent="0.25">
      <c r="AK2469">
        <v>0</v>
      </c>
      <c r="AL2469" t="e">
        <f t="shared" si="508"/>
        <v>#N/A</v>
      </c>
      <c r="AM2469" t="e">
        <f t="shared" si="509"/>
        <v>#N/A</v>
      </c>
      <c r="AN2469" t="e">
        <f t="shared" si="510"/>
        <v>#N/A</v>
      </c>
      <c r="AO2469" s="261" t="e">
        <f t="shared" si="511"/>
        <v>#N/A</v>
      </c>
      <c r="AP2469" s="261" t="e">
        <f t="shared" si="512"/>
        <v>#N/A</v>
      </c>
      <c r="AQ2469" s="261" t="e">
        <f t="shared" si="513"/>
        <v>#N/A</v>
      </c>
      <c r="BB2469">
        <f t="shared" si="516"/>
        <v>0</v>
      </c>
      <c r="BC2469">
        <f t="shared" si="514"/>
        <v>0</v>
      </c>
      <c r="BD2469" s="28">
        <f t="shared" si="515"/>
        <v>0</v>
      </c>
    </row>
    <row r="2470" spans="37:56" x14ac:dyDescent="0.25">
      <c r="AK2470">
        <v>0</v>
      </c>
      <c r="AL2470" t="e">
        <f t="shared" si="508"/>
        <v>#N/A</v>
      </c>
      <c r="AM2470" t="e">
        <f t="shared" si="509"/>
        <v>#N/A</v>
      </c>
      <c r="AN2470" t="e">
        <f t="shared" si="510"/>
        <v>#N/A</v>
      </c>
      <c r="AO2470" s="261" t="e">
        <f t="shared" si="511"/>
        <v>#N/A</v>
      </c>
      <c r="AP2470" s="261" t="e">
        <f t="shared" si="512"/>
        <v>#N/A</v>
      </c>
      <c r="AQ2470" s="261" t="e">
        <f t="shared" si="513"/>
        <v>#N/A</v>
      </c>
      <c r="BB2470">
        <f t="shared" si="516"/>
        <v>0</v>
      </c>
      <c r="BC2470">
        <f t="shared" si="514"/>
        <v>0</v>
      </c>
      <c r="BD2470" s="28">
        <f t="shared" si="515"/>
        <v>0</v>
      </c>
    </row>
    <row r="2471" spans="37:56" x14ac:dyDescent="0.25">
      <c r="AK2471">
        <v>0</v>
      </c>
      <c r="AL2471" t="e">
        <f t="shared" si="508"/>
        <v>#N/A</v>
      </c>
      <c r="AM2471" t="e">
        <f t="shared" si="509"/>
        <v>#N/A</v>
      </c>
      <c r="AN2471" t="e">
        <f t="shared" si="510"/>
        <v>#N/A</v>
      </c>
      <c r="AO2471" s="261" t="e">
        <f t="shared" si="511"/>
        <v>#N/A</v>
      </c>
      <c r="AP2471" s="261" t="e">
        <f t="shared" si="512"/>
        <v>#N/A</v>
      </c>
      <c r="AQ2471" s="261" t="e">
        <f t="shared" si="513"/>
        <v>#N/A</v>
      </c>
      <c r="BB2471">
        <f t="shared" si="516"/>
        <v>0</v>
      </c>
      <c r="BC2471">
        <f t="shared" si="514"/>
        <v>0</v>
      </c>
      <c r="BD2471" s="28">
        <f t="shared" si="515"/>
        <v>0</v>
      </c>
    </row>
    <row r="2472" spans="37:56" x14ac:dyDescent="0.25">
      <c r="AK2472">
        <v>0</v>
      </c>
      <c r="AL2472" t="e">
        <f t="shared" si="508"/>
        <v>#N/A</v>
      </c>
      <c r="AM2472" t="e">
        <f t="shared" si="509"/>
        <v>#N/A</v>
      </c>
      <c r="AN2472" t="e">
        <f t="shared" si="510"/>
        <v>#N/A</v>
      </c>
      <c r="AO2472" s="261" t="e">
        <f t="shared" si="511"/>
        <v>#N/A</v>
      </c>
      <c r="AP2472" s="261" t="e">
        <f t="shared" si="512"/>
        <v>#N/A</v>
      </c>
      <c r="AQ2472" s="261" t="e">
        <f t="shared" si="513"/>
        <v>#N/A</v>
      </c>
      <c r="BB2472">
        <f t="shared" si="516"/>
        <v>0</v>
      </c>
      <c r="BC2472">
        <f t="shared" si="514"/>
        <v>0</v>
      </c>
      <c r="BD2472" s="28">
        <f t="shared" si="515"/>
        <v>0</v>
      </c>
    </row>
    <row r="2473" spans="37:56" x14ac:dyDescent="0.25">
      <c r="AK2473">
        <v>0</v>
      </c>
      <c r="AL2473" t="e">
        <f t="shared" si="508"/>
        <v>#N/A</v>
      </c>
      <c r="AM2473" t="e">
        <f t="shared" si="509"/>
        <v>#N/A</v>
      </c>
      <c r="AN2473" t="e">
        <f t="shared" si="510"/>
        <v>#N/A</v>
      </c>
      <c r="AO2473" s="261" t="e">
        <f t="shared" si="511"/>
        <v>#N/A</v>
      </c>
      <c r="AP2473" s="261" t="e">
        <f t="shared" si="512"/>
        <v>#N/A</v>
      </c>
      <c r="AQ2473" s="261" t="e">
        <f t="shared" si="513"/>
        <v>#N/A</v>
      </c>
      <c r="BB2473">
        <f t="shared" si="516"/>
        <v>0</v>
      </c>
      <c r="BC2473">
        <f t="shared" si="514"/>
        <v>0</v>
      </c>
      <c r="BD2473" s="28">
        <f t="shared" si="515"/>
        <v>0</v>
      </c>
    </row>
    <row r="2474" spans="37:56" x14ac:dyDescent="0.25">
      <c r="AK2474">
        <v>0</v>
      </c>
      <c r="AL2474" t="e">
        <f t="shared" si="508"/>
        <v>#N/A</v>
      </c>
      <c r="AM2474" t="e">
        <f t="shared" si="509"/>
        <v>#N/A</v>
      </c>
      <c r="AN2474" t="e">
        <f t="shared" si="510"/>
        <v>#N/A</v>
      </c>
      <c r="AO2474" s="261" t="e">
        <f t="shared" si="511"/>
        <v>#N/A</v>
      </c>
      <c r="AP2474" s="261" t="e">
        <f t="shared" si="512"/>
        <v>#N/A</v>
      </c>
      <c r="AQ2474" s="261" t="e">
        <f t="shared" si="513"/>
        <v>#N/A</v>
      </c>
      <c r="BB2474">
        <f t="shared" si="516"/>
        <v>0</v>
      </c>
      <c r="BC2474">
        <f t="shared" si="514"/>
        <v>0</v>
      </c>
      <c r="BD2474" s="28">
        <f t="shared" si="515"/>
        <v>0</v>
      </c>
    </row>
    <row r="2475" spans="37:56" x14ac:dyDescent="0.25">
      <c r="AK2475">
        <v>0</v>
      </c>
      <c r="AL2475" t="e">
        <f t="shared" si="508"/>
        <v>#N/A</v>
      </c>
      <c r="AM2475" t="e">
        <f t="shared" si="509"/>
        <v>#N/A</v>
      </c>
      <c r="AN2475" t="e">
        <f t="shared" si="510"/>
        <v>#N/A</v>
      </c>
      <c r="AO2475" s="261" t="e">
        <f t="shared" si="511"/>
        <v>#N/A</v>
      </c>
      <c r="AP2475" s="261" t="e">
        <f t="shared" si="512"/>
        <v>#N/A</v>
      </c>
      <c r="AQ2475" s="261" t="e">
        <f t="shared" si="513"/>
        <v>#N/A</v>
      </c>
      <c r="BB2475">
        <f t="shared" si="516"/>
        <v>0</v>
      </c>
      <c r="BC2475">
        <f t="shared" si="514"/>
        <v>0</v>
      </c>
      <c r="BD2475" s="28">
        <f t="shared" si="515"/>
        <v>0</v>
      </c>
    </row>
    <row r="2476" spans="37:56" x14ac:dyDescent="0.25">
      <c r="AK2476">
        <v>0</v>
      </c>
      <c r="AL2476" t="e">
        <f t="shared" si="508"/>
        <v>#N/A</v>
      </c>
      <c r="AM2476" t="e">
        <f t="shared" si="509"/>
        <v>#N/A</v>
      </c>
      <c r="AN2476" t="e">
        <f t="shared" si="510"/>
        <v>#N/A</v>
      </c>
      <c r="AO2476" s="261" t="e">
        <f t="shared" si="511"/>
        <v>#N/A</v>
      </c>
      <c r="AP2476" s="261" t="e">
        <f t="shared" si="512"/>
        <v>#N/A</v>
      </c>
      <c r="AQ2476" s="261" t="e">
        <f t="shared" si="513"/>
        <v>#N/A</v>
      </c>
      <c r="BB2476">
        <f t="shared" si="516"/>
        <v>0</v>
      </c>
      <c r="BC2476">
        <f t="shared" si="514"/>
        <v>0</v>
      </c>
      <c r="BD2476" s="28">
        <f t="shared" si="515"/>
        <v>0</v>
      </c>
    </row>
    <row r="2477" spans="37:56" x14ac:dyDescent="0.25">
      <c r="AK2477">
        <v>0</v>
      </c>
      <c r="AL2477" t="e">
        <f t="shared" si="508"/>
        <v>#N/A</v>
      </c>
      <c r="AM2477" t="e">
        <f t="shared" si="509"/>
        <v>#N/A</v>
      </c>
      <c r="AN2477" t="e">
        <f t="shared" si="510"/>
        <v>#N/A</v>
      </c>
      <c r="AO2477" s="261" t="e">
        <f t="shared" si="511"/>
        <v>#N/A</v>
      </c>
      <c r="AP2477" s="261" t="e">
        <f t="shared" si="512"/>
        <v>#N/A</v>
      </c>
      <c r="AQ2477" s="261" t="e">
        <f t="shared" si="513"/>
        <v>#N/A</v>
      </c>
      <c r="BB2477">
        <f t="shared" si="516"/>
        <v>0</v>
      </c>
      <c r="BC2477">
        <f t="shared" si="514"/>
        <v>0</v>
      </c>
      <c r="BD2477" s="28">
        <f t="shared" si="515"/>
        <v>0</v>
      </c>
    </row>
    <row r="2478" spans="37:56" x14ac:dyDescent="0.25">
      <c r="AK2478">
        <v>0</v>
      </c>
      <c r="AL2478" t="e">
        <f t="shared" si="508"/>
        <v>#N/A</v>
      </c>
      <c r="AM2478" t="e">
        <f t="shared" si="509"/>
        <v>#N/A</v>
      </c>
      <c r="AN2478" t="e">
        <f t="shared" si="510"/>
        <v>#N/A</v>
      </c>
      <c r="AO2478" s="261" t="e">
        <f t="shared" si="511"/>
        <v>#N/A</v>
      </c>
      <c r="AP2478" s="261" t="e">
        <f t="shared" si="512"/>
        <v>#N/A</v>
      </c>
      <c r="AQ2478" s="261" t="e">
        <f t="shared" si="513"/>
        <v>#N/A</v>
      </c>
      <c r="BB2478">
        <f t="shared" si="516"/>
        <v>0</v>
      </c>
      <c r="BC2478">
        <f t="shared" si="514"/>
        <v>0</v>
      </c>
      <c r="BD2478" s="28">
        <f t="shared" si="515"/>
        <v>0</v>
      </c>
    </row>
    <row r="2479" spans="37:56" x14ac:dyDescent="0.25">
      <c r="AK2479">
        <v>0</v>
      </c>
      <c r="AL2479" t="e">
        <f t="shared" si="508"/>
        <v>#N/A</v>
      </c>
      <c r="AM2479" t="e">
        <f t="shared" si="509"/>
        <v>#N/A</v>
      </c>
      <c r="AN2479" t="e">
        <f t="shared" si="510"/>
        <v>#N/A</v>
      </c>
      <c r="AO2479" s="261" t="e">
        <f t="shared" si="511"/>
        <v>#N/A</v>
      </c>
      <c r="AP2479" s="261" t="e">
        <f t="shared" si="512"/>
        <v>#N/A</v>
      </c>
      <c r="AQ2479" s="261" t="e">
        <f t="shared" si="513"/>
        <v>#N/A</v>
      </c>
      <c r="BB2479">
        <f t="shared" si="516"/>
        <v>0</v>
      </c>
      <c r="BC2479">
        <f t="shared" si="514"/>
        <v>0</v>
      </c>
      <c r="BD2479" s="28">
        <f t="shared" si="515"/>
        <v>0</v>
      </c>
    </row>
    <row r="2480" spans="37:56" x14ac:dyDescent="0.25">
      <c r="AK2480">
        <v>0</v>
      </c>
      <c r="AL2480" t="e">
        <f t="shared" si="508"/>
        <v>#N/A</v>
      </c>
      <c r="AM2480" t="e">
        <f t="shared" si="509"/>
        <v>#N/A</v>
      </c>
      <c r="AN2480" t="e">
        <f t="shared" si="510"/>
        <v>#N/A</v>
      </c>
      <c r="AO2480" s="261" t="e">
        <f t="shared" si="511"/>
        <v>#N/A</v>
      </c>
      <c r="AP2480" s="261" t="e">
        <f t="shared" si="512"/>
        <v>#N/A</v>
      </c>
      <c r="AQ2480" s="261" t="e">
        <f t="shared" si="513"/>
        <v>#N/A</v>
      </c>
      <c r="BB2480">
        <f t="shared" si="516"/>
        <v>0</v>
      </c>
      <c r="BC2480">
        <f t="shared" si="514"/>
        <v>0</v>
      </c>
      <c r="BD2480" s="28">
        <f t="shared" si="515"/>
        <v>0</v>
      </c>
    </row>
    <row r="2481" spans="37:56" x14ac:dyDescent="0.25">
      <c r="AK2481">
        <v>0</v>
      </c>
      <c r="AL2481" t="e">
        <f t="shared" si="508"/>
        <v>#N/A</v>
      </c>
      <c r="AM2481" t="e">
        <f t="shared" si="509"/>
        <v>#N/A</v>
      </c>
      <c r="AN2481" t="e">
        <f t="shared" si="510"/>
        <v>#N/A</v>
      </c>
      <c r="AO2481" s="261" t="e">
        <f t="shared" si="511"/>
        <v>#N/A</v>
      </c>
      <c r="AP2481" s="261" t="e">
        <f t="shared" si="512"/>
        <v>#N/A</v>
      </c>
      <c r="AQ2481" s="261" t="e">
        <f t="shared" si="513"/>
        <v>#N/A</v>
      </c>
      <c r="BB2481">
        <f t="shared" si="516"/>
        <v>0</v>
      </c>
      <c r="BC2481">
        <f t="shared" si="514"/>
        <v>0</v>
      </c>
      <c r="BD2481" s="28">
        <f t="shared" si="515"/>
        <v>0</v>
      </c>
    </row>
    <row r="2482" spans="37:56" x14ac:dyDescent="0.25">
      <c r="AK2482">
        <v>0</v>
      </c>
      <c r="AL2482" t="e">
        <f t="shared" si="508"/>
        <v>#N/A</v>
      </c>
      <c r="AM2482" t="e">
        <f t="shared" si="509"/>
        <v>#N/A</v>
      </c>
      <c r="AN2482" t="e">
        <f t="shared" si="510"/>
        <v>#N/A</v>
      </c>
      <c r="AO2482" s="261" t="e">
        <f t="shared" si="511"/>
        <v>#N/A</v>
      </c>
      <c r="AP2482" s="261" t="e">
        <f t="shared" si="512"/>
        <v>#N/A</v>
      </c>
      <c r="AQ2482" s="261" t="e">
        <f t="shared" si="513"/>
        <v>#N/A</v>
      </c>
      <c r="BB2482">
        <f t="shared" si="516"/>
        <v>0</v>
      </c>
      <c r="BC2482">
        <f t="shared" si="514"/>
        <v>0</v>
      </c>
      <c r="BD2482" s="28">
        <f t="shared" si="515"/>
        <v>0</v>
      </c>
    </row>
    <row r="2483" spans="37:56" x14ac:dyDescent="0.25">
      <c r="AK2483">
        <v>0</v>
      </c>
      <c r="AL2483" t="e">
        <f t="shared" si="508"/>
        <v>#N/A</v>
      </c>
      <c r="AM2483" t="e">
        <f t="shared" si="509"/>
        <v>#N/A</v>
      </c>
      <c r="AN2483" t="e">
        <f t="shared" si="510"/>
        <v>#N/A</v>
      </c>
      <c r="AO2483" s="261" t="e">
        <f t="shared" si="511"/>
        <v>#N/A</v>
      </c>
      <c r="AP2483" s="261" t="e">
        <f t="shared" si="512"/>
        <v>#N/A</v>
      </c>
      <c r="AQ2483" s="261" t="e">
        <f t="shared" si="513"/>
        <v>#N/A</v>
      </c>
      <c r="BB2483">
        <f t="shared" si="516"/>
        <v>0</v>
      </c>
      <c r="BC2483">
        <f t="shared" si="514"/>
        <v>0</v>
      </c>
      <c r="BD2483" s="28">
        <f t="shared" si="515"/>
        <v>0</v>
      </c>
    </row>
    <row r="2484" spans="37:56" x14ac:dyDescent="0.25">
      <c r="AK2484">
        <v>0</v>
      </c>
      <c r="AL2484" t="e">
        <f t="shared" si="508"/>
        <v>#N/A</v>
      </c>
      <c r="AM2484" t="e">
        <f t="shared" si="509"/>
        <v>#N/A</v>
      </c>
      <c r="AN2484" t="e">
        <f t="shared" si="510"/>
        <v>#N/A</v>
      </c>
      <c r="AO2484" s="261" t="e">
        <f t="shared" si="511"/>
        <v>#N/A</v>
      </c>
      <c r="AP2484" s="261" t="e">
        <f t="shared" si="512"/>
        <v>#N/A</v>
      </c>
      <c r="AQ2484" s="261" t="e">
        <f t="shared" si="513"/>
        <v>#N/A</v>
      </c>
      <c r="BB2484">
        <f t="shared" si="516"/>
        <v>0</v>
      </c>
      <c r="BC2484">
        <f t="shared" si="514"/>
        <v>0</v>
      </c>
      <c r="BD2484" s="28">
        <f t="shared" si="515"/>
        <v>0</v>
      </c>
    </row>
    <row r="2485" spans="37:56" x14ac:dyDescent="0.25">
      <c r="AK2485">
        <v>0</v>
      </c>
      <c r="AL2485" t="e">
        <f t="shared" si="508"/>
        <v>#N/A</v>
      </c>
      <c r="AM2485" t="e">
        <f t="shared" si="509"/>
        <v>#N/A</v>
      </c>
      <c r="AN2485" t="e">
        <f t="shared" si="510"/>
        <v>#N/A</v>
      </c>
      <c r="AO2485" s="261" t="e">
        <f t="shared" si="511"/>
        <v>#N/A</v>
      </c>
      <c r="AP2485" s="261" t="e">
        <f t="shared" si="512"/>
        <v>#N/A</v>
      </c>
      <c r="AQ2485" s="261" t="e">
        <f t="shared" si="513"/>
        <v>#N/A</v>
      </c>
      <c r="BB2485">
        <f t="shared" si="516"/>
        <v>0</v>
      </c>
      <c r="BC2485">
        <f t="shared" si="514"/>
        <v>0</v>
      </c>
      <c r="BD2485" s="28">
        <f t="shared" si="515"/>
        <v>0</v>
      </c>
    </row>
    <row r="2486" spans="37:56" x14ac:dyDescent="0.25">
      <c r="AK2486">
        <v>0</v>
      </c>
      <c r="AL2486" t="e">
        <f t="shared" si="508"/>
        <v>#N/A</v>
      </c>
      <c r="AM2486" t="e">
        <f t="shared" si="509"/>
        <v>#N/A</v>
      </c>
      <c r="AN2486" t="e">
        <f t="shared" si="510"/>
        <v>#N/A</v>
      </c>
      <c r="AO2486" s="261" t="e">
        <f t="shared" si="511"/>
        <v>#N/A</v>
      </c>
      <c r="AP2486" s="261" t="e">
        <f t="shared" si="512"/>
        <v>#N/A</v>
      </c>
      <c r="AQ2486" s="261" t="e">
        <f t="shared" si="513"/>
        <v>#N/A</v>
      </c>
      <c r="BB2486">
        <f t="shared" si="516"/>
        <v>0</v>
      </c>
      <c r="BC2486">
        <f t="shared" si="514"/>
        <v>0</v>
      </c>
      <c r="BD2486" s="28">
        <f t="shared" si="515"/>
        <v>0</v>
      </c>
    </row>
    <row r="2487" spans="37:56" x14ac:dyDescent="0.25">
      <c r="AK2487">
        <v>0</v>
      </c>
      <c r="AL2487" t="e">
        <f t="shared" si="508"/>
        <v>#N/A</v>
      </c>
      <c r="AM2487" t="e">
        <f t="shared" si="509"/>
        <v>#N/A</v>
      </c>
      <c r="AN2487" t="e">
        <f t="shared" si="510"/>
        <v>#N/A</v>
      </c>
      <c r="AO2487" s="261" t="e">
        <f t="shared" si="511"/>
        <v>#N/A</v>
      </c>
      <c r="AP2487" s="261" t="e">
        <f t="shared" si="512"/>
        <v>#N/A</v>
      </c>
      <c r="AQ2487" s="261" t="e">
        <f t="shared" si="513"/>
        <v>#N/A</v>
      </c>
      <c r="BB2487">
        <f t="shared" si="516"/>
        <v>0</v>
      </c>
      <c r="BC2487">
        <f t="shared" si="514"/>
        <v>0</v>
      </c>
      <c r="BD2487" s="28">
        <f t="shared" si="515"/>
        <v>0</v>
      </c>
    </row>
    <row r="2488" spans="37:56" x14ac:dyDescent="0.25">
      <c r="AK2488">
        <v>0</v>
      </c>
      <c r="AL2488" t="e">
        <f t="shared" si="508"/>
        <v>#N/A</v>
      </c>
      <c r="AM2488" t="e">
        <f t="shared" si="509"/>
        <v>#N/A</v>
      </c>
      <c r="AN2488" t="e">
        <f t="shared" si="510"/>
        <v>#N/A</v>
      </c>
      <c r="AO2488" s="261" t="e">
        <f t="shared" si="511"/>
        <v>#N/A</v>
      </c>
      <c r="AP2488" s="261" t="e">
        <f t="shared" si="512"/>
        <v>#N/A</v>
      </c>
      <c r="AQ2488" s="261" t="e">
        <f t="shared" si="513"/>
        <v>#N/A</v>
      </c>
      <c r="BB2488">
        <f t="shared" si="516"/>
        <v>0</v>
      </c>
      <c r="BC2488">
        <f t="shared" si="514"/>
        <v>0</v>
      </c>
      <c r="BD2488" s="28">
        <f t="shared" si="515"/>
        <v>0</v>
      </c>
    </row>
    <row r="2489" spans="37:56" x14ac:dyDescent="0.25">
      <c r="AK2489">
        <v>0</v>
      </c>
      <c r="AL2489" t="e">
        <f t="shared" si="508"/>
        <v>#N/A</v>
      </c>
      <c r="AM2489" t="e">
        <f t="shared" si="509"/>
        <v>#N/A</v>
      </c>
      <c r="AN2489" t="e">
        <f t="shared" si="510"/>
        <v>#N/A</v>
      </c>
      <c r="AO2489" s="261" t="e">
        <f t="shared" si="511"/>
        <v>#N/A</v>
      </c>
      <c r="AP2489" s="261" t="e">
        <f t="shared" si="512"/>
        <v>#N/A</v>
      </c>
      <c r="AQ2489" s="261" t="e">
        <f t="shared" si="513"/>
        <v>#N/A</v>
      </c>
      <c r="BB2489">
        <f t="shared" si="516"/>
        <v>0</v>
      </c>
      <c r="BC2489">
        <f t="shared" si="514"/>
        <v>0</v>
      </c>
      <c r="BD2489" s="28">
        <f t="shared" si="515"/>
        <v>0</v>
      </c>
    </row>
    <row r="2490" spans="37:56" x14ac:dyDescent="0.25">
      <c r="AK2490">
        <v>0</v>
      </c>
      <c r="AL2490" t="e">
        <f t="shared" si="508"/>
        <v>#N/A</v>
      </c>
      <c r="AM2490" t="e">
        <f t="shared" si="509"/>
        <v>#N/A</v>
      </c>
      <c r="AN2490" t="e">
        <f t="shared" si="510"/>
        <v>#N/A</v>
      </c>
      <c r="AO2490" s="261" t="e">
        <f t="shared" si="511"/>
        <v>#N/A</v>
      </c>
      <c r="AP2490" s="261" t="e">
        <f t="shared" si="512"/>
        <v>#N/A</v>
      </c>
      <c r="AQ2490" s="261" t="e">
        <f t="shared" si="513"/>
        <v>#N/A</v>
      </c>
      <c r="BB2490">
        <f t="shared" si="516"/>
        <v>0</v>
      </c>
      <c r="BC2490">
        <f t="shared" si="514"/>
        <v>0</v>
      </c>
      <c r="BD2490" s="28">
        <f t="shared" si="515"/>
        <v>0</v>
      </c>
    </row>
    <row r="2491" spans="37:56" x14ac:dyDescent="0.25">
      <c r="AK2491">
        <v>0</v>
      </c>
      <c r="AL2491" t="e">
        <f t="shared" si="508"/>
        <v>#N/A</v>
      </c>
      <c r="AM2491" t="e">
        <f t="shared" si="509"/>
        <v>#N/A</v>
      </c>
      <c r="AN2491" t="e">
        <f t="shared" si="510"/>
        <v>#N/A</v>
      </c>
      <c r="AO2491" s="261" t="e">
        <f t="shared" si="511"/>
        <v>#N/A</v>
      </c>
      <c r="AP2491" s="261" t="e">
        <f t="shared" si="512"/>
        <v>#N/A</v>
      </c>
      <c r="AQ2491" s="261" t="e">
        <f t="shared" si="513"/>
        <v>#N/A</v>
      </c>
      <c r="BB2491">
        <f t="shared" si="516"/>
        <v>0</v>
      </c>
      <c r="BC2491">
        <f t="shared" si="514"/>
        <v>0</v>
      </c>
      <c r="BD2491" s="28">
        <f t="shared" si="515"/>
        <v>0</v>
      </c>
    </row>
    <row r="2492" spans="37:56" x14ac:dyDescent="0.25">
      <c r="AK2492">
        <v>0</v>
      </c>
      <c r="AL2492" t="e">
        <f t="shared" si="508"/>
        <v>#N/A</v>
      </c>
      <c r="AM2492" t="e">
        <f t="shared" si="509"/>
        <v>#N/A</v>
      </c>
      <c r="AN2492" t="e">
        <f t="shared" si="510"/>
        <v>#N/A</v>
      </c>
      <c r="AO2492" s="261" t="e">
        <f t="shared" si="511"/>
        <v>#N/A</v>
      </c>
      <c r="AP2492" s="261" t="e">
        <f t="shared" si="512"/>
        <v>#N/A</v>
      </c>
      <c r="AQ2492" s="261" t="e">
        <f t="shared" si="513"/>
        <v>#N/A</v>
      </c>
      <c r="BB2492">
        <f t="shared" si="516"/>
        <v>0</v>
      </c>
      <c r="BC2492">
        <f t="shared" si="514"/>
        <v>0</v>
      </c>
      <c r="BD2492" s="28">
        <f t="shared" si="515"/>
        <v>0</v>
      </c>
    </row>
    <row r="2493" spans="37:56" x14ac:dyDescent="0.25">
      <c r="AK2493">
        <v>0</v>
      </c>
      <c r="AL2493" t="e">
        <f t="shared" si="508"/>
        <v>#N/A</v>
      </c>
      <c r="AM2493" t="e">
        <f t="shared" si="509"/>
        <v>#N/A</v>
      </c>
      <c r="AN2493" t="e">
        <f t="shared" si="510"/>
        <v>#N/A</v>
      </c>
      <c r="AO2493" s="261" t="e">
        <f t="shared" si="511"/>
        <v>#N/A</v>
      </c>
      <c r="AP2493" s="261" t="e">
        <f t="shared" si="512"/>
        <v>#N/A</v>
      </c>
      <c r="AQ2493" s="261" t="e">
        <f t="shared" si="513"/>
        <v>#N/A</v>
      </c>
      <c r="BB2493">
        <f t="shared" si="516"/>
        <v>0</v>
      </c>
      <c r="BC2493">
        <f t="shared" si="514"/>
        <v>0</v>
      </c>
      <c r="BD2493" s="28">
        <f t="shared" si="515"/>
        <v>0</v>
      </c>
    </row>
    <row r="2494" spans="37:56" x14ac:dyDescent="0.25">
      <c r="AK2494">
        <v>0</v>
      </c>
      <c r="AL2494" t="e">
        <f t="shared" si="508"/>
        <v>#N/A</v>
      </c>
      <c r="AM2494" t="e">
        <f t="shared" si="509"/>
        <v>#N/A</v>
      </c>
      <c r="AN2494" t="e">
        <f t="shared" si="510"/>
        <v>#N/A</v>
      </c>
      <c r="AO2494" s="261" t="e">
        <f t="shared" si="511"/>
        <v>#N/A</v>
      </c>
      <c r="AP2494" s="261" t="e">
        <f t="shared" si="512"/>
        <v>#N/A</v>
      </c>
      <c r="AQ2494" s="261" t="e">
        <f t="shared" si="513"/>
        <v>#N/A</v>
      </c>
      <c r="BB2494">
        <f t="shared" si="516"/>
        <v>0</v>
      </c>
      <c r="BC2494">
        <f t="shared" si="514"/>
        <v>0</v>
      </c>
      <c r="BD2494" s="28">
        <f t="shared" si="515"/>
        <v>0</v>
      </c>
    </row>
    <row r="2495" spans="37:56" x14ac:dyDescent="0.25">
      <c r="AK2495">
        <v>0</v>
      </c>
      <c r="AL2495" t="e">
        <f t="shared" si="508"/>
        <v>#N/A</v>
      </c>
      <c r="AM2495" t="e">
        <f t="shared" si="509"/>
        <v>#N/A</v>
      </c>
      <c r="AN2495" t="e">
        <f t="shared" si="510"/>
        <v>#N/A</v>
      </c>
      <c r="AO2495" s="261" t="e">
        <f t="shared" si="511"/>
        <v>#N/A</v>
      </c>
      <c r="AP2495" s="261" t="e">
        <f t="shared" si="512"/>
        <v>#N/A</v>
      </c>
      <c r="AQ2495" s="261" t="e">
        <f t="shared" si="513"/>
        <v>#N/A</v>
      </c>
      <c r="BB2495">
        <f t="shared" si="516"/>
        <v>0</v>
      </c>
      <c r="BC2495">
        <f t="shared" si="514"/>
        <v>0</v>
      </c>
      <c r="BD2495" s="28">
        <f t="shared" si="515"/>
        <v>0</v>
      </c>
    </row>
    <row r="2496" spans="37:56" x14ac:dyDescent="0.25">
      <c r="AK2496">
        <v>0</v>
      </c>
      <c r="AL2496" t="e">
        <f t="shared" si="508"/>
        <v>#N/A</v>
      </c>
      <c r="AM2496" t="e">
        <f t="shared" si="509"/>
        <v>#N/A</v>
      </c>
      <c r="AN2496" t="e">
        <f t="shared" si="510"/>
        <v>#N/A</v>
      </c>
      <c r="AO2496" s="261" t="e">
        <f t="shared" si="511"/>
        <v>#N/A</v>
      </c>
      <c r="AP2496" s="261" t="e">
        <f t="shared" si="512"/>
        <v>#N/A</v>
      </c>
      <c r="AQ2496" s="261" t="e">
        <f t="shared" si="513"/>
        <v>#N/A</v>
      </c>
      <c r="BB2496">
        <f t="shared" si="516"/>
        <v>0</v>
      </c>
      <c r="BC2496">
        <f t="shared" si="514"/>
        <v>0</v>
      </c>
      <c r="BD2496" s="28">
        <f t="shared" si="515"/>
        <v>0</v>
      </c>
    </row>
    <row r="2497" spans="37:56" x14ac:dyDescent="0.25">
      <c r="AK2497">
        <v>0</v>
      </c>
      <c r="AL2497" t="e">
        <f t="shared" si="508"/>
        <v>#N/A</v>
      </c>
      <c r="AM2497" t="e">
        <f t="shared" si="509"/>
        <v>#N/A</v>
      </c>
      <c r="AN2497" t="e">
        <f t="shared" si="510"/>
        <v>#N/A</v>
      </c>
      <c r="AO2497" s="261" t="e">
        <f t="shared" si="511"/>
        <v>#N/A</v>
      </c>
      <c r="AP2497" s="261" t="e">
        <f t="shared" si="512"/>
        <v>#N/A</v>
      </c>
      <c r="AQ2497" s="261" t="e">
        <f t="shared" si="513"/>
        <v>#N/A</v>
      </c>
      <c r="BB2497">
        <f t="shared" si="516"/>
        <v>0</v>
      </c>
      <c r="BC2497">
        <f t="shared" si="514"/>
        <v>0</v>
      </c>
      <c r="BD2497" s="28">
        <f t="shared" si="515"/>
        <v>0</v>
      </c>
    </row>
    <row r="2498" spans="37:56" x14ac:dyDescent="0.25">
      <c r="AK2498">
        <v>0</v>
      </c>
      <c r="AL2498" t="e">
        <f t="shared" si="508"/>
        <v>#N/A</v>
      </c>
      <c r="AM2498" t="e">
        <f t="shared" si="509"/>
        <v>#N/A</v>
      </c>
      <c r="AN2498" t="e">
        <f t="shared" si="510"/>
        <v>#N/A</v>
      </c>
      <c r="AO2498" s="261" t="e">
        <f t="shared" si="511"/>
        <v>#N/A</v>
      </c>
      <c r="AP2498" s="261" t="e">
        <f t="shared" si="512"/>
        <v>#N/A</v>
      </c>
      <c r="AQ2498" s="261" t="e">
        <f t="shared" si="513"/>
        <v>#N/A</v>
      </c>
      <c r="BB2498">
        <f t="shared" si="516"/>
        <v>0</v>
      </c>
      <c r="BC2498">
        <f t="shared" si="514"/>
        <v>0</v>
      </c>
      <c r="BD2498" s="28">
        <f t="shared" si="515"/>
        <v>0</v>
      </c>
    </row>
    <row r="2499" spans="37:56" x14ac:dyDescent="0.25">
      <c r="AK2499">
        <v>0</v>
      </c>
      <c r="AL2499" t="e">
        <f t="shared" ref="AL2499:AL2562" si="517">_xlfn.XLOOKUP(AK2499,A:A,F:F)</f>
        <v>#N/A</v>
      </c>
      <c r="AM2499" t="e">
        <f t="shared" ref="AM2499:AM2562" si="518">_xlfn.XLOOKUP(AK2499,A:A,J:J)</f>
        <v>#N/A</v>
      </c>
      <c r="AN2499" t="e">
        <f t="shared" ref="AN2499:AN2562" si="519">_xlfn.XLOOKUP(AK2499,A:A,M:M)+_xlfn.XLOOKUP(AK2499,A:A,N:N)</f>
        <v>#N/A</v>
      </c>
      <c r="AO2499" s="261" t="e">
        <f t="shared" ref="AO2499:AO2562" si="520">_xlfn.XLOOKUP(AK2499,A:A,AG:AG)</f>
        <v>#N/A</v>
      </c>
      <c r="AP2499" s="261" t="e">
        <f t="shared" ref="AP2499:AP2562" si="521">_xlfn.XLOOKUP(AK2499,A:A,AD:AD)</f>
        <v>#N/A</v>
      </c>
      <c r="AQ2499" s="261" t="e">
        <f t="shared" ref="AQ2499:AQ2562" si="522">_xlfn.XLOOKUP(AK2499,A:A,AE:AE)</f>
        <v>#N/A</v>
      </c>
      <c r="BB2499">
        <f t="shared" si="516"/>
        <v>0</v>
      </c>
      <c r="BC2499">
        <f t="shared" ref="BC2499:BC2562" si="523">_xlfn.XLOOKUP(BA2499,A:A,J:J)</f>
        <v>0</v>
      </c>
      <c r="BD2499" s="28">
        <f t="shared" ref="BD2499:BD2562" si="524">_xlfn.XLOOKUP(BA2499,A:A,M:M)+_xlfn.XLOOKUP(BA2499,A:A,N:N)</f>
        <v>0</v>
      </c>
    </row>
    <row r="2500" spans="37:56" x14ac:dyDescent="0.25">
      <c r="AK2500">
        <v>0</v>
      </c>
      <c r="AL2500" t="e">
        <f t="shared" si="517"/>
        <v>#N/A</v>
      </c>
      <c r="AM2500" t="e">
        <f t="shared" si="518"/>
        <v>#N/A</v>
      </c>
      <c r="AN2500" t="e">
        <f t="shared" si="519"/>
        <v>#N/A</v>
      </c>
      <c r="AO2500" s="261" t="e">
        <f t="shared" si="520"/>
        <v>#N/A</v>
      </c>
      <c r="AP2500" s="261" t="e">
        <f t="shared" si="521"/>
        <v>#N/A</v>
      </c>
      <c r="AQ2500" s="261" t="e">
        <f t="shared" si="522"/>
        <v>#N/A</v>
      </c>
      <c r="BB2500">
        <f t="shared" si="516"/>
        <v>0</v>
      </c>
      <c r="BC2500">
        <f t="shared" si="523"/>
        <v>0</v>
      </c>
      <c r="BD2500" s="28">
        <f t="shared" si="524"/>
        <v>0</v>
      </c>
    </row>
    <row r="2501" spans="37:56" x14ac:dyDescent="0.25">
      <c r="AK2501">
        <v>0</v>
      </c>
      <c r="AL2501" t="e">
        <f t="shared" si="517"/>
        <v>#N/A</v>
      </c>
      <c r="AM2501" t="e">
        <f t="shared" si="518"/>
        <v>#N/A</v>
      </c>
      <c r="AN2501" t="e">
        <f t="shared" si="519"/>
        <v>#N/A</v>
      </c>
      <c r="AO2501" s="261" t="e">
        <f t="shared" si="520"/>
        <v>#N/A</v>
      </c>
      <c r="AP2501" s="261" t="e">
        <f t="shared" si="521"/>
        <v>#N/A</v>
      </c>
      <c r="AQ2501" s="261" t="e">
        <f t="shared" si="522"/>
        <v>#N/A</v>
      </c>
      <c r="BB2501">
        <f t="shared" si="516"/>
        <v>0</v>
      </c>
      <c r="BC2501">
        <f t="shared" si="523"/>
        <v>0</v>
      </c>
      <c r="BD2501" s="28">
        <f t="shared" si="524"/>
        <v>0</v>
      </c>
    </row>
    <row r="2502" spans="37:56" x14ac:dyDescent="0.25">
      <c r="AK2502">
        <v>0</v>
      </c>
      <c r="AL2502" t="e">
        <f t="shared" si="517"/>
        <v>#N/A</v>
      </c>
      <c r="AM2502" t="e">
        <f t="shared" si="518"/>
        <v>#N/A</v>
      </c>
      <c r="AN2502" t="e">
        <f t="shared" si="519"/>
        <v>#N/A</v>
      </c>
      <c r="AO2502" s="261" t="e">
        <f t="shared" si="520"/>
        <v>#N/A</v>
      </c>
      <c r="AP2502" s="261" t="e">
        <f t="shared" si="521"/>
        <v>#N/A</v>
      </c>
      <c r="AQ2502" s="261" t="e">
        <f t="shared" si="522"/>
        <v>#N/A</v>
      </c>
      <c r="BB2502">
        <f t="shared" ref="BB2502:BB2565" si="525">_xlfn.XLOOKUP(BA2502,A:A,E:E)</f>
        <v>0</v>
      </c>
      <c r="BC2502">
        <f t="shared" si="523"/>
        <v>0</v>
      </c>
      <c r="BD2502" s="28">
        <f t="shared" si="524"/>
        <v>0</v>
      </c>
    </row>
    <row r="2503" spans="37:56" x14ac:dyDescent="0.25">
      <c r="AK2503">
        <v>0</v>
      </c>
      <c r="AL2503" t="e">
        <f t="shared" si="517"/>
        <v>#N/A</v>
      </c>
      <c r="AM2503" t="e">
        <f t="shared" si="518"/>
        <v>#N/A</v>
      </c>
      <c r="AN2503" t="e">
        <f t="shared" si="519"/>
        <v>#N/A</v>
      </c>
      <c r="AO2503" s="261" t="e">
        <f t="shared" si="520"/>
        <v>#N/A</v>
      </c>
      <c r="AP2503" s="261" t="e">
        <f t="shared" si="521"/>
        <v>#N/A</v>
      </c>
      <c r="AQ2503" s="261" t="e">
        <f t="shared" si="522"/>
        <v>#N/A</v>
      </c>
      <c r="BB2503">
        <f t="shared" si="525"/>
        <v>0</v>
      </c>
      <c r="BC2503">
        <f t="shared" si="523"/>
        <v>0</v>
      </c>
      <c r="BD2503" s="28">
        <f t="shared" si="524"/>
        <v>0</v>
      </c>
    </row>
    <row r="2504" spans="37:56" x14ac:dyDescent="0.25">
      <c r="AK2504">
        <v>0</v>
      </c>
      <c r="AL2504" t="e">
        <f t="shared" si="517"/>
        <v>#N/A</v>
      </c>
      <c r="AM2504" t="e">
        <f t="shared" si="518"/>
        <v>#N/A</v>
      </c>
      <c r="AN2504" t="e">
        <f t="shared" si="519"/>
        <v>#N/A</v>
      </c>
      <c r="AO2504" s="261" t="e">
        <f t="shared" si="520"/>
        <v>#N/A</v>
      </c>
      <c r="AP2504" s="261" t="e">
        <f t="shared" si="521"/>
        <v>#N/A</v>
      </c>
      <c r="AQ2504" s="261" t="e">
        <f t="shared" si="522"/>
        <v>#N/A</v>
      </c>
      <c r="BB2504">
        <f t="shared" si="525"/>
        <v>0</v>
      </c>
      <c r="BC2504">
        <f t="shared" si="523"/>
        <v>0</v>
      </c>
      <c r="BD2504" s="28">
        <f t="shared" si="524"/>
        <v>0</v>
      </c>
    </row>
    <row r="2505" spans="37:56" x14ac:dyDescent="0.25">
      <c r="AK2505">
        <v>0</v>
      </c>
      <c r="AL2505" t="e">
        <f t="shared" si="517"/>
        <v>#N/A</v>
      </c>
      <c r="AM2505" t="e">
        <f t="shared" si="518"/>
        <v>#N/A</v>
      </c>
      <c r="AN2505" t="e">
        <f t="shared" si="519"/>
        <v>#N/A</v>
      </c>
      <c r="AO2505" s="261" t="e">
        <f t="shared" si="520"/>
        <v>#N/A</v>
      </c>
      <c r="AP2505" s="261" t="e">
        <f t="shared" si="521"/>
        <v>#N/A</v>
      </c>
      <c r="AQ2505" s="261" t="e">
        <f t="shared" si="522"/>
        <v>#N/A</v>
      </c>
      <c r="BB2505">
        <f t="shared" si="525"/>
        <v>0</v>
      </c>
      <c r="BC2505">
        <f t="shared" si="523"/>
        <v>0</v>
      </c>
      <c r="BD2505" s="28">
        <f t="shared" si="524"/>
        <v>0</v>
      </c>
    </row>
    <row r="2506" spans="37:56" x14ac:dyDescent="0.25">
      <c r="AK2506">
        <v>0</v>
      </c>
      <c r="AL2506" t="e">
        <f t="shared" si="517"/>
        <v>#N/A</v>
      </c>
      <c r="AM2506" t="e">
        <f t="shared" si="518"/>
        <v>#N/A</v>
      </c>
      <c r="AN2506" t="e">
        <f t="shared" si="519"/>
        <v>#N/A</v>
      </c>
      <c r="AO2506" s="261" t="e">
        <f t="shared" si="520"/>
        <v>#N/A</v>
      </c>
      <c r="AP2506" s="261" t="e">
        <f t="shared" si="521"/>
        <v>#N/A</v>
      </c>
      <c r="AQ2506" s="261" t="e">
        <f t="shared" si="522"/>
        <v>#N/A</v>
      </c>
      <c r="BB2506">
        <f t="shared" si="525"/>
        <v>0</v>
      </c>
      <c r="BC2506">
        <f t="shared" si="523"/>
        <v>0</v>
      </c>
      <c r="BD2506" s="28">
        <f t="shared" si="524"/>
        <v>0</v>
      </c>
    </row>
    <row r="2507" spans="37:56" x14ac:dyDescent="0.25">
      <c r="AK2507">
        <v>0</v>
      </c>
      <c r="AL2507" t="e">
        <f t="shared" si="517"/>
        <v>#N/A</v>
      </c>
      <c r="AM2507" t="e">
        <f t="shared" si="518"/>
        <v>#N/A</v>
      </c>
      <c r="AN2507" t="e">
        <f t="shared" si="519"/>
        <v>#N/A</v>
      </c>
      <c r="AO2507" s="261" t="e">
        <f t="shared" si="520"/>
        <v>#N/A</v>
      </c>
      <c r="AP2507" s="261" t="e">
        <f t="shared" si="521"/>
        <v>#N/A</v>
      </c>
      <c r="AQ2507" s="261" t="e">
        <f t="shared" si="522"/>
        <v>#N/A</v>
      </c>
      <c r="BB2507">
        <f t="shared" si="525"/>
        <v>0</v>
      </c>
      <c r="BC2507">
        <f t="shared" si="523"/>
        <v>0</v>
      </c>
      <c r="BD2507" s="28">
        <f t="shared" si="524"/>
        <v>0</v>
      </c>
    </row>
    <row r="2508" spans="37:56" x14ac:dyDescent="0.25">
      <c r="AK2508">
        <v>0</v>
      </c>
      <c r="AL2508" t="e">
        <f t="shared" si="517"/>
        <v>#N/A</v>
      </c>
      <c r="AM2508" t="e">
        <f t="shared" si="518"/>
        <v>#N/A</v>
      </c>
      <c r="AN2508" t="e">
        <f t="shared" si="519"/>
        <v>#N/A</v>
      </c>
      <c r="AO2508" s="261" t="e">
        <f t="shared" si="520"/>
        <v>#N/A</v>
      </c>
      <c r="AP2508" s="261" t="e">
        <f t="shared" si="521"/>
        <v>#N/A</v>
      </c>
      <c r="AQ2508" s="261" t="e">
        <f t="shared" si="522"/>
        <v>#N/A</v>
      </c>
      <c r="BB2508">
        <f t="shared" si="525"/>
        <v>0</v>
      </c>
      <c r="BC2508">
        <f t="shared" si="523"/>
        <v>0</v>
      </c>
      <c r="BD2508" s="28">
        <f t="shared" si="524"/>
        <v>0</v>
      </c>
    </row>
    <row r="2509" spans="37:56" x14ac:dyDescent="0.25">
      <c r="AK2509">
        <v>0</v>
      </c>
      <c r="AL2509" t="e">
        <f t="shared" si="517"/>
        <v>#N/A</v>
      </c>
      <c r="AM2509" t="e">
        <f t="shared" si="518"/>
        <v>#N/A</v>
      </c>
      <c r="AN2509" t="e">
        <f t="shared" si="519"/>
        <v>#N/A</v>
      </c>
      <c r="AO2509" s="261" t="e">
        <f t="shared" si="520"/>
        <v>#N/A</v>
      </c>
      <c r="AP2509" s="261" t="e">
        <f t="shared" si="521"/>
        <v>#N/A</v>
      </c>
      <c r="AQ2509" s="261" t="e">
        <f t="shared" si="522"/>
        <v>#N/A</v>
      </c>
      <c r="BB2509">
        <f t="shared" si="525"/>
        <v>0</v>
      </c>
      <c r="BC2509">
        <f t="shared" si="523"/>
        <v>0</v>
      </c>
      <c r="BD2509" s="28">
        <f t="shared" si="524"/>
        <v>0</v>
      </c>
    </row>
    <row r="2510" spans="37:56" x14ac:dyDescent="0.25">
      <c r="AK2510">
        <v>0</v>
      </c>
      <c r="AL2510" t="e">
        <f t="shared" si="517"/>
        <v>#N/A</v>
      </c>
      <c r="AM2510" t="e">
        <f t="shared" si="518"/>
        <v>#N/A</v>
      </c>
      <c r="AN2510" t="e">
        <f t="shared" si="519"/>
        <v>#N/A</v>
      </c>
      <c r="AO2510" s="261" t="e">
        <f t="shared" si="520"/>
        <v>#N/A</v>
      </c>
      <c r="AP2510" s="261" t="e">
        <f t="shared" si="521"/>
        <v>#N/A</v>
      </c>
      <c r="AQ2510" s="261" t="e">
        <f t="shared" si="522"/>
        <v>#N/A</v>
      </c>
      <c r="BB2510">
        <f t="shared" si="525"/>
        <v>0</v>
      </c>
      <c r="BC2510">
        <f t="shared" si="523"/>
        <v>0</v>
      </c>
      <c r="BD2510" s="28">
        <f t="shared" si="524"/>
        <v>0</v>
      </c>
    </row>
    <row r="2511" spans="37:56" x14ac:dyDescent="0.25">
      <c r="AK2511">
        <v>0</v>
      </c>
      <c r="AL2511" t="e">
        <f t="shared" si="517"/>
        <v>#N/A</v>
      </c>
      <c r="AM2511" t="e">
        <f t="shared" si="518"/>
        <v>#N/A</v>
      </c>
      <c r="AN2511" t="e">
        <f t="shared" si="519"/>
        <v>#N/A</v>
      </c>
      <c r="AO2511" s="261" t="e">
        <f t="shared" si="520"/>
        <v>#N/A</v>
      </c>
      <c r="AP2511" s="261" t="e">
        <f t="shared" si="521"/>
        <v>#N/A</v>
      </c>
      <c r="AQ2511" s="261" t="e">
        <f t="shared" si="522"/>
        <v>#N/A</v>
      </c>
      <c r="BB2511">
        <f t="shared" si="525"/>
        <v>0</v>
      </c>
      <c r="BC2511">
        <f t="shared" si="523"/>
        <v>0</v>
      </c>
      <c r="BD2511" s="28">
        <f t="shared" si="524"/>
        <v>0</v>
      </c>
    </row>
    <row r="2512" spans="37:56" x14ac:dyDescent="0.25">
      <c r="AK2512">
        <v>0</v>
      </c>
      <c r="AL2512" t="e">
        <f t="shared" si="517"/>
        <v>#N/A</v>
      </c>
      <c r="AM2512" t="e">
        <f t="shared" si="518"/>
        <v>#N/A</v>
      </c>
      <c r="AN2512" t="e">
        <f t="shared" si="519"/>
        <v>#N/A</v>
      </c>
      <c r="AO2512" s="261" t="e">
        <f t="shared" si="520"/>
        <v>#N/A</v>
      </c>
      <c r="AP2512" s="261" t="e">
        <f t="shared" si="521"/>
        <v>#N/A</v>
      </c>
      <c r="AQ2512" s="261" t="e">
        <f t="shared" si="522"/>
        <v>#N/A</v>
      </c>
      <c r="BB2512">
        <f t="shared" si="525"/>
        <v>0</v>
      </c>
      <c r="BC2512">
        <f t="shared" si="523"/>
        <v>0</v>
      </c>
      <c r="BD2512" s="28">
        <f t="shared" si="524"/>
        <v>0</v>
      </c>
    </row>
    <row r="2513" spans="37:56" x14ac:dyDescent="0.25">
      <c r="AK2513">
        <v>0</v>
      </c>
      <c r="AL2513" t="e">
        <f t="shared" si="517"/>
        <v>#N/A</v>
      </c>
      <c r="AM2513" t="e">
        <f t="shared" si="518"/>
        <v>#N/A</v>
      </c>
      <c r="AN2513" t="e">
        <f t="shared" si="519"/>
        <v>#N/A</v>
      </c>
      <c r="AO2513" s="261" t="e">
        <f t="shared" si="520"/>
        <v>#N/A</v>
      </c>
      <c r="AP2513" s="261" t="e">
        <f t="shared" si="521"/>
        <v>#N/A</v>
      </c>
      <c r="AQ2513" s="261" t="e">
        <f t="shared" si="522"/>
        <v>#N/A</v>
      </c>
      <c r="BB2513">
        <f t="shared" si="525"/>
        <v>0</v>
      </c>
      <c r="BC2513">
        <f t="shared" si="523"/>
        <v>0</v>
      </c>
      <c r="BD2513" s="28">
        <f t="shared" si="524"/>
        <v>0</v>
      </c>
    </row>
    <row r="2514" spans="37:56" x14ac:dyDescent="0.25">
      <c r="AK2514">
        <v>0</v>
      </c>
      <c r="AL2514" t="e">
        <f t="shared" si="517"/>
        <v>#N/A</v>
      </c>
      <c r="AM2514" t="e">
        <f t="shared" si="518"/>
        <v>#N/A</v>
      </c>
      <c r="AN2514" t="e">
        <f t="shared" si="519"/>
        <v>#N/A</v>
      </c>
      <c r="AO2514" s="261" t="e">
        <f t="shared" si="520"/>
        <v>#N/A</v>
      </c>
      <c r="AP2514" s="261" t="e">
        <f t="shared" si="521"/>
        <v>#N/A</v>
      </c>
      <c r="AQ2514" s="261" t="e">
        <f t="shared" si="522"/>
        <v>#N/A</v>
      </c>
      <c r="BB2514">
        <f t="shared" si="525"/>
        <v>0</v>
      </c>
      <c r="BC2514">
        <f t="shared" si="523"/>
        <v>0</v>
      </c>
      <c r="BD2514" s="28">
        <f t="shared" si="524"/>
        <v>0</v>
      </c>
    </row>
    <row r="2515" spans="37:56" x14ac:dyDescent="0.25">
      <c r="AK2515">
        <v>0</v>
      </c>
      <c r="AL2515" t="e">
        <f t="shared" si="517"/>
        <v>#N/A</v>
      </c>
      <c r="AM2515" t="e">
        <f t="shared" si="518"/>
        <v>#N/A</v>
      </c>
      <c r="AN2515" t="e">
        <f t="shared" si="519"/>
        <v>#N/A</v>
      </c>
      <c r="AO2515" s="261" t="e">
        <f t="shared" si="520"/>
        <v>#N/A</v>
      </c>
      <c r="AP2515" s="261" t="e">
        <f t="shared" si="521"/>
        <v>#N/A</v>
      </c>
      <c r="AQ2515" s="261" t="e">
        <f t="shared" si="522"/>
        <v>#N/A</v>
      </c>
      <c r="BB2515">
        <f t="shared" si="525"/>
        <v>0</v>
      </c>
      <c r="BC2515">
        <f t="shared" si="523"/>
        <v>0</v>
      </c>
      <c r="BD2515" s="28">
        <f t="shared" si="524"/>
        <v>0</v>
      </c>
    </row>
    <row r="2516" spans="37:56" x14ac:dyDescent="0.25">
      <c r="AK2516">
        <v>0</v>
      </c>
      <c r="AL2516" t="e">
        <f t="shared" si="517"/>
        <v>#N/A</v>
      </c>
      <c r="AM2516" t="e">
        <f t="shared" si="518"/>
        <v>#N/A</v>
      </c>
      <c r="AN2516" t="e">
        <f t="shared" si="519"/>
        <v>#N/A</v>
      </c>
      <c r="AO2516" s="261" t="e">
        <f t="shared" si="520"/>
        <v>#N/A</v>
      </c>
      <c r="AP2516" s="261" t="e">
        <f t="shared" si="521"/>
        <v>#N/A</v>
      </c>
      <c r="AQ2516" s="261" t="e">
        <f t="shared" si="522"/>
        <v>#N/A</v>
      </c>
      <c r="BB2516">
        <f t="shared" si="525"/>
        <v>0</v>
      </c>
      <c r="BC2516">
        <f t="shared" si="523"/>
        <v>0</v>
      </c>
      <c r="BD2516" s="28">
        <f t="shared" si="524"/>
        <v>0</v>
      </c>
    </row>
    <row r="2517" spans="37:56" x14ac:dyDescent="0.25">
      <c r="AK2517">
        <v>0</v>
      </c>
      <c r="AL2517" t="e">
        <f t="shared" si="517"/>
        <v>#N/A</v>
      </c>
      <c r="AM2517" t="e">
        <f t="shared" si="518"/>
        <v>#N/A</v>
      </c>
      <c r="AN2517" t="e">
        <f t="shared" si="519"/>
        <v>#N/A</v>
      </c>
      <c r="AO2517" s="261" t="e">
        <f t="shared" si="520"/>
        <v>#N/A</v>
      </c>
      <c r="AP2517" s="261" t="e">
        <f t="shared" si="521"/>
        <v>#N/A</v>
      </c>
      <c r="AQ2517" s="261" t="e">
        <f t="shared" si="522"/>
        <v>#N/A</v>
      </c>
      <c r="BB2517">
        <f t="shared" si="525"/>
        <v>0</v>
      </c>
      <c r="BC2517">
        <f t="shared" si="523"/>
        <v>0</v>
      </c>
      <c r="BD2517" s="28">
        <f t="shared" si="524"/>
        <v>0</v>
      </c>
    </row>
    <row r="2518" spans="37:56" x14ac:dyDescent="0.25">
      <c r="AK2518">
        <v>0</v>
      </c>
      <c r="AL2518" t="e">
        <f t="shared" si="517"/>
        <v>#N/A</v>
      </c>
      <c r="AM2518" t="e">
        <f t="shared" si="518"/>
        <v>#N/A</v>
      </c>
      <c r="AN2518" t="e">
        <f t="shared" si="519"/>
        <v>#N/A</v>
      </c>
      <c r="AO2518" s="261" t="e">
        <f t="shared" si="520"/>
        <v>#N/A</v>
      </c>
      <c r="AP2518" s="261" t="e">
        <f t="shared" si="521"/>
        <v>#N/A</v>
      </c>
      <c r="AQ2518" s="261" t="e">
        <f t="shared" si="522"/>
        <v>#N/A</v>
      </c>
      <c r="BB2518">
        <f t="shared" si="525"/>
        <v>0</v>
      </c>
      <c r="BC2518">
        <f t="shared" si="523"/>
        <v>0</v>
      </c>
      <c r="BD2518" s="28">
        <f t="shared" si="524"/>
        <v>0</v>
      </c>
    </row>
    <row r="2519" spans="37:56" x14ac:dyDescent="0.25">
      <c r="AK2519">
        <v>0</v>
      </c>
      <c r="AL2519" t="e">
        <f t="shared" si="517"/>
        <v>#N/A</v>
      </c>
      <c r="AM2519" t="e">
        <f t="shared" si="518"/>
        <v>#N/A</v>
      </c>
      <c r="AN2519" t="e">
        <f t="shared" si="519"/>
        <v>#N/A</v>
      </c>
      <c r="AO2519" s="261" t="e">
        <f t="shared" si="520"/>
        <v>#N/A</v>
      </c>
      <c r="AP2519" s="261" t="e">
        <f t="shared" si="521"/>
        <v>#N/A</v>
      </c>
      <c r="AQ2519" s="261" t="e">
        <f t="shared" si="522"/>
        <v>#N/A</v>
      </c>
      <c r="BB2519">
        <f t="shared" si="525"/>
        <v>0</v>
      </c>
      <c r="BC2519">
        <f t="shared" si="523"/>
        <v>0</v>
      </c>
      <c r="BD2519" s="28">
        <f t="shared" si="524"/>
        <v>0</v>
      </c>
    </row>
    <row r="2520" spans="37:56" x14ac:dyDescent="0.25">
      <c r="AK2520">
        <v>0</v>
      </c>
      <c r="AL2520" t="e">
        <f t="shared" si="517"/>
        <v>#N/A</v>
      </c>
      <c r="AM2520" t="e">
        <f t="shared" si="518"/>
        <v>#N/A</v>
      </c>
      <c r="AN2520" t="e">
        <f t="shared" si="519"/>
        <v>#N/A</v>
      </c>
      <c r="AO2520" s="261" t="e">
        <f t="shared" si="520"/>
        <v>#N/A</v>
      </c>
      <c r="AP2520" s="261" t="e">
        <f t="shared" si="521"/>
        <v>#N/A</v>
      </c>
      <c r="AQ2520" s="261" t="e">
        <f t="shared" si="522"/>
        <v>#N/A</v>
      </c>
      <c r="BB2520">
        <f t="shared" si="525"/>
        <v>0</v>
      </c>
      <c r="BC2520">
        <f t="shared" si="523"/>
        <v>0</v>
      </c>
      <c r="BD2520" s="28">
        <f t="shared" si="524"/>
        <v>0</v>
      </c>
    </row>
    <row r="2521" spans="37:56" x14ac:dyDescent="0.25">
      <c r="AK2521">
        <v>0</v>
      </c>
      <c r="AL2521" t="e">
        <f t="shared" si="517"/>
        <v>#N/A</v>
      </c>
      <c r="AM2521" t="e">
        <f t="shared" si="518"/>
        <v>#N/A</v>
      </c>
      <c r="AN2521" t="e">
        <f t="shared" si="519"/>
        <v>#N/A</v>
      </c>
      <c r="AO2521" s="261" t="e">
        <f t="shared" si="520"/>
        <v>#N/A</v>
      </c>
      <c r="AP2521" s="261" t="e">
        <f t="shared" si="521"/>
        <v>#N/A</v>
      </c>
      <c r="AQ2521" s="261" t="e">
        <f t="shared" si="522"/>
        <v>#N/A</v>
      </c>
      <c r="BB2521">
        <f t="shared" si="525"/>
        <v>0</v>
      </c>
      <c r="BC2521">
        <f t="shared" si="523"/>
        <v>0</v>
      </c>
      <c r="BD2521" s="28">
        <f t="shared" si="524"/>
        <v>0</v>
      </c>
    </row>
    <row r="2522" spans="37:56" x14ac:dyDescent="0.25">
      <c r="AK2522">
        <v>0</v>
      </c>
      <c r="AL2522" t="e">
        <f t="shared" si="517"/>
        <v>#N/A</v>
      </c>
      <c r="AM2522" t="e">
        <f t="shared" si="518"/>
        <v>#N/A</v>
      </c>
      <c r="AN2522" t="e">
        <f t="shared" si="519"/>
        <v>#N/A</v>
      </c>
      <c r="AO2522" s="261" t="e">
        <f t="shared" si="520"/>
        <v>#N/A</v>
      </c>
      <c r="AP2522" s="261" t="e">
        <f t="shared" si="521"/>
        <v>#N/A</v>
      </c>
      <c r="AQ2522" s="261" t="e">
        <f t="shared" si="522"/>
        <v>#N/A</v>
      </c>
      <c r="BB2522">
        <f t="shared" si="525"/>
        <v>0</v>
      </c>
      <c r="BC2522">
        <f t="shared" si="523"/>
        <v>0</v>
      </c>
      <c r="BD2522" s="28">
        <f t="shared" si="524"/>
        <v>0</v>
      </c>
    </row>
    <row r="2523" spans="37:56" x14ac:dyDescent="0.25">
      <c r="AK2523">
        <v>0</v>
      </c>
      <c r="AL2523" t="e">
        <f t="shared" si="517"/>
        <v>#N/A</v>
      </c>
      <c r="AM2523" t="e">
        <f t="shared" si="518"/>
        <v>#N/A</v>
      </c>
      <c r="AN2523" t="e">
        <f t="shared" si="519"/>
        <v>#N/A</v>
      </c>
      <c r="AO2523" s="261" t="e">
        <f t="shared" si="520"/>
        <v>#N/A</v>
      </c>
      <c r="AP2523" s="261" t="e">
        <f t="shared" si="521"/>
        <v>#N/A</v>
      </c>
      <c r="AQ2523" s="261" t="e">
        <f t="shared" si="522"/>
        <v>#N/A</v>
      </c>
      <c r="BB2523">
        <f t="shared" si="525"/>
        <v>0</v>
      </c>
      <c r="BC2523">
        <f t="shared" si="523"/>
        <v>0</v>
      </c>
      <c r="BD2523" s="28">
        <f t="shared" si="524"/>
        <v>0</v>
      </c>
    </row>
    <row r="2524" spans="37:56" x14ac:dyDescent="0.25">
      <c r="AK2524">
        <v>0</v>
      </c>
      <c r="AL2524" t="e">
        <f t="shared" si="517"/>
        <v>#N/A</v>
      </c>
      <c r="AM2524" t="e">
        <f t="shared" si="518"/>
        <v>#N/A</v>
      </c>
      <c r="AN2524" t="e">
        <f t="shared" si="519"/>
        <v>#N/A</v>
      </c>
      <c r="AO2524" s="261" t="e">
        <f t="shared" si="520"/>
        <v>#N/A</v>
      </c>
      <c r="AP2524" s="261" t="e">
        <f t="shared" si="521"/>
        <v>#N/A</v>
      </c>
      <c r="AQ2524" s="261" t="e">
        <f t="shared" si="522"/>
        <v>#N/A</v>
      </c>
      <c r="BB2524">
        <f t="shared" si="525"/>
        <v>0</v>
      </c>
      <c r="BC2524">
        <f t="shared" si="523"/>
        <v>0</v>
      </c>
      <c r="BD2524" s="28">
        <f t="shared" si="524"/>
        <v>0</v>
      </c>
    </row>
    <row r="2525" spans="37:56" x14ac:dyDescent="0.25">
      <c r="AK2525">
        <v>0</v>
      </c>
      <c r="AL2525" t="e">
        <f t="shared" si="517"/>
        <v>#N/A</v>
      </c>
      <c r="AM2525" t="e">
        <f t="shared" si="518"/>
        <v>#N/A</v>
      </c>
      <c r="AN2525" t="e">
        <f t="shared" si="519"/>
        <v>#N/A</v>
      </c>
      <c r="AO2525" s="261" t="e">
        <f t="shared" si="520"/>
        <v>#N/A</v>
      </c>
      <c r="AP2525" s="261" t="e">
        <f t="shared" si="521"/>
        <v>#N/A</v>
      </c>
      <c r="AQ2525" s="261" t="e">
        <f t="shared" si="522"/>
        <v>#N/A</v>
      </c>
      <c r="BB2525">
        <f t="shared" si="525"/>
        <v>0</v>
      </c>
      <c r="BC2525">
        <f t="shared" si="523"/>
        <v>0</v>
      </c>
      <c r="BD2525" s="28">
        <f t="shared" si="524"/>
        <v>0</v>
      </c>
    </row>
    <row r="2526" spans="37:56" x14ac:dyDescent="0.25">
      <c r="AK2526">
        <v>0</v>
      </c>
      <c r="AL2526" t="e">
        <f t="shared" si="517"/>
        <v>#N/A</v>
      </c>
      <c r="AM2526" t="e">
        <f t="shared" si="518"/>
        <v>#N/A</v>
      </c>
      <c r="AN2526" t="e">
        <f t="shared" si="519"/>
        <v>#N/A</v>
      </c>
      <c r="AO2526" s="261" t="e">
        <f t="shared" si="520"/>
        <v>#N/A</v>
      </c>
      <c r="AP2526" s="261" t="e">
        <f t="shared" si="521"/>
        <v>#N/A</v>
      </c>
      <c r="AQ2526" s="261" t="e">
        <f t="shared" si="522"/>
        <v>#N/A</v>
      </c>
      <c r="BB2526">
        <f t="shared" si="525"/>
        <v>0</v>
      </c>
      <c r="BC2526">
        <f t="shared" si="523"/>
        <v>0</v>
      </c>
      <c r="BD2526" s="28">
        <f t="shared" si="524"/>
        <v>0</v>
      </c>
    </row>
    <row r="2527" spans="37:56" x14ac:dyDescent="0.25">
      <c r="AK2527">
        <v>0</v>
      </c>
      <c r="AL2527" t="e">
        <f t="shared" si="517"/>
        <v>#N/A</v>
      </c>
      <c r="AM2527" t="e">
        <f t="shared" si="518"/>
        <v>#N/A</v>
      </c>
      <c r="AN2527" t="e">
        <f t="shared" si="519"/>
        <v>#N/A</v>
      </c>
      <c r="AO2527" s="261" t="e">
        <f t="shared" si="520"/>
        <v>#N/A</v>
      </c>
      <c r="AP2527" s="261" t="e">
        <f t="shared" si="521"/>
        <v>#N/A</v>
      </c>
      <c r="AQ2527" s="261" t="e">
        <f t="shared" si="522"/>
        <v>#N/A</v>
      </c>
      <c r="BB2527">
        <f t="shared" si="525"/>
        <v>0</v>
      </c>
      <c r="BC2527">
        <f t="shared" si="523"/>
        <v>0</v>
      </c>
      <c r="BD2527" s="28">
        <f t="shared" si="524"/>
        <v>0</v>
      </c>
    </row>
    <row r="2528" spans="37:56" x14ac:dyDescent="0.25">
      <c r="AK2528">
        <v>0</v>
      </c>
      <c r="AL2528" t="e">
        <f t="shared" si="517"/>
        <v>#N/A</v>
      </c>
      <c r="AM2528" t="e">
        <f t="shared" si="518"/>
        <v>#N/A</v>
      </c>
      <c r="AN2528" t="e">
        <f t="shared" si="519"/>
        <v>#N/A</v>
      </c>
      <c r="AO2528" s="261" t="e">
        <f t="shared" si="520"/>
        <v>#N/A</v>
      </c>
      <c r="AP2528" s="261" t="e">
        <f t="shared" si="521"/>
        <v>#N/A</v>
      </c>
      <c r="AQ2528" s="261" t="e">
        <f t="shared" si="522"/>
        <v>#N/A</v>
      </c>
      <c r="BB2528">
        <f t="shared" si="525"/>
        <v>0</v>
      </c>
      <c r="BC2528">
        <f t="shared" si="523"/>
        <v>0</v>
      </c>
      <c r="BD2528" s="28">
        <f t="shared" si="524"/>
        <v>0</v>
      </c>
    </row>
    <row r="2529" spans="37:56" x14ac:dyDescent="0.25">
      <c r="AK2529">
        <v>0</v>
      </c>
      <c r="AL2529" t="e">
        <f t="shared" si="517"/>
        <v>#N/A</v>
      </c>
      <c r="AM2529" t="e">
        <f t="shared" si="518"/>
        <v>#N/A</v>
      </c>
      <c r="AN2529" t="e">
        <f t="shared" si="519"/>
        <v>#N/A</v>
      </c>
      <c r="AO2529" s="261" t="e">
        <f t="shared" si="520"/>
        <v>#N/A</v>
      </c>
      <c r="AP2529" s="261" t="e">
        <f t="shared" si="521"/>
        <v>#N/A</v>
      </c>
      <c r="AQ2529" s="261" t="e">
        <f t="shared" si="522"/>
        <v>#N/A</v>
      </c>
      <c r="BB2529">
        <f t="shared" si="525"/>
        <v>0</v>
      </c>
      <c r="BC2529">
        <f t="shared" si="523"/>
        <v>0</v>
      </c>
      <c r="BD2529" s="28">
        <f t="shared" si="524"/>
        <v>0</v>
      </c>
    </row>
    <row r="2530" spans="37:56" x14ac:dyDescent="0.25">
      <c r="AK2530">
        <v>0</v>
      </c>
      <c r="AL2530" t="e">
        <f t="shared" si="517"/>
        <v>#N/A</v>
      </c>
      <c r="AM2530" t="e">
        <f t="shared" si="518"/>
        <v>#N/A</v>
      </c>
      <c r="AN2530" t="e">
        <f t="shared" si="519"/>
        <v>#N/A</v>
      </c>
      <c r="AO2530" s="261" t="e">
        <f t="shared" si="520"/>
        <v>#N/A</v>
      </c>
      <c r="AP2530" s="261" t="e">
        <f t="shared" si="521"/>
        <v>#N/A</v>
      </c>
      <c r="AQ2530" s="261" t="e">
        <f t="shared" si="522"/>
        <v>#N/A</v>
      </c>
      <c r="BB2530">
        <f t="shared" si="525"/>
        <v>0</v>
      </c>
      <c r="BC2530">
        <f t="shared" si="523"/>
        <v>0</v>
      </c>
      <c r="BD2530" s="28">
        <f t="shared" si="524"/>
        <v>0</v>
      </c>
    </row>
    <row r="2531" spans="37:56" x14ac:dyDescent="0.25">
      <c r="AK2531">
        <v>0</v>
      </c>
      <c r="AL2531" t="e">
        <f t="shared" si="517"/>
        <v>#N/A</v>
      </c>
      <c r="AM2531" t="e">
        <f t="shared" si="518"/>
        <v>#N/A</v>
      </c>
      <c r="AN2531" t="e">
        <f t="shared" si="519"/>
        <v>#N/A</v>
      </c>
      <c r="AO2531" s="261" t="e">
        <f t="shared" si="520"/>
        <v>#N/A</v>
      </c>
      <c r="AP2531" s="261" t="e">
        <f t="shared" si="521"/>
        <v>#N/A</v>
      </c>
      <c r="AQ2531" s="261" t="e">
        <f t="shared" si="522"/>
        <v>#N/A</v>
      </c>
      <c r="BB2531">
        <f t="shared" si="525"/>
        <v>0</v>
      </c>
      <c r="BC2531">
        <f t="shared" si="523"/>
        <v>0</v>
      </c>
      <c r="BD2531" s="28">
        <f t="shared" si="524"/>
        <v>0</v>
      </c>
    </row>
    <row r="2532" spans="37:56" x14ac:dyDescent="0.25">
      <c r="AK2532">
        <v>0</v>
      </c>
      <c r="AL2532" t="e">
        <f t="shared" si="517"/>
        <v>#N/A</v>
      </c>
      <c r="AM2532" t="e">
        <f t="shared" si="518"/>
        <v>#N/A</v>
      </c>
      <c r="AN2532" t="e">
        <f t="shared" si="519"/>
        <v>#N/A</v>
      </c>
      <c r="AO2532" s="261" t="e">
        <f t="shared" si="520"/>
        <v>#N/A</v>
      </c>
      <c r="AP2532" s="261" t="e">
        <f t="shared" si="521"/>
        <v>#N/A</v>
      </c>
      <c r="AQ2532" s="261" t="e">
        <f t="shared" si="522"/>
        <v>#N/A</v>
      </c>
      <c r="BB2532">
        <f t="shared" si="525"/>
        <v>0</v>
      </c>
      <c r="BC2532">
        <f t="shared" si="523"/>
        <v>0</v>
      </c>
      <c r="BD2532" s="28">
        <f t="shared" si="524"/>
        <v>0</v>
      </c>
    </row>
    <row r="2533" spans="37:56" x14ac:dyDescent="0.25">
      <c r="AK2533">
        <v>0</v>
      </c>
      <c r="AL2533" t="e">
        <f t="shared" si="517"/>
        <v>#N/A</v>
      </c>
      <c r="AM2533" t="e">
        <f t="shared" si="518"/>
        <v>#N/A</v>
      </c>
      <c r="AN2533" t="e">
        <f t="shared" si="519"/>
        <v>#N/A</v>
      </c>
      <c r="AO2533" s="261" t="e">
        <f t="shared" si="520"/>
        <v>#N/A</v>
      </c>
      <c r="AP2533" s="261" t="e">
        <f t="shared" si="521"/>
        <v>#N/A</v>
      </c>
      <c r="AQ2533" s="261" t="e">
        <f t="shared" si="522"/>
        <v>#N/A</v>
      </c>
      <c r="BB2533">
        <f t="shared" si="525"/>
        <v>0</v>
      </c>
      <c r="BC2533">
        <f t="shared" si="523"/>
        <v>0</v>
      </c>
      <c r="BD2533" s="28">
        <f t="shared" si="524"/>
        <v>0</v>
      </c>
    </row>
    <row r="2534" spans="37:56" x14ac:dyDescent="0.25">
      <c r="AK2534">
        <v>0</v>
      </c>
      <c r="AL2534" t="e">
        <f t="shared" si="517"/>
        <v>#N/A</v>
      </c>
      <c r="AM2534" t="e">
        <f t="shared" si="518"/>
        <v>#N/A</v>
      </c>
      <c r="AN2534" t="e">
        <f t="shared" si="519"/>
        <v>#N/A</v>
      </c>
      <c r="AO2534" s="261" t="e">
        <f t="shared" si="520"/>
        <v>#N/A</v>
      </c>
      <c r="AP2534" s="261" t="e">
        <f t="shared" si="521"/>
        <v>#N/A</v>
      </c>
      <c r="AQ2534" s="261" t="e">
        <f t="shared" si="522"/>
        <v>#N/A</v>
      </c>
      <c r="BB2534">
        <f t="shared" si="525"/>
        <v>0</v>
      </c>
      <c r="BC2534">
        <f t="shared" si="523"/>
        <v>0</v>
      </c>
      <c r="BD2534" s="28">
        <f t="shared" si="524"/>
        <v>0</v>
      </c>
    </row>
    <row r="2535" spans="37:56" x14ac:dyDescent="0.25">
      <c r="AK2535">
        <v>0</v>
      </c>
      <c r="AL2535" t="e">
        <f t="shared" si="517"/>
        <v>#N/A</v>
      </c>
      <c r="AM2535" t="e">
        <f t="shared" si="518"/>
        <v>#N/A</v>
      </c>
      <c r="AN2535" t="e">
        <f t="shared" si="519"/>
        <v>#N/A</v>
      </c>
      <c r="AO2535" s="261" t="e">
        <f t="shared" si="520"/>
        <v>#N/A</v>
      </c>
      <c r="AP2535" s="261" t="e">
        <f t="shared" si="521"/>
        <v>#N/A</v>
      </c>
      <c r="AQ2535" s="261" t="e">
        <f t="shared" si="522"/>
        <v>#N/A</v>
      </c>
      <c r="BB2535">
        <f t="shared" si="525"/>
        <v>0</v>
      </c>
      <c r="BC2535">
        <f t="shared" si="523"/>
        <v>0</v>
      </c>
      <c r="BD2535" s="28">
        <f t="shared" si="524"/>
        <v>0</v>
      </c>
    </row>
    <row r="2536" spans="37:56" x14ac:dyDescent="0.25">
      <c r="AK2536">
        <v>0</v>
      </c>
      <c r="AL2536" t="e">
        <f t="shared" si="517"/>
        <v>#N/A</v>
      </c>
      <c r="AM2536" t="e">
        <f t="shared" si="518"/>
        <v>#N/A</v>
      </c>
      <c r="AN2536" t="e">
        <f t="shared" si="519"/>
        <v>#N/A</v>
      </c>
      <c r="AO2536" s="261" t="e">
        <f t="shared" si="520"/>
        <v>#N/A</v>
      </c>
      <c r="AP2536" s="261" t="e">
        <f t="shared" si="521"/>
        <v>#N/A</v>
      </c>
      <c r="AQ2536" s="261" t="e">
        <f t="shared" si="522"/>
        <v>#N/A</v>
      </c>
      <c r="BB2536">
        <f t="shared" si="525"/>
        <v>0</v>
      </c>
      <c r="BC2536">
        <f t="shared" si="523"/>
        <v>0</v>
      </c>
      <c r="BD2536" s="28">
        <f t="shared" si="524"/>
        <v>0</v>
      </c>
    </row>
    <row r="2537" spans="37:56" x14ac:dyDescent="0.25">
      <c r="AK2537">
        <v>0</v>
      </c>
      <c r="AL2537" t="e">
        <f t="shared" si="517"/>
        <v>#N/A</v>
      </c>
      <c r="AM2537" t="e">
        <f t="shared" si="518"/>
        <v>#N/A</v>
      </c>
      <c r="AN2537" t="e">
        <f t="shared" si="519"/>
        <v>#N/A</v>
      </c>
      <c r="AO2537" s="261" t="e">
        <f t="shared" si="520"/>
        <v>#N/A</v>
      </c>
      <c r="AP2537" s="261" t="e">
        <f t="shared" si="521"/>
        <v>#N/A</v>
      </c>
      <c r="AQ2537" s="261" t="e">
        <f t="shared" si="522"/>
        <v>#N/A</v>
      </c>
      <c r="BB2537">
        <f t="shared" si="525"/>
        <v>0</v>
      </c>
      <c r="BC2537">
        <f t="shared" si="523"/>
        <v>0</v>
      </c>
      <c r="BD2537" s="28">
        <f t="shared" si="524"/>
        <v>0</v>
      </c>
    </row>
    <row r="2538" spans="37:56" x14ac:dyDescent="0.25">
      <c r="AK2538">
        <v>0</v>
      </c>
      <c r="AL2538" t="e">
        <f t="shared" si="517"/>
        <v>#N/A</v>
      </c>
      <c r="AM2538" t="e">
        <f t="shared" si="518"/>
        <v>#N/A</v>
      </c>
      <c r="AN2538" t="e">
        <f t="shared" si="519"/>
        <v>#N/A</v>
      </c>
      <c r="AO2538" s="261" t="e">
        <f t="shared" si="520"/>
        <v>#N/A</v>
      </c>
      <c r="AP2538" s="261" t="e">
        <f t="shared" si="521"/>
        <v>#N/A</v>
      </c>
      <c r="AQ2538" s="261" t="e">
        <f t="shared" si="522"/>
        <v>#N/A</v>
      </c>
      <c r="BB2538">
        <f t="shared" si="525"/>
        <v>0</v>
      </c>
      <c r="BC2538">
        <f t="shared" si="523"/>
        <v>0</v>
      </c>
      <c r="BD2538" s="28">
        <f t="shared" si="524"/>
        <v>0</v>
      </c>
    </row>
    <row r="2539" spans="37:56" x14ac:dyDescent="0.25">
      <c r="AK2539">
        <v>0</v>
      </c>
      <c r="AL2539" t="e">
        <f t="shared" si="517"/>
        <v>#N/A</v>
      </c>
      <c r="AM2539" t="e">
        <f t="shared" si="518"/>
        <v>#N/A</v>
      </c>
      <c r="AN2539" t="e">
        <f t="shared" si="519"/>
        <v>#N/A</v>
      </c>
      <c r="AO2539" s="261" t="e">
        <f t="shared" si="520"/>
        <v>#N/A</v>
      </c>
      <c r="AP2539" s="261" t="e">
        <f t="shared" si="521"/>
        <v>#N/A</v>
      </c>
      <c r="AQ2539" s="261" t="e">
        <f t="shared" si="522"/>
        <v>#N/A</v>
      </c>
      <c r="BB2539">
        <f t="shared" si="525"/>
        <v>0</v>
      </c>
      <c r="BC2539">
        <f t="shared" si="523"/>
        <v>0</v>
      </c>
      <c r="BD2539" s="28">
        <f t="shared" si="524"/>
        <v>0</v>
      </c>
    </row>
    <row r="2540" spans="37:56" x14ac:dyDescent="0.25">
      <c r="AK2540">
        <v>0</v>
      </c>
      <c r="AL2540" t="e">
        <f t="shared" si="517"/>
        <v>#N/A</v>
      </c>
      <c r="AM2540" t="e">
        <f t="shared" si="518"/>
        <v>#N/A</v>
      </c>
      <c r="AN2540" t="e">
        <f t="shared" si="519"/>
        <v>#N/A</v>
      </c>
      <c r="AO2540" s="261" t="e">
        <f t="shared" si="520"/>
        <v>#N/A</v>
      </c>
      <c r="AP2540" s="261" t="e">
        <f t="shared" si="521"/>
        <v>#N/A</v>
      </c>
      <c r="AQ2540" s="261" t="e">
        <f t="shared" si="522"/>
        <v>#N/A</v>
      </c>
      <c r="BB2540">
        <f t="shared" si="525"/>
        <v>0</v>
      </c>
      <c r="BC2540">
        <f t="shared" si="523"/>
        <v>0</v>
      </c>
      <c r="BD2540" s="28">
        <f t="shared" si="524"/>
        <v>0</v>
      </c>
    </row>
    <row r="2541" spans="37:56" x14ac:dyDescent="0.25">
      <c r="AK2541">
        <v>0</v>
      </c>
      <c r="AL2541" t="e">
        <f t="shared" si="517"/>
        <v>#N/A</v>
      </c>
      <c r="AM2541" t="e">
        <f t="shared" si="518"/>
        <v>#N/A</v>
      </c>
      <c r="AN2541" t="e">
        <f t="shared" si="519"/>
        <v>#N/A</v>
      </c>
      <c r="AO2541" s="261" t="e">
        <f t="shared" si="520"/>
        <v>#N/A</v>
      </c>
      <c r="AP2541" s="261" t="e">
        <f t="shared" si="521"/>
        <v>#N/A</v>
      </c>
      <c r="AQ2541" s="261" t="e">
        <f t="shared" si="522"/>
        <v>#N/A</v>
      </c>
      <c r="BB2541">
        <f t="shared" si="525"/>
        <v>0</v>
      </c>
      <c r="BC2541">
        <f t="shared" si="523"/>
        <v>0</v>
      </c>
      <c r="BD2541" s="28">
        <f t="shared" si="524"/>
        <v>0</v>
      </c>
    </row>
    <row r="2542" spans="37:56" x14ac:dyDescent="0.25">
      <c r="AK2542">
        <v>0</v>
      </c>
      <c r="AL2542" t="e">
        <f t="shared" si="517"/>
        <v>#N/A</v>
      </c>
      <c r="AM2542" t="e">
        <f t="shared" si="518"/>
        <v>#N/A</v>
      </c>
      <c r="AN2542" t="e">
        <f t="shared" si="519"/>
        <v>#N/A</v>
      </c>
      <c r="AO2542" s="261" t="e">
        <f t="shared" si="520"/>
        <v>#N/A</v>
      </c>
      <c r="AP2542" s="261" t="e">
        <f t="shared" si="521"/>
        <v>#N/A</v>
      </c>
      <c r="AQ2542" s="261" t="e">
        <f t="shared" si="522"/>
        <v>#N/A</v>
      </c>
      <c r="BB2542">
        <f t="shared" si="525"/>
        <v>0</v>
      </c>
      <c r="BC2542">
        <f t="shared" si="523"/>
        <v>0</v>
      </c>
      <c r="BD2542" s="28">
        <f t="shared" si="524"/>
        <v>0</v>
      </c>
    </row>
    <row r="2543" spans="37:56" x14ac:dyDescent="0.25">
      <c r="AK2543">
        <v>0</v>
      </c>
      <c r="AL2543" t="e">
        <f t="shared" si="517"/>
        <v>#N/A</v>
      </c>
      <c r="AM2543" t="e">
        <f t="shared" si="518"/>
        <v>#N/A</v>
      </c>
      <c r="AN2543" t="e">
        <f t="shared" si="519"/>
        <v>#N/A</v>
      </c>
      <c r="AO2543" s="261" t="e">
        <f t="shared" si="520"/>
        <v>#N/A</v>
      </c>
      <c r="AP2543" s="261" t="e">
        <f t="shared" si="521"/>
        <v>#N/A</v>
      </c>
      <c r="AQ2543" s="261" t="e">
        <f t="shared" si="522"/>
        <v>#N/A</v>
      </c>
      <c r="BB2543">
        <f t="shared" si="525"/>
        <v>0</v>
      </c>
      <c r="BC2543">
        <f t="shared" si="523"/>
        <v>0</v>
      </c>
      <c r="BD2543" s="28">
        <f t="shared" si="524"/>
        <v>0</v>
      </c>
    </row>
    <row r="2544" spans="37:56" x14ac:dyDescent="0.25">
      <c r="AK2544">
        <v>0</v>
      </c>
      <c r="AL2544" t="e">
        <f t="shared" si="517"/>
        <v>#N/A</v>
      </c>
      <c r="AM2544" t="e">
        <f t="shared" si="518"/>
        <v>#N/A</v>
      </c>
      <c r="AN2544" t="e">
        <f t="shared" si="519"/>
        <v>#N/A</v>
      </c>
      <c r="AO2544" s="261" t="e">
        <f t="shared" si="520"/>
        <v>#N/A</v>
      </c>
      <c r="AP2544" s="261" t="e">
        <f t="shared" si="521"/>
        <v>#N/A</v>
      </c>
      <c r="AQ2544" s="261" t="e">
        <f t="shared" si="522"/>
        <v>#N/A</v>
      </c>
      <c r="BB2544">
        <f t="shared" si="525"/>
        <v>0</v>
      </c>
      <c r="BC2544">
        <f t="shared" si="523"/>
        <v>0</v>
      </c>
      <c r="BD2544" s="28">
        <f t="shared" si="524"/>
        <v>0</v>
      </c>
    </row>
    <row r="2545" spans="37:56" x14ac:dyDescent="0.25">
      <c r="AK2545">
        <v>0</v>
      </c>
      <c r="AL2545" t="e">
        <f t="shared" si="517"/>
        <v>#N/A</v>
      </c>
      <c r="AM2545" t="e">
        <f t="shared" si="518"/>
        <v>#N/A</v>
      </c>
      <c r="AN2545" t="e">
        <f t="shared" si="519"/>
        <v>#N/A</v>
      </c>
      <c r="AO2545" s="261" t="e">
        <f t="shared" si="520"/>
        <v>#N/A</v>
      </c>
      <c r="AP2545" s="261" t="e">
        <f t="shared" si="521"/>
        <v>#N/A</v>
      </c>
      <c r="AQ2545" s="261" t="e">
        <f t="shared" si="522"/>
        <v>#N/A</v>
      </c>
      <c r="BB2545">
        <f t="shared" si="525"/>
        <v>0</v>
      </c>
      <c r="BC2545">
        <f t="shared" si="523"/>
        <v>0</v>
      </c>
      <c r="BD2545" s="28">
        <f t="shared" si="524"/>
        <v>0</v>
      </c>
    </row>
    <row r="2546" spans="37:56" x14ac:dyDescent="0.25">
      <c r="AK2546">
        <v>0</v>
      </c>
      <c r="AL2546" t="e">
        <f t="shared" si="517"/>
        <v>#N/A</v>
      </c>
      <c r="AM2546" t="e">
        <f t="shared" si="518"/>
        <v>#N/A</v>
      </c>
      <c r="AN2546" t="e">
        <f t="shared" si="519"/>
        <v>#N/A</v>
      </c>
      <c r="AO2546" s="261" t="e">
        <f t="shared" si="520"/>
        <v>#N/A</v>
      </c>
      <c r="AP2546" s="261" t="e">
        <f t="shared" si="521"/>
        <v>#N/A</v>
      </c>
      <c r="AQ2546" s="261" t="e">
        <f t="shared" si="522"/>
        <v>#N/A</v>
      </c>
      <c r="BB2546">
        <f t="shared" si="525"/>
        <v>0</v>
      </c>
      <c r="BC2546">
        <f t="shared" si="523"/>
        <v>0</v>
      </c>
      <c r="BD2546" s="28">
        <f t="shared" si="524"/>
        <v>0</v>
      </c>
    </row>
    <row r="2547" spans="37:56" x14ac:dyDescent="0.25">
      <c r="AK2547">
        <v>0</v>
      </c>
      <c r="AL2547" t="e">
        <f t="shared" si="517"/>
        <v>#N/A</v>
      </c>
      <c r="AM2547" t="e">
        <f t="shared" si="518"/>
        <v>#N/A</v>
      </c>
      <c r="AN2547" t="e">
        <f t="shared" si="519"/>
        <v>#N/A</v>
      </c>
      <c r="AO2547" s="261" t="e">
        <f t="shared" si="520"/>
        <v>#N/A</v>
      </c>
      <c r="AP2547" s="261" t="e">
        <f t="shared" si="521"/>
        <v>#N/A</v>
      </c>
      <c r="AQ2547" s="261" t="e">
        <f t="shared" si="522"/>
        <v>#N/A</v>
      </c>
      <c r="BB2547">
        <f t="shared" si="525"/>
        <v>0</v>
      </c>
      <c r="BC2547">
        <f t="shared" si="523"/>
        <v>0</v>
      </c>
      <c r="BD2547" s="28">
        <f t="shared" si="524"/>
        <v>0</v>
      </c>
    </row>
    <row r="2548" spans="37:56" x14ac:dyDescent="0.25">
      <c r="AK2548">
        <v>0</v>
      </c>
      <c r="AL2548" t="e">
        <f t="shared" si="517"/>
        <v>#N/A</v>
      </c>
      <c r="AM2548" t="e">
        <f t="shared" si="518"/>
        <v>#N/A</v>
      </c>
      <c r="AN2548" t="e">
        <f t="shared" si="519"/>
        <v>#N/A</v>
      </c>
      <c r="AO2548" s="261" t="e">
        <f t="shared" si="520"/>
        <v>#N/A</v>
      </c>
      <c r="AP2548" s="261" t="e">
        <f t="shared" si="521"/>
        <v>#N/A</v>
      </c>
      <c r="AQ2548" s="261" t="e">
        <f t="shared" si="522"/>
        <v>#N/A</v>
      </c>
      <c r="BB2548">
        <f t="shared" si="525"/>
        <v>0</v>
      </c>
      <c r="BC2548">
        <f t="shared" si="523"/>
        <v>0</v>
      </c>
      <c r="BD2548" s="28">
        <f t="shared" si="524"/>
        <v>0</v>
      </c>
    </row>
    <row r="2549" spans="37:56" x14ac:dyDescent="0.25">
      <c r="AK2549">
        <v>0</v>
      </c>
      <c r="AL2549" t="e">
        <f t="shared" si="517"/>
        <v>#N/A</v>
      </c>
      <c r="AM2549" t="e">
        <f t="shared" si="518"/>
        <v>#N/A</v>
      </c>
      <c r="AN2549" t="e">
        <f t="shared" si="519"/>
        <v>#N/A</v>
      </c>
      <c r="AO2549" s="261" t="e">
        <f t="shared" si="520"/>
        <v>#N/A</v>
      </c>
      <c r="AP2549" s="261" t="e">
        <f t="shared" si="521"/>
        <v>#N/A</v>
      </c>
      <c r="AQ2549" s="261" t="e">
        <f t="shared" si="522"/>
        <v>#N/A</v>
      </c>
      <c r="BB2549">
        <f t="shared" si="525"/>
        <v>0</v>
      </c>
      <c r="BC2549">
        <f t="shared" si="523"/>
        <v>0</v>
      </c>
      <c r="BD2549" s="28">
        <f t="shared" si="524"/>
        <v>0</v>
      </c>
    </row>
    <row r="2550" spans="37:56" x14ac:dyDescent="0.25">
      <c r="AK2550">
        <v>0</v>
      </c>
      <c r="AL2550" t="e">
        <f t="shared" si="517"/>
        <v>#N/A</v>
      </c>
      <c r="AM2550" t="e">
        <f t="shared" si="518"/>
        <v>#N/A</v>
      </c>
      <c r="AN2550" t="e">
        <f t="shared" si="519"/>
        <v>#N/A</v>
      </c>
      <c r="AO2550" s="261" t="e">
        <f t="shared" si="520"/>
        <v>#N/A</v>
      </c>
      <c r="AP2550" s="261" t="e">
        <f t="shared" si="521"/>
        <v>#N/A</v>
      </c>
      <c r="AQ2550" s="261" t="e">
        <f t="shared" si="522"/>
        <v>#N/A</v>
      </c>
      <c r="BB2550">
        <f t="shared" si="525"/>
        <v>0</v>
      </c>
      <c r="BC2550">
        <f t="shared" si="523"/>
        <v>0</v>
      </c>
      <c r="BD2550" s="28">
        <f t="shared" si="524"/>
        <v>0</v>
      </c>
    </row>
    <row r="2551" spans="37:56" x14ac:dyDescent="0.25">
      <c r="AK2551">
        <v>0</v>
      </c>
      <c r="AL2551" t="e">
        <f t="shared" si="517"/>
        <v>#N/A</v>
      </c>
      <c r="AM2551" t="e">
        <f t="shared" si="518"/>
        <v>#N/A</v>
      </c>
      <c r="AN2551" t="e">
        <f t="shared" si="519"/>
        <v>#N/A</v>
      </c>
      <c r="AO2551" s="261" t="e">
        <f t="shared" si="520"/>
        <v>#N/A</v>
      </c>
      <c r="AP2551" s="261" t="e">
        <f t="shared" si="521"/>
        <v>#N/A</v>
      </c>
      <c r="AQ2551" s="261" t="e">
        <f t="shared" si="522"/>
        <v>#N/A</v>
      </c>
      <c r="BB2551">
        <f t="shared" si="525"/>
        <v>0</v>
      </c>
      <c r="BC2551">
        <f t="shared" si="523"/>
        <v>0</v>
      </c>
      <c r="BD2551" s="28">
        <f t="shared" si="524"/>
        <v>0</v>
      </c>
    </row>
    <row r="2552" spans="37:56" x14ac:dyDescent="0.25">
      <c r="AK2552">
        <v>0</v>
      </c>
      <c r="AL2552" t="e">
        <f t="shared" si="517"/>
        <v>#N/A</v>
      </c>
      <c r="AM2552" t="e">
        <f t="shared" si="518"/>
        <v>#N/A</v>
      </c>
      <c r="AN2552" t="e">
        <f t="shared" si="519"/>
        <v>#N/A</v>
      </c>
      <c r="AO2552" s="261" t="e">
        <f t="shared" si="520"/>
        <v>#N/A</v>
      </c>
      <c r="AP2552" s="261" t="e">
        <f t="shared" si="521"/>
        <v>#N/A</v>
      </c>
      <c r="AQ2552" s="261" t="e">
        <f t="shared" si="522"/>
        <v>#N/A</v>
      </c>
      <c r="BB2552">
        <f t="shared" si="525"/>
        <v>0</v>
      </c>
      <c r="BC2552">
        <f t="shared" si="523"/>
        <v>0</v>
      </c>
      <c r="BD2552" s="28">
        <f t="shared" si="524"/>
        <v>0</v>
      </c>
    </row>
    <row r="2553" spans="37:56" x14ac:dyDescent="0.25">
      <c r="AK2553">
        <v>0</v>
      </c>
      <c r="AL2553" t="e">
        <f t="shared" si="517"/>
        <v>#N/A</v>
      </c>
      <c r="AM2553" t="e">
        <f t="shared" si="518"/>
        <v>#N/A</v>
      </c>
      <c r="AN2553" t="e">
        <f t="shared" si="519"/>
        <v>#N/A</v>
      </c>
      <c r="AO2553" s="261" t="e">
        <f t="shared" si="520"/>
        <v>#N/A</v>
      </c>
      <c r="AP2553" s="261" t="e">
        <f t="shared" si="521"/>
        <v>#N/A</v>
      </c>
      <c r="AQ2553" s="261" t="e">
        <f t="shared" si="522"/>
        <v>#N/A</v>
      </c>
      <c r="BB2553">
        <f t="shared" si="525"/>
        <v>0</v>
      </c>
      <c r="BC2553">
        <f t="shared" si="523"/>
        <v>0</v>
      </c>
      <c r="BD2553" s="28">
        <f t="shared" si="524"/>
        <v>0</v>
      </c>
    </row>
    <row r="2554" spans="37:56" x14ac:dyDescent="0.25">
      <c r="AK2554">
        <v>0</v>
      </c>
      <c r="AL2554" t="e">
        <f t="shared" si="517"/>
        <v>#N/A</v>
      </c>
      <c r="AM2554" t="e">
        <f t="shared" si="518"/>
        <v>#N/A</v>
      </c>
      <c r="AN2554" t="e">
        <f t="shared" si="519"/>
        <v>#N/A</v>
      </c>
      <c r="AO2554" s="261" t="e">
        <f t="shared" si="520"/>
        <v>#N/A</v>
      </c>
      <c r="AP2554" s="261" t="e">
        <f t="shared" si="521"/>
        <v>#N/A</v>
      </c>
      <c r="AQ2554" s="261" t="e">
        <f t="shared" si="522"/>
        <v>#N/A</v>
      </c>
      <c r="BB2554">
        <f t="shared" si="525"/>
        <v>0</v>
      </c>
      <c r="BC2554">
        <f t="shared" si="523"/>
        <v>0</v>
      </c>
      <c r="BD2554" s="28">
        <f t="shared" si="524"/>
        <v>0</v>
      </c>
    </row>
    <row r="2555" spans="37:56" x14ac:dyDescent="0.25">
      <c r="AK2555">
        <v>0</v>
      </c>
      <c r="AL2555" t="e">
        <f t="shared" si="517"/>
        <v>#N/A</v>
      </c>
      <c r="AM2555" t="e">
        <f t="shared" si="518"/>
        <v>#N/A</v>
      </c>
      <c r="AN2555" t="e">
        <f t="shared" si="519"/>
        <v>#N/A</v>
      </c>
      <c r="AO2555" s="261" t="e">
        <f t="shared" si="520"/>
        <v>#N/A</v>
      </c>
      <c r="AP2555" s="261" t="e">
        <f t="shared" si="521"/>
        <v>#N/A</v>
      </c>
      <c r="AQ2555" s="261" t="e">
        <f t="shared" si="522"/>
        <v>#N/A</v>
      </c>
      <c r="BB2555">
        <f t="shared" si="525"/>
        <v>0</v>
      </c>
      <c r="BC2555">
        <f t="shared" si="523"/>
        <v>0</v>
      </c>
      <c r="BD2555" s="28">
        <f t="shared" si="524"/>
        <v>0</v>
      </c>
    </row>
    <row r="2556" spans="37:56" x14ac:dyDescent="0.25">
      <c r="AK2556">
        <v>0</v>
      </c>
      <c r="AL2556" t="e">
        <f t="shared" si="517"/>
        <v>#N/A</v>
      </c>
      <c r="AM2556" t="e">
        <f t="shared" si="518"/>
        <v>#N/A</v>
      </c>
      <c r="AN2556" t="e">
        <f t="shared" si="519"/>
        <v>#N/A</v>
      </c>
      <c r="AO2556" s="261" t="e">
        <f t="shared" si="520"/>
        <v>#N/A</v>
      </c>
      <c r="AP2556" s="261" t="e">
        <f t="shared" si="521"/>
        <v>#N/A</v>
      </c>
      <c r="AQ2556" s="261" t="e">
        <f t="shared" si="522"/>
        <v>#N/A</v>
      </c>
      <c r="BB2556">
        <f t="shared" si="525"/>
        <v>0</v>
      </c>
      <c r="BC2556">
        <f t="shared" si="523"/>
        <v>0</v>
      </c>
      <c r="BD2556" s="28">
        <f t="shared" si="524"/>
        <v>0</v>
      </c>
    </row>
    <row r="2557" spans="37:56" x14ac:dyDescent="0.25">
      <c r="AK2557">
        <v>0</v>
      </c>
      <c r="AL2557" t="e">
        <f t="shared" si="517"/>
        <v>#N/A</v>
      </c>
      <c r="AM2557" t="e">
        <f t="shared" si="518"/>
        <v>#N/A</v>
      </c>
      <c r="AN2557" t="e">
        <f t="shared" si="519"/>
        <v>#N/A</v>
      </c>
      <c r="AO2557" s="261" t="e">
        <f t="shared" si="520"/>
        <v>#N/A</v>
      </c>
      <c r="AP2557" s="261" t="e">
        <f t="shared" si="521"/>
        <v>#N/A</v>
      </c>
      <c r="AQ2557" s="261" t="e">
        <f t="shared" si="522"/>
        <v>#N/A</v>
      </c>
      <c r="BB2557">
        <f t="shared" si="525"/>
        <v>0</v>
      </c>
      <c r="BC2557">
        <f t="shared" si="523"/>
        <v>0</v>
      </c>
      <c r="BD2557" s="28">
        <f t="shared" si="524"/>
        <v>0</v>
      </c>
    </row>
    <row r="2558" spans="37:56" x14ac:dyDescent="0.25">
      <c r="AK2558">
        <v>0</v>
      </c>
      <c r="AL2558" t="e">
        <f t="shared" si="517"/>
        <v>#N/A</v>
      </c>
      <c r="AM2558" t="e">
        <f t="shared" si="518"/>
        <v>#N/A</v>
      </c>
      <c r="AN2558" t="e">
        <f t="shared" si="519"/>
        <v>#N/A</v>
      </c>
      <c r="AO2558" s="261" t="e">
        <f t="shared" si="520"/>
        <v>#N/A</v>
      </c>
      <c r="AP2558" s="261" t="e">
        <f t="shared" si="521"/>
        <v>#N/A</v>
      </c>
      <c r="AQ2558" s="261" t="e">
        <f t="shared" si="522"/>
        <v>#N/A</v>
      </c>
      <c r="BB2558">
        <f t="shared" si="525"/>
        <v>0</v>
      </c>
      <c r="BC2558">
        <f t="shared" si="523"/>
        <v>0</v>
      </c>
      <c r="BD2558" s="28">
        <f t="shared" si="524"/>
        <v>0</v>
      </c>
    </row>
    <row r="2559" spans="37:56" x14ac:dyDescent="0.25">
      <c r="AK2559">
        <v>0</v>
      </c>
      <c r="AL2559" t="e">
        <f t="shared" si="517"/>
        <v>#N/A</v>
      </c>
      <c r="AM2559" t="e">
        <f t="shared" si="518"/>
        <v>#N/A</v>
      </c>
      <c r="AN2559" t="e">
        <f t="shared" si="519"/>
        <v>#N/A</v>
      </c>
      <c r="AO2559" s="261" t="e">
        <f t="shared" si="520"/>
        <v>#N/A</v>
      </c>
      <c r="AP2559" s="261" t="e">
        <f t="shared" si="521"/>
        <v>#N/A</v>
      </c>
      <c r="AQ2559" s="261" t="e">
        <f t="shared" si="522"/>
        <v>#N/A</v>
      </c>
      <c r="BB2559">
        <f t="shared" si="525"/>
        <v>0</v>
      </c>
      <c r="BC2559">
        <f t="shared" si="523"/>
        <v>0</v>
      </c>
      <c r="BD2559" s="28">
        <f t="shared" si="524"/>
        <v>0</v>
      </c>
    </row>
    <row r="2560" spans="37:56" x14ac:dyDescent="0.25">
      <c r="AK2560">
        <v>0</v>
      </c>
      <c r="AL2560" t="e">
        <f t="shared" si="517"/>
        <v>#N/A</v>
      </c>
      <c r="AM2560" t="e">
        <f t="shared" si="518"/>
        <v>#N/A</v>
      </c>
      <c r="AN2560" t="e">
        <f t="shared" si="519"/>
        <v>#N/A</v>
      </c>
      <c r="AO2560" s="261" t="e">
        <f t="shared" si="520"/>
        <v>#N/A</v>
      </c>
      <c r="AP2560" s="261" t="e">
        <f t="shared" si="521"/>
        <v>#N/A</v>
      </c>
      <c r="AQ2560" s="261" t="e">
        <f t="shared" si="522"/>
        <v>#N/A</v>
      </c>
      <c r="BB2560">
        <f t="shared" si="525"/>
        <v>0</v>
      </c>
      <c r="BC2560">
        <f t="shared" si="523"/>
        <v>0</v>
      </c>
      <c r="BD2560" s="28">
        <f t="shared" si="524"/>
        <v>0</v>
      </c>
    </row>
    <row r="2561" spans="37:56" x14ac:dyDescent="0.25">
      <c r="AK2561">
        <v>0</v>
      </c>
      <c r="AL2561" t="e">
        <f t="shared" si="517"/>
        <v>#N/A</v>
      </c>
      <c r="AM2561" t="e">
        <f t="shared" si="518"/>
        <v>#N/A</v>
      </c>
      <c r="AN2561" t="e">
        <f t="shared" si="519"/>
        <v>#N/A</v>
      </c>
      <c r="AO2561" s="261" t="e">
        <f t="shared" si="520"/>
        <v>#N/A</v>
      </c>
      <c r="AP2561" s="261" t="e">
        <f t="shared" si="521"/>
        <v>#N/A</v>
      </c>
      <c r="AQ2561" s="261" t="e">
        <f t="shared" si="522"/>
        <v>#N/A</v>
      </c>
      <c r="BB2561">
        <f t="shared" si="525"/>
        <v>0</v>
      </c>
      <c r="BC2561">
        <f t="shared" si="523"/>
        <v>0</v>
      </c>
      <c r="BD2561" s="28">
        <f t="shared" si="524"/>
        <v>0</v>
      </c>
    </row>
    <row r="2562" spans="37:56" x14ac:dyDescent="0.25">
      <c r="AK2562">
        <v>0</v>
      </c>
      <c r="AL2562" t="e">
        <f t="shared" si="517"/>
        <v>#N/A</v>
      </c>
      <c r="AM2562" t="e">
        <f t="shared" si="518"/>
        <v>#N/A</v>
      </c>
      <c r="AN2562" t="e">
        <f t="shared" si="519"/>
        <v>#N/A</v>
      </c>
      <c r="AO2562" s="261" t="e">
        <f t="shared" si="520"/>
        <v>#N/A</v>
      </c>
      <c r="AP2562" s="261" t="e">
        <f t="shared" si="521"/>
        <v>#N/A</v>
      </c>
      <c r="AQ2562" s="261" t="e">
        <f t="shared" si="522"/>
        <v>#N/A</v>
      </c>
      <c r="BB2562">
        <f t="shared" si="525"/>
        <v>0</v>
      </c>
      <c r="BC2562">
        <f t="shared" si="523"/>
        <v>0</v>
      </c>
      <c r="BD2562" s="28">
        <f t="shared" si="524"/>
        <v>0</v>
      </c>
    </row>
    <row r="2563" spans="37:56" x14ac:dyDescent="0.25">
      <c r="AK2563">
        <v>0</v>
      </c>
      <c r="AL2563" t="e">
        <f t="shared" ref="AL2563:AL2626" si="526">_xlfn.XLOOKUP(AK2563,A:A,F:F)</f>
        <v>#N/A</v>
      </c>
      <c r="AM2563" t="e">
        <f t="shared" ref="AM2563:AM2626" si="527">_xlfn.XLOOKUP(AK2563,A:A,J:J)</f>
        <v>#N/A</v>
      </c>
      <c r="AN2563" t="e">
        <f t="shared" ref="AN2563:AN2626" si="528">_xlfn.XLOOKUP(AK2563,A:A,M:M)+_xlfn.XLOOKUP(AK2563,A:A,N:N)</f>
        <v>#N/A</v>
      </c>
      <c r="AO2563" s="261" t="e">
        <f t="shared" ref="AO2563:AO2626" si="529">_xlfn.XLOOKUP(AK2563,A:A,AG:AG)</f>
        <v>#N/A</v>
      </c>
      <c r="AP2563" s="261" t="e">
        <f t="shared" ref="AP2563:AP2626" si="530">_xlfn.XLOOKUP(AK2563,A:A,AD:AD)</f>
        <v>#N/A</v>
      </c>
      <c r="AQ2563" s="261" t="e">
        <f t="shared" ref="AQ2563:AQ2626" si="531">_xlfn.XLOOKUP(AK2563,A:A,AE:AE)</f>
        <v>#N/A</v>
      </c>
      <c r="BB2563">
        <f t="shared" si="525"/>
        <v>0</v>
      </c>
      <c r="BC2563">
        <f t="shared" ref="BC2563:BC2626" si="532">_xlfn.XLOOKUP(BA2563,A:A,J:J)</f>
        <v>0</v>
      </c>
      <c r="BD2563" s="28">
        <f t="shared" ref="BD2563:BD2626" si="533">_xlfn.XLOOKUP(BA2563,A:A,M:M)+_xlfn.XLOOKUP(BA2563,A:A,N:N)</f>
        <v>0</v>
      </c>
    </row>
    <row r="2564" spans="37:56" x14ac:dyDescent="0.25">
      <c r="AK2564">
        <v>0</v>
      </c>
      <c r="AL2564" t="e">
        <f t="shared" si="526"/>
        <v>#N/A</v>
      </c>
      <c r="AM2564" t="e">
        <f t="shared" si="527"/>
        <v>#N/A</v>
      </c>
      <c r="AN2564" t="e">
        <f t="shared" si="528"/>
        <v>#N/A</v>
      </c>
      <c r="AO2564" s="261" t="e">
        <f t="shared" si="529"/>
        <v>#N/A</v>
      </c>
      <c r="AP2564" s="261" t="e">
        <f t="shared" si="530"/>
        <v>#N/A</v>
      </c>
      <c r="AQ2564" s="261" t="e">
        <f t="shared" si="531"/>
        <v>#N/A</v>
      </c>
      <c r="BB2564">
        <f t="shared" si="525"/>
        <v>0</v>
      </c>
      <c r="BC2564">
        <f t="shared" si="532"/>
        <v>0</v>
      </c>
      <c r="BD2564" s="28">
        <f t="shared" si="533"/>
        <v>0</v>
      </c>
    </row>
    <row r="2565" spans="37:56" x14ac:dyDescent="0.25">
      <c r="AK2565">
        <v>0</v>
      </c>
      <c r="AL2565" t="e">
        <f t="shared" si="526"/>
        <v>#N/A</v>
      </c>
      <c r="AM2565" t="e">
        <f t="shared" si="527"/>
        <v>#N/A</v>
      </c>
      <c r="AN2565" t="e">
        <f t="shared" si="528"/>
        <v>#N/A</v>
      </c>
      <c r="AO2565" s="261" t="e">
        <f t="shared" si="529"/>
        <v>#N/A</v>
      </c>
      <c r="AP2565" s="261" t="e">
        <f t="shared" si="530"/>
        <v>#N/A</v>
      </c>
      <c r="AQ2565" s="261" t="e">
        <f t="shared" si="531"/>
        <v>#N/A</v>
      </c>
      <c r="BB2565">
        <f t="shared" si="525"/>
        <v>0</v>
      </c>
      <c r="BC2565">
        <f t="shared" si="532"/>
        <v>0</v>
      </c>
      <c r="BD2565" s="28">
        <f t="shared" si="533"/>
        <v>0</v>
      </c>
    </row>
    <row r="2566" spans="37:56" x14ac:dyDescent="0.25">
      <c r="AK2566">
        <v>0</v>
      </c>
      <c r="AL2566" t="e">
        <f t="shared" si="526"/>
        <v>#N/A</v>
      </c>
      <c r="AM2566" t="e">
        <f t="shared" si="527"/>
        <v>#N/A</v>
      </c>
      <c r="AN2566" t="e">
        <f t="shared" si="528"/>
        <v>#N/A</v>
      </c>
      <c r="AO2566" s="261" t="e">
        <f t="shared" si="529"/>
        <v>#N/A</v>
      </c>
      <c r="AP2566" s="261" t="e">
        <f t="shared" si="530"/>
        <v>#N/A</v>
      </c>
      <c r="AQ2566" s="261" t="e">
        <f t="shared" si="531"/>
        <v>#N/A</v>
      </c>
      <c r="BB2566">
        <f t="shared" ref="BB2566:BB2629" si="534">_xlfn.XLOOKUP(BA2566,A:A,E:E)</f>
        <v>0</v>
      </c>
      <c r="BC2566">
        <f t="shared" si="532"/>
        <v>0</v>
      </c>
      <c r="BD2566" s="28">
        <f t="shared" si="533"/>
        <v>0</v>
      </c>
    </row>
    <row r="2567" spans="37:56" x14ac:dyDescent="0.25">
      <c r="AK2567">
        <v>0</v>
      </c>
      <c r="AL2567" t="e">
        <f t="shared" si="526"/>
        <v>#N/A</v>
      </c>
      <c r="AM2567" t="e">
        <f t="shared" si="527"/>
        <v>#N/A</v>
      </c>
      <c r="AN2567" t="e">
        <f t="shared" si="528"/>
        <v>#N/A</v>
      </c>
      <c r="AO2567" s="261" t="e">
        <f t="shared" si="529"/>
        <v>#N/A</v>
      </c>
      <c r="AP2567" s="261" t="e">
        <f t="shared" si="530"/>
        <v>#N/A</v>
      </c>
      <c r="AQ2567" s="261" t="e">
        <f t="shared" si="531"/>
        <v>#N/A</v>
      </c>
      <c r="BB2567">
        <f t="shared" si="534"/>
        <v>0</v>
      </c>
      <c r="BC2567">
        <f t="shared" si="532"/>
        <v>0</v>
      </c>
      <c r="BD2567" s="28">
        <f t="shared" si="533"/>
        <v>0</v>
      </c>
    </row>
    <row r="2568" spans="37:56" x14ac:dyDescent="0.25">
      <c r="AK2568">
        <v>0</v>
      </c>
      <c r="AL2568" t="e">
        <f t="shared" si="526"/>
        <v>#N/A</v>
      </c>
      <c r="AM2568" t="e">
        <f t="shared" si="527"/>
        <v>#N/A</v>
      </c>
      <c r="AN2568" t="e">
        <f t="shared" si="528"/>
        <v>#N/A</v>
      </c>
      <c r="AO2568" s="261" t="e">
        <f t="shared" si="529"/>
        <v>#N/A</v>
      </c>
      <c r="AP2568" s="261" t="e">
        <f t="shared" si="530"/>
        <v>#N/A</v>
      </c>
      <c r="AQ2568" s="261" t="e">
        <f t="shared" si="531"/>
        <v>#N/A</v>
      </c>
      <c r="BB2568">
        <f t="shared" si="534"/>
        <v>0</v>
      </c>
      <c r="BC2568">
        <f t="shared" si="532"/>
        <v>0</v>
      </c>
      <c r="BD2568" s="28">
        <f t="shared" si="533"/>
        <v>0</v>
      </c>
    </row>
    <row r="2569" spans="37:56" x14ac:dyDescent="0.25">
      <c r="AK2569">
        <v>0</v>
      </c>
      <c r="AL2569" t="e">
        <f t="shared" si="526"/>
        <v>#N/A</v>
      </c>
      <c r="AM2569" t="e">
        <f t="shared" si="527"/>
        <v>#N/A</v>
      </c>
      <c r="AN2569" t="e">
        <f t="shared" si="528"/>
        <v>#N/A</v>
      </c>
      <c r="AO2569" s="261" t="e">
        <f t="shared" si="529"/>
        <v>#N/A</v>
      </c>
      <c r="AP2569" s="261" t="e">
        <f t="shared" si="530"/>
        <v>#N/A</v>
      </c>
      <c r="AQ2569" s="261" t="e">
        <f t="shared" si="531"/>
        <v>#N/A</v>
      </c>
      <c r="BB2569">
        <f t="shared" si="534"/>
        <v>0</v>
      </c>
      <c r="BC2569">
        <f t="shared" si="532"/>
        <v>0</v>
      </c>
      <c r="BD2569" s="28">
        <f t="shared" si="533"/>
        <v>0</v>
      </c>
    </row>
    <row r="2570" spans="37:56" x14ac:dyDescent="0.25">
      <c r="AK2570">
        <v>0</v>
      </c>
      <c r="AL2570" t="e">
        <f t="shared" si="526"/>
        <v>#N/A</v>
      </c>
      <c r="AM2570" t="e">
        <f t="shared" si="527"/>
        <v>#N/A</v>
      </c>
      <c r="AN2570" t="e">
        <f t="shared" si="528"/>
        <v>#N/A</v>
      </c>
      <c r="AO2570" s="261" t="e">
        <f t="shared" si="529"/>
        <v>#N/A</v>
      </c>
      <c r="AP2570" s="261" t="e">
        <f t="shared" si="530"/>
        <v>#N/A</v>
      </c>
      <c r="AQ2570" s="261" t="e">
        <f t="shared" si="531"/>
        <v>#N/A</v>
      </c>
      <c r="BB2570">
        <f t="shared" si="534"/>
        <v>0</v>
      </c>
      <c r="BC2570">
        <f t="shared" si="532"/>
        <v>0</v>
      </c>
      <c r="BD2570" s="28">
        <f t="shared" si="533"/>
        <v>0</v>
      </c>
    </row>
    <row r="2571" spans="37:56" x14ac:dyDescent="0.25">
      <c r="AK2571">
        <v>0</v>
      </c>
      <c r="AL2571" t="e">
        <f t="shared" si="526"/>
        <v>#N/A</v>
      </c>
      <c r="AM2571" t="e">
        <f t="shared" si="527"/>
        <v>#N/A</v>
      </c>
      <c r="AN2571" t="e">
        <f t="shared" si="528"/>
        <v>#N/A</v>
      </c>
      <c r="AO2571" s="261" t="e">
        <f t="shared" si="529"/>
        <v>#N/A</v>
      </c>
      <c r="AP2571" s="261" t="e">
        <f t="shared" si="530"/>
        <v>#N/A</v>
      </c>
      <c r="AQ2571" s="261" t="e">
        <f t="shared" si="531"/>
        <v>#N/A</v>
      </c>
      <c r="BB2571">
        <f t="shared" si="534"/>
        <v>0</v>
      </c>
      <c r="BC2571">
        <f t="shared" si="532"/>
        <v>0</v>
      </c>
      <c r="BD2571" s="28">
        <f t="shared" si="533"/>
        <v>0</v>
      </c>
    </row>
    <row r="2572" spans="37:56" x14ac:dyDescent="0.25">
      <c r="AK2572">
        <v>0</v>
      </c>
      <c r="AL2572" t="e">
        <f t="shared" si="526"/>
        <v>#N/A</v>
      </c>
      <c r="AM2572" t="e">
        <f t="shared" si="527"/>
        <v>#N/A</v>
      </c>
      <c r="AN2572" t="e">
        <f t="shared" si="528"/>
        <v>#N/A</v>
      </c>
      <c r="AO2572" s="261" t="e">
        <f t="shared" si="529"/>
        <v>#N/A</v>
      </c>
      <c r="AP2572" s="261" t="e">
        <f t="shared" si="530"/>
        <v>#N/A</v>
      </c>
      <c r="AQ2572" s="261" t="e">
        <f t="shared" si="531"/>
        <v>#N/A</v>
      </c>
      <c r="BB2572">
        <f t="shared" si="534"/>
        <v>0</v>
      </c>
      <c r="BC2572">
        <f t="shared" si="532"/>
        <v>0</v>
      </c>
      <c r="BD2572" s="28">
        <f t="shared" si="533"/>
        <v>0</v>
      </c>
    </row>
    <row r="2573" spans="37:56" x14ac:dyDescent="0.25">
      <c r="AK2573">
        <v>0</v>
      </c>
      <c r="AL2573" t="e">
        <f t="shared" si="526"/>
        <v>#N/A</v>
      </c>
      <c r="AM2573" t="e">
        <f t="shared" si="527"/>
        <v>#N/A</v>
      </c>
      <c r="AN2573" t="e">
        <f t="shared" si="528"/>
        <v>#N/A</v>
      </c>
      <c r="AO2573" s="261" t="e">
        <f t="shared" si="529"/>
        <v>#N/A</v>
      </c>
      <c r="AP2573" s="261" t="e">
        <f t="shared" si="530"/>
        <v>#N/A</v>
      </c>
      <c r="AQ2573" s="261" t="e">
        <f t="shared" si="531"/>
        <v>#N/A</v>
      </c>
      <c r="BB2573">
        <f t="shared" si="534"/>
        <v>0</v>
      </c>
      <c r="BC2573">
        <f t="shared" si="532"/>
        <v>0</v>
      </c>
      <c r="BD2573" s="28">
        <f t="shared" si="533"/>
        <v>0</v>
      </c>
    </row>
    <row r="2574" spans="37:56" x14ac:dyDescent="0.25">
      <c r="AK2574">
        <v>0</v>
      </c>
      <c r="AL2574" t="e">
        <f t="shared" si="526"/>
        <v>#N/A</v>
      </c>
      <c r="AM2574" t="e">
        <f t="shared" si="527"/>
        <v>#N/A</v>
      </c>
      <c r="AN2574" t="e">
        <f t="shared" si="528"/>
        <v>#N/A</v>
      </c>
      <c r="AO2574" s="261" t="e">
        <f t="shared" si="529"/>
        <v>#N/A</v>
      </c>
      <c r="AP2574" s="261" t="e">
        <f t="shared" si="530"/>
        <v>#N/A</v>
      </c>
      <c r="AQ2574" s="261" t="e">
        <f t="shared" si="531"/>
        <v>#N/A</v>
      </c>
      <c r="BB2574">
        <f t="shared" si="534"/>
        <v>0</v>
      </c>
      <c r="BC2574">
        <f t="shared" si="532"/>
        <v>0</v>
      </c>
      <c r="BD2574" s="28">
        <f t="shared" si="533"/>
        <v>0</v>
      </c>
    </row>
    <row r="2575" spans="37:56" x14ac:dyDescent="0.25">
      <c r="AK2575">
        <v>0</v>
      </c>
      <c r="AL2575" t="e">
        <f t="shared" si="526"/>
        <v>#N/A</v>
      </c>
      <c r="AM2575" t="e">
        <f t="shared" si="527"/>
        <v>#N/A</v>
      </c>
      <c r="AN2575" t="e">
        <f t="shared" si="528"/>
        <v>#N/A</v>
      </c>
      <c r="AO2575" s="261" t="e">
        <f t="shared" si="529"/>
        <v>#N/A</v>
      </c>
      <c r="AP2575" s="261" t="e">
        <f t="shared" si="530"/>
        <v>#N/A</v>
      </c>
      <c r="AQ2575" s="261" t="e">
        <f t="shared" si="531"/>
        <v>#N/A</v>
      </c>
      <c r="BB2575">
        <f t="shared" si="534"/>
        <v>0</v>
      </c>
      <c r="BC2575">
        <f t="shared" si="532"/>
        <v>0</v>
      </c>
      <c r="BD2575" s="28">
        <f t="shared" si="533"/>
        <v>0</v>
      </c>
    </row>
    <row r="2576" spans="37:56" x14ac:dyDescent="0.25">
      <c r="AK2576">
        <v>0</v>
      </c>
      <c r="AL2576" t="e">
        <f t="shared" si="526"/>
        <v>#N/A</v>
      </c>
      <c r="AM2576" t="e">
        <f t="shared" si="527"/>
        <v>#N/A</v>
      </c>
      <c r="AN2576" t="e">
        <f t="shared" si="528"/>
        <v>#N/A</v>
      </c>
      <c r="AO2576" s="261" t="e">
        <f t="shared" si="529"/>
        <v>#N/A</v>
      </c>
      <c r="AP2576" s="261" t="e">
        <f t="shared" si="530"/>
        <v>#N/A</v>
      </c>
      <c r="AQ2576" s="261" t="e">
        <f t="shared" si="531"/>
        <v>#N/A</v>
      </c>
      <c r="BB2576">
        <f t="shared" si="534"/>
        <v>0</v>
      </c>
      <c r="BC2576">
        <f t="shared" si="532"/>
        <v>0</v>
      </c>
      <c r="BD2576" s="28">
        <f t="shared" si="533"/>
        <v>0</v>
      </c>
    </row>
    <row r="2577" spans="37:56" x14ac:dyDescent="0.25">
      <c r="AK2577">
        <v>0</v>
      </c>
      <c r="AL2577" t="e">
        <f t="shared" si="526"/>
        <v>#N/A</v>
      </c>
      <c r="AM2577" t="e">
        <f t="shared" si="527"/>
        <v>#N/A</v>
      </c>
      <c r="AN2577" t="e">
        <f t="shared" si="528"/>
        <v>#N/A</v>
      </c>
      <c r="AO2577" s="261" t="e">
        <f t="shared" si="529"/>
        <v>#N/A</v>
      </c>
      <c r="AP2577" s="261" t="e">
        <f t="shared" si="530"/>
        <v>#N/A</v>
      </c>
      <c r="AQ2577" s="261" t="e">
        <f t="shared" si="531"/>
        <v>#N/A</v>
      </c>
      <c r="BB2577">
        <f t="shared" si="534"/>
        <v>0</v>
      </c>
      <c r="BC2577">
        <f t="shared" si="532"/>
        <v>0</v>
      </c>
      <c r="BD2577" s="28">
        <f t="shared" si="533"/>
        <v>0</v>
      </c>
    </row>
    <row r="2578" spans="37:56" x14ac:dyDescent="0.25">
      <c r="AK2578">
        <v>0</v>
      </c>
      <c r="AL2578" t="e">
        <f t="shared" si="526"/>
        <v>#N/A</v>
      </c>
      <c r="AM2578" t="e">
        <f t="shared" si="527"/>
        <v>#N/A</v>
      </c>
      <c r="AN2578" t="e">
        <f t="shared" si="528"/>
        <v>#N/A</v>
      </c>
      <c r="AO2578" s="261" t="e">
        <f t="shared" si="529"/>
        <v>#N/A</v>
      </c>
      <c r="AP2578" s="261" t="e">
        <f t="shared" si="530"/>
        <v>#N/A</v>
      </c>
      <c r="AQ2578" s="261" t="e">
        <f t="shared" si="531"/>
        <v>#N/A</v>
      </c>
      <c r="BB2578">
        <f t="shared" si="534"/>
        <v>0</v>
      </c>
      <c r="BC2578">
        <f t="shared" si="532"/>
        <v>0</v>
      </c>
      <c r="BD2578" s="28">
        <f t="shared" si="533"/>
        <v>0</v>
      </c>
    </row>
    <row r="2579" spans="37:56" x14ac:dyDescent="0.25">
      <c r="AK2579">
        <v>0</v>
      </c>
      <c r="AL2579" t="e">
        <f t="shared" si="526"/>
        <v>#N/A</v>
      </c>
      <c r="AM2579" t="e">
        <f t="shared" si="527"/>
        <v>#N/A</v>
      </c>
      <c r="AN2579" t="e">
        <f t="shared" si="528"/>
        <v>#N/A</v>
      </c>
      <c r="AO2579" s="261" t="e">
        <f t="shared" si="529"/>
        <v>#N/A</v>
      </c>
      <c r="AP2579" s="261" t="e">
        <f t="shared" si="530"/>
        <v>#N/A</v>
      </c>
      <c r="AQ2579" s="261" t="e">
        <f t="shared" si="531"/>
        <v>#N/A</v>
      </c>
      <c r="BB2579">
        <f t="shared" si="534"/>
        <v>0</v>
      </c>
      <c r="BC2579">
        <f t="shared" si="532"/>
        <v>0</v>
      </c>
      <c r="BD2579" s="28">
        <f t="shared" si="533"/>
        <v>0</v>
      </c>
    </row>
    <row r="2580" spans="37:56" x14ac:dyDescent="0.25">
      <c r="AK2580">
        <v>0</v>
      </c>
      <c r="AL2580" t="e">
        <f t="shared" si="526"/>
        <v>#N/A</v>
      </c>
      <c r="AM2580" t="e">
        <f t="shared" si="527"/>
        <v>#N/A</v>
      </c>
      <c r="AN2580" t="e">
        <f t="shared" si="528"/>
        <v>#N/A</v>
      </c>
      <c r="AO2580" s="261" t="e">
        <f t="shared" si="529"/>
        <v>#N/A</v>
      </c>
      <c r="AP2580" s="261" t="e">
        <f t="shared" si="530"/>
        <v>#N/A</v>
      </c>
      <c r="AQ2580" s="261" t="e">
        <f t="shared" si="531"/>
        <v>#N/A</v>
      </c>
      <c r="BB2580">
        <f t="shared" si="534"/>
        <v>0</v>
      </c>
      <c r="BC2580">
        <f t="shared" si="532"/>
        <v>0</v>
      </c>
      <c r="BD2580" s="28">
        <f t="shared" si="533"/>
        <v>0</v>
      </c>
    </row>
    <row r="2581" spans="37:56" x14ac:dyDescent="0.25">
      <c r="AK2581">
        <v>0</v>
      </c>
      <c r="AL2581" t="e">
        <f t="shared" si="526"/>
        <v>#N/A</v>
      </c>
      <c r="AM2581" t="e">
        <f t="shared" si="527"/>
        <v>#N/A</v>
      </c>
      <c r="AN2581" t="e">
        <f t="shared" si="528"/>
        <v>#N/A</v>
      </c>
      <c r="AO2581" s="261" t="e">
        <f t="shared" si="529"/>
        <v>#N/A</v>
      </c>
      <c r="AP2581" s="261" t="e">
        <f t="shared" si="530"/>
        <v>#N/A</v>
      </c>
      <c r="AQ2581" s="261" t="e">
        <f t="shared" si="531"/>
        <v>#N/A</v>
      </c>
      <c r="BB2581">
        <f t="shared" si="534"/>
        <v>0</v>
      </c>
      <c r="BC2581">
        <f t="shared" si="532"/>
        <v>0</v>
      </c>
      <c r="BD2581" s="28">
        <f t="shared" si="533"/>
        <v>0</v>
      </c>
    </row>
    <row r="2582" spans="37:56" x14ac:dyDescent="0.25">
      <c r="AK2582">
        <v>0</v>
      </c>
      <c r="AL2582" t="e">
        <f t="shared" si="526"/>
        <v>#N/A</v>
      </c>
      <c r="AM2582" t="e">
        <f t="shared" si="527"/>
        <v>#N/A</v>
      </c>
      <c r="AN2582" t="e">
        <f t="shared" si="528"/>
        <v>#N/A</v>
      </c>
      <c r="AO2582" s="261" t="e">
        <f t="shared" si="529"/>
        <v>#N/A</v>
      </c>
      <c r="AP2582" s="261" t="e">
        <f t="shared" si="530"/>
        <v>#N/A</v>
      </c>
      <c r="AQ2582" s="261" t="e">
        <f t="shared" si="531"/>
        <v>#N/A</v>
      </c>
      <c r="BB2582">
        <f t="shared" si="534"/>
        <v>0</v>
      </c>
      <c r="BC2582">
        <f t="shared" si="532"/>
        <v>0</v>
      </c>
      <c r="BD2582" s="28">
        <f t="shared" si="533"/>
        <v>0</v>
      </c>
    </row>
    <row r="2583" spans="37:56" x14ac:dyDescent="0.25">
      <c r="AK2583">
        <v>0</v>
      </c>
      <c r="AL2583" t="e">
        <f t="shared" si="526"/>
        <v>#N/A</v>
      </c>
      <c r="AM2583" t="e">
        <f t="shared" si="527"/>
        <v>#N/A</v>
      </c>
      <c r="AN2583" t="e">
        <f t="shared" si="528"/>
        <v>#N/A</v>
      </c>
      <c r="AO2583" s="261" t="e">
        <f t="shared" si="529"/>
        <v>#N/A</v>
      </c>
      <c r="AP2583" s="261" t="e">
        <f t="shared" si="530"/>
        <v>#N/A</v>
      </c>
      <c r="AQ2583" s="261" t="e">
        <f t="shared" si="531"/>
        <v>#N/A</v>
      </c>
      <c r="BB2583">
        <f t="shared" si="534"/>
        <v>0</v>
      </c>
      <c r="BC2583">
        <f t="shared" si="532"/>
        <v>0</v>
      </c>
      <c r="BD2583" s="28">
        <f t="shared" si="533"/>
        <v>0</v>
      </c>
    </row>
    <row r="2584" spans="37:56" x14ac:dyDescent="0.25">
      <c r="AK2584">
        <v>0</v>
      </c>
      <c r="AL2584" t="e">
        <f t="shared" si="526"/>
        <v>#N/A</v>
      </c>
      <c r="AM2584" t="e">
        <f t="shared" si="527"/>
        <v>#N/A</v>
      </c>
      <c r="AN2584" t="e">
        <f t="shared" si="528"/>
        <v>#N/A</v>
      </c>
      <c r="AO2584" s="261" t="e">
        <f t="shared" si="529"/>
        <v>#N/A</v>
      </c>
      <c r="AP2584" s="261" t="e">
        <f t="shared" si="530"/>
        <v>#N/A</v>
      </c>
      <c r="AQ2584" s="261" t="e">
        <f t="shared" si="531"/>
        <v>#N/A</v>
      </c>
      <c r="BB2584">
        <f t="shared" si="534"/>
        <v>0</v>
      </c>
      <c r="BC2584">
        <f t="shared" si="532"/>
        <v>0</v>
      </c>
      <c r="BD2584" s="28">
        <f t="shared" si="533"/>
        <v>0</v>
      </c>
    </row>
    <row r="2585" spans="37:56" x14ac:dyDescent="0.25">
      <c r="AK2585">
        <v>0</v>
      </c>
      <c r="AL2585" t="e">
        <f t="shared" si="526"/>
        <v>#N/A</v>
      </c>
      <c r="AM2585" t="e">
        <f t="shared" si="527"/>
        <v>#N/A</v>
      </c>
      <c r="AN2585" t="e">
        <f t="shared" si="528"/>
        <v>#N/A</v>
      </c>
      <c r="AO2585" s="261" t="e">
        <f t="shared" si="529"/>
        <v>#N/A</v>
      </c>
      <c r="AP2585" s="261" t="e">
        <f t="shared" si="530"/>
        <v>#N/A</v>
      </c>
      <c r="AQ2585" s="261" t="e">
        <f t="shared" si="531"/>
        <v>#N/A</v>
      </c>
      <c r="BB2585">
        <f t="shared" si="534"/>
        <v>0</v>
      </c>
      <c r="BC2585">
        <f t="shared" si="532"/>
        <v>0</v>
      </c>
      <c r="BD2585" s="28">
        <f t="shared" si="533"/>
        <v>0</v>
      </c>
    </row>
    <row r="2586" spans="37:56" x14ac:dyDescent="0.25">
      <c r="AK2586">
        <v>0</v>
      </c>
      <c r="AL2586" t="e">
        <f t="shared" si="526"/>
        <v>#N/A</v>
      </c>
      <c r="AM2586" t="e">
        <f t="shared" si="527"/>
        <v>#N/A</v>
      </c>
      <c r="AN2586" t="e">
        <f t="shared" si="528"/>
        <v>#N/A</v>
      </c>
      <c r="AO2586" s="261" t="e">
        <f t="shared" si="529"/>
        <v>#N/A</v>
      </c>
      <c r="AP2586" s="261" t="e">
        <f t="shared" si="530"/>
        <v>#N/A</v>
      </c>
      <c r="AQ2586" s="261" t="e">
        <f t="shared" si="531"/>
        <v>#N/A</v>
      </c>
      <c r="BB2586">
        <f t="shared" si="534"/>
        <v>0</v>
      </c>
      <c r="BC2586">
        <f t="shared" si="532"/>
        <v>0</v>
      </c>
      <c r="BD2586" s="28">
        <f t="shared" si="533"/>
        <v>0</v>
      </c>
    </row>
    <row r="2587" spans="37:56" x14ac:dyDescent="0.25">
      <c r="AK2587">
        <v>0</v>
      </c>
      <c r="AL2587" t="e">
        <f t="shared" si="526"/>
        <v>#N/A</v>
      </c>
      <c r="AM2587" t="e">
        <f t="shared" si="527"/>
        <v>#N/A</v>
      </c>
      <c r="AN2587" t="e">
        <f t="shared" si="528"/>
        <v>#N/A</v>
      </c>
      <c r="AO2587" s="261" t="e">
        <f t="shared" si="529"/>
        <v>#N/A</v>
      </c>
      <c r="AP2587" s="261" t="e">
        <f t="shared" si="530"/>
        <v>#N/A</v>
      </c>
      <c r="AQ2587" s="261" t="e">
        <f t="shared" si="531"/>
        <v>#N/A</v>
      </c>
      <c r="BB2587">
        <f t="shared" si="534"/>
        <v>0</v>
      </c>
      <c r="BC2587">
        <f t="shared" si="532"/>
        <v>0</v>
      </c>
      <c r="BD2587" s="28">
        <f t="shared" si="533"/>
        <v>0</v>
      </c>
    </row>
    <row r="2588" spans="37:56" x14ac:dyDescent="0.25">
      <c r="AK2588">
        <v>0</v>
      </c>
      <c r="AL2588" t="e">
        <f t="shared" si="526"/>
        <v>#N/A</v>
      </c>
      <c r="AM2588" t="e">
        <f t="shared" si="527"/>
        <v>#N/A</v>
      </c>
      <c r="AN2588" t="e">
        <f t="shared" si="528"/>
        <v>#N/A</v>
      </c>
      <c r="AO2588" s="261" t="e">
        <f t="shared" si="529"/>
        <v>#N/A</v>
      </c>
      <c r="AP2588" s="261" t="e">
        <f t="shared" si="530"/>
        <v>#N/A</v>
      </c>
      <c r="AQ2588" s="261" t="e">
        <f t="shared" si="531"/>
        <v>#N/A</v>
      </c>
      <c r="BB2588">
        <f t="shared" si="534"/>
        <v>0</v>
      </c>
      <c r="BC2588">
        <f t="shared" si="532"/>
        <v>0</v>
      </c>
      <c r="BD2588" s="28">
        <f t="shared" si="533"/>
        <v>0</v>
      </c>
    </row>
    <row r="2589" spans="37:56" x14ac:dyDescent="0.25">
      <c r="AK2589">
        <v>0</v>
      </c>
      <c r="AL2589" t="e">
        <f t="shared" si="526"/>
        <v>#N/A</v>
      </c>
      <c r="AM2589" t="e">
        <f t="shared" si="527"/>
        <v>#N/A</v>
      </c>
      <c r="AN2589" t="e">
        <f t="shared" si="528"/>
        <v>#N/A</v>
      </c>
      <c r="AO2589" s="261" t="e">
        <f t="shared" si="529"/>
        <v>#N/A</v>
      </c>
      <c r="AP2589" s="261" t="e">
        <f t="shared" si="530"/>
        <v>#N/A</v>
      </c>
      <c r="AQ2589" s="261" t="e">
        <f t="shared" si="531"/>
        <v>#N/A</v>
      </c>
      <c r="BB2589">
        <f t="shared" si="534"/>
        <v>0</v>
      </c>
      <c r="BC2589">
        <f t="shared" si="532"/>
        <v>0</v>
      </c>
      <c r="BD2589" s="28">
        <f t="shared" si="533"/>
        <v>0</v>
      </c>
    </row>
    <row r="2590" spans="37:56" x14ac:dyDescent="0.25">
      <c r="AK2590">
        <v>0</v>
      </c>
      <c r="AL2590" t="e">
        <f t="shared" si="526"/>
        <v>#N/A</v>
      </c>
      <c r="AM2590" t="e">
        <f t="shared" si="527"/>
        <v>#N/A</v>
      </c>
      <c r="AN2590" t="e">
        <f t="shared" si="528"/>
        <v>#N/A</v>
      </c>
      <c r="AO2590" s="261" t="e">
        <f t="shared" si="529"/>
        <v>#N/A</v>
      </c>
      <c r="AP2590" s="261" t="e">
        <f t="shared" si="530"/>
        <v>#N/A</v>
      </c>
      <c r="AQ2590" s="261" t="e">
        <f t="shared" si="531"/>
        <v>#N/A</v>
      </c>
      <c r="BB2590">
        <f t="shared" si="534"/>
        <v>0</v>
      </c>
      <c r="BC2590">
        <f t="shared" si="532"/>
        <v>0</v>
      </c>
      <c r="BD2590" s="28">
        <f t="shared" si="533"/>
        <v>0</v>
      </c>
    </row>
    <row r="2591" spans="37:56" x14ac:dyDescent="0.25">
      <c r="AK2591">
        <v>0</v>
      </c>
      <c r="AL2591" t="e">
        <f t="shared" si="526"/>
        <v>#N/A</v>
      </c>
      <c r="AM2591" t="e">
        <f t="shared" si="527"/>
        <v>#N/A</v>
      </c>
      <c r="AN2591" t="e">
        <f t="shared" si="528"/>
        <v>#N/A</v>
      </c>
      <c r="AO2591" s="261" t="e">
        <f t="shared" si="529"/>
        <v>#N/A</v>
      </c>
      <c r="AP2591" s="261" t="e">
        <f t="shared" si="530"/>
        <v>#N/A</v>
      </c>
      <c r="AQ2591" s="261" t="e">
        <f t="shared" si="531"/>
        <v>#N/A</v>
      </c>
      <c r="BB2591">
        <f t="shared" si="534"/>
        <v>0</v>
      </c>
      <c r="BC2591">
        <f t="shared" si="532"/>
        <v>0</v>
      </c>
      <c r="BD2591" s="28">
        <f t="shared" si="533"/>
        <v>0</v>
      </c>
    </row>
    <row r="2592" spans="37:56" x14ac:dyDescent="0.25">
      <c r="AK2592">
        <v>0</v>
      </c>
      <c r="AL2592" t="e">
        <f t="shared" si="526"/>
        <v>#N/A</v>
      </c>
      <c r="AM2592" t="e">
        <f t="shared" si="527"/>
        <v>#N/A</v>
      </c>
      <c r="AN2592" t="e">
        <f t="shared" si="528"/>
        <v>#N/A</v>
      </c>
      <c r="AO2592" s="261" t="e">
        <f t="shared" si="529"/>
        <v>#N/A</v>
      </c>
      <c r="AP2592" s="261" t="e">
        <f t="shared" si="530"/>
        <v>#N/A</v>
      </c>
      <c r="AQ2592" s="261" t="e">
        <f t="shared" si="531"/>
        <v>#N/A</v>
      </c>
      <c r="BB2592">
        <f t="shared" si="534"/>
        <v>0</v>
      </c>
      <c r="BC2592">
        <f t="shared" si="532"/>
        <v>0</v>
      </c>
      <c r="BD2592" s="28">
        <f t="shared" si="533"/>
        <v>0</v>
      </c>
    </row>
    <row r="2593" spans="37:56" x14ac:dyDescent="0.25">
      <c r="AK2593">
        <v>0</v>
      </c>
      <c r="AL2593" t="e">
        <f t="shared" si="526"/>
        <v>#N/A</v>
      </c>
      <c r="AM2593" t="e">
        <f t="shared" si="527"/>
        <v>#N/A</v>
      </c>
      <c r="AN2593" t="e">
        <f t="shared" si="528"/>
        <v>#N/A</v>
      </c>
      <c r="AO2593" s="261" t="e">
        <f t="shared" si="529"/>
        <v>#N/A</v>
      </c>
      <c r="AP2593" s="261" t="e">
        <f t="shared" si="530"/>
        <v>#N/A</v>
      </c>
      <c r="AQ2593" s="261" t="e">
        <f t="shared" si="531"/>
        <v>#N/A</v>
      </c>
      <c r="BB2593">
        <f t="shared" si="534"/>
        <v>0</v>
      </c>
      <c r="BC2593">
        <f t="shared" si="532"/>
        <v>0</v>
      </c>
      <c r="BD2593" s="28">
        <f t="shared" si="533"/>
        <v>0</v>
      </c>
    </row>
    <row r="2594" spans="37:56" x14ac:dyDescent="0.25">
      <c r="AK2594">
        <v>0</v>
      </c>
      <c r="AL2594" t="e">
        <f t="shared" si="526"/>
        <v>#N/A</v>
      </c>
      <c r="AM2594" t="e">
        <f t="shared" si="527"/>
        <v>#N/A</v>
      </c>
      <c r="AN2594" t="e">
        <f t="shared" si="528"/>
        <v>#N/A</v>
      </c>
      <c r="AO2594" s="261" t="e">
        <f t="shared" si="529"/>
        <v>#N/A</v>
      </c>
      <c r="AP2594" s="261" t="e">
        <f t="shared" si="530"/>
        <v>#N/A</v>
      </c>
      <c r="AQ2594" s="261" t="e">
        <f t="shared" si="531"/>
        <v>#N/A</v>
      </c>
      <c r="BB2594">
        <f t="shared" si="534"/>
        <v>0</v>
      </c>
      <c r="BC2594">
        <f t="shared" si="532"/>
        <v>0</v>
      </c>
      <c r="BD2594" s="28">
        <f t="shared" si="533"/>
        <v>0</v>
      </c>
    </row>
    <row r="2595" spans="37:56" x14ac:dyDescent="0.25">
      <c r="AK2595">
        <v>0</v>
      </c>
      <c r="AL2595" t="e">
        <f t="shared" si="526"/>
        <v>#N/A</v>
      </c>
      <c r="AM2595" t="e">
        <f t="shared" si="527"/>
        <v>#N/A</v>
      </c>
      <c r="AN2595" t="e">
        <f t="shared" si="528"/>
        <v>#N/A</v>
      </c>
      <c r="AO2595" s="261" t="e">
        <f t="shared" si="529"/>
        <v>#N/A</v>
      </c>
      <c r="AP2595" s="261" t="e">
        <f t="shared" si="530"/>
        <v>#N/A</v>
      </c>
      <c r="AQ2595" s="261" t="e">
        <f t="shared" si="531"/>
        <v>#N/A</v>
      </c>
      <c r="BB2595">
        <f t="shared" si="534"/>
        <v>0</v>
      </c>
      <c r="BC2595">
        <f t="shared" si="532"/>
        <v>0</v>
      </c>
      <c r="BD2595" s="28">
        <f t="shared" si="533"/>
        <v>0</v>
      </c>
    </row>
    <row r="2596" spans="37:56" x14ac:dyDescent="0.25">
      <c r="AK2596">
        <v>0</v>
      </c>
      <c r="AL2596" t="e">
        <f t="shared" si="526"/>
        <v>#N/A</v>
      </c>
      <c r="AM2596" t="e">
        <f t="shared" si="527"/>
        <v>#N/A</v>
      </c>
      <c r="AN2596" t="e">
        <f t="shared" si="528"/>
        <v>#N/A</v>
      </c>
      <c r="AO2596" s="261" t="e">
        <f t="shared" si="529"/>
        <v>#N/A</v>
      </c>
      <c r="AP2596" s="261" t="e">
        <f t="shared" si="530"/>
        <v>#N/A</v>
      </c>
      <c r="AQ2596" s="261" t="e">
        <f t="shared" si="531"/>
        <v>#N/A</v>
      </c>
      <c r="BB2596">
        <f t="shared" si="534"/>
        <v>0</v>
      </c>
      <c r="BC2596">
        <f t="shared" si="532"/>
        <v>0</v>
      </c>
      <c r="BD2596" s="28">
        <f t="shared" si="533"/>
        <v>0</v>
      </c>
    </row>
    <row r="2597" spans="37:56" x14ac:dyDescent="0.25">
      <c r="AK2597">
        <v>0</v>
      </c>
      <c r="AL2597" t="e">
        <f t="shared" si="526"/>
        <v>#N/A</v>
      </c>
      <c r="AM2597" t="e">
        <f t="shared" si="527"/>
        <v>#N/A</v>
      </c>
      <c r="AN2597" t="e">
        <f t="shared" si="528"/>
        <v>#N/A</v>
      </c>
      <c r="AO2597" s="261" t="e">
        <f t="shared" si="529"/>
        <v>#N/A</v>
      </c>
      <c r="AP2597" s="261" t="e">
        <f t="shared" si="530"/>
        <v>#N/A</v>
      </c>
      <c r="AQ2597" s="261" t="e">
        <f t="shared" si="531"/>
        <v>#N/A</v>
      </c>
      <c r="BB2597">
        <f t="shared" si="534"/>
        <v>0</v>
      </c>
      <c r="BC2597">
        <f t="shared" si="532"/>
        <v>0</v>
      </c>
      <c r="BD2597" s="28">
        <f t="shared" si="533"/>
        <v>0</v>
      </c>
    </row>
    <row r="2598" spans="37:56" x14ac:dyDescent="0.25">
      <c r="AK2598">
        <v>0</v>
      </c>
      <c r="AL2598" t="e">
        <f t="shared" si="526"/>
        <v>#N/A</v>
      </c>
      <c r="AM2598" t="e">
        <f t="shared" si="527"/>
        <v>#N/A</v>
      </c>
      <c r="AN2598" t="e">
        <f t="shared" si="528"/>
        <v>#N/A</v>
      </c>
      <c r="AO2598" s="261" t="e">
        <f t="shared" si="529"/>
        <v>#N/A</v>
      </c>
      <c r="AP2598" s="261" t="e">
        <f t="shared" si="530"/>
        <v>#N/A</v>
      </c>
      <c r="AQ2598" s="261" t="e">
        <f t="shared" si="531"/>
        <v>#N/A</v>
      </c>
      <c r="BB2598">
        <f t="shared" si="534"/>
        <v>0</v>
      </c>
      <c r="BC2598">
        <f t="shared" si="532"/>
        <v>0</v>
      </c>
      <c r="BD2598" s="28">
        <f t="shared" si="533"/>
        <v>0</v>
      </c>
    </row>
    <row r="2599" spans="37:56" x14ac:dyDescent="0.25">
      <c r="AK2599">
        <v>0</v>
      </c>
      <c r="AL2599" t="e">
        <f t="shared" si="526"/>
        <v>#N/A</v>
      </c>
      <c r="AM2599" t="e">
        <f t="shared" si="527"/>
        <v>#N/A</v>
      </c>
      <c r="AN2599" t="e">
        <f t="shared" si="528"/>
        <v>#N/A</v>
      </c>
      <c r="AO2599" s="261" t="e">
        <f t="shared" si="529"/>
        <v>#N/A</v>
      </c>
      <c r="AP2599" s="261" t="e">
        <f t="shared" si="530"/>
        <v>#N/A</v>
      </c>
      <c r="AQ2599" s="261" t="e">
        <f t="shared" si="531"/>
        <v>#N/A</v>
      </c>
      <c r="BB2599">
        <f t="shared" si="534"/>
        <v>0</v>
      </c>
      <c r="BC2599">
        <f t="shared" si="532"/>
        <v>0</v>
      </c>
      <c r="BD2599" s="28">
        <f t="shared" si="533"/>
        <v>0</v>
      </c>
    </row>
    <row r="2600" spans="37:56" x14ac:dyDescent="0.25">
      <c r="AK2600">
        <v>0</v>
      </c>
      <c r="AL2600" t="e">
        <f t="shared" si="526"/>
        <v>#N/A</v>
      </c>
      <c r="AM2600" t="e">
        <f t="shared" si="527"/>
        <v>#N/A</v>
      </c>
      <c r="AN2600" t="e">
        <f t="shared" si="528"/>
        <v>#N/A</v>
      </c>
      <c r="AO2600" s="261" t="e">
        <f t="shared" si="529"/>
        <v>#N/A</v>
      </c>
      <c r="AP2600" s="261" t="e">
        <f t="shared" si="530"/>
        <v>#N/A</v>
      </c>
      <c r="AQ2600" s="261" t="e">
        <f t="shared" si="531"/>
        <v>#N/A</v>
      </c>
      <c r="BB2600">
        <f t="shared" si="534"/>
        <v>0</v>
      </c>
      <c r="BC2600">
        <f t="shared" si="532"/>
        <v>0</v>
      </c>
      <c r="BD2600" s="28">
        <f t="shared" si="533"/>
        <v>0</v>
      </c>
    </row>
    <row r="2601" spans="37:56" x14ac:dyDescent="0.25">
      <c r="AK2601">
        <v>0</v>
      </c>
      <c r="AL2601" t="e">
        <f t="shared" si="526"/>
        <v>#N/A</v>
      </c>
      <c r="AM2601" t="e">
        <f t="shared" si="527"/>
        <v>#N/A</v>
      </c>
      <c r="AN2601" t="e">
        <f t="shared" si="528"/>
        <v>#N/A</v>
      </c>
      <c r="AO2601" s="261" t="e">
        <f t="shared" si="529"/>
        <v>#N/A</v>
      </c>
      <c r="AP2601" s="261" t="e">
        <f t="shared" si="530"/>
        <v>#N/A</v>
      </c>
      <c r="AQ2601" s="261" t="e">
        <f t="shared" si="531"/>
        <v>#N/A</v>
      </c>
      <c r="BB2601">
        <f t="shared" si="534"/>
        <v>0</v>
      </c>
      <c r="BC2601">
        <f t="shared" si="532"/>
        <v>0</v>
      </c>
      <c r="BD2601" s="28">
        <f t="shared" si="533"/>
        <v>0</v>
      </c>
    </row>
    <row r="2602" spans="37:56" x14ac:dyDescent="0.25">
      <c r="AK2602">
        <v>0</v>
      </c>
      <c r="AL2602" t="e">
        <f t="shared" si="526"/>
        <v>#N/A</v>
      </c>
      <c r="AM2602" t="e">
        <f t="shared" si="527"/>
        <v>#N/A</v>
      </c>
      <c r="AN2602" t="e">
        <f t="shared" si="528"/>
        <v>#N/A</v>
      </c>
      <c r="AO2602" s="261" t="e">
        <f t="shared" si="529"/>
        <v>#N/A</v>
      </c>
      <c r="AP2602" s="261" t="e">
        <f t="shared" si="530"/>
        <v>#N/A</v>
      </c>
      <c r="AQ2602" s="261" t="e">
        <f t="shared" si="531"/>
        <v>#N/A</v>
      </c>
      <c r="BB2602">
        <f t="shared" si="534"/>
        <v>0</v>
      </c>
      <c r="BC2602">
        <f t="shared" si="532"/>
        <v>0</v>
      </c>
      <c r="BD2602" s="28">
        <f t="shared" si="533"/>
        <v>0</v>
      </c>
    </row>
    <row r="2603" spans="37:56" x14ac:dyDescent="0.25">
      <c r="AK2603">
        <v>0</v>
      </c>
      <c r="AL2603" t="e">
        <f t="shared" si="526"/>
        <v>#N/A</v>
      </c>
      <c r="AM2603" t="e">
        <f t="shared" si="527"/>
        <v>#N/A</v>
      </c>
      <c r="AN2603" t="e">
        <f t="shared" si="528"/>
        <v>#N/A</v>
      </c>
      <c r="AO2603" s="261" t="e">
        <f t="shared" si="529"/>
        <v>#N/A</v>
      </c>
      <c r="AP2603" s="261" t="e">
        <f t="shared" si="530"/>
        <v>#N/A</v>
      </c>
      <c r="AQ2603" s="261" t="e">
        <f t="shared" si="531"/>
        <v>#N/A</v>
      </c>
      <c r="BB2603">
        <f t="shared" si="534"/>
        <v>0</v>
      </c>
      <c r="BC2603">
        <f t="shared" si="532"/>
        <v>0</v>
      </c>
      <c r="BD2603" s="28">
        <f t="shared" si="533"/>
        <v>0</v>
      </c>
    </row>
    <row r="2604" spans="37:56" x14ac:dyDescent="0.25">
      <c r="AK2604">
        <v>0</v>
      </c>
      <c r="AL2604" t="e">
        <f t="shared" si="526"/>
        <v>#N/A</v>
      </c>
      <c r="AM2604" t="e">
        <f t="shared" si="527"/>
        <v>#N/A</v>
      </c>
      <c r="AN2604" t="e">
        <f t="shared" si="528"/>
        <v>#N/A</v>
      </c>
      <c r="AO2604" s="261" t="e">
        <f t="shared" si="529"/>
        <v>#N/A</v>
      </c>
      <c r="AP2604" s="261" t="e">
        <f t="shared" si="530"/>
        <v>#N/A</v>
      </c>
      <c r="AQ2604" s="261" t="e">
        <f t="shared" si="531"/>
        <v>#N/A</v>
      </c>
      <c r="BB2604">
        <f t="shared" si="534"/>
        <v>0</v>
      </c>
      <c r="BC2604">
        <f t="shared" si="532"/>
        <v>0</v>
      </c>
      <c r="BD2604" s="28">
        <f t="shared" si="533"/>
        <v>0</v>
      </c>
    </row>
    <row r="2605" spans="37:56" x14ac:dyDescent="0.25">
      <c r="AK2605">
        <v>0</v>
      </c>
      <c r="AL2605" t="e">
        <f t="shared" si="526"/>
        <v>#N/A</v>
      </c>
      <c r="AM2605" t="e">
        <f t="shared" si="527"/>
        <v>#N/A</v>
      </c>
      <c r="AN2605" t="e">
        <f t="shared" si="528"/>
        <v>#N/A</v>
      </c>
      <c r="AO2605" s="261" t="e">
        <f t="shared" si="529"/>
        <v>#N/A</v>
      </c>
      <c r="AP2605" s="261" t="e">
        <f t="shared" si="530"/>
        <v>#N/A</v>
      </c>
      <c r="AQ2605" s="261" t="e">
        <f t="shared" si="531"/>
        <v>#N/A</v>
      </c>
      <c r="BB2605">
        <f t="shared" si="534"/>
        <v>0</v>
      </c>
      <c r="BC2605">
        <f t="shared" si="532"/>
        <v>0</v>
      </c>
      <c r="BD2605" s="28">
        <f t="shared" si="533"/>
        <v>0</v>
      </c>
    </row>
    <row r="2606" spans="37:56" x14ac:dyDescent="0.25">
      <c r="AK2606">
        <v>0</v>
      </c>
      <c r="AL2606" t="e">
        <f t="shared" si="526"/>
        <v>#N/A</v>
      </c>
      <c r="AM2606" t="e">
        <f t="shared" si="527"/>
        <v>#N/A</v>
      </c>
      <c r="AN2606" t="e">
        <f t="shared" si="528"/>
        <v>#N/A</v>
      </c>
      <c r="AO2606" s="261" t="e">
        <f t="shared" si="529"/>
        <v>#N/A</v>
      </c>
      <c r="AP2606" s="261" t="e">
        <f t="shared" si="530"/>
        <v>#N/A</v>
      </c>
      <c r="AQ2606" s="261" t="e">
        <f t="shared" si="531"/>
        <v>#N/A</v>
      </c>
      <c r="BB2606">
        <f t="shared" si="534"/>
        <v>0</v>
      </c>
      <c r="BC2606">
        <f t="shared" si="532"/>
        <v>0</v>
      </c>
      <c r="BD2606" s="28">
        <f t="shared" si="533"/>
        <v>0</v>
      </c>
    </row>
    <row r="2607" spans="37:56" x14ac:dyDescent="0.25">
      <c r="AK2607">
        <v>0</v>
      </c>
      <c r="AL2607" t="e">
        <f t="shared" si="526"/>
        <v>#N/A</v>
      </c>
      <c r="AM2607" t="e">
        <f t="shared" si="527"/>
        <v>#N/A</v>
      </c>
      <c r="AN2607" t="e">
        <f t="shared" si="528"/>
        <v>#N/A</v>
      </c>
      <c r="AO2607" s="261" t="e">
        <f t="shared" si="529"/>
        <v>#N/A</v>
      </c>
      <c r="AP2607" s="261" t="e">
        <f t="shared" si="530"/>
        <v>#N/A</v>
      </c>
      <c r="AQ2607" s="261" t="e">
        <f t="shared" si="531"/>
        <v>#N/A</v>
      </c>
      <c r="BB2607">
        <f t="shared" si="534"/>
        <v>0</v>
      </c>
      <c r="BC2607">
        <f t="shared" si="532"/>
        <v>0</v>
      </c>
      <c r="BD2607" s="28">
        <f t="shared" si="533"/>
        <v>0</v>
      </c>
    </row>
    <row r="2608" spans="37:56" x14ac:dyDescent="0.25">
      <c r="AK2608">
        <v>0</v>
      </c>
      <c r="AL2608" t="e">
        <f t="shared" si="526"/>
        <v>#N/A</v>
      </c>
      <c r="AM2608" t="e">
        <f t="shared" si="527"/>
        <v>#N/A</v>
      </c>
      <c r="AN2608" t="e">
        <f t="shared" si="528"/>
        <v>#N/A</v>
      </c>
      <c r="AO2608" s="261" t="e">
        <f t="shared" si="529"/>
        <v>#N/A</v>
      </c>
      <c r="AP2608" s="261" t="e">
        <f t="shared" si="530"/>
        <v>#N/A</v>
      </c>
      <c r="AQ2608" s="261" t="e">
        <f t="shared" si="531"/>
        <v>#N/A</v>
      </c>
      <c r="BB2608">
        <f t="shared" si="534"/>
        <v>0</v>
      </c>
      <c r="BC2608">
        <f t="shared" si="532"/>
        <v>0</v>
      </c>
      <c r="BD2608" s="28">
        <f t="shared" si="533"/>
        <v>0</v>
      </c>
    </row>
    <row r="2609" spans="37:56" x14ac:dyDescent="0.25">
      <c r="AK2609">
        <v>0</v>
      </c>
      <c r="AL2609" t="e">
        <f t="shared" si="526"/>
        <v>#N/A</v>
      </c>
      <c r="AM2609" t="e">
        <f t="shared" si="527"/>
        <v>#N/A</v>
      </c>
      <c r="AN2609" t="e">
        <f t="shared" si="528"/>
        <v>#N/A</v>
      </c>
      <c r="AO2609" s="261" t="e">
        <f t="shared" si="529"/>
        <v>#N/A</v>
      </c>
      <c r="AP2609" s="261" t="e">
        <f t="shared" si="530"/>
        <v>#N/A</v>
      </c>
      <c r="AQ2609" s="261" t="e">
        <f t="shared" si="531"/>
        <v>#N/A</v>
      </c>
      <c r="BB2609">
        <f t="shared" si="534"/>
        <v>0</v>
      </c>
      <c r="BC2609">
        <f t="shared" si="532"/>
        <v>0</v>
      </c>
      <c r="BD2609" s="28">
        <f t="shared" si="533"/>
        <v>0</v>
      </c>
    </row>
    <row r="2610" spans="37:56" x14ac:dyDescent="0.25">
      <c r="AK2610">
        <v>0</v>
      </c>
      <c r="AL2610" t="e">
        <f t="shared" si="526"/>
        <v>#N/A</v>
      </c>
      <c r="AM2610" t="e">
        <f t="shared" si="527"/>
        <v>#N/A</v>
      </c>
      <c r="AN2610" t="e">
        <f t="shared" si="528"/>
        <v>#N/A</v>
      </c>
      <c r="AO2610" s="261" t="e">
        <f t="shared" si="529"/>
        <v>#N/A</v>
      </c>
      <c r="AP2610" s="261" t="e">
        <f t="shared" si="530"/>
        <v>#N/A</v>
      </c>
      <c r="AQ2610" s="261" t="e">
        <f t="shared" si="531"/>
        <v>#N/A</v>
      </c>
      <c r="BB2610">
        <f t="shared" si="534"/>
        <v>0</v>
      </c>
      <c r="BC2610">
        <f t="shared" si="532"/>
        <v>0</v>
      </c>
      <c r="BD2610" s="28">
        <f t="shared" si="533"/>
        <v>0</v>
      </c>
    </row>
    <row r="2611" spans="37:56" x14ac:dyDescent="0.25">
      <c r="AK2611">
        <v>0</v>
      </c>
      <c r="AL2611" t="e">
        <f t="shared" si="526"/>
        <v>#N/A</v>
      </c>
      <c r="AM2611" t="e">
        <f t="shared" si="527"/>
        <v>#N/A</v>
      </c>
      <c r="AN2611" t="e">
        <f t="shared" si="528"/>
        <v>#N/A</v>
      </c>
      <c r="AO2611" s="261" t="e">
        <f t="shared" si="529"/>
        <v>#N/A</v>
      </c>
      <c r="AP2611" s="261" t="e">
        <f t="shared" si="530"/>
        <v>#N/A</v>
      </c>
      <c r="AQ2611" s="261" t="e">
        <f t="shared" si="531"/>
        <v>#N/A</v>
      </c>
      <c r="BB2611">
        <f t="shared" si="534"/>
        <v>0</v>
      </c>
      <c r="BC2611">
        <f t="shared" si="532"/>
        <v>0</v>
      </c>
      <c r="BD2611" s="28">
        <f t="shared" si="533"/>
        <v>0</v>
      </c>
    </row>
    <row r="2612" spans="37:56" x14ac:dyDescent="0.25">
      <c r="AK2612">
        <v>0</v>
      </c>
      <c r="AL2612" t="e">
        <f t="shared" si="526"/>
        <v>#N/A</v>
      </c>
      <c r="AM2612" t="e">
        <f t="shared" si="527"/>
        <v>#N/A</v>
      </c>
      <c r="AN2612" t="e">
        <f t="shared" si="528"/>
        <v>#N/A</v>
      </c>
      <c r="AO2612" s="261" t="e">
        <f t="shared" si="529"/>
        <v>#N/A</v>
      </c>
      <c r="AP2612" s="261" t="e">
        <f t="shared" si="530"/>
        <v>#N/A</v>
      </c>
      <c r="AQ2612" s="261" t="e">
        <f t="shared" si="531"/>
        <v>#N/A</v>
      </c>
      <c r="BB2612">
        <f t="shared" si="534"/>
        <v>0</v>
      </c>
      <c r="BC2612">
        <f t="shared" si="532"/>
        <v>0</v>
      </c>
      <c r="BD2612" s="28">
        <f t="shared" si="533"/>
        <v>0</v>
      </c>
    </row>
    <row r="2613" spans="37:56" x14ac:dyDescent="0.25">
      <c r="AK2613">
        <v>0</v>
      </c>
      <c r="AL2613" t="e">
        <f t="shared" si="526"/>
        <v>#N/A</v>
      </c>
      <c r="AM2613" t="e">
        <f t="shared" si="527"/>
        <v>#N/A</v>
      </c>
      <c r="AN2613" t="e">
        <f t="shared" si="528"/>
        <v>#N/A</v>
      </c>
      <c r="AO2613" s="261" t="e">
        <f t="shared" si="529"/>
        <v>#N/A</v>
      </c>
      <c r="AP2613" s="261" t="e">
        <f t="shared" si="530"/>
        <v>#N/A</v>
      </c>
      <c r="AQ2613" s="261" t="e">
        <f t="shared" si="531"/>
        <v>#N/A</v>
      </c>
      <c r="BB2613">
        <f t="shared" si="534"/>
        <v>0</v>
      </c>
      <c r="BC2613">
        <f t="shared" si="532"/>
        <v>0</v>
      </c>
      <c r="BD2613" s="28">
        <f t="shared" si="533"/>
        <v>0</v>
      </c>
    </row>
    <row r="2614" spans="37:56" x14ac:dyDescent="0.25">
      <c r="AK2614">
        <v>0</v>
      </c>
      <c r="AL2614" t="e">
        <f t="shared" si="526"/>
        <v>#N/A</v>
      </c>
      <c r="AM2614" t="e">
        <f t="shared" si="527"/>
        <v>#N/A</v>
      </c>
      <c r="AN2614" t="e">
        <f t="shared" si="528"/>
        <v>#N/A</v>
      </c>
      <c r="AO2614" s="261" t="e">
        <f t="shared" si="529"/>
        <v>#N/A</v>
      </c>
      <c r="AP2614" s="261" t="e">
        <f t="shared" si="530"/>
        <v>#N/A</v>
      </c>
      <c r="AQ2614" s="261" t="e">
        <f t="shared" si="531"/>
        <v>#N/A</v>
      </c>
      <c r="BB2614">
        <f t="shared" si="534"/>
        <v>0</v>
      </c>
      <c r="BC2614">
        <f t="shared" si="532"/>
        <v>0</v>
      </c>
      <c r="BD2614" s="28">
        <f t="shared" si="533"/>
        <v>0</v>
      </c>
    </row>
    <row r="2615" spans="37:56" x14ac:dyDescent="0.25">
      <c r="AK2615">
        <v>0</v>
      </c>
      <c r="AL2615" t="e">
        <f t="shared" si="526"/>
        <v>#N/A</v>
      </c>
      <c r="AM2615" t="e">
        <f t="shared" si="527"/>
        <v>#N/A</v>
      </c>
      <c r="AN2615" t="e">
        <f t="shared" si="528"/>
        <v>#N/A</v>
      </c>
      <c r="AO2615" s="261" t="e">
        <f t="shared" si="529"/>
        <v>#N/A</v>
      </c>
      <c r="AP2615" s="261" t="e">
        <f t="shared" si="530"/>
        <v>#N/A</v>
      </c>
      <c r="AQ2615" s="261" t="e">
        <f t="shared" si="531"/>
        <v>#N/A</v>
      </c>
      <c r="BB2615">
        <f t="shared" si="534"/>
        <v>0</v>
      </c>
      <c r="BC2615">
        <f t="shared" si="532"/>
        <v>0</v>
      </c>
      <c r="BD2615" s="28">
        <f t="shared" si="533"/>
        <v>0</v>
      </c>
    </row>
    <row r="2616" spans="37:56" x14ac:dyDescent="0.25">
      <c r="AK2616">
        <v>0</v>
      </c>
      <c r="AL2616" t="e">
        <f t="shared" si="526"/>
        <v>#N/A</v>
      </c>
      <c r="AM2616" t="e">
        <f t="shared" si="527"/>
        <v>#N/A</v>
      </c>
      <c r="AN2616" t="e">
        <f t="shared" si="528"/>
        <v>#N/A</v>
      </c>
      <c r="AO2616" s="261" t="e">
        <f t="shared" si="529"/>
        <v>#N/A</v>
      </c>
      <c r="AP2616" s="261" t="e">
        <f t="shared" si="530"/>
        <v>#N/A</v>
      </c>
      <c r="AQ2616" s="261" t="e">
        <f t="shared" si="531"/>
        <v>#N/A</v>
      </c>
      <c r="BB2616">
        <f t="shared" si="534"/>
        <v>0</v>
      </c>
      <c r="BC2616">
        <f t="shared" si="532"/>
        <v>0</v>
      </c>
      <c r="BD2616" s="28">
        <f t="shared" si="533"/>
        <v>0</v>
      </c>
    </row>
    <row r="2617" spans="37:56" x14ac:dyDescent="0.25">
      <c r="AK2617">
        <v>0</v>
      </c>
      <c r="AL2617" t="e">
        <f t="shared" si="526"/>
        <v>#N/A</v>
      </c>
      <c r="AM2617" t="e">
        <f t="shared" si="527"/>
        <v>#N/A</v>
      </c>
      <c r="AN2617" t="e">
        <f t="shared" si="528"/>
        <v>#N/A</v>
      </c>
      <c r="AO2617" s="261" t="e">
        <f t="shared" si="529"/>
        <v>#N/A</v>
      </c>
      <c r="AP2617" s="261" t="e">
        <f t="shared" si="530"/>
        <v>#N/A</v>
      </c>
      <c r="AQ2617" s="261" t="e">
        <f t="shared" si="531"/>
        <v>#N/A</v>
      </c>
      <c r="BB2617">
        <f t="shared" si="534"/>
        <v>0</v>
      </c>
      <c r="BC2617">
        <f t="shared" si="532"/>
        <v>0</v>
      </c>
      <c r="BD2617" s="28">
        <f t="shared" si="533"/>
        <v>0</v>
      </c>
    </row>
    <row r="2618" spans="37:56" x14ac:dyDescent="0.25">
      <c r="AK2618">
        <v>0</v>
      </c>
      <c r="AL2618" t="e">
        <f t="shared" si="526"/>
        <v>#N/A</v>
      </c>
      <c r="AM2618" t="e">
        <f t="shared" si="527"/>
        <v>#N/A</v>
      </c>
      <c r="AN2618" t="e">
        <f t="shared" si="528"/>
        <v>#N/A</v>
      </c>
      <c r="AO2618" s="261" t="e">
        <f t="shared" si="529"/>
        <v>#N/A</v>
      </c>
      <c r="AP2618" s="261" t="e">
        <f t="shared" si="530"/>
        <v>#N/A</v>
      </c>
      <c r="AQ2618" s="261" t="e">
        <f t="shared" si="531"/>
        <v>#N/A</v>
      </c>
      <c r="BB2618">
        <f t="shared" si="534"/>
        <v>0</v>
      </c>
      <c r="BC2618">
        <f t="shared" si="532"/>
        <v>0</v>
      </c>
      <c r="BD2618" s="28">
        <f t="shared" si="533"/>
        <v>0</v>
      </c>
    </row>
    <row r="2619" spans="37:56" x14ac:dyDescent="0.25">
      <c r="AK2619">
        <v>0</v>
      </c>
      <c r="AL2619" t="e">
        <f t="shared" si="526"/>
        <v>#N/A</v>
      </c>
      <c r="AM2619" t="e">
        <f t="shared" si="527"/>
        <v>#N/A</v>
      </c>
      <c r="AN2619" t="e">
        <f t="shared" si="528"/>
        <v>#N/A</v>
      </c>
      <c r="AO2619" s="261" t="e">
        <f t="shared" si="529"/>
        <v>#N/A</v>
      </c>
      <c r="AP2619" s="261" t="e">
        <f t="shared" si="530"/>
        <v>#N/A</v>
      </c>
      <c r="AQ2619" s="261" t="e">
        <f t="shared" si="531"/>
        <v>#N/A</v>
      </c>
      <c r="BB2619">
        <f t="shared" si="534"/>
        <v>0</v>
      </c>
      <c r="BC2619">
        <f t="shared" si="532"/>
        <v>0</v>
      </c>
      <c r="BD2619" s="28">
        <f t="shared" si="533"/>
        <v>0</v>
      </c>
    </row>
    <row r="2620" spans="37:56" x14ac:dyDescent="0.25">
      <c r="AK2620">
        <v>0</v>
      </c>
      <c r="AL2620" t="e">
        <f t="shared" si="526"/>
        <v>#N/A</v>
      </c>
      <c r="AM2620" t="e">
        <f t="shared" si="527"/>
        <v>#N/A</v>
      </c>
      <c r="AN2620" t="e">
        <f t="shared" si="528"/>
        <v>#N/A</v>
      </c>
      <c r="AO2620" s="261" t="e">
        <f t="shared" si="529"/>
        <v>#N/A</v>
      </c>
      <c r="AP2620" s="261" t="e">
        <f t="shared" si="530"/>
        <v>#N/A</v>
      </c>
      <c r="AQ2620" s="261" t="e">
        <f t="shared" si="531"/>
        <v>#N/A</v>
      </c>
      <c r="BB2620">
        <f t="shared" si="534"/>
        <v>0</v>
      </c>
      <c r="BC2620">
        <f t="shared" si="532"/>
        <v>0</v>
      </c>
      <c r="BD2620" s="28">
        <f t="shared" si="533"/>
        <v>0</v>
      </c>
    </row>
    <row r="2621" spans="37:56" x14ac:dyDescent="0.25">
      <c r="AK2621">
        <v>0</v>
      </c>
      <c r="AL2621" t="e">
        <f t="shared" si="526"/>
        <v>#N/A</v>
      </c>
      <c r="AM2621" t="e">
        <f t="shared" si="527"/>
        <v>#N/A</v>
      </c>
      <c r="AN2621" t="e">
        <f t="shared" si="528"/>
        <v>#N/A</v>
      </c>
      <c r="AO2621" s="261" t="e">
        <f t="shared" si="529"/>
        <v>#N/A</v>
      </c>
      <c r="AP2621" s="261" t="e">
        <f t="shared" si="530"/>
        <v>#N/A</v>
      </c>
      <c r="AQ2621" s="261" t="e">
        <f t="shared" si="531"/>
        <v>#N/A</v>
      </c>
      <c r="BB2621">
        <f t="shared" si="534"/>
        <v>0</v>
      </c>
      <c r="BC2621">
        <f t="shared" si="532"/>
        <v>0</v>
      </c>
      <c r="BD2621" s="28">
        <f t="shared" si="533"/>
        <v>0</v>
      </c>
    </row>
    <row r="2622" spans="37:56" x14ac:dyDescent="0.25">
      <c r="AK2622">
        <v>0</v>
      </c>
      <c r="AL2622" t="e">
        <f t="shared" si="526"/>
        <v>#N/A</v>
      </c>
      <c r="AM2622" t="e">
        <f t="shared" si="527"/>
        <v>#N/A</v>
      </c>
      <c r="AN2622" t="e">
        <f t="shared" si="528"/>
        <v>#N/A</v>
      </c>
      <c r="AO2622" s="261" t="e">
        <f t="shared" si="529"/>
        <v>#N/A</v>
      </c>
      <c r="AP2622" s="261" t="e">
        <f t="shared" si="530"/>
        <v>#N/A</v>
      </c>
      <c r="AQ2622" s="261" t="e">
        <f t="shared" si="531"/>
        <v>#N/A</v>
      </c>
      <c r="BB2622">
        <f t="shared" si="534"/>
        <v>0</v>
      </c>
      <c r="BC2622">
        <f t="shared" si="532"/>
        <v>0</v>
      </c>
      <c r="BD2622" s="28">
        <f t="shared" si="533"/>
        <v>0</v>
      </c>
    </row>
    <row r="2623" spans="37:56" x14ac:dyDescent="0.25">
      <c r="AK2623">
        <v>0</v>
      </c>
      <c r="AL2623" t="e">
        <f t="shared" si="526"/>
        <v>#N/A</v>
      </c>
      <c r="AM2623" t="e">
        <f t="shared" si="527"/>
        <v>#N/A</v>
      </c>
      <c r="AN2623" t="e">
        <f t="shared" si="528"/>
        <v>#N/A</v>
      </c>
      <c r="AO2623" s="261" t="e">
        <f t="shared" si="529"/>
        <v>#N/A</v>
      </c>
      <c r="AP2623" s="261" t="e">
        <f t="shared" si="530"/>
        <v>#N/A</v>
      </c>
      <c r="AQ2623" s="261" t="e">
        <f t="shared" si="531"/>
        <v>#N/A</v>
      </c>
      <c r="BB2623">
        <f t="shared" si="534"/>
        <v>0</v>
      </c>
      <c r="BC2623">
        <f t="shared" si="532"/>
        <v>0</v>
      </c>
      <c r="BD2623" s="28">
        <f t="shared" si="533"/>
        <v>0</v>
      </c>
    </row>
    <row r="2624" spans="37:56" x14ac:dyDescent="0.25">
      <c r="AK2624">
        <v>0</v>
      </c>
      <c r="AL2624" t="e">
        <f t="shared" si="526"/>
        <v>#N/A</v>
      </c>
      <c r="AM2624" t="e">
        <f t="shared" si="527"/>
        <v>#N/A</v>
      </c>
      <c r="AN2624" t="e">
        <f t="shared" si="528"/>
        <v>#N/A</v>
      </c>
      <c r="AO2624" s="261" t="e">
        <f t="shared" si="529"/>
        <v>#N/A</v>
      </c>
      <c r="AP2624" s="261" t="e">
        <f t="shared" si="530"/>
        <v>#N/A</v>
      </c>
      <c r="AQ2624" s="261" t="e">
        <f t="shared" si="531"/>
        <v>#N/A</v>
      </c>
      <c r="BB2624">
        <f t="shared" si="534"/>
        <v>0</v>
      </c>
      <c r="BC2624">
        <f t="shared" si="532"/>
        <v>0</v>
      </c>
      <c r="BD2624" s="28">
        <f t="shared" si="533"/>
        <v>0</v>
      </c>
    </row>
    <row r="2625" spans="37:56" x14ac:dyDescent="0.25">
      <c r="AK2625">
        <v>0</v>
      </c>
      <c r="AL2625" t="e">
        <f t="shared" si="526"/>
        <v>#N/A</v>
      </c>
      <c r="AM2625" t="e">
        <f t="shared" si="527"/>
        <v>#N/A</v>
      </c>
      <c r="AN2625" t="e">
        <f t="shared" si="528"/>
        <v>#N/A</v>
      </c>
      <c r="AO2625" s="261" t="e">
        <f t="shared" si="529"/>
        <v>#N/A</v>
      </c>
      <c r="AP2625" s="261" t="e">
        <f t="shared" si="530"/>
        <v>#N/A</v>
      </c>
      <c r="AQ2625" s="261" t="e">
        <f t="shared" si="531"/>
        <v>#N/A</v>
      </c>
      <c r="BB2625">
        <f t="shared" si="534"/>
        <v>0</v>
      </c>
      <c r="BC2625">
        <f t="shared" si="532"/>
        <v>0</v>
      </c>
      <c r="BD2625" s="28">
        <f t="shared" si="533"/>
        <v>0</v>
      </c>
    </row>
    <row r="2626" spans="37:56" x14ac:dyDescent="0.25">
      <c r="AK2626">
        <v>0</v>
      </c>
      <c r="AL2626" t="e">
        <f t="shared" si="526"/>
        <v>#N/A</v>
      </c>
      <c r="AM2626" t="e">
        <f t="shared" si="527"/>
        <v>#N/A</v>
      </c>
      <c r="AN2626" t="e">
        <f t="shared" si="528"/>
        <v>#N/A</v>
      </c>
      <c r="AO2626" s="261" t="e">
        <f t="shared" si="529"/>
        <v>#N/A</v>
      </c>
      <c r="AP2626" s="261" t="e">
        <f t="shared" si="530"/>
        <v>#N/A</v>
      </c>
      <c r="AQ2626" s="261" t="e">
        <f t="shared" si="531"/>
        <v>#N/A</v>
      </c>
      <c r="BB2626">
        <f t="shared" si="534"/>
        <v>0</v>
      </c>
      <c r="BC2626">
        <f t="shared" si="532"/>
        <v>0</v>
      </c>
      <c r="BD2626" s="28">
        <f t="shared" si="533"/>
        <v>0</v>
      </c>
    </row>
    <row r="2627" spans="37:56" x14ac:dyDescent="0.25">
      <c r="AK2627">
        <v>0</v>
      </c>
      <c r="AL2627" t="e">
        <f t="shared" ref="AL2627:AL2690" si="535">_xlfn.XLOOKUP(AK2627,A:A,F:F)</f>
        <v>#N/A</v>
      </c>
      <c r="AM2627" t="e">
        <f t="shared" ref="AM2627:AM2690" si="536">_xlfn.XLOOKUP(AK2627,A:A,J:J)</f>
        <v>#N/A</v>
      </c>
      <c r="AN2627" t="e">
        <f t="shared" ref="AN2627:AN2690" si="537">_xlfn.XLOOKUP(AK2627,A:A,M:M)+_xlfn.XLOOKUP(AK2627,A:A,N:N)</f>
        <v>#N/A</v>
      </c>
      <c r="AO2627" s="261" t="e">
        <f t="shared" ref="AO2627:AO2690" si="538">_xlfn.XLOOKUP(AK2627,A:A,AG:AG)</f>
        <v>#N/A</v>
      </c>
      <c r="AP2627" s="261" t="e">
        <f t="shared" ref="AP2627:AP2690" si="539">_xlfn.XLOOKUP(AK2627,A:A,AD:AD)</f>
        <v>#N/A</v>
      </c>
      <c r="AQ2627" s="261" t="e">
        <f t="shared" ref="AQ2627:AQ2690" si="540">_xlfn.XLOOKUP(AK2627,A:A,AE:AE)</f>
        <v>#N/A</v>
      </c>
      <c r="BB2627">
        <f t="shared" si="534"/>
        <v>0</v>
      </c>
      <c r="BC2627">
        <f t="shared" ref="BC2627:BC2690" si="541">_xlfn.XLOOKUP(BA2627,A:A,J:J)</f>
        <v>0</v>
      </c>
      <c r="BD2627" s="28">
        <f t="shared" ref="BD2627:BD2690" si="542">_xlfn.XLOOKUP(BA2627,A:A,M:M)+_xlfn.XLOOKUP(BA2627,A:A,N:N)</f>
        <v>0</v>
      </c>
    </row>
    <row r="2628" spans="37:56" x14ac:dyDescent="0.25">
      <c r="AK2628">
        <v>0</v>
      </c>
      <c r="AL2628" t="e">
        <f t="shared" si="535"/>
        <v>#N/A</v>
      </c>
      <c r="AM2628" t="e">
        <f t="shared" si="536"/>
        <v>#N/A</v>
      </c>
      <c r="AN2628" t="e">
        <f t="shared" si="537"/>
        <v>#N/A</v>
      </c>
      <c r="AO2628" s="261" t="e">
        <f t="shared" si="538"/>
        <v>#N/A</v>
      </c>
      <c r="AP2628" s="261" t="e">
        <f t="shared" si="539"/>
        <v>#N/A</v>
      </c>
      <c r="AQ2628" s="261" t="e">
        <f t="shared" si="540"/>
        <v>#N/A</v>
      </c>
      <c r="BB2628">
        <f t="shared" si="534"/>
        <v>0</v>
      </c>
      <c r="BC2628">
        <f t="shared" si="541"/>
        <v>0</v>
      </c>
      <c r="BD2628" s="28">
        <f t="shared" si="542"/>
        <v>0</v>
      </c>
    </row>
    <row r="2629" spans="37:56" x14ac:dyDescent="0.25">
      <c r="AK2629">
        <v>0</v>
      </c>
      <c r="AL2629" t="e">
        <f t="shared" si="535"/>
        <v>#N/A</v>
      </c>
      <c r="AM2629" t="e">
        <f t="shared" si="536"/>
        <v>#N/A</v>
      </c>
      <c r="AN2629" t="e">
        <f t="shared" si="537"/>
        <v>#N/A</v>
      </c>
      <c r="AO2629" s="261" t="e">
        <f t="shared" si="538"/>
        <v>#N/A</v>
      </c>
      <c r="AP2629" s="261" t="e">
        <f t="shared" si="539"/>
        <v>#N/A</v>
      </c>
      <c r="AQ2629" s="261" t="e">
        <f t="shared" si="540"/>
        <v>#N/A</v>
      </c>
      <c r="BB2629">
        <f t="shared" si="534"/>
        <v>0</v>
      </c>
      <c r="BC2629">
        <f t="shared" si="541"/>
        <v>0</v>
      </c>
      <c r="BD2629" s="28">
        <f t="shared" si="542"/>
        <v>0</v>
      </c>
    </row>
    <row r="2630" spans="37:56" x14ac:dyDescent="0.25">
      <c r="AK2630">
        <v>0</v>
      </c>
      <c r="AL2630" t="e">
        <f t="shared" si="535"/>
        <v>#N/A</v>
      </c>
      <c r="AM2630" t="e">
        <f t="shared" si="536"/>
        <v>#N/A</v>
      </c>
      <c r="AN2630" t="e">
        <f t="shared" si="537"/>
        <v>#N/A</v>
      </c>
      <c r="AO2630" s="261" t="e">
        <f t="shared" si="538"/>
        <v>#N/A</v>
      </c>
      <c r="AP2630" s="261" t="e">
        <f t="shared" si="539"/>
        <v>#N/A</v>
      </c>
      <c r="AQ2630" s="261" t="e">
        <f t="shared" si="540"/>
        <v>#N/A</v>
      </c>
      <c r="BB2630">
        <f t="shared" ref="BB2630:BB2693" si="543">_xlfn.XLOOKUP(BA2630,A:A,E:E)</f>
        <v>0</v>
      </c>
      <c r="BC2630">
        <f t="shared" si="541"/>
        <v>0</v>
      </c>
      <c r="BD2630" s="28">
        <f t="shared" si="542"/>
        <v>0</v>
      </c>
    </row>
    <row r="2631" spans="37:56" x14ac:dyDescent="0.25">
      <c r="AK2631">
        <v>0</v>
      </c>
      <c r="AL2631" t="e">
        <f t="shared" si="535"/>
        <v>#N/A</v>
      </c>
      <c r="AM2631" t="e">
        <f t="shared" si="536"/>
        <v>#N/A</v>
      </c>
      <c r="AN2631" t="e">
        <f t="shared" si="537"/>
        <v>#N/A</v>
      </c>
      <c r="AO2631" s="261" t="e">
        <f t="shared" si="538"/>
        <v>#N/A</v>
      </c>
      <c r="AP2631" s="261" t="e">
        <f t="shared" si="539"/>
        <v>#N/A</v>
      </c>
      <c r="AQ2631" s="261" t="e">
        <f t="shared" si="540"/>
        <v>#N/A</v>
      </c>
      <c r="BB2631">
        <f t="shared" si="543"/>
        <v>0</v>
      </c>
      <c r="BC2631">
        <f t="shared" si="541"/>
        <v>0</v>
      </c>
      <c r="BD2631" s="28">
        <f t="shared" si="542"/>
        <v>0</v>
      </c>
    </row>
    <row r="2632" spans="37:56" x14ac:dyDescent="0.25">
      <c r="AK2632">
        <v>0</v>
      </c>
      <c r="AL2632" t="e">
        <f t="shared" si="535"/>
        <v>#N/A</v>
      </c>
      <c r="AM2632" t="e">
        <f t="shared" si="536"/>
        <v>#N/A</v>
      </c>
      <c r="AN2632" t="e">
        <f t="shared" si="537"/>
        <v>#N/A</v>
      </c>
      <c r="AO2632" s="261" t="e">
        <f t="shared" si="538"/>
        <v>#N/A</v>
      </c>
      <c r="AP2632" s="261" t="e">
        <f t="shared" si="539"/>
        <v>#N/A</v>
      </c>
      <c r="AQ2632" s="261" t="e">
        <f t="shared" si="540"/>
        <v>#N/A</v>
      </c>
      <c r="BB2632">
        <f t="shared" si="543"/>
        <v>0</v>
      </c>
      <c r="BC2632">
        <f t="shared" si="541"/>
        <v>0</v>
      </c>
      <c r="BD2632" s="28">
        <f t="shared" si="542"/>
        <v>0</v>
      </c>
    </row>
    <row r="2633" spans="37:56" x14ac:dyDescent="0.25">
      <c r="AK2633">
        <v>0</v>
      </c>
      <c r="AL2633" t="e">
        <f t="shared" si="535"/>
        <v>#N/A</v>
      </c>
      <c r="AM2633" t="e">
        <f t="shared" si="536"/>
        <v>#N/A</v>
      </c>
      <c r="AN2633" t="e">
        <f t="shared" si="537"/>
        <v>#N/A</v>
      </c>
      <c r="AO2633" s="261" t="e">
        <f t="shared" si="538"/>
        <v>#N/A</v>
      </c>
      <c r="AP2633" s="261" t="e">
        <f t="shared" si="539"/>
        <v>#N/A</v>
      </c>
      <c r="AQ2633" s="261" t="e">
        <f t="shared" si="540"/>
        <v>#N/A</v>
      </c>
      <c r="BB2633">
        <f t="shared" si="543"/>
        <v>0</v>
      </c>
      <c r="BC2633">
        <f t="shared" si="541"/>
        <v>0</v>
      </c>
      <c r="BD2633" s="28">
        <f t="shared" si="542"/>
        <v>0</v>
      </c>
    </row>
    <row r="2634" spans="37:56" x14ac:dyDescent="0.25">
      <c r="AK2634">
        <v>0</v>
      </c>
      <c r="AL2634" t="e">
        <f t="shared" si="535"/>
        <v>#N/A</v>
      </c>
      <c r="AM2634" t="e">
        <f t="shared" si="536"/>
        <v>#N/A</v>
      </c>
      <c r="AN2634" t="e">
        <f t="shared" si="537"/>
        <v>#N/A</v>
      </c>
      <c r="AO2634" s="261" t="e">
        <f t="shared" si="538"/>
        <v>#N/A</v>
      </c>
      <c r="AP2634" s="261" t="e">
        <f t="shared" si="539"/>
        <v>#N/A</v>
      </c>
      <c r="AQ2634" s="261" t="e">
        <f t="shared" si="540"/>
        <v>#N/A</v>
      </c>
      <c r="BB2634">
        <f t="shared" si="543"/>
        <v>0</v>
      </c>
      <c r="BC2634">
        <f t="shared" si="541"/>
        <v>0</v>
      </c>
      <c r="BD2634" s="28">
        <f t="shared" si="542"/>
        <v>0</v>
      </c>
    </row>
    <row r="2635" spans="37:56" x14ac:dyDescent="0.25">
      <c r="AK2635">
        <v>0</v>
      </c>
      <c r="AL2635" t="e">
        <f t="shared" si="535"/>
        <v>#N/A</v>
      </c>
      <c r="AM2635" t="e">
        <f t="shared" si="536"/>
        <v>#N/A</v>
      </c>
      <c r="AN2635" t="e">
        <f t="shared" si="537"/>
        <v>#N/A</v>
      </c>
      <c r="AO2635" s="261" t="e">
        <f t="shared" si="538"/>
        <v>#N/A</v>
      </c>
      <c r="AP2635" s="261" t="e">
        <f t="shared" si="539"/>
        <v>#N/A</v>
      </c>
      <c r="AQ2635" s="261" t="e">
        <f t="shared" si="540"/>
        <v>#N/A</v>
      </c>
      <c r="BB2635">
        <f t="shared" si="543"/>
        <v>0</v>
      </c>
      <c r="BC2635">
        <f t="shared" si="541"/>
        <v>0</v>
      </c>
      <c r="BD2635" s="28">
        <f t="shared" si="542"/>
        <v>0</v>
      </c>
    </row>
    <row r="2636" spans="37:56" x14ac:dyDescent="0.25">
      <c r="AK2636">
        <v>0</v>
      </c>
      <c r="AL2636" t="e">
        <f t="shared" si="535"/>
        <v>#N/A</v>
      </c>
      <c r="AM2636" t="e">
        <f t="shared" si="536"/>
        <v>#N/A</v>
      </c>
      <c r="AN2636" t="e">
        <f t="shared" si="537"/>
        <v>#N/A</v>
      </c>
      <c r="AO2636" s="261" t="e">
        <f t="shared" si="538"/>
        <v>#N/A</v>
      </c>
      <c r="AP2636" s="261" t="e">
        <f t="shared" si="539"/>
        <v>#N/A</v>
      </c>
      <c r="AQ2636" s="261" t="e">
        <f t="shared" si="540"/>
        <v>#N/A</v>
      </c>
      <c r="BB2636">
        <f t="shared" si="543"/>
        <v>0</v>
      </c>
      <c r="BC2636">
        <f t="shared" si="541"/>
        <v>0</v>
      </c>
      <c r="BD2636" s="28">
        <f t="shared" si="542"/>
        <v>0</v>
      </c>
    </row>
    <row r="2637" spans="37:56" x14ac:dyDescent="0.25">
      <c r="AK2637">
        <v>0</v>
      </c>
      <c r="AL2637" t="e">
        <f t="shared" si="535"/>
        <v>#N/A</v>
      </c>
      <c r="AM2637" t="e">
        <f t="shared" si="536"/>
        <v>#N/A</v>
      </c>
      <c r="AN2637" t="e">
        <f t="shared" si="537"/>
        <v>#N/A</v>
      </c>
      <c r="AO2637" s="261" t="e">
        <f t="shared" si="538"/>
        <v>#N/A</v>
      </c>
      <c r="AP2637" s="261" t="e">
        <f t="shared" si="539"/>
        <v>#N/A</v>
      </c>
      <c r="AQ2637" s="261" t="e">
        <f t="shared" si="540"/>
        <v>#N/A</v>
      </c>
      <c r="BB2637">
        <f t="shared" si="543"/>
        <v>0</v>
      </c>
      <c r="BC2637">
        <f t="shared" si="541"/>
        <v>0</v>
      </c>
      <c r="BD2637" s="28">
        <f t="shared" si="542"/>
        <v>0</v>
      </c>
    </row>
    <row r="2638" spans="37:56" x14ac:dyDescent="0.25">
      <c r="AK2638">
        <v>0</v>
      </c>
      <c r="AL2638" t="e">
        <f t="shared" si="535"/>
        <v>#N/A</v>
      </c>
      <c r="AM2638" t="e">
        <f t="shared" si="536"/>
        <v>#N/A</v>
      </c>
      <c r="AN2638" t="e">
        <f t="shared" si="537"/>
        <v>#N/A</v>
      </c>
      <c r="AO2638" s="261" t="e">
        <f t="shared" si="538"/>
        <v>#N/A</v>
      </c>
      <c r="AP2638" s="261" t="e">
        <f t="shared" si="539"/>
        <v>#N/A</v>
      </c>
      <c r="AQ2638" s="261" t="e">
        <f t="shared" si="540"/>
        <v>#N/A</v>
      </c>
      <c r="BB2638">
        <f t="shared" si="543"/>
        <v>0</v>
      </c>
      <c r="BC2638">
        <f t="shared" si="541"/>
        <v>0</v>
      </c>
      <c r="BD2638" s="28">
        <f t="shared" si="542"/>
        <v>0</v>
      </c>
    </row>
    <row r="2639" spans="37:56" x14ac:dyDescent="0.25">
      <c r="AK2639">
        <v>0</v>
      </c>
      <c r="AL2639" t="e">
        <f t="shared" si="535"/>
        <v>#N/A</v>
      </c>
      <c r="AM2639" t="e">
        <f t="shared" si="536"/>
        <v>#N/A</v>
      </c>
      <c r="AN2639" t="e">
        <f t="shared" si="537"/>
        <v>#N/A</v>
      </c>
      <c r="AO2639" s="261" t="e">
        <f t="shared" si="538"/>
        <v>#N/A</v>
      </c>
      <c r="AP2639" s="261" t="e">
        <f t="shared" si="539"/>
        <v>#N/A</v>
      </c>
      <c r="AQ2639" s="261" t="e">
        <f t="shared" si="540"/>
        <v>#N/A</v>
      </c>
      <c r="BB2639">
        <f t="shared" si="543"/>
        <v>0</v>
      </c>
      <c r="BC2639">
        <f t="shared" si="541"/>
        <v>0</v>
      </c>
      <c r="BD2639" s="28">
        <f t="shared" si="542"/>
        <v>0</v>
      </c>
    </row>
    <row r="2640" spans="37:56" x14ac:dyDescent="0.25">
      <c r="AK2640">
        <v>0</v>
      </c>
      <c r="AL2640" t="e">
        <f t="shared" si="535"/>
        <v>#N/A</v>
      </c>
      <c r="AM2640" t="e">
        <f t="shared" si="536"/>
        <v>#N/A</v>
      </c>
      <c r="AN2640" t="e">
        <f t="shared" si="537"/>
        <v>#N/A</v>
      </c>
      <c r="AO2640" s="261" t="e">
        <f t="shared" si="538"/>
        <v>#N/A</v>
      </c>
      <c r="AP2640" s="261" t="e">
        <f t="shared" si="539"/>
        <v>#N/A</v>
      </c>
      <c r="AQ2640" s="261" t="e">
        <f t="shared" si="540"/>
        <v>#N/A</v>
      </c>
      <c r="BB2640">
        <f t="shared" si="543"/>
        <v>0</v>
      </c>
      <c r="BC2640">
        <f t="shared" si="541"/>
        <v>0</v>
      </c>
      <c r="BD2640" s="28">
        <f t="shared" si="542"/>
        <v>0</v>
      </c>
    </row>
    <row r="2641" spans="37:56" x14ac:dyDescent="0.25">
      <c r="AK2641">
        <v>0</v>
      </c>
      <c r="AL2641" t="e">
        <f t="shared" si="535"/>
        <v>#N/A</v>
      </c>
      <c r="AM2641" t="e">
        <f t="shared" si="536"/>
        <v>#N/A</v>
      </c>
      <c r="AN2641" t="e">
        <f t="shared" si="537"/>
        <v>#N/A</v>
      </c>
      <c r="AO2641" s="261" t="e">
        <f t="shared" si="538"/>
        <v>#N/A</v>
      </c>
      <c r="AP2641" s="261" t="e">
        <f t="shared" si="539"/>
        <v>#N/A</v>
      </c>
      <c r="AQ2641" s="261" t="e">
        <f t="shared" si="540"/>
        <v>#N/A</v>
      </c>
      <c r="BB2641">
        <f t="shared" si="543"/>
        <v>0</v>
      </c>
      <c r="BC2641">
        <f t="shared" si="541"/>
        <v>0</v>
      </c>
      <c r="BD2641" s="28">
        <f t="shared" si="542"/>
        <v>0</v>
      </c>
    </row>
    <row r="2642" spans="37:56" x14ac:dyDescent="0.25">
      <c r="AK2642">
        <v>0</v>
      </c>
      <c r="AL2642" t="e">
        <f t="shared" si="535"/>
        <v>#N/A</v>
      </c>
      <c r="AM2642" t="e">
        <f t="shared" si="536"/>
        <v>#N/A</v>
      </c>
      <c r="AN2642" t="e">
        <f t="shared" si="537"/>
        <v>#N/A</v>
      </c>
      <c r="AO2642" s="261" t="e">
        <f t="shared" si="538"/>
        <v>#N/A</v>
      </c>
      <c r="AP2642" s="261" t="e">
        <f t="shared" si="539"/>
        <v>#N/A</v>
      </c>
      <c r="AQ2642" s="261" t="e">
        <f t="shared" si="540"/>
        <v>#N/A</v>
      </c>
      <c r="BB2642">
        <f t="shared" si="543"/>
        <v>0</v>
      </c>
      <c r="BC2642">
        <f t="shared" si="541"/>
        <v>0</v>
      </c>
      <c r="BD2642" s="28">
        <f t="shared" si="542"/>
        <v>0</v>
      </c>
    </row>
    <row r="2643" spans="37:56" x14ac:dyDescent="0.25">
      <c r="AK2643">
        <v>0</v>
      </c>
      <c r="AL2643" t="e">
        <f t="shared" si="535"/>
        <v>#N/A</v>
      </c>
      <c r="AM2643" t="e">
        <f t="shared" si="536"/>
        <v>#N/A</v>
      </c>
      <c r="AN2643" t="e">
        <f t="shared" si="537"/>
        <v>#N/A</v>
      </c>
      <c r="AO2643" s="261" t="e">
        <f t="shared" si="538"/>
        <v>#N/A</v>
      </c>
      <c r="AP2643" s="261" t="e">
        <f t="shared" si="539"/>
        <v>#N/A</v>
      </c>
      <c r="AQ2643" s="261" t="e">
        <f t="shared" si="540"/>
        <v>#N/A</v>
      </c>
      <c r="BB2643">
        <f t="shared" si="543"/>
        <v>0</v>
      </c>
      <c r="BC2643">
        <f t="shared" si="541"/>
        <v>0</v>
      </c>
      <c r="BD2643" s="28">
        <f t="shared" si="542"/>
        <v>0</v>
      </c>
    </row>
    <row r="2644" spans="37:56" x14ac:dyDescent="0.25">
      <c r="AK2644">
        <v>0</v>
      </c>
      <c r="AL2644" t="e">
        <f t="shared" si="535"/>
        <v>#N/A</v>
      </c>
      <c r="AM2644" t="e">
        <f t="shared" si="536"/>
        <v>#N/A</v>
      </c>
      <c r="AN2644" t="e">
        <f t="shared" si="537"/>
        <v>#N/A</v>
      </c>
      <c r="AO2644" s="261" t="e">
        <f t="shared" si="538"/>
        <v>#N/A</v>
      </c>
      <c r="AP2644" s="261" t="e">
        <f t="shared" si="539"/>
        <v>#N/A</v>
      </c>
      <c r="AQ2644" s="261" t="e">
        <f t="shared" si="540"/>
        <v>#N/A</v>
      </c>
      <c r="BB2644">
        <f t="shared" si="543"/>
        <v>0</v>
      </c>
      <c r="BC2644">
        <f t="shared" si="541"/>
        <v>0</v>
      </c>
      <c r="BD2644" s="28">
        <f t="shared" si="542"/>
        <v>0</v>
      </c>
    </row>
    <row r="2645" spans="37:56" x14ac:dyDescent="0.25">
      <c r="AK2645">
        <v>0</v>
      </c>
      <c r="AL2645" t="e">
        <f t="shared" si="535"/>
        <v>#N/A</v>
      </c>
      <c r="AM2645" t="e">
        <f t="shared" si="536"/>
        <v>#N/A</v>
      </c>
      <c r="AN2645" t="e">
        <f t="shared" si="537"/>
        <v>#N/A</v>
      </c>
      <c r="AO2645" s="261" t="e">
        <f t="shared" si="538"/>
        <v>#N/A</v>
      </c>
      <c r="AP2645" s="261" t="e">
        <f t="shared" si="539"/>
        <v>#N/A</v>
      </c>
      <c r="AQ2645" s="261" t="e">
        <f t="shared" si="540"/>
        <v>#N/A</v>
      </c>
      <c r="BB2645">
        <f t="shared" si="543"/>
        <v>0</v>
      </c>
      <c r="BC2645">
        <f t="shared" si="541"/>
        <v>0</v>
      </c>
      <c r="BD2645" s="28">
        <f t="shared" si="542"/>
        <v>0</v>
      </c>
    </row>
    <row r="2646" spans="37:56" x14ac:dyDescent="0.25">
      <c r="AK2646">
        <v>0</v>
      </c>
      <c r="AL2646" t="e">
        <f t="shared" si="535"/>
        <v>#N/A</v>
      </c>
      <c r="AM2646" t="e">
        <f t="shared" si="536"/>
        <v>#N/A</v>
      </c>
      <c r="AN2646" t="e">
        <f t="shared" si="537"/>
        <v>#N/A</v>
      </c>
      <c r="AO2646" s="261" t="e">
        <f t="shared" si="538"/>
        <v>#N/A</v>
      </c>
      <c r="AP2646" s="261" t="e">
        <f t="shared" si="539"/>
        <v>#N/A</v>
      </c>
      <c r="AQ2646" s="261" t="e">
        <f t="shared" si="540"/>
        <v>#N/A</v>
      </c>
      <c r="BB2646">
        <f t="shared" si="543"/>
        <v>0</v>
      </c>
      <c r="BC2646">
        <f t="shared" si="541"/>
        <v>0</v>
      </c>
      <c r="BD2646" s="28">
        <f t="shared" si="542"/>
        <v>0</v>
      </c>
    </row>
    <row r="2647" spans="37:56" x14ac:dyDescent="0.25">
      <c r="AK2647">
        <v>0</v>
      </c>
      <c r="AL2647" t="e">
        <f t="shared" si="535"/>
        <v>#N/A</v>
      </c>
      <c r="AM2647" t="e">
        <f t="shared" si="536"/>
        <v>#N/A</v>
      </c>
      <c r="AN2647" t="e">
        <f t="shared" si="537"/>
        <v>#N/A</v>
      </c>
      <c r="AO2647" s="261" t="e">
        <f t="shared" si="538"/>
        <v>#N/A</v>
      </c>
      <c r="AP2647" s="261" t="e">
        <f t="shared" si="539"/>
        <v>#N/A</v>
      </c>
      <c r="AQ2647" s="261" t="e">
        <f t="shared" si="540"/>
        <v>#N/A</v>
      </c>
      <c r="BB2647">
        <f t="shared" si="543"/>
        <v>0</v>
      </c>
      <c r="BC2647">
        <f t="shared" si="541"/>
        <v>0</v>
      </c>
      <c r="BD2647" s="28">
        <f t="shared" si="542"/>
        <v>0</v>
      </c>
    </row>
    <row r="2648" spans="37:56" x14ac:dyDescent="0.25">
      <c r="AK2648">
        <v>0</v>
      </c>
      <c r="AL2648" t="e">
        <f t="shared" si="535"/>
        <v>#N/A</v>
      </c>
      <c r="AM2648" t="e">
        <f t="shared" si="536"/>
        <v>#N/A</v>
      </c>
      <c r="AN2648" t="e">
        <f t="shared" si="537"/>
        <v>#N/A</v>
      </c>
      <c r="AO2648" s="261" t="e">
        <f t="shared" si="538"/>
        <v>#N/A</v>
      </c>
      <c r="AP2648" s="261" t="e">
        <f t="shared" si="539"/>
        <v>#N/A</v>
      </c>
      <c r="AQ2648" s="261" t="e">
        <f t="shared" si="540"/>
        <v>#N/A</v>
      </c>
      <c r="BB2648">
        <f t="shared" si="543"/>
        <v>0</v>
      </c>
      <c r="BC2648">
        <f t="shared" si="541"/>
        <v>0</v>
      </c>
      <c r="BD2648" s="28">
        <f t="shared" si="542"/>
        <v>0</v>
      </c>
    </row>
    <row r="2649" spans="37:56" x14ac:dyDescent="0.25">
      <c r="AK2649">
        <v>0</v>
      </c>
      <c r="AL2649" t="e">
        <f t="shared" si="535"/>
        <v>#N/A</v>
      </c>
      <c r="AM2649" t="e">
        <f t="shared" si="536"/>
        <v>#N/A</v>
      </c>
      <c r="AN2649" t="e">
        <f t="shared" si="537"/>
        <v>#N/A</v>
      </c>
      <c r="AO2649" s="261" t="e">
        <f t="shared" si="538"/>
        <v>#N/A</v>
      </c>
      <c r="AP2649" s="261" t="e">
        <f t="shared" si="539"/>
        <v>#N/A</v>
      </c>
      <c r="AQ2649" s="261" t="e">
        <f t="shared" si="540"/>
        <v>#N/A</v>
      </c>
      <c r="BB2649">
        <f t="shared" si="543"/>
        <v>0</v>
      </c>
      <c r="BC2649">
        <f t="shared" si="541"/>
        <v>0</v>
      </c>
      <c r="BD2649" s="28">
        <f t="shared" si="542"/>
        <v>0</v>
      </c>
    </row>
    <row r="2650" spans="37:56" x14ac:dyDescent="0.25">
      <c r="AK2650">
        <v>0</v>
      </c>
      <c r="AL2650" t="e">
        <f t="shared" si="535"/>
        <v>#N/A</v>
      </c>
      <c r="AM2650" t="e">
        <f t="shared" si="536"/>
        <v>#N/A</v>
      </c>
      <c r="AN2650" t="e">
        <f t="shared" si="537"/>
        <v>#N/A</v>
      </c>
      <c r="AO2650" s="261" t="e">
        <f t="shared" si="538"/>
        <v>#N/A</v>
      </c>
      <c r="AP2650" s="261" t="e">
        <f t="shared" si="539"/>
        <v>#N/A</v>
      </c>
      <c r="AQ2650" s="261" t="e">
        <f t="shared" si="540"/>
        <v>#N/A</v>
      </c>
      <c r="BB2650">
        <f t="shared" si="543"/>
        <v>0</v>
      </c>
      <c r="BC2650">
        <f t="shared" si="541"/>
        <v>0</v>
      </c>
      <c r="BD2650" s="28">
        <f t="shared" si="542"/>
        <v>0</v>
      </c>
    </row>
    <row r="2651" spans="37:56" x14ac:dyDescent="0.25">
      <c r="AK2651">
        <v>0</v>
      </c>
      <c r="AL2651" t="e">
        <f t="shared" si="535"/>
        <v>#N/A</v>
      </c>
      <c r="AM2651" t="e">
        <f t="shared" si="536"/>
        <v>#N/A</v>
      </c>
      <c r="AN2651" t="e">
        <f t="shared" si="537"/>
        <v>#N/A</v>
      </c>
      <c r="AO2651" s="261" t="e">
        <f t="shared" si="538"/>
        <v>#N/A</v>
      </c>
      <c r="AP2651" s="261" t="e">
        <f t="shared" si="539"/>
        <v>#N/A</v>
      </c>
      <c r="AQ2651" s="261" t="e">
        <f t="shared" si="540"/>
        <v>#N/A</v>
      </c>
      <c r="BB2651">
        <f t="shared" si="543"/>
        <v>0</v>
      </c>
      <c r="BC2651">
        <f t="shared" si="541"/>
        <v>0</v>
      </c>
      <c r="BD2651" s="28">
        <f t="shared" si="542"/>
        <v>0</v>
      </c>
    </row>
    <row r="2652" spans="37:56" x14ac:dyDescent="0.25">
      <c r="AK2652">
        <v>0</v>
      </c>
      <c r="AL2652" t="e">
        <f t="shared" si="535"/>
        <v>#N/A</v>
      </c>
      <c r="AM2652" t="e">
        <f t="shared" si="536"/>
        <v>#N/A</v>
      </c>
      <c r="AN2652" t="e">
        <f t="shared" si="537"/>
        <v>#N/A</v>
      </c>
      <c r="AO2652" s="261" t="e">
        <f t="shared" si="538"/>
        <v>#N/A</v>
      </c>
      <c r="AP2652" s="261" t="e">
        <f t="shared" si="539"/>
        <v>#N/A</v>
      </c>
      <c r="AQ2652" s="261" t="e">
        <f t="shared" si="540"/>
        <v>#N/A</v>
      </c>
      <c r="BB2652">
        <f t="shared" si="543"/>
        <v>0</v>
      </c>
      <c r="BC2652">
        <f t="shared" si="541"/>
        <v>0</v>
      </c>
      <c r="BD2652" s="28">
        <f t="shared" si="542"/>
        <v>0</v>
      </c>
    </row>
    <row r="2653" spans="37:56" x14ac:dyDescent="0.25">
      <c r="AK2653">
        <v>0</v>
      </c>
      <c r="AL2653" t="e">
        <f t="shared" si="535"/>
        <v>#N/A</v>
      </c>
      <c r="AM2653" t="e">
        <f t="shared" si="536"/>
        <v>#N/A</v>
      </c>
      <c r="AN2653" t="e">
        <f t="shared" si="537"/>
        <v>#N/A</v>
      </c>
      <c r="AO2653" s="261" t="e">
        <f t="shared" si="538"/>
        <v>#N/A</v>
      </c>
      <c r="AP2653" s="261" t="e">
        <f t="shared" si="539"/>
        <v>#N/A</v>
      </c>
      <c r="AQ2653" s="261" t="e">
        <f t="shared" si="540"/>
        <v>#N/A</v>
      </c>
      <c r="BB2653">
        <f t="shared" si="543"/>
        <v>0</v>
      </c>
      <c r="BC2653">
        <f t="shared" si="541"/>
        <v>0</v>
      </c>
      <c r="BD2653" s="28">
        <f t="shared" si="542"/>
        <v>0</v>
      </c>
    </row>
    <row r="2654" spans="37:56" x14ac:dyDescent="0.25">
      <c r="AK2654">
        <v>0</v>
      </c>
      <c r="AL2654" t="e">
        <f t="shared" si="535"/>
        <v>#N/A</v>
      </c>
      <c r="AM2654" t="e">
        <f t="shared" si="536"/>
        <v>#N/A</v>
      </c>
      <c r="AN2654" t="e">
        <f t="shared" si="537"/>
        <v>#N/A</v>
      </c>
      <c r="AO2654" s="261" t="e">
        <f t="shared" si="538"/>
        <v>#N/A</v>
      </c>
      <c r="AP2654" s="261" t="e">
        <f t="shared" si="539"/>
        <v>#N/A</v>
      </c>
      <c r="AQ2654" s="261" t="e">
        <f t="shared" si="540"/>
        <v>#N/A</v>
      </c>
      <c r="BB2654">
        <f t="shared" si="543"/>
        <v>0</v>
      </c>
      <c r="BC2654">
        <f t="shared" si="541"/>
        <v>0</v>
      </c>
      <c r="BD2654" s="28">
        <f t="shared" si="542"/>
        <v>0</v>
      </c>
    </row>
    <row r="2655" spans="37:56" x14ac:dyDescent="0.25">
      <c r="AK2655">
        <v>0</v>
      </c>
      <c r="AL2655" t="e">
        <f t="shared" si="535"/>
        <v>#N/A</v>
      </c>
      <c r="AM2655" t="e">
        <f t="shared" si="536"/>
        <v>#N/A</v>
      </c>
      <c r="AN2655" t="e">
        <f t="shared" si="537"/>
        <v>#N/A</v>
      </c>
      <c r="AO2655" s="261" t="e">
        <f t="shared" si="538"/>
        <v>#N/A</v>
      </c>
      <c r="AP2655" s="261" t="e">
        <f t="shared" si="539"/>
        <v>#N/A</v>
      </c>
      <c r="AQ2655" s="261" t="e">
        <f t="shared" si="540"/>
        <v>#N/A</v>
      </c>
      <c r="BB2655">
        <f t="shared" si="543"/>
        <v>0</v>
      </c>
      <c r="BC2655">
        <f t="shared" si="541"/>
        <v>0</v>
      </c>
      <c r="BD2655" s="28">
        <f t="shared" si="542"/>
        <v>0</v>
      </c>
    </row>
    <row r="2656" spans="37:56" x14ac:dyDescent="0.25">
      <c r="AK2656">
        <v>0</v>
      </c>
      <c r="AL2656" t="e">
        <f t="shared" si="535"/>
        <v>#N/A</v>
      </c>
      <c r="AM2656" t="e">
        <f t="shared" si="536"/>
        <v>#N/A</v>
      </c>
      <c r="AN2656" t="e">
        <f t="shared" si="537"/>
        <v>#N/A</v>
      </c>
      <c r="AO2656" s="261" t="e">
        <f t="shared" si="538"/>
        <v>#N/A</v>
      </c>
      <c r="AP2656" s="261" t="e">
        <f t="shared" si="539"/>
        <v>#N/A</v>
      </c>
      <c r="AQ2656" s="261" t="e">
        <f t="shared" si="540"/>
        <v>#N/A</v>
      </c>
      <c r="BB2656">
        <f t="shared" si="543"/>
        <v>0</v>
      </c>
      <c r="BC2656">
        <f t="shared" si="541"/>
        <v>0</v>
      </c>
      <c r="BD2656" s="28">
        <f t="shared" si="542"/>
        <v>0</v>
      </c>
    </row>
    <row r="2657" spans="37:56" x14ac:dyDescent="0.25">
      <c r="AK2657">
        <v>0</v>
      </c>
      <c r="AL2657" t="e">
        <f t="shared" si="535"/>
        <v>#N/A</v>
      </c>
      <c r="AM2657" t="e">
        <f t="shared" si="536"/>
        <v>#N/A</v>
      </c>
      <c r="AN2657" t="e">
        <f t="shared" si="537"/>
        <v>#N/A</v>
      </c>
      <c r="AO2657" s="261" t="e">
        <f t="shared" si="538"/>
        <v>#N/A</v>
      </c>
      <c r="AP2657" s="261" t="e">
        <f t="shared" si="539"/>
        <v>#N/A</v>
      </c>
      <c r="AQ2657" s="261" t="e">
        <f t="shared" si="540"/>
        <v>#N/A</v>
      </c>
      <c r="BB2657">
        <f t="shared" si="543"/>
        <v>0</v>
      </c>
      <c r="BC2657">
        <f t="shared" si="541"/>
        <v>0</v>
      </c>
      <c r="BD2657" s="28">
        <f t="shared" si="542"/>
        <v>0</v>
      </c>
    </row>
    <row r="2658" spans="37:56" x14ac:dyDescent="0.25">
      <c r="AK2658">
        <v>0</v>
      </c>
      <c r="AL2658" t="e">
        <f t="shared" si="535"/>
        <v>#N/A</v>
      </c>
      <c r="AM2658" t="e">
        <f t="shared" si="536"/>
        <v>#N/A</v>
      </c>
      <c r="AN2658" t="e">
        <f t="shared" si="537"/>
        <v>#N/A</v>
      </c>
      <c r="AO2658" s="261" t="e">
        <f t="shared" si="538"/>
        <v>#N/A</v>
      </c>
      <c r="AP2658" s="261" t="e">
        <f t="shared" si="539"/>
        <v>#N/A</v>
      </c>
      <c r="AQ2658" s="261" t="e">
        <f t="shared" si="540"/>
        <v>#N/A</v>
      </c>
      <c r="BB2658">
        <f t="shared" si="543"/>
        <v>0</v>
      </c>
      <c r="BC2658">
        <f t="shared" si="541"/>
        <v>0</v>
      </c>
      <c r="BD2658" s="28">
        <f t="shared" si="542"/>
        <v>0</v>
      </c>
    </row>
    <row r="2659" spans="37:56" x14ac:dyDescent="0.25">
      <c r="AK2659">
        <v>0</v>
      </c>
      <c r="AL2659" t="e">
        <f t="shared" si="535"/>
        <v>#N/A</v>
      </c>
      <c r="AM2659" t="e">
        <f t="shared" si="536"/>
        <v>#N/A</v>
      </c>
      <c r="AN2659" t="e">
        <f t="shared" si="537"/>
        <v>#N/A</v>
      </c>
      <c r="AO2659" s="261" t="e">
        <f t="shared" si="538"/>
        <v>#N/A</v>
      </c>
      <c r="AP2659" s="261" t="e">
        <f t="shared" si="539"/>
        <v>#N/A</v>
      </c>
      <c r="AQ2659" s="261" t="e">
        <f t="shared" si="540"/>
        <v>#N/A</v>
      </c>
      <c r="BB2659">
        <f t="shared" si="543"/>
        <v>0</v>
      </c>
      <c r="BC2659">
        <f t="shared" si="541"/>
        <v>0</v>
      </c>
      <c r="BD2659" s="28">
        <f t="shared" si="542"/>
        <v>0</v>
      </c>
    </row>
    <row r="2660" spans="37:56" x14ac:dyDescent="0.25">
      <c r="AK2660">
        <v>0</v>
      </c>
      <c r="AL2660" t="e">
        <f t="shared" si="535"/>
        <v>#N/A</v>
      </c>
      <c r="AM2660" t="e">
        <f t="shared" si="536"/>
        <v>#N/A</v>
      </c>
      <c r="AN2660" t="e">
        <f t="shared" si="537"/>
        <v>#N/A</v>
      </c>
      <c r="AO2660" s="261" t="e">
        <f t="shared" si="538"/>
        <v>#N/A</v>
      </c>
      <c r="AP2660" s="261" t="e">
        <f t="shared" si="539"/>
        <v>#N/A</v>
      </c>
      <c r="AQ2660" s="261" t="e">
        <f t="shared" si="540"/>
        <v>#N/A</v>
      </c>
      <c r="BB2660">
        <f t="shared" si="543"/>
        <v>0</v>
      </c>
      <c r="BC2660">
        <f t="shared" si="541"/>
        <v>0</v>
      </c>
      <c r="BD2660" s="28">
        <f t="shared" si="542"/>
        <v>0</v>
      </c>
    </row>
    <row r="2661" spans="37:56" x14ac:dyDescent="0.25">
      <c r="AK2661">
        <v>0</v>
      </c>
      <c r="AL2661" t="e">
        <f t="shared" si="535"/>
        <v>#N/A</v>
      </c>
      <c r="AM2661" t="e">
        <f t="shared" si="536"/>
        <v>#N/A</v>
      </c>
      <c r="AN2661" t="e">
        <f t="shared" si="537"/>
        <v>#N/A</v>
      </c>
      <c r="AO2661" s="261" t="e">
        <f t="shared" si="538"/>
        <v>#N/A</v>
      </c>
      <c r="AP2661" s="261" t="e">
        <f t="shared" si="539"/>
        <v>#N/A</v>
      </c>
      <c r="AQ2661" s="261" t="e">
        <f t="shared" si="540"/>
        <v>#N/A</v>
      </c>
      <c r="BB2661">
        <f t="shared" si="543"/>
        <v>0</v>
      </c>
      <c r="BC2661">
        <f t="shared" si="541"/>
        <v>0</v>
      </c>
      <c r="BD2661" s="28">
        <f t="shared" si="542"/>
        <v>0</v>
      </c>
    </row>
    <row r="2662" spans="37:56" x14ac:dyDescent="0.25">
      <c r="AK2662">
        <v>0</v>
      </c>
      <c r="AL2662" t="e">
        <f t="shared" si="535"/>
        <v>#N/A</v>
      </c>
      <c r="AM2662" t="e">
        <f t="shared" si="536"/>
        <v>#N/A</v>
      </c>
      <c r="AN2662" t="e">
        <f t="shared" si="537"/>
        <v>#N/A</v>
      </c>
      <c r="AO2662" s="261" t="e">
        <f t="shared" si="538"/>
        <v>#N/A</v>
      </c>
      <c r="AP2662" s="261" t="e">
        <f t="shared" si="539"/>
        <v>#N/A</v>
      </c>
      <c r="AQ2662" s="261" t="e">
        <f t="shared" si="540"/>
        <v>#N/A</v>
      </c>
      <c r="BB2662">
        <f t="shared" si="543"/>
        <v>0</v>
      </c>
      <c r="BC2662">
        <f t="shared" si="541"/>
        <v>0</v>
      </c>
      <c r="BD2662" s="28">
        <f t="shared" si="542"/>
        <v>0</v>
      </c>
    </row>
    <row r="2663" spans="37:56" x14ac:dyDescent="0.25">
      <c r="AK2663">
        <v>0</v>
      </c>
      <c r="AL2663" t="e">
        <f t="shared" si="535"/>
        <v>#N/A</v>
      </c>
      <c r="AM2663" t="e">
        <f t="shared" si="536"/>
        <v>#N/A</v>
      </c>
      <c r="AN2663" t="e">
        <f t="shared" si="537"/>
        <v>#N/A</v>
      </c>
      <c r="AO2663" s="261" t="e">
        <f t="shared" si="538"/>
        <v>#N/A</v>
      </c>
      <c r="AP2663" s="261" t="e">
        <f t="shared" si="539"/>
        <v>#N/A</v>
      </c>
      <c r="AQ2663" s="261" t="e">
        <f t="shared" si="540"/>
        <v>#N/A</v>
      </c>
      <c r="BB2663">
        <f t="shared" si="543"/>
        <v>0</v>
      </c>
      <c r="BC2663">
        <f t="shared" si="541"/>
        <v>0</v>
      </c>
      <c r="BD2663" s="28">
        <f t="shared" si="542"/>
        <v>0</v>
      </c>
    </row>
    <row r="2664" spans="37:56" x14ac:dyDescent="0.25">
      <c r="AK2664">
        <v>0</v>
      </c>
      <c r="AL2664" t="e">
        <f t="shared" si="535"/>
        <v>#N/A</v>
      </c>
      <c r="AM2664" t="e">
        <f t="shared" si="536"/>
        <v>#N/A</v>
      </c>
      <c r="AN2664" t="e">
        <f t="shared" si="537"/>
        <v>#N/A</v>
      </c>
      <c r="AO2664" s="261" t="e">
        <f t="shared" si="538"/>
        <v>#N/A</v>
      </c>
      <c r="AP2664" s="261" t="e">
        <f t="shared" si="539"/>
        <v>#N/A</v>
      </c>
      <c r="AQ2664" s="261" t="e">
        <f t="shared" si="540"/>
        <v>#N/A</v>
      </c>
      <c r="BB2664">
        <f t="shared" si="543"/>
        <v>0</v>
      </c>
      <c r="BC2664">
        <f t="shared" si="541"/>
        <v>0</v>
      </c>
      <c r="BD2664" s="28">
        <f t="shared" si="542"/>
        <v>0</v>
      </c>
    </row>
    <row r="2665" spans="37:56" x14ac:dyDescent="0.25">
      <c r="AK2665">
        <v>0</v>
      </c>
      <c r="AL2665" t="e">
        <f t="shared" si="535"/>
        <v>#N/A</v>
      </c>
      <c r="AM2665" t="e">
        <f t="shared" si="536"/>
        <v>#N/A</v>
      </c>
      <c r="AN2665" t="e">
        <f t="shared" si="537"/>
        <v>#N/A</v>
      </c>
      <c r="AO2665" s="261" t="e">
        <f t="shared" si="538"/>
        <v>#N/A</v>
      </c>
      <c r="AP2665" s="261" t="e">
        <f t="shared" si="539"/>
        <v>#N/A</v>
      </c>
      <c r="AQ2665" s="261" t="e">
        <f t="shared" si="540"/>
        <v>#N/A</v>
      </c>
      <c r="BB2665">
        <f t="shared" si="543"/>
        <v>0</v>
      </c>
      <c r="BC2665">
        <f t="shared" si="541"/>
        <v>0</v>
      </c>
      <c r="BD2665" s="28">
        <f t="shared" si="542"/>
        <v>0</v>
      </c>
    </row>
    <row r="2666" spans="37:56" x14ac:dyDescent="0.25">
      <c r="AK2666">
        <v>0</v>
      </c>
      <c r="AL2666" t="e">
        <f t="shared" si="535"/>
        <v>#N/A</v>
      </c>
      <c r="AM2666" t="e">
        <f t="shared" si="536"/>
        <v>#N/A</v>
      </c>
      <c r="AN2666" t="e">
        <f t="shared" si="537"/>
        <v>#N/A</v>
      </c>
      <c r="AO2666" s="261" t="e">
        <f t="shared" si="538"/>
        <v>#N/A</v>
      </c>
      <c r="AP2666" s="261" t="e">
        <f t="shared" si="539"/>
        <v>#N/A</v>
      </c>
      <c r="AQ2666" s="261" t="e">
        <f t="shared" si="540"/>
        <v>#N/A</v>
      </c>
      <c r="BB2666">
        <f t="shared" si="543"/>
        <v>0</v>
      </c>
      <c r="BC2666">
        <f t="shared" si="541"/>
        <v>0</v>
      </c>
      <c r="BD2666" s="28">
        <f t="shared" si="542"/>
        <v>0</v>
      </c>
    </row>
    <row r="2667" spans="37:56" x14ac:dyDescent="0.25">
      <c r="AK2667">
        <v>0</v>
      </c>
      <c r="AL2667" t="e">
        <f t="shared" si="535"/>
        <v>#N/A</v>
      </c>
      <c r="AM2667" t="e">
        <f t="shared" si="536"/>
        <v>#N/A</v>
      </c>
      <c r="AN2667" t="e">
        <f t="shared" si="537"/>
        <v>#N/A</v>
      </c>
      <c r="AO2667" s="261" t="e">
        <f t="shared" si="538"/>
        <v>#N/A</v>
      </c>
      <c r="AP2667" s="261" t="e">
        <f t="shared" si="539"/>
        <v>#N/A</v>
      </c>
      <c r="AQ2667" s="261" t="e">
        <f t="shared" si="540"/>
        <v>#N/A</v>
      </c>
      <c r="BB2667">
        <f t="shared" si="543"/>
        <v>0</v>
      </c>
      <c r="BC2667">
        <f t="shared" si="541"/>
        <v>0</v>
      </c>
      <c r="BD2667" s="28">
        <f t="shared" si="542"/>
        <v>0</v>
      </c>
    </row>
    <row r="2668" spans="37:56" x14ac:dyDescent="0.25">
      <c r="AK2668">
        <v>0</v>
      </c>
      <c r="AL2668" t="e">
        <f t="shared" si="535"/>
        <v>#N/A</v>
      </c>
      <c r="AM2668" t="e">
        <f t="shared" si="536"/>
        <v>#N/A</v>
      </c>
      <c r="AN2668" t="e">
        <f t="shared" si="537"/>
        <v>#N/A</v>
      </c>
      <c r="AO2668" s="261" t="e">
        <f t="shared" si="538"/>
        <v>#N/A</v>
      </c>
      <c r="AP2668" s="261" t="e">
        <f t="shared" si="539"/>
        <v>#N/A</v>
      </c>
      <c r="AQ2668" s="261" t="e">
        <f t="shared" si="540"/>
        <v>#N/A</v>
      </c>
      <c r="BB2668">
        <f t="shared" si="543"/>
        <v>0</v>
      </c>
      <c r="BC2668">
        <f t="shared" si="541"/>
        <v>0</v>
      </c>
      <c r="BD2668" s="28">
        <f t="shared" si="542"/>
        <v>0</v>
      </c>
    </row>
    <row r="2669" spans="37:56" x14ac:dyDescent="0.25">
      <c r="AK2669">
        <v>0</v>
      </c>
      <c r="AL2669" t="e">
        <f t="shared" si="535"/>
        <v>#N/A</v>
      </c>
      <c r="AM2669" t="e">
        <f t="shared" si="536"/>
        <v>#N/A</v>
      </c>
      <c r="AN2669" t="e">
        <f t="shared" si="537"/>
        <v>#N/A</v>
      </c>
      <c r="AO2669" s="261" t="e">
        <f t="shared" si="538"/>
        <v>#N/A</v>
      </c>
      <c r="AP2669" s="261" t="e">
        <f t="shared" si="539"/>
        <v>#N/A</v>
      </c>
      <c r="AQ2669" s="261" t="e">
        <f t="shared" si="540"/>
        <v>#N/A</v>
      </c>
      <c r="BB2669">
        <f t="shared" si="543"/>
        <v>0</v>
      </c>
      <c r="BC2669">
        <f t="shared" si="541"/>
        <v>0</v>
      </c>
      <c r="BD2669" s="28">
        <f t="shared" si="542"/>
        <v>0</v>
      </c>
    </row>
    <row r="2670" spans="37:56" x14ac:dyDescent="0.25">
      <c r="AK2670">
        <v>0</v>
      </c>
      <c r="AL2670" t="e">
        <f t="shared" si="535"/>
        <v>#N/A</v>
      </c>
      <c r="AM2670" t="e">
        <f t="shared" si="536"/>
        <v>#N/A</v>
      </c>
      <c r="AN2670" t="e">
        <f t="shared" si="537"/>
        <v>#N/A</v>
      </c>
      <c r="AO2670" s="261" t="e">
        <f t="shared" si="538"/>
        <v>#N/A</v>
      </c>
      <c r="AP2670" s="261" t="e">
        <f t="shared" si="539"/>
        <v>#N/A</v>
      </c>
      <c r="AQ2670" s="261" t="e">
        <f t="shared" si="540"/>
        <v>#N/A</v>
      </c>
      <c r="BB2670">
        <f t="shared" si="543"/>
        <v>0</v>
      </c>
      <c r="BC2670">
        <f t="shared" si="541"/>
        <v>0</v>
      </c>
      <c r="BD2670" s="28">
        <f t="shared" si="542"/>
        <v>0</v>
      </c>
    </row>
    <row r="2671" spans="37:56" x14ac:dyDescent="0.25">
      <c r="AK2671">
        <v>0</v>
      </c>
      <c r="AL2671" t="e">
        <f t="shared" si="535"/>
        <v>#N/A</v>
      </c>
      <c r="AM2671" t="e">
        <f t="shared" si="536"/>
        <v>#N/A</v>
      </c>
      <c r="AN2671" t="e">
        <f t="shared" si="537"/>
        <v>#N/A</v>
      </c>
      <c r="AO2671" s="261" t="e">
        <f t="shared" si="538"/>
        <v>#N/A</v>
      </c>
      <c r="AP2671" s="261" t="e">
        <f t="shared" si="539"/>
        <v>#N/A</v>
      </c>
      <c r="AQ2671" s="261" t="e">
        <f t="shared" si="540"/>
        <v>#N/A</v>
      </c>
      <c r="BB2671">
        <f t="shared" si="543"/>
        <v>0</v>
      </c>
      <c r="BC2671">
        <f t="shared" si="541"/>
        <v>0</v>
      </c>
      <c r="BD2671" s="28">
        <f t="shared" si="542"/>
        <v>0</v>
      </c>
    </row>
    <row r="2672" spans="37:56" x14ac:dyDescent="0.25">
      <c r="AK2672">
        <v>0</v>
      </c>
      <c r="AL2672" t="e">
        <f t="shared" si="535"/>
        <v>#N/A</v>
      </c>
      <c r="AM2672" t="e">
        <f t="shared" si="536"/>
        <v>#N/A</v>
      </c>
      <c r="AN2672" t="e">
        <f t="shared" si="537"/>
        <v>#N/A</v>
      </c>
      <c r="AO2672" s="261" t="e">
        <f t="shared" si="538"/>
        <v>#N/A</v>
      </c>
      <c r="AP2672" s="261" t="e">
        <f t="shared" si="539"/>
        <v>#N/A</v>
      </c>
      <c r="AQ2672" s="261" t="e">
        <f t="shared" si="540"/>
        <v>#N/A</v>
      </c>
      <c r="BB2672">
        <f t="shared" si="543"/>
        <v>0</v>
      </c>
      <c r="BC2672">
        <f t="shared" si="541"/>
        <v>0</v>
      </c>
      <c r="BD2672" s="28">
        <f t="shared" si="542"/>
        <v>0</v>
      </c>
    </row>
    <row r="2673" spans="37:56" x14ac:dyDescent="0.25">
      <c r="AK2673">
        <v>0</v>
      </c>
      <c r="AL2673" t="e">
        <f t="shared" si="535"/>
        <v>#N/A</v>
      </c>
      <c r="AM2673" t="e">
        <f t="shared" si="536"/>
        <v>#N/A</v>
      </c>
      <c r="AN2673" t="e">
        <f t="shared" si="537"/>
        <v>#N/A</v>
      </c>
      <c r="AO2673" s="261" t="e">
        <f t="shared" si="538"/>
        <v>#N/A</v>
      </c>
      <c r="AP2673" s="261" t="e">
        <f t="shared" si="539"/>
        <v>#N/A</v>
      </c>
      <c r="AQ2673" s="261" t="e">
        <f t="shared" si="540"/>
        <v>#N/A</v>
      </c>
      <c r="BB2673">
        <f t="shared" si="543"/>
        <v>0</v>
      </c>
      <c r="BC2673">
        <f t="shared" si="541"/>
        <v>0</v>
      </c>
      <c r="BD2673" s="28">
        <f t="shared" si="542"/>
        <v>0</v>
      </c>
    </row>
    <row r="2674" spans="37:56" x14ac:dyDescent="0.25">
      <c r="AK2674">
        <v>0</v>
      </c>
      <c r="AL2674" t="e">
        <f t="shared" si="535"/>
        <v>#N/A</v>
      </c>
      <c r="AM2674" t="e">
        <f t="shared" si="536"/>
        <v>#N/A</v>
      </c>
      <c r="AN2674" t="e">
        <f t="shared" si="537"/>
        <v>#N/A</v>
      </c>
      <c r="AO2674" s="261" t="e">
        <f t="shared" si="538"/>
        <v>#N/A</v>
      </c>
      <c r="AP2674" s="261" t="e">
        <f t="shared" si="539"/>
        <v>#N/A</v>
      </c>
      <c r="AQ2674" s="261" t="e">
        <f t="shared" si="540"/>
        <v>#N/A</v>
      </c>
      <c r="BB2674">
        <f t="shared" si="543"/>
        <v>0</v>
      </c>
      <c r="BC2674">
        <f t="shared" si="541"/>
        <v>0</v>
      </c>
      <c r="BD2674" s="28">
        <f t="shared" si="542"/>
        <v>0</v>
      </c>
    </row>
    <row r="2675" spans="37:56" x14ac:dyDescent="0.25">
      <c r="AK2675">
        <v>0</v>
      </c>
      <c r="AL2675" t="e">
        <f t="shared" si="535"/>
        <v>#N/A</v>
      </c>
      <c r="AM2675" t="e">
        <f t="shared" si="536"/>
        <v>#N/A</v>
      </c>
      <c r="AN2675" t="e">
        <f t="shared" si="537"/>
        <v>#N/A</v>
      </c>
      <c r="AO2675" s="261" t="e">
        <f t="shared" si="538"/>
        <v>#N/A</v>
      </c>
      <c r="AP2675" s="261" t="e">
        <f t="shared" si="539"/>
        <v>#N/A</v>
      </c>
      <c r="AQ2675" s="261" t="e">
        <f t="shared" si="540"/>
        <v>#N/A</v>
      </c>
      <c r="BB2675">
        <f t="shared" si="543"/>
        <v>0</v>
      </c>
      <c r="BC2675">
        <f t="shared" si="541"/>
        <v>0</v>
      </c>
      <c r="BD2675" s="28">
        <f t="shared" si="542"/>
        <v>0</v>
      </c>
    </row>
    <row r="2676" spans="37:56" x14ac:dyDescent="0.25">
      <c r="AK2676">
        <v>0</v>
      </c>
      <c r="AL2676" t="e">
        <f t="shared" si="535"/>
        <v>#N/A</v>
      </c>
      <c r="AM2676" t="e">
        <f t="shared" si="536"/>
        <v>#N/A</v>
      </c>
      <c r="AN2676" t="e">
        <f t="shared" si="537"/>
        <v>#N/A</v>
      </c>
      <c r="AO2676" s="261" t="e">
        <f t="shared" si="538"/>
        <v>#N/A</v>
      </c>
      <c r="AP2676" s="261" t="e">
        <f t="shared" si="539"/>
        <v>#N/A</v>
      </c>
      <c r="AQ2676" s="261" t="e">
        <f t="shared" si="540"/>
        <v>#N/A</v>
      </c>
      <c r="BB2676">
        <f t="shared" si="543"/>
        <v>0</v>
      </c>
      <c r="BC2676">
        <f t="shared" si="541"/>
        <v>0</v>
      </c>
      <c r="BD2676" s="28">
        <f t="shared" si="542"/>
        <v>0</v>
      </c>
    </row>
    <row r="2677" spans="37:56" x14ac:dyDescent="0.25">
      <c r="AK2677">
        <v>0</v>
      </c>
      <c r="AL2677" t="e">
        <f t="shared" si="535"/>
        <v>#N/A</v>
      </c>
      <c r="AM2677" t="e">
        <f t="shared" si="536"/>
        <v>#N/A</v>
      </c>
      <c r="AN2677" t="e">
        <f t="shared" si="537"/>
        <v>#N/A</v>
      </c>
      <c r="AO2677" s="261" t="e">
        <f t="shared" si="538"/>
        <v>#N/A</v>
      </c>
      <c r="AP2677" s="261" t="e">
        <f t="shared" si="539"/>
        <v>#N/A</v>
      </c>
      <c r="AQ2677" s="261" t="e">
        <f t="shared" si="540"/>
        <v>#N/A</v>
      </c>
      <c r="BB2677">
        <f t="shared" si="543"/>
        <v>0</v>
      </c>
      <c r="BC2677">
        <f t="shared" si="541"/>
        <v>0</v>
      </c>
      <c r="BD2677" s="28">
        <f t="shared" si="542"/>
        <v>0</v>
      </c>
    </row>
    <row r="2678" spans="37:56" x14ac:dyDescent="0.25">
      <c r="AK2678">
        <v>0</v>
      </c>
      <c r="AL2678" t="e">
        <f t="shared" si="535"/>
        <v>#N/A</v>
      </c>
      <c r="AM2678" t="e">
        <f t="shared" si="536"/>
        <v>#N/A</v>
      </c>
      <c r="AN2678" t="e">
        <f t="shared" si="537"/>
        <v>#N/A</v>
      </c>
      <c r="AO2678" s="261" t="e">
        <f t="shared" si="538"/>
        <v>#N/A</v>
      </c>
      <c r="AP2678" s="261" t="e">
        <f t="shared" si="539"/>
        <v>#N/A</v>
      </c>
      <c r="AQ2678" s="261" t="e">
        <f t="shared" si="540"/>
        <v>#N/A</v>
      </c>
      <c r="BB2678">
        <f t="shared" si="543"/>
        <v>0</v>
      </c>
      <c r="BC2678">
        <f t="shared" si="541"/>
        <v>0</v>
      </c>
      <c r="BD2678" s="28">
        <f t="shared" si="542"/>
        <v>0</v>
      </c>
    </row>
    <row r="2679" spans="37:56" x14ac:dyDescent="0.25">
      <c r="AK2679">
        <v>0</v>
      </c>
      <c r="AL2679" t="e">
        <f t="shared" si="535"/>
        <v>#N/A</v>
      </c>
      <c r="AM2679" t="e">
        <f t="shared" si="536"/>
        <v>#N/A</v>
      </c>
      <c r="AN2679" t="e">
        <f t="shared" si="537"/>
        <v>#N/A</v>
      </c>
      <c r="AO2679" s="261" t="e">
        <f t="shared" si="538"/>
        <v>#N/A</v>
      </c>
      <c r="AP2679" s="261" t="e">
        <f t="shared" si="539"/>
        <v>#N/A</v>
      </c>
      <c r="AQ2679" s="261" t="e">
        <f t="shared" si="540"/>
        <v>#N/A</v>
      </c>
      <c r="BB2679">
        <f t="shared" si="543"/>
        <v>0</v>
      </c>
      <c r="BC2679">
        <f t="shared" si="541"/>
        <v>0</v>
      </c>
      <c r="BD2679" s="28">
        <f t="shared" si="542"/>
        <v>0</v>
      </c>
    </row>
    <row r="2680" spans="37:56" x14ac:dyDescent="0.25">
      <c r="AK2680">
        <v>0</v>
      </c>
      <c r="AL2680" t="e">
        <f t="shared" si="535"/>
        <v>#N/A</v>
      </c>
      <c r="AM2680" t="e">
        <f t="shared" si="536"/>
        <v>#N/A</v>
      </c>
      <c r="AN2680" t="e">
        <f t="shared" si="537"/>
        <v>#N/A</v>
      </c>
      <c r="AO2680" s="261" t="e">
        <f t="shared" si="538"/>
        <v>#N/A</v>
      </c>
      <c r="AP2680" s="261" t="e">
        <f t="shared" si="539"/>
        <v>#N/A</v>
      </c>
      <c r="AQ2680" s="261" t="e">
        <f t="shared" si="540"/>
        <v>#N/A</v>
      </c>
      <c r="BB2680">
        <f t="shared" si="543"/>
        <v>0</v>
      </c>
      <c r="BC2680">
        <f t="shared" si="541"/>
        <v>0</v>
      </c>
      <c r="BD2680" s="28">
        <f t="shared" si="542"/>
        <v>0</v>
      </c>
    </row>
    <row r="2681" spans="37:56" x14ac:dyDescent="0.25">
      <c r="AK2681">
        <v>0</v>
      </c>
      <c r="AL2681" t="e">
        <f t="shared" si="535"/>
        <v>#N/A</v>
      </c>
      <c r="AM2681" t="e">
        <f t="shared" si="536"/>
        <v>#N/A</v>
      </c>
      <c r="AN2681" t="e">
        <f t="shared" si="537"/>
        <v>#N/A</v>
      </c>
      <c r="AO2681" s="261" t="e">
        <f t="shared" si="538"/>
        <v>#N/A</v>
      </c>
      <c r="AP2681" s="261" t="e">
        <f t="shared" si="539"/>
        <v>#N/A</v>
      </c>
      <c r="AQ2681" s="261" t="e">
        <f t="shared" si="540"/>
        <v>#N/A</v>
      </c>
      <c r="BB2681">
        <f t="shared" si="543"/>
        <v>0</v>
      </c>
      <c r="BC2681">
        <f t="shared" si="541"/>
        <v>0</v>
      </c>
      <c r="BD2681" s="28">
        <f t="shared" si="542"/>
        <v>0</v>
      </c>
    </row>
    <row r="2682" spans="37:56" x14ac:dyDescent="0.25">
      <c r="AK2682">
        <v>0</v>
      </c>
      <c r="AL2682" t="e">
        <f t="shared" si="535"/>
        <v>#N/A</v>
      </c>
      <c r="AM2682" t="e">
        <f t="shared" si="536"/>
        <v>#N/A</v>
      </c>
      <c r="AN2682" t="e">
        <f t="shared" si="537"/>
        <v>#N/A</v>
      </c>
      <c r="AO2682" s="261" t="e">
        <f t="shared" si="538"/>
        <v>#N/A</v>
      </c>
      <c r="AP2682" s="261" t="e">
        <f t="shared" si="539"/>
        <v>#N/A</v>
      </c>
      <c r="AQ2682" s="261" t="e">
        <f t="shared" si="540"/>
        <v>#N/A</v>
      </c>
      <c r="BB2682">
        <f t="shared" si="543"/>
        <v>0</v>
      </c>
      <c r="BC2682">
        <f t="shared" si="541"/>
        <v>0</v>
      </c>
      <c r="BD2682" s="28">
        <f t="shared" si="542"/>
        <v>0</v>
      </c>
    </row>
    <row r="2683" spans="37:56" x14ac:dyDescent="0.25">
      <c r="AK2683">
        <v>0</v>
      </c>
      <c r="AL2683" t="e">
        <f t="shared" si="535"/>
        <v>#N/A</v>
      </c>
      <c r="AM2683" t="e">
        <f t="shared" si="536"/>
        <v>#N/A</v>
      </c>
      <c r="AN2683" t="e">
        <f t="shared" si="537"/>
        <v>#N/A</v>
      </c>
      <c r="AO2683" s="261" t="e">
        <f t="shared" si="538"/>
        <v>#N/A</v>
      </c>
      <c r="AP2683" s="261" t="e">
        <f t="shared" si="539"/>
        <v>#N/A</v>
      </c>
      <c r="AQ2683" s="261" t="e">
        <f t="shared" si="540"/>
        <v>#N/A</v>
      </c>
      <c r="BB2683">
        <f t="shared" si="543"/>
        <v>0</v>
      </c>
      <c r="BC2683">
        <f t="shared" si="541"/>
        <v>0</v>
      </c>
      <c r="BD2683" s="28">
        <f t="shared" si="542"/>
        <v>0</v>
      </c>
    </row>
    <row r="2684" spans="37:56" x14ac:dyDescent="0.25">
      <c r="AK2684">
        <v>0</v>
      </c>
      <c r="AL2684" t="e">
        <f t="shared" si="535"/>
        <v>#N/A</v>
      </c>
      <c r="AM2684" t="e">
        <f t="shared" si="536"/>
        <v>#N/A</v>
      </c>
      <c r="AN2684" t="e">
        <f t="shared" si="537"/>
        <v>#N/A</v>
      </c>
      <c r="AO2684" s="261" t="e">
        <f t="shared" si="538"/>
        <v>#N/A</v>
      </c>
      <c r="AP2684" s="261" t="e">
        <f t="shared" si="539"/>
        <v>#N/A</v>
      </c>
      <c r="AQ2684" s="261" t="e">
        <f t="shared" si="540"/>
        <v>#N/A</v>
      </c>
      <c r="BB2684">
        <f t="shared" si="543"/>
        <v>0</v>
      </c>
      <c r="BC2684">
        <f t="shared" si="541"/>
        <v>0</v>
      </c>
      <c r="BD2684" s="28">
        <f t="shared" si="542"/>
        <v>0</v>
      </c>
    </row>
    <row r="2685" spans="37:56" x14ac:dyDescent="0.25">
      <c r="AK2685">
        <v>0</v>
      </c>
      <c r="AL2685" t="e">
        <f t="shared" si="535"/>
        <v>#N/A</v>
      </c>
      <c r="AM2685" t="e">
        <f t="shared" si="536"/>
        <v>#N/A</v>
      </c>
      <c r="AN2685" t="e">
        <f t="shared" si="537"/>
        <v>#N/A</v>
      </c>
      <c r="AO2685" s="261" t="e">
        <f t="shared" si="538"/>
        <v>#N/A</v>
      </c>
      <c r="AP2685" s="261" t="e">
        <f t="shared" si="539"/>
        <v>#N/A</v>
      </c>
      <c r="AQ2685" s="261" t="e">
        <f t="shared" si="540"/>
        <v>#N/A</v>
      </c>
      <c r="BB2685">
        <f t="shared" si="543"/>
        <v>0</v>
      </c>
      <c r="BC2685">
        <f t="shared" si="541"/>
        <v>0</v>
      </c>
      <c r="BD2685" s="28">
        <f t="shared" si="542"/>
        <v>0</v>
      </c>
    </row>
    <row r="2686" spans="37:56" x14ac:dyDescent="0.25">
      <c r="AK2686">
        <v>0</v>
      </c>
      <c r="AL2686" t="e">
        <f t="shared" si="535"/>
        <v>#N/A</v>
      </c>
      <c r="AM2686" t="e">
        <f t="shared" si="536"/>
        <v>#N/A</v>
      </c>
      <c r="AN2686" t="e">
        <f t="shared" si="537"/>
        <v>#N/A</v>
      </c>
      <c r="AO2686" s="261" t="e">
        <f t="shared" si="538"/>
        <v>#N/A</v>
      </c>
      <c r="AP2686" s="261" t="e">
        <f t="shared" si="539"/>
        <v>#N/A</v>
      </c>
      <c r="AQ2686" s="261" t="e">
        <f t="shared" si="540"/>
        <v>#N/A</v>
      </c>
      <c r="BB2686">
        <f t="shared" si="543"/>
        <v>0</v>
      </c>
      <c r="BC2686">
        <f t="shared" si="541"/>
        <v>0</v>
      </c>
      <c r="BD2686" s="28">
        <f t="shared" si="542"/>
        <v>0</v>
      </c>
    </row>
    <row r="2687" spans="37:56" x14ac:dyDescent="0.25">
      <c r="AK2687">
        <v>0</v>
      </c>
      <c r="AL2687" t="e">
        <f t="shared" si="535"/>
        <v>#N/A</v>
      </c>
      <c r="AM2687" t="e">
        <f t="shared" si="536"/>
        <v>#N/A</v>
      </c>
      <c r="AN2687" t="e">
        <f t="shared" si="537"/>
        <v>#N/A</v>
      </c>
      <c r="AO2687" s="261" t="e">
        <f t="shared" si="538"/>
        <v>#N/A</v>
      </c>
      <c r="AP2687" s="261" t="e">
        <f t="shared" si="539"/>
        <v>#N/A</v>
      </c>
      <c r="AQ2687" s="261" t="e">
        <f t="shared" si="540"/>
        <v>#N/A</v>
      </c>
      <c r="BB2687">
        <f t="shared" si="543"/>
        <v>0</v>
      </c>
      <c r="BC2687">
        <f t="shared" si="541"/>
        <v>0</v>
      </c>
      <c r="BD2687" s="28">
        <f t="shared" si="542"/>
        <v>0</v>
      </c>
    </row>
    <row r="2688" spans="37:56" x14ac:dyDescent="0.25">
      <c r="AK2688">
        <v>0</v>
      </c>
      <c r="AL2688" t="e">
        <f t="shared" si="535"/>
        <v>#N/A</v>
      </c>
      <c r="AM2688" t="e">
        <f t="shared" si="536"/>
        <v>#N/A</v>
      </c>
      <c r="AN2688" t="e">
        <f t="shared" si="537"/>
        <v>#N/A</v>
      </c>
      <c r="AO2688" s="261" t="e">
        <f t="shared" si="538"/>
        <v>#N/A</v>
      </c>
      <c r="AP2688" s="261" t="e">
        <f t="shared" si="539"/>
        <v>#N/A</v>
      </c>
      <c r="AQ2688" s="261" t="e">
        <f t="shared" si="540"/>
        <v>#N/A</v>
      </c>
      <c r="BB2688">
        <f t="shared" si="543"/>
        <v>0</v>
      </c>
      <c r="BC2688">
        <f t="shared" si="541"/>
        <v>0</v>
      </c>
      <c r="BD2688" s="28">
        <f t="shared" si="542"/>
        <v>0</v>
      </c>
    </row>
    <row r="2689" spans="37:56" x14ac:dyDescent="0.25">
      <c r="AK2689">
        <v>0</v>
      </c>
      <c r="AL2689" t="e">
        <f t="shared" si="535"/>
        <v>#N/A</v>
      </c>
      <c r="AM2689" t="e">
        <f t="shared" si="536"/>
        <v>#N/A</v>
      </c>
      <c r="AN2689" t="e">
        <f t="shared" si="537"/>
        <v>#N/A</v>
      </c>
      <c r="AO2689" s="261" t="e">
        <f t="shared" si="538"/>
        <v>#N/A</v>
      </c>
      <c r="AP2689" s="261" t="e">
        <f t="shared" si="539"/>
        <v>#N/A</v>
      </c>
      <c r="AQ2689" s="261" t="e">
        <f t="shared" si="540"/>
        <v>#N/A</v>
      </c>
      <c r="BB2689">
        <f t="shared" si="543"/>
        <v>0</v>
      </c>
      <c r="BC2689">
        <f t="shared" si="541"/>
        <v>0</v>
      </c>
      <c r="BD2689" s="28">
        <f t="shared" si="542"/>
        <v>0</v>
      </c>
    </row>
    <row r="2690" spans="37:56" x14ac:dyDescent="0.25">
      <c r="AK2690">
        <v>0</v>
      </c>
      <c r="AL2690" t="e">
        <f t="shared" si="535"/>
        <v>#N/A</v>
      </c>
      <c r="AM2690" t="e">
        <f t="shared" si="536"/>
        <v>#N/A</v>
      </c>
      <c r="AN2690" t="e">
        <f t="shared" si="537"/>
        <v>#N/A</v>
      </c>
      <c r="AO2690" s="261" t="e">
        <f t="shared" si="538"/>
        <v>#N/A</v>
      </c>
      <c r="AP2690" s="261" t="e">
        <f t="shared" si="539"/>
        <v>#N/A</v>
      </c>
      <c r="AQ2690" s="261" t="e">
        <f t="shared" si="540"/>
        <v>#N/A</v>
      </c>
      <c r="BB2690">
        <f t="shared" si="543"/>
        <v>0</v>
      </c>
      <c r="BC2690">
        <f t="shared" si="541"/>
        <v>0</v>
      </c>
      <c r="BD2690" s="28">
        <f t="shared" si="542"/>
        <v>0</v>
      </c>
    </row>
    <row r="2691" spans="37:56" x14ac:dyDescent="0.25">
      <c r="AK2691">
        <v>0</v>
      </c>
      <c r="AL2691" t="e">
        <f t="shared" ref="AL2691:AL2754" si="544">_xlfn.XLOOKUP(AK2691,A:A,F:F)</f>
        <v>#N/A</v>
      </c>
      <c r="AM2691" t="e">
        <f t="shared" ref="AM2691:AM2754" si="545">_xlfn.XLOOKUP(AK2691,A:A,J:J)</f>
        <v>#N/A</v>
      </c>
      <c r="AN2691" t="e">
        <f t="shared" ref="AN2691:AN2754" si="546">_xlfn.XLOOKUP(AK2691,A:A,M:M)+_xlfn.XLOOKUP(AK2691,A:A,N:N)</f>
        <v>#N/A</v>
      </c>
      <c r="AO2691" s="261" t="e">
        <f t="shared" ref="AO2691:AO2754" si="547">_xlfn.XLOOKUP(AK2691,A:A,AG:AG)</f>
        <v>#N/A</v>
      </c>
      <c r="AP2691" s="261" t="e">
        <f t="shared" ref="AP2691:AP2754" si="548">_xlfn.XLOOKUP(AK2691,A:A,AD:AD)</f>
        <v>#N/A</v>
      </c>
      <c r="AQ2691" s="261" t="e">
        <f t="shared" ref="AQ2691:AQ2754" si="549">_xlfn.XLOOKUP(AK2691,A:A,AE:AE)</f>
        <v>#N/A</v>
      </c>
      <c r="BB2691">
        <f t="shared" si="543"/>
        <v>0</v>
      </c>
      <c r="BC2691">
        <f t="shared" ref="BC2691:BC2754" si="550">_xlfn.XLOOKUP(BA2691,A:A,J:J)</f>
        <v>0</v>
      </c>
      <c r="BD2691" s="28">
        <f t="shared" ref="BD2691:BD2754" si="551">_xlfn.XLOOKUP(BA2691,A:A,M:M)+_xlfn.XLOOKUP(BA2691,A:A,N:N)</f>
        <v>0</v>
      </c>
    </row>
    <row r="2692" spans="37:56" x14ac:dyDescent="0.25">
      <c r="AK2692">
        <v>0</v>
      </c>
      <c r="AL2692" t="e">
        <f t="shared" si="544"/>
        <v>#N/A</v>
      </c>
      <c r="AM2692" t="e">
        <f t="shared" si="545"/>
        <v>#N/A</v>
      </c>
      <c r="AN2692" t="e">
        <f t="shared" si="546"/>
        <v>#N/A</v>
      </c>
      <c r="AO2692" s="261" t="e">
        <f t="shared" si="547"/>
        <v>#N/A</v>
      </c>
      <c r="AP2692" s="261" t="e">
        <f t="shared" si="548"/>
        <v>#N/A</v>
      </c>
      <c r="AQ2692" s="261" t="e">
        <f t="shared" si="549"/>
        <v>#N/A</v>
      </c>
      <c r="BB2692">
        <f t="shared" si="543"/>
        <v>0</v>
      </c>
      <c r="BC2692">
        <f t="shared" si="550"/>
        <v>0</v>
      </c>
      <c r="BD2692" s="28">
        <f t="shared" si="551"/>
        <v>0</v>
      </c>
    </row>
    <row r="2693" spans="37:56" x14ac:dyDescent="0.25">
      <c r="AK2693">
        <v>0</v>
      </c>
      <c r="AL2693" t="e">
        <f t="shared" si="544"/>
        <v>#N/A</v>
      </c>
      <c r="AM2693" t="e">
        <f t="shared" si="545"/>
        <v>#N/A</v>
      </c>
      <c r="AN2693" t="e">
        <f t="shared" si="546"/>
        <v>#N/A</v>
      </c>
      <c r="AO2693" s="261" t="e">
        <f t="shared" si="547"/>
        <v>#N/A</v>
      </c>
      <c r="AP2693" s="261" t="e">
        <f t="shared" si="548"/>
        <v>#N/A</v>
      </c>
      <c r="AQ2693" s="261" t="e">
        <f t="shared" si="549"/>
        <v>#N/A</v>
      </c>
      <c r="BB2693">
        <f t="shared" si="543"/>
        <v>0</v>
      </c>
      <c r="BC2693">
        <f t="shared" si="550"/>
        <v>0</v>
      </c>
      <c r="BD2693" s="28">
        <f t="shared" si="551"/>
        <v>0</v>
      </c>
    </row>
    <row r="2694" spans="37:56" x14ac:dyDescent="0.25">
      <c r="AK2694">
        <v>0</v>
      </c>
      <c r="AL2694" t="e">
        <f t="shared" si="544"/>
        <v>#N/A</v>
      </c>
      <c r="AM2694" t="e">
        <f t="shared" si="545"/>
        <v>#N/A</v>
      </c>
      <c r="AN2694" t="e">
        <f t="shared" si="546"/>
        <v>#N/A</v>
      </c>
      <c r="AO2694" s="261" t="e">
        <f t="shared" si="547"/>
        <v>#N/A</v>
      </c>
      <c r="AP2694" s="261" t="e">
        <f t="shared" si="548"/>
        <v>#N/A</v>
      </c>
      <c r="AQ2694" s="261" t="e">
        <f t="shared" si="549"/>
        <v>#N/A</v>
      </c>
      <c r="BB2694">
        <f t="shared" ref="BB2694:BB2757" si="552">_xlfn.XLOOKUP(BA2694,A:A,E:E)</f>
        <v>0</v>
      </c>
      <c r="BC2694">
        <f t="shared" si="550"/>
        <v>0</v>
      </c>
      <c r="BD2694" s="28">
        <f t="shared" si="551"/>
        <v>0</v>
      </c>
    </row>
    <row r="2695" spans="37:56" x14ac:dyDescent="0.25">
      <c r="AK2695">
        <v>0</v>
      </c>
      <c r="AL2695" t="e">
        <f t="shared" si="544"/>
        <v>#N/A</v>
      </c>
      <c r="AM2695" t="e">
        <f t="shared" si="545"/>
        <v>#N/A</v>
      </c>
      <c r="AN2695" t="e">
        <f t="shared" si="546"/>
        <v>#N/A</v>
      </c>
      <c r="AO2695" s="261" t="e">
        <f t="shared" si="547"/>
        <v>#N/A</v>
      </c>
      <c r="AP2695" s="261" t="e">
        <f t="shared" si="548"/>
        <v>#N/A</v>
      </c>
      <c r="AQ2695" s="261" t="e">
        <f t="shared" si="549"/>
        <v>#N/A</v>
      </c>
      <c r="BB2695">
        <f t="shared" si="552"/>
        <v>0</v>
      </c>
      <c r="BC2695">
        <f t="shared" si="550"/>
        <v>0</v>
      </c>
      <c r="BD2695" s="28">
        <f t="shared" si="551"/>
        <v>0</v>
      </c>
    </row>
    <row r="2696" spans="37:56" x14ac:dyDescent="0.25">
      <c r="AK2696">
        <v>0</v>
      </c>
      <c r="AL2696" t="e">
        <f t="shared" si="544"/>
        <v>#N/A</v>
      </c>
      <c r="AM2696" t="e">
        <f t="shared" si="545"/>
        <v>#N/A</v>
      </c>
      <c r="AN2696" t="e">
        <f t="shared" si="546"/>
        <v>#N/A</v>
      </c>
      <c r="AO2696" s="261" t="e">
        <f t="shared" si="547"/>
        <v>#N/A</v>
      </c>
      <c r="AP2696" s="261" t="e">
        <f t="shared" si="548"/>
        <v>#N/A</v>
      </c>
      <c r="AQ2696" s="261" t="e">
        <f t="shared" si="549"/>
        <v>#N/A</v>
      </c>
      <c r="BB2696">
        <f t="shared" si="552"/>
        <v>0</v>
      </c>
      <c r="BC2696">
        <f t="shared" si="550"/>
        <v>0</v>
      </c>
      <c r="BD2696" s="28">
        <f t="shared" si="551"/>
        <v>0</v>
      </c>
    </row>
    <row r="2697" spans="37:56" x14ac:dyDescent="0.25">
      <c r="AK2697">
        <v>0</v>
      </c>
      <c r="AL2697" t="e">
        <f t="shared" si="544"/>
        <v>#N/A</v>
      </c>
      <c r="AM2697" t="e">
        <f t="shared" si="545"/>
        <v>#N/A</v>
      </c>
      <c r="AN2697" t="e">
        <f t="shared" si="546"/>
        <v>#N/A</v>
      </c>
      <c r="AO2697" s="261" t="e">
        <f t="shared" si="547"/>
        <v>#N/A</v>
      </c>
      <c r="AP2697" s="261" t="e">
        <f t="shared" si="548"/>
        <v>#N/A</v>
      </c>
      <c r="AQ2697" s="261" t="e">
        <f t="shared" si="549"/>
        <v>#N/A</v>
      </c>
      <c r="BB2697">
        <f t="shared" si="552"/>
        <v>0</v>
      </c>
      <c r="BC2697">
        <f t="shared" si="550"/>
        <v>0</v>
      </c>
      <c r="BD2697" s="28">
        <f t="shared" si="551"/>
        <v>0</v>
      </c>
    </row>
    <row r="2698" spans="37:56" x14ac:dyDescent="0.25">
      <c r="AK2698">
        <v>0</v>
      </c>
      <c r="AL2698" t="e">
        <f t="shared" si="544"/>
        <v>#N/A</v>
      </c>
      <c r="AM2698" t="e">
        <f t="shared" si="545"/>
        <v>#N/A</v>
      </c>
      <c r="AN2698" t="e">
        <f t="shared" si="546"/>
        <v>#N/A</v>
      </c>
      <c r="AO2698" s="261" t="e">
        <f t="shared" si="547"/>
        <v>#N/A</v>
      </c>
      <c r="AP2698" s="261" t="e">
        <f t="shared" si="548"/>
        <v>#N/A</v>
      </c>
      <c r="AQ2698" s="261" t="e">
        <f t="shared" si="549"/>
        <v>#N/A</v>
      </c>
      <c r="BB2698">
        <f t="shared" si="552"/>
        <v>0</v>
      </c>
      <c r="BC2698">
        <f t="shared" si="550"/>
        <v>0</v>
      </c>
      <c r="BD2698" s="28">
        <f t="shared" si="551"/>
        <v>0</v>
      </c>
    </row>
    <row r="2699" spans="37:56" x14ac:dyDescent="0.25">
      <c r="AK2699">
        <v>0</v>
      </c>
      <c r="AL2699" t="e">
        <f t="shared" si="544"/>
        <v>#N/A</v>
      </c>
      <c r="AM2699" t="e">
        <f t="shared" si="545"/>
        <v>#N/A</v>
      </c>
      <c r="AN2699" t="e">
        <f t="shared" si="546"/>
        <v>#N/A</v>
      </c>
      <c r="AO2699" s="261" t="e">
        <f t="shared" si="547"/>
        <v>#N/A</v>
      </c>
      <c r="AP2699" s="261" t="e">
        <f t="shared" si="548"/>
        <v>#N/A</v>
      </c>
      <c r="AQ2699" s="261" t="e">
        <f t="shared" si="549"/>
        <v>#N/A</v>
      </c>
      <c r="BB2699">
        <f t="shared" si="552"/>
        <v>0</v>
      </c>
      <c r="BC2699">
        <f t="shared" si="550"/>
        <v>0</v>
      </c>
      <c r="BD2699" s="28">
        <f t="shared" si="551"/>
        <v>0</v>
      </c>
    </row>
    <row r="2700" spans="37:56" x14ac:dyDescent="0.25">
      <c r="AK2700">
        <v>0</v>
      </c>
      <c r="AL2700" t="e">
        <f t="shared" si="544"/>
        <v>#N/A</v>
      </c>
      <c r="AM2700" t="e">
        <f t="shared" si="545"/>
        <v>#N/A</v>
      </c>
      <c r="AN2700" t="e">
        <f t="shared" si="546"/>
        <v>#N/A</v>
      </c>
      <c r="AO2700" s="261" t="e">
        <f t="shared" si="547"/>
        <v>#N/A</v>
      </c>
      <c r="AP2700" s="261" t="e">
        <f t="shared" si="548"/>
        <v>#N/A</v>
      </c>
      <c r="AQ2700" s="261" t="e">
        <f t="shared" si="549"/>
        <v>#N/A</v>
      </c>
      <c r="BB2700">
        <f t="shared" si="552"/>
        <v>0</v>
      </c>
      <c r="BC2700">
        <f t="shared" si="550"/>
        <v>0</v>
      </c>
      <c r="BD2700" s="28">
        <f t="shared" si="551"/>
        <v>0</v>
      </c>
    </row>
    <row r="2701" spans="37:56" x14ac:dyDescent="0.25">
      <c r="AK2701">
        <v>0</v>
      </c>
      <c r="AL2701" t="e">
        <f t="shared" si="544"/>
        <v>#N/A</v>
      </c>
      <c r="AM2701" t="e">
        <f t="shared" si="545"/>
        <v>#N/A</v>
      </c>
      <c r="AN2701" t="e">
        <f t="shared" si="546"/>
        <v>#N/A</v>
      </c>
      <c r="AO2701" s="261" t="e">
        <f t="shared" si="547"/>
        <v>#N/A</v>
      </c>
      <c r="AP2701" s="261" t="e">
        <f t="shared" si="548"/>
        <v>#N/A</v>
      </c>
      <c r="AQ2701" s="261" t="e">
        <f t="shared" si="549"/>
        <v>#N/A</v>
      </c>
      <c r="BB2701">
        <f t="shared" si="552"/>
        <v>0</v>
      </c>
      <c r="BC2701">
        <f t="shared" si="550"/>
        <v>0</v>
      </c>
      <c r="BD2701" s="28">
        <f t="shared" si="551"/>
        <v>0</v>
      </c>
    </row>
    <row r="2702" spans="37:56" x14ac:dyDescent="0.25">
      <c r="AK2702">
        <v>0</v>
      </c>
      <c r="AL2702" t="e">
        <f t="shared" si="544"/>
        <v>#N/A</v>
      </c>
      <c r="AM2702" t="e">
        <f t="shared" si="545"/>
        <v>#N/A</v>
      </c>
      <c r="AN2702" t="e">
        <f t="shared" si="546"/>
        <v>#N/A</v>
      </c>
      <c r="AO2702" s="261" t="e">
        <f t="shared" si="547"/>
        <v>#N/A</v>
      </c>
      <c r="AP2702" s="261" t="e">
        <f t="shared" si="548"/>
        <v>#N/A</v>
      </c>
      <c r="AQ2702" s="261" t="e">
        <f t="shared" si="549"/>
        <v>#N/A</v>
      </c>
      <c r="BB2702">
        <f t="shared" si="552"/>
        <v>0</v>
      </c>
      <c r="BC2702">
        <f t="shared" si="550"/>
        <v>0</v>
      </c>
      <c r="BD2702" s="28">
        <f t="shared" si="551"/>
        <v>0</v>
      </c>
    </row>
    <row r="2703" spans="37:56" x14ac:dyDescent="0.25">
      <c r="AK2703">
        <v>0</v>
      </c>
      <c r="AL2703" t="e">
        <f t="shared" si="544"/>
        <v>#N/A</v>
      </c>
      <c r="AM2703" t="e">
        <f t="shared" si="545"/>
        <v>#N/A</v>
      </c>
      <c r="AN2703" t="e">
        <f t="shared" si="546"/>
        <v>#N/A</v>
      </c>
      <c r="AO2703" s="261" t="e">
        <f t="shared" si="547"/>
        <v>#N/A</v>
      </c>
      <c r="AP2703" s="261" t="e">
        <f t="shared" si="548"/>
        <v>#N/A</v>
      </c>
      <c r="AQ2703" s="261" t="e">
        <f t="shared" si="549"/>
        <v>#N/A</v>
      </c>
      <c r="BB2703">
        <f t="shared" si="552"/>
        <v>0</v>
      </c>
      <c r="BC2703">
        <f t="shared" si="550"/>
        <v>0</v>
      </c>
      <c r="BD2703" s="28">
        <f t="shared" si="551"/>
        <v>0</v>
      </c>
    </row>
    <row r="2704" spans="37:56" x14ac:dyDescent="0.25">
      <c r="AK2704">
        <v>0</v>
      </c>
      <c r="AL2704" t="e">
        <f t="shared" si="544"/>
        <v>#N/A</v>
      </c>
      <c r="AM2704" t="e">
        <f t="shared" si="545"/>
        <v>#N/A</v>
      </c>
      <c r="AN2704" t="e">
        <f t="shared" si="546"/>
        <v>#N/A</v>
      </c>
      <c r="AO2704" s="261" t="e">
        <f t="shared" si="547"/>
        <v>#N/A</v>
      </c>
      <c r="AP2704" s="261" t="e">
        <f t="shared" si="548"/>
        <v>#N/A</v>
      </c>
      <c r="AQ2704" s="261" t="e">
        <f t="shared" si="549"/>
        <v>#N/A</v>
      </c>
      <c r="BB2704">
        <f t="shared" si="552"/>
        <v>0</v>
      </c>
      <c r="BC2704">
        <f t="shared" si="550"/>
        <v>0</v>
      </c>
      <c r="BD2704" s="28">
        <f t="shared" si="551"/>
        <v>0</v>
      </c>
    </row>
    <row r="2705" spans="37:56" x14ac:dyDescent="0.25">
      <c r="AK2705">
        <v>0</v>
      </c>
      <c r="AL2705" t="e">
        <f t="shared" si="544"/>
        <v>#N/A</v>
      </c>
      <c r="AM2705" t="e">
        <f t="shared" si="545"/>
        <v>#N/A</v>
      </c>
      <c r="AN2705" t="e">
        <f t="shared" si="546"/>
        <v>#N/A</v>
      </c>
      <c r="AO2705" s="261" t="e">
        <f t="shared" si="547"/>
        <v>#N/A</v>
      </c>
      <c r="AP2705" s="261" t="e">
        <f t="shared" si="548"/>
        <v>#N/A</v>
      </c>
      <c r="AQ2705" s="261" t="e">
        <f t="shared" si="549"/>
        <v>#N/A</v>
      </c>
      <c r="BB2705">
        <f t="shared" si="552"/>
        <v>0</v>
      </c>
      <c r="BC2705">
        <f t="shared" si="550"/>
        <v>0</v>
      </c>
      <c r="BD2705" s="28">
        <f t="shared" si="551"/>
        <v>0</v>
      </c>
    </row>
    <row r="2706" spans="37:56" x14ac:dyDescent="0.25">
      <c r="AK2706">
        <v>0</v>
      </c>
      <c r="AL2706" t="e">
        <f t="shared" si="544"/>
        <v>#N/A</v>
      </c>
      <c r="AM2706" t="e">
        <f t="shared" si="545"/>
        <v>#N/A</v>
      </c>
      <c r="AN2706" t="e">
        <f t="shared" si="546"/>
        <v>#N/A</v>
      </c>
      <c r="AO2706" s="261" t="e">
        <f t="shared" si="547"/>
        <v>#N/A</v>
      </c>
      <c r="AP2706" s="261" t="e">
        <f t="shared" si="548"/>
        <v>#N/A</v>
      </c>
      <c r="AQ2706" s="261" t="e">
        <f t="shared" si="549"/>
        <v>#N/A</v>
      </c>
      <c r="BB2706">
        <f t="shared" si="552"/>
        <v>0</v>
      </c>
      <c r="BC2706">
        <f t="shared" si="550"/>
        <v>0</v>
      </c>
      <c r="BD2706" s="28">
        <f t="shared" si="551"/>
        <v>0</v>
      </c>
    </row>
    <row r="2707" spans="37:56" x14ac:dyDescent="0.25">
      <c r="AK2707">
        <v>0</v>
      </c>
      <c r="AL2707" t="e">
        <f t="shared" si="544"/>
        <v>#N/A</v>
      </c>
      <c r="AM2707" t="e">
        <f t="shared" si="545"/>
        <v>#N/A</v>
      </c>
      <c r="AN2707" t="e">
        <f t="shared" si="546"/>
        <v>#N/A</v>
      </c>
      <c r="AO2707" s="261" t="e">
        <f t="shared" si="547"/>
        <v>#N/A</v>
      </c>
      <c r="AP2707" s="261" t="e">
        <f t="shared" si="548"/>
        <v>#N/A</v>
      </c>
      <c r="AQ2707" s="261" t="e">
        <f t="shared" si="549"/>
        <v>#N/A</v>
      </c>
      <c r="BB2707">
        <f t="shared" si="552"/>
        <v>0</v>
      </c>
      <c r="BC2707">
        <f t="shared" si="550"/>
        <v>0</v>
      </c>
      <c r="BD2707" s="28">
        <f t="shared" si="551"/>
        <v>0</v>
      </c>
    </row>
    <row r="2708" spans="37:56" x14ac:dyDescent="0.25">
      <c r="AK2708">
        <v>0</v>
      </c>
      <c r="AL2708" t="e">
        <f t="shared" si="544"/>
        <v>#N/A</v>
      </c>
      <c r="AM2708" t="e">
        <f t="shared" si="545"/>
        <v>#N/A</v>
      </c>
      <c r="AN2708" t="e">
        <f t="shared" si="546"/>
        <v>#N/A</v>
      </c>
      <c r="AO2708" s="261" t="e">
        <f t="shared" si="547"/>
        <v>#N/A</v>
      </c>
      <c r="AP2708" s="261" t="e">
        <f t="shared" si="548"/>
        <v>#N/A</v>
      </c>
      <c r="AQ2708" s="261" t="e">
        <f t="shared" si="549"/>
        <v>#N/A</v>
      </c>
      <c r="BB2708">
        <f t="shared" si="552"/>
        <v>0</v>
      </c>
      <c r="BC2708">
        <f t="shared" si="550"/>
        <v>0</v>
      </c>
      <c r="BD2708" s="28">
        <f t="shared" si="551"/>
        <v>0</v>
      </c>
    </row>
    <row r="2709" spans="37:56" x14ac:dyDescent="0.25">
      <c r="AK2709">
        <v>0</v>
      </c>
      <c r="AL2709" t="e">
        <f t="shared" si="544"/>
        <v>#N/A</v>
      </c>
      <c r="AM2709" t="e">
        <f t="shared" si="545"/>
        <v>#N/A</v>
      </c>
      <c r="AN2709" t="e">
        <f t="shared" si="546"/>
        <v>#N/A</v>
      </c>
      <c r="AO2709" s="261" t="e">
        <f t="shared" si="547"/>
        <v>#N/A</v>
      </c>
      <c r="AP2709" s="261" t="e">
        <f t="shared" si="548"/>
        <v>#N/A</v>
      </c>
      <c r="AQ2709" s="261" t="e">
        <f t="shared" si="549"/>
        <v>#N/A</v>
      </c>
      <c r="BB2709">
        <f t="shared" si="552"/>
        <v>0</v>
      </c>
      <c r="BC2709">
        <f t="shared" si="550"/>
        <v>0</v>
      </c>
      <c r="BD2709" s="28">
        <f t="shared" si="551"/>
        <v>0</v>
      </c>
    </row>
    <row r="2710" spans="37:56" x14ac:dyDescent="0.25">
      <c r="AK2710">
        <v>0</v>
      </c>
      <c r="AL2710" t="e">
        <f t="shared" si="544"/>
        <v>#N/A</v>
      </c>
      <c r="AM2710" t="e">
        <f t="shared" si="545"/>
        <v>#N/A</v>
      </c>
      <c r="AN2710" t="e">
        <f t="shared" si="546"/>
        <v>#N/A</v>
      </c>
      <c r="AO2710" s="261" t="e">
        <f t="shared" si="547"/>
        <v>#N/A</v>
      </c>
      <c r="AP2710" s="261" t="e">
        <f t="shared" si="548"/>
        <v>#N/A</v>
      </c>
      <c r="AQ2710" s="261" t="e">
        <f t="shared" si="549"/>
        <v>#N/A</v>
      </c>
      <c r="BB2710">
        <f t="shared" si="552"/>
        <v>0</v>
      </c>
      <c r="BC2710">
        <f t="shared" si="550"/>
        <v>0</v>
      </c>
      <c r="BD2710" s="28">
        <f t="shared" si="551"/>
        <v>0</v>
      </c>
    </row>
    <row r="2711" spans="37:56" x14ac:dyDescent="0.25">
      <c r="AK2711">
        <v>0</v>
      </c>
      <c r="AL2711" t="e">
        <f t="shared" si="544"/>
        <v>#N/A</v>
      </c>
      <c r="AM2711" t="e">
        <f t="shared" si="545"/>
        <v>#N/A</v>
      </c>
      <c r="AN2711" t="e">
        <f t="shared" si="546"/>
        <v>#N/A</v>
      </c>
      <c r="AO2711" s="261" t="e">
        <f t="shared" si="547"/>
        <v>#N/A</v>
      </c>
      <c r="AP2711" s="261" t="e">
        <f t="shared" si="548"/>
        <v>#N/A</v>
      </c>
      <c r="AQ2711" s="261" t="e">
        <f t="shared" si="549"/>
        <v>#N/A</v>
      </c>
      <c r="BB2711">
        <f t="shared" si="552"/>
        <v>0</v>
      </c>
      <c r="BC2711">
        <f t="shared" si="550"/>
        <v>0</v>
      </c>
      <c r="BD2711" s="28">
        <f t="shared" si="551"/>
        <v>0</v>
      </c>
    </row>
    <row r="2712" spans="37:56" x14ac:dyDescent="0.25">
      <c r="AK2712">
        <v>0</v>
      </c>
      <c r="AL2712" t="e">
        <f t="shared" si="544"/>
        <v>#N/A</v>
      </c>
      <c r="AM2712" t="e">
        <f t="shared" si="545"/>
        <v>#N/A</v>
      </c>
      <c r="AN2712" t="e">
        <f t="shared" si="546"/>
        <v>#N/A</v>
      </c>
      <c r="AO2712" s="261" t="e">
        <f t="shared" si="547"/>
        <v>#N/A</v>
      </c>
      <c r="AP2712" s="261" t="e">
        <f t="shared" si="548"/>
        <v>#N/A</v>
      </c>
      <c r="AQ2712" s="261" t="e">
        <f t="shared" si="549"/>
        <v>#N/A</v>
      </c>
      <c r="BB2712">
        <f t="shared" si="552"/>
        <v>0</v>
      </c>
      <c r="BC2712">
        <f t="shared" si="550"/>
        <v>0</v>
      </c>
      <c r="BD2712" s="28">
        <f t="shared" si="551"/>
        <v>0</v>
      </c>
    </row>
    <row r="2713" spans="37:56" x14ac:dyDescent="0.25">
      <c r="AK2713">
        <v>0</v>
      </c>
      <c r="AL2713" t="e">
        <f t="shared" si="544"/>
        <v>#N/A</v>
      </c>
      <c r="AM2713" t="e">
        <f t="shared" si="545"/>
        <v>#N/A</v>
      </c>
      <c r="AN2713" t="e">
        <f t="shared" si="546"/>
        <v>#N/A</v>
      </c>
      <c r="AO2713" s="261" t="e">
        <f t="shared" si="547"/>
        <v>#N/A</v>
      </c>
      <c r="AP2713" s="261" t="e">
        <f t="shared" si="548"/>
        <v>#N/A</v>
      </c>
      <c r="AQ2713" s="261" t="e">
        <f t="shared" si="549"/>
        <v>#N/A</v>
      </c>
      <c r="BB2713">
        <f t="shared" si="552"/>
        <v>0</v>
      </c>
      <c r="BC2713">
        <f t="shared" si="550"/>
        <v>0</v>
      </c>
      <c r="BD2713" s="28">
        <f t="shared" si="551"/>
        <v>0</v>
      </c>
    </row>
    <row r="2714" spans="37:56" x14ac:dyDescent="0.25">
      <c r="AK2714">
        <v>0</v>
      </c>
      <c r="AL2714" t="e">
        <f t="shared" si="544"/>
        <v>#N/A</v>
      </c>
      <c r="AM2714" t="e">
        <f t="shared" si="545"/>
        <v>#N/A</v>
      </c>
      <c r="AN2714" t="e">
        <f t="shared" si="546"/>
        <v>#N/A</v>
      </c>
      <c r="AO2714" s="261" t="e">
        <f t="shared" si="547"/>
        <v>#N/A</v>
      </c>
      <c r="AP2714" s="261" t="e">
        <f t="shared" si="548"/>
        <v>#N/A</v>
      </c>
      <c r="AQ2714" s="261" t="e">
        <f t="shared" si="549"/>
        <v>#N/A</v>
      </c>
      <c r="BB2714">
        <f t="shared" si="552"/>
        <v>0</v>
      </c>
      <c r="BC2714">
        <f t="shared" si="550"/>
        <v>0</v>
      </c>
      <c r="BD2714" s="28">
        <f t="shared" si="551"/>
        <v>0</v>
      </c>
    </row>
    <row r="2715" spans="37:56" x14ac:dyDescent="0.25">
      <c r="AK2715">
        <v>0</v>
      </c>
      <c r="AL2715" t="e">
        <f t="shared" si="544"/>
        <v>#N/A</v>
      </c>
      <c r="AM2715" t="e">
        <f t="shared" si="545"/>
        <v>#N/A</v>
      </c>
      <c r="AN2715" t="e">
        <f t="shared" si="546"/>
        <v>#N/A</v>
      </c>
      <c r="AO2715" s="261" t="e">
        <f t="shared" si="547"/>
        <v>#N/A</v>
      </c>
      <c r="AP2715" s="261" t="e">
        <f t="shared" si="548"/>
        <v>#N/A</v>
      </c>
      <c r="AQ2715" s="261" t="e">
        <f t="shared" si="549"/>
        <v>#N/A</v>
      </c>
      <c r="BB2715">
        <f t="shared" si="552"/>
        <v>0</v>
      </c>
      <c r="BC2715">
        <f t="shared" si="550"/>
        <v>0</v>
      </c>
      <c r="BD2715" s="28">
        <f t="shared" si="551"/>
        <v>0</v>
      </c>
    </row>
    <row r="2716" spans="37:56" x14ac:dyDescent="0.25">
      <c r="AK2716">
        <v>0</v>
      </c>
      <c r="AL2716" t="e">
        <f t="shared" si="544"/>
        <v>#N/A</v>
      </c>
      <c r="AM2716" t="e">
        <f t="shared" si="545"/>
        <v>#N/A</v>
      </c>
      <c r="AN2716" t="e">
        <f t="shared" si="546"/>
        <v>#N/A</v>
      </c>
      <c r="AO2716" s="261" t="e">
        <f t="shared" si="547"/>
        <v>#N/A</v>
      </c>
      <c r="AP2716" s="261" t="e">
        <f t="shared" si="548"/>
        <v>#N/A</v>
      </c>
      <c r="AQ2716" s="261" t="e">
        <f t="shared" si="549"/>
        <v>#N/A</v>
      </c>
      <c r="BB2716">
        <f t="shared" si="552"/>
        <v>0</v>
      </c>
      <c r="BC2716">
        <f t="shared" si="550"/>
        <v>0</v>
      </c>
      <c r="BD2716" s="28">
        <f t="shared" si="551"/>
        <v>0</v>
      </c>
    </row>
    <row r="2717" spans="37:56" x14ac:dyDescent="0.25">
      <c r="AK2717">
        <v>0</v>
      </c>
      <c r="AL2717" t="e">
        <f t="shared" si="544"/>
        <v>#N/A</v>
      </c>
      <c r="AM2717" t="e">
        <f t="shared" si="545"/>
        <v>#N/A</v>
      </c>
      <c r="AN2717" t="e">
        <f t="shared" si="546"/>
        <v>#N/A</v>
      </c>
      <c r="AO2717" s="261" t="e">
        <f t="shared" si="547"/>
        <v>#N/A</v>
      </c>
      <c r="AP2717" s="261" t="e">
        <f t="shared" si="548"/>
        <v>#N/A</v>
      </c>
      <c r="AQ2717" s="261" t="e">
        <f t="shared" si="549"/>
        <v>#N/A</v>
      </c>
      <c r="BB2717">
        <f t="shared" si="552"/>
        <v>0</v>
      </c>
      <c r="BC2717">
        <f t="shared" si="550"/>
        <v>0</v>
      </c>
      <c r="BD2717" s="28">
        <f t="shared" si="551"/>
        <v>0</v>
      </c>
    </row>
    <row r="2718" spans="37:56" x14ac:dyDescent="0.25">
      <c r="AK2718">
        <v>0</v>
      </c>
      <c r="AL2718" t="e">
        <f t="shared" si="544"/>
        <v>#N/A</v>
      </c>
      <c r="AM2718" t="e">
        <f t="shared" si="545"/>
        <v>#N/A</v>
      </c>
      <c r="AN2718" t="e">
        <f t="shared" si="546"/>
        <v>#N/A</v>
      </c>
      <c r="AO2718" s="261" t="e">
        <f t="shared" si="547"/>
        <v>#N/A</v>
      </c>
      <c r="AP2718" s="261" t="e">
        <f t="shared" si="548"/>
        <v>#N/A</v>
      </c>
      <c r="AQ2718" s="261" t="e">
        <f t="shared" si="549"/>
        <v>#N/A</v>
      </c>
      <c r="BB2718">
        <f t="shared" si="552"/>
        <v>0</v>
      </c>
      <c r="BC2718">
        <f t="shared" si="550"/>
        <v>0</v>
      </c>
      <c r="BD2718" s="28">
        <f t="shared" si="551"/>
        <v>0</v>
      </c>
    </row>
    <row r="2719" spans="37:56" x14ac:dyDescent="0.25">
      <c r="AK2719">
        <v>0</v>
      </c>
      <c r="AL2719" t="e">
        <f t="shared" si="544"/>
        <v>#N/A</v>
      </c>
      <c r="AM2719" t="e">
        <f t="shared" si="545"/>
        <v>#N/A</v>
      </c>
      <c r="AN2719" t="e">
        <f t="shared" si="546"/>
        <v>#N/A</v>
      </c>
      <c r="AO2719" s="261" t="e">
        <f t="shared" si="547"/>
        <v>#N/A</v>
      </c>
      <c r="AP2719" s="261" t="e">
        <f t="shared" si="548"/>
        <v>#N/A</v>
      </c>
      <c r="AQ2719" s="261" t="e">
        <f t="shared" si="549"/>
        <v>#N/A</v>
      </c>
      <c r="BB2719">
        <f t="shared" si="552"/>
        <v>0</v>
      </c>
      <c r="BC2719">
        <f t="shared" si="550"/>
        <v>0</v>
      </c>
      <c r="BD2719" s="28">
        <f t="shared" si="551"/>
        <v>0</v>
      </c>
    </row>
    <row r="2720" spans="37:56" x14ac:dyDescent="0.25">
      <c r="AK2720">
        <v>0</v>
      </c>
      <c r="AL2720" t="e">
        <f t="shared" si="544"/>
        <v>#N/A</v>
      </c>
      <c r="AM2720" t="e">
        <f t="shared" si="545"/>
        <v>#N/A</v>
      </c>
      <c r="AN2720" t="e">
        <f t="shared" si="546"/>
        <v>#N/A</v>
      </c>
      <c r="AO2720" s="261" t="e">
        <f t="shared" si="547"/>
        <v>#N/A</v>
      </c>
      <c r="AP2720" s="261" t="e">
        <f t="shared" si="548"/>
        <v>#N/A</v>
      </c>
      <c r="AQ2720" s="261" t="e">
        <f t="shared" si="549"/>
        <v>#N/A</v>
      </c>
      <c r="BB2720">
        <f t="shared" si="552"/>
        <v>0</v>
      </c>
      <c r="BC2720">
        <f t="shared" si="550"/>
        <v>0</v>
      </c>
      <c r="BD2720" s="28">
        <f t="shared" si="551"/>
        <v>0</v>
      </c>
    </row>
    <row r="2721" spans="37:56" x14ac:dyDescent="0.25">
      <c r="AK2721">
        <v>0</v>
      </c>
      <c r="AL2721" t="e">
        <f t="shared" si="544"/>
        <v>#N/A</v>
      </c>
      <c r="AM2721" t="e">
        <f t="shared" si="545"/>
        <v>#N/A</v>
      </c>
      <c r="AN2721" t="e">
        <f t="shared" si="546"/>
        <v>#N/A</v>
      </c>
      <c r="AO2721" s="261" t="e">
        <f t="shared" si="547"/>
        <v>#N/A</v>
      </c>
      <c r="AP2721" s="261" t="e">
        <f t="shared" si="548"/>
        <v>#N/A</v>
      </c>
      <c r="AQ2721" s="261" t="e">
        <f t="shared" si="549"/>
        <v>#N/A</v>
      </c>
      <c r="BB2721">
        <f t="shared" si="552"/>
        <v>0</v>
      </c>
      <c r="BC2721">
        <f t="shared" si="550"/>
        <v>0</v>
      </c>
      <c r="BD2721" s="28">
        <f t="shared" si="551"/>
        <v>0</v>
      </c>
    </row>
    <row r="2722" spans="37:56" x14ac:dyDescent="0.25">
      <c r="AK2722">
        <v>0</v>
      </c>
      <c r="AL2722" t="e">
        <f t="shared" si="544"/>
        <v>#N/A</v>
      </c>
      <c r="AM2722" t="e">
        <f t="shared" si="545"/>
        <v>#N/A</v>
      </c>
      <c r="AN2722" t="e">
        <f t="shared" si="546"/>
        <v>#N/A</v>
      </c>
      <c r="AO2722" s="261" t="e">
        <f t="shared" si="547"/>
        <v>#N/A</v>
      </c>
      <c r="AP2722" s="261" t="e">
        <f t="shared" si="548"/>
        <v>#N/A</v>
      </c>
      <c r="AQ2722" s="261" t="e">
        <f t="shared" si="549"/>
        <v>#N/A</v>
      </c>
      <c r="BB2722">
        <f t="shared" si="552"/>
        <v>0</v>
      </c>
      <c r="BC2722">
        <f t="shared" si="550"/>
        <v>0</v>
      </c>
      <c r="BD2722" s="28">
        <f t="shared" si="551"/>
        <v>0</v>
      </c>
    </row>
    <row r="2723" spans="37:56" x14ac:dyDescent="0.25">
      <c r="AK2723">
        <v>0</v>
      </c>
      <c r="AL2723" t="e">
        <f t="shared" si="544"/>
        <v>#N/A</v>
      </c>
      <c r="AM2723" t="e">
        <f t="shared" si="545"/>
        <v>#N/A</v>
      </c>
      <c r="AN2723" t="e">
        <f t="shared" si="546"/>
        <v>#N/A</v>
      </c>
      <c r="AO2723" s="261" t="e">
        <f t="shared" si="547"/>
        <v>#N/A</v>
      </c>
      <c r="AP2723" s="261" t="e">
        <f t="shared" si="548"/>
        <v>#N/A</v>
      </c>
      <c r="AQ2723" s="261" t="e">
        <f t="shared" si="549"/>
        <v>#N/A</v>
      </c>
      <c r="BB2723">
        <f t="shared" si="552"/>
        <v>0</v>
      </c>
      <c r="BC2723">
        <f t="shared" si="550"/>
        <v>0</v>
      </c>
      <c r="BD2723" s="28">
        <f t="shared" si="551"/>
        <v>0</v>
      </c>
    </row>
    <row r="2724" spans="37:56" x14ac:dyDescent="0.25">
      <c r="AK2724">
        <v>0</v>
      </c>
      <c r="AL2724" t="e">
        <f t="shared" si="544"/>
        <v>#N/A</v>
      </c>
      <c r="AM2724" t="e">
        <f t="shared" si="545"/>
        <v>#N/A</v>
      </c>
      <c r="AN2724" t="e">
        <f t="shared" si="546"/>
        <v>#N/A</v>
      </c>
      <c r="AO2724" s="261" t="e">
        <f t="shared" si="547"/>
        <v>#N/A</v>
      </c>
      <c r="AP2724" s="261" t="e">
        <f t="shared" si="548"/>
        <v>#N/A</v>
      </c>
      <c r="AQ2724" s="261" t="e">
        <f t="shared" si="549"/>
        <v>#N/A</v>
      </c>
      <c r="BB2724">
        <f t="shared" si="552"/>
        <v>0</v>
      </c>
      <c r="BC2724">
        <f t="shared" si="550"/>
        <v>0</v>
      </c>
      <c r="BD2724" s="28">
        <f t="shared" si="551"/>
        <v>0</v>
      </c>
    </row>
    <row r="2725" spans="37:56" x14ac:dyDescent="0.25">
      <c r="AK2725">
        <v>0</v>
      </c>
      <c r="AL2725" t="e">
        <f t="shared" si="544"/>
        <v>#N/A</v>
      </c>
      <c r="AM2725" t="e">
        <f t="shared" si="545"/>
        <v>#N/A</v>
      </c>
      <c r="AN2725" t="e">
        <f t="shared" si="546"/>
        <v>#N/A</v>
      </c>
      <c r="AO2725" s="261" t="e">
        <f t="shared" si="547"/>
        <v>#N/A</v>
      </c>
      <c r="AP2725" s="261" t="e">
        <f t="shared" si="548"/>
        <v>#N/A</v>
      </c>
      <c r="AQ2725" s="261" t="e">
        <f t="shared" si="549"/>
        <v>#N/A</v>
      </c>
      <c r="BB2725">
        <f t="shared" si="552"/>
        <v>0</v>
      </c>
      <c r="BC2725">
        <f t="shared" si="550"/>
        <v>0</v>
      </c>
      <c r="BD2725" s="28">
        <f t="shared" si="551"/>
        <v>0</v>
      </c>
    </row>
    <row r="2726" spans="37:56" x14ac:dyDescent="0.25">
      <c r="AK2726">
        <v>0</v>
      </c>
      <c r="AL2726" t="e">
        <f t="shared" si="544"/>
        <v>#N/A</v>
      </c>
      <c r="AM2726" t="e">
        <f t="shared" si="545"/>
        <v>#N/A</v>
      </c>
      <c r="AN2726" t="e">
        <f t="shared" si="546"/>
        <v>#N/A</v>
      </c>
      <c r="AO2726" s="261" t="e">
        <f t="shared" si="547"/>
        <v>#N/A</v>
      </c>
      <c r="AP2726" s="261" t="e">
        <f t="shared" si="548"/>
        <v>#N/A</v>
      </c>
      <c r="AQ2726" s="261" t="e">
        <f t="shared" si="549"/>
        <v>#N/A</v>
      </c>
      <c r="BB2726">
        <f t="shared" si="552"/>
        <v>0</v>
      </c>
      <c r="BC2726">
        <f t="shared" si="550"/>
        <v>0</v>
      </c>
      <c r="BD2726" s="28">
        <f t="shared" si="551"/>
        <v>0</v>
      </c>
    </row>
    <row r="2727" spans="37:56" x14ac:dyDescent="0.25">
      <c r="AK2727">
        <v>0</v>
      </c>
      <c r="AL2727" t="e">
        <f t="shared" si="544"/>
        <v>#N/A</v>
      </c>
      <c r="AM2727" t="e">
        <f t="shared" si="545"/>
        <v>#N/A</v>
      </c>
      <c r="AN2727" t="e">
        <f t="shared" si="546"/>
        <v>#N/A</v>
      </c>
      <c r="AO2727" s="261" t="e">
        <f t="shared" si="547"/>
        <v>#N/A</v>
      </c>
      <c r="AP2727" s="261" t="e">
        <f t="shared" si="548"/>
        <v>#N/A</v>
      </c>
      <c r="AQ2727" s="261" t="e">
        <f t="shared" si="549"/>
        <v>#N/A</v>
      </c>
      <c r="BB2727">
        <f t="shared" si="552"/>
        <v>0</v>
      </c>
      <c r="BC2727">
        <f t="shared" si="550"/>
        <v>0</v>
      </c>
      <c r="BD2727" s="28">
        <f t="shared" si="551"/>
        <v>0</v>
      </c>
    </row>
    <row r="2728" spans="37:56" x14ac:dyDescent="0.25">
      <c r="AK2728">
        <v>0</v>
      </c>
      <c r="AL2728" t="e">
        <f t="shared" si="544"/>
        <v>#N/A</v>
      </c>
      <c r="AM2728" t="e">
        <f t="shared" si="545"/>
        <v>#N/A</v>
      </c>
      <c r="AN2728" t="e">
        <f t="shared" si="546"/>
        <v>#N/A</v>
      </c>
      <c r="AO2728" s="261" t="e">
        <f t="shared" si="547"/>
        <v>#N/A</v>
      </c>
      <c r="AP2728" s="261" t="e">
        <f t="shared" si="548"/>
        <v>#N/A</v>
      </c>
      <c r="AQ2728" s="261" t="e">
        <f t="shared" si="549"/>
        <v>#N/A</v>
      </c>
      <c r="BB2728">
        <f t="shared" si="552"/>
        <v>0</v>
      </c>
      <c r="BC2728">
        <f t="shared" si="550"/>
        <v>0</v>
      </c>
      <c r="BD2728" s="28">
        <f t="shared" si="551"/>
        <v>0</v>
      </c>
    </row>
    <row r="2729" spans="37:56" x14ac:dyDescent="0.25">
      <c r="AK2729">
        <v>0</v>
      </c>
      <c r="AL2729" t="e">
        <f t="shared" si="544"/>
        <v>#N/A</v>
      </c>
      <c r="AM2729" t="e">
        <f t="shared" si="545"/>
        <v>#N/A</v>
      </c>
      <c r="AN2729" t="e">
        <f t="shared" si="546"/>
        <v>#N/A</v>
      </c>
      <c r="AO2729" s="261" t="e">
        <f t="shared" si="547"/>
        <v>#N/A</v>
      </c>
      <c r="AP2729" s="261" t="e">
        <f t="shared" si="548"/>
        <v>#N/A</v>
      </c>
      <c r="AQ2729" s="261" t="e">
        <f t="shared" si="549"/>
        <v>#N/A</v>
      </c>
      <c r="BB2729">
        <f t="shared" si="552"/>
        <v>0</v>
      </c>
      <c r="BC2729">
        <f t="shared" si="550"/>
        <v>0</v>
      </c>
      <c r="BD2729" s="28">
        <f t="shared" si="551"/>
        <v>0</v>
      </c>
    </row>
    <row r="2730" spans="37:56" x14ac:dyDescent="0.25">
      <c r="AK2730">
        <v>0</v>
      </c>
      <c r="AL2730" t="e">
        <f t="shared" si="544"/>
        <v>#N/A</v>
      </c>
      <c r="AM2730" t="e">
        <f t="shared" si="545"/>
        <v>#N/A</v>
      </c>
      <c r="AN2730" t="e">
        <f t="shared" si="546"/>
        <v>#N/A</v>
      </c>
      <c r="AO2730" s="261" t="e">
        <f t="shared" si="547"/>
        <v>#N/A</v>
      </c>
      <c r="AP2730" s="261" t="e">
        <f t="shared" si="548"/>
        <v>#N/A</v>
      </c>
      <c r="AQ2730" s="261" t="e">
        <f t="shared" si="549"/>
        <v>#N/A</v>
      </c>
      <c r="BB2730">
        <f t="shared" si="552"/>
        <v>0</v>
      </c>
      <c r="BC2730">
        <f t="shared" si="550"/>
        <v>0</v>
      </c>
      <c r="BD2730" s="28">
        <f t="shared" si="551"/>
        <v>0</v>
      </c>
    </row>
    <row r="2731" spans="37:56" x14ac:dyDescent="0.25">
      <c r="AK2731">
        <v>0</v>
      </c>
      <c r="AL2731" t="e">
        <f t="shared" si="544"/>
        <v>#N/A</v>
      </c>
      <c r="AM2731" t="e">
        <f t="shared" si="545"/>
        <v>#N/A</v>
      </c>
      <c r="AN2731" t="e">
        <f t="shared" si="546"/>
        <v>#N/A</v>
      </c>
      <c r="AO2731" s="261" t="e">
        <f t="shared" si="547"/>
        <v>#N/A</v>
      </c>
      <c r="AP2731" s="261" t="e">
        <f t="shared" si="548"/>
        <v>#N/A</v>
      </c>
      <c r="AQ2731" s="261" t="e">
        <f t="shared" si="549"/>
        <v>#N/A</v>
      </c>
      <c r="BB2731">
        <f t="shared" si="552"/>
        <v>0</v>
      </c>
      <c r="BC2731">
        <f t="shared" si="550"/>
        <v>0</v>
      </c>
      <c r="BD2731" s="28">
        <f t="shared" si="551"/>
        <v>0</v>
      </c>
    </row>
    <row r="2732" spans="37:56" x14ac:dyDescent="0.25">
      <c r="AK2732">
        <v>0</v>
      </c>
      <c r="AL2732" t="e">
        <f t="shared" si="544"/>
        <v>#N/A</v>
      </c>
      <c r="AM2732" t="e">
        <f t="shared" si="545"/>
        <v>#N/A</v>
      </c>
      <c r="AN2732" t="e">
        <f t="shared" si="546"/>
        <v>#N/A</v>
      </c>
      <c r="AO2732" s="261" t="e">
        <f t="shared" si="547"/>
        <v>#N/A</v>
      </c>
      <c r="AP2732" s="261" t="e">
        <f t="shared" si="548"/>
        <v>#N/A</v>
      </c>
      <c r="AQ2732" s="261" t="e">
        <f t="shared" si="549"/>
        <v>#N/A</v>
      </c>
      <c r="BB2732">
        <f t="shared" si="552"/>
        <v>0</v>
      </c>
      <c r="BC2732">
        <f t="shared" si="550"/>
        <v>0</v>
      </c>
      <c r="BD2732" s="28">
        <f t="shared" si="551"/>
        <v>0</v>
      </c>
    </row>
    <row r="2733" spans="37:56" x14ac:dyDescent="0.25">
      <c r="AK2733">
        <v>0</v>
      </c>
      <c r="AL2733" t="e">
        <f t="shared" si="544"/>
        <v>#N/A</v>
      </c>
      <c r="AM2733" t="e">
        <f t="shared" si="545"/>
        <v>#N/A</v>
      </c>
      <c r="AN2733" t="e">
        <f t="shared" si="546"/>
        <v>#N/A</v>
      </c>
      <c r="AO2733" s="261" t="e">
        <f t="shared" si="547"/>
        <v>#N/A</v>
      </c>
      <c r="AP2733" s="261" t="e">
        <f t="shared" si="548"/>
        <v>#N/A</v>
      </c>
      <c r="AQ2733" s="261" t="e">
        <f t="shared" si="549"/>
        <v>#N/A</v>
      </c>
      <c r="BB2733">
        <f t="shared" si="552"/>
        <v>0</v>
      </c>
      <c r="BC2733">
        <f t="shared" si="550"/>
        <v>0</v>
      </c>
      <c r="BD2733" s="28">
        <f t="shared" si="551"/>
        <v>0</v>
      </c>
    </row>
    <row r="2734" spans="37:56" x14ac:dyDescent="0.25">
      <c r="AK2734">
        <v>0</v>
      </c>
      <c r="AL2734" t="e">
        <f t="shared" si="544"/>
        <v>#N/A</v>
      </c>
      <c r="AM2734" t="e">
        <f t="shared" si="545"/>
        <v>#N/A</v>
      </c>
      <c r="AN2734" t="e">
        <f t="shared" si="546"/>
        <v>#N/A</v>
      </c>
      <c r="AO2734" s="261" t="e">
        <f t="shared" si="547"/>
        <v>#N/A</v>
      </c>
      <c r="AP2734" s="261" t="e">
        <f t="shared" si="548"/>
        <v>#N/A</v>
      </c>
      <c r="AQ2734" s="261" t="e">
        <f t="shared" si="549"/>
        <v>#N/A</v>
      </c>
      <c r="BB2734">
        <f t="shared" si="552"/>
        <v>0</v>
      </c>
      <c r="BC2734">
        <f t="shared" si="550"/>
        <v>0</v>
      </c>
      <c r="BD2734" s="28">
        <f t="shared" si="551"/>
        <v>0</v>
      </c>
    </row>
    <row r="2735" spans="37:56" x14ac:dyDescent="0.25">
      <c r="AK2735">
        <v>0</v>
      </c>
      <c r="AL2735" t="e">
        <f t="shared" si="544"/>
        <v>#N/A</v>
      </c>
      <c r="AM2735" t="e">
        <f t="shared" si="545"/>
        <v>#N/A</v>
      </c>
      <c r="AN2735" t="e">
        <f t="shared" si="546"/>
        <v>#N/A</v>
      </c>
      <c r="AO2735" s="261" t="e">
        <f t="shared" si="547"/>
        <v>#N/A</v>
      </c>
      <c r="AP2735" s="261" t="e">
        <f t="shared" si="548"/>
        <v>#N/A</v>
      </c>
      <c r="AQ2735" s="261" t="e">
        <f t="shared" si="549"/>
        <v>#N/A</v>
      </c>
      <c r="BB2735">
        <f t="shared" si="552"/>
        <v>0</v>
      </c>
      <c r="BC2735">
        <f t="shared" si="550"/>
        <v>0</v>
      </c>
      <c r="BD2735" s="28">
        <f t="shared" si="551"/>
        <v>0</v>
      </c>
    </row>
    <row r="2736" spans="37:56" x14ac:dyDescent="0.25">
      <c r="AK2736">
        <v>0</v>
      </c>
      <c r="AL2736" t="e">
        <f t="shared" si="544"/>
        <v>#N/A</v>
      </c>
      <c r="AM2736" t="e">
        <f t="shared" si="545"/>
        <v>#N/A</v>
      </c>
      <c r="AN2736" t="e">
        <f t="shared" si="546"/>
        <v>#N/A</v>
      </c>
      <c r="AO2736" s="261" t="e">
        <f t="shared" si="547"/>
        <v>#N/A</v>
      </c>
      <c r="AP2736" s="261" t="e">
        <f t="shared" si="548"/>
        <v>#N/A</v>
      </c>
      <c r="AQ2736" s="261" t="e">
        <f t="shared" si="549"/>
        <v>#N/A</v>
      </c>
      <c r="BB2736">
        <f t="shared" si="552"/>
        <v>0</v>
      </c>
      <c r="BC2736">
        <f t="shared" si="550"/>
        <v>0</v>
      </c>
      <c r="BD2736" s="28">
        <f t="shared" si="551"/>
        <v>0</v>
      </c>
    </row>
    <row r="2737" spans="37:56" x14ac:dyDescent="0.25">
      <c r="AK2737">
        <v>0</v>
      </c>
      <c r="AL2737" t="e">
        <f t="shared" si="544"/>
        <v>#N/A</v>
      </c>
      <c r="AM2737" t="e">
        <f t="shared" si="545"/>
        <v>#N/A</v>
      </c>
      <c r="AN2737" t="e">
        <f t="shared" si="546"/>
        <v>#N/A</v>
      </c>
      <c r="AO2737" s="261" t="e">
        <f t="shared" si="547"/>
        <v>#N/A</v>
      </c>
      <c r="AP2737" s="261" t="e">
        <f t="shared" si="548"/>
        <v>#N/A</v>
      </c>
      <c r="AQ2737" s="261" t="e">
        <f t="shared" si="549"/>
        <v>#N/A</v>
      </c>
      <c r="BB2737">
        <f t="shared" si="552"/>
        <v>0</v>
      </c>
      <c r="BC2737">
        <f t="shared" si="550"/>
        <v>0</v>
      </c>
      <c r="BD2737" s="28">
        <f t="shared" si="551"/>
        <v>0</v>
      </c>
    </row>
    <row r="2738" spans="37:56" x14ac:dyDescent="0.25">
      <c r="AK2738">
        <v>0</v>
      </c>
      <c r="AL2738" t="e">
        <f t="shared" si="544"/>
        <v>#N/A</v>
      </c>
      <c r="AM2738" t="e">
        <f t="shared" si="545"/>
        <v>#N/A</v>
      </c>
      <c r="AN2738" t="e">
        <f t="shared" si="546"/>
        <v>#N/A</v>
      </c>
      <c r="AO2738" s="261" t="e">
        <f t="shared" si="547"/>
        <v>#N/A</v>
      </c>
      <c r="AP2738" s="261" t="e">
        <f t="shared" si="548"/>
        <v>#N/A</v>
      </c>
      <c r="AQ2738" s="261" t="e">
        <f t="shared" si="549"/>
        <v>#N/A</v>
      </c>
      <c r="BB2738">
        <f t="shared" si="552"/>
        <v>0</v>
      </c>
      <c r="BC2738">
        <f t="shared" si="550"/>
        <v>0</v>
      </c>
      <c r="BD2738" s="28">
        <f t="shared" si="551"/>
        <v>0</v>
      </c>
    </row>
    <row r="2739" spans="37:56" x14ac:dyDescent="0.25">
      <c r="AK2739">
        <v>0</v>
      </c>
      <c r="AL2739" t="e">
        <f t="shared" si="544"/>
        <v>#N/A</v>
      </c>
      <c r="AM2739" t="e">
        <f t="shared" si="545"/>
        <v>#N/A</v>
      </c>
      <c r="AN2739" t="e">
        <f t="shared" si="546"/>
        <v>#N/A</v>
      </c>
      <c r="AO2739" s="261" t="e">
        <f t="shared" si="547"/>
        <v>#N/A</v>
      </c>
      <c r="AP2739" s="261" t="e">
        <f t="shared" si="548"/>
        <v>#N/A</v>
      </c>
      <c r="AQ2739" s="261" t="e">
        <f t="shared" si="549"/>
        <v>#N/A</v>
      </c>
      <c r="BB2739">
        <f t="shared" si="552"/>
        <v>0</v>
      </c>
      <c r="BC2739">
        <f t="shared" si="550"/>
        <v>0</v>
      </c>
      <c r="BD2739" s="28">
        <f t="shared" si="551"/>
        <v>0</v>
      </c>
    </row>
    <row r="2740" spans="37:56" x14ac:dyDescent="0.25">
      <c r="AK2740">
        <v>0</v>
      </c>
      <c r="AL2740" t="e">
        <f t="shared" si="544"/>
        <v>#N/A</v>
      </c>
      <c r="AM2740" t="e">
        <f t="shared" si="545"/>
        <v>#N/A</v>
      </c>
      <c r="AN2740" t="e">
        <f t="shared" si="546"/>
        <v>#N/A</v>
      </c>
      <c r="AO2740" s="261" t="e">
        <f t="shared" si="547"/>
        <v>#N/A</v>
      </c>
      <c r="AP2740" s="261" t="e">
        <f t="shared" si="548"/>
        <v>#N/A</v>
      </c>
      <c r="AQ2740" s="261" t="e">
        <f t="shared" si="549"/>
        <v>#N/A</v>
      </c>
      <c r="BB2740">
        <f t="shared" si="552"/>
        <v>0</v>
      </c>
      <c r="BC2740">
        <f t="shared" si="550"/>
        <v>0</v>
      </c>
      <c r="BD2740" s="28">
        <f t="shared" si="551"/>
        <v>0</v>
      </c>
    </row>
    <row r="2741" spans="37:56" x14ac:dyDescent="0.25">
      <c r="AK2741">
        <v>0</v>
      </c>
      <c r="AL2741" t="e">
        <f t="shared" si="544"/>
        <v>#N/A</v>
      </c>
      <c r="AM2741" t="e">
        <f t="shared" si="545"/>
        <v>#N/A</v>
      </c>
      <c r="AN2741" t="e">
        <f t="shared" si="546"/>
        <v>#N/A</v>
      </c>
      <c r="AO2741" s="261" t="e">
        <f t="shared" si="547"/>
        <v>#N/A</v>
      </c>
      <c r="AP2741" s="261" t="e">
        <f t="shared" si="548"/>
        <v>#N/A</v>
      </c>
      <c r="AQ2741" s="261" t="e">
        <f t="shared" si="549"/>
        <v>#N/A</v>
      </c>
      <c r="BB2741">
        <f t="shared" si="552"/>
        <v>0</v>
      </c>
      <c r="BC2741">
        <f t="shared" si="550"/>
        <v>0</v>
      </c>
      <c r="BD2741" s="28">
        <f t="shared" si="551"/>
        <v>0</v>
      </c>
    </row>
    <row r="2742" spans="37:56" x14ac:dyDescent="0.25">
      <c r="AK2742">
        <v>0</v>
      </c>
      <c r="AL2742" t="e">
        <f t="shared" si="544"/>
        <v>#N/A</v>
      </c>
      <c r="AM2742" t="e">
        <f t="shared" si="545"/>
        <v>#N/A</v>
      </c>
      <c r="AN2742" t="e">
        <f t="shared" si="546"/>
        <v>#N/A</v>
      </c>
      <c r="AO2742" s="261" t="e">
        <f t="shared" si="547"/>
        <v>#N/A</v>
      </c>
      <c r="AP2742" s="261" t="e">
        <f t="shared" si="548"/>
        <v>#N/A</v>
      </c>
      <c r="AQ2742" s="261" t="e">
        <f t="shared" si="549"/>
        <v>#N/A</v>
      </c>
      <c r="BB2742">
        <f t="shared" si="552"/>
        <v>0</v>
      </c>
      <c r="BC2742">
        <f t="shared" si="550"/>
        <v>0</v>
      </c>
      <c r="BD2742" s="28">
        <f t="shared" si="551"/>
        <v>0</v>
      </c>
    </row>
    <row r="2743" spans="37:56" x14ac:dyDescent="0.25">
      <c r="AK2743">
        <v>0</v>
      </c>
      <c r="AL2743" t="e">
        <f t="shared" si="544"/>
        <v>#N/A</v>
      </c>
      <c r="AM2743" t="e">
        <f t="shared" si="545"/>
        <v>#N/A</v>
      </c>
      <c r="AN2743" t="e">
        <f t="shared" si="546"/>
        <v>#N/A</v>
      </c>
      <c r="AO2743" s="261" t="e">
        <f t="shared" si="547"/>
        <v>#N/A</v>
      </c>
      <c r="AP2743" s="261" t="e">
        <f t="shared" si="548"/>
        <v>#N/A</v>
      </c>
      <c r="AQ2743" s="261" t="e">
        <f t="shared" si="549"/>
        <v>#N/A</v>
      </c>
      <c r="BB2743">
        <f t="shared" si="552"/>
        <v>0</v>
      </c>
      <c r="BC2743">
        <f t="shared" si="550"/>
        <v>0</v>
      </c>
      <c r="BD2743" s="28">
        <f t="shared" si="551"/>
        <v>0</v>
      </c>
    </row>
    <row r="2744" spans="37:56" x14ac:dyDescent="0.25">
      <c r="AK2744">
        <v>0</v>
      </c>
      <c r="AL2744" t="e">
        <f t="shared" si="544"/>
        <v>#N/A</v>
      </c>
      <c r="AM2744" t="e">
        <f t="shared" si="545"/>
        <v>#N/A</v>
      </c>
      <c r="AN2744" t="e">
        <f t="shared" si="546"/>
        <v>#N/A</v>
      </c>
      <c r="AO2744" s="261" t="e">
        <f t="shared" si="547"/>
        <v>#N/A</v>
      </c>
      <c r="AP2744" s="261" t="e">
        <f t="shared" si="548"/>
        <v>#N/A</v>
      </c>
      <c r="AQ2744" s="261" t="e">
        <f t="shared" si="549"/>
        <v>#N/A</v>
      </c>
      <c r="BB2744">
        <f t="shared" si="552"/>
        <v>0</v>
      </c>
      <c r="BC2744">
        <f t="shared" si="550"/>
        <v>0</v>
      </c>
      <c r="BD2744" s="28">
        <f t="shared" si="551"/>
        <v>0</v>
      </c>
    </row>
    <row r="2745" spans="37:56" x14ac:dyDescent="0.25">
      <c r="AK2745">
        <v>0</v>
      </c>
      <c r="AL2745" t="e">
        <f t="shared" si="544"/>
        <v>#N/A</v>
      </c>
      <c r="AM2745" t="e">
        <f t="shared" si="545"/>
        <v>#N/A</v>
      </c>
      <c r="AN2745" t="e">
        <f t="shared" si="546"/>
        <v>#N/A</v>
      </c>
      <c r="AO2745" s="261" t="e">
        <f t="shared" si="547"/>
        <v>#N/A</v>
      </c>
      <c r="AP2745" s="261" t="e">
        <f t="shared" si="548"/>
        <v>#N/A</v>
      </c>
      <c r="AQ2745" s="261" t="e">
        <f t="shared" si="549"/>
        <v>#N/A</v>
      </c>
      <c r="BB2745">
        <f t="shared" si="552"/>
        <v>0</v>
      </c>
      <c r="BC2745">
        <f t="shared" si="550"/>
        <v>0</v>
      </c>
      <c r="BD2745" s="28">
        <f t="shared" si="551"/>
        <v>0</v>
      </c>
    </row>
    <row r="2746" spans="37:56" x14ac:dyDescent="0.25">
      <c r="AK2746">
        <v>0</v>
      </c>
      <c r="AL2746" t="e">
        <f t="shared" si="544"/>
        <v>#N/A</v>
      </c>
      <c r="AM2746" t="e">
        <f t="shared" si="545"/>
        <v>#N/A</v>
      </c>
      <c r="AN2746" t="e">
        <f t="shared" si="546"/>
        <v>#N/A</v>
      </c>
      <c r="AO2746" s="261" t="e">
        <f t="shared" si="547"/>
        <v>#N/A</v>
      </c>
      <c r="AP2746" s="261" t="e">
        <f t="shared" si="548"/>
        <v>#N/A</v>
      </c>
      <c r="AQ2746" s="261" t="e">
        <f t="shared" si="549"/>
        <v>#N/A</v>
      </c>
      <c r="BB2746">
        <f t="shared" si="552"/>
        <v>0</v>
      </c>
      <c r="BC2746">
        <f t="shared" si="550"/>
        <v>0</v>
      </c>
      <c r="BD2746" s="28">
        <f t="shared" si="551"/>
        <v>0</v>
      </c>
    </row>
    <row r="2747" spans="37:56" x14ac:dyDescent="0.25">
      <c r="AK2747">
        <v>0</v>
      </c>
      <c r="AL2747" t="e">
        <f t="shared" si="544"/>
        <v>#N/A</v>
      </c>
      <c r="AM2747" t="e">
        <f t="shared" si="545"/>
        <v>#N/A</v>
      </c>
      <c r="AN2747" t="e">
        <f t="shared" si="546"/>
        <v>#N/A</v>
      </c>
      <c r="AO2747" s="261" t="e">
        <f t="shared" si="547"/>
        <v>#N/A</v>
      </c>
      <c r="AP2747" s="261" t="e">
        <f t="shared" si="548"/>
        <v>#N/A</v>
      </c>
      <c r="AQ2747" s="261" t="e">
        <f t="shared" si="549"/>
        <v>#N/A</v>
      </c>
      <c r="BB2747">
        <f t="shared" si="552"/>
        <v>0</v>
      </c>
      <c r="BC2747">
        <f t="shared" si="550"/>
        <v>0</v>
      </c>
      <c r="BD2747" s="28">
        <f t="shared" si="551"/>
        <v>0</v>
      </c>
    </row>
    <row r="2748" spans="37:56" x14ac:dyDescent="0.25">
      <c r="AK2748">
        <v>0</v>
      </c>
      <c r="AL2748" t="e">
        <f t="shared" si="544"/>
        <v>#N/A</v>
      </c>
      <c r="AM2748" t="e">
        <f t="shared" si="545"/>
        <v>#N/A</v>
      </c>
      <c r="AN2748" t="e">
        <f t="shared" si="546"/>
        <v>#N/A</v>
      </c>
      <c r="AO2748" s="261" t="e">
        <f t="shared" si="547"/>
        <v>#N/A</v>
      </c>
      <c r="AP2748" s="261" t="e">
        <f t="shared" si="548"/>
        <v>#N/A</v>
      </c>
      <c r="AQ2748" s="261" t="e">
        <f t="shared" si="549"/>
        <v>#N/A</v>
      </c>
      <c r="BB2748">
        <f t="shared" si="552"/>
        <v>0</v>
      </c>
      <c r="BC2748">
        <f t="shared" si="550"/>
        <v>0</v>
      </c>
      <c r="BD2748" s="28">
        <f t="shared" si="551"/>
        <v>0</v>
      </c>
    </row>
    <row r="2749" spans="37:56" x14ac:dyDescent="0.25">
      <c r="AK2749">
        <v>0</v>
      </c>
      <c r="AL2749" t="e">
        <f t="shared" si="544"/>
        <v>#N/A</v>
      </c>
      <c r="AM2749" t="e">
        <f t="shared" si="545"/>
        <v>#N/A</v>
      </c>
      <c r="AN2749" t="e">
        <f t="shared" si="546"/>
        <v>#N/A</v>
      </c>
      <c r="AO2749" s="261" t="e">
        <f t="shared" si="547"/>
        <v>#N/A</v>
      </c>
      <c r="AP2749" s="261" t="e">
        <f t="shared" si="548"/>
        <v>#N/A</v>
      </c>
      <c r="AQ2749" s="261" t="e">
        <f t="shared" si="549"/>
        <v>#N/A</v>
      </c>
      <c r="BB2749">
        <f t="shared" si="552"/>
        <v>0</v>
      </c>
      <c r="BC2749">
        <f t="shared" si="550"/>
        <v>0</v>
      </c>
      <c r="BD2749" s="28">
        <f t="shared" si="551"/>
        <v>0</v>
      </c>
    </row>
    <row r="2750" spans="37:56" x14ac:dyDescent="0.25">
      <c r="AK2750">
        <v>0</v>
      </c>
      <c r="AL2750" t="e">
        <f t="shared" si="544"/>
        <v>#N/A</v>
      </c>
      <c r="AM2750" t="e">
        <f t="shared" si="545"/>
        <v>#N/A</v>
      </c>
      <c r="AN2750" t="e">
        <f t="shared" si="546"/>
        <v>#N/A</v>
      </c>
      <c r="AO2750" s="261" t="e">
        <f t="shared" si="547"/>
        <v>#N/A</v>
      </c>
      <c r="AP2750" s="261" t="e">
        <f t="shared" si="548"/>
        <v>#N/A</v>
      </c>
      <c r="AQ2750" s="261" t="e">
        <f t="shared" si="549"/>
        <v>#N/A</v>
      </c>
      <c r="BB2750">
        <f t="shared" si="552"/>
        <v>0</v>
      </c>
      <c r="BC2750">
        <f t="shared" si="550"/>
        <v>0</v>
      </c>
      <c r="BD2750" s="28">
        <f t="shared" si="551"/>
        <v>0</v>
      </c>
    </row>
    <row r="2751" spans="37:56" x14ac:dyDescent="0.25">
      <c r="AK2751">
        <v>0</v>
      </c>
      <c r="AL2751" t="e">
        <f t="shared" si="544"/>
        <v>#N/A</v>
      </c>
      <c r="AM2751" t="e">
        <f t="shared" si="545"/>
        <v>#N/A</v>
      </c>
      <c r="AN2751" t="e">
        <f t="shared" si="546"/>
        <v>#N/A</v>
      </c>
      <c r="AO2751" s="261" t="e">
        <f t="shared" si="547"/>
        <v>#N/A</v>
      </c>
      <c r="AP2751" s="261" t="e">
        <f t="shared" si="548"/>
        <v>#N/A</v>
      </c>
      <c r="AQ2751" s="261" t="e">
        <f t="shared" si="549"/>
        <v>#N/A</v>
      </c>
      <c r="BB2751">
        <f t="shared" si="552"/>
        <v>0</v>
      </c>
      <c r="BC2751">
        <f t="shared" si="550"/>
        <v>0</v>
      </c>
      <c r="BD2751" s="28">
        <f t="shared" si="551"/>
        <v>0</v>
      </c>
    </row>
    <row r="2752" spans="37:56" x14ac:dyDescent="0.25">
      <c r="AK2752">
        <v>0</v>
      </c>
      <c r="AL2752" t="e">
        <f t="shared" si="544"/>
        <v>#N/A</v>
      </c>
      <c r="AM2752" t="e">
        <f t="shared" si="545"/>
        <v>#N/A</v>
      </c>
      <c r="AN2752" t="e">
        <f t="shared" si="546"/>
        <v>#N/A</v>
      </c>
      <c r="AO2752" s="261" t="e">
        <f t="shared" si="547"/>
        <v>#N/A</v>
      </c>
      <c r="AP2752" s="261" t="e">
        <f t="shared" si="548"/>
        <v>#N/A</v>
      </c>
      <c r="AQ2752" s="261" t="e">
        <f t="shared" si="549"/>
        <v>#N/A</v>
      </c>
      <c r="BB2752">
        <f t="shared" si="552"/>
        <v>0</v>
      </c>
      <c r="BC2752">
        <f t="shared" si="550"/>
        <v>0</v>
      </c>
      <c r="BD2752" s="28">
        <f t="shared" si="551"/>
        <v>0</v>
      </c>
    </row>
    <row r="2753" spans="37:56" x14ac:dyDescent="0.25">
      <c r="AK2753">
        <v>0</v>
      </c>
      <c r="AL2753" t="e">
        <f t="shared" si="544"/>
        <v>#N/A</v>
      </c>
      <c r="AM2753" t="e">
        <f t="shared" si="545"/>
        <v>#N/A</v>
      </c>
      <c r="AN2753" t="e">
        <f t="shared" si="546"/>
        <v>#N/A</v>
      </c>
      <c r="AO2753" s="261" t="e">
        <f t="shared" si="547"/>
        <v>#N/A</v>
      </c>
      <c r="AP2753" s="261" t="e">
        <f t="shared" si="548"/>
        <v>#N/A</v>
      </c>
      <c r="AQ2753" s="261" t="e">
        <f t="shared" si="549"/>
        <v>#N/A</v>
      </c>
      <c r="BB2753">
        <f t="shared" si="552"/>
        <v>0</v>
      </c>
      <c r="BC2753">
        <f t="shared" si="550"/>
        <v>0</v>
      </c>
      <c r="BD2753" s="28">
        <f t="shared" si="551"/>
        <v>0</v>
      </c>
    </row>
    <row r="2754" spans="37:56" x14ac:dyDescent="0.25">
      <c r="AK2754">
        <v>0</v>
      </c>
      <c r="AL2754" t="e">
        <f t="shared" si="544"/>
        <v>#N/A</v>
      </c>
      <c r="AM2754" t="e">
        <f t="shared" si="545"/>
        <v>#N/A</v>
      </c>
      <c r="AN2754" t="e">
        <f t="shared" si="546"/>
        <v>#N/A</v>
      </c>
      <c r="AO2754" s="261" t="e">
        <f t="shared" si="547"/>
        <v>#N/A</v>
      </c>
      <c r="AP2754" s="261" t="e">
        <f t="shared" si="548"/>
        <v>#N/A</v>
      </c>
      <c r="AQ2754" s="261" t="e">
        <f t="shared" si="549"/>
        <v>#N/A</v>
      </c>
      <c r="BB2754">
        <f t="shared" si="552"/>
        <v>0</v>
      </c>
      <c r="BC2754">
        <f t="shared" si="550"/>
        <v>0</v>
      </c>
      <c r="BD2754" s="28">
        <f t="shared" si="551"/>
        <v>0</v>
      </c>
    </row>
    <row r="2755" spans="37:56" x14ac:dyDescent="0.25">
      <c r="AK2755">
        <v>0</v>
      </c>
      <c r="AL2755" t="e">
        <f t="shared" ref="AL2755:AL2818" si="553">_xlfn.XLOOKUP(AK2755,A:A,F:F)</f>
        <v>#N/A</v>
      </c>
      <c r="AM2755" t="e">
        <f t="shared" ref="AM2755:AM2818" si="554">_xlfn.XLOOKUP(AK2755,A:A,J:J)</f>
        <v>#N/A</v>
      </c>
      <c r="AN2755" t="e">
        <f t="shared" ref="AN2755:AN2818" si="555">_xlfn.XLOOKUP(AK2755,A:A,M:M)+_xlfn.XLOOKUP(AK2755,A:A,N:N)</f>
        <v>#N/A</v>
      </c>
      <c r="AO2755" s="261" t="e">
        <f t="shared" ref="AO2755:AO2818" si="556">_xlfn.XLOOKUP(AK2755,A:A,AG:AG)</f>
        <v>#N/A</v>
      </c>
      <c r="AP2755" s="261" t="e">
        <f t="shared" ref="AP2755:AP2818" si="557">_xlfn.XLOOKUP(AK2755,A:A,AD:AD)</f>
        <v>#N/A</v>
      </c>
      <c r="AQ2755" s="261" t="e">
        <f t="shared" ref="AQ2755:AQ2818" si="558">_xlfn.XLOOKUP(AK2755,A:A,AE:AE)</f>
        <v>#N/A</v>
      </c>
      <c r="BB2755">
        <f t="shared" si="552"/>
        <v>0</v>
      </c>
      <c r="BC2755">
        <f t="shared" ref="BC2755:BC2818" si="559">_xlfn.XLOOKUP(BA2755,A:A,J:J)</f>
        <v>0</v>
      </c>
      <c r="BD2755" s="28">
        <f t="shared" ref="BD2755:BD2818" si="560">_xlfn.XLOOKUP(BA2755,A:A,M:M)+_xlfn.XLOOKUP(BA2755,A:A,N:N)</f>
        <v>0</v>
      </c>
    </row>
    <row r="2756" spans="37:56" x14ac:dyDescent="0.25">
      <c r="AK2756">
        <v>0</v>
      </c>
      <c r="AL2756" t="e">
        <f t="shared" si="553"/>
        <v>#N/A</v>
      </c>
      <c r="AM2756" t="e">
        <f t="shared" si="554"/>
        <v>#N/A</v>
      </c>
      <c r="AN2756" t="e">
        <f t="shared" si="555"/>
        <v>#N/A</v>
      </c>
      <c r="AO2756" s="261" t="e">
        <f t="shared" si="556"/>
        <v>#N/A</v>
      </c>
      <c r="AP2756" s="261" t="e">
        <f t="shared" si="557"/>
        <v>#N/A</v>
      </c>
      <c r="AQ2756" s="261" t="e">
        <f t="shared" si="558"/>
        <v>#N/A</v>
      </c>
      <c r="BB2756">
        <f t="shared" si="552"/>
        <v>0</v>
      </c>
      <c r="BC2756">
        <f t="shared" si="559"/>
        <v>0</v>
      </c>
      <c r="BD2756" s="28">
        <f t="shared" si="560"/>
        <v>0</v>
      </c>
    </row>
    <row r="2757" spans="37:56" x14ac:dyDescent="0.25">
      <c r="AK2757">
        <v>0</v>
      </c>
      <c r="AL2757" t="e">
        <f t="shared" si="553"/>
        <v>#N/A</v>
      </c>
      <c r="AM2757" t="e">
        <f t="shared" si="554"/>
        <v>#N/A</v>
      </c>
      <c r="AN2757" t="e">
        <f t="shared" si="555"/>
        <v>#N/A</v>
      </c>
      <c r="AO2757" s="261" t="e">
        <f t="shared" si="556"/>
        <v>#N/A</v>
      </c>
      <c r="AP2757" s="261" t="e">
        <f t="shared" si="557"/>
        <v>#N/A</v>
      </c>
      <c r="AQ2757" s="261" t="e">
        <f t="shared" si="558"/>
        <v>#N/A</v>
      </c>
      <c r="BB2757">
        <f t="shared" si="552"/>
        <v>0</v>
      </c>
      <c r="BC2757">
        <f t="shared" si="559"/>
        <v>0</v>
      </c>
      <c r="BD2757" s="28">
        <f t="shared" si="560"/>
        <v>0</v>
      </c>
    </row>
    <row r="2758" spans="37:56" x14ac:dyDescent="0.25">
      <c r="AK2758">
        <v>0</v>
      </c>
      <c r="AL2758" t="e">
        <f t="shared" si="553"/>
        <v>#N/A</v>
      </c>
      <c r="AM2758" t="e">
        <f t="shared" si="554"/>
        <v>#N/A</v>
      </c>
      <c r="AN2758" t="e">
        <f t="shared" si="555"/>
        <v>#N/A</v>
      </c>
      <c r="AO2758" s="261" t="e">
        <f t="shared" si="556"/>
        <v>#N/A</v>
      </c>
      <c r="AP2758" s="261" t="e">
        <f t="shared" si="557"/>
        <v>#N/A</v>
      </c>
      <c r="AQ2758" s="261" t="e">
        <f t="shared" si="558"/>
        <v>#N/A</v>
      </c>
      <c r="BB2758">
        <f t="shared" ref="BB2758:BB2821" si="561">_xlfn.XLOOKUP(BA2758,A:A,E:E)</f>
        <v>0</v>
      </c>
      <c r="BC2758">
        <f t="shared" si="559"/>
        <v>0</v>
      </c>
      <c r="BD2758" s="28">
        <f t="shared" si="560"/>
        <v>0</v>
      </c>
    </row>
    <row r="2759" spans="37:56" x14ac:dyDescent="0.25">
      <c r="AK2759">
        <v>0</v>
      </c>
      <c r="AL2759" t="e">
        <f t="shared" si="553"/>
        <v>#N/A</v>
      </c>
      <c r="AM2759" t="e">
        <f t="shared" si="554"/>
        <v>#N/A</v>
      </c>
      <c r="AN2759" t="e">
        <f t="shared" si="555"/>
        <v>#N/A</v>
      </c>
      <c r="AO2759" s="261" t="e">
        <f t="shared" si="556"/>
        <v>#N/A</v>
      </c>
      <c r="AP2759" s="261" t="e">
        <f t="shared" si="557"/>
        <v>#N/A</v>
      </c>
      <c r="AQ2759" s="261" t="e">
        <f t="shared" si="558"/>
        <v>#N/A</v>
      </c>
      <c r="BB2759">
        <f t="shared" si="561"/>
        <v>0</v>
      </c>
      <c r="BC2759">
        <f t="shared" si="559"/>
        <v>0</v>
      </c>
      <c r="BD2759" s="28">
        <f t="shared" si="560"/>
        <v>0</v>
      </c>
    </row>
    <row r="2760" spans="37:56" x14ac:dyDescent="0.25">
      <c r="AK2760">
        <v>0</v>
      </c>
      <c r="AL2760" t="e">
        <f t="shared" si="553"/>
        <v>#N/A</v>
      </c>
      <c r="AM2760" t="e">
        <f t="shared" si="554"/>
        <v>#N/A</v>
      </c>
      <c r="AN2760" t="e">
        <f t="shared" si="555"/>
        <v>#N/A</v>
      </c>
      <c r="AO2760" s="261" t="e">
        <f t="shared" si="556"/>
        <v>#N/A</v>
      </c>
      <c r="AP2760" s="261" t="e">
        <f t="shared" si="557"/>
        <v>#N/A</v>
      </c>
      <c r="AQ2760" s="261" t="e">
        <f t="shared" si="558"/>
        <v>#N/A</v>
      </c>
      <c r="BB2760">
        <f t="shared" si="561"/>
        <v>0</v>
      </c>
      <c r="BC2760">
        <f t="shared" si="559"/>
        <v>0</v>
      </c>
      <c r="BD2760" s="28">
        <f t="shared" si="560"/>
        <v>0</v>
      </c>
    </row>
    <row r="2761" spans="37:56" x14ac:dyDescent="0.25">
      <c r="AK2761">
        <v>0</v>
      </c>
      <c r="AL2761" t="e">
        <f t="shared" si="553"/>
        <v>#N/A</v>
      </c>
      <c r="AM2761" t="e">
        <f t="shared" si="554"/>
        <v>#N/A</v>
      </c>
      <c r="AN2761" t="e">
        <f t="shared" si="555"/>
        <v>#N/A</v>
      </c>
      <c r="AO2761" s="261" t="e">
        <f t="shared" si="556"/>
        <v>#N/A</v>
      </c>
      <c r="AP2761" s="261" t="e">
        <f t="shared" si="557"/>
        <v>#N/A</v>
      </c>
      <c r="AQ2761" s="261" t="e">
        <f t="shared" si="558"/>
        <v>#N/A</v>
      </c>
      <c r="BB2761">
        <f t="shared" si="561"/>
        <v>0</v>
      </c>
      <c r="BC2761">
        <f t="shared" si="559"/>
        <v>0</v>
      </c>
      <c r="BD2761" s="28">
        <f t="shared" si="560"/>
        <v>0</v>
      </c>
    </row>
    <row r="2762" spans="37:56" x14ac:dyDescent="0.25">
      <c r="AK2762">
        <v>0</v>
      </c>
      <c r="AL2762" t="e">
        <f t="shared" si="553"/>
        <v>#N/A</v>
      </c>
      <c r="AM2762" t="e">
        <f t="shared" si="554"/>
        <v>#N/A</v>
      </c>
      <c r="AN2762" t="e">
        <f t="shared" si="555"/>
        <v>#N/A</v>
      </c>
      <c r="AO2762" s="261" t="e">
        <f t="shared" si="556"/>
        <v>#N/A</v>
      </c>
      <c r="AP2762" s="261" t="e">
        <f t="shared" si="557"/>
        <v>#N/A</v>
      </c>
      <c r="AQ2762" s="261" t="e">
        <f t="shared" si="558"/>
        <v>#N/A</v>
      </c>
      <c r="BB2762">
        <f t="shared" si="561"/>
        <v>0</v>
      </c>
      <c r="BC2762">
        <f t="shared" si="559"/>
        <v>0</v>
      </c>
      <c r="BD2762" s="28">
        <f t="shared" si="560"/>
        <v>0</v>
      </c>
    </row>
    <row r="2763" spans="37:56" x14ac:dyDescent="0.25">
      <c r="AK2763">
        <v>0</v>
      </c>
      <c r="AL2763" t="e">
        <f t="shared" si="553"/>
        <v>#N/A</v>
      </c>
      <c r="AM2763" t="e">
        <f t="shared" si="554"/>
        <v>#N/A</v>
      </c>
      <c r="AN2763" t="e">
        <f t="shared" si="555"/>
        <v>#N/A</v>
      </c>
      <c r="AO2763" s="261" t="e">
        <f t="shared" si="556"/>
        <v>#N/A</v>
      </c>
      <c r="AP2763" s="261" t="e">
        <f t="shared" si="557"/>
        <v>#N/A</v>
      </c>
      <c r="AQ2763" s="261" t="e">
        <f t="shared" si="558"/>
        <v>#N/A</v>
      </c>
      <c r="BB2763">
        <f t="shared" si="561"/>
        <v>0</v>
      </c>
      <c r="BC2763">
        <f t="shared" si="559"/>
        <v>0</v>
      </c>
      <c r="BD2763" s="28">
        <f t="shared" si="560"/>
        <v>0</v>
      </c>
    </row>
    <row r="2764" spans="37:56" x14ac:dyDescent="0.25">
      <c r="AK2764">
        <v>0</v>
      </c>
      <c r="AL2764" t="e">
        <f t="shared" si="553"/>
        <v>#N/A</v>
      </c>
      <c r="AM2764" t="e">
        <f t="shared" si="554"/>
        <v>#N/A</v>
      </c>
      <c r="AN2764" t="e">
        <f t="shared" si="555"/>
        <v>#N/A</v>
      </c>
      <c r="AO2764" s="261" t="e">
        <f t="shared" si="556"/>
        <v>#N/A</v>
      </c>
      <c r="AP2764" s="261" t="e">
        <f t="shared" si="557"/>
        <v>#N/A</v>
      </c>
      <c r="AQ2764" s="261" t="e">
        <f t="shared" si="558"/>
        <v>#N/A</v>
      </c>
      <c r="BB2764">
        <f t="shared" si="561"/>
        <v>0</v>
      </c>
      <c r="BC2764">
        <f t="shared" si="559"/>
        <v>0</v>
      </c>
      <c r="BD2764" s="28">
        <f t="shared" si="560"/>
        <v>0</v>
      </c>
    </row>
    <row r="2765" spans="37:56" x14ac:dyDescent="0.25">
      <c r="AK2765">
        <v>0</v>
      </c>
      <c r="AL2765" t="e">
        <f t="shared" si="553"/>
        <v>#N/A</v>
      </c>
      <c r="AM2765" t="e">
        <f t="shared" si="554"/>
        <v>#N/A</v>
      </c>
      <c r="AN2765" t="e">
        <f t="shared" si="555"/>
        <v>#N/A</v>
      </c>
      <c r="AO2765" s="261" t="e">
        <f t="shared" si="556"/>
        <v>#N/A</v>
      </c>
      <c r="AP2765" s="261" t="e">
        <f t="shared" si="557"/>
        <v>#N/A</v>
      </c>
      <c r="AQ2765" s="261" t="e">
        <f t="shared" si="558"/>
        <v>#N/A</v>
      </c>
      <c r="BB2765">
        <f t="shared" si="561"/>
        <v>0</v>
      </c>
      <c r="BC2765">
        <f t="shared" si="559"/>
        <v>0</v>
      </c>
      <c r="BD2765" s="28">
        <f t="shared" si="560"/>
        <v>0</v>
      </c>
    </row>
    <row r="2766" spans="37:56" x14ac:dyDescent="0.25">
      <c r="AK2766">
        <v>0</v>
      </c>
      <c r="AL2766" t="e">
        <f t="shared" si="553"/>
        <v>#N/A</v>
      </c>
      <c r="AM2766" t="e">
        <f t="shared" si="554"/>
        <v>#N/A</v>
      </c>
      <c r="AN2766" t="e">
        <f t="shared" si="555"/>
        <v>#N/A</v>
      </c>
      <c r="AO2766" s="261" t="e">
        <f t="shared" si="556"/>
        <v>#N/A</v>
      </c>
      <c r="AP2766" s="261" t="e">
        <f t="shared" si="557"/>
        <v>#N/A</v>
      </c>
      <c r="AQ2766" s="261" t="e">
        <f t="shared" si="558"/>
        <v>#N/A</v>
      </c>
      <c r="BB2766">
        <f t="shared" si="561"/>
        <v>0</v>
      </c>
      <c r="BC2766">
        <f t="shared" si="559"/>
        <v>0</v>
      </c>
      <c r="BD2766" s="28">
        <f t="shared" si="560"/>
        <v>0</v>
      </c>
    </row>
    <row r="2767" spans="37:56" x14ac:dyDescent="0.25">
      <c r="AK2767">
        <v>0</v>
      </c>
      <c r="AL2767" t="e">
        <f t="shared" si="553"/>
        <v>#N/A</v>
      </c>
      <c r="AM2767" t="e">
        <f t="shared" si="554"/>
        <v>#N/A</v>
      </c>
      <c r="AN2767" t="e">
        <f t="shared" si="555"/>
        <v>#N/A</v>
      </c>
      <c r="AO2767" s="261" t="e">
        <f t="shared" si="556"/>
        <v>#N/A</v>
      </c>
      <c r="AP2767" s="261" t="e">
        <f t="shared" si="557"/>
        <v>#N/A</v>
      </c>
      <c r="AQ2767" s="261" t="e">
        <f t="shared" si="558"/>
        <v>#N/A</v>
      </c>
      <c r="BB2767">
        <f t="shared" si="561"/>
        <v>0</v>
      </c>
      <c r="BC2767">
        <f t="shared" si="559"/>
        <v>0</v>
      </c>
      <c r="BD2767" s="28">
        <f t="shared" si="560"/>
        <v>0</v>
      </c>
    </row>
    <row r="2768" spans="37:56" x14ac:dyDescent="0.25">
      <c r="AK2768">
        <v>0</v>
      </c>
      <c r="AL2768" t="e">
        <f t="shared" si="553"/>
        <v>#N/A</v>
      </c>
      <c r="AM2768" t="e">
        <f t="shared" si="554"/>
        <v>#N/A</v>
      </c>
      <c r="AN2768" t="e">
        <f t="shared" si="555"/>
        <v>#N/A</v>
      </c>
      <c r="AO2768" s="261" t="e">
        <f t="shared" si="556"/>
        <v>#N/A</v>
      </c>
      <c r="AP2768" s="261" t="e">
        <f t="shared" si="557"/>
        <v>#N/A</v>
      </c>
      <c r="AQ2768" s="261" t="e">
        <f t="shared" si="558"/>
        <v>#N/A</v>
      </c>
      <c r="BB2768">
        <f t="shared" si="561"/>
        <v>0</v>
      </c>
      <c r="BC2768">
        <f t="shared" si="559"/>
        <v>0</v>
      </c>
      <c r="BD2768" s="28">
        <f t="shared" si="560"/>
        <v>0</v>
      </c>
    </row>
    <row r="2769" spans="37:56" x14ac:dyDescent="0.25">
      <c r="AK2769">
        <v>0</v>
      </c>
      <c r="AL2769" t="e">
        <f t="shared" si="553"/>
        <v>#N/A</v>
      </c>
      <c r="AM2769" t="e">
        <f t="shared" si="554"/>
        <v>#N/A</v>
      </c>
      <c r="AN2769" t="e">
        <f t="shared" si="555"/>
        <v>#N/A</v>
      </c>
      <c r="AO2769" s="261" t="e">
        <f t="shared" si="556"/>
        <v>#N/A</v>
      </c>
      <c r="AP2769" s="261" t="e">
        <f t="shared" si="557"/>
        <v>#N/A</v>
      </c>
      <c r="AQ2769" s="261" t="e">
        <f t="shared" si="558"/>
        <v>#N/A</v>
      </c>
      <c r="BB2769">
        <f t="shared" si="561"/>
        <v>0</v>
      </c>
      <c r="BC2769">
        <f t="shared" si="559"/>
        <v>0</v>
      </c>
      <c r="BD2769" s="28">
        <f t="shared" si="560"/>
        <v>0</v>
      </c>
    </row>
    <row r="2770" spans="37:56" x14ac:dyDescent="0.25">
      <c r="AK2770">
        <v>0</v>
      </c>
      <c r="AL2770" t="e">
        <f t="shared" si="553"/>
        <v>#N/A</v>
      </c>
      <c r="AM2770" t="e">
        <f t="shared" si="554"/>
        <v>#N/A</v>
      </c>
      <c r="AN2770" t="e">
        <f t="shared" si="555"/>
        <v>#N/A</v>
      </c>
      <c r="AO2770" s="261" t="e">
        <f t="shared" si="556"/>
        <v>#N/A</v>
      </c>
      <c r="AP2770" s="261" t="e">
        <f t="shared" si="557"/>
        <v>#N/A</v>
      </c>
      <c r="AQ2770" s="261" t="e">
        <f t="shared" si="558"/>
        <v>#N/A</v>
      </c>
      <c r="BB2770">
        <f t="shared" si="561"/>
        <v>0</v>
      </c>
      <c r="BC2770">
        <f t="shared" si="559"/>
        <v>0</v>
      </c>
      <c r="BD2770" s="28">
        <f t="shared" si="560"/>
        <v>0</v>
      </c>
    </row>
    <row r="2771" spans="37:56" x14ac:dyDescent="0.25">
      <c r="AK2771">
        <v>0</v>
      </c>
      <c r="AL2771" t="e">
        <f t="shared" si="553"/>
        <v>#N/A</v>
      </c>
      <c r="AM2771" t="e">
        <f t="shared" si="554"/>
        <v>#N/A</v>
      </c>
      <c r="AN2771" t="e">
        <f t="shared" si="555"/>
        <v>#N/A</v>
      </c>
      <c r="AO2771" s="261" t="e">
        <f t="shared" si="556"/>
        <v>#N/A</v>
      </c>
      <c r="AP2771" s="261" t="e">
        <f t="shared" si="557"/>
        <v>#N/A</v>
      </c>
      <c r="AQ2771" s="261" t="e">
        <f t="shared" si="558"/>
        <v>#N/A</v>
      </c>
      <c r="BB2771">
        <f t="shared" si="561"/>
        <v>0</v>
      </c>
      <c r="BC2771">
        <f t="shared" si="559"/>
        <v>0</v>
      </c>
      <c r="BD2771" s="28">
        <f t="shared" si="560"/>
        <v>0</v>
      </c>
    </row>
    <row r="2772" spans="37:56" x14ac:dyDescent="0.25">
      <c r="AK2772">
        <v>0</v>
      </c>
      <c r="AL2772" t="e">
        <f t="shared" si="553"/>
        <v>#N/A</v>
      </c>
      <c r="AM2772" t="e">
        <f t="shared" si="554"/>
        <v>#N/A</v>
      </c>
      <c r="AN2772" t="e">
        <f t="shared" si="555"/>
        <v>#N/A</v>
      </c>
      <c r="AO2772" s="261" t="e">
        <f t="shared" si="556"/>
        <v>#N/A</v>
      </c>
      <c r="AP2772" s="261" t="e">
        <f t="shared" si="557"/>
        <v>#N/A</v>
      </c>
      <c r="AQ2772" s="261" t="e">
        <f t="shared" si="558"/>
        <v>#N/A</v>
      </c>
      <c r="BB2772">
        <f t="shared" si="561"/>
        <v>0</v>
      </c>
      <c r="BC2772">
        <f t="shared" si="559"/>
        <v>0</v>
      </c>
      <c r="BD2772" s="28">
        <f t="shared" si="560"/>
        <v>0</v>
      </c>
    </row>
    <row r="2773" spans="37:56" x14ac:dyDescent="0.25">
      <c r="AK2773">
        <v>0</v>
      </c>
      <c r="AL2773" t="e">
        <f t="shared" si="553"/>
        <v>#N/A</v>
      </c>
      <c r="AM2773" t="e">
        <f t="shared" si="554"/>
        <v>#N/A</v>
      </c>
      <c r="AN2773" t="e">
        <f t="shared" si="555"/>
        <v>#N/A</v>
      </c>
      <c r="AO2773" s="261" t="e">
        <f t="shared" si="556"/>
        <v>#N/A</v>
      </c>
      <c r="AP2773" s="261" t="e">
        <f t="shared" si="557"/>
        <v>#N/A</v>
      </c>
      <c r="AQ2773" s="261" t="e">
        <f t="shared" si="558"/>
        <v>#N/A</v>
      </c>
      <c r="BB2773">
        <f t="shared" si="561"/>
        <v>0</v>
      </c>
      <c r="BC2773">
        <f t="shared" si="559"/>
        <v>0</v>
      </c>
      <c r="BD2773" s="28">
        <f t="shared" si="560"/>
        <v>0</v>
      </c>
    </row>
    <row r="2774" spans="37:56" x14ac:dyDescent="0.25">
      <c r="AK2774">
        <v>0</v>
      </c>
      <c r="AL2774" t="e">
        <f t="shared" si="553"/>
        <v>#N/A</v>
      </c>
      <c r="AM2774" t="e">
        <f t="shared" si="554"/>
        <v>#N/A</v>
      </c>
      <c r="AN2774" t="e">
        <f t="shared" si="555"/>
        <v>#N/A</v>
      </c>
      <c r="AO2774" s="261" t="e">
        <f t="shared" si="556"/>
        <v>#N/A</v>
      </c>
      <c r="AP2774" s="261" t="e">
        <f t="shared" si="557"/>
        <v>#N/A</v>
      </c>
      <c r="AQ2774" s="261" t="e">
        <f t="shared" si="558"/>
        <v>#N/A</v>
      </c>
      <c r="BB2774">
        <f t="shared" si="561"/>
        <v>0</v>
      </c>
      <c r="BC2774">
        <f t="shared" si="559"/>
        <v>0</v>
      </c>
      <c r="BD2774" s="28">
        <f t="shared" si="560"/>
        <v>0</v>
      </c>
    </row>
    <row r="2775" spans="37:56" x14ac:dyDescent="0.25">
      <c r="AK2775">
        <v>0</v>
      </c>
      <c r="AL2775" t="e">
        <f t="shared" si="553"/>
        <v>#N/A</v>
      </c>
      <c r="AM2775" t="e">
        <f t="shared" si="554"/>
        <v>#N/A</v>
      </c>
      <c r="AN2775" t="e">
        <f t="shared" si="555"/>
        <v>#N/A</v>
      </c>
      <c r="AO2775" s="261" t="e">
        <f t="shared" si="556"/>
        <v>#N/A</v>
      </c>
      <c r="AP2775" s="261" t="e">
        <f t="shared" si="557"/>
        <v>#N/A</v>
      </c>
      <c r="AQ2775" s="261" t="e">
        <f t="shared" si="558"/>
        <v>#N/A</v>
      </c>
      <c r="BB2775">
        <f t="shared" si="561"/>
        <v>0</v>
      </c>
      <c r="BC2775">
        <f t="shared" si="559"/>
        <v>0</v>
      </c>
      <c r="BD2775" s="28">
        <f t="shared" si="560"/>
        <v>0</v>
      </c>
    </row>
    <row r="2776" spans="37:56" x14ac:dyDescent="0.25">
      <c r="AK2776">
        <v>0</v>
      </c>
      <c r="AL2776" t="e">
        <f t="shared" si="553"/>
        <v>#N/A</v>
      </c>
      <c r="AM2776" t="e">
        <f t="shared" si="554"/>
        <v>#N/A</v>
      </c>
      <c r="AN2776" t="e">
        <f t="shared" si="555"/>
        <v>#N/A</v>
      </c>
      <c r="AO2776" s="261" t="e">
        <f t="shared" si="556"/>
        <v>#N/A</v>
      </c>
      <c r="AP2776" s="261" t="e">
        <f t="shared" si="557"/>
        <v>#N/A</v>
      </c>
      <c r="AQ2776" s="261" t="e">
        <f t="shared" si="558"/>
        <v>#N/A</v>
      </c>
      <c r="BB2776">
        <f t="shared" si="561"/>
        <v>0</v>
      </c>
      <c r="BC2776">
        <f t="shared" si="559"/>
        <v>0</v>
      </c>
      <c r="BD2776" s="28">
        <f t="shared" si="560"/>
        <v>0</v>
      </c>
    </row>
    <row r="2777" spans="37:56" x14ac:dyDescent="0.25">
      <c r="AK2777">
        <v>0</v>
      </c>
      <c r="AL2777" t="e">
        <f t="shared" si="553"/>
        <v>#N/A</v>
      </c>
      <c r="AM2777" t="e">
        <f t="shared" si="554"/>
        <v>#N/A</v>
      </c>
      <c r="AN2777" t="e">
        <f t="shared" si="555"/>
        <v>#N/A</v>
      </c>
      <c r="AO2777" s="261" t="e">
        <f t="shared" si="556"/>
        <v>#N/A</v>
      </c>
      <c r="AP2777" s="261" t="e">
        <f t="shared" si="557"/>
        <v>#N/A</v>
      </c>
      <c r="AQ2777" s="261" t="e">
        <f t="shared" si="558"/>
        <v>#N/A</v>
      </c>
      <c r="BB2777">
        <f t="shared" si="561"/>
        <v>0</v>
      </c>
      <c r="BC2777">
        <f t="shared" si="559"/>
        <v>0</v>
      </c>
      <c r="BD2777" s="28">
        <f t="shared" si="560"/>
        <v>0</v>
      </c>
    </row>
    <row r="2778" spans="37:56" x14ac:dyDescent="0.25">
      <c r="AK2778">
        <v>0</v>
      </c>
      <c r="AL2778" t="e">
        <f t="shared" si="553"/>
        <v>#N/A</v>
      </c>
      <c r="AM2778" t="e">
        <f t="shared" si="554"/>
        <v>#N/A</v>
      </c>
      <c r="AN2778" t="e">
        <f t="shared" si="555"/>
        <v>#N/A</v>
      </c>
      <c r="AO2778" s="261" t="e">
        <f t="shared" si="556"/>
        <v>#N/A</v>
      </c>
      <c r="AP2778" s="261" t="e">
        <f t="shared" si="557"/>
        <v>#N/A</v>
      </c>
      <c r="AQ2778" s="261" t="e">
        <f t="shared" si="558"/>
        <v>#N/A</v>
      </c>
      <c r="BB2778">
        <f t="shared" si="561"/>
        <v>0</v>
      </c>
      <c r="BC2778">
        <f t="shared" si="559"/>
        <v>0</v>
      </c>
      <c r="BD2778" s="28">
        <f t="shared" si="560"/>
        <v>0</v>
      </c>
    </row>
    <row r="2779" spans="37:56" x14ac:dyDescent="0.25">
      <c r="AK2779">
        <v>0</v>
      </c>
      <c r="AL2779" t="e">
        <f t="shared" si="553"/>
        <v>#N/A</v>
      </c>
      <c r="AM2779" t="e">
        <f t="shared" si="554"/>
        <v>#N/A</v>
      </c>
      <c r="AN2779" t="e">
        <f t="shared" si="555"/>
        <v>#N/A</v>
      </c>
      <c r="AO2779" s="261" t="e">
        <f t="shared" si="556"/>
        <v>#N/A</v>
      </c>
      <c r="AP2779" s="261" t="e">
        <f t="shared" si="557"/>
        <v>#N/A</v>
      </c>
      <c r="AQ2779" s="261" t="e">
        <f t="shared" si="558"/>
        <v>#N/A</v>
      </c>
      <c r="BB2779">
        <f t="shared" si="561"/>
        <v>0</v>
      </c>
      <c r="BC2779">
        <f t="shared" si="559"/>
        <v>0</v>
      </c>
      <c r="BD2779" s="28">
        <f t="shared" si="560"/>
        <v>0</v>
      </c>
    </row>
    <row r="2780" spans="37:56" x14ac:dyDescent="0.25">
      <c r="AK2780">
        <v>0</v>
      </c>
      <c r="AL2780" t="e">
        <f t="shared" si="553"/>
        <v>#N/A</v>
      </c>
      <c r="AM2780" t="e">
        <f t="shared" si="554"/>
        <v>#N/A</v>
      </c>
      <c r="AN2780" t="e">
        <f t="shared" si="555"/>
        <v>#N/A</v>
      </c>
      <c r="AO2780" s="261" t="e">
        <f t="shared" si="556"/>
        <v>#N/A</v>
      </c>
      <c r="AP2780" s="261" t="e">
        <f t="shared" si="557"/>
        <v>#N/A</v>
      </c>
      <c r="AQ2780" s="261" t="e">
        <f t="shared" si="558"/>
        <v>#N/A</v>
      </c>
      <c r="BB2780">
        <f t="shared" si="561"/>
        <v>0</v>
      </c>
      <c r="BC2780">
        <f t="shared" si="559"/>
        <v>0</v>
      </c>
      <c r="BD2780" s="28">
        <f t="shared" si="560"/>
        <v>0</v>
      </c>
    </row>
    <row r="2781" spans="37:56" x14ac:dyDescent="0.25">
      <c r="AK2781">
        <v>0</v>
      </c>
      <c r="AL2781" t="e">
        <f t="shared" si="553"/>
        <v>#N/A</v>
      </c>
      <c r="AM2781" t="e">
        <f t="shared" si="554"/>
        <v>#N/A</v>
      </c>
      <c r="AN2781" t="e">
        <f t="shared" si="555"/>
        <v>#N/A</v>
      </c>
      <c r="AO2781" s="261" t="e">
        <f t="shared" si="556"/>
        <v>#N/A</v>
      </c>
      <c r="AP2781" s="261" t="e">
        <f t="shared" si="557"/>
        <v>#N/A</v>
      </c>
      <c r="AQ2781" s="261" t="e">
        <f t="shared" si="558"/>
        <v>#N/A</v>
      </c>
      <c r="BB2781">
        <f t="shared" si="561"/>
        <v>0</v>
      </c>
      <c r="BC2781">
        <f t="shared" si="559"/>
        <v>0</v>
      </c>
      <c r="BD2781" s="28">
        <f t="shared" si="560"/>
        <v>0</v>
      </c>
    </row>
    <row r="2782" spans="37:56" x14ac:dyDescent="0.25">
      <c r="AK2782">
        <v>0</v>
      </c>
      <c r="AL2782" t="e">
        <f t="shared" si="553"/>
        <v>#N/A</v>
      </c>
      <c r="AM2782" t="e">
        <f t="shared" si="554"/>
        <v>#N/A</v>
      </c>
      <c r="AN2782" t="e">
        <f t="shared" si="555"/>
        <v>#N/A</v>
      </c>
      <c r="AO2782" s="261" t="e">
        <f t="shared" si="556"/>
        <v>#N/A</v>
      </c>
      <c r="AP2782" s="261" t="e">
        <f t="shared" si="557"/>
        <v>#N/A</v>
      </c>
      <c r="AQ2782" s="261" t="e">
        <f t="shared" si="558"/>
        <v>#N/A</v>
      </c>
      <c r="BB2782">
        <f t="shared" si="561"/>
        <v>0</v>
      </c>
      <c r="BC2782">
        <f t="shared" si="559"/>
        <v>0</v>
      </c>
      <c r="BD2782" s="28">
        <f t="shared" si="560"/>
        <v>0</v>
      </c>
    </row>
    <row r="2783" spans="37:56" x14ac:dyDescent="0.25">
      <c r="AK2783">
        <v>0</v>
      </c>
      <c r="AL2783" t="e">
        <f t="shared" si="553"/>
        <v>#N/A</v>
      </c>
      <c r="AM2783" t="e">
        <f t="shared" si="554"/>
        <v>#N/A</v>
      </c>
      <c r="AN2783" t="e">
        <f t="shared" si="555"/>
        <v>#N/A</v>
      </c>
      <c r="AO2783" s="261" t="e">
        <f t="shared" si="556"/>
        <v>#N/A</v>
      </c>
      <c r="AP2783" s="261" t="e">
        <f t="shared" si="557"/>
        <v>#N/A</v>
      </c>
      <c r="AQ2783" s="261" t="e">
        <f t="shared" si="558"/>
        <v>#N/A</v>
      </c>
      <c r="BB2783">
        <f t="shared" si="561"/>
        <v>0</v>
      </c>
      <c r="BC2783">
        <f t="shared" si="559"/>
        <v>0</v>
      </c>
      <c r="BD2783" s="28">
        <f t="shared" si="560"/>
        <v>0</v>
      </c>
    </row>
    <row r="2784" spans="37:56" x14ac:dyDescent="0.25">
      <c r="AK2784">
        <v>0</v>
      </c>
      <c r="AL2784" t="e">
        <f t="shared" si="553"/>
        <v>#N/A</v>
      </c>
      <c r="AM2784" t="e">
        <f t="shared" si="554"/>
        <v>#N/A</v>
      </c>
      <c r="AN2784" t="e">
        <f t="shared" si="555"/>
        <v>#N/A</v>
      </c>
      <c r="AO2784" s="261" t="e">
        <f t="shared" si="556"/>
        <v>#N/A</v>
      </c>
      <c r="AP2784" s="261" t="e">
        <f t="shared" si="557"/>
        <v>#N/A</v>
      </c>
      <c r="AQ2784" s="261" t="e">
        <f t="shared" si="558"/>
        <v>#N/A</v>
      </c>
      <c r="BB2784">
        <f t="shared" si="561"/>
        <v>0</v>
      </c>
      <c r="BC2784">
        <f t="shared" si="559"/>
        <v>0</v>
      </c>
      <c r="BD2784" s="28">
        <f t="shared" si="560"/>
        <v>0</v>
      </c>
    </row>
    <row r="2785" spans="37:56" x14ac:dyDescent="0.25">
      <c r="AK2785">
        <v>0</v>
      </c>
      <c r="AL2785" t="e">
        <f t="shared" si="553"/>
        <v>#N/A</v>
      </c>
      <c r="AM2785" t="e">
        <f t="shared" si="554"/>
        <v>#N/A</v>
      </c>
      <c r="AN2785" t="e">
        <f t="shared" si="555"/>
        <v>#N/A</v>
      </c>
      <c r="AO2785" s="261" t="e">
        <f t="shared" si="556"/>
        <v>#N/A</v>
      </c>
      <c r="AP2785" s="261" t="e">
        <f t="shared" si="557"/>
        <v>#N/A</v>
      </c>
      <c r="AQ2785" s="261" t="e">
        <f t="shared" si="558"/>
        <v>#N/A</v>
      </c>
      <c r="BB2785">
        <f t="shared" si="561"/>
        <v>0</v>
      </c>
      <c r="BC2785">
        <f t="shared" si="559"/>
        <v>0</v>
      </c>
      <c r="BD2785" s="28">
        <f t="shared" si="560"/>
        <v>0</v>
      </c>
    </row>
    <row r="2786" spans="37:56" x14ac:dyDescent="0.25">
      <c r="AK2786">
        <v>0</v>
      </c>
      <c r="AL2786" t="e">
        <f t="shared" si="553"/>
        <v>#N/A</v>
      </c>
      <c r="AM2786" t="e">
        <f t="shared" si="554"/>
        <v>#N/A</v>
      </c>
      <c r="AN2786" t="e">
        <f t="shared" si="555"/>
        <v>#N/A</v>
      </c>
      <c r="AO2786" s="261" t="e">
        <f t="shared" si="556"/>
        <v>#N/A</v>
      </c>
      <c r="AP2786" s="261" t="e">
        <f t="shared" si="557"/>
        <v>#N/A</v>
      </c>
      <c r="AQ2786" s="261" t="e">
        <f t="shared" si="558"/>
        <v>#N/A</v>
      </c>
      <c r="BB2786">
        <f t="shared" si="561"/>
        <v>0</v>
      </c>
      <c r="BC2786">
        <f t="shared" si="559"/>
        <v>0</v>
      </c>
      <c r="BD2786" s="28">
        <f t="shared" si="560"/>
        <v>0</v>
      </c>
    </row>
    <row r="2787" spans="37:56" x14ac:dyDescent="0.25">
      <c r="AK2787">
        <v>0</v>
      </c>
      <c r="AL2787" t="e">
        <f t="shared" si="553"/>
        <v>#N/A</v>
      </c>
      <c r="AM2787" t="e">
        <f t="shared" si="554"/>
        <v>#N/A</v>
      </c>
      <c r="AN2787" t="e">
        <f t="shared" si="555"/>
        <v>#N/A</v>
      </c>
      <c r="AO2787" s="261" t="e">
        <f t="shared" si="556"/>
        <v>#N/A</v>
      </c>
      <c r="AP2787" s="261" t="e">
        <f t="shared" si="557"/>
        <v>#N/A</v>
      </c>
      <c r="AQ2787" s="261" t="e">
        <f t="shared" si="558"/>
        <v>#N/A</v>
      </c>
      <c r="BB2787">
        <f t="shared" si="561"/>
        <v>0</v>
      </c>
      <c r="BC2787">
        <f t="shared" si="559"/>
        <v>0</v>
      </c>
      <c r="BD2787" s="28">
        <f t="shared" si="560"/>
        <v>0</v>
      </c>
    </row>
    <row r="2788" spans="37:56" x14ac:dyDescent="0.25">
      <c r="AK2788">
        <v>0</v>
      </c>
      <c r="AL2788" t="e">
        <f t="shared" si="553"/>
        <v>#N/A</v>
      </c>
      <c r="AM2788" t="e">
        <f t="shared" si="554"/>
        <v>#N/A</v>
      </c>
      <c r="AN2788" t="e">
        <f t="shared" si="555"/>
        <v>#N/A</v>
      </c>
      <c r="AO2788" s="261" t="e">
        <f t="shared" si="556"/>
        <v>#N/A</v>
      </c>
      <c r="AP2788" s="261" t="e">
        <f t="shared" si="557"/>
        <v>#N/A</v>
      </c>
      <c r="AQ2788" s="261" t="e">
        <f t="shared" si="558"/>
        <v>#N/A</v>
      </c>
      <c r="BB2788">
        <f t="shared" si="561"/>
        <v>0</v>
      </c>
      <c r="BC2788">
        <f t="shared" si="559"/>
        <v>0</v>
      </c>
      <c r="BD2788" s="28">
        <f t="shared" si="560"/>
        <v>0</v>
      </c>
    </row>
    <row r="2789" spans="37:56" x14ac:dyDescent="0.25">
      <c r="AK2789">
        <v>0</v>
      </c>
      <c r="AL2789" t="e">
        <f t="shared" si="553"/>
        <v>#N/A</v>
      </c>
      <c r="AM2789" t="e">
        <f t="shared" si="554"/>
        <v>#N/A</v>
      </c>
      <c r="AN2789" t="e">
        <f t="shared" si="555"/>
        <v>#N/A</v>
      </c>
      <c r="AO2789" s="261" t="e">
        <f t="shared" si="556"/>
        <v>#N/A</v>
      </c>
      <c r="AP2789" s="261" t="e">
        <f t="shared" si="557"/>
        <v>#N/A</v>
      </c>
      <c r="AQ2789" s="261" t="e">
        <f t="shared" si="558"/>
        <v>#N/A</v>
      </c>
      <c r="BB2789">
        <f t="shared" si="561"/>
        <v>0</v>
      </c>
      <c r="BC2789">
        <f t="shared" si="559"/>
        <v>0</v>
      </c>
      <c r="BD2789" s="28">
        <f t="shared" si="560"/>
        <v>0</v>
      </c>
    </row>
    <row r="2790" spans="37:56" x14ac:dyDescent="0.25">
      <c r="AK2790">
        <v>0</v>
      </c>
      <c r="AL2790" t="e">
        <f t="shared" si="553"/>
        <v>#N/A</v>
      </c>
      <c r="AM2790" t="e">
        <f t="shared" si="554"/>
        <v>#N/A</v>
      </c>
      <c r="AN2790" t="e">
        <f t="shared" si="555"/>
        <v>#N/A</v>
      </c>
      <c r="AO2790" s="261" t="e">
        <f t="shared" si="556"/>
        <v>#N/A</v>
      </c>
      <c r="AP2790" s="261" t="e">
        <f t="shared" si="557"/>
        <v>#N/A</v>
      </c>
      <c r="AQ2790" s="261" t="e">
        <f t="shared" si="558"/>
        <v>#N/A</v>
      </c>
      <c r="BB2790">
        <f t="shared" si="561"/>
        <v>0</v>
      </c>
      <c r="BC2790">
        <f t="shared" si="559"/>
        <v>0</v>
      </c>
      <c r="BD2790" s="28">
        <f t="shared" si="560"/>
        <v>0</v>
      </c>
    </row>
    <row r="2791" spans="37:56" x14ac:dyDescent="0.25">
      <c r="AK2791">
        <v>0</v>
      </c>
      <c r="AL2791" t="e">
        <f t="shared" si="553"/>
        <v>#N/A</v>
      </c>
      <c r="AM2791" t="e">
        <f t="shared" si="554"/>
        <v>#N/A</v>
      </c>
      <c r="AN2791" t="e">
        <f t="shared" si="555"/>
        <v>#N/A</v>
      </c>
      <c r="AO2791" s="261" t="e">
        <f t="shared" si="556"/>
        <v>#N/A</v>
      </c>
      <c r="AP2791" s="261" t="e">
        <f t="shared" si="557"/>
        <v>#N/A</v>
      </c>
      <c r="AQ2791" s="261" t="e">
        <f t="shared" si="558"/>
        <v>#N/A</v>
      </c>
      <c r="BB2791">
        <f t="shared" si="561"/>
        <v>0</v>
      </c>
      <c r="BC2791">
        <f t="shared" si="559"/>
        <v>0</v>
      </c>
      <c r="BD2791" s="28">
        <f t="shared" si="560"/>
        <v>0</v>
      </c>
    </row>
    <row r="2792" spans="37:56" x14ac:dyDescent="0.25">
      <c r="AK2792">
        <v>0</v>
      </c>
      <c r="AL2792" t="e">
        <f t="shared" si="553"/>
        <v>#N/A</v>
      </c>
      <c r="AM2792" t="e">
        <f t="shared" si="554"/>
        <v>#N/A</v>
      </c>
      <c r="AN2792" t="e">
        <f t="shared" si="555"/>
        <v>#N/A</v>
      </c>
      <c r="AO2792" s="261" t="e">
        <f t="shared" si="556"/>
        <v>#N/A</v>
      </c>
      <c r="AP2792" s="261" t="e">
        <f t="shared" si="557"/>
        <v>#N/A</v>
      </c>
      <c r="AQ2792" s="261" t="e">
        <f t="shared" si="558"/>
        <v>#N/A</v>
      </c>
      <c r="BB2792">
        <f t="shared" si="561"/>
        <v>0</v>
      </c>
      <c r="BC2792">
        <f t="shared" si="559"/>
        <v>0</v>
      </c>
      <c r="BD2792" s="28">
        <f t="shared" si="560"/>
        <v>0</v>
      </c>
    </row>
    <row r="2793" spans="37:56" x14ac:dyDescent="0.25">
      <c r="AK2793">
        <v>0</v>
      </c>
      <c r="AL2793" t="e">
        <f t="shared" si="553"/>
        <v>#N/A</v>
      </c>
      <c r="AM2793" t="e">
        <f t="shared" si="554"/>
        <v>#N/A</v>
      </c>
      <c r="AN2793" t="e">
        <f t="shared" si="555"/>
        <v>#N/A</v>
      </c>
      <c r="AO2793" s="261" t="e">
        <f t="shared" si="556"/>
        <v>#N/A</v>
      </c>
      <c r="AP2793" s="261" t="e">
        <f t="shared" si="557"/>
        <v>#N/A</v>
      </c>
      <c r="AQ2793" s="261" t="e">
        <f t="shared" si="558"/>
        <v>#N/A</v>
      </c>
      <c r="BB2793">
        <f t="shared" si="561"/>
        <v>0</v>
      </c>
      <c r="BC2793">
        <f t="shared" si="559"/>
        <v>0</v>
      </c>
      <c r="BD2793" s="28">
        <f t="shared" si="560"/>
        <v>0</v>
      </c>
    </row>
    <row r="2794" spans="37:56" x14ac:dyDescent="0.25">
      <c r="AK2794">
        <v>0</v>
      </c>
      <c r="AL2794" t="e">
        <f t="shared" si="553"/>
        <v>#N/A</v>
      </c>
      <c r="AM2794" t="e">
        <f t="shared" si="554"/>
        <v>#N/A</v>
      </c>
      <c r="AN2794" t="e">
        <f t="shared" si="555"/>
        <v>#N/A</v>
      </c>
      <c r="AO2794" s="261" t="e">
        <f t="shared" si="556"/>
        <v>#N/A</v>
      </c>
      <c r="AP2794" s="261" t="e">
        <f t="shared" si="557"/>
        <v>#N/A</v>
      </c>
      <c r="AQ2794" s="261" t="e">
        <f t="shared" si="558"/>
        <v>#N/A</v>
      </c>
      <c r="BB2794">
        <f t="shared" si="561"/>
        <v>0</v>
      </c>
      <c r="BC2794">
        <f t="shared" si="559"/>
        <v>0</v>
      </c>
      <c r="BD2794" s="28">
        <f t="shared" si="560"/>
        <v>0</v>
      </c>
    </row>
    <row r="2795" spans="37:56" x14ac:dyDescent="0.25">
      <c r="AK2795">
        <v>0</v>
      </c>
      <c r="AL2795" t="e">
        <f t="shared" si="553"/>
        <v>#N/A</v>
      </c>
      <c r="AM2795" t="e">
        <f t="shared" si="554"/>
        <v>#N/A</v>
      </c>
      <c r="AN2795" t="e">
        <f t="shared" si="555"/>
        <v>#N/A</v>
      </c>
      <c r="AO2795" s="261" t="e">
        <f t="shared" si="556"/>
        <v>#N/A</v>
      </c>
      <c r="AP2795" s="261" t="e">
        <f t="shared" si="557"/>
        <v>#N/A</v>
      </c>
      <c r="AQ2795" s="261" t="e">
        <f t="shared" si="558"/>
        <v>#N/A</v>
      </c>
      <c r="BB2795">
        <f t="shared" si="561"/>
        <v>0</v>
      </c>
      <c r="BC2795">
        <f t="shared" si="559"/>
        <v>0</v>
      </c>
      <c r="BD2795" s="28">
        <f t="shared" si="560"/>
        <v>0</v>
      </c>
    </row>
    <row r="2796" spans="37:56" x14ac:dyDescent="0.25">
      <c r="AK2796">
        <v>0</v>
      </c>
      <c r="AL2796" t="e">
        <f t="shared" si="553"/>
        <v>#N/A</v>
      </c>
      <c r="AM2796" t="e">
        <f t="shared" si="554"/>
        <v>#N/A</v>
      </c>
      <c r="AN2796" t="e">
        <f t="shared" si="555"/>
        <v>#N/A</v>
      </c>
      <c r="AO2796" s="261" t="e">
        <f t="shared" si="556"/>
        <v>#N/A</v>
      </c>
      <c r="AP2796" s="261" t="e">
        <f t="shared" si="557"/>
        <v>#N/A</v>
      </c>
      <c r="AQ2796" s="261" t="e">
        <f t="shared" si="558"/>
        <v>#N/A</v>
      </c>
      <c r="BB2796">
        <f t="shared" si="561"/>
        <v>0</v>
      </c>
      <c r="BC2796">
        <f t="shared" si="559"/>
        <v>0</v>
      </c>
      <c r="BD2796" s="28">
        <f t="shared" si="560"/>
        <v>0</v>
      </c>
    </row>
    <row r="2797" spans="37:56" x14ac:dyDescent="0.25">
      <c r="AK2797">
        <v>0</v>
      </c>
      <c r="AL2797" t="e">
        <f t="shared" si="553"/>
        <v>#N/A</v>
      </c>
      <c r="AM2797" t="e">
        <f t="shared" si="554"/>
        <v>#N/A</v>
      </c>
      <c r="AN2797" t="e">
        <f t="shared" si="555"/>
        <v>#N/A</v>
      </c>
      <c r="AO2797" s="261" t="e">
        <f t="shared" si="556"/>
        <v>#N/A</v>
      </c>
      <c r="AP2797" s="261" t="e">
        <f t="shared" si="557"/>
        <v>#N/A</v>
      </c>
      <c r="AQ2797" s="261" t="e">
        <f t="shared" si="558"/>
        <v>#N/A</v>
      </c>
      <c r="BB2797">
        <f t="shared" si="561"/>
        <v>0</v>
      </c>
      <c r="BC2797">
        <f t="shared" si="559"/>
        <v>0</v>
      </c>
      <c r="BD2797" s="28">
        <f t="shared" si="560"/>
        <v>0</v>
      </c>
    </row>
    <row r="2798" spans="37:56" x14ac:dyDescent="0.25">
      <c r="AK2798">
        <v>0</v>
      </c>
      <c r="AL2798" t="e">
        <f t="shared" si="553"/>
        <v>#N/A</v>
      </c>
      <c r="AM2798" t="e">
        <f t="shared" si="554"/>
        <v>#N/A</v>
      </c>
      <c r="AN2798" t="e">
        <f t="shared" si="555"/>
        <v>#N/A</v>
      </c>
      <c r="AO2798" s="261" t="e">
        <f t="shared" si="556"/>
        <v>#N/A</v>
      </c>
      <c r="AP2798" s="261" t="e">
        <f t="shared" si="557"/>
        <v>#N/A</v>
      </c>
      <c r="AQ2798" s="261" t="e">
        <f t="shared" si="558"/>
        <v>#N/A</v>
      </c>
      <c r="BB2798">
        <f t="shared" si="561"/>
        <v>0</v>
      </c>
      <c r="BC2798">
        <f t="shared" si="559"/>
        <v>0</v>
      </c>
      <c r="BD2798" s="28">
        <f t="shared" si="560"/>
        <v>0</v>
      </c>
    </row>
    <row r="2799" spans="37:56" x14ac:dyDescent="0.25">
      <c r="AK2799">
        <v>0</v>
      </c>
      <c r="AL2799" t="e">
        <f t="shared" si="553"/>
        <v>#N/A</v>
      </c>
      <c r="AM2799" t="e">
        <f t="shared" si="554"/>
        <v>#N/A</v>
      </c>
      <c r="AN2799" t="e">
        <f t="shared" si="555"/>
        <v>#N/A</v>
      </c>
      <c r="AO2799" s="261" t="e">
        <f t="shared" si="556"/>
        <v>#N/A</v>
      </c>
      <c r="AP2799" s="261" t="e">
        <f t="shared" si="557"/>
        <v>#N/A</v>
      </c>
      <c r="AQ2799" s="261" t="e">
        <f t="shared" si="558"/>
        <v>#N/A</v>
      </c>
      <c r="BB2799">
        <f t="shared" si="561"/>
        <v>0</v>
      </c>
      <c r="BC2799">
        <f t="shared" si="559"/>
        <v>0</v>
      </c>
      <c r="BD2799" s="28">
        <f t="shared" si="560"/>
        <v>0</v>
      </c>
    </row>
    <row r="2800" spans="37:56" x14ac:dyDescent="0.25">
      <c r="AK2800">
        <v>0</v>
      </c>
      <c r="AL2800" t="e">
        <f t="shared" si="553"/>
        <v>#N/A</v>
      </c>
      <c r="AM2800" t="e">
        <f t="shared" si="554"/>
        <v>#N/A</v>
      </c>
      <c r="AN2800" t="e">
        <f t="shared" si="555"/>
        <v>#N/A</v>
      </c>
      <c r="AO2800" s="261" t="e">
        <f t="shared" si="556"/>
        <v>#N/A</v>
      </c>
      <c r="AP2800" s="261" t="e">
        <f t="shared" si="557"/>
        <v>#N/A</v>
      </c>
      <c r="AQ2800" s="261" t="e">
        <f t="shared" si="558"/>
        <v>#N/A</v>
      </c>
      <c r="BB2800">
        <f t="shared" si="561"/>
        <v>0</v>
      </c>
      <c r="BC2800">
        <f t="shared" si="559"/>
        <v>0</v>
      </c>
      <c r="BD2800" s="28">
        <f t="shared" si="560"/>
        <v>0</v>
      </c>
    </row>
    <row r="2801" spans="37:56" x14ac:dyDescent="0.25">
      <c r="AK2801">
        <v>0</v>
      </c>
      <c r="AL2801" t="e">
        <f t="shared" si="553"/>
        <v>#N/A</v>
      </c>
      <c r="AM2801" t="e">
        <f t="shared" si="554"/>
        <v>#N/A</v>
      </c>
      <c r="AN2801" t="e">
        <f t="shared" si="555"/>
        <v>#N/A</v>
      </c>
      <c r="AO2801" s="261" t="e">
        <f t="shared" si="556"/>
        <v>#N/A</v>
      </c>
      <c r="AP2801" s="261" t="e">
        <f t="shared" si="557"/>
        <v>#N/A</v>
      </c>
      <c r="AQ2801" s="261" t="e">
        <f t="shared" si="558"/>
        <v>#N/A</v>
      </c>
      <c r="BB2801">
        <f t="shared" si="561"/>
        <v>0</v>
      </c>
      <c r="BC2801">
        <f t="shared" si="559"/>
        <v>0</v>
      </c>
      <c r="BD2801" s="28">
        <f t="shared" si="560"/>
        <v>0</v>
      </c>
    </row>
    <row r="2802" spans="37:56" x14ac:dyDescent="0.25">
      <c r="AK2802">
        <v>0</v>
      </c>
      <c r="AL2802" t="e">
        <f t="shared" si="553"/>
        <v>#N/A</v>
      </c>
      <c r="AM2802" t="e">
        <f t="shared" si="554"/>
        <v>#N/A</v>
      </c>
      <c r="AN2802" t="e">
        <f t="shared" si="555"/>
        <v>#N/A</v>
      </c>
      <c r="AO2802" s="261" t="e">
        <f t="shared" si="556"/>
        <v>#N/A</v>
      </c>
      <c r="AP2802" s="261" t="e">
        <f t="shared" si="557"/>
        <v>#N/A</v>
      </c>
      <c r="AQ2802" s="261" t="e">
        <f t="shared" si="558"/>
        <v>#N/A</v>
      </c>
      <c r="BB2802">
        <f t="shared" si="561"/>
        <v>0</v>
      </c>
      <c r="BC2802">
        <f t="shared" si="559"/>
        <v>0</v>
      </c>
      <c r="BD2802" s="28">
        <f t="shared" si="560"/>
        <v>0</v>
      </c>
    </row>
    <row r="2803" spans="37:56" x14ac:dyDescent="0.25">
      <c r="AK2803">
        <v>0</v>
      </c>
      <c r="AL2803" t="e">
        <f t="shared" si="553"/>
        <v>#N/A</v>
      </c>
      <c r="AM2803" t="e">
        <f t="shared" si="554"/>
        <v>#N/A</v>
      </c>
      <c r="AN2803" t="e">
        <f t="shared" si="555"/>
        <v>#N/A</v>
      </c>
      <c r="AO2803" s="261" t="e">
        <f t="shared" si="556"/>
        <v>#N/A</v>
      </c>
      <c r="AP2803" s="261" t="e">
        <f t="shared" si="557"/>
        <v>#N/A</v>
      </c>
      <c r="AQ2803" s="261" t="e">
        <f t="shared" si="558"/>
        <v>#N/A</v>
      </c>
      <c r="BB2803">
        <f t="shared" si="561"/>
        <v>0</v>
      </c>
      <c r="BC2803">
        <f t="shared" si="559"/>
        <v>0</v>
      </c>
      <c r="BD2803" s="28">
        <f t="shared" si="560"/>
        <v>0</v>
      </c>
    </row>
    <row r="2804" spans="37:56" x14ac:dyDescent="0.25">
      <c r="AK2804">
        <v>0</v>
      </c>
      <c r="AL2804" t="e">
        <f t="shared" si="553"/>
        <v>#N/A</v>
      </c>
      <c r="AM2804" t="e">
        <f t="shared" si="554"/>
        <v>#N/A</v>
      </c>
      <c r="AN2804" t="e">
        <f t="shared" si="555"/>
        <v>#N/A</v>
      </c>
      <c r="AO2804" s="261" t="e">
        <f t="shared" si="556"/>
        <v>#N/A</v>
      </c>
      <c r="AP2804" s="261" t="e">
        <f t="shared" si="557"/>
        <v>#N/A</v>
      </c>
      <c r="AQ2804" s="261" t="e">
        <f t="shared" si="558"/>
        <v>#N/A</v>
      </c>
      <c r="BB2804">
        <f t="shared" si="561"/>
        <v>0</v>
      </c>
      <c r="BC2804">
        <f t="shared" si="559"/>
        <v>0</v>
      </c>
      <c r="BD2804" s="28">
        <f t="shared" si="560"/>
        <v>0</v>
      </c>
    </row>
    <row r="2805" spans="37:56" x14ac:dyDescent="0.25">
      <c r="AK2805">
        <v>0</v>
      </c>
      <c r="AL2805" t="e">
        <f t="shared" si="553"/>
        <v>#N/A</v>
      </c>
      <c r="AM2805" t="e">
        <f t="shared" si="554"/>
        <v>#N/A</v>
      </c>
      <c r="AN2805" t="e">
        <f t="shared" si="555"/>
        <v>#N/A</v>
      </c>
      <c r="AO2805" s="261" t="e">
        <f t="shared" si="556"/>
        <v>#N/A</v>
      </c>
      <c r="AP2805" s="261" t="e">
        <f t="shared" si="557"/>
        <v>#N/A</v>
      </c>
      <c r="AQ2805" s="261" t="e">
        <f t="shared" si="558"/>
        <v>#N/A</v>
      </c>
      <c r="BB2805">
        <f t="shared" si="561"/>
        <v>0</v>
      </c>
      <c r="BC2805">
        <f t="shared" si="559"/>
        <v>0</v>
      </c>
      <c r="BD2805" s="28">
        <f t="shared" si="560"/>
        <v>0</v>
      </c>
    </row>
    <row r="2806" spans="37:56" x14ac:dyDescent="0.25">
      <c r="AK2806">
        <v>0</v>
      </c>
      <c r="AL2806" t="e">
        <f t="shared" si="553"/>
        <v>#N/A</v>
      </c>
      <c r="AM2806" t="e">
        <f t="shared" si="554"/>
        <v>#N/A</v>
      </c>
      <c r="AN2806" t="e">
        <f t="shared" si="555"/>
        <v>#N/A</v>
      </c>
      <c r="AO2806" s="261" t="e">
        <f t="shared" si="556"/>
        <v>#N/A</v>
      </c>
      <c r="AP2806" s="261" t="e">
        <f t="shared" si="557"/>
        <v>#N/A</v>
      </c>
      <c r="AQ2806" s="261" t="e">
        <f t="shared" si="558"/>
        <v>#N/A</v>
      </c>
      <c r="BB2806">
        <f t="shared" si="561"/>
        <v>0</v>
      </c>
      <c r="BC2806">
        <f t="shared" si="559"/>
        <v>0</v>
      </c>
      <c r="BD2806" s="28">
        <f t="shared" si="560"/>
        <v>0</v>
      </c>
    </row>
    <row r="2807" spans="37:56" x14ac:dyDescent="0.25">
      <c r="AK2807">
        <v>0</v>
      </c>
      <c r="AL2807" t="e">
        <f t="shared" si="553"/>
        <v>#N/A</v>
      </c>
      <c r="AM2807" t="e">
        <f t="shared" si="554"/>
        <v>#N/A</v>
      </c>
      <c r="AN2807" t="e">
        <f t="shared" si="555"/>
        <v>#N/A</v>
      </c>
      <c r="AO2807" s="261" t="e">
        <f t="shared" si="556"/>
        <v>#N/A</v>
      </c>
      <c r="AP2807" s="261" t="e">
        <f t="shared" si="557"/>
        <v>#N/A</v>
      </c>
      <c r="AQ2807" s="261" t="e">
        <f t="shared" si="558"/>
        <v>#N/A</v>
      </c>
      <c r="BB2807">
        <f t="shared" si="561"/>
        <v>0</v>
      </c>
      <c r="BC2807">
        <f t="shared" si="559"/>
        <v>0</v>
      </c>
      <c r="BD2807" s="28">
        <f t="shared" si="560"/>
        <v>0</v>
      </c>
    </row>
    <row r="2808" spans="37:56" x14ac:dyDescent="0.25">
      <c r="AK2808">
        <v>0</v>
      </c>
      <c r="AL2808" t="e">
        <f t="shared" si="553"/>
        <v>#N/A</v>
      </c>
      <c r="AM2808" t="e">
        <f t="shared" si="554"/>
        <v>#N/A</v>
      </c>
      <c r="AN2808" t="e">
        <f t="shared" si="555"/>
        <v>#N/A</v>
      </c>
      <c r="AO2808" s="261" t="e">
        <f t="shared" si="556"/>
        <v>#N/A</v>
      </c>
      <c r="AP2808" s="261" t="e">
        <f t="shared" si="557"/>
        <v>#N/A</v>
      </c>
      <c r="AQ2808" s="261" t="e">
        <f t="shared" si="558"/>
        <v>#N/A</v>
      </c>
      <c r="BB2808">
        <f t="shared" si="561"/>
        <v>0</v>
      </c>
      <c r="BC2808">
        <f t="shared" si="559"/>
        <v>0</v>
      </c>
      <c r="BD2808" s="28">
        <f t="shared" si="560"/>
        <v>0</v>
      </c>
    </row>
    <row r="2809" spans="37:56" x14ac:dyDescent="0.25">
      <c r="AK2809">
        <v>0</v>
      </c>
      <c r="AL2809" t="e">
        <f t="shared" si="553"/>
        <v>#N/A</v>
      </c>
      <c r="AM2809" t="e">
        <f t="shared" si="554"/>
        <v>#N/A</v>
      </c>
      <c r="AN2809" t="e">
        <f t="shared" si="555"/>
        <v>#N/A</v>
      </c>
      <c r="AO2809" s="261" t="e">
        <f t="shared" si="556"/>
        <v>#N/A</v>
      </c>
      <c r="AP2809" s="261" t="e">
        <f t="shared" si="557"/>
        <v>#N/A</v>
      </c>
      <c r="AQ2809" s="261" t="e">
        <f t="shared" si="558"/>
        <v>#N/A</v>
      </c>
      <c r="BB2809">
        <f t="shared" si="561"/>
        <v>0</v>
      </c>
      <c r="BC2809">
        <f t="shared" si="559"/>
        <v>0</v>
      </c>
      <c r="BD2809" s="28">
        <f t="shared" si="560"/>
        <v>0</v>
      </c>
    </row>
    <row r="2810" spans="37:56" x14ac:dyDescent="0.25">
      <c r="AK2810">
        <v>0</v>
      </c>
      <c r="AL2810" t="e">
        <f t="shared" si="553"/>
        <v>#N/A</v>
      </c>
      <c r="AM2810" t="e">
        <f t="shared" si="554"/>
        <v>#N/A</v>
      </c>
      <c r="AN2810" t="e">
        <f t="shared" si="555"/>
        <v>#N/A</v>
      </c>
      <c r="AO2810" s="261" t="e">
        <f t="shared" si="556"/>
        <v>#N/A</v>
      </c>
      <c r="AP2810" s="261" t="e">
        <f t="shared" si="557"/>
        <v>#N/A</v>
      </c>
      <c r="AQ2810" s="261" t="e">
        <f t="shared" si="558"/>
        <v>#N/A</v>
      </c>
      <c r="BB2810">
        <f t="shared" si="561"/>
        <v>0</v>
      </c>
      <c r="BC2810">
        <f t="shared" si="559"/>
        <v>0</v>
      </c>
      <c r="BD2810" s="28">
        <f t="shared" si="560"/>
        <v>0</v>
      </c>
    </row>
    <row r="2811" spans="37:56" x14ac:dyDescent="0.25">
      <c r="AK2811">
        <v>0</v>
      </c>
      <c r="AL2811" t="e">
        <f t="shared" si="553"/>
        <v>#N/A</v>
      </c>
      <c r="AM2811" t="e">
        <f t="shared" si="554"/>
        <v>#N/A</v>
      </c>
      <c r="AN2811" t="e">
        <f t="shared" si="555"/>
        <v>#N/A</v>
      </c>
      <c r="AO2811" s="261" t="e">
        <f t="shared" si="556"/>
        <v>#N/A</v>
      </c>
      <c r="AP2811" s="261" t="e">
        <f t="shared" si="557"/>
        <v>#N/A</v>
      </c>
      <c r="AQ2811" s="261" t="e">
        <f t="shared" si="558"/>
        <v>#N/A</v>
      </c>
      <c r="BB2811">
        <f t="shared" si="561"/>
        <v>0</v>
      </c>
      <c r="BC2811">
        <f t="shared" si="559"/>
        <v>0</v>
      </c>
      <c r="BD2811" s="28">
        <f t="shared" si="560"/>
        <v>0</v>
      </c>
    </row>
    <row r="2812" spans="37:56" x14ac:dyDescent="0.25">
      <c r="AK2812">
        <v>0</v>
      </c>
      <c r="AL2812" t="e">
        <f t="shared" si="553"/>
        <v>#N/A</v>
      </c>
      <c r="AM2812" t="e">
        <f t="shared" si="554"/>
        <v>#N/A</v>
      </c>
      <c r="AN2812" t="e">
        <f t="shared" si="555"/>
        <v>#N/A</v>
      </c>
      <c r="AO2812" s="261" t="e">
        <f t="shared" si="556"/>
        <v>#N/A</v>
      </c>
      <c r="AP2812" s="261" t="e">
        <f t="shared" si="557"/>
        <v>#N/A</v>
      </c>
      <c r="AQ2812" s="261" t="e">
        <f t="shared" si="558"/>
        <v>#N/A</v>
      </c>
      <c r="BB2812">
        <f t="shared" si="561"/>
        <v>0</v>
      </c>
      <c r="BC2812">
        <f t="shared" si="559"/>
        <v>0</v>
      </c>
      <c r="BD2812" s="28">
        <f t="shared" si="560"/>
        <v>0</v>
      </c>
    </row>
    <row r="2813" spans="37:56" x14ac:dyDescent="0.25">
      <c r="AK2813">
        <v>0</v>
      </c>
      <c r="AL2813" t="e">
        <f t="shared" si="553"/>
        <v>#N/A</v>
      </c>
      <c r="AM2813" t="e">
        <f t="shared" si="554"/>
        <v>#N/A</v>
      </c>
      <c r="AN2813" t="e">
        <f t="shared" si="555"/>
        <v>#N/A</v>
      </c>
      <c r="AO2813" s="261" t="e">
        <f t="shared" si="556"/>
        <v>#N/A</v>
      </c>
      <c r="AP2813" s="261" t="e">
        <f t="shared" si="557"/>
        <v>#N/A</v>
      </c>
      <c r="AQ2813" s="261" t="e">
        <f t="shared" si="558"/>
        <v>#N/A</v>
      </c>
      <c r="BB2813">
        <f t="shared" si="561"/>
        <v>0</v>
      </c>
      <c r="BC2813">
        <f t="shared" si="559"/>
        <v>0</v>
      </c>
      <c r="BD2813" s="28">
        <f t="shared" si="560"/>
        <v>0</v>
      </c>
    </row>
    <row r="2814" spans="37:56" x14ac:dyDescent="0.25">
      <c r="AK2814">
        <v>0</v>
      </c>
      <c r="AL2814" t="e">
        <f t="shared" si="553"/>
        <v>#N/A</v>
      </c>
      <c r="AM2814" t="e">
        <f t="shared" si="554"/>
        <v>#N/A</v>
      </c>
      <c r="AN2814" t="e">
        <f t="shared" si="555"/>
        <v>#N/A</v>
      </c>
      <c r="AO2814" s="261" t="e">
        <f t="shared" si="556"/>
        <v>#N/A</v>
      </c>
      <c r="AP2814" s="261" t="e">
        <f t="shared" si="557"/>
        <v>#N/A</v>
      </c>
      <c r="AQ2814" s="261" t="e">
        <f t="shared" si="558"/>
        <v>#N/A</v>
      </c>
      <c r="BB2814">
        <f t="shared" si="561"/>
        <v>0</v>
      </c>
      <c r="BC2814">
        <f t="shared" si="559"/>
        <v>0</v>
      </c>
      <c r="BD2814" s="28">
        <f t="shared" si="560"/>
        <v>0</v>
      </c>
    </row>
    <row r="2815" spans="37:56" x14ac:dyDescent="0.25">
      <c r="AK2815">
        <v>0</v>
      </c>
      <c r="AL2815" t="e">
        <f t="shared" si="553"/>
        <v>#N/A</v>
      </c>
      <c r="AM2815" t="e">
        <f t="shared" si="554"/>
        <v>#N/A</v>
      </c>
      <c r="AN2815" t="e">
        <f t="shared" si="555"/>
        <v>#N/A</v>
      </c>
      <c r="AO2815" s="261" t="e">
        <f t="shared" si="556"/>
        <v>#N/A</v>
      </c>
      <c r="AP2815" s="261" t="e">
        <f t="shared" si="557"/>
        <v>#N/A</v>
      </c>
      <c r="AQ2815" s="261" t="e">
        <f t="shared" si="558"/>
        <v>#N/A</v>
      </c>
      <c r="BB2815">
        <f t="shared" si="561"/>
        <v>0</v>
      </c>
      <c r="BC2815">
        <f t="shared" si="559"/>
        <v>0</v>
      </c>
      <c r="BD2815" s="28">
        <f t="shared" si="560"/>
        <v>0</v>
      </c>
    </row>
    <row r="2816" spans="37:56" x14ac:dyDescent="0.25">
      <c r="AK2816">
        <v>0</v>
      </c>
      <c r="AL2816" t="e">
        <f t="shared" si="553"/>
        <v>#N/A</v>
      </c>
      <c r="AM2816" t="e">
        <f t="shared" si="554"/>
        <v>#N/A</v>
      </c>
      <c r="AN2816" t="e">
        <f t="shared" si="555"/>
        <v>#N/A</v>
      </c>
      <c r="AO2816" s="261" t="e">
        <f t="shared" si="556"/>
        <v>#N/A</v>
      </c>
      <c r="AP2816" s="261" t="e">
        <f t="shared" si="557"/>
        <v>#N/A</v>
      </c>
      <c r="AQ2816" s="261" t="e">
        <f t="shared" si="558"/>
        <v>#N/A</v>
      </c>
      <c r="BB2816">
        <f t="shared" si="561"/>
        <v>0</v>
      </c>
      <c r="BC2816">
        <f t="shared" si="559"/>
        <v>0</v>
      </c>
      <c r="BD2816" s="28">
        <f t="shared" si="560"/>
        <v>0</v>
      </c>
    </row>
    <row r="2817" spans="37:56" x14ac:dyDescent="0.25">
      <c r="AK2817">
        <v>0</v>
      </c>
      <c r="AL2817" t="e">
        <f t="shared" si="553"/>
        <v>#N/A</v>
      </c>
      <c r="AM2817" t="e">
        <f t="shared" si="554"/>
        <v>#N/A</v>
      </c>
      <c r="AN2817" t="e">
        <f t="shared" si="555"/>
        <v>#N/A</v>
      </c>
      <c r="AO2817" s="261" t="e">
        <f t="shared" si="556"/>
        <v>#N/A</v>
      </c>
      <c r="AP2817" s="261" t="e">
        <f t="shared" si="557"/>
        <v>#N/A</v>
      </c>
      <c r="AQ2817" s="261" t="e">
        <f t="shared" si="558"/>
        <v>#N/A</v>
      </c>
      <c r="BB2817">
        <f t="shared" si="561"/>
        <v>0</v>
      </c>
      <c r="BC2817">
        <f t="shared" si="559"/>
        <v>0</v>
      </c>
      <c r="BD2817" s="28">
        <f t="shared" si="560"/>
        <v>0</v>
      </c>
    </row>
    <row r="2818" spans="37:56" x14ac:dyDescent="0.25">
      <c r="AK2818">
        <v>0</v>
      </c>
      <c r="AL2818" t="e">
        <f t="shared" si="553"/>
        <v>#N/A</v>
      </c>
      <c r="AM2818" t="e">
        <f t="shared" si="554"/>
        <v>#N/A</v>
      </c>
      <c r="AN2818" t="e">
        <f t="shared" si="555"/>
        <v>#N/A</v>
      </c>
      <c r="AO2818" s="261" t="e">
        <f t="shared" si="556"/>
        <v>#N/A</v>
      </c>
      <c r="AP2818" s="261" t="e">
        <f t="shared" si="557"/>
        <v>#N/A</v>
      </c>
      <c r="AQ2818" s="261" t="e">
        <f t="shared" si="558"/>
        <v>#N/A</v>
      </c>
      <c r="BB2818">
        <f t="shared" si="561"/>
        <v>0</v>
      </c>
      <c r="BC2818">
        <f t="shared" si="559"/>
        <v>0</v>
      </c>
      <c r="BD2818" s="28">
        <f t="shared" si="560"/>
        <v>0</v>
      </c>
    </row>
    <row r="2819" spans="37:56" x14ac:dyDescent="0.25">
      <c r="AK2819">
        <v>0</v>
      </c>
      <c r="AL2819" t="e">
        <f t="shared" ref="AL2819:AL2882" si="562">_xlfn.XLOOKUP(AK2819,A:A,F:F)</f>
        <v>#N/A</v>
      </c>
      <c r="AM2819" t="e">
        <f t="shared" ref="AM2819:AM2882" si="563">_xlfn.XLOOKUP(AK2819,A:A,J:J)</f>
        <v>#N/A</v>
      </c>
      <c r="AN2819" t="e">
        <f t="shared" ref="AN2819:AN2882" si="564">_xlfn.XLOOKUP(AK2819,A:A,M:M)+_xlfn.XLOOKUP(AK2819,A:A,N:N)</f>
        <v>#N/A</v>
      </c>
      <c r="AO2819" s="261" t="e">
        <f t="shared" ref="AO2819:AO2882" si="565">_xlfn.XLOOKUP(AK2819,A:A,AG:AG)</f>
        <v>#N/A</v>
      </c>
      <c r="AP2819" s="261" t="e">
        <f t="shared" ref="AP2819:AP2882" si="566">_xlfn.XLOOKUP(AK2819,A:A,AD:AD)</f>
        <v>#N/A</v>
      </c>
      <c r="AQ2819" s="261" t="e">
        <f t="shared" ref="AQ2819:AQ2882" si="567">_xlfn.XLOOKUP(AK2819,A:A,AE:AE)</f>
        <v>#N/A</v>
      </c>
      <c r="BB2819">
        <f t="shared" si="561"/>
        <v>0</v>
      </c>
      <c r="BC2819">
        <f t="shared" ref="BC2819:BC2882" si="568">_xlfn.XLOOKUP(BA2819,A:A,J:J)</f>
        <v>0</v>
      </c>
      <c r="BD2819" s="28">
        <f t="shared" ref="BD2819:BD2882" si="569">_xlfn.XLOOKUP(BA2819,A:A,M:M)+_xlfn.XLOOKUP(BA2819,A:A,N:N)</f>
        <v>0</v>
      </c>
    </row>
    <row r="2820" spans="37:56" x14ac:dyDescent="0.25">
      <c r="AK2820">
        <v>0</v>
      </c>
      <c r="AL2820" t="e">
        <f t="shared" si="562"/>
        <v>#N/A</v>
      </c>
      <c r="AM2820" t="e">
        <f t="shared" si="563"/>
        <v>#N/A</v>
      </c>
      <c r="AN2820" t="e">
        <f t="shared" si="564"/>
        <v>#N/A</v>
      </c>
      <c r="AO2820" s="261" t="e">
        <f t="shared" si="565"/>
        <v>#N/A</v>
      </c>
      <c r="AP2820" s="261" t="e">
        <f t="shared" si="566"/>
        <v>#N/A</v>
      </c>
      <c r="AQ2820" s="261" t="e">
        <f t="shared" si="567"/>
        <v>#N/A</v>
      </c>
      <c r="BB2820">
        <f t="shared" si="561"/>
        <v>0</v>
      </c>
      <c r="BC2820">
        <f t="shared" si="568"/>
        <v>0</v>
      </c>
      <c r="BD2820" s="28">
        <f t="shared" si="569"/>
        <v>0</v>
      </c>
    </row>
    <row r="2821" spans="37:56" x14ac:dyDescent="0.25">
      <c r="AK2821">
        <v>0</v>
      </c>
      <c r="AL2821" t="e">
        <f t="shared" si="562"/>
        <v>#N/A</v>
      </c>
      <c r="AM2821" t="e">
        <f t="shared" si="563"/>
        <v>#N/A</v>
      </c>
      <c r="AN2821" t="e">
        <f t="shared" si="564"/>
        <v>#N/A</v>
      </c>
      <c r="AO2821" s="261" t="e">
        <f t="shared" si="565"/>
        <v>#N/A</v>
      </c>
      <c r="AP2821" s="261" t="e">
        <f t="shared" si="566"/>
        <v>#N/A</v>
      </c>
      <c r="AQ2821" s="261" t="e">
        <f t="shared" si="567"/>
        <v>#N/A</v>
      </c>
      <c r="BB2821">
        <f t="shared" si="561"/>
        <v>0</v>
      </c>
      <c r="BC2821">
        <f t="shared" si="568"/>
        <v>0</v>
      </c>
      <c r="BD2821" s="28">
        <f t="shared" si="569"/>
        <v>0</v>
      </c>
    </row>
    <row r="2822" spans="37:56" x14ac:dyDescent="0.25">
      <c r="AK2822">
        <v>0</v>
      </c>
      <c r="AL2822" t="e">
        <f t="shared" si="562"/>
        <v>#N/A</v>
      </c>
      <c r="AM2822" t="e">
        <f t="shared" si="563"/>
        <v>#N/A</v>
      </c>
      <c r="AN2822" t="e">
        <f t="shared" si="564"/>
        <v>#N/A</v>
      </c>
      <c r="AO2822" s="261" t="e">
        <f t="shared" si="565"/>
        <v>#N/A</v>
      </c>
      <c r="AP2822" s="261" t="e">
        <f t="shared" si="566"/>
        <v>#N/A</v>
      </c>
      <c r="AQ2822" s="261" t="e">
        <f t="shared" si="567"/>
        <v>#N/A</v>
      </c>
      <c r="BB2822">
        <f t="shared" ref="BB2822:BB2885" si="570">_xlfn.XLOOKUP(BA2822,A:A,E:E)</f>
        <v>0</v>
      </c>
      <c r="BC2822">
        <f t="shared" si="568"/>
        <v>0</v>
      </c>
      <c r="BD2822" s="28">
        <f t="shared" si="569"/>
        <v>0</v>
      </c>
    </row>
    <row r="2823" spans="37:56" x14ac:dyDescent="0.25">
      <c r="AK2823">
        <v>0</v>
      </c>
      <c r="AL2823" t="e">
        <f t="shared" si="562"/>
        <v>#N/A</v>
      </c>
      <c r="AM2823" t="e">
        <f t="shared" si="563"/>
        <v>#N/A</v>
      </c>
      <c r="AN2823" t="e">
        <f t="shared" si="564"/>
        <v>#N/A</v>
      </c>
      <c r="AO2823" s="261" t="e">
        <f t="shared" si="565"/>
        <v>#N/A</v>
      </c>
      <c r="AP2823" s="261" t="e">
        <f t="shared" si="566"/>
        <v>#N/A</v>
      </c>
      <c r="AQ2823" s="261" t="e">
        <f t="shared" si="567"/>
        <v>#N/A</v>
      </c>
      <c r="BB2823">
        <f t="shared" si="570"/>
        <v>0</v>
      </c>
      <c r="BC2823">
        <f t="shared" si="568"/>
        <v>0</v>
      </c>
      <c r="BD2823" s="28">
        <f t="shared" si="569"/>
        <v>0</v>
      </c>
    </row>
    <row r="2824" spans="37:56" x14ac:dyDescent="0.25">
      <c r="AK2824">
        <v>0</v>
      </c>
      <c r="AL2824" t="e">
        <f t="shared" si="562"/>
        <v>#N/A</v>
      </c>
      <c r="AM2824" t="e">
        <f t="shared" si="563"/>
        <v>#N/A</v>
      </c>
      <c r="AN2824" t="e">
        <f t="shared" si="564"/>
        <v>#N/A</v>
      </c>
      <c r="AO2824" s="261" t="e">
        <f t="shared" si="565"/>
        <v>#N/A</v>
      </c>
      <c r="AP2824" s="261" t="e">
        <f t="shared" si="566"/>
        <v>#N/A</v>
      </c>
      <c r="AQ2824" s="261" t="e">
        <f t="shared" si="567"/>
        <v>#N/A</v>
      </c>
      <c r="BB2824">
        <f t="shared" si="570"/>
        <v>0</v>
      </c>
      <c r="BC2824">
        <f t="shared" si="568"/>
        <v>0</v>
      </c>
      <c r="BD2824" s="28">
        <f t="shared" si="569"/>
        <v>0</v>
      </c>
    </row>
    <row r="2825" spans="37:56" x14ac:dyDescent="0.25">
      <c r="AK2825">
        <v>0</v>
      </c>
      <c r="AL2825" t="e">
        <f t="shared" si="562"/>
        <v>#N/A</v>
      </c>
      <c r="AM2825" t="e">
        <f t="shared" si="563"/>
        <v>#N/A</v>
      </c>
      <c r="AN2825" t="e">
        <f t="shared" si="564"/>
        <v>#N/A</v>
      </c>
      <c r="AO2825" s="261" t="e">
        <f t="shared" si="565"/>
        <v>#N/A</v>
      </c>
      <c r="AP2825" s="261" t="e">
        <f t="shared" si="566"/>
        <v>#N/A</v>
      </c>
      <c r="AQ2825" s="261" t="e">
        <f t="shared" si="567"/>
        <v>#N/A</v>
      </c>
      <c r="BB2825">
        <f t="shared" si="570"/>
        <v>0</v>
      </c>
      <c r="BC2825">
        <f t="shared" si="568"/>
        <v>0</v>
      </c>
      <c r="BD2825" s="28">
        <f t="shared" si="569"/>
        <v>0</v>
      </c>
    </row>
    <row r="2826" spans="37:56" x14ac:dyDescent="0.25">
      <c r="AK2826">
        <v>0</v>
      </c>
      <c r="AL2826" t="e">
        <f t="shared" si="562"/>
        <v>#N/A</v>
      </c>
      <c r="AM2826" t="e">
        <f t="shared" si="563"/>
        <v>#N/A</v>
      </c>
      <c r="AN2826" t="e">
        <f t="shared" si="564"/>
        <v>#N/A</v>
      </c>
      <c r="AO2826" s="261" t="e">
        <f t="shared" si="565"/>
        <v>#N/A</v>
      </c>
      <c r="AP2826" s="261" t="e">
        <f t="shared" si="566"/>
        <v>#N/A</v>
      </c>
      <c r="AQ2826" s="261" t="e">
        <f t="shared" si="567"/>
        <v>#N/A</v>
      </c>
      <c r="BB2826">
        <f t="shared" si="570"/>
        <v>0</v>
      </c>
      <c r="BC2826">
        <f t="shared" si="568"/>
        <v>0</v>
      </c>
      <c r="BD2826" s="28">
        <f t="shared" si="569"/>
        <v>0</v>
      </c>
    </row>
    <row r="2827" spans="37:56" x14ac:dyDescent="0.25">
      <c r="AK2827">
        <v>0</v>
      </c>
      <c r="AL2827" t="e">
        <f t="shared" si="562"/>
        <v>#N/A</v>
      </c>
      <c r="AM2827" t="e">
        <f t="shared" si="563"/>
        <v>#N/A</v>
      </c>
      <c r="AN2827" t="e">
        <f t="shared" si="564"/>
        <v>#N/A</v>
      </c>
      <c r="AO2827" s="261" t="e">
        <f t="shared" si="565"/>
        <v>#N/A</v>
      </c>
      <c r="AP2827" s="261" t="e">
        <f t="shared" si="566"/>
        <v>#N/A</v>
      </c>
      <c r="AQ2827" s="261" t="e">
        <f t="shared" si="567"/>
        <v>#N/A</v>
      </c>
      <c r="BB2827">
        <f t="shared" si="570"/>
        <v>0</v>
      </c>
      <c r="BC2827">
        <f t="shared" si="568"/>
        <v>0</v>
      </c>
      <c r="BD2827" s="28">
        <f t="shared" si="569"/>
        <v>0</v>
      </c>
    </row>
    <row r="2828" spans="37:56" x14ac:dyDescent="0.25">
      <c r="AK2828">
        <v>0</v>
      </c>
      <c r="AL2828" t="e">
        <f t="shared" si="562"/>
        <v>#N/A</v>
      </c>
      <c r="AM2828" t="e">
        <f t="shared" si="563"/>
        <v>#N/A</v>
      </c>
      <c r="AN2828" t="e">
        <f t="shared" si="564"/>
        <v>#N/A</v>
      </c>
      <c r="AO2828" s="261" t="e">
        <f t="shared" si="565"/>
        <v>#N/A</v>
      </c>
      <c r="AP2828" s="261" t="e">
        <f t="shared" si="566"/>
        <v>#N/A</v>
      </c>
      <c r="AQ2828" s="261" t="e">
        <f t="shared" si="567"/>
        <v>#N/A</v>
      </c>
      <c r="BB2828">
        <f t="shared" si="570"/>
        <v>0</v>
      </c>
      <c r="BC2828">
        <f t="shared" si="568"/>
        <v>0</v>
      </c>
      <c r="BD2828" s="28">
        <f t="shared" si="569"/>
        <v>0</v>
      </c>
    </row>
    <row r="2829" spans="37:56" x14ac:dyDescent="0.25">
      <c r="AK2829">
        <v>0</v>
      </c>
      <c r="AL2829" t="e">
        <f t="shared" si="562"/>
        <v>#N/A</v>
      </c>
      <c r="AM2829" t="e">
        <f t="shared" si="563"/>
        <v>#N/A</v>
      </c>
      <c r="AN2829" t="e">
        <f t="shared" si="564"/>
        <v>#N/A</v>
      </c>
      <c r="AO2829" s="261" t="e">
        <f t="shared" si="565"/>
        <v>#N/A</v>
      </c>
      <c r="AP2829" s="261" t="e">
        <f t="shared" si="566"/>
        <v>#N/A</v>
      </c>
      <c r="AQ2829" s="261" t="e">
        <f t="shared" si="567"/>
        <v>#N/A</v>
      </c>
      <c r="BB2829">
        <f t="shared" si="570"/>
        <v>0</v>
      </c>
      <c r="BC2829">
        <f t="shared" si="568"/>
        <v>0</v>
      </c>
      <c r="BD2829" s="28">
        <f t="shared" si="569"/>
        <v>0</v>
      </c>
    </row>
    <row r="2830" spans="37:56" x14ac:dyDescent="0.25">
      <c r="AK2830">
        <v>0</v>
      </c>
      <c r="AL2830" t="e">
        <f t="shared" si="562"/>
        <v>#N/A</v>
      </c>
      <c r="AM2830" t="e">
        <f t="shared" si="563"/>
        <v>#N/A</v>
      </c>
      <c r="AN2830" t="e">
        <f t="shared" si="564"/>
        <v>#N/A</v>
      </c>
      <c r="AO2830" s="261" t="e">
        <f t="shared" si="565"/>
        <v>#N/A</v>
      </c>
      <c r="AP2830" s="261" t="e">
        <f t="shared" si="566"/>
        <v>#N/A</v>
      </c>
      <c r="AQ2830" s="261" t="e">
        <f t="shared" si="567"/>
        <v>#N/A</v>
      </c>
      <c r="BB2830">
        <f t="shared" si="570"/>
        <v>0</v>
      </c>
      <c r="BC2830">
        <f t="shared" si="568"/>
        <v>0</v>
      </c>
      <c r="BD2830" s="28">
        <f t="shared" si="569"/>
        <v>0</v>
      </c>
    </row>
    <row r="2831" spans="37:56" x14ac:dyDescent="0.25">
      <c r="AK2831">
        <v>0</v>
      </c>
      <c r="AL2831" t="e">
        <f t="shared" si="562"/>
        <v>#N/A</v>
      </c>
      <c r="AM2831" t="e">
        <f t="shared" si="563"/>
        <v>#N/A</v>
      </c>
      <c r="AN2831" t="e">
        <f t="shared" si="564"/>
        <v>#N/A</v>
      </c>
      <c r="AO2831" s="261" t="e">
        <f t="shared" si="565"/>
        <v>#N/A</v>
      </c>
      <c r="AP2831" s="261" t="e">
        <f t="shared" si="566"/>
        <v>#N/A</v>
      </c>
      <c r="AQ2831" s="261" t="e">
        <f t="shared" si="567"/>
        <v>#N/A</v>
      </c>
      <c r="BB2831">
        <f t="shared" si="570"/>
        <v>0</v>
      </c>
      <c r="BC2831">
        <f t="shared" si="568"/>
        <v>0</v>
      </c>
      <c r="BD2831" s="28">
        <f t="shared" si="569"/>
        <v>0</v>
      </c>
    </row>
    <row r="2832" spans="37:56" x14ac:dyDescent="0.25">
      <c r="AK2832">
        <v>0</v>
      </c>
      <c r="AL2832" t="e">
        <f t="shared" si="562"/>
        <v>#N/A</v>
      </c>
      <c r="AM2832" t="e">
        <f t="shared" si="563"/>
        <v>#N/A</v>
      </c>
      <c r="AN2832" t="e">
        <f t="shared" si="564"/>
        <v>#N/A</v>
      </c>
      <c r="AO2832" s="261" t="e">
        <f t="shared" si="565"/>
        <v>#N/A</v>
      </c>
      <c r="AP2832" s="261" t="e">
        <f t="shared" si="566"/>
        <v>#N/A</v>
      </c>
      <c r="AQ2832" s="261" t="e">
        <f t="shared" si="567"/>
        <v>#N/A</v>
      </c>
      <c r="BB2832">
        <f t="shared" si="570"/>
        <v>0</v>
      </c>
      <c r="BC2832">
        <f t="shared" si="568"/>
        <v>0</v>
      </c>
      <c r="BD2832" s="28">
        <f t="shared" si="569"/>
        <v>0</v>
      </c>
    </row>
    <row r="2833" spans="37:56" x14ac:dyDescent="0.25">
      <c r="AK2833">
        <v>0</v>
      </c>
      <c r="AL2833" t="e">
        <f t="shared" si="562"/>
        <v>#N/A</v>
      </c>
      <c r="AM2833" t="e">
        <f t="shared" si="563"/>
        <v>#N/A</v>
      </c>
      <c r="AN2833" t="e">
        <f t="shared" si="564"/>
        <v>#N/A</v>
      </c>
      <c r="AO2833" s="261" t="e">
        <f t="shared" si="565"/>
        <v>#N/A</v>
      </c>
      <c r="AP2833" s="261" t="e">
        <f t="shared" si="566"/>
        <v>#N/A</v>
      </c>
      <c r="AQ2833" s="261" t="e">
        <f t="shared" si="567"/>
        <v>#N/A</v>
      </c>
      <c r="BB2833">
        <f t="shared" si="570"/>
        <v>0</v>
      </c>
      <c r="BC2833">
        <f t="shared" si="568"/>
        <v>0</v>
      </c>
      <c r="BD2833" s="28">
        <f t="shared" si="569"/>
        <v>0</v>
      </c>
    </row>
    <row r="2834" spans="37:56" x14ac:dyDescent="0.25">
      <c r="AK2834">
        <v>0</v>
      </c>
      <c r="AL2834" t="e">
        <f t="shared" si="562"/>
        <v>#N/A</v>
      </c>
      <c r="AM2834" t="e">
        <f t="shared" si="563"/>
        <v>#N/A</v>
      </c>
      <c r="AN2834" t="e">
        <f t="shared" si="564"/>
        <v>#N/A</v>
      </c>
      <c r="AO2834" s="261" t="e">
        <f t="shared" si="565"/>
        <v>#N/A</v>
      </c>
      <c r="AP2834" s="261" t="e">
        <f t="shared" si="566"/>
        <v>#N/A</v>
      </c>
      <c r="AQ2834" s="261" t="e">
        <f t="shared" si="567"/>
        <v>#N/A</v>
      </c>
      <c r="BB2834">
        <f t="shared" si="570"/>
        <v>0</v>
      </c>
      <c r="BC2834">
        <f t="shared" si="568"/>
        <v>0</v>
      </c>
      <c r="BD2834" s="28">
        <f t="shared" si="569"/>
        <v>0</v>
      </c>
    </row>
    <row r="2835" spans="37:56" x14ac:dyDescent="0.25">
      <c r="AK2835">
        <v>0</v>
      </c>
      <c r="AL2835" t="e">
        <f t="shared" si="562"/>
        <v>#N/A</v>
      </c>
      <c r="AM2835" t="e">
        <f t="shared" si="563"/>
        <v>#N/A</v>
      </c>
      <c r="AN2835" t="e">
        <f t="shared" si="564"/>
        <v>#N/A</v>
      </c>
      <c r="AO2835" s="261" t="e">
        <f t="shared" si="565"/>
        <v>#N/A</v>
      </c>
      <c r="AP2835" s="261" t="e">
        <f t="shared" si="566"/>
        <v>#N/A</v>
      </c>
      <c r="AQ2835" s="261" t="e">
        <f t="shared" si="567"/>
        <v>#N/A</v>
      </c>
      <c r="BB2835">
        <f t="shared" si="570"/>
        <v>0</v>
      </c>
      <c r="BC2835">
        <f t="shared" si="568"/>
        <v>0</v>
      </c>
      <c r="BD2835" s="28">
        <f t="shared" si="569"/>
        <v>0</v>
      </c>
    </row>
    <row r="2836" spans="37:56" x14ac:dyDescent="0.25">
      <c r="AK2836">
        <v>0</v>
      </c>
      <c r="AL2836" t="e">
        <f t="shared" si="562"/>
        <v>#N/A</v>
      </c>
      <c r="AM2836" t="e">
        <f t="shared" si="563"/>
        <v>#N/A</v>
      </c>
      <c r="AN2836" t="e">
        <f t="shared" si="564"/>
        <v>#N/A</v>
      </c>
      <c r="AO2836" s="261" t="e">
        <f t="shared" si="565"/>
        <v>#N/A</v>
      </c>
      <c r="AP2836" s="261" t="e">
        <f t="shared" si="566"/>
        <v>#N/A</v>
      </c>
      <c r="AQ2836" s="261" t="e">
        <f t="shared" si="567"/>
        <v>#N/A</v>
      </c>
      <c r="BB2836">
        <f t="shared" si="570"/>
        <v>0</v>
      </c>
      <c r="BC2836">
        <f t="shared" si="568"/>
        <v>0</v>
      </c>
      <c r="BD2836" s="28">
        <f t="shared" si="569"/>
        <v>0</v>
      </c>
    </row>
    <row r="2837" spans="37:56" x14ac:dyDescent="0.25">
      <c r="AK2837">
        <v>0</v>
      </c>
      <c r="AL2837" t="e">
        <f t="shared" si="562"/>
        <v>#N/A</v>
      </c>
      <c r="AM2837" t="e">
        <f t="shared" si="563"/>
        <v>#N/A</v>
      </c>
      <c r="AN2837" t="e">
        <f t="shared" si="564"/>
        <v>#N/A</v>
      </c>
      <c r="AO2837" s="261" t="e">
        <f t="shared" si="565"/>
        <v>#N/A</v>
      </c>
      <c r="AP2837" s="261" t="e">
        <f t="shared" si="566"/>
        <v>#N/A</v>
      </c>
      <c r="AQ2837" s="261" t="e">
        <f t="shared" si="567"/>
        <v>#N/A</v>
      </c>
      <c r="BB2837">
        <f t="shared" si="570"/>
        <v>0</v>
      </c>
      <c r="BC2837">
        <f t="shared" si="568"/>
        <v>0</v>
      </c>
      <c r="BD2837" s="28">
        <f t="shared" si="569"/>
        <v>0</v>
      </c>
    </row>
    <row r="2838" spans="37:56" x14ac:dyDescent="0.25">
      <c r="AK2838">
        <v>0</v>
      </c>
      <c r="AL2838" t="e">
        <f t="shared" si="562"/>
        <v>#N/A</v>
      </c>
      <c r="AM2838" t="e">
        <f t="shared" si="563"/>
        <v>#N/A</v>
      </c>
      <c r="AN2838" t="e">
        <f t="shared" si="564"/>
        <v>#N/A</v>
      </c>
      <c r="AO2838" s="261" t="e">
        <f t="shared" si="565"/>
        <v>#N/A</v>
      </c>
      <c r="AP2838" s="261" t="e">
        <f t="shared" si="566"/>
        <v>#N/A</v>
      </c>
      <c r="AQ2838" s="261" t="e">
        <f t="shared" si="567"/>
        <v>#N/A</v>
      </c>
      <c r="BB2838">
        <f t="shared" si="570"/>
        <v>0</v>
      </c>
      <c r="BC2838">
        <f t="shared" si="568"/>
        <v>0</v>
      </c>
      <c r="BD2838" s="28">
        <f t="shared" si="569"/>
        <v>0</v>
      </c>
    </row>
    <row r="2839" spans="37:56" x14ac:dyDescent="0.25">
      <c r="AK2839">
        <v>0</v>
      </c>
      <c r="AL2839" t="e">
        <f t="shared" si="562"/>
        <v>#N/A</v>
      </c>
      <c r="AM2839" t="e">
        <f t="shared" si="563"/>
        <v>#N/A</v>
      </c>
      <c r="AN2839" t="e">
        <f t="shared" si="564"/>
        <v>#N/A</v>
      </c>
      <c r="AO2839" s="261" t="e">
        <f t="shared" si="565"/>
        <v>#N/A</v>
      </c>
      <c r="AP2839" s="261" t="e">
        <f t="shared" si="566"/>
        <v>#N/A</v>
      </c>
      <c r="AQ2839" s="261" t="e">
        <f t="shared" si="567"/>
        <v>#N/A</v>
      </c>
      <c r="BB2839">
        <f t="shared" si="570"/>
        <v>0</v>
      </c>
      <c r="BC2839">
        <f t="shared" si="568"/>
        <v>0</v>
      </c>
      <c r="BD2839" s="28">
        <f t="shared" si="569"/>
        <v>0</v>
      </c>
    </row>
    <row r="2840" spans="37:56" x14ac:dyDescent="0.25">
      <c r="AK2840">
        <v>0</v>
      </c>
      <c r="AL2840" t="e">
        <f t="shared" si="562"/>
        <v>#N/A</v>
      </c>
      <c r="AM2840" t="e">
        <f t="shared" si="563"/>
        <v>#N/A</v>
      </c>
      <c r="AN2840" t="e">
        <f t="shared" si="564"/>
        <v>#N/A</v>
      </c>
      <c r="AO2840" s="261" t="e">
        <f t="shared" si="565"/>
        <v>#N/A</v>
      </c>
      <c r="AP2840" s="261" t="e">
        <f t="shared" si="566"/>
        <v>#N/A</v>
      </c>
      <c r="AQ2840" s="261" t="e">
        <f t="shared" si="567"/>
        <v>#N/A</v>
      </c>
      <c r="BB2840">
        <f t="shared" si="570"/>
        <v>0</v>
      </c>
      <c r="BC2840">
        <f t="shared" si="568"/>
        <v>0</v>
      </c>
      <c r="BD2840" s="28">
        <f t="shared" si="569"/>
        <v>0</v>
      </c>
    </row>
    <row r="2841" spans="37:56" x14ac:dyDescent="0.25">
      <c r="AK2841">
        <v>0</v>
      </c>
      <c r="AL2841" t="e">
        <f t="shared" si="562"/>
        <v>#N/A</v>
      </c>
      <c r="AM2841" t="e">
        <f t="shared" si="563"/>
        <v>#N/A</v>
      </c>
      <c r="AN2841" t="e">
        <f t="shared" si="564"/>
        <v>#N/A</v>
      </c>
      <c r="AO2841" s="261" t="e">
        <f t="shared" si="565"/>
        <v>#N/A</v>
      </c>
      <c r="AP2841" s="261" t="e">
        <f t="shared" si="566"/>
        <v>#N/A</v>
      </c>
      <c r="AQ2841" s="261" t="e">
        <f t="shared" si="567"/>
        <v>#N/A</v>
      </c>
      <c r="BB2841">
        <f t="shared" si="570"/>
        <v>0</v>
      </c>
      <c r="BC2841">
        <f t="shared" si="568"/>
        <v>0</v>
      </c>
      <c r="BD2841" s="28">
        <f t="shared" si="569"/>
        <v>0</v>
      </c>
    </row>
    <row r="2842" spans="37:56" x14ac:dyDescent="0.25">
      <c r="AK2842">
        <v>0</v>
      </c>
      <c r="AL2842" t="e">
        <f t="shared" si="562"/>
        <v>#N/A</v>
      </c>
      <c r="AM2842" t="e">
        <f t="shared" si="563"/>
        <v>#N/A</v>
      </c>
      <c r="AN2842" t="e">
        <f t="shared" si="564"/>
        <v>#N/A</v>
      </c>
      <c r="AO2842" s="261" t="e">
        <f t="shared" si="565"/>
        <v>#N/A</v>
      </c>
      <c r="AP2842" s="261" t="e">
        <f t="shared" si="566"/>
        <v>#N/A</v>
      </c>
      <c r="AQ2842" s="261" t="e">
        <f t="shared" si="567"/>
        <v>#N/A</v>
      </c>
      <c r="BB2842">
        <f t="shared" si="570"/>
        <v>0</v>
      </c>
      <c r="BC2842">
        <f t="shared" si="568"/>
        <v>0</v>
      </c>
      <c r="BD2842" s="28">
        <f t="shared" si="569"/>
        <v>0</v>
      </c>
    </row>
    <row r="2843" spans="37:56" x14ac:dyDescent="0.25">
      <c r="AK2843">
        <v>0</v>
      </c>
      <c r="AL2843" t="e">
        <f t="shared" si="562"/>
        <v>#N/A</v>
      </c>
      <c r="AM2843" t="e">
        <f t="shared" si="563"/>
        <v>#N/A</v>
      </c>
      <c r="AN2843" t="e">
        <f t="shared" si="564"/>
        <v>#N/A</v>
      </c>
      <c r="AO2843" s="261" t="e">
        <f t="shared" si="565"/>
        <v>#N/A</v>
      </c>
      <c r="AP2843" s="261" t="e">
        <f t="shared" si="566"/>
        <v>#N/A</v>
      </c>
      <c r="AQ2843" s="261" t="e">
        <f t="shared" si="567"/>
        <v>#N/A</v>
      </c>
      <c r="BB2843">
        <f t="shared" si="570"/>
        <v>0</v>
      </c>
      <c r="BC2843">
        <f t="shared" si="568"/>
        <v>0</v>
      </c>
      <c r="BD2843" s="28">
        <f t="shared" si="569"/>
        <v>0</v>
      </c>
    </row>
    <row r="2844" spans="37:56" x14ac:dyDescent="0.25">
      <c r="AK2844">
        <v>0</v>
      </c>
      <c r="AL2844" t="e">
        <f t="shared" si="562"/>
        <v>#N/A</v>
      </c>
      <c r="AM2844" t="e">
        <f t="shared" si="563"/>
        <v>#N/A</v>
      </c>
      <c r="AN2844" t="e">
        <f t="shared" si="564"/>
        <v>#N/A</v>
      </c>
      <c r="AO2844" s="261" t="e">
        <f t="shared" si="565"/>
        <v>#N/A</v>
      </c>
      <c r="AP2844" s="261" t="e">
        <f t="shared" si="566"/>
        <v>#N/A</v>
      </c>
      <c r="AQ2844" s="261" t="e">
        <f t="shared" si="567"/>
        <v>#N/A</v>
      </c>
      <c r="BB2844">
        <f t="shared" si="570"/>
        <v>0</v>
      </c>
      <c r="BC2844">
        <f t="shared" si="568"/>
        <v>0</v>
      </c>
      <c r="BD2844" s="28">
        <f t="shared" si="569"/>
        <v>0</v>
      </c>
    </row>
    <row r="2845" spans="37:56" x14ac:dyDescent="0.25">
      <c r="AK2845">
        <v>0</v>
      </c>
      <c r="AL2845" t="e">
        <f t="shared" si="562"/>
        <v>#N/A</v>
      </c>
      <c r="AM2845" t="e">
        <f t="shared" si="563"/>
        <v>#N/A</v>
      </c>
      <c r="AN2845" t="e">
        <f t="shared" si="564"/>
        <v>#N/A</v>
      </c>
      <c r="AO2845" s="261" t="e">
        <f t="shared" si="565"/>
        <v>#N/A</v>
      </c>
      <c r="AP2845" s="261" t="e">
        <f t="shared" si="566"/>
        <v>#N/A</v>
      </c>
      <c r="AQ2845" s="261" t="e">
        <f t="shared" si="567"/>
        <v>#N/A</v>
      </c>
      <c r="BB2845">
        <f t="shared" si="570"/>
        <v>0</v>
      </c>
      <c r="BC2845">
        <f t="shared" si="568"/>
        <v>0</v>
      </c>
      <c r="BD2845" s="28">
        <f t="shared" si="569"/>
        <v>0</v>
      </c>
    </row>
    <row r="2846" spans="37:56" x14ac:dyDescent="0.25">
      <c r="AK2846">
        <v>0</v>
      </c>
      <c r="AL2846" t="e">
        <f t="shared" si="562"/>
        <v>#N/A</v>
      </c>
      <c r="AM2846" t="e">
        <f t="shared" si="563"/>
        <v>#N/A</v>
      </c>
      <c r="AN2846" t="e">
        <f t="shared" si="564"/>
        <v>#N/A</v>
      </c>
      <c r="AO2846" s="261" t="e">
        <f t="shared" si="565"/>
        <v>#N/A</v>
      </c>
      <c r="AP2846" s="261" t="e">
        <f t="shared" si="566"/>
        <v>#N/A</v>
      </c>
      <c r="AQ2846" s="261" t="e">
        <f t="shared" si="567"/>
        <v>#N/A</v>
      </c>
      <c r="BB2846">
        <f t="shared" si="570"/>
        <v>0</v>
      </c>
      <c r="BC2846">
        <f t="shared" si="568"/>
        <v>0</v>
      </c>
      <c r="BD2846" s="28">
        <f t="shared" si="569"/>
        <v>0</v>
      </c>
    </row>
    <row r="2847" spans="37:56" x14ac:dyDescent="0.25">
      <c r="AK2847">
        <v>0</v>
      </c>
      <c r="AL2847" t="e">
        <f t="shared" si="562"/>
        <v>#N/A</v>
      </c>
      <c r="AM2847" t="e">
        <f t="shared" si="563"/>
        <v>#N/A</v>
      </c>
      <c r="AN2847" t="e">
        <f t="shared" si="564"/>
        <v>#N/A</v>
      </c>
      <c r="AO2847" s="261" t="e">
        <f t="shared" si="565"/>
        <v>#N/A</v>
      </c>
      <c r="AP2847" s="261" t="e">
        <f t="shared" si="566"/>
        <v>#N/A</v>
      </c>
      <c r="AQ2847" s="261" t="e">
        <f t="shared" si="567"/>
        <v>#N/A</v>
      </c>
      <c r="BB2847">
        <f t="shared" si="570"/>
        <v>0</v>
      </c>
      <c r="BC2847">
        <f t="shared" si="568"/>
        <v>0</v>
      </c>
      <c r="BD2847" s="28">
        <f t="shared" si="569"/>
        <v>0</v>
      </c>
    </row>
    <row r="2848" spans="37:56" x14ac:dyDescent="0.25">
      <c r="AK2848">
        <v>0</v>
      </c>
      <c r="AL2848" t="e">
        <f t="shared" si="562"/>
        <v>#N/A</v>
      </c>
      <c r="AM2848" t="e">
        <f t="shared" si="563"/>
        <v>#N/A</v>
      </c>
      <c r="AN2848" t="e">
        <f t="shared" si="564"/>
        <v>#N/A</v>
      </c>
      <c r="AO2848" s="261" t="e">
        <f t="shared" si="565"/>
        <v>#N/A</v>
      </c>
      <c r="AP2848" s="261" t="e">
        <f t="shared" si="566"/>
        <v>#N/A</v>
      </c>
      <c r="AQ2848" s="261" t="e">
        <f t="shared" si="567"/>
        <v>#N/A</v>
      </c>
      <c r="BB2848">
        <f t="shared" si="570"/>
        <v>0</v>
      </c>
      <c r="BC2848">
        <f t="shared" si="568"/>
        <v>0</v>
      </c>
      <c r="BD2848" s="28">
        <f t="shared" si="569"/>
        <v>0</v>
      </c>
    </row>
    <row r="2849" spans="37:56" x14ac:dyDescent="0.25">
      <c r="AK2849">
        <v>0</v>
      </c>
      <c r="AL2849" t="e">
        <f t="shared" si="562"/>
        <v>#N/A</v>
      </c>
      <c r="AM2849" t="e">
        <f t="shared" si="563"/>
        <v>#N/A</v>
      </c>
      <c r="AN2849" t="e">
        <f t="shared" si="564"/>
        <v>#N/A</v>
      </c>
      <c r="AO2849" s="261" t="e">
        <f t="shared" si="565"/>
        <v>#N/A</v>
      </c>
      <c r="AP2849" s="261" t="e">
        <f t="shared" si="566"/>
        <v>#N/A</v>
      </c>
      <c r="AQ2849" s="261" t="e">
        <f t="shared" si="567"/>
        <v>#N/A</v>
      </c>
      <c r="BB2849">
        <f t="shared" si="570"/>
        <v>0</v>
      </c>
      <c r="BC2849">
        <f t="shared" si="568"/>
        <v>0</v>
      </c>
      <c r="BD2849" s="28">
        <f t="shared" si="569"/>
        <v>0</v>
      </c>
    </row>
    <row r="2850" spans="37:56" x14ac:dyDescent="0.25">
      <c r="AK2850">
        <v>0</v>
      </c>
      <c r="AL2850" t="e">
        <f t="shared" si="562"/>
        <v>#N/A</v>
      </c>
      <c r="AM2850" t="e">
        <f t="shared" si="563"/>
        <v>#N/A</v>
      </c>
      <c r="AN2850" t="e">
        <f t="shared" si="564"/>
        <v>#N/A</v>
      </c>
      <c r="AO2850" s="261" t="e">
        <f t="shared" si="565"/>
        <v>#N/A</v>
      </c>
      <c r="AP2850" s="261" t="e">
        <f t="shared" si="566"/>
        <v>#N/A</v>
      </c>
      <c r="AQ2850" s="261" t="e">
        <f t="shared" si="567"/>
        <v>#N/A</v>
      </c>
      <c r="BB2850">
        <f t="shared" si="570"/>
        <v>0</v>
      </c>
      <c r="BC2850">
        <f t="shared" si="568"/>
        <v>0</v>
      </c>
      <c r="BD2850" s="28">
        <f t="shared" si="569"/>
        <v>0</v>
      </c>
    </row>
    <row r="2851" spans="37:56" x14ac:dyDescent="0.25">
      <c r="AK2851">
        <v>0</v>
      </c>
      <c r="AL2851" t="e">
        <f t="shared" si="562"/>
        <v>#N/A</v>
      </c>
      <c r="AM2851" t="e">
        <f t="shared" si="563"/>
        <v>#N/A</v>
      </c>
      <c r="AN2851" t="e">
        <f t="shared" si="564"/>
        <v>#N/A</v>
      </c>
      <c r="AO2851" s="261" t="e">
        <f t="shared" si="565"/>
        <v>#N/A</v>
      </c>
      <c r="AP2851" s="261" t="e">
        <f t="shared" si="566"/>
        <v>#N/A</v>
      </c>
      <c r="AQ2851" s="261" t="e">
        <f t="shared" si="567"/>
        <v>#N/A</v>
      </c>
      <c r="BB2851">
        <f t="shared" si="570"/>
        <v>0</v>
      </c>
      <c r="BC2851">
        <f t="shared" si="568"/>
        <v>0</v>
      </c>
      <c r="BD2851" s="28">
        <f t="shared" si="569"/>
        <v>0</v>
      </c>
    </row>
    <row r="2852" spans="37:56" x14ac:dyDescent="0.25">
      <c r="AK2852">
        <v>0</v>
      </c>
      <c r="AL2852" t="e">
        <f t="shared" si="562"/>
        <v>#N/A</v>
      </c>
      <c r="AM2852" t="e">
        <f t="shared" si="563"/>
        <v>#N/A</v>
      </c>
      <c r="AN2852" t="e">
        <f t="shared" si="564"/>
        <v>#N/A</v>
      </c>
      <c r="AO2852" s="261" t="e">
        <f t="shared" si="565"/>
        <v>#N/A</v>
      </c>
      <c r="AP2852" s="261" t="e">
        <f t="shared" si="566"/>
        <v>#N/A</v>
      </c>
      <c r="AQ2852" s="261" t="e">
        <f t="shared" si="567"/>
        <v>#N/A</v>
      </c>
      <c r="BB2852">
        <f t="shared" si="570"/>
        <v>0</v>
      </c>
      <c r="BC2852">
        <f t="shared" si="568"/>
        <v>0</v>
      </c>
      <c r="BD2852" s="28">
        <f t="shared" si="569"/>
        <v>0</v>
      </c>
    </row>
    <row r="2853" spans="37:56" x14ac:dyDescent="0.25">
      <c r="AK2853">
        <v>0</v>
      </c>
      <c r="AL2853" t="e">
        <f t="shared" si="562"/>
        <v>#N/A</v>
      </c>
      <c r="AM2853" t="e">
        <f t="shared" si="563"/>
        <v>#N/A</v>
      </c>
      <c r="AN2853" t="e">
        <f t="shared" si="564"/>
        <v>#N/A</v>
      </c>
      <c r="AO2853" s="261" t="e">
        <f t="shared" si="565"/>
        <v>#N/A</v>
      </c>
      <c r="AP2853" s="261" t="e">
        <f t="shared" si="566"/>
        <v>#N/A</v>
      </c>
      <c r="AQ2853" s="261" t="e">
        <f t="shared" si="567"/>
        <v>#N/A</v>
      </c>
      <c r="BB2853">
        <f t="shared" si="570"/>
        <v>0</v>
      </c>
      <c r="BC2853">
        <f t="shared" si="568"/>
        <v>0</v>
      </c>
      <c r="BD2853" s="28">
        <f t="shared" si="569"/>
        <v>0</v>
      </c>
    </row>
    <row r="2854" spans="37:56" x14ac:dyDescent="0.25">
      <c r="AK2854">
        <v>0</v>
      </c>
      <c r="AL2854" t="e">
        <f t="shared" si="562"/>
        <v>#N/A</v>
      </c>
      <c r="AM2854" t="e">
        <f t="shared" si="563"/>
        <v>#N/A</v>
      </c>
      <c r="AN2854" t="e">
        <f t="shared" si="564"/>
        <v>#N/A</v>
      </c>
      <c r="AO2854" s="261" t="e">
        <f t="shared" si="565"/>
        <v>#N/A</v>
      </c>
      <c r="AP2854" s="261" t="e">
        <f t="shared" si="566"/>
        <v>#N/A</v>
      </c>
      <c r="AQ2854" s="261" t="e">
        <f t="shared" si="567"/>
        <v>#N/A</v>
      </c>
      <c r="BB2854">
        <f t="shared" si="570"/>
        <v>0</v>
      </c>
      <c r="BC2854">
        <f t="shared" si="568"/>
        <v>0</v>
      </c>
      <c r="BD2854" s="28">
        <f t="shared" si="569"/>
        <v>0</v>
      </c>
    </row>
    <row r="2855" spans="37:56" x14ac:dyDescent="0.25">
      <c r="AK2855">
        <v>0</v>
      </c>
      <c r="AL2855" t="e">
        <f t="shared" si="562"/>
        <v>#N/A</v>
      </c>
      <c r="AM2855" t="e">
        <f t="shared" si="563"/>
        <v>#N/A</v>
      </c>
      <c r="AN2855" t="e">
        <f t="shared" si="564"/>
        <v>#N/A</v>
      </c>
      <c r="AO2855" s="261" t="e">
        <f t="shared" si="565"/>
        <v>#N/A</v>
      </c>
      <c r="AP2855" s="261" t="e">
        <f t="shared" si="566"/>
        <v>#N/A</v>
      </c>
      <c r="AQ2855" s="261" t="e">
        <f t="shared" si="567"/>
        <v>#N/A</v>
      </c>
      <c r="BB2855">
        <f t="shared" si="570"/>
        <v>0</v>
      </c>
      <c r="BC2855">
        <f t="shared" si="568"/>
        <v>0</v>
      </c>
      <c r="BD2855" s="28">
        <f t="shared" si="569"/>
        <v>0</v>
      </c>
    </row>
    <row r="2856" spans="37:56" x14ac:dyDescent="0.25">
      <c r="AK2856">
        <v>0</v>
      </c>
      <c r="AL2856" t="e">
        <f t="shared" si="562"/>
        <v>#N/A</v>
      </c>
      <c r="AM2856" t="e">
        <f t="shared" si="563"/>
        <v>#N/A</v>
      </c>
      <c r="AN2856" t="e">
        <f t="shared" si="564"/>
        <v>#N/A</v>
      </c>
      <c r="AO2856" s="261" t="e">
        <f t="shared" si="565"/>
        <v>#N/A</v>
      </c>
      <c r="AP2856" s="261" t="e">
        <f t="shared" si="566"/>
        <v>#N/A</v>
      </c>
      <c r="AQ2856" s="261" t="e">
        <f t="shared" si="567"/>
        <v>#N/A</v>
      </c>
      <c r="BB2856">
        <f t="shared" si="570"/>
        <v>0</v>
      </c>
      <c r="BC2856">
        <f t="shared" si="568"/>
        <v>0</v>
      </c>
      <c r="BD2856" s="28">
        <f t="shared" si="569"/>
        <v>0</v>
      </c>
    </row>
    <row r="2857" spans="37:56" x14ac:dyDescent="0.25">
      <c r="AK2857">
        <v>0</v>
      </c>
      <c r="AL2857" t="e">
        <f t="shared" si="562"/>
        <v>#N/A</v>
      </c>
      <c r="AM2857" t="e">
        <f t="shared" si="563"/>
        <v>#N/A</v>
      </c>
      <c r="AN2857" t="e">
        <f t="shared" si="564"/>
        <v>#N/A</v>
      </c>
      <c r="AO2857" s="261" t="e">
        <f t="shared" si="565"/>
        <v>#N/A</v>
      </c>
      <c r="AP2857" s="261" t="e">
        <f t="shared" si="566"/>
        <v>#N/A</v>
      </c>
      <c r="AQ2857" s="261" t="e">
        <f t="shared" si="567"/>
        <v>#N/A</v>
      </c>
      <c r="BB2857">
        <f t="shared" si="570"/>
        <v>0</v>
      </c>
      <c r="BC2857">
        <f t="shared" si="568"/>
        <v>0</v>
      </c>
      <c r="BD2857" s="28">
        <f t="shared" si="569"/>
        <v>0</v>
      </c>
    </row>
    <row r="2858" spans="37:56" x14ac:dyDescent="0.25">
      <c r="AK2858">
        <v>0</v>
      </c>
      <c r="AL2858" t="e">
        <f t="shared" si="562"/>
        <v>#N/A</v>
      </c>
      <c r="AM2858" t="e">
        <f t="shared" si="563"/>
        <v>#N/A</v>
      </c>
      <c r="AN2858" t="e">
        <f t="shared" si="564"/>
        <v>#N/A</v>
      </c>
      <c r="AO2858" s="261" t="e">
        <f t="shared" si="565"/>
        <v>#N/A</v>
      </c>
      <c r="AP2858" s="261" t="e">
        <f t="shared" si="566"/>
        <v>#N/A</v>
      </c>
      <c r="AQ2858" s="261" t="e">
        <f t="shared" si="567"/>
        <v>#N/A</v>
      </c>
      <c r="BB2858">
        <f t="shared" si="570"/>
        <v>0</v>
      </c>
      <c r="BC2858">
        <f t="shared" si="568"/>
        <v>0</v>
      </c>
      <c r="BD2858" s="28">
        <f t="shared" si="569"/>
        <v>0</v>
      </c>
    </row>
    <row r="2859" spans="37:56" x14ac:dyDescent="0.25">
      <c r="AK2859">
        <v>0</v>
      </c>
      <c r="AL2859" t="e">
        <f t="shared" si="562"/>
        <v>#N/A</v>
      </c>
      <c r="AM2859" t="e">
        <f t="shared" si="563"/>
        <v>#N/A</v>
      </c>
      <c r="AN2859" t="e">
        <f t="shared" si="564"/>
        <v>#N/A</v>
      </c>
      <c r="AO2859" s="261" t="e">
        <f t="shared" si="565"/>
        <v>#N/A</v>
      </c>
      <c r="AP2859" s="261" t="e">
        <f t="shared" si="566"/>
        <v>#N/A</v>
      </c>
      <c r="AQ2859" s="261" t="e">
        <f t="shared" si="567"/>
        <v>#N/A</v>
      </c>
      <c r="BB2859">
        <f t="shared" si="570"/>
        <v>0</v>
      </c>
      <c r="BC2859">
        <f t="shared" si="568"/>
        <v>0</v>
      </c>
      <c r="BD2859" s="28">
        <f t="shared" si="569"/>
        <v>0</v>
      </c>
    </row>
    <row r="2860" spans="37:56" x14ac:dyDescent="0.25">
      <c r="AK2860">
        <v>0</v>
      </c>
      <c r="AL2860" t="e">
        <f t="shared" si="562"/>
        <v>#N/A</v>
      </c>
      <c r="AM2860" t="e">
        <f t="shared" si="563"/>
        <v>#N/A</v>
      </c>
      <c r="AN2860" t="e">
        <f t="shared" si="564"/>
        <v>#N/A</v>
      </c>
      <c r="AO2860" s="261" t="e">
        <f t="shared" si="565"/>
        <v>#N/A</v>
      </c>
      <c r="AP2860" s="261" t="e">
        <f t="shared" si="566"/>
        <v>#N/A</v>
      </c>
      <c r="AQ2860" s="261" t="e">
        <f t="shared" si="567"/>
        <v>#N/A</v>
      </c>
      <c r="BB2860">
        <f t="shared" si="570"/>
        <v>0</v>
      </c>
      <c r="BC2860">
        <f t="shared" si="568"/>
        <v>0</v>
      </c>
      <c r="BD2860" s="28">
        <f t="shared" si="569"/>
        <v>0</v>
      </c>
    </row>
    <row r="2861" spans="37:56" x14ac:dyDescent="0.25">
      <c r="AK2861">
        <v>0</v>
      </c>
      <c r="AL2861" t="e">
        <f t="shared" si="562"/>
        <v>#N/A</v>
      </c>
      <c r="AM2861" t="e">
        <f t="shared" si="563"/>
        <v>#N/A</v>
      </c>
      <c r="AN2861" t="e">
        <f t="shared" si="564"/>
        <v>#N/A</v>
      </c>
      <c r="AO2861" s="261" t="e">
        <f t="shared" si="565"/>
        <v>#N/A</v>
      </c>
      <c r="AP2861" s="261" t="e">
        <f t="shared" si="566"/>
        <v>#N/A</v>
      </c>
      <c r="AQ2861" s="261" t="e">
        <f t="shared" si="567"/>
        <v>#N/A</v>
      </c>
      <c r="BB2861">
        <f t="shared" si="570"/>
        <v>0</v>
      </c>
      <c r="BC2861">
        <f t="shared" si="568"/>
        <v>0</v>
      </c>
      <c r="BD2861" s="28">
        <f t="shared" si="569"/>
        <v>0</v>
      </c>
    </row>
    <row r="2862" spans="37:56" x14ac:dyDescent="0.25">
      <c r="AK2862">
        <v>0</v>
      </c>
      <c r="AL2862" t="e">
        <f t="shared" si="562"/>
        <v>#N/A</v>
      </c>
      <c r="AM2862" t="e">
        <f t="shared" si="563"/>
        <v>#N/A</v>
      </c>
      <c r="AN2862" t="e">
        <f t="shared" si="564"/>
        <v>#N/A</v>
      </c>
      <c r="AO2862" s="261" t="e">
        <f t="shared" si="565"/>
        <v>#N/A</v>
      </c>
      <c r="AP2862" s="261" t="e">
        <f t="shared" si="566"/>
        <v>#N/A</v>
      </c>
      <c r="AQ2862" s="261" t="e">
        <f t="shared" si="567"/>
        <v>#N/A</v>
      </c>
      <c r="BB2862">
        <f t="shared" si="570"/>
        <v>0</v>
      </c>
      <c r="BC2862">
        <f t="shared" si="568"/>
        <v>0</v>
      </c>
      <c r="BD2862" s="28">
        <f t="shared" si="569"/>
        <v>0</v>
      </c>
    </row>
    <row r="2863" spans="37:56" x14ac:dyDescent="0.25">
      <c r="AK2863">
        <v>0</v>
      </c>
      <c r="AL2863" t="e">
        <f t="shared" si="562"/>
        <v>#N/A</v>
      </c>
      <c r="AM2863" t="e">
        <f t="shared" si="563"/>
        <v>#N/A</v>
      </c>
      <c r="AN2863" t="e">
        <f t="shared" si="564"/>
        <v>#N/A</v>
      </c>
      <c r="AO2863" s="261" t="e">
        <f t="shared" si="565"/>
        <v>#N/A</v>
      </c>
      <c r="AP2863" s="261" t="e">
        <f t="shared" si="566"/>
        <v>#N/A</v>
      </c>
      <c r="AQ2863" s="261" t="e">
        <f t="shared" si="567"/>
        <v>#N/A</v>
      </c>
      <c r="BB2863">
        <f t="shared" si="570"/>
        <v>0</v>
      </c>
      <c r="BC2863">
        <f t="shared" si="568"/>
        <v>0</v>
      </c>
      <c r="BD2863" s="28">
        <f t="shared" si="569"/>
        <v>0</v>
      </c>
    </row>
    <row r="2864" spans="37:56" x14ac:dyDescent="0.25">
      <c r="AK2864">
        <v>0</v>
      </c>
      <c r="AL2864" t="e">
        <f t="shared" si="562"/>
        <v>#N/A</v>
      </c>
      <c r="AM2864" t="e">
        <f t="shared" si="563"/>
        <v>#N/A</v>
      </c>
      <c r="AN2864" t="e">
        <f t="shared" si="564"/>
        <v>#N/A</v>
      </c>
      <c r="AO2864" s="261" t="e">
        <f t="shared" si="565"/>
        <v>#N/A</v>
      </c>
      <c r="AP2864" s="261" t="e">
        <f t="shared" si="566"/>
        <v>#N/A</v>
      </c>
      <c r="AQ2864" s="261" t="e">
        <f t="shared" si="567"/>
        <v>#N/A</v>
      </c>
      <c r="BB2864">
        <f t="shared" si="570"/>
        <v>0</v>
      </c>
      <c r="BC2864">
        <f t="shared" si="568"/>
        <v>0</v>
      </c>
      <c r="BD2864" s="28">
        <f t="shared" si="569"/>
        <v>0</v>
      </c>
    </row>
    <row r="2865" spans="37:56" x14ac:dyDescent="0.25">
      <c r="AK2865">
        <v>0</v>
      </c>
      <c r="AL2865" t="e">
        <f t="shared" si="562"/>
        <v>#N/A</v>
      </c>
      <c r="AM2865" t="e">
        <f t="shared" si="563"/>
        <v>#N/A</v>
      </c>
      <c r="AN2865" t="e">
        <f t="shared" si="564"/>
        <v>#N/A</v>
      </c>
      <c r="AO2865" s="261" t="e">
        <f t="shared" si="565"/>
        <v>#N/A</v>
      </c>
      <c r="AP2865" s="261" t="e">
        <f t="shared" si="566"/>
        <v>#N/A</v>
      </c>
      <c r="AQ2865" s="261" t="e">
        <f t="shared" si="567"/>
        <v>#N/A</v>
      </c>
      <c r="BB2865">
        <f t="shared" si="570"/>
        <v>0</v>
      </c>
      <c r="BC2865">
        <f t="shared" si="568"/>
        <v>0</v>
      </c>
      <c r="BD2865" s="28">
        <f t="shared" si="569"/>
        <v>0</v>
      </c>
    </row>
    <row r="2866" spans="37:56" x14ac:dyDescent="0.25">
      <c r="AK2866">
        <v>0</v>
      </c>
      <c r="AL2866" t="e">
        <f t="shared" si="562"/>
        <v>#N/A</v>
      </c>
      <c r="AM2866" t="e">
        <f t="shared" si="563"/>
        <v>#N/A</v>
      </c>
      <c r="AN2866" t="e">
        <f t="shared" si="564"/>
        <v>#N/A</v>
      </c>
      <c r="AO2866" s="261" t="e">
        <f t="shared" si="565"/>
        <v>#N/A</v>
      </c>
      <c r="AP2866" s="261" t="e">
        <f t="shared" si="566"/>
        <v>#N/A</v>
      </c>
      <c r="AQ2866" s="261" t="e">
        <f t="shared" si="567"/>
        <v>#N/A</v>
      </c>
      <c r="BB2866">
        <f t="shared" si="570"/>
        <v>0</v>
      </c>
      <c r="BC2866">
        <f t="shared" si="568"/>
        <v>0</v>
      </c>
      <c r="BD2866" s="28">
        <f t="shared" si="569"/>
        <v>0</v>
      </c>
    </row>
    <row r="2867" spans="37:56" x14ac:dyDescent="0.25">
      <c r="AK2867">
        <v>0</v>
      </c>
      <c r="AL2867" t="e">
        <f t="shared" si="562"/>
        <v>#N/A</v>
      </c>
      <c r="AM2867" t="e">
        <f t="shared" si="563"/>
        <v>#N/A</v>
      </c>
      <c r="AN2867" t="e">
        <f t="shared" si="564"/>
        <v>#N/A</v>
      </c>
      <c r="AO2867" s="261" t="e">
        <f t="shared" si="565"/>
        <v>#N/A</v>
      </c>
      <c r="AP2867" s="261" t="e">
        <f t="shared" si="566"/>
        <v>#N/A</v>
      </c>
      <c r="AQ2867" s="261" t="e">
        <f t="shared" si="567"/>
        <v>#N/A</v>
      </c>
      <c r="BB2867">
        <f t="shared" si="570"/>
        <v>0</v>
      </c>
      <c r="BC2867">
        <f t="shared" si="568"/>
        <v>0</v>
      </c>
      <c r="BD2867" s="28">
        <f t="shared" si="569"/>
        <v>0</v>
      </c>
    </row>
    <row r="2868" spans="37:56" x14ac:dyDescent="0.25">
      <c r="AK2868">
        <v>0</v>
      </c>
      <c r="AL2868" t="e">
        <f t="shared" si="562"/>
        <v>#N/A</v>
      </c>
      <c r="AM2868" t="e">
        <f t="shared" si="563"/>
        <v>#N/A</v>
      </c>
      <c r="AN2868" t="e">
        <f t="shared" si="564"/>
        <v>#N/A</v>
      </c>
      <c r="AO2868" s="261" t="e">
        <f t="shared" si="565"/>
        <v>#N/A</v>
      </c>
      <c r="AP2868" s="261" t="e">
        <f t="shared" si="566"/>
        <v>#N/A</v>
      </c>
      <c r="AQ2868" s="261" t="e">
        <f t="shared" si="567"/>
        <v>#N/A</v>
      </c>
      <c r="BB2868">
        <f t="shared" si="570"/>
        <v>0</v>
      </c>
      <c r="BC2868">
        <f t="shared" si="568"/>
        <v>0</v>
      </c>
      <c r="BD2868" s="28">
        <f t="shared" si="569"/>
        <v>0</v>
      </c>
    </row>
    <row r="2869" spans="37:56" x14ac:dyDescent="0.25">
      <c r="AK2869">
        <v>0</v>
      </c>
      <c r="AL2869" t="e">
        <f t="shared" si="562"/>
        <v>#N/A</v>
      </c>
      <c r="AM2869" t="e">
        <f t="shared" si="563"/>
        <v>#N/A</v>
      </c>
      <c r="AN2869" t="e">
        <f t="shared" si="564"/>
        <v>#N/A</v>
      </c>
      <c r="AO2869" s="261" t="e">
        <f t="shared" si="565"/>
        <v>#N/A</v>
      </c>
      <c r="AP2869" s="261" t="e">
        <f t="shared" si="566"/>
        <v>#N/A</v>
      </c>
      <c r="AQ2869" s="261" t="e">
        <f t="shared" si="567"/>
        <v>#N/A</v>
      </c>
      <c r="BB2869">
        <f t="shared" si="570"/>
        <v>0</v>
      </c>
      <c r="BC2869">
        <f t="shared" si="568"/>
        <v>0</v>
      </c>
      <c r="BD2869" s="28">
        <f t="shared" si="569"/>
        <v>0</v>
      </c>
    </row>
    <row r="2870" spans="37:56" x14ac:dyDescent="0.25">
      <c r="AK2870">
        <v>0</v>
      </c>
      <c r="AL2870" t="e">
        <f t="shared" si="562"/>
        <v>#N/A</v>
      </c>
      <c r="AM2870" t="e">
        <f t="shared" si="563"/>
        <v>#N/A</v>
      </c>
      <c r="AN2870" t="e">
        <f t="shared" si="564"/>
        <v>#N/A</v>
      </c>
      <c r="AO2870" s="261" t="e">
        <f t="shared" si="565"/>
        <v>#N/A</v>
      </c>
      <c r="AP2870" s="261" t="e">
        <f t="shared" si="566"/>
        <v>#N/A</v>
      </c>
      <c r="AQ2870" s="261" t="e">
        <f t="shared" si="567"/>
        <v>#N/A</v>
      </c>
      <c r="BB2870">
        <f t="shared" si="570"/>
        <v>0</v>
      </c>
      <c r="BC2870">
        <f t="shared" si="568"/>
        <v>0</v>
      </c>
      <c r="BD2870" s="28">
        <f t="shared" si="569"/>
        <v>0</v>
      </c>
    </row>
    <row r="2871" spans="37:56" x14ac:dyDescent="0.25">
      <c r="AK2871">
        <v>0</v>
      </c>
      <c r="AL2871" t="e">
        <f t="shared" si="562"/>
        <v>#N/A</v>
      </c>
      <c r="AM2871" t="e">
        <f t="shared" si="563"/>
        <v>#N/A</v>
      </c>
      <c r="AN2871" t="e">
        <f t="shared" si="564"/>
        <v>#N/A</v>
      </c>
      <c r="AO2871" s="261" t="e">
        <f t="shared" si="565"/>
        <v>#N/A</v>
      </c>
      <c r="AP2871" s="261" t="e">
        <f t="shared" si="566"/>
        <v>#N/A</v>
      </c>
      <c r="AQ2871" s="261" t="e">
        <f t="shared" si="567"/>
        <v>#N/A</v>
      </c>
      <c r="BB2871">
        <f t="shared" si="570"/>
        <v>0</v>
      </c>
      <c r="BC2871">
        <f t="shared" si="568"/>
        <v>0</v>
      </c>
      <c r="BD2871" s="28">
        <f t="shared" si="569"/>
        <v>0</v>
      </c>
    </row>
    <row r="2872" spans="37:56" x14ac:dyDescent="0.25">
      <c r="AK2872">
        <v>0</v>
      </c>
      <c r="AL2872" t="e">
        <f t="shared" si="562"/>
        <v>#N/A</v>
      </c>
      <c r="AM2872" t="e">
        <f t="shared" si="563"/>
        <v>#N/A</v>
      </c>
      <c r="AN2872" t="e">
        <f t="shared" si="564"/>
        <v>#N/A</v>
      </c>
      <c r="AO2872" s="261" t="e">
        <f t="shared" si="565"/>
        <v>#N/A</v>
      </c>
      <c r="AP2872" s="261" t="e">
        <f t="shared" si="566"/>
        <v>#N/A</v>
      </c>
      <c r="AQ2872" s="261" t="e">
        <f t="shared" si="567"/>
        <v>#N/A</v>
      </c>
      <c r="BB2872">
        <f t="shared" si="570"/>
        <v>0</v>
      </c>
      <c r="BC2872">
        <f t="shared" si="568"/>
        <v>0</v>
      </c>
      <c r="BD2872" s="28">
        <f t="shared" si="569"/>
        <v>0</v>
      </c>
    </row>
    <row r="2873" spans="37:56" x14ac:dyDescent="0.25">
      <c r="AK2873">
        <v>0</v>
      </c>
      <c r="AL2873" t="e">
        <f t="shared" si="562"/>
        <v>#N/A</v>
      </c>
      <c r="AM2873" t="e">
        <f t="shared" si="563"/>
        <v>#N/A</v>
      </c>
      <c r="AN2873" t="e">
        <f t="shared" si="564"/>
        <v>#N/A</v>
      </c>
      <c r="AO2873" s="261" t="e">
        <f t="shared" si="565"/>
        <v>#N/A</v>
      </c>
      <c r="AP2873" s="261" t="e">
        <f t="shared" si="566"/>
        <v>#N/A</v>
      </c>
      <c r="AQ2873" s="261" t="e">
        <f t="shared" si="567"/>
        <v>#N/A</v>
      </c>
      <c r="BB2873">
        <f t="shared" si="570"/>
        <v>0</v>
      </c>
      <c r="BC2873">
        <f t="shared" si="568"/>
        <v>0</v>
      </c>
      <c r="BD2873" s="28">
        <f t="shared" si="569"/>
        <v>0</v>
      </c>
    </row>
    <row r="2874" spans="37:56" x14ac:dyDescent="0.25">
      <c r="AK2874">
        <v>0</v>
      </c>
      <c r="AL2874" t="e">
        <f t="shared" si="562"/>
        <v>#N/A</v>
      </c>
      <c r="AM2874" t="e">
        <f t="shared" si="563"/>
        <v>#N/A</v>
      </c>
      <c r="AN2874" t="e">
        <f t="shared" si="564"/>
        <v>#N/A</v>
      </c>
      <c r="AO2874" s="261" t="e">
        <f t="shared" si="565"/>
        <v>#N/A</v>
      </c>
      <c r="AP2874" s="261" t="e">
        <f t="shared" si="566"/>
        <v>#N/A</v>
      </c>
      <c r="AQ2874" s="261" t="e">
        <f t="shared" si="567"/>
        <v>#N/A</v>
      </c>
      <c r="BB2874">
        <f t="shared" si="570"/>
        <v>0</v>
      </c>
      <c r="BC2874">
        <f t="shared" si="568"/>
        <v>0</v>
      </c>
      <c r="BD2874" s="28">
        <f t="shared" si="569"/>
        <v>0</v>
      </c>
    </row>
    <row r="2875" spans="37:56" x14ac:dyDescent="0.25">
      <c r="AK2875">
        <v>0</v>
      </c>
      <c r="AL2875" t="e">
        <f t="shared" si="562"/>
        <v>#N/A</v>
      </c>
      <c r="AM2875" t="e">
        <f t="shared" si="563"/>
        <v>#N/A</v>
      </c>
      <c r="AN2875" t="e">
        <f t="shared" si="564"/>
        <v>#N/A</v>
      </c>
      <c r="AO2875" s="261" t="e">
        <f t="shared" si="565"/>
        <v>#N/A</v>
      </c>
      <c r="AP2875" s="261" t="e">
        <f t="shared" si="566"/>
        <v>#N/A</v>
      </c>
      <c r="AQ2875" s="261" t="e">
        <f t="shared" si="567"/>
        <v>#N/A</v>
      </c>
      <c r="BB2875">
        <f t="shared" si="570"/>
        <v>0</v>
      </c>
      <c r="BC2875">
        <f t="shared" si="568"/>
        <v>0</v>
      </c>
      <c r="BD2875" s="28">
        <f t="shared" si="569"/>
        <v>0</v>
      </c>
    </row>
    <row r="2876" spans="37:56" x14ac:dyDescent="0.25">
      <c r="AK2876">
        <v>0</v>
      </c>
      <c r="AL2876" t="e">
        <f t="shared" si="562"/>
        <v>#N/A</v>
      </c>
      <c r="AM2876" t="e">
        <f t="shared" si="563"/>
        <v>#N/A</v>
      </c>
      <c r="AN2876" t="e">
        <f t="shared" si="564"/>
        <v>#N/A</v>
      </c>
      <c r="AO2876" s="261" t="e">
        <f t="shared" si="565"/>
        <v>#N/A</v>
      </c>
      <c r="AP2876" s="261" t="e">
        <f t="shared" si="566"/>
        <v>#N/A</v>
      </c>
      <c r="AQ2876" s="261" t="e">
        <f t="shared" si="567"/>
        <v>#N/A</v>
      </c>
      <c r="BB2876">
        <f t="shared" si="570"/>
        <v>0</v>
      </c>
      <c r="BC2876">
        <f t="shared" si="568"/>
        <v>0</v>
      </c>
      <c r="BD2876" s="28">
        <f t="shared" si="569"/>
        <v>0</v>
      </c>
    </row>
    <row r="2877" spans="37:56" x14ac:dyDescent="0.25">
      <c r="AK2877">
        <v>0</v>
      </c>
      <c r="AL2877" t="e">
        <f t="shared" si="562"/>
        <v>#N/A</v>
      </c>
      <c r="AM2877" t="e">
        <f t="shared" si="563"/>
        <v>#N/A</v>
      </c>
      <c r="AN2877" t="e">
        <f t="shared" si="564"/>
        <v>#N/A</v>
      </c>
      <c r="AO2877" s="261" t="e">
        <f t="shared" si="565"/>
        <v>#N/A</v>
      </c>
      <c r="AP2877" s="261" t="e">
        <f t="shared" si="566"/>
        <v>#N/A</v>
      </c>
      <c r="AQ2877" s="261" t="e">
        <f t="shared" si="567"/>
        <v>#N/A</v>
      </c>
      <c r="BB2877">
        <f t="shared" si="570"/>
        <v>0</v>
      </c>
      <c r="BC2877">
        <f t="shared" si="568"/>
        <v>0</v>
      </c>
      <c r="BD2877" s="28">
        <f t="shared" si="569"/>
        <v>0</v>
      </c>
    </row>
    <row r="2878" spans="37:56" x14ac:dyDescent="0.25">
      <c r="AK2878">
        <v>0</v>
      </c>
      <c r="AL2878" t="e">
        <f t="shared" si="562"/>
        <v>#N/A</v>
      </c>
      <c r="AM2878" t="e">
        <f t="shared" si="563"/>
        <v>#N/A</v>
      </c>
      <c r="AN2878" t="e">
        <f t="shared" si="564"/>
        <v>#N/A</v>
      </c>
      <c r="AO2878" s="261" t="e">
        <f t="shared" si="565"/>
        <v>#N/A</v>
      </c>
      <c r="AP2878" s="261" t="e">
        <f t="shared" si="566"/>
        <v>#N/A</v>
      </c>
      <c r="AQ2878" s="261" t="e">
        <f t="shared" si="567"/>
        <v>#N/A</v>
      </c>
      <c r="BB2878">
        <f t="shared" si="570"/>
        <v>0</v>
      </c>
      <c r="BC2878">
        <f t="shared" si="568"/>
        <v>0</v>
      </c>
      <c r="BD2878" s="28">
        <f t="shared" si="569"/>
        <v>0</v>
      </c>
    </row>
    <row r="2879" spans="37:56" x14ac:dyDescent="0.25">
      <c r="AK2879">
        <v>0</v>
      </c>
      <c r="AL2879" t="e">
        <f t="shared" si="562"/>
        <v>#N/A</v>
      </c>
      <c r="AM2879" t="e">
        <f t="shared" si="563"/>
        <v>#N/A</v>
      </c>
      <c r="AN2879" t="e">
        <f t="shared" si="564"/>
        <v>#N/A</v>
      </c>
      <c r="AO2879" s="261" t="e">
        <f t="shared" si="565"/>
        <v>#N/A</v>
      </c>
      <c r="AP2879" s="261" t="e">
        <f t="shared" si="566"/>
        <v>#N/A</v>
      </c>
      <c r="AQ2879" s="261" t="e">
        <f t="shared" si="567"/>
        <v>#N/A</v>
      </c>
      <c r="BB2879">
        <f t="shared" si="570"/>
        <v>0</v>
      </c>
      <c r="BC2879">
        <f t="shared" si="568"/>
        <v>0</v>
      </c>
      <c r="BD2879" s="28">
        <f t="shared" si="569"/>
        <v>0</v>
      </c>
    </row>
    <row r="2880" spans="37:56" x14ac:dyDescent="0.25">
      <c r="AK2880">
        <v>0</v>
      </c>
      <c r="AL2880" t="e">
        <f t="shared" si="562"/>
        <v>#N/A</v>
      </c>
      <c r="AM2880" t="e">
        <f t="shared" si="563"/>
        <v>#N/A</v>
      </c>
      <c r="AN2880" t="e">
        <f t="shared" si="564"/>
        <v>#N/A</v>
      </c>
      <c r="AO2880" s="261" t="e">
        <f t="shared" si="565"/>
        <v>#N/A</v>
      </c>
      <c r="AP2880" s="261" t="e">
        <f t="shared" si="566"/>
        <v>#N/A</v>
      </c>
      <c r="AQ2880" s="261" t="e">
        <f t="shared" si="567"/>
        <v>#N/A</v>
      </c>
      <c r="BB2880">
        <f t="shared" si="570"/>
        <v>0</v>
      </c>
      <c r="BC2880">
        <f t="shared" si="568"/>
        <v>0</v>
      </c>
      <c r="BD2880" s="28">
        <f t="shared" si="569"/>
        <v>0</v>
      </c>
    </row>
    <row r="2881" spans="37:56" x14ac:dyDescent="0.25">
      <c r="AK2881">
        <v>0</v>
      </c>
      <c r="AL2881" t="e">
        <f t="shared" si="562"/>
        <v>#N/A</v>
      </c>
      <c r="AM2881" t="e">
        <f t="shared" si="563"/>
        <v>#N/A</v>
      </c>
      <c r="AN2881" t="e">
        <f t="shared" si="564"/>
        <v>#N/A</v>
      </c>
      <c r="AO2881" s="261" t="e">
        <f t="shared" si="565"/>
        <v>#N/A</v>
      </c>
      <c r="AP2881" s="261" t="e">
        <f t="shared" si="566"/>
        <v>#N/A</v>
      </c>
      <c r="AQ2881" s="261" t="e">
        <f t="shared" si="567"/>
        <v>#N/A</v>
      </c>
      <c r="BB2881">
        <f t="shared" si="570"/>
        <v>0</v>
      </c>
      <c r="BC2881">
        <f t="shared" si="568"/>
        <v>0</v>
      </c>
      <c r="BD2881" s="28">
        <f t="shared" si="569"/>
        <v>0</v>
      </c>
    </row>
    <row r="2882" spans="37:56" x14ac:dyDescent="0.25">
      <c r="AK2882">
        <v>0</v>
      </c>
      <c r="AL2882" t="e">
        <f t="shared" si="562"/>
        <v>#N/A</v>
      </c>
      <c r="AM2882" t="e">
        <f t="shared" si="563"/>
        <v>#N/A</v>
      </c>
      <c r="AN2882" t="e">
        <f t="shared" si="564"/>
        <v>#N/A</v>
      </c>
      <c r="AO2882" s="261" t="e">
        <f t="shared" si="565"/>
        <v>#N/A</v>
      </c>
      <c r="AP2882" s="261" t="e">
        <f t="shared" si="566"/>
        <v>#N/A</v>
      </c>
      <c r="AQ2882" s="261" t="e">
        <f t="shared" si="567"/>
        <v>#N/A</v>
      </c>
      <c r="BB2882">
        <f t="shared" si="570"/>
        <v>0</v>
      </c>
      <c r="BC2882">
        <f t="shared" si="568"/>
        <v>0</v>
      </c>
      <c r="BD2882" s="28">
        <f t="shared" si="569"/>
        <v>0</v>
      </c>
    </row>
    <row r="2883" spans="37:56" x14ac:dyDescent="0.25">
      <c r="AK2883">
        <v>0</v>
      </c>
      <c r="AL2883" t="e">
        <f t="shared" ref="AL2883:AL2946" si="571">_xlfn.XLOOKUP(AK2883,A:A,F:F)</f>
        <v>#N/A</v>
      </c>
      <c r="AM2883" t="e">
        <f t="shared" ref="AM2883:AM2946" si="572">_xlfn.XLOOKUP(AK2883,A:A,J:J)</f>
        <v>#N/A</v>
      </c>
      <c r="AN2883" t="e">
        <f t="shared" ref="AN2883:AN2946" si="573">_xlfn.XLOOKUP(AK2883,A:A,M:M)+_xlfn.XLOOKUP(AK2883,A:A,N:N)</f>
        <v>#N/A</v>
      </c>
      <c r="AO2883" s="261" t="e">
        <f t="shared" ref="AO2883:AO2946" si="574">_xlfn.XLOOKUP(AK2883,A:A,AG:AG)</f>
        <v>#N/A</v>
      </c>
      <c r="AP2883" s="261" t="e">
        <f t="shared" ref="AP2883:AP2946" si="575">_xlfn.XLOOKUP(AK2883,A:A,AD:AD)</f>
        <v>#N/A</v>
      </c>
      <c r="AQ2883" s="261" t="e">
        <f t="shared" ref="AQ2883:AQ2946" si="576">_xlfn.XLOOKUP(AK2883,A:A,AE:AE)</f>
        <v>#N/A</v>
      </c>
      <c r="BB2883">
        <f t="shared" si="570"/>
        <v>0</v>
      </c>
      <c r="BC2883">
        <f t="shared" ref="BC2883:BC2946" si="577">_xlfn.XLOOKUP(BA2883,A:A,J:J)</f>
        <v>0</v>
      </c>
      <c r="BD2883" s="28">
        <f t="shared" ref="BD2883:BD2946" si="578">_xlfn.XLOOKUP(BA2883,A:A,M:M)+_xlfn.XLOOKUP(BA2883,A:A,N:N)</f>
        <v>0</v>
      </c>
    </row>
    <row r="2884" spans="37:56" x14ac:dyDescent="0.25">
      <c r="AK2884">
        <v>0</v>
      </c>
      <c r="AL2884" t="e">
        <f t="shared" si="571"/>
        <v>#N/A</v>
      </c>
      <c r="AM2884" t="e">
        <f t="shared" si="572"/>
        <v>#N/A</v>
      </c>
      <c r="AN2884" t="e">
        <f t="shared" si="573"/>
        <v>#N/A</v>
      </c>
      <c r="AO2884" s="261" t="e">
        <f t="shared" si="574"/>
        <v>#N/A</v>
      </c>
      <c r="AP2884" s="261" t="e">
        <f t="shared" si="575"/>
        <v>#N/A</v>
      </c>
      <c r="AQ2884" s="261" t="e">
        <f t="shared" si="576"/>
        <v>#N/A</v>
      </c>
      <c r="BB2884">
        <f t="shared" si="570"/>
        <v>0</v>
      </c>
      <c r="BC2884">
        <f t="shared" si="577"/>
        <v>0</v>
      </c>
      <c r="BD2884" s="28">
        <f t="shared" si="578"/>
        <v>0</v>
      </c>
    </row>
    <row r="2885" spans="37:56" x14ac:dyDescent="0.25">
      <c r="AK2885">
        <v>0</v>
      </c>
      <c r="AL2885" t="e">
        <f t="shared" si="571"/>
        <v>#N/A</v>
      </c>
      <c r="AM2885" t="e">
        <f t="shared" si="572"/>
        <v>#N/A</v>
      </c>
      <c r="AN2885" t="e">
        <f t="shared" si="573"/>
        <v>#N/A</v>
      </c>
      <c r="AO2885" s="261" t="e">
        <f t="shared" si="574"/>
        <v>#N/A</v>
      </c>
      <c r="AP2885" s="261" t="e">
        <f t="shared" si="575"/>
        <v>#N/A</v>
      </c>
      <c r="AQ2885" s="261" t="e">
        <f t="shared" si="576"/>
        <v>#N/A</v>
      </c>
      <c r="BB2885">
        <f t="shared" si="570"/>
        <v>0</v>
      </c>
      <c r="BC2885">
        <f t="shared" si="577"/>
        <v>0</v>
      </c>
      <c r="BD2885" s="28">
        <f t="shared" si="578"/>
        <v>0</v>
      </c>
    </row>
    <row r="2886" spans="37:56" x14ac:dyDescent="0.25">
      <c r="AK2886">
        <v>0</v>
      </c>
      <c r="AL2886" t="e">
        <f t="shared" si="571"/>
        <v>#N/A</v>
      </c>
      <c r="AM2886" t="e">
        <f t="shared" si="572"/>
        <v>#N/A</v>
      </c>
      <c r="AN2886" t="e">
        <f t="shared" si="573"/>
        <v>#N/A</v>
      </c>
      <c r="AO2886" s="261" t="e">
        <f t="shared" si="574"/>
        <v>#N/A</v>
      </c>
      <c r="AP2886" s="261" t="e">
        <f t="shared" si="575"/>
        <v>#N/A</v>
      </c>
      <c r="AQ2886" s="261" t="e">
        <f t="shared" si="576"/>
        <v>#N/A</v>
      </c>
      <c r="BB2886">
        <f t="shared" ref="BB2886:BB2949" si="579">_xlfn.XLOOKUP(BA2886,A:A,E:E)</f>
        <v>0</v>
      </c>
      <c r="BC2886">
        <f t="shared" si="577"/>
        <v>0</v>
      </c>
      <c r="BD2886" s="28">
        <f t="shared" si="578"/>
        <v>0</v>
      </c>
    </row>
    <row r="2887" spans="37:56" x14ac:dyDescent="0.25">
      <c r="AK2887">
        <v>0</v>
      </c>
      <c r="AL2887" t="e">
        <f t="shared" si="571"/>
        <v>#N/A</v>
      </c>
      <c r="AM2887" t="e">
        <f t="shared" si="572"/>
        <v>#N/A</v>
      </c>
      <c r="AN2887" t="e">
        <f t="shared" si="573"/>
        <v>#N/A</v>
      </c>
      <c r="AO2887" s="261" t="e">
        <f t="shared" si="574"/>
        <v>#N/A</v>
      </c>
      <c r="AP2887" s="261" t="e">
        <f t="shared" si="575"/>
        <v>#N/A</v>
      </c>
      <c r="AQ2887" s="261" t="e">
        <f t="shared" si="576"/>
        <v>#N/A</v>
      </c>
      <c r="BB2887">
        <f t="shared" si="579"/>
        <v>0</v>
      </c>
      <c r="BC2887">
        <f t="shared" si="577"/>
        <v>0</v>
      </c>
      <c r="BD2887" s="28">
        <f t="shared" si="578"/>
        <v>0</v>
      </c>
    </row>
    <row r="2888" spans="37:56" x14ac:dyDescent="0.25">
      <c r="AK2888">
        <v>0</v>
      </c>
      <c r="AL2888" t="e">
        <f t="shared" si="571"/>
        <v>#N/A</v>
      </c>
      <c r="AM2888" t="e">
        <f t="shared" si="572"/>
        <v>#N/A</v>
      </c>
      <c r="AN2888" t="e">
        <f t="shared" si="573"/>
        <v>#N/A</v>
      </c>
      <c r="AO2888" s="261" t="e">
        <f t="shared" si="574"/>
        <v>#N/A</v>
      </c>
      <c r="AP2888" s="261" t="e">
        <f t="shared" si="575"/>
        <v>#N/A</v>
      </c>
      <c r="AQ2888" s="261" t="e">
        <f t="shared" si="576"/>
        <v>#N/A</v>
      </c>
      <c r="BB2888">
        <f t="shared" si="579"/>
        <v>0</v>
      </c>
      <c r="BC2888">
        <f t="shared" si="577"/>
        <v>0</v>
      </c>
      <c r="BD2888" s="28">
        <f t="shared" si="578"/>
        <v>0</v>
      </c>
    </row>
    <row r="2889" spans="37:56" x14ac:dyDescent="0.25">
      <c r="AK2889">
        <v>0</v>
      </c>
      <c r="AL2889" t="e">
        <f t="shared" si="571"/>
        <v>#N/A</v>
      </c>
      <c r="AM2889" t="e">
        <f t="shared" si="572"/>
        <v>#N/A</v>
      </c>
      <c r="AN2889" t="e">
        <f t="shared" si="573"/>
        <v>#N/A</v>
      </c>
      <c r="AO2889" s="261" t="e">
        <f t="shared" si="574"/>
        <v>#N/A</v>
      </c>
      <c r="AP2889" s="261" t="e">
        <f t="shared" si="575"/>
        <v>#N/A</v>
      </c>
      <c r="AQ2889" s="261" t="e">
        <f t="shared" si="576"/>
        <v>#N/A</v>
      </c>
      <c r="BB2889">
        <f t="shared" si="579"/>
        <v>0</v>
      </c>
      <c r="BC2889">
        <f t="shared" si="577"/>
        <v>0</v>
      </c>
      <c r="BD2889" s="28">
        <f t="shared" si="578"/>
        <v>0</v>
      </c>
    </row>
    <row r="2890" spans="37:56" x14ac:dyDescent="0.25">
      <c r="AK2890">
        <v>0</v>
      </c>
      <c r="AL2890" t="e">
        <f t="shared" si="571"/>
        <v>#N/A</v>
      </c>
      <c r="AM2890" t="e">
        <f t="shared" si="572"/>
        <v>#N/A</v>
      </c>
      <c r="AN2890" t="e">
        <f t="shared" si="573"/>
        <v>#N/A</v>
      </c>
      <c r="AO2890" s="261" t="e">
        <f t="shared" si="574"/>
        <v>#N/A</v>
      </c>
      <c r="AP2890" s="261" t="e">
        <f t="shared" si="575"/>
        <v>#N/A</v>
      </c>
      <c r="AQ2890" s="261" t="e">
        <f t="shared" si="576"/>
        <v>#N/A</v>
      </c>
      <c r="BB2890">
        <f t="shared" si="579"/>
        <v>0</v>
      </c>
      <c r="BC2890">
        <f t="shared" si="577"/>
        <v>0</v>
      </c>
      <c r="BD2890" s="28">
        <f t="shared" si="578"/>
        <v>0</v>
      </c>
    </row>
    <row r="2891" spans="37:56" x14ac:dyDescent="0.25">
      <c r="AK2891">
        <v>0</v>
      </c>
      <c r="AL2891" t="e">
        <f t="shared" si="571"/>
        <v>#N/A</v>
      </c>
      <c r="AM2891" t="e">
        <f t="shared" si="572"/>
        <v>#N/A</v>
      </c>
      <c r="AN2891" t="e">
        <f t="shared" si="573"/>
        <v>#N/A</v>
      </c>
      <c r="AO2891" s="261" t="e">
        <f t="shared" si="574"/>
        <v>#N/A</v>
      </c>
      <c r="AP2891" s="261" t="e">
        <f t="shared" si="575"/>
        <v>#N/A</v>
      </c>
      <c r="AQ2891" s="261" t="e">
        <f t="shared" si="576"/>
        <v>#N/A</v>
      </c>
      <c r="BB2891">
        <f t="shared" si="579"/>
        <v>0</v>
      </c>
      <c r="BC2891">
        <f t="shared" si="577"/>
        <v>0</v>
      </c>
      <c r="BD2891" s="28">
        <f t="shared" si="578"/>
        <v>0</v>
      </c>
    </row>
    <row r="2892" spans="37:56" x14ac:dyDescent="0.25">
      <c r="AK2892">
        <v>0</v>
      </c>
      <c r="AL2892" t="e">
        <f t="shared" si="571"/>
        <v>#N/A</v>
      </c>
      <c r="AM2892" t="e">
        <f t="shared" si="572"/>
        <v>#N/A</v>
      </c>
      <c r="AN2892" t="e">
        <f t="shared" si="573"/>
        <v>#N/A</v>
      </c>
      <c r="AO2892" s="261" t="e">
        <f t="shared" si="574"/>
        <v>#N/A</v>
      </c>
      <c r="AP2892" s="261" t="e">
        <f t="shared" si="575"/>
        <v>#N/A</v>
      </c>
      <c r="AQ2892" s="261" t="e">
        <f t="shared" si="576"/>
        <v>#N/A</v>
      </c>
      <c r="BB2892">
        <f t="shared" si="579"/>
        <v>0</v>
      </c>
      <c r="BC2892">
        <f t="shared" si="577"/>
        <v>0</v>
      </c>
      <c r="BD2892" s="28">
        <f t="shared" si="578"/>
        <v>0</v>
      </c>
    </row>
    <row r="2893" spans="37:56" x14ac:dyDescent="0.25">
      <c r="AK2893">
        <v>0</v>
      </c>
      <c r="AL2893" t="e">
        <f t="shared" si="571"/>
        <v>#N/A</v>
      </c>
      <c r="AM2893" t="e">
        <f t="shared" si="572"/>
        <v>#N/A</v>
      </c>
      <c r="AN2893" t="e">
        <f t="shared" si="573"/>
        <v>#N/A</v>
      </c>
      <c r="AO2893" s="261" t="e">
        <f t="shared" si="574"/>
        <v>#N/A</v>
      </c>
      <c r="AP2893" s="261" t="e">
        <f t="shared" si="575"/>
        <v>#N/A</v>
      </c>
      <c r="AQ2893" s="261" t="e">
        <f t="shared" si="576"/>
        <v>#N/A</v>
      </c>
      <c r="BB2893">
        <f t="shared" si="579"/>
        <v>0</v>
      </c>
      <c r="BC2893">
        <f t="shared" si="577"/>
        <v>0</v>
      </c>
      <c r="BD2893" s="28">
        <f t="shared" si="578"/>
        <v>0</v>
      </c>
    </row>
    <row r="2894" spans="37:56" x14ac:dyDescent="0.25">
      <c r="AK2894">
        <v>0</v>
      </c>
      <c r="AL2894" t="e">
        <f t="shared" si="571"/>
        <v>#N/A</v>
      </c>
      <c r="AM2894" t="e">
        <f t="shared" si="572"/>
        <v>#N/A</v>
      </c>
      <c r="AN2894" t="e">
        <f t="shared" si="573"/>
        <v>#N/A</v>
      </c>
      <c r="AO2894" s="261" t="e">
        <f t="shared" si="574"/>
        <v>#N/A</v>
      </c>
      <c r="AP2894" s="261" t="e">
        <f t="shared" si="575"/>
        <v>#N/A</v>
      </c>
      <c r="AQ2894" s="261" t="e">
        <f t="shared" si="576"/>
        <v>#N/A</v>
      </c>
      <c r="BB2894">
        <f t="shared" si="579"/>
        <v>0</v>
      </c>
      <c r="BC2894">
        <f t="shared" si="577"/>
        <v>0</v>
      </c>
      <c r="BD2894" s="28">
        <f t="shared" si="578"/>
        <v>0</v>
      </c>
    </row>
    <row r="2895" spans="37:56" x14ac:dyDescent="0.25">
      <c r="AK2895">
        <v>0</v>
      </c>
      <c r="AL2895" t="e">
        <f t="shared" si="571"/>
        <v>#N/A</v>
      </c>
      <c r="AM2895" t="e">
        <f t="shared" si="572"/>
        <v>#N/A</v>
      </c>
      <c r="AN2895" t="e">
        <f t="shared" si="573"/>
        <v>#N/A</v>
      </c>
      <c r="AO2895" s="261" t="e">
        <f t="shared" si="574"/>
        <v>#N/A</v>
      </c>
      <c r="AP2895" s="261" t="e">
        <f t="shared" si="575"/>
        <v>#N/A</v>
      </c>
      <c r="AQ2895" s="261" t="e">
        <f t="shared" si="576"/>
        <v>#N/A</v>
      </c>
      <c r="BB2895">
        <f t="shared" si="579"/>
        <v>0</v>
      </c>
      <c r="BC2895">
        <f t="shared" si="577"/>
        <v>0</v>
      </c>
      <c r="BD2895" s="28">
        <f t="shared" si="578"/>
        <v>0</v>
      </c>
    </row>
    <row r="2896" spans="37:56" x14ac:dyDescent="0.25">
      <c r="AK2896">
        <v>0</v>
      </c>
      <c r="AL2896" t="e">
        <f t="shared" si="571"/>
        <v>#N/A</v>
      </c>
      <c r="AM2896" t="e">
        <f t="shared" si="572"/>
        <v>#N/A</v>
      </c>
      <c r="AN2896" t="e">
        <f t="shared" si="573"/>
        <v>#N/A</v>
      </c>
      <c r="AO2896" s="261" t="e">
        <f t="shared" si="574"/>
        <v>#N/A</v>
      </c>
      <c r="AP2896" s="261" t="e">
        <f t="shared" si="575"/>
        <v>#N/A</v>
      </c>
      <c r="AQ2896" s="261" t="e">
        <f t="shared" si="576"/>
        <v>#N/A</v>
      </c>
      <c r="BB2896">
        <f t="shared" si="579"/>
        <v>0</v>
      </c>
      <c r="BC2896">
        <f t="shared" si="577"/>
        <v>0</v>
      </c>
      <c r="BD2896" s="28">
        <f t="shared" si="578"/>
        <v>0</v>
      </c>
    </row>
    <row r="2897" spans="37:56" x14ac:dyDescent="0.25">
      <c r="AK2897">
        <v>0</v>
      </c>
      <c r="AL2897" t="e">
        <f t="shared" si="571"/>
        <v>#N/A</v>
      </c>
      <c r="AM2897" t="e">
        <f t="shared" si="572"/>
        <v>#N/A</v>
      </c>
      <c r="AN2897" t="e">
        <f t="shared" si="573"/>
        <v>#N/A</v>
      </c>
      <c r="AO2897" s="261" t="e">
        <f t="shared" si="574"/>
        <v>#N/A</v>
      </c>
      <c r="AP2897" s="261" t="e">
        <f t="shared" si="575"/>
        <v>#N/A</v>
      </c>
      <c r="AQ2897" s="261" t="e">
        <f t="shared" si="576"/>
        <v>#N/A</v>
      </c>
      <c r="BB2897">
        <f t="shared" si="579"/>
        <v>0</v>
      </c>
      <c r="BC2897">
        <f t="shared" si="577"/>
        <v>0</v>
      </c>
      <c r="BD2897" s="28">
        <f t="shared" si="578"/>
        <v>0</v>
      </c>
    </row>
    <row r="2898" spans="37:56" x14ac:dyDescent="0.25">
      <c r="AK2898">
        <v>0</v>
      </c>
      <c r="AL2898" t="e">
        <f t="shared" si="571"/>
        <v>#N/A</v>
      </c>
      <c r="AM2898" t="e">
        <f t="shared" si="572"/>
        <v>#N/A</v>
      </c>
      <c r="AN2898" t="e">
        <f t="shared" si="573"/>
        <v>#N/A</v>
      </c>
      <c r="AO2898" s="261" t="e">
        <f t="shared" si="574"/>
        <v>#N/A</v>
      </c>
      <c r="AP2898" s="261" t="e">
        <f t="shared" si="575"/>
        <v>#N/A</v>
      </c>
      <c r="AQ2898" s="261" t="e">
        <f t="shared" si="576"/>
        <v>#N/A</v>
      </c>
      <c r="BB2898">
        <f t="shared" si="579"/>
        <v>0</v>
      </c>
      <c r="BC2898">
        <f t="shared" si="577"/>
        <v>0</v>
      </c>
      <c r="BD2898" s="28">
        <f t="shared" si="578"/>
        <v>0</v>
      </c>
    </row>
    <row r="2899" spans="37:56" x14ac:dyDescent="0.25">
      <c r="AK2899">
        <v>0</v>
      </c>
      <c r="AL2899" t="e">
        <f t="shared" si="571"/>
        <v>#N/A</v>
      </c>
      <c r="AM2899" t="e">
        <f t="shared" si="572"/>
        <v>#N/A</v>
      </c>
      <c r="AN2899" t="e">
        <f t="shared" si="573"/>
        <v>#N/A</v>
      </c>
      <c r="AO2899" s="261" t="e">
        <f t="shared" si="574"/>
        <v>#N/A</v>
      </c>
      <c r="AP2899" s="261" t="e">
        <f t="shared" si="575"/>
        <v>#N/A</v>
      </c>
      <c r="AQ2899" s="261" t="e">
        <f t="shared" si="576"/>
        <v>#N/A</v>
      </c>
      <c r="BB2899">
        <f t="shared" si="579"/>
        <v>0</v>
      </c>
      <c r="BC2899">
        <f t="shared" si="577"/>
        <v>0</v>
      </c>
      <c r="BD2899" s="28">
        <f t="shared" si="578"/>
        <v>0</v>
      </c>
    </row>
    <row r="2900" spans="37:56" x14ac:dyDescent="0.25">
      <c r="AK2900">
        <v>0</v>
      </c>
      <c r="AL2900" t="e">
        <f t="shared" si="571"/>
        <v>#N/A</v>
      </c>
      <c r="AM2900" t="e">
        <f t="shared" si="572"/>
        <v>#N/A</v>
      </c>
      <c r="AN2900" t="e">
        <f t="shared" si="573"/>
        <v>#N/A</v>
      </c>
      <c r="AO2900" s="261" t="e">
        <f t="shared" si="574"/>
        <v>#N/A</v>
      </c>
      <c r="AP2900" s="261" t="e">
        <f t="shared" si="575"/>
        <v>#N/A</v>
      </c>
      <c r="AQ2900" s="261" t="e">
        <f t="shared" si="576"/>
        <v>#N/A</v>
      </c>
      <c r="BB2900">
        <f t="shared" si="579"/>
        <v>0</v>
      </c>
      <c r="BC2900">
        <f t="shared" si="577"/>
        <v>0</v>
      </c>
      <c r="BD2900" s="28">
        <f t="shared" si="578"/>
        <v>0</v>
      </c>
    </row>
    <row r="2901" spans="37:56" x14ac:dyDescent="0.25">
      <c r="AK2901">
        <v>0</v>
      </c>
      <c r="AL2901" t="e">
        <f t="shared" si="571"/>
        <v>#N/A</v>
      </c>
      <c r="AM2901" t="e">
        <f t="shared" si="572"/>
        <v>#N/A</v>
      </c>
      <c r="AN2901" t="e">
        <f t="shared" si="573"/>
        <v>#N/A</v>
      </c>
      <c r="AO2901" s="261" t="e">
        <f t="shared" si="574"/>
        <v>#N/A</v>
      </c>
      <c r="AP2901" s="261" t="e">
        <f t="shared" si="575"/>
        <v>#N/A</v>
      </c>
      <c r="AQ2901" s="261" t="e">
        <f t="shared" si="576"/>
        <v>#N/A</v>
      </c>
      <c r="BB2901">
        <f t="shared" si="579"/>
        <v>0</v>
      </c>
      <c r="BC2901">
        <f t="shared" si="577"/>
        <v>0</v>
      </c>
      <c r="BD2901" s="28">
        <f t="shared" si="578"/>
        <v>0</v>
      </c>
    </row>
    <row r="2902" spans="37:56" x14ac:dyDescent="0.25">
      <c r="AK2902">
        <v>0</v>
      </c>
      <c r="AL2902" t="e">
        <f t="shared" si="571"/>
        <v>#N/A</v>
      </c>
      <c r="AM2902" t="e">
        <f t="shared" si="572"/>
        <v>#N/A</v>
      </c>
      <c r="AN2902" t="e">
        <f t="shared" si="573"/>
        <v>#N/A</v>
      </c>
      <c r="AO2902" s="261" t="e">
        <f t="shared" si="574"/>
        <v>#N/A</v>
      </c>
      <c r="AP2902" s="261" t="e">
        <f t="shared" si="575"/>
        <v>#N/A</v>
      </c>
      <c r="AQ2902" s="261" t="e">
        <f t="shared" si="576"/>
        <v>#N/A</v>
      </c>
      <c r="BB2902">
        <f t="shared" si="579"/>
        <v>0</v>
      </c>
      <c r="BC2902">
        <f t="shared" si="577"/>
        <v>0</v>
      </c>
      <c r="BD2902" s="28">
        <f t="shared" si="578"/>
        <v>0</v>
      </c>
    </row>
    <row r="2903" spans="37:56" x14ac:dyDescent="0.25">
      <c r="AK2903">
        <v>0</v>
      </c>
      <c r="AL2903" t="e">
        <f t="shared" si="571"/>
        <v>#N/A</v>
      </c>
      <c r="AM2903" t="e">
        <f t="shared" si="572"/>
        <v>#N/A</v>
      </c>
      <c r="AN2903" t="e">
        <f t="shared" si="573"/>
        <v>#N/A</v>
      </c>
      <c r="AO2903" s="261" t="e">
        <f t="shared" si="574"/>
        <v>#N/A</v>
      </c>
      <c r="AP2903" s="261" t="e">
        <f t="shared" si="575"/>
        <v>#N/A</v>
      </c>
      <c r="AQ2903" s="261" t="e">
        <f t="shared" si="576"/>
        <v>#N/A</v>
      </c>
      <c r="BB2903">
        <f t="shared" si="579"/>
        <v>0</v>
      </c>
      <c r="BC2903">
        <f t="shared" si="577"/>
        <v>0</v>
      </c>
      <c r="BD2903" s="28">
        <f t="shared" si="578"/>
        <v>0</v>
      </c>
    </row>
    <row r="2904" spans="37:56" x14ac:dyDescent="0.25">
      <c r="AK2904">
        <v>0</v>
      </c>
      <c r="AL2904" t="e">
        <f t="shared" si="571"/>
        <v>#N/A</v>
      </c>
      <c r="AM2904" t="e">
        <f t="shared" si="572"/>
        <v>#N/A</v>
      </c>
      <c r="AN2904" t="e">
        <f t="shared" si="573"/>
        <v>#N/A</v>
      </c>
      <c r="AO2904" s="261" t="e">
        <f t="shared" si="574"/>
        <v>#N/A</v>
      </c>
      <c r="AP2904" s="261" t="e">
        <f t="shared" si="575"/>
        <v>#N/A</v>
      </c>
      <c r="AQ2904" s="261" t="e">
        <f t="shared" si="576"/>
        <v>#N/A</v>
      </c>
      <c r="BB2904">
        <f t="shared" si="579"/>
        <v>0</v>
      </c>
      <c r="BC2904">
        <f t="shared" si="577"/>
        <v>0</v>
      </c>
      <c r="BD2904" s="28">
        <f t="shared" si="578"/>
        <v>0</v>
      </c>
    </row>
    <row r="2905" spans="37:56" x14ac:dyDescent="0.25">
      <c r="AK2905">
        <v>0</v>
      </c>
      <c r="AL2905" t="e">
        <f t="shared" si="571"/>
        <v>#N/A</v>
      </c>
      <c r="AM2905" t="e">
        <f t="shared" si="572"/>
        <v>#N/A</v>
      </c>
      <c r="AN2905" t="e">
        <f t="shared" si="573"/>
        <v>#N/A</v>
      </c>
      <c r="AO2905" s="261" t="e">
        <f t="shared" si="574"/>
        <v>#N/A</v>
      </c>
      <c r="AP2905" s="261" t="e">
        <f t="shared" si="575"/>
        <v>#N/A</v>
      </c>
      <c r="AQ2905" s="261" t="e">
        <f t="shared" si="576"/>
        <v>#N/A</v>
      </c>
      <c r="BB2905">
        <f t="shared" si="579"/>
        <v>0</v>
      </c>
      <c r="BC2905">
        <f t="shared" si="577"/>
        <v>0</v>
      </c>
      <c r="BD2905" s="28">
        <f t="shared" si="578"/>
        <v>0</v>
      </c>
    </row>
    <row r="2906" spans="37:56" x14ac:dyDescent="0.25">
      <c r="AK2906">
        <v>0</v>
      </c>
      <c r="AL2906" t="e">
        <f t="shared" si="571"/>
        <v>#N/A</v>
      </c>
      <c r="AM2906" t="e">
        <f t="shared" si="572"/>
        <v>#N/A</v>
      </c>
      <c r="AN2906" t="e">
        <f t="shared" si="573"/>
        <v>#N/A</v>
      </c>
      <c r="AO2906" s="261" t="e">
        <f t="shared" si="574"/>
        <v>#N/A</v>
      </c>
      <c r="AP2906" s="261" t="e">
        <f t="shared" si="575"/>
        <v>#N/A</v>
      </c>
      <c r="AQ2906" s="261" t="e">
        <f t="shared" si="576"/>
        <v>#N/A</v>
      </c>
      <c r="BB2906">
        <f t="shared" si="579"/>
        <v>0</v>
      </c>
      <c r="BC2906">
        <f t="shared" si="577"/>
        <v>0</v>
      </c>
      <c r="BD2906" s="28">
        <f t="shared" si="578"/>
        <v>0</v>
      </c>
    </row>
    <row r="2907" spans="37:56" x14ac:dyDescent="0.25">
      <c r="AK2907">
        <v>0</v>
      </c>
      <c r="AL2907" t="e">
        <f t="shared" si="571"/>
        <v>#N/A</v>
      </c>
      <c r="AM2907" t="e">
        <f t="shared" si="572"/>
        <v>#N/A</v>
      </c>
      <c r="AN2907" t="e">
        <f t="shared" si="573"/>
        <v>#N/A</v>
      </c>
      <c r="AO2907" s="261" t="e">
        <f t="shared" si="574"/>
        <v>#N/A</v>
      </c>
      <c r="AP2907" s="261" t="e">
        <f t="shared" si="575"/>
        <v>#N/A</v>
      </c>
      <c r="AQ2907" s="261" t="e">
        <f t="shared" si="576"/>
        <v>#N/A</v>
      </c>
      <c r="BB2907">
        <f t="shared" si="579"/>
        <v>0</v>
      </c>
      <c r="BC2907">
        <f t="shared" si="577"/>
        <v>0</v>
      </c>
      <c r="BD2907" s="28">
        <f t="shared" si="578"/>
        <v>0</v>
      </c>
    </row>
    <row r="2908" spans="37:56" x14ac:dyDescent="0.25">
      <c r="AK2908">
        <v>0</v>
      </c>
      <c r="AL2908" t="e">
        <f t="shared" si="571"/>
        <v>#N/A</v>
      </c>
      <c r="AM2908" t="e">
        <f t="shared" si="572"/>
        <v>#N/A</v>
      </c>
      <c r="AN2908" t="e">
        <f t="shared" si="573"/>
        <v>#N/A</v>
      </c>
      <c r="AO2908" s="261" t="e">
        <f t="shared" si="574"/>
        <v>#N/A</v>
      </c>
      <c r="AP2908" s="261" t="e">
        <f t="shared" si="575"/>
        <v>#N/A</v>
      </c>
      <c r="AQ2908" s="261" t="e">
        <f t="shared" si="576"/>
        <v>#N/A</v>
      </c>
      <c r="BB2908">
        <f t="shared" si="579"/>
        <v>0</v>
      </c>
      <c r="BC2908">
        <f t="shared" si="577"/>
        <v>0</v>
      </c>
      <c r="BD2908" s="28">
        <f t="shared" si="578"/>
        <v>0</v>
      </c>
    </row>
    <row r="2909" spans="37:56" x14ac:dyDescent="0.25">
      <c r="AK2909">
        <v>0</v>
      </c>
      <c r="AL2909" t="e">
        <f t="shared" si="571"/>
        <v>#N/A</v>
      </c>
      <c r="AM2909" t="e">
        <f t="shared" si="572"/>
        <v>#N/A</v>
      </c>
      <c r="AN2909" t="e">
        <f t="shared" si="573"/>
        <v>#N/A</v>
      </c>
      <c r="AO2909" s="261" t="e">
        <f t="shared" si="574"/>
        <v>#N/A</v>
      </c>
      <c r="AP2909" s="261" t="e">
        <f t="shared" si="575"/>
        <v>#N/A</v>
      </c>
      <c r="AQ2909" s="261" t="e">
        <f t="shared" si="576"/>
        <v>#N/A</v>
      </c>
      <c r="BB2909">
        <f t="shared" si="579"/>
        <v>0</v>
      </c>
      <c r="BC2909">
        <f t="shared" si="577"/>
        <v>0</v>
      </c>
      <c r="BD2909" s="28">
        <f t="shared" si="578"/>
        <v>0</v>
      </c>
    </row>
    <row r="2910" spans="37:56" x14ac:dyDescent="0.25">
      <c r="AK2910">
        <v>0</v>
      </c>
      <c r="AL2910" t="e">
        <f t="shared" si="571"/>
        <v>#N/A</v>
      </c>
      <c r="AM2910" t="e">
        <f t="shared" si="572"/>
        <v>#N/A</v>
      </c>
      <c r="AN2910" t="e">
        <f t="shared" si="573"/>
        <v>#N/A</v>
      </c>
      <c r="AO2910" s="261" t="e">
        <f t="shared" si="574"/>
        <v>#N/A</v>
      </c>
      <c r="AP2910" s="261" t="e">
        <f t="shared" si="575"/>
        <v>#N/A</v>
      </c>
      <c r="AQ2910" s="261" t="e">
        <f t="shared" si="576"/>
        <v>#N/A</v>
      </c>
      <c r="BB2910">
        <f t="shared" si="579"/>
        <v>0</v>
      </c>
      <c r="BC2910">
        <f t="shared" si="577"/>
        <v>0</v>
      </c>
      <c r="BD2910" s="28">
        <f t="shared" si="578"/>
        <v>0</v>
      </c>
    </row>
    <row r="2911" spans="37:56" x14ac:dyDescent="0.25">
      <c r="AK2911">
        <v>0</v>
      </c>
      <c r="AL2911" t="e">
        <f t="shared" si="571"/>
        <v>#N/A</v>
      </c>
      <c r="AM2911" t="e">
        <f t="shared" si="572"/>
        <v>#N/A</v>
      </c>
      <c r="AN2911" t="e">
        <f t="shared" si="573"/>
        <v>#N/A</v>
      </c>
      <c r="AO2911" s="261" t="e">
        <f t="shared" si="574"/>
        <v>#N/A</v>
      </c>
      <c r="AP2911" s="261" t="e">
        <f t="shared" si="575"/>
        <v>#N/A</v>
      </c>
      <c r="AQ2911" s="261" t="e">
        <f t="shared" si="576"/>
        <v>#N/A</v>
      </c>
      <c r="BB2911">
        <f t="shared" si="579"/>
        <v>0</v>
      </c>
      <c r="BC2911">
        <f t="shared" si="577"/>
        <v>0</v>
      </c>
      <c r="BD2911" s="28">
        <f t="shared" si="578"/>
        <v>0</v>
      </c>
    </row>
    <row r="2912" spans="37:56" x14ac:dyDescent="0.25">
      <c r="AK2912">
        <v>0</v>
      </c>
      <c r="AL2912" t="e">
        <f t="shared" si="571"/>
        <v>#N/A</v>
      </c>
      <c r="AM2912" t="e">
        <f t="shared" si="572"/>
        <v>#N/A</v>
      </c>
      <c r="AN2912" t="e">
        <f t="shared" si="573"/>
        <v>#N/A</v>
      </c>
      <c r="AO2912" s="261" t="e">
        <f t="shared" si="574"/>
        <v>#N/A</v>
      </c>
      <c r="AP2912" s="261" t="e">
        <f t="shared" si="575"/>
        <v>#N/A</v>
      </c>
      <c r="AQ2912" s="261" t="e">
        <f t="shared" si="576"/>
        <v>#N/A</v>
      </c>
      <c r="BB2912">
        <f t="shared" si="579"/>
        <v>0</v>
      </c>
      <c r="BC2912">
        <f t="shared" si="577"/>
        <v>0</v>
      </c>
      <c r="BD2912" s="28">
        <f t="shared" si="578"/>
        <v>0</v>
      </c>
    </row>
    <row r="2913" spans="37:56" x14ac:dyDescent="0.25">
      <c r="AK2913">
        <v>0</v>
      </c>
      <c r="AL2913" t="e">
        <f t="shared" si="571"/>
        <v>#N/A</v>
      </c>
      <c r="AM2913" t="e">
        <f t="shared" si="572"/>
        <v>#N/A</v>
      </c>
      <c r="AN2913" t="e">
        <f t="shared" si="573"/>
        <v>#N/A</v>
      </c>
      <c r="AO2913" s="261" t="e">
        <f t="shared" si="574"/>
        <v>#N/A</v>
      </c>
      <c r="AP2913" s="261" t="e">
        <f t="shared" si="575"/>
        <v>#N/A</v>
      </c>
      <c r="AQ2913" s="261" t="e">
        <f t="shared" si="576"/>
        <v>#N/A</v>
      </c>
      <c r="BB2913">
        <f t="shared" si="579"/>
        <v>0</v>
      </c>
      <c r="BC2913">
        <f t="shared" si="577"/>
        <v>0</v>
      </c>
      <c r="BD2913" s="28">
        <f t="shared" si="578"/>
        <v>0</v>
      </c>
    </row>
    <row r="2914" spans="37:56" x14ac:dyDescent="0.25">
      <c r="AK2914">
        <v>0</v>
      </c>
      <c r="AL2914" t="e">
        <f t="shared" si="571"/>
        <v>#N/A</v>
      </c>
      <c r="AM2914" t="e">
        <f t="shared" si="572"/>
        <v>#N/A</v>
      </c>
      <c r="AN2914" t="e">
        <f t="shared" si="573"/>
        <v>#N/A</v>
      </c>
      <c r="AO2914" s="261" t="e">
        <f t="shared" si="574"/>
        <v>#N/A</v>
      </c>
      <c r="AP2914" s="261" t="e">
        <f t="shared" si="575"/>
        <v>#N/A</v>
      </c>
      <c r="AQ2914" s="261" t="e">
        <f t="shared" si="576"/>
        <v>#N/A</v>
      </c>
      <c r="BB2914">
        <f t="shared" si="579"/>
        <v>0</v>
      </c>
      <c r="BC2914">
        <f t="shared" si="577"/>
        <v>0</v>
      </c>
      <c r="BD2914" s="28">
        <f t="shared" si="578"/>
        <v>0</v>
      </c>
    </row>
    <row r="2915" spans="37:56" x14ac:dyDescent="0.25">
      <c r="AK2915">
        <v>0</v>
      </c>
      <c r="AL2915" t="e">
        <f t="shared" si="571"/>
        <v>#N/A</v>
      </c>
      <c r="AM2915" t="e">
        <f t="shared" si="572"/>
        <v>#N/A</v>
      </c>
      <c r="AN2915" t="e">
        <f t="shared" si="573"/>
        <v>#N/A</v>
      </c>
      <c r="AO2915" s="261" t="e">
        <f t="shared" si="574"/>
        <v>#N/A</v>
      </c>
      <c r="AP2915" s="261" t="e">
        <f t="shared" si="575"/>
        <v>#N/A</v>
      </c>
      <c r="AQ2915" s="261" t="e">
        <f t="shared" si="576"/>
        <v>#N/A</v>
      </c>
      <c r="BB2915">
        <f t="shared" si="579"/>
        <v>0</v>
      </c>
      <c r="BC2915">
        <f t="shared" si="577"/>
        <v>0</v>
      </c>
      <c r="BD2915" s="28">
        <f t="shared" si="578"/>
        <v>0</v>
      </c>
    </row>
    <row r="2916" spans="37:56" x14ac:dyDescent="0.25">
      <c r="AK2916">
        <v>0</v>
      </c>
      <c r="AL2916" t="e">
        <f t="shared" si="571"/>
        <v>#N/A</v>
      </c>
      <c r="AM2916" t="e">
        <f t="shared" si="572"/>
        <v>#N/A</v>
      </c>
      <c r="AN2916" t="e">
        <f t="shared" si="573"/>
        <v>#N/A</v>
      </c>
      <c r="AO2916" s="261" t="e">
        <f t="shared" si="574"/>
        <v>#N/A</v>
      </c>
      <c r="AP2916" s="261" t="e">
        <f t="shared" si="575"/>
        <v>#N/A</v>
      </c>
      <c r="AQ2916" s="261" t="e">
        <f t="shared" si="576"/>
        <v>#N/A</v>
      </c>
      <c r="BB2916">
        <f t="shared" si="579"/>
        <v>0</v>
      </c>
      <c r="BC2916">
        <f t="shared" si="577"/>
        <v>0</v>
      </c>
      <c r="BD2916" s="28">
        <f t="shared" si="578"/>
        <v>0</v>
      </c>
    </row>
    <row r="2917" spans="37:56" x14ac:dyDescent="0.25">
      <c r="AK2917">
        <v>0</v>
      </c>
      <c r="AL2917" t="e">
        <f t="shared" si="571"/>
        <v>#N/A</v>
      </c>
      <c r="AM2917" t="e">
        <f t="shared" si="572"/>
        <v>#N/A</v>
      </c>
      <c r="AN2917" t="e">
        <f t="shared" si="573"/>
        <v>#N/A</v>
      </c>
      <c r="AO2917" s="261" t="e">
        <f t="shared" si="574"/>
        <v>#N/A</v>
      </c>
      <c r="AP2917" s="261" t="e">
        <f t="shared" si="575"/>
        <v>#N/A</v>
      </c>
      <c r="AQ2917" s="261" t="e">
        <f t="shared" si="576"/>
        <v>#N/A</v>
      </c>
      <c r="BB2917">
        <f t="shared" si="579"/>
        <v>0</v>
      </c>
      <c r="BC2917">
        <f t="shared" si="577"/>
        <v>0</v>
      </c>
      <c r="BD2917" s="28">
        <f t="shared" si="578"/>
        <v>0</v>
      </c>
    </row>
    <row r="2918" spans="37:56" x14ac:dyDescent="0.25">
      <c r="AK2918">
        <v>0</v>
      </c>
      <c r="AL2918" t="e">
        <f t="shared" si="571"/>
        <v>#N/A</v>
      </c>
      <c r="AM2918" t="e">
        <f t="shared" si="572"/>
        <v>#N/A</v>
      </c>
      <c r="AN2918" t="e">
        <f t="shared" si="573"/>
        <v>#N/A</v>
      </c>
      <c r="AO2918" s="261" t="e">
        <f t="shared" si="574"/>
        <v>#N/A</v>
      </c>
      <c r="AP2918" s="261" t="e">
        <f t="shared" si="575"/>
        <v>#N/A</v>
      </c>
      <c r="AQ2918" s="261" t="e">
        <f t="shared" si="576"/>
        <v>#N/A</v>
      </c>
      <c r="BB2918">
        <f t="shared" si="579"/>
        <v>0</v>
      </c>
      <c r="BC2918">
        <f t="shared" si="577"/>
        <v>0</v>
      </c>
      <c r="BD2918" s="28">
        <f t="shared" si="578"/>
        <v>0</v>
      </c>
    </row>
    <row r="2919" spans="37:56" x14ac:dyDescent="0.25">
      <c r="AK2919">
        <v>0</v>
      </c>
      <c r="AL2919" t="e">
        <f t="shared" si="571"/>
        <v>#N/A</v>
      </c>
      <c r="AM2919" t="e">
        <f t="shared" si="572"/>
        <v>#N/A</v>
      </c>
      <c r="AN2919" t="e">
        <f t="shared" si="573"/>
        <v>#N/A</v>
      </c>
      <c r="AO2919" s="261" t="e">
        <f t="shared" si="574"/>
        <v>#N/A</v>
      </c>
      <c r="AP2919" s="261" t="e">
        <f t="shared" si="575"/>
        <v>#N/A</v>
      </c>
      <c r="AQ2919" s="261" t="e">
        <f t="shared" si="576"/>
        <v>#N/A</v>
      </c>
      <c r="BB2919">
        <f t="shared" si="579"/>
        <v>0</v>
      </c>
      <c r="BC2919">
        <f t="shared" si="577"/>
        <v>0</v>
      </c>
      <c r="BD2919" s="28">
        <f t="shared" si="578"/>
        <v>0</v>
      </c>
    </row>
    <row r="2920" spans="37:56" x14ac:dyDescent="0.25">
      <c r="AK2920">
        <v>0</v>
      </c>
      <c r="AL2920" t="e">
        <f t="shared" si="571"/>
        <v>#N/A</v>
      </c>
      <c r="AM2920" t="e">
        <f t="shared" si="572"/>
        <v>#N/A</v>
      </c>
      <c r="AN2920" t="e">
        <f t="shared" si="573"/>
        <v>#N/A</v>
      </c>
      <c r="AO2920" s="261" t="e">
        <f t="shared" si="574"/>
        <v>#N/A</v>
      </c>
      <c r="AP2920" s="261" t="e">
        <f t="shared" si="575"/>
        <v>#N/A</v>
      </c>
      <c r="AQ2920" s="261" t="e">
        <f t="shared" si="576"/>
        <v>#N/A</v>
      </c>
      <c r="BB2920">
        <f t="shared" si="579"/>
        <v>0</v>
      </c>
      <c r="BC2920">
        <f t="shared" si="577"/>
        <v>0</v>
      </c>
      <c r="BD2920" s="28">
        <f t="shared" si="578"/>
        <v>0</v>
      </c>
    </row>
    <row r="2921" spans="37:56" x14ac:dyDescent="0.25">
      <c r="AK2921">
        <v>0</v>
      </c>
      <c r="AL2921" t="e">
        <f t="shared" si="571"/>
        <v>#N/A</v>
      </c>
      <c r="AM2921" t="e">
        <f t="shared" si="572"/>
        <v>#N/A</v>
      </c>
      <c r="AN2921" t="e">
        <f t="shared" si="573"/>
        <v>#N/A</v>
      </c>
      <c r="AO2921" s="261" t="e">
        <f t="shared" si="574"/>
        <v>#N/A</v>
      </c>
      <c r="AP2921" s="261" t="e">
        <f t="shared" si="575"/>
        <v>#N/A</v>
      </c>
      <c r="AQ2921" s="261" t="e">
        <f t="shared" si="576"/>
        <v>#N/A</v>
      </c>
      <c r="BB2921">
        <f t="shared" si="579"/>
        <v>0</v>
      </c>
      <c r="BC2921">
        <f t="shared" si="577"/>
        <v>0</v>
      </c>
      <c r="BD2921" s="28">
        <f t="shared" si="578"/>
        <v>0</v>
      </c>
    </row>
    <row r="2922" spans="37:56" x14ac:dyDescent="0.25">
      <c r="AK2922">
        <v>0</v>
      </c>
      <c r="AL2922" t="e">
        <f t="shared" si="571"/>
        <v>#N/A</v>
      </c>
      <c r="AM2922" t="e">
        <f t="shared" si="572"/>
        <v>#N/A</v>
      </c>
      <c r="AN2922" t="e">
        <f t="shared" si="573"/>
        <v>#N/A</v>
      </c>
      <c r="AO2922" s="261" t="e">
        <f t="shared" si="574"/>
        <v>#N/A</v>
      </c>
      <c r="AP2922" s="261" t="e">
        <f t="shared" si="575"/>
        <v>#N/A</v>
      </c>
      <c r="AQ2922" s="261" t="e">
        <f t="shared" si="576"/>
        <v>#N/A</v>
      </c>
      <c r="BB2922">
        <f t="shared" si="579"/>
        <v>0</v>
      </c>
      <c r="BC2922">
        <f t="shared" si="577"/>
        <v>0</v>
      </c>
      <c r="BD2922" s="28">
        <f t="shared" si="578"/>
        <v>0</v>
      </c>
    </row>
    <row r="2923" spans="37:56" x14ac:dyDescent="0.25">
      <c r="AK2923">
        <v>0</v>
      </c>
      <c r="AL2923" t="e">
        <f t="shared" si="571"/>
        <v>#N/A</v>
      </c>
      <c r="AM2923" t="e">
        <f t="shared" si="572"/>
        <v>#N/A</v>
      </c>
      <c r="AN2923" t="e">
        <f t="shared" si="573"/>
        <v>#N/A</v>
      </c>
      <c r="AO2923" s="261" t="e">
        <f t="shared" si="574"/>
        <v>#N/A</v>
      </c>
      <c r="AP2923" s="261" t="e">
        <f t="shared" si="575"/>
        <v>#N/A</v>
      </c>
      <c r="AQ2923" s="261" t="e">
        <f t="shared" si="576"/>
        <v>#N/A</v>
      </c>
      <c r="BB2923">
        <f t="shared" si="579"/>
        <v>0</v>
      </c>
      <c r="BC2923">
        <f t="shared" si="577"/>
        <v>0</v>
      </c>
      <c r="BD2923" s="28">
        <f t="shared" si="578"/>
        <v>0</v>
      </c>
    </row>
    <row r="2924" spans="37:56" x14ac:dyDescent="0.25">
      <c r="AK2924">
        <v>0</v>
      </c>
      <c r="AL2924" t="e">
        <f t="shared" si="571"/>
        <v>#N/A</v>
      </c>
      <c r="AM2924" t="e">
        <f t="shared" si="572"/>
        <v>#N/A</v>
      </c>
      <c r="AN2924" t="e">
        <f t="shared" si="573"/>
        <v>#N/A</v>
      </c>
      <c r="AO2924" s="261" t="e">
        <f t="shared" si="574"/>
        <v>#N/A</v>
      </c>
      <c r="AP2924" s="261" t="e">
        <f t="shared" si="575"/>
        <v>#N/A</v>
      </c>
      <c r="AQ2924" s="261" t="e">
        <f t="shared" si="576"/>
        <v>#N/A</v>
      </c>
      <c r="BB2924">
        <f t="shared" si="579"/>
        <v>0</v>
      </c>
      <c r="BC2924">
        <f t="shared" si="577"/>
        <v>0</v>
      </c>
      <c r="BD2924" s="28">
        <f t="shared" si="578"/>
        <v>0</v>
      </c>
    </row>
    <row r="2925" spans="37:56" x14ac:dyDescent="0.25">
      <c r="AK2925">
        <v>0</v>
      </c>
      <c r="AL2925" t="e">
        <f t="shared" si="571"/>
        <v>#N/A</v>
      </c>
      <c r="AM2925" t="e">
        <f t="shared" si="572"/>
        <v>#N/A</v>
      </c>
      <c r="AN2925" t="e">
        <f t="shared" si="573"/>
        <v>#N/A</v>
      </c>
      <c r="AO2925" s="261" t="e">
        <f t="shared" si="574"/>
        <v>#N/A</v>
      </c>
      <c r="AP2925" s="261" t="e">
        <f t="shared" si="575"/>
        <v>#N/A</v>
      </c>
      <c r="AQ2925" s="261" t="e">
        <f t="shared" si="576"/>
        <v>#N/A</v>
      </c>
      <c r="BB2925">
        <f t="shared" si="579"/>
        <v>0</v>
      </c>
      <c r="BC2925">
        <f t="shared" si="577"/>
        <v>0</v>
      </c>
      <c r="BD2925" s="28">
        <f t="shared" si="578"/>
        <v>0</v>
      </c>
    </row>
    <row r="2926" spans="37:56" x14ac:dyDescent="0.25">
      <c r="AK2926">
        <v>0</v>
      </c>
      <c r="AL2926" t="e">
        <f t="shared" si="571"/>
        <v>#N/A</v>
      </c>
      <c r="AM2926" t="e">
        <f t="shared" si="572"/>
        <v>#N/A</v>
      </c>
      <c r="AN2926" t="e">
        <f t="shared" si="573"/>
        <v>#N/A</v>
      </c>
      <c r="AO2926" s="261" t="e">
        <f t="shared" si="574"/>
        <v>#N/A</v>
      </c>
      <c r="AP2926" s="261" t="e">
        <f t="shared" si="575"/>
        <v>#N/A</v>
      </c>
      <c r="AQ2926" s="261" t="e">
        <f t="shared" si="576"/>
        <v>#N/A</v>
      </c>
      <c r="BB2926">
        <f t="shared" si="579"/>
        <v>0</v>
      </c>
      <c r="BC2926">
        <f t="shared" si="577"/>
        <v>0</v>
      </c>
      <c r="BD2926" s="28">
        <f t="shared" si="578"/>
        <v>0</v>
      </c>
    </row>
    <row r="2927" spans="37:56" x14ac:dyDescent="0.25">
      <c r="AK2927">
        <v>0</v>
      </c>
      <c r="AL2927" t="e">
        <f t="shared" si="571"/>
        <v>#N/A</v>
      </c>
      <c r="AM2927" t="e">
        <f t="shared" si="572"/>
        <v>#N/A</v>
      </c>
      <c r="AN2927" t="e">
        <f t="shared" si="573"/>
        <v>#N/A</v>
      </c>
      <c r="AO2927" s="261" t="e">
        <f t="shared" si="574"/>
        <v>#N/A</v>
      </c>
      <c r="AP2927" s="261" t="e">
        <f t="shared" si="575"/>
        <v>#N/A</v>
      </c>
      <c r="AQ2927" s="261" t="e">
        <f t="shared" si="576"/>
        <v>#N/A</v>
      </c>
      <c r="BB2927">
        <f t="shared" si="579"/>
        <v>0</v>
      </c>
      <c r="BC2927">
        <f t="shared" si="577"/>
        <v>0</v>
      </c>
      <c r="BD2927" s="28">
        <f t="shared" si="578"/>
        <v>0</v>
      </c>
    </row>
    <row r="2928" spans="37:56" x14ac:dyDescent="0.25">
      <c r="AK2928">
        <v>0</v>
      </c>
      <c r="AL2928" t="e">
        <f t="shared" si="571"/>
        <v>#N/A</v>
      </c>
      <c r="AM2928" t="e">
        <f t="shared" si="572"/>
        <v>#N/A</v>
      </c>
      <c r="AN2928" t="e">
        <f t="shared" si="573"/>
        <v>#N/A</v>
      </c>
      <c r="AO2928" s="261" t="e">
        <f t="shared" si="574"/>
        <v>#N/A</v>
      </c>
      <c r="AP2928" s="261" t="e">
        <f t="shared" si="575"/>
        <v>#N/A</v>
      </c>
      <c r="AQ2928" s="261" t="e">
        <f t="shared" si="576"/>
        <v>#N/A</v>
      </c>
      <c r="BB2928">
        <f t="shared" si="579"/>
        <v>0</v>
      </c>
      <c r="BC2928">
        <f t="shared" si="577"/>
        <v>0</v>
      </c>
      <c r="BD2928" s="28">
        <f t="shared" si="578"/>
        <v>0</v>
      </c>
    </row>
    <row r="2929" spans="37:56" x14ac:dyDescent="0.25">
      <c r="AK2929">
        <v>0</v>
      </c>
      <c r="AL2929" t="e">
        <f t="shared" si="571"/>
        <v>#N/A</v>
      </c>
      <c r="AM2929" t="e">
        <f t="shared" si="572"/>
        <v>#N/A</v>
      </c>
      <c r="AN2929" t="e">
        <f t="shared" si="573"/>
        <v>#N/A</v>
      </c>
      <c r="AO2929" s="261" t="e">
        <f t="shared" si="574"/>
        <v>#N/A</v>
      </c>
      <c r="AP2929" s="261" t="e">
        <f t="shared" si="575"/>
        <v>#N/A</v>
      </c>
      <c r="AQ2929" s="261" t="e">
        <f t="shared" si="576"/>
        <v>#N/A</v>
      </c>
      <c r="BB2929">
        <f t="shared" si="579"/>
        <v>0</v>
      </c>
      <c r="BC2929">
        <f t="shared" si="577"/>
        <v>0</v>
      </c>
      <c r="BD2929" s="28">
        <f t="shared" si="578"/>
        <v>0</v>
      </c>
    </row>
    <row r="2930" spans="37:56" x14ac:dyDescent="0.25">
      <c r="AK2930">
        <v>0</v>
      </c>
      <c r="AL2930" t="e">
        <f t="shared" si="571"/>
        <v>#N/A</v>
      </c>
      <c r="AM2930" t="e">
        <f t="shared" si="572"/>
        <v>#N/A</v>
      </c>
      <c r="AN2930" t="e">
        <f t="shared" si="573"/>
        <v>#N/A</v>
      </c>
      <c r="AO2930" s="261" t="e">
        <f t="shared" si="574"/>
        <v>#N/A</v>
      </c>
      <c r="AP2930" s="261" t="e">
        <f t="shared" si="575"/>
        <v>#N/A</v>
      </c>
      <c r="AQ2930" s="261" t="e">
        <f t="shared" si="576"/>
        <v>#N/A</v>
      </c>
      <c r="BB2930">
        <f t="shared" si="579"/>
        <v>0</v>
      </c>
      <c r="BC2930">
        <f t="shared" si="577"/>
        <v>0</v>
      </c>
      <c r="BD2930" s="28">
        <f t="shared" si="578"/>
        <v>0</v>
      </c>
    </row>
    <row r="2931" spans="37:56" x14ac:dyDescent="0.25">
      <c r="AK2931">
        <v>0</v>
      </c>
      <c r="AL2931" t="e">
        <f t="shared" si="571"/>
        <v>#N/A</v>
      </c>
      <c r="AM2931" t="e">
        <f t="shared" si="572"/>
        <v>#N/A</v>
      </c>
      <c r="AN2931" t="e">
        <f t="shared" si="573"/>
        <v>#N/A</v>
      </c>
      <c r="AO2931" s="261" t="e">
        <f t="shared" si="574"/>
        <v>#N/A</v>
      </c>
      <c r="AP2931" s="261" t="e">
        <f t="shared" si="575"/>
        <v>#N/A</v>
      </c>
      <c r="AQ2931" s="261" t="e">
        <f t="shared" si="576"/>
        <v>#N/A</v>
      </c>
      <c r="BB2931">
        <f t="shared" si="579"/>
        <v>0</v>
      </c>
      <c r="BC2931">
        <f t="shared" si="577"/>
        <v>0</v>
      </c>
      <c r="BD2931" s="28">
        <f t="shared" si="578"/>
        <v>0</v>
      </c>
    </row>
    <row r="2932" spans="37:56" x14ac:dyDescent="0.25">
      <c r="AK2932">
        <v>0</v>
      </c>
      <c r="AL2932" t="e">
        <f t="shared" si="571"/>
        <v>#N/A</v>
      </c>
      <c r="AM2932" t="e">
        <f t="shared" si="572"/>
        <v>#N/A</v>
      </c>
      <c r="AN2932" t="e">
        <f t="shared" si="573"/>
        <v>#N/A</v>
      </c>
      <c r="AO2932" s="261" t="e">
        <f t="shared" si="574"/>
        <v>#N/A</v>
      </c>
      <c r="AP2932" s="261" t="e">
        <f t="shared" si="575"/>
        <v>#N/A</v>
      </c>
      <c r="AQ2932" s="261" t="e">
        <f t="shared" si="576"/>
        <v>#N/A</v>
      </c>
      <c r="BB2932">
        <f t="shared" si="579"/>
        <v>0</v>
      </c>
      <c r="BC2932">
        <f t="shared" si="577"/>
        <v>0</v>
      </c>
      <c r="BD2932" s="28">
        <f t="shared" si="578"/>
        <v>0</v>
      </c>
    </row>
    <row r="2933" spans="37:56" x14ac:dyDescent="0.25">
      <c r="AK2933">
        <v>0</v>
      </c>
      <c r="AL2933" t="e">
        <f t="shared" si="571"/>
        <v>#N/A</v>
      </c>
      <c r="AM2933" t="e">
        <f t="shared" si="572"/>
        <v>#N/A</v>
      </c>
      <c r="AN2933" t="e">
        <f t="shared" si="573"/>
        <v>#N/A</v>
      </c>
      <c r="AO2933" s="261" t="e">
        <f t="shared" si="574"/>
        <v>#N/A</v>
      </c>
      <c r="AP2933" s="261" t="e">
        <f t="shared" si="575"/>
        <v>#N/A</v>
      </c>
      <c r="AQ2933" s="261" t="e">
        <f t="shared" si="576"/>
        <v>#N/A</v>
      </c>
      <c r="BB2933">
        <f t="shared" si="579"/>
        <v>0</v>
      </c>
      <c r="BC2933">
        <f t="shared" si="577"/>
        <v>0</v>
      </c>
      <c r="BD2933" s="28">
        <f t="shared" si="578"/>
        <v>0</v>
      </c>
    </row>
    <row r="2934" spans="37:56" x14ac:dyDescent="0.25">
      <c r="AK2934">
        <v>0</v>
      </c>
      <c r="AL2934" t="e">
        <f t="shared" si="571"/>
        <v>#N/A</v>
      </c>
      <c r="AM2934" t="e">
        <f t="shared" si="572"/>
        <v>#N/A</v>
      </c>
      <c r="AN2934" t="e">
        <f t="shared" si="573"/>
        <v>#N/A</v>
      </c>
      <c r="AO2934" s="261" t="e">
        <f t="shared" si="574"/>
        <v>#N/A</v>
      </c>
      <c r="AP2934" s="261" t="e">
        <f t="shared" si="575"/>
        <v>#N/A</v>
      </c>
      <c r="AQ2934" s="261" t="e">
        <f t="shared" si="576"/>
        <v>#N/A</v>
      </c>
      <c r="BB2934">
        <f t="shared" si="579"/>
        <v>0</v>
      </c>
      <c r="BC2934">
        <f t="shared" si="577"/>
        <v>0</v>
      </c>
      <c r="BD2934" s="28">
        <f t="shared" si="578"/>
        <v>0</v>
      </c>
    </row>
    <row r="2935" spans="37:56" x14ac:dyDescent="0.25">
      <c r="AK2935">
        <v>0</v>
      </c>
      <c r="AL2935" t="e">
        <f t="shared" si="571"/>
        <v>#N/A</v>
      </c>
      <c r="AM2935" t="e">
        <f t="shared" si="572"/>
        <v>#N/A</v>
      </c>
      <c r="AN2935" t="e">
        <f t="shared" si="573"/>
        <v>#N/A</v>
      </c>
      <c r="AO2935" s="261" t="e">
        <f t="shared" si="574"/>
        <v>#N/A</v>
      </c>
      <c r="AP2935" s="261" t="e">
        <f t="shared" si="575"/>
        <v>#N/A</v>
      </c>
      <c r="AQ2935" s="261" t="e">
        <f t="shared" si="576"/>
        <v>#N/A</v>
      </c>
      <c r="BB2935">
        <f t="shared" si="579"/>
        <v>0</v>
      </c>
      <c r="BC2935">
        <f t="shared" si="577"/>
        <v>0</v>
      </c>
      <c r="BD2935" s="28">
        <f t="shared" si="578"/>
        <v>0</v>
      </c>
    </row>
    <row r="2936" spans="37:56" x14ac:dyDescent="0.25">
      <c r="AK2936">
        <v>0</v>
      </c>
      <c r="AL2936" t="e">
        <f t="shared" si="571"/>
        <v>#N/A</v>
      </c>
      <c r="AM2936" t="e">
        <f t="shared" si="572"/>
        <v>#N/A</v>
      </c>
      <c r="AN2936" t="e">
        <f t="shared" si="573"/>
        <v>#N/A</v>
      </c>
      <c r="AO2936" s="261" t="e">
        <f t="shared" si="574"/>
        <v>#N/A</v>
      </c>
      <c r="AP2936" s="261" t="e">
        <f t="shared" si="575"/>
        <v>#N/A</v>
      </c>
      <c r="AQ2936" s="261" t="e">
        <f t="shared" si="576"/>
        <v>#N/A</v>
      </c>
      <c r="BB2936">
        <f t="shared" si="579"/>
        <v>0</v>
      </c>
      <c r="BC2936">
        <f t="shared" si="577"/>
        <v>0</v>
      </c>
      <c r="BD2936" s="28">
        <f t="shared" si="578"/>
        <v>0</v>
      </c>
    </row>
    <row r="2937" spans="37:56" x14ac:dyDescent="0.25">
      <c r="AK2937">
        <v>0</v>
      </c>
      <c r="AL2937" t="e">
        <f t="shared" si="571"/>
        <v>#N/A</v>
      </c>
      <c r="AM2937" t="e">
        <f t="shared" si="572"/>
        <v>#N/A</v>
      </c>
      <c r="AN2937" t="e">
        <f t="shared" si="573"/>
        <v>#N/A</v>
      </c>
      <c r="AO2937" s="261" t="e">
        <f t="shared" si="574"/>
        <v>#N/A</v>
      </c>
      <c r="AP2937" s="261" t="e">
        <f t="shared" si="575"/>
        <v>#N/A</v>
      </c>
      <c r="AQ2937" s="261" t="e">
        <f t="shared" si="576"/>
        <v>#N/A</v>
      </c>
      <c r="BB2937">
        <f t="shared" si="579"/>
        <v>0</v>
      </c>
      <c r="BC2937">
        <f t="shared" si="577"/>
        <v>0</v>
      </c>
      <c r="BD2937" s="28">
        <f t="shared" si="578"/>
        <v>0</v>
      </c>
    </row>
    <row r="2938" spans="37:56" x14ac:dyDescent="0.25">
      <c r="AK2938">
        <v>0</v>
      </c>
      <c r="AL2938" t="e">
        <f t="shared" si="571"/>
        <v>#N/A</v>
      </c>
      <c r="AM2938" t="e">
        <f t="shared" si="572"/>
        <v>#N/A</v>
      </c>
      <c r="AN2938" t="e">
        <f t="shared" si="573"/>
        <v>#N/A</v>
      </c>
      <c r="AO2938" s="261" t="e">
        <f t="shared" si="574"/>
        <v>#N/A</v>
      </c>
      <c r="AP2938" s="261" t="e">
        <f t="shared" si="575"/>
        <v>#N/A</v>
      </c>
      <c r="AQ2938" s="261" t="e">
        <f t="shared" si="576"/>
        <v>#N/A</v>
      </c>
      <c r="BB2938">
        <f t="shared" si="579"/>
        <v>0</v>
      </c>
      <c r="BC2938">
        <f t="shared" si="577"/>
        <v>0</v>
      </c>
      <c r="BD2938" s="28">
        <f t="shared" si="578"/>
        <v>0</v>
      </c>
    </row>
    <row r="2939" spans="37:56" x14ac:dyDescent="0.25">
      <c r="AK2939">
        <v>0</v>
      </c>
      <c r="AL2939" t="e">
        <f t="shared" si="571"/>
        <v>#N/A</v>
      </c>
      <c r="AM2939" t="e">
        <f t="shared" si="572"/>
        <v>#N/A</v>
      </c>
      <c r="AN2939" t="e">
        <f t="shared" si="573"/>
        <v>#N/A</v>
      </c>
      <c r="AO2939" s="261" t="e">
        <f t="shared" si="574"/>
        <v>#N/A</v>
      </c>
      <c r="AP2939" s="261" t="e">
        <f t="shared" si="575"/>
        <v>#N/A</v>
      </c>
      <c r="AQ2939" s="261" t="e">
        <f t="shared" si="576"/>
        <v>#N/A</v>
      </c>
      <c r="BB2939">
        <f t="shared" si="579"/>
        <v>0</v>
      </c>
      <c r="BC2939">
        <f t="shared" si="577"/>
        <v>0</v>
      </c>
      <c r="BD2939" s="28">
        <f t="shared" si="578"/>
        <v>0</v>
      </c>
    </row>
    <row r="2940" spans="37:56" x14ac:dyDescent="0.25">
      <c r="AK2940">
        <v>0</v>
      </c>
      <c r="AL2940" t="e">
        <f t="shared" si="571"/>
        <v>#N/A</v>
      </c>
      <c r="AM2940" t="e">
        <f t="shared" si="572"/>
        <v>#N/A</v>
      </c>
      <c r="AN2940" t="e">
        <f t="shared" si="573"/>
        <v>#N/A</v>
      </c>
      <c r="AO2940" s="261" t="e">
        <f t="shared" si="574"/>
        <v>#N/A</v>
      </c>
      <c r="AP2940" s="261" t="e">
        <f t="shared" si="575"/>
        <v>#N/A</v>
      </c>
      <c r="AQ2940" s="261" t="e">
        <f t="shared" si="576"/>
        <v>#N/A</v>
      </c>
      <c r="BB2940">
        <f t="shared" si="579"/>
        <v>0</v>
      </c>
      <c r="BC2940">
        <f t="shared" si="577"/>
        <v>0</v>
      </c>
      <c r="BD2940" s="28">
        <f t="shared" si="578"/>
        <v>0</v>
      </c>
    </row>
    <row r="2941" spans="37:56" x14ac:dyDescent="0.25">
      <c r="AK2941">
        <v>0</v>
      </c>
      <c r="AL2941" t="e">
        <f t="shared" si="571"/>
        <v>#N/A</v>
      </c>
      <c r="AM2941" t="e">
        <f t="shared" si="572"/>
        <v>#N/A</v>
      </c>
      <c r="AN2941" t="e">
        <f t="shared" si="573"/>
        <v>#N/A</v>
      </c>
      <c r="AO2941" s="261" t="e">
        <f t="shared" si="574"/>
        <v>#N/A</v>
      </c>
      <c r="AP2941" s="261" t="e">
        <f t="shared" si="575"/>
        <v>#N/A</v>
      </c>
      <c r="AQ2941" s="261" t="e">
        <f t="shared" si="576"/>
        <v>#N/A</v>
      </c>
      <c r="BB2941">
        <f t="shared" si="579"/>
        <v>0</v>
      </c>
      <c r="BC2941">
        <f t="shared" si="577"/>
        <v>0</v>
      </c>
      <c r="BD2941" s="28">
        <f t="shared" si="578"/>
        <v>0</v>
      </c>
    </row>
    <row r="2942" spans="37:56" x14ac:dyDescent="0.25">
      <c r="AK2942">
        <v>0</v>
      </c>
      <c r="AL2942" t="e">
        <f t="shared" si="571"/>
        <v>#N/A</v>
      </c>
      <c r="AM2942" t="e">
        <f t="shared" si="572"/>
        <v>#N/A</v>
      </c>
      <c r="AN2942" t="e">
        <f t="shared" si="573"/>
        <v>#N/A</v>
      </c>
      <c r="AO2942" s="261" t="e">
        <f t="shared" si="574"/>
        <v>#N/A</v>
      </c>
      <c r="AP2942" s="261" t="e">
        <f t="shared" si="575"/>
        <v>#N/A</v>
      </c>
      <c r="AQ2942" s="261" t="e">
        <f t="shared" si="576"/>
        <v>#N/A</v>
      </c>
      <c r="BB2942">
        <f t="shared" si="579"/>
        <v>0</v>
      </c>
      <c r="BC2942">
        <f t="shared" si="577"/>
        <v>0</v>
      </c>
      <c r="BD2942" s="28">
        <f t="shared" si="578"/>
        <v>0</v>
      </c>
    </row>
    <row r="2943" spans="37:56" x14ac:dyDescent="0.25">
      <c r="AK2943">
        <v>0</v>
      </c>
      <c r="AL2943" t="e">
        <f t="shared" si="571"/>
        <v>#N/A</v>
      </c>
      <c r="AM2943" t="e">
        <f t="shared" si="572"/>
        <v>#N/A</v>
      </c>
      <c r="AN2943" t="e">
        <f t="shared" si="573"/>
        <v>#N/A</v>
      </c>
      <c r="AO2943" s="261" t="e">
        <f t="shared" si="574"/>
        <v>#N/A</v>
      </c>
      <c r="AP2943" s="261" t="e">
        <f t="shared" si="575"/>
        <v>#N/A</v>
      </c>
      <c r="AQ2943" s="261" t="e">
        <f t="shared" si="576"/>
        <v>#N/A</v>
      </c>
      <c r="BB2943">
        <f t="shared" si="579"/>
        <v>0</v>
      </c>
      <c r="BC2943">
        <f t="shared" si="577"/>
        <v>0</v>
      </c>
      <c r="BD2943" s="28">
        <f t="shared" si="578"/>
        <v>0</v>
      </c>
    </row>
    <row r="2944" spans="37:56" x14ac:dyDescent="0.25">
      <c r="AK2944">
        <v>0</v>
      </c>
      <c r="AL2944" t="e">
        <f t="shared" si="571"/>
        <v>#N/A</v>
      </c>
      <c r="AM2944" t="e">
        <f t="shared" si="572"/>
        <v>#N/A</v>
      </c>
      <c r="AN2944" t="e">
        <f t="shared" si="573"/>
        <v>#N/A</v>
      </c>
      <c r="AO2944" s="261" t="e">
        <f t="shared" si="574"/>
        <v>#N/A</v>
      </c>
      <c r="AP2944" s="261" t="e">
        <f t="shared" si="575"/>
        <v>#N/A</v>
      </c>
      <c r="AQ2944" s="261" t="e">
        <f t="shared" si="576"/>
        <v>#N/A</v>
      </c>
      <c r="BB2944">
        <f t="shared" si="579"/>
        <v>0</v>
      </c>
      <c r="BC2944">
        <f t="shared" si="577"/>
        <v>0</v>
      </c>
      <c r="BD2944" s="28">
        <f t="shared" si="578"/>
        <v>0</v>
      </c>
    </row>
    <row r="2945" spans="37:56" x14ac:dyDescent="0.25">
      <c r="AK2945">
        <v>0</v>
      </c>
      <c r="AL2945" t="e">
        <f t="shared" si="571"/>
        <v>#N/A</v>
      </c>
      <c r="AM2945" t="e">
        <f t="shared" si="572"/>
        <v>#N/A</v>
      </c>
      <c r="AN2945" t="e">
        <f t="shared" si="573"/>
        <v>#N/A</v>
      </c>
      <c r="AO2945" s="261" t="e">
        <f t="shared" si="574"/>
        <v>#N/A</v>
      </c>
      <c r="AP2945" s="261" t="e">
        <f t="shared" si="575"/>
        <v>#N/A</v>
      </c>
      <c r="AQ2945" s="261" t="e">
        <f t="shared" si="576"/>
        <v>#N/A</v>
      </c>
      <c r="BB2945">
        <f t="shared" si="579"/>
        <v>0</v>
      </c>
      <c r="BC2945">
        <f t="shared" si="577"/>
        <v>0</v>
      </c>
      <c r="BD2945" s="28">
        <f t="shared" si="578"/>
        <v>0</v>
      </c>
    </row>
    <row r="2946" spans="37:56" x14ac:dyDescent="0.25">
      <c r="AK2946">
        <v>0</v>
      </c>
      <c r="AL2946" t="e">
        <f t="shared" si="571"/>
        <v>#N/A</v>
      </c>
      <c r="AM2946" t="e">
        <f t="shared" si="572"/>
        <v>#N/A</v>
      </c>
      <c r="AN2946" t="e">
        <f t="shared" si="573"/>
        <v>#N/A</v>
      </c>
      <c r="AO2946" s="261" t="e">
        <f t="shared" si="574"/>
        <v>#N/A</v>
      </c>
      <c r="AP2946" s="261" t="e">
        <f t="shared" si="575"/>
        <v>#N/A</v>
      </c>
      <c r="AQ2946" s="261" t="e">
        <f t="shared" si="576"/>
        <v>#N/A</v>
      </c>
      <c r="BB2946">
        <f t="shared" si="579"/>
        <v>0</v>
      </c>
      <c r="BC2946">
        <f t="shared" si="577"/>
        <v>0</v>
      </c>
      <c r="BD2946" s="28">
        <f t="shared" si="578"/>
        <v>0</v>
      </c>
    </row>
    <row r="2947" spans="37:56" x14ac:dyDescent="0.25">
      <c r="AK2947">
        <v>0</v>
      </c>
      <c r="AL2947" t="e">
        <f t="shared" ref="AL2947:AL3010" si="580">_xlfn.XLOOKUP(AK2947,A:A,F:F)</f>
        <v>#N/A</v>
      </c>
      <c r="AM2947" t="e">
        <f t="shared" ref="AM2947:AM3010" si="581">_xlfn.XLOOKUP(AK2947,A:A,J:J)</f>
        <v>#N/A</v>
      </c>
      <c r="AN2947" t="e">
        <f t="shared" ref="AN2947:AN3010" si="582">_xlfn.XLOOKUP(AK2947,A:A,M:M)+_xlfn.XLOOKUP(AK2947,A:A,N:N)</f>
        <v>#N/A</v>
      </c>
      <c r="AO2947" s="261" t="e">
        <f t="shared" ref="AO2947:AO3010" si="583">_xlfn.XLOOKUP(AK2947,A:A,AG:AG)</f>
        <v>#N/A</v>
      </c>
      <c r="AP2947" s="261" t="e">
        <f t="shared" ref="AP2947:AP3010" si="584">_xlfn.XLOOKUP(AK2947,A:A,AD:AD)</f>
        <v>#N/A</v>
      </c>
      <c r="AQ2947" s="261" t="e">
        <f t="shared" ref="AQ2947:AQ3010" si="585">_xlfn.XLOOKUP(AK2947,A:A,AE:AE)</f>
        <v>#N/A</v>
      </c>
      <c r="BB2947">
        <f t="shared" si="579"/>
        <v>0</v>
      </c>
      <c r="BC2947">
        <f t="shared" ref="BC2947:BC3010" si="586">_xlfn.XLOOKUP(BA2947,A:A,J:J)</f>
        <v>0</v>
      </c>
      <c r="BD2947" s="28">
        <f t="shared" ref="BD2947:BD3010" si="587">_xlfn.XLOOKUP(BA2947,A:A,M:M)+_xlfn.XLOOKUP(BA2947,A:A,N:N)</f>
        <v>0</v>
      </c>
    </row>
    <row r="2948" spans="37:56" x14ac:dyDescent="0.25">
      <c r="AK2948">
        <v>0</v>
      </c>
      <c r="AL2948" t="e">
        <f t="shared" si="580"/>
        <v>#N/A</v>
      </c>
      <c r="AM2948" t="e">
        <f t="shared" si="581"/>
        <v>#N/A</v>
      </c>
      <c r="AN2948" t="e">
        <f t="shared" si="582"/>
        <v>#N/A</v>
      </c>
      <c r="AO2948" s="261" t="e">
        <f t="shared" si="583"/>
        <v>#N/A</v>
      </c>
      <c r="AP2948" s="261" t="e">
        <f t="shared" si="584"/>
        <v>#N/A</v>
      </c>
      <c r="AQ2948" s="261" t="e">
        <f t="shared" si="585"/>
        <v>#N/A</v>
      </c>
      <c r="BB2948">
        <f t="shared" si="579"/>
        <v>0</v>
      </c>
      <c r="BC2948">
        <f t="shared" si="586"/>
        <v>0</v>
      </c>
      <c r="BD2948" s="28">
        <f t="shared" si="587"/>
        <v>0</v>
      </c>
    </row>
    <row r="2949" spans="37:56" x14ac:dyDescent="0.25">
      <c r="AK2949">
        <v>0</v>
      </c>
      <c r="AL2949" t="e">
        <f t="shared" si="580"/>
        <v>#N/A</v>
      </c>
      <c r="AM2949" t="e">
        <f t="shared" si="581"/>
        <v>#N/A</v>
      </c>
      <c r="AN2949" t="e">
        <f t="shared" si="582"/>
        <v>#N/A</v>
      </c>
      <c r="AO2949" s="261" t="e">
        <f t="shared" si="583"/>
        <v>#N/A</v>
      </c>
      <c r="AP2949" s="261" t="e">
        <f t="shared" si="584"/>
        <v>#N/A</v>
      </c>
      <c r="AQ2949" s="261" t="e">
        <f t="shared" si="585"/>
        <v>#N/A</v>
      </c>
      <c r="BB2949">
        <f t="shared" si="579"/>
        <v>0</v>
      </c>
      <c r="BC2949">
        <f t="shared" si="586"/>
        <v>0</v>
      </c>
      <c r="BD2949" s="28">
        <f t="shared" si="587"/>
        <v>0</v>
      </c>
    </row>
    <row r="2950" spans="37:56" x14ac:dyDescent="0.25">
      <c r="AK2950">
        <v>0</v>
      </c>
      <c r="AL2950" t="e">
        <f t="shared" si="580"/>
        <v>#N/A</v>
      </c>
      <c r="AM2950" t="e">
        <f t="shared" si="581"/>
        <v>#N/A</v>
      </c>
      <c r="AN2950" t="e">
        <f t="shared" si="582"/>
        <v>#N/A</v>
      </c>
      <c r="AO2950" s="261" t="e">
        <f t="shared" si="583"/>
        <v>#N/A</v>
      </c>
      <c r="AP2950" s="261" t="e">
        <f t="shared" si="584"/>
        <v>#N/A</v>
      </c>
      <c r="AQ2950" s="261" t="e">
        <f t="shared" si="585"/>
        <v>#N/A</v>
      </c>
      <c r="BB2950">
        <f t="shared" ref="BB2950:BB3013" si="588">_xlfn.XLOOKUP(BA2950,A:A,E:E)</f>
        <v>0</v>
      </c>
      <c r="BC2950">
        <f t="shared" si="586"/>
        <v>0</v>
      </c>
      <c r="BD2950" s="28">
        <f t="shared" si="587"/>
        <v>0</v>
      </c>
    </row>
    <row r="2951" spans="37:56" x14ac:dyDescent="0.25">
      <c r="AK2951">
        <v>0</v>
      </c>
      <c r="AL2951" t="e">
        <f t="shared" si="580"/>
        <v>#N/A</v>
      </c>
      <c r="AM2951" t="e">
        <f t="shared" si="581"/>
        <v>#N/A</v>
      </c>
      <c r="AN2951" t="e">
        <f t="shared" si="582"/>
        <v>#N/A</v>
      </c>
      <c r="AO2951" s="261" t="e">
        <f t="shared" si="583"/>
        <v>#N/A</v>
      </c>
      <c r="AP2951" s="261" t="e">
        <f t="shared" si="584"/>
        <v>#N/A</v>
      </c>
      <c r="AQ2951" s="261" t="e">
        <f t="shared" si="585"/>
        <v>#N/A</v>
      </c>
      <c r="BB2951">
        <f t="shared" si="588"/>
        <v>0</v>
      </c>
      <c r="BC2951">
        <f t="shared" si="586"/>
        <v>0</v>
      </c>
      <c r="BD2951" s="28">
        <f t="shared" si="587"/>
        <v>0</v>
      </c>
    </row>
    <row r="2952" spans="37:56" x14ac:dyDescent="0.25">
      <c r="AK2952">
        <v>0</v>
      </c>
      <c r="AL2952" t="e">
        <f t="shared" si="580"/>
        <v>#N/A</v>
      </c>
      <c r="AM2952" t="e">
        <f t="shared" si="581"/>
        <v>#N/A</v>
      </c>
      <c r="AN2952" t="e">
        <f t="shared" si="582"/>
        <v>#N/A</v>
      </c>
      <c r="AO2952" s="261" t="e">
        <f t="shared" si="583"/>
        <v>#N/A</v>
      </c>
      <c r="AP2952" s="261" t="e">
        <f t="shared" si="584"/>
        <v>#N/A</v>
      </c>
      <c r="AQ2952" s="261" t="e">
        <f t="shared" si="585"/>
        <v>#N/A</v>
      </c>
      <c r="BB2952">
        <f t="shared" si="588"/>
        <v>0</v>
      </c>
      <c r="BC2952">
        <f t="shared" si="586"/>
        <v>0</v>
      </c>
      <c r="BD2952" s="28">
        <f t="shared" si="587"/>
        <v>0</v>
      </c>
    </row>
    <row r="2953" spans="37:56" x14ac:dyDescent="0.25">
      <c r="AK2953">
        <v>0</v>
      </c>
      <c r="AL2953" t="e">
        <f t="shared" si="580"/>
        <v>#N/A</v>
      </c>
      <c r="AM2953" t="e">
        <f t="shared" si="581"/>
        <v>#N/A</v>
      </c>
      <c r="AN2953" t="e">
        <f t="shared" si="582"/>
        <v>#N/A</v>
      </c>
      <c r="AO2953" s="261" t="e">
        <f t="shared" si="583"/>
        <v>#N/A</v>
      </c>
      <c r="AP2953" s="261" t="e">
        <f t="shared" si="584"/>
        <v>#N/A</v>
      </c>
      <c r="AQ2953" s="261" t="e">
        <f t="shared" si="585"/>
        <v>#N/A</v>
      </c>
      <c r="BB2953">
        <f t="shared" si="588"/>
        <v>0</v>
      </c>
      <c r="BC2953">
        <f t="shared" si="586"/>
        <v>0</v>
      </c>
      <c r="BD2953" s="28">
        <f t="shared" si="587"/>
        <v>0</v>
      </c>
    </row>
    <row r="2954" spans="37:56" x14ac:dyDescent="0.25">
      <c r="AK2954">
        <v>0</v>
      </c>
      <c r="AL2954" t="e">
        <f t="shared" si="580"/>
        <v>#N/A</v>
      </c>
      <c r="AM2954" t="e">
        <f t="shared" si="581"/>
        <v>#N/A</v>
      </c>
      <c r="AN2954" t="e">
        <f t="shared" si="582"/>
        <v>#N/A</v>
      </c>
      <c r="AO2954" s="261" t="e">
        <f t="shared" si="583"/>
        <v>#N/A</v>
      </c>
      <c r="AP2954" s="261" t="e">
        <f t="shared" si="584"/>
        <v>#N/A</v>
      </c>
      <c r="AQ2954" s="261" t="e">
        <f t="shared" si="585"/>
        <v>#N/A</v>
      </c>
      <c r="BB2954">
        <f t="shared" si="588"/>
        <v>0</v>
      </c>
      <c r="BC2954">
        <f t="shared" si="586"/>
        <v>0</v>
      </c>
      <c r="BD2954" s="28">
        <f t="shared" si="587"/>
        <v>0</v>
      </c>
    </row>
    <row r="2955" spans="37:56" x14ac:dyDescent="0.25">
      <c r="AK2955">
        <v>0</v>
      </c>
      <c r="AL2955" t="e">
        <f t="shared" si="580"/>
        <v>#N/A</v>
      </c>
      <c r="AM2955" t="e">
        <f t="shared" si="581"/>
        <v>#N/A</v>
      </c>
      <c r="AN2955" t="e">
        <f t="shared" si="582"/>
        <v>#N/A</v>
      </c>
      <c r="AO2955" s="261" t="e">
        <f t="shared" si="583"/>
        <v>#N/A</v>
      </c>
      <c r="AP2955" s="261" t="e">
        <f t="shared" si="584"/>
        <v>#N/A</v>
      </c>
      <c r="AQ2955" s="261" t="e">
        <f t="shared" si="585"/>
        <v>#N/A</v>
      </c>
      <c r="BB2955">
        <f t="shared" si="588"/>
        <v>0</v>
      </c>
      <c r="BC2955">
        <f t="shared" si="586"/>
        <v>0</v>
      </c>
      <c r="BD2955" s="28">
        <f t="shared" si="587"/>
        <v>0</v>
      </c>
    </row>
    <row r="2956" spans="37:56" x14ac:dyDescent="0.25">
      <c r="AK2956">
        <v>0</v>
      </c>
      <c r="AL2956" t="e">
        <f t="shared" si="580"/>
        <v>#N/A</v>
      </c>
      <c r="AM2956" t="e">
        <f t="shared" si="581"/>
        <v>#N/A</v>
      </c>
      <c r="AN2956" t="e">
        <f t="shared" si="582"/>
        <v>#N/A</v>
      </c>
      <c r="AO2956" s="261" t="e">
        <f t="shared" si="583"/>
        <v>#N/A</v>
      </c>
      <c r="AP2956" s="261" t="e">
        <f t="shared" si="584"/>
        <v>#N/A</v>
      </c>
      <c r="AQ2956" s="261" t="e">
        <f t="shared" si="585"/>
        <v>#N/A</v>
      </c>
      <c r="BB2956">
        <f t="shared" si="588"/>
        <v>0</v>
      </c>
      <c r="BC2956">
        <f t="shared" si="586"/>
        <v>0</v>
      </c>
      <c r="BD2956" s="28">
        <f t="shared" si="587"/>
        <v>0</v>
      </c>
    </row>
    <row r="2957" spans="37:56" x14ac:dyDescent="0.25">
      <c r="AK2957">
        <v>0</v>
      </c>
      <c r="AL2957" t="e">
        <f t="shared" si="580"/>
        <v>#N/A</v>
      </c>
      <c r="AM2957" t="e">
        <f t="shared" si="581"/>
        <v>#N/A</v>
      </c>
      <c r="AN2957" t="e">
        <f t="shared" si="582"/>
        <v>#N/A</v>
      </c>
      <c r="AO2957" s="261" t="e">
        <f t="shared" si="583"/>
        <v>#N/A</v>
      </c>
      <c r="AP2957" s="261" t="e">
        <f t="shared" si="584"/>
        <v>#N/A</v>
      </c>
      <c r="AQ2957" s="261" t="e">
        <f t="shared" si="585"/>
        <v>#N/A</v>
      </c>
      <c r="BB2957">
        <f t="shared" si="588"/>
        <v>0</v>
      </c>
      <c r="BC2957">
        <f t="shared" si="586"/>
        <v>0</v>
      </c>
      <c r="BD2957" s="28">
        <f t="shared" si="587"/>
        <v>0</v>
      </c>
    </row>
    <row r="2958" spans="37:56" x14ac:dyDescent="0.25">
      <c r="AK2958">
        <v>0</v>
      </c>
      <c r="AL2958" t="e">
        <f t="shared" si="580"/>
        <v>#N/A</v>
      </c>
      <c r="AM2958" t="e">
        <f t="shared" si="581"/>
        <v>#N/A</v>
      </c>
      <c r="AN2958" t="e">
        <f t="shared" si="582"/>
        <v>#N/A</v>
      </c>
      <c r="AO2958" s="261" t="e">
        <f t="shared" si="583"/>
        <v>#N/A</v>
      </c>
      <c r="AP2958" s="261" t="e">
        <f t="shared" si="584"/>
        <v>#N/A</v>
      </c>
      <c r="AQ2958" s="261" t="e">
        <f t="shared" si="585"/>
        <v>#N/A</v>
      </c>
      <c r="BB2958">
        <f t="shared" si="588"/>
        <v>0</v>
      </c>
      <c r="BC2958">
        <f t="shared" si="586"/>
        <v>0</v>
      </c>
      <c r="BD2958" s="28">
        <f t="shared" si="587"/>
        <v>0</v>
      </c>
    </row>
    <row r="2959" spans="37:56" x14ac:dyDescent="0.25">
      <c r="AK2959">
        <v>0</v>
      </c>
      <c r="AL2959" t="e">
        <f t="shared" si="580"/>
        <v>#N/A</v>
      </c>
      <c r="AM2959" t="e">
        <f t="shared" si="581"/>
        <v>#N/A</v>
      </c>
      <c r="AN2959" t="e">
        <f t="shared" si="582"/>
        <v>#N/A</v>
      </c>
      <c r="AO2959" s="261" t="e">
        <f t="shared" si="583"/>
        <v>#N/A</v>
      </c>
      <c r="AP2959" s="261" t="e">
        <f t="shared" si="584"/>
        <v>#N/A</v>
      </c>
      <c r="AQ2959" s="261" t="e">
        <f t="shared" si="585"/>
        <v>#N/A</v>
      </c>
      <c r="BB2959">
        <f t="shared" si="588"/>
        <v>0</v>
      </c>
      <c r="BC2959">
        <f t="shared" si="586"/>
        <v>0</v>
      </c>
      <c r="BD2959" s="28">
        <f t="shared" si="587"/>
        <v>0</v>
      </c>
    </row>
    <row r="2960" spans="37:56" x14ac:dyDescent="0.25">
      <c r="AK2960">
        <v>0</v>
      </c>
      <c r="AL2960" t="e">
        <f t="shared" si="580"/>
        <v>#N/A</v>
      </c>
      <c r="AM2960" t="e">
        <f t="shared" si="581"/>
        <v>#N/A</v>
      </c>
      <c r="AN2960" t="e">
        <f t="shared" si="582"/>
        <v>#N/A</v>
      </c>
      <c r="AO2960" s="261" t="e">
        <f t="shared" si="583"/>
        <v>#N/A</v>
      </c>
      <c r="AP2960" s="261" t="e">
        <f t="shared" si="584"/>
        <v>#N/A</v>
      </c>
      <c r="AQ2960" s="261" t="e">
        <f t="shared" si="585"/>
        <v>#N/A</v>
      </c>
      <c r="BB2960">
        <f t="shared" si="588"/>
        <v>0</v>
      </c>
      <c r="BC2960">
        <f t="shared" si="586"/>
        <v>0</v>
      </c>
      <c r="BD2960" s="28">
        <f t="shared" si="587"/>
        <v>0</v>
      </c>
    </row>
    <row r="2961" spans="37:56" x14ac:dyDescent="0.25">
      <c r="AK2961">
        <v>0</v>
      </c>
      <c r="AL2961" t="e">
        <f t="shared" si="580"/>
        <v>#N/A</v>
      </c>
      <c r="AM2961" t="e">
        <f t="shared" si="581"/>
        <v>#N/A</v>
      </c>
      <c r="AN2961" t="e">
        <f t="shared" si="582"/>
        <v>#N/A</v>
      </c>
      <c r="AO2961" s="261" t="e">
        <f t="shared" si="583"/>
        <v>#N/A</v>
      </c>
      <c r="AP2961" s="261" t="e">
        <f t="shared" si="584"/>
        <v>#N/A</v>
      </c>
      <c r="AQ2961" s="261" t="e">
        <f t="shared" si="585"/>
        <v>#N/A</v>
      </c>
      <c r="BB2961">
        <f t="shared" si="588"/>
        <v>0</v>
      </c>
      <c r="BC2961">
        <f t="shared" si="586"/>
        <v>0</v>
      </c>
      <c r="BD2961" s="28">
        <f t="shared" si="587"/>
        <v>0</v>
      </c>
    </row>
    <row r="2962" spans="37:56" x14ac:dyDescent="0.25">
      <c r="AK2962">
        <v>0</v>
      </c>
      <c r="AL2962" t="e">
        <f t="shared" si="580"/>
        <v>#N/A</v>
      </c>
      <c r="AM2962" t="e">
        <f t="shared" si="581"/>
        <v>#N/A</v>
      </c>
      <c r="AN2962" t="e">
        <f t="shared" si="582"/>
        <v>#N/A</v>
      </c>
      <c r="AO2962" s="261" t="e">
        <f t="shared" si="583"/>
        <v>#N/A</v>
      </c>
      <c r="AP2962" s="261" t="e">
        <f t="shared" si="584"/>
        <v>#N/A</v>
      </c>
      <c r="AQ2962" s="261" t="e">
        <f t="shared" si="585"/>
        <v>#N/A</v>
      </c>
      <c r="BB2962">
        <f t="shared" si="588"/>
        <v>0</v>
      </c>
      <c r="BC2962">
        <f t="shared" si="586"/>
        <v>0</v>
      </c>
      <c r="BD2962" s="28">
        <f t="shared" si="587"/>
        <v>0</v>
      </c>
    </row>
    <row r="2963" spans="37:56" x14ac:dyDescent="0.25">
      <c r="AK2963">
        <v>0</v>
      </c>
      <c r="AL2963" t="e">
        <f t="shared" si="580"/>
        <v>#N/A</v>
      </c>
      <c r="AM2963" t="e">
        <f t="shared" si="581"/>
        <v>#N/A</v>
      </c>
      <c r="AN2963" t="e">
        <f t="shared" si="582"/>
        <v>#N/A</v>
      </c>
      <c r="AO2963" s="261" t="e">
        <f t="shared" si="583"/>
        <v>#N/A</v>
      </c>
      <c r="AP2963" s="261" t="e">
        <f t="shared" si="584"/>
        <v>#N/A</v>
      </c>
      <c r="AQ2963" s="261" t="e">
        <f t="shared" si="585"/>
        <v>#N/A</v>
      </c>
      <c r="BB2963">
        <f t="shared" si="588"/>
        <v>0</v>
      </c>
      <c r="BC2963">
        <f t="shared" si="586"/>
        <v>0</v>
      </c>
      <c r="BD2963" s="28">
        <f t="shared" si="587"/>
        <v>0</v>
      </c>
    </row>
    <row r="2964" spans="37:56" x14ac:dyDescent="0.25">
      <c r="AK2964">
        <v>0</v>
      </c>
      <c r="AL2964" t="e">
        <f t="shared" si="580"/>
        <v>#N/A</v>
      </c>
      <c r="AM2964" t="e">
        <f t="shared" si="581"/>
        <v>#N/A</v>
      </c>
      <c r="AN2964" t="e">
        <f t="shared" si="582"/>
        <v>#N/A</v>
      </c>
      <c r="AO2964" s="261" t="e">
        <f t="shared" si="583"/>
        <v>#N/A</v>
      </c>
      <c r="AP2964" s="261" t="e">
        <f t="shared" si="584"/>
        <v>#N/A</v>
      </c>
      <c r="AQ2964" s="261" t="e">
        <f t="shared" si="585"/>
        <v>#N/A</v>
      </c>
      <c r="BB2964">
        <f t="shared" si="588"/>
        <v>0</v>
      </c>
      <c r="BC2964">
        <f t="shared" si="586"/>
        <v>0</v>
      </c>
      <c r="BD2964" s="28">
        <f t="shared" si="587"/>
        <v>0</v>
      </c>
    </row>
    <row r="2965" spans="37:56" x14ac:dyDescent="0.25">
      <c r="AK2965">
        <v>0</v>
      </c>
      <c r="AL2965" t="e">
        <f t="shared" si="580"/>
        <v>#N/A</v>
      </c>
      <c r="AM2965" t="e">
        <f t="shared" si="581"/>
        <v>#N/A</v>
      </c>
      <c r="AN2965" t="e">
        <f t="shared" si="582"/>
        <v>#N/A</v>
      </c>
      <c r="AO2965" s="261" t="e">
        <f t="shared" si="583"/>
        <v>#N/A</v>
      </c>
      <c r="AP2965" s="261" t="e">
        <f t="shared" si="584"/>
        <v>#N/A</v>
      </c>
      <c r="AQ2965" s="261" t="e">
        <f t="shared" si="585"/>
        <v>#N/A</v>
      </c>
      <c r="BB2965">
        <f t="shared" si="588"/>
        <v>0</v>
      </c>
      <c r="BC2965">
        <f t="shared" si="586"/>
        <v>0</v>
      </c>
      <c r="BD2965" s="28">
        <f t="shared" si="587"/>
        <v>0</v>
      </c>
    </row>
    <row r="2966" spans="37:56" x14ac:dyDescent="0.25">
      <c r="AK2966">
        <v>0</v>
      </c>
      <c r="AL2966" t="e">
        <f t="shared" si="580"/>
        <v>#N/A</v>
      </c>
      <c r="AM2966" t="e">
        <f t="shared" si="581"/>
        <v>#N/A</v>
      </c>
      <c r="AN2966" t="e">
        <f t="shared" si="582"/>
        <v>#N/A</v>
      </c>
      <c r="AO2966" s="261" t="e">
        <f t="shared" si="583"/>
        <v>#N/A</v>
      </c>
      <c r="AP2966" s="261" t="e">
        <f t="shared" si="584"/>
        <v>#N/A</v>
      </c>
      <c r="AQ2966" s="261" t="e">
        <f t="shared" si="585"/>
        <v>#N/A</v>
      </c>
      <c r="BB2966">
        <f t="shared" si="588"/>
        <v>0</v>
      </c>
      <c r="BC2966">
        <f t="shared" si="586"/>
        <v>0</v>
      </c>
      <c r="BD2966" s="28">
        <f t="shared" si="587"/>
        <v>0</v>
      </c>
    </row>
    <row r="2967" spans="37:56" x14ac:dyDescent="0.25">
      <c r="AK2967">
        <v>0</v>
      </c>
      <c r="AL2967" t="e">
        <f t="shared" si="580"/>
        <v>#N/A</v>
      </c>
      <c r="AM2967" t="e">
        <f t="shared" si="581"/>
        <v>#N/A</v>
      </c>
      <c r="AN2967" t="e">
        <f t="shared" si="582"/>
        <v>#N/A</v>
      </c>
      <c r="AO2967" s="261" t="e">
        <f t="shared" si="583"/>
        <v>#N/A</v>
      </c>
      <c r="AP2967" s="261" t="e">
        <f t="shared" si="584"/>
        <v>#N/A</v>
      </c>
      <c r="AQ2967" s="261" t="e">
        <f t="shared" si="585"/>
        <v>#N/A</v>
      </c>
      <c r="BB2967">
        <f t="shared" si="588"/>
        <v>0</v>
      </c>
      <c r="BC2967">
        <f t="shared" si="586"/>
        <v>0</v>
      </c>
      <c r="BD2967" s="28">
        <f t="shared" si="587"/>
        <v>0</v>
      </c>
    </row>
    <row r="2968" spans="37:56" x14ac:dyDescent="0.25">
      <c r="AK2968">
        <v>0</v>
      </c>
      <c r="AL2968" t="e">
        <f t="shared" si="580"/>
        <v>#N/A</v>
      </c>
      <c r="AM2968" t="e">
        <f t="shared" si="581"/>
        <v>#N/A</v>
      </c>
      <c r="AN2968" t="e">
        <f t="shared" si="582"/>
        <v>#N/A</v>
      </c>
      <c r="AO2968" s="261" t="e">
        <f t="shared" si="583"/>
        <v>#N/A</v>
      </c>
      <c r="AP2968" s="261" t="e">
        <f t="shared" si="584"/>
        <v>#N/A</v>
      </c>
      <c r="AQ2968" s="261" t="e">
        <f t="shared" si="585"/>
        <v>#N/A</v>
      </c>
      <c r="BB2968">
        <f t="shared" si="588"/>
        <v>0</v>
      </c>
      <c r="BC2968">
        <f t="shared" si="586"/>
        <v>0</v>
      </c>
      <c r="BD2968" s="28">
        <f t="shared" si="587"/>
        <v>0</v>
      </c>
    </row>
    <row r="2969" spans="37:56" x14ac:dyDescent="0.25">
      <c r="AK2969">
        <v>0</v>
      </c>
      <c r="AL2969" t="e">
        <f t="shared" si="580"/>
        <v>#N/A</v>
      </c>
      <c r="AM2969" t="e">
        <f t="shared" si="581"/>
        <v>#N/A</v>
      </c>
      <c r="AN2969" t="e">
        <f t="shared" si="582"/>
        <v>#N/A</v>
      </c>
      <c r="AO2969" s="261" t="e">
        <f t="shared" si="583"/>
        <v>#N/A</v>
      </c>
      <c r="AP2969" s="261" t="e">
        <f t="shared" si="584"/>
        <v>#N/A</v>
      </c>
      <c r="AQ2969" s="261" t="e">
        <f t="shared" si="585"/>
        <v>#N/A</v>
      </c>
      <c r="BB2969">
        <f t="shared" si="588"/>
        <v>0</v>
      </c>
      <c r="BC2969">
        <f t="shared" si="586"/>
        <v>0</v>
      </c>
      <c r="BD2969" s="28">
        <f t="shared" si="587"/>
        <v>0</v>
      </c>
    </row>
    <row r="2970" spans="37:56" x14ac:dyDescent="0.25">
      <c r="AK2970">
        <v>0</v>
      </c>
      <c r="AL2970" t="e">
        <f t="shared" si="580"/>
        <v>#N/A</v>
      </c>
      <c r="AM2970" t="e">
        <f t="shared" si="581"/>
        <v>#N/A</v>
      </c>
      <c r="AN2970" t="e">
        <f t="shared" si="582"/>
        <v>#N/A</v>
      </c>
      <c r="AO2970" s="261" t="e">
        <f t="shared" si="583"/>
        <v>#N/A</v>
      </c>
      <c r="AP2970" s="261" t="e">
        <f t="shared" si="584"/>
        <v>#N/A</v>
      </c>
      <c r="AQ2970" s="261" t="e">
        <f t="shared" si="585"/>
        <v>#N/A</v>
      </c>
      <c r="BB2970">
        <f t="shared" si="588"/>
        <v>0</v>
      </c>
      <c r="BC2970">
        <f t="shared" si="586"/>
        <v>0</v>
      </c>
      <c r="BD2970" s="28">
        <f t="shared" si="587"/>
        <v>0</v>
      </c>
    </row>
    <row r="2971" spans="37:56" x14ac:dyDescent="0.25">
      <c r="AK2971">
        <v>0</v>
      </c>
      <c r="AL2971" t="e">
        <f t="shared" si="580"/>
        <v>#N/A</v>
      </c>
      <c r="AM2971" t="e">
        <f t="shared" si="581"/>
        <v>#N/A</v>
      </c>
      <c r="AN2971" t="e">
        <f t="shared" si="582"/>
        <v>#N/A</v>
      </c>
      <c r="AO2971" s="261" t="e">
        <f t="shared" si="583"/>
        <v>#N/A</v>
      </c>
      <c r="AP2971" s="261" t="e">
        <f t="shared" si="584"/>
        <v>#N/A</v>
      </c>
      <c r="AQ2971" s="261" t="e">
        <f t="shared" si="585"/>
        <v>#N/A</v>
      </c>
      <c r="BB2971">
        <f t="shared" si="588"/>
        <v>0</v>
      </c>
      <c r="BC2971">
        <f t="shared" si="586"/>
        <v>0</v>
      </c>
      <c r="BD2971" s="28">
        <f t="shared" si="587"/>
        <v>0</v>
      </c>
    </row>
    <row r="2972" spans="37:56" x14ac:dyDescent="0.25">
      <c r="AK2972">
        <v>0</v>
      </c>
      <c r="AL2972" t="e">
        <f t="shared" si="580"/>
        <v>#N/A</v>
      </c>
      <c r="AM2972" t="e">
        <f t="shared" si="581"/>
        <v>#N/A</v>
      </c>
      <c r="AN2972" t="e">
        <f t="shared" si="582"/>
        <v>#N/A</v>
      </c>
      <c r="AO2972" s="261" t="e">
        <f t="shared" si="583"/>
        <v>#N/A</v>
      </c>
      <c r="AP2972" s="261" t="e">
        <f t="shared" si="584"/>
        <v>#N/A</v>
      </c>
      <c r="AQ2972" s="261" t="e">
        <f t="shared" si="585"/>
        <v>#N/A</v>
      </c>
      <c r="BB2972">
        <f t="shared" si="588"/>
        <v>0</v>
      </c>
      <c r="BC2972">
        <f t="shared" si="586"/>
        <v>0</v>
      </c>
      <c r="BD2972" s="28">
        <f t="shared" si="587"/>
        <v>0</v>
      </c>
    </row>
    <row r="2973" spans="37:56" x14ac:dyDescent="0.25">
      <c r="AK2973">
        <v>0</v>
      </c>
      <c r="AL2973" t="e">
        <f t="shared" si="580"/>
        <v>#N/A</v>
      </c>
      <c r="AM2973" t="e">
        <f t="shared" si="581"/>
        <v>#N/A</v>
      </c>
      <c r="AN2973" t="e">
        <f t="shared" si="582"/>
        <v>#N/A</v>
      </c>
      <c r="AO2973" s="261" t="e">
        <f t="shared" si="583"/>
        <v>#N/A</v>
      </c>
      <c r="AP2973" s="261" t="e">
        <f t="shared" si="584"/>
        <v>#N/A</v>
      </c>
      <c r="AQ2973" s="261" t="e">
        <f t="shared" si="585"/>
        <v>#N/A</v>
      </c>
      <c r="BB2973">
        <f t="shared" si="588"/>
        <v>0</v>
      </c>
      <c r="BC2973">
        <f t="shared" si="586"/>
        <v>0</v>
      </c>
      <c r="BD2973" s="28">
        <f t="shared" si="587"/>
        <v>0</v>
      </c>
    </row>
    <row r="2974" spans="37:56" x14ac:dyDescent="0.25">
      <c r="AK2974">
        <v>0</v>
      </c>
      <c r="AL2974" t="e">
        <f t="shared" si="580"/>
        <v>#N/A</v>
      </c>
      <c r="AM2974" t="e">
        <f t="shared" si="581"/>
        <v>#N/A</v>
      </c>
      <c r="AN2974" t="e">
        <f t="shared" si="582"/>
        <v>#N/A</v>
      </c>
      <c r="AO2974" s="261" t="e">
        <f t="shared" si="583"/>
        <v>#N/A</v>
      </c>
      <c r="AP2974" s="261" t="e">
        <f t="shared" si="584"/>
        <v>#N/A</v>
      </c>
      <c r="AQ2974" s="261" t="e">
        <f t="shared" si="585"/>
        <v>#N/A</v>
      </c>
      <c r="BB2974">
        <f t="shared" si="588"/>
        <v>0</v>
      </c>
      <c r="BC2974">
        <f t="shared" si="586"/>
        <v>0</v>
      </c>
      <c r="BD2974" s="28">
        <f t="shared" si="587"/>
        <v>0</v>
      </c>
    </row>
    <row r="2975" spans="37:56" x14ac:dyDescent="0.25">
      <c r="AK2975">
        <v>0</v>
      </c>
      <c r="AL2975" t="e">
        <f t="shared" si="580"/>
        <v>#N/A</v>
      </c>
      <c r="AM2975" t="e">
        <f t="shared" si="581"/>
        <v>#N/A</v>
      </c>
      <c r="AN2975" t="e">
        <f t="shared" si="582"/>
        <v>#N/A</v>
      </c>
      <c r="AO2975" s="261" t="e">
        <f t="shared" si="583"/>
        <v>#N/A</v>
      </c>
      <c r="AP2975" s="261" t="e">
        <f t="shared" si="584"/>
        <v>#N/A</v>
      </c>
      <c r="AQ2975" s="261" t="e">
        <f t="shared" si="585"/>
        <v>#N/A</v>
      </c>
      <c r="BB2975">
        <f t="shared" si="588"/>
        <v>0</v>
      </c>
      <c r="BC2975">
        <f t="shared" si="586"/>
        <v>0</v>
      </c>
      <c r="BD2975" s="28">
        <f t="shared" si="587"/>
        <v>0</v>
      </c>
    </row>
    <row r="2976" spans="37:56" x14ac:dyDescent="0.25">
      <c r="AK2976">
        <v>0</v>
      </c>
      <c r="AL2976" t="e">
        <f t="shared" si="580"/>
        <v>#N/A</v>
      </c>
      <c r="AM2976" t="e">
        <f t="shared" si="581"/>
        <v>#N/A</v>
      </c>
      <c r="AN2976" t="e">
        <f t="shared" si="582"/>
        <v>#N/A</v>
      </c>
      <c r="AO2976" s="261" t="e">
        <f t="shared" si="583"/>
        <v>#N/A</v>
      </c>
      <c r="AP2976" s="261" t="e">
        <f t="shared" si="584"/>
        <v>#N/A</v>
      </c>
      <c r="AQ2976" s="261" t="e">
        <f t="shared" si="585"/>
        <v>#N/A</v>
      </c>
      <c r="BB2976">
        <f t="shared" si="588"/>
        <v>0</v>
      </c>
      <c r="BC2976">
        <f t="shared" si="586"/>
        <v>0</v>
      </c>
      <c r="BD2976" s="28">
        <f t="shared" si="587"/>
        <v>0</v>
      </c>
    </row>
    <row r="2977" spans="37:56" x14ac:dyDescent="0.25">
      <c r="AK2977">
        <v>0</v>
      </c>
      <c r="AL2977" t="e">
        <f t="shared" si="580"/>
        <v>#N/A</v>
      </c>
      <c r="AM2977" t="e">
        <f t="shared" si="581"/>
        <v>#N/A</v>
      </c>
      <c r="AN2977" t="e">
        <f t="shared" si="582"/>
        <v>#N/A</v>
      </c>
      <c r="AO2977" s="261" t="e">
        <f t="shared" si="583"/>
        <v>#N/A</v>
      </c>
      <c r="AP2977" s="261" t="e">
        <f t="shared" si="584"/>
        <v>#N/A</v>
      </c>
      <c r="AQ2977" s="261" t="e">
        <f t="shared" si="585"/>
        <v>#N/A</v>
      </c>
      <c r="BB2977">
        <f t="shared" si="588"/>
        <v>0</v>
      </c>
      <c r="BC2977">
        <f t="shared" si="586"/>
        <v>0</v>
      </c>
      <c r="BD2977" s="28">
        <f t="shared" si="587"/>
        <v>0</v>
      </c>
    </row>
    <row r="2978" spans="37:56" x14ac:dyDescent="0.25">
      <c r="AK2978">
        <v>0</v>
      </c>
      <c r="AL2978" t="e">
        <f t="shared" si="580"/>
        <v>#N/A</v>
      </c>
      <c r="AM2978" t="e">
        <f t="shared" si="581"/>
        <v>#N/A</v>
      </c>
      <c r="AN2978" t="e">
        <f t="shared" si="582"/>
        <v>#N/A</v>
      </c>
      <c r="AO2978" s="261" t="e">
        <f t="shared" si="583"/>
        <v>#N/A</v>
      </c>
      <c r="AP2978" s="261" t="e">
        <f t="shared" si="584"/>
        <v>#N/A</v>
      </c>
      <c r="AQ2978" s="261" t="e">
        <f t="shared" si="585"/>
        <v>#N/A</v>
      </c>
      <c r="BB2978">
        <f t="shared" si="588"/>
        <v>0</v>
      </c>
      <c r="BC2978">
        <f t="shared" si="586"/>
        <v>0</v>
      </c>
      <c r="BD2978" s="28">
        <f t="shared" si="587"/>
        <v>0</v>
      </c>
    </row>
    <row r="2979" spans="37:56" x14ac:dyDescent="0.25">
      <c r="AK2979">
        <v>0</v>
      </c>
      <c r="AL2979" t="e">
        <f t="shared" si="580"/>
        <v>#N/A</v>
      </c>
      <c r="AM2979" t="e">
        <f t="shared" si="581"/>
        <v>#N/A</v>
      </c>
      <c r="AN2979" t="e">
        <f t="shared" si="582"/>
        <v>#N/A</v>
      </c>
      <c r="AO2979" s="261" t="e">
        <f t="shared" si="583"/>
        <v>#N/A</v>
      </c>
      <c r="AP2979" s="261" t="e">
        <f t="shared" si="584"/>
        <v>#N/A</v>
      </c>
      <c r="AQ2979" s="261" t="e">
        <f t="shared" si="585"/>
        <v>#N/A</v>
      </c>
      <c r="BB2979">
        <f t="shared" si="588"/>
        <v>0</v>
      </c>
      <c r="BC2979">
        <f t="shared" si="586"/>
        <v>0</v>
      </c>
      <c r="BD2979" s="28">
        <f t="shared" si="587"/>
        <v>0</v>
      </c>
    </row>
    <row r="2980" spans="37:56" x14ac:dyDescent="0.25">
      <c r="AK2980">
        <v>0</v>
      </c>
      <c r="AL2980" t="e">
        <f t="shared" si="580"/>
        <v>#N/A</v>
      </c>
      <c r="AM2980" t="e">
        <f t="shared" si="581"/>
        <v>#N/A</v>
      </c>
      <c r="AN2980" t="e">
        <f t="shared" si="582"/>
        <v>#N/A</v>
      </c>
      <c r="AO2980" s="261" t="e">
        <f t="shared" si="583"/>
        <v>#N/A</v>
      </c>
      <c r="AP2980" s="261" t="e">
        <f t="shared" si="584"/>
        <v>#N/A</v>
      </c>
      <c r="AQ2980" s="261" t="e">
        <f t="shared" si="585"/>
        <v>#N/A</v>
      </c>
      <c r="BB2980">
        <f t="shared" si="588"/>
        <v>0</v>
      </c>
      <c r="BC2980">
        <f t="shared" si="586"/>
        <v>0</v>
      </c>
      <c r="BD2980" s="28">
        <f t="shared" si="587"/>
        <v>0</v>
      </c>
    </row>
    <row r="2981" spans="37:56" x14ac:dyDescent="0.25">
      <c r="AK2981">
        <v>0</v>
      </c>
      <c r="AL2981" t="e">
        <f t="shared" si="580"/>
        <v>#N/A</v>
      </c>
      <c r="AM2981" t="e">
        <f t="shared" si="581"/>
        <v>#N/A</v>
      </c>
      <c r="AN2981" t="e">
        <f t="shared" si="582"/>
        <v>#N/A</v>
      </c>
      <c r="AO2981" s="261" t="e">
        <f t="shared" si="583"/>
        <v>#N/A</v>
      </c>
      <c r="AP2981" s="261" t="e">
        <f t="shared" si="584"/>
        <v>#N/A</v>
      </c>
      <c r="AQ2981" s="261" t="e">
        <f t="shared" si="585"/>
        <v>#N/A</v>
      </c>
      <c r="BB2981">
        <f t="shared" si="588"/>
        <v>0</v>
      </c>
      <c r="BC2981">
        <f t="shared" si="586"/>
        <v>0</v>
      </c>
      <c r="BD2981" s="28">
        <f t="shared" si="587"/>
        <v>0</v>
      </c>
    </row>
    <row r="2982" spans="37:56" x14ac:dyDescent="0.25">
      <c r="AK2982">
        <v>0</v>
      </c>
      <c r="AL2982" t="e">
        <f t="shared" si="580"/>
        <v>#N/A</v>
      </c>
      <c r="AM2982" t="e">
        <f t="shared" si="581"/>
        <v>#N/A</v>
      </c>
      <c r="AN2982" t="e">
        <f t="shared" si="582"/>
        <v>#N/A</v>
      </c>
      <c r="AO2982" s="261" t="e">
        <f t="shared" si="583"/>
        <v>#N/A</v>
      </c>
      <c r="AP2982" s="261" t="e">
        <f t="shared" si="584"/>
        <v>#N/A</v>
      </c>
      <c r="AQ2982" s="261" t="e">
        <f t="shared" si="585"/>
        <v>#N/A</v>
      </c>
      <c r="BB2982">
        <f t="shared" si="588"/>
        <v>0</v>
      </c>
      <c r="BC2982">
        <f t="shared" si="586"/>
        <v>0</v>
      </c>
      <c r="BD2982" s="28">
        <f t="shared" si="587"/>
        <v>0</v>
      </c>
    </row>
    <row r="2983" spans="37:56" x14ac:dyDescent="0.25">
      <c r="AK2983">
        <v>0</v>
      </c>
      <c r="AL2983" t="e">
        <f t="shared" si="580"/>
        <v>#N/A</v>
      </c>
      <c r="AM2983" t="e">
        <f t="shared" si="581"/>
        <v>#N/A</v>
      </c>
      <c r="AN2983" t="e">
        <f t="shared" si="582"/>
        <v>#N/A</v>
      </c>
      <c r="AO2983" s="261" t="e">
        <f t="shared" si="583"/>
        <v>#N/A</v>
      </c>
      <c r="AP2983" s="261" t="e">
        <f t="shared" si="584"/>
        <v>#N/A</v>
      </c>
      <c r="AQ2983" s="261" t="e">
        <f t="shared" si="585"/>
        <v>#N/A</v>
      </c>
      <c r="BB2983">
        <f t="shared" si="588"/>
        <v>0</v>
      </c>
      <c r="BC2983">
        <f t="shared" si="586"/>
        <v>0</v>
      </c>
      <c r="BD2983" s="28">
        <f t="shared" si="587"/>
        <v>0</v>
      </c>
    </row>
    <row r="2984" spans="37:56" x14ac:dyDescent="0.25">
      <c r="AK2984">
        <v>0</v>
      </c>
      <c r="AL2984" t="e">
        <f t="shared" si="580"/>
        <v>#N/A</v>
      </c>
      <c r="AM2984" t="e">
        <f t="shared" si="581"/>
        <v>#N/A</v>
      </c>
      <c r="AN2984" t="e">
        <f t="shared" si="582"/>
        <v>#N/A</v>
      </c>
      <c r="AO2984" s="261" t="e">
        <f t="shared" si="583"/>
        <v>#N/A</v>
      </c>
      <c r="AP2984" s="261" t="e">
        <f t="shared" si="584"/>
        <v>#N/A</v>
      </c>
      <c r="AQ2984" s="261" t="e">
        <f t="shared" si="585"/>
        <v>#N/A</v>
      </c>
      <c r="BB2984">
        <f t="shared" si="588"/>
        <v>0</v>
      </c>
      <c r="BC2984">
        <f t="shared" si="586"/>
        <v>0</v>
      </c>
      <c r="BD2984" s="28">
        <f t="shared" si="587"/>
        <v>0</v>
      </c>
    </row>
    <row r="2985" spans="37:56" x14ac:dyDescent="0.25">
      <c r="AK2985">
        <v>0</v>
      </c>
      <c r="AL2985" t="e">
        <f t="shared" si="580"/>
        <v>#N/A</v>
      </c>
      <c r="AM2985" t="e">
        <f t="shared" si="581"/>
        <v>#N/A</v>
      </c>
      <c r="AN2985" t="e">
        <f t="shared" si="582"/>
        <v>#N/A</v>
      </c>
      <c r="AO2985" s="261" t="e">
        <f t="shared" si="583"/>
        <v>#N/A</v>
      </c>
      <c r="AP2985" s="261" t="e">
        <f t="shared" si="584"/>
        <v>#N/A</v>
      </c>
      <c r="AQ2985" s="261" t="e">
        <f t="shared" si="585"/>
        <v>#N/A</v>
      </c>
      <c r="BB2985">
        <f t="shared" si="588"/>
        <v>0</v>
      </c>
      <c r="BC2985">
        <f t="shared" si="586"/>
        <v>0</v>
      </c>
      <c r="BD2985" s="28">
        <f t="shared" si="587"/>
        <v>0</v>
      </c>
    </row>
    <row r="2986" spans="37:56" x14ac:dyDescent="0.25">
      <c r="AK2986">
        <v>0</v>
      </c>
      <c r="AL2986" t="e">
        <f t="shared" si="580"/>
        <v>#N/A</v>
      </c>
      <c r="AM2986" t="e">
        <f t="shared" si="581"/>
        <v>#N/A</v>
      </c>
      <c r="AN2986" t="e">
        <f t="shared" si="582"/>
        <v>#N/A</v>
      </c>
      <c r="AO2986" s="261" t="e">
        <f t="shared" si="583"/>
        <v>#N/A</v>
      </c>
      <c r="AP2986" s="261" t="e">
        <f t="shared" si="584"/>
        <v>#N/A</v>
      </c>
      <c r="AQ2986" s="261" t="e">
        <f t="shared" si="585"/>
        <v>#N/A</v>
      </c>
      <c r="BB2986">
        <f t="shared" si="588"/>
        <v>0</v>
      </c>
      <c r="BC2986">
        <f t="shared" si="586"/>
        <v>0</v>
      </c>
      <c r="BD2986" s="28">
        <f t="shared" si="587"/>
        <v>0</v>
      </c>
    </row>
    <row r="2987" spans="37:56" x14ac:dyDescent="0.25">
      <c r="AK2987">
        <v>0</v>
      </c>
      <c r="AL2987" t="e">
        <f t="shared" si="580"/>
        <v>#N/A</v>
      </c>
      <c r="AM2987" t="e">
        <f t="shared" si="581"/>
        <v>#N/A</v>
      </c>
      <c r="AN2987" t="e">
        <f t="shared" si="582"/>
        <v>#N/A</v>
      </c>
      <c r="AO2987" s="261" t="e">
        <f t="shared" si="583"/>
        <v>#N/A</v>
      </c>
      <c r="AP2987" s="261" t="e">
        <f t="shared" si="584"/>
        <v>#N/A</v>
      </c>
      <c r="AQ2987" s="261" t="e">
        <f t="shared" si="585"/>
        <v>#N/A</v>
      </c>
      <c r="BB2987">
        <f t="shared" si="588"/>
        <v>0</v>
      </c>
      <c r="BC2987">
        <f t="shared" si="586"/>
        <v>0</v>
      </c>
      <c r="BD2987" s="28">
        <f t="shared" si="587"/>
        <v>0</v>
      </c>
    </row>
    <row r="2988" spans="37:56" x14ac:dyDescent="0.25">
      <c r="AK2988">
        <v>0</v>
      </c>
      <c r="AL2988" t="e">
        <f t="shared" si="580"/>
        <v>#N/A</v>
      </c>
      <c r="AM2988" t="e">
        <f t="shared" si="581"/>
        <v>#N/A</v>
      </c>
      <c r="AN2988" t="e">
        <f t="shared" si="582"/>
        <v>#N/A</v>
      </c>
      <c r="AO2988" s="261" t="e">
        <f t="shared" si="583"/>
        <v>#N/A</v>
      </c>
      <c r="AP2988" s="261" t="e">
        <f t="shared" si="584"/>
        <v>#N/A</v>
      </c>
      <c r="AQ2988" s="261" t="e">
        <f t="shared" si="585"/>
        <v>#N/A</v>
      </c>
      <c r="BB2988">
        <f t="shared" si="588"/>
        <v>0</v>
      </c>
      <c r="BC2988">
        <f t="shared" si="586"/>
        <v>0</v>
      </c>
      <c r="BD2988" s="28">
        <f t="shared" si="587"/>
        <v>0</v>
      </c>
    </row>
    <row r="2989" spans="37:56" x14ac:dyDescent="0.25">
      <c r="AK2989">
        <v>0</v>
      </c>
      <c r="AL2989" t="e">
        <f t="shared" si="580"/>
        <v>#N/A</v>
      </c>
      <c r="AM2989" t="e">
        <f t="shared" si="581"/>
        <v>#N/A</v>
      </c>
      <c r="AN2989" t="e">
        <f t="shared" si="582"/>
        <v>#N/A</v>
      </c>
      <c r="AO2989" s="261" t="e">
        <f t="shared" si="583"/>
        <v>#N/A</v>
      </c>
      <c r="AP2989" s="261" t="e">
        <f t="shared" si="584"/>
        <v>#N/A</v>
      </c>
      <c r="AQ2989" s="261" t="e">
        <f t="shared" si="585"/>
        <v>#N/A</v>
      </c>
      <c r="BB2989">
        <f t="shared" si="588"/>
        <v>0</v>
      </c>
      <c r="BC2989">
        <f t="shared" si="586"/>
        <v>0</v>
      </c>
      <c r="BD2989" s="28">
        <f t="shared" si="587"/>
        <v>0</v>
      </c>
    </row>
    <row r="2990" spans="37:56" x14ac:dyDescent="0.25">
      <c r="AK2990">
        <v>0</v>
      </c>
      <c r="AL2990" t="e">
        <f t="shared" si="580"/>
        <v>#N/A</v>
      </c>
      <c r="AM2990" t="e">
        <f t="shared" si="581"/>
        <v>#N/A</v>
      </c>
      <c r="AN2990" t="e">
        <f t="shared" si="582"/>
        <v>#N/A</v>
      </c>
      <c r="AO2990" s="261" t="e">
        <f t="shared" si="583"/>
        <v>#N/A</v>
      </c>
      <c r="AP2990" s="261" t="e">
        <f t="shared" si="584"/>
        <v>#N/A</v>
      </c>
      <c r="AQ2990" s="261" t="e">
        <f t="shared" si="585"/>
        <v>#N/A</v>
      </c>
      <c r="BB2990">
        <f t="shared" si="588"/>
        <v>0</v>
      </c>
      <c r="BC2990">
        <f t="shared" si="586"/>
        <v>0</v>
      </c>
      <c r="BD2990" s="28">
        <f t="shared" si="587"/>
        <v>0</v>
      </c>
    </row>
    <row r="2991" spans="37:56" x14ac:dyDescent="0.25">
      <c r="AK2991">
        <v>0</v>
      </c>
      <c r="AL2991" t="e">
        <f t="shared" si="580"/>
        <v>#N/A</v>
      </c>
      <c r="AM2991" t="e">
        <f t="shared" si="581"/>
        <v>#N/A</v>
      </c>
      <c r="AN2991" t="e">
        <f t="shared" si="582"/>
        <v>#N/A</v>
      </c>
      <c r="AO2991" s="261" t="e">
        <f t="shared" si="583"/>
        <v>#N/A</v>
      </c>
      <c r="AP2991" s="261" t="e">
        <f t="shared" si="584"/>
        <v>#N/A</v>
      </c>
      <c r="AQ2991" s="261" t="e">
        <f t="shared" si="585"/>
        <v>#N/A</v>
      </c>
      <c r="BB2991">
        <f t="shared" si="588"/>
        <v>0</v>
      </c>
      <c r="BC2991">
        <f t="shared" si="586"/>
        <v>0</v>
      </c>
      <c r="BD2991" s="28">
        <f t="shared" si="587"/>
        <v>0</v>
      </c>
    </row>
    <row r="2992" spans="37:56" x14ac:dyDescent="0.25">
      <c r="AK2992">
        <v>0</v>
      </c>
      <c r="AL2992" t="e">
        <f t="shared" si="580"/>
        <v>#N/A</v>
      </c>
      <c r="AM2992" t="e">
        <f t="shared" si="581"/>
        <v>#N/A</v>
      </c>
      <c r="AN2992" t="e">
        <f t="shared" si="582"/>
        <v>#N/A</v>
      </c>
      <c r="AO2992" s="261" t="e">
        <f t="shared" si="583"/>
        <v>#N/A</v>
      </c>
      <c r="AP2992" s="261" t="e">
        <f t="shared" si="584"/>
        <v>#N/A</v>
      </c>
      <c r="AQ2992" s="261" t="e">
        <f t="shared" si="585"/>
        <v>#N/A</v>
      </c>
      <c r="BB2992">
        <f t="shared" si="588"/>
        <v>0</v>
      </c>
      <c r="BC2992">
        <f t="shared" si="586"/>
        <v>0</v>
      </c>
      <c r="BD2992" s="28">
        <f t="shared" si="587"/>
        <v>0</v>
      </c>
    </row>
    <row r="2993" spans="37:56" x14ac:dyDescent="0.25">
      <c r="AK2993">
        <v>0</v>
      </c>
      <c r="AL2993" t="e">
        <f t="shared" si="580"/>
        <v>#N/A</v>
      </c>
      <c r="AM2993" t="e">
        <f t="shared" si="581"/>
        <v>#N/A</v>
      </c>
      <c r="AN2993" t="e">
        <f t="shared" si="582"/>
        <v>#N/A</v>
      </c>
      <c r="AO2993" s="261" t="e">
        <f t="shared" si="583"/>
        <v>#N/A</v>
      </c>
      <c r="AP2993" s="261" t="e">
        <f t="shared" si="584"/>
        <v>#N/A</v>
      </c>
      <c r="AQ2993" s="261" t="e">
        <f t="shared" si="585"/>
        <v>#N/A</v>
      </c>
      <c r="BB2993">
        <f t="shared" si="588"/>
        <v>0</v>
      </c>
      <c r="BC2993">
        <f t="shared" si="586"/>
        <v>0</v>
      </c>
      <c r="BD2993" s="28">
        <f t="shared" si="587"/>
        <v>0</v>
      </c>
    </row>
    <row r="2994" spans="37:56" x14ac:dyDescent="0.25">
      <c r="AK2994">
        <v>0</v>
      </c>
      <c r="AL2994" t="e">
        <f t="shared" si="580"/>
        <v>#N/A</v>
      </c>
      <c r="AM2994" t="e">
        <f t="shared" si="581"/>
        <v>#N/A</v>
      </c>
      <c r="AN2994" t="e">
        <f t="shared" si="582"/>
        <v>#N/A</v>
      </c>
      <c r="AO2994" s="261" t="e">
        <f t="shared" si="583"/>
        <v>#N/A</v>
      </c>
      <c r="AP2994" s="261" t="e">
        <f t="shared" si="584"/>
        <v>#N/A</v>
      </c>
      <c r="AQ2994" s="261" t="e">
        <f t="shared" si="585"/>
        <v>#N/A</v>
      </c>
      <c r="BB2994">
        <f t="shared" si="588"/>
        <v>0</v>
      </c>
      <c r="BC2994">
        <f t="shared" si="586"/>
        <v>0</v>
      </c>
      <c r="BD2994" s="28">
        <f t="shared" si="587"/>
        <v>0</v>
      </c>
    </row>
    <row r="2995" spans="37:56" x14ac:dyDescent="0.25">
      <c r="AK2995">
        <v>0</v>
      </c>
      <c r="AL2995" t="e">
        <f t="shared" si="580"/>
        <v>#N/A</v>
      </c>
      <c r="AM2995" t="e">
        <f t="shared" si="581"/>
        <v>#N/A</v>
      </c>
      <c r="AN2995" t="e">
        <f t="shared" si="582"/>
        <v>#N/A</v>
      </c>
      <c r="AO2995" s="261" t="e">
        <f t="shared" si="583"/>
        <v>#N/A</v>
      </c>
      <c r="AP2995" s="261" t="e">
        <f t="shared" si="584"/>
        <v>#N/A</v>
      </c>
      <c r="AQ2995" s="261" t="e">
        <f t="shared" si="585"/>
        <v>#N/A</v>
      </c>
      <c r="BB2995">
        <f t="shared" si="588"/>
        <v>0</v>
      </c>
      <c r="BC2995">
        <f t="shared" si="586"/>
        <v>0</v>
      </c>
      <c r="BD2995" s="28">
        <f t="shared" si="587"/>
        <v>0</v>
      </c>
    </row>
    <row r="2996" spans="37:56" x14ac:dyDescent="0.25">
      <c r="AK2996">
        <v>0</v>
      </c>
      <c r="AL2996" t="e">
        <f t="shared" si="580"/>
        <v>#N/A</v>
      </c>
      <c r="AM2996" t="e">
        <f t="shared" si="581"/>
        <v>#N/A</v>
      </c>
      <c r="AN2996" t="e">
        <f t="shared" si="582"/>
        <v>#N/A</v>
      </c>
      <c r="AO2996" s="261" t="e">
        <f t="shared" si="583"/>
        <v>#N/A</v>
      </c>
      <c r="AP2996" s="261" t="e">
        <f t="shared" si="584"/>
        <v>#N/A</v>
      </c>
      <c r="AQ2996" s="261" t="e">
        <f t="shared" si="585"/>
        <v>#N/A</v>
      </c>
      <c r="BB2996">
        <f t="shared" si="588"/>
        <v>0</v>
      </c>
      <c r="BC2996">
        <f t="shared" si="586"/>
        <v>0</v>
      </c>
      <c r="BD2996" s="28">
        <f t="shared" si="587"/>
        <v>0</v>
      </c>
    </row>
    <row r="2997" spans="37:56" x14ac:dyDescent="0.25">
      <c r="AK2997">
        <v>0</v>
      </c>
      <c r="AL2997" t="e">
        <f t="shared" si="580"/>
        <v>#N/A</v>
      </c>
      <c r="AM2997" t="e">
        <f t="shared" si="581"/>
        <v>#N/A</v>
      </c>
      <c r="AN2997" t="e">
        <f t="shared" si="582"/>
        <v>#N/A</v>
      </c>
      <c r="AO2997" s="261" t="e">
        <f t="shared" si="583"/>
        <v>#N/A</v>
      </c>
      <c r="AP2997" s="261" t="e">
        <f t="shared" si="584"/>
        <v>#N/A</v>
      </c>
      <c r="AQ2997" s="261" t="e">
        <f t="shared" si="585"/>
        <v>#N/A</v>
      </c>
      <c r="BB2997">
        <f t="shared" si="588"/>
        <v>0</v>
      </c>
      <c r="BC2997">
        <f t="shared" si="586"/>
        <v>0</v>
      </c>
      <c r="BD2997" s="28">
        <f t="shared" si="587"/>
        <v>0</v>
      </c>
    </row>
    <row r="2998" spans="37:56" x14ac:dyDescent="0.25">
      <c r="AK2998">
        <v>0</v>
      </c>
      <c r="AL2998" t="e">
        <f t="shared" si="580"/>
        <v>#N/A</v>
      </c>
      <c r="AM2998" t="e">
        <f t="shared" si="581"/>
        <v>#N/A</v>
      </c>
      <c r="AN2998" t="e">
        <f t="shared" si="582"/>
        <v>#N/A</v>
      </c>
      <c r="AO2998" s="261" t="e">
        <f t="shared" si="583"/>
        <v>#N/A</v>
      </c>
      <c r="AP2998" s="261" t="e">
        <f t="shared" si="584"/>
        <v>#N/A</v>
      </c>
      <c r="AQ2998" s="261" t="e">
        <f t="shared" si="585"/>
        <v>#N/A</v>
      </c>
      <c r="BB2998">
        <f t="shared" si="588"/>
        <v>0</v>
      </c>
      <c r="BC2998">
        <f t="shared" si="586"/>
        <v>0</v>
      </c>
      <c r="BD2998" s="28">
        <f t="shared" si="587"/>
        <v>0</v>
      </c>
    </row>
    <row r="2999" spans="37:56" x14ac:dyDescent="0.25">
      <c r="AK2999">
        <v>0</v>
      </c>
      <c r="AL2999" t="e">
        <f t="shared" si="580"/>
        <v>#N/A</v>
      </c>
      <c r="AM2999" t="e">
        <f t="shared" si="581"/>
        <v>#N/A</v>
      </c>
      <c r="AN2999" t="e">
        <f t="shared" si="582"/>
        <v>#N/A</v>
      </c>
      <c r="AO2999" s="261" t="e">
        <f t="shared" si="583"/>
        <v>#N/A</v>
      </c>
      <c r="AP2999" s="261" t="e">
        <f t="shared" si="584"/>
        <v>#N/A</v>
      </c>
      <c r="AQ2999" s="261" t="e">
        <f t="shared" si="585"/>
        <v>#N/A</v>
      </c>
      <c r="BB2999">
        <f t="shared" si="588"/>
        <v>0</v>
      </c>
      <c r="BC2999">
        <f t="shared" si="586"/>
        <v>0</v>
      </c>
      <c r="BD2999" s="28">
        <f t="shared" si="587"/>
        <v>0</v>
      </c>
    </row>
    <row r="3000" spans="37:56" x14ac:dyDescent="0.25">
      <c r="AK3000">
        <v>0</v>
      </c>
      <c r="AL3000" t="e">
        <f t="shared" si="580"/>
        <v>#N/A</v>
      </c>
      <c r="AM3000" t="e">
        <f t="shared" si="581"/>
        <v>#N/A</v>
      </c>
      <c r="AN3000" t="e">
        <f t="shared" si="582"/>
        <v>#N/A</v>
      </c>
      <c r="AO3000" s="261" t="e">
        <f t="shared" si="583"/>
        <v>#N/A</v>
      </c>
      <c r="AP3000" s="261" t="e">
        <f t="shared" si="584"/>
        <v>#N/A</v>
      </c>
      <c r="AQ3000" s="261" t="e">
        <f t="shared" si="585"/>
        <v>#N/A</v>
      </c>
      <c r="BB3000">
        <f t="shared" si="588"/>
        <v>0</v>
      </c>
      <c r="BC3000">
        <f t="shared" si="586"/>
        <v>0</v>
      </c>
      <c r="BD3000" s="28">
        <f t="shared" si="587"/>
        <v>0</v>
      </c>
    </row>
    <row r="3001" spans="37:56" x14ac:dyDescent="0.25">
      <c r="AK3001">
        <v>0</v>
      </c>
      <c r="AL3001" t="e">
        <f t="shared" si="580"/>
        <v>#N/A</v>
      </c>
      <c r="AM3001" t="e">
        <f t="shared" si="581"/>
        <v>#N/A</v>
      </c>
      <c r="AN3001" t="e">
        <f t="shared" si="582"/>
        <v>#N/A</v>
      </c>
      <c r="AO3001" s="261" t="e">
        <f t="shared" si="583"/>
        <v>#N/A</v>
      </c>
      <c r="AP3001" s="261" t="e">
        <f t="shared" si="584"/>
        <v>#N/A</v>
      </c>
      <c r="AQ3001" s="261" t="e">
        <f t="shared" si="585"/>
        <v>#N/A</v>
      </c>
      <c r="BB3001">
        <f t="shared" si="588"/>
        <v>0</v>
      </c>
      <c r="BC3001">
        <f t="shared" si="586"/>
        <v>0</v>
      </c>
      <c r="BD3001" s="28">
        <f t="shared" si="587"/>
        <v>0</v>
      </c>
    </row>
    <row r="3002" spans="37:56" x14ac:dyDescent="0.25">
      <c r="AK3002">
        <v>0</v>
      </c>
      <c r="AL3002" t="e">
        <f t="shared" si="580"/>
        <v>#N/A</v>
      </c>
      <c r="AM3002" t="e">
        <f t="shared" si="581"/>
        <v>#N/A</v>
      </c>
      <c r="AN3002" t="e">
        <f t="shared" si="582"/>
        <v>#N/A</v>
      </c>
      <c r="AO3002" s="261" t="e">
        <f t="shared" si="583"/>
        <v>#N/A</v>
      </c>
      <c r="AP3002" s="261" t="e">
        <f t="shared" si="584"/>
        <v>#N/A</v>
      </c>
      <c r="AQ3002" s="261" t="e">
        <f t="shared" si="585"/>
        <v>#N/A</v>
      </c>
      <c r="BB3002">
        <f t="shared" si="588"/>
        <v>0</v>
      </c>
      <c r="BC3002">
        <f t="shared" si="586"/>
        <v>0</v>
      </c>
      <c r="BD3002" s="28">
        <f t="shared" si="587"/>
        <v>0</v>
      </c>
    </row>
    <row r="3003" spans="37:56" x14ac:dyDescent="0.25">
      <c r="AK3003">
        <v>0</v>
      </c>
      <c r="AL3003" t="e">
        <f t="shared" si="580"/>
        <v>#N/A</v>
      </c>
      <c r="AM3003" t="e">
        <f t="shared" si="581"/>
        <v>#N/A</v>
      </c>
      <c r="AN3003" t="e">
        <f t="shared" si="582"/>
        <v>#N/A</v>
      </c>
      <c r="AO3003" s="261" t="e">
        <f t="shared" si="583"/>
        <v>#N/A</v>
      </c>
      <c r="AP3003" s="261" t="e">
        <f t="shared" si="584"/>
        <v>#N/A</v>
      </c>
      <c r="AQ3003" s="261" t="e">
        <f t="shared" si="585"/>
        <v>#N/A</v>
      </c>
      <c r="BB3003">
        <f t="shared" si="588"/>
        <v>0</v>
      </c>
      <c r="BC3003">
        <f t="shared" si="586"/>
        <v>0</v>
      </c>
      <c r="BD3003" s="28">
        <f t="shared" si="587"/>
        <v>0</v>
      </c>
    </row>
    <row r="3004" spans="37:56" x14ac:dyDescent="0.25">
      <c r="AK3004">
        <v>0</v>
      </c>
      <c r="AL3004" t="e">
        <f t="shared" si="580"/>
        <v>#N/A</v>
      </c>
      <c r="AM3004" t="e">
        <f t="shared" si="581"/>
        <v>#N/A</v>
      </c>
      <c r="AN3004" t="e">
        <f t="shared" si="582"/>
        <v>#N/A</v>
      </c>
      <c r="AO3004" s="261" t="e">
        <f t="shared" si="583"/>
        <v>#N/A</v>
      </c>
      <c r="AP3004" s="261" t="e">
        <f t="shared" si="584"/>
        <v>#N/A</v>
      </c>
      <c r="AQ3004" s="261" t="e">
        <f t="shared" si="585"/>
        <v>#N/A</v>
      </c>
      <c r="BB3004">
        <f t="shared" si="588"/>
        <v>0</v>
      </c>
      <c r="BC3004">
        <f t="shared" si="586"/>
        <v>0</v>
      </c>
      <c r="BD3004" s="28">
        <f t="shared" si="587"/>
        <v>0</v>
      </c>
    </row>
    <row r="3005" spans="37:56" x14ac:dyDescent="0.25">
      <c r="AK3005">
        <v>0</v>
      </c>
      <c r="AL3005" t="e">
        <f t="shared" si="580"/>
        <v>#N/A</v>
      </c>
      <c r="AM3005" t="e">
        <f t="shared" si="581"/>
        <v>#N/A</v>
      </c>
      <c r="AN3005" t="e">
        <f t="shared" si="582"/>
        <v>#N/A</v>
      </c>
      <c r="AO3005" s="261" t="e">
        <f t="shared" si="583"/>
        <v>#N/A</v>
      </c>
      <c r="AP3005" s="261" t="e">
        <f t="shared" si="584"/>
        <v>#N/A</v>
      </c>
      <c r="AQ3005" s="261" t="e">
        <f t="shared" si="585"/>
        <v>#N/A</v>
      </c>
      <c r="BB3005">
        <f t="shared" si="588"/>
        <v>0</v>
      </c>
      <c r="BC3005">
        <f t="shared" si="586"/>
        <v>0</v>
      </c>
      <c r="BD3005" s="28">
        <f t="shared" si="587"/>
        <v>0</v>
      </c>
    </row>
    <row r="3006" spans="37:56" x14ac:dyDescent="0.25">
      <c r="AK3006">
        <v>0</v>
      </c>
      <c r="AL3006" t="e">
        <f t="shared" si="580"/>
        <v>#N/A</v>
      </c>
      <c r="AM3006" t="e">
        <f t="shared" si="581"/>
        <v>#N/A</v>
      </c>
      <c r="AN3006" t="e">
        <f t="shared" si="582"/>
        <v>#N/A</v>
      </c>
      <c r="AO3006" s="261" t="e">
        <f t="shared" si="583"/>
        <v>#N/A</v>
      </c>
      <c r="AP3006" s="261" t="e">
        <f t="shared" si="584"/>
        <v>#N/A</v>
      </c>
      <c r="AQ3006" s="261" t="e">
        <f t="shared" si="585"/>
        <v>#N/A</v>
      </c>
      <c r="BB3006">
        <f t="shared" si="588"/>
        <v>0</v>
      </c>
      <c r="BC3006">
        <f t="shared" si="586"/>
        <v>0</v>
      </c>
      <c r="BD3006" s="28">
        <f t="shared" si="587"/>
        <v>0</v>
      </c>
    </row>
    <row r="3007" spans="37:56" x14ac:dyDescent="0.25">
      <c r="AK3007">
        <v>0</v>
      </c>
      <c r="AL3007" t="e">
        <f t="shared" si="580"/>
        <v>#N/A</v>
      </c>
      <c r="AM3007" t="e">
        <f t="shared" si="581"/>
        <v>#N/A</v>
      </c>
      <c r="AN3007" t="e">
        <f t="shared" si="582"/>
        <v>#N/A</v>
      </c>
      <c r="AO3007" s="261" t="e">
        <f t="shared" si="583"/>
        <v>#N/A</v>
      </c>
      <c r="AP3007" s="261" t="e">
        <f t="shared" si="584"/>
        <v>#N/A</v>
      </c>
      <c r="AQ3007" s="261" t="e">
        <f t="shared" si="585"/>
        <v>#N/A</v>
      </c>
      <c r="BB3007">
        <f t="shared" si="588"/>
        <v>0</v>
      </c>
      <c r="BC3007">
        <f t="shared" si="586"/>
        <v>0</v>
      </c>
      <c r="BD3007" s="28">
        <f t="shared" si="587"/>
        <v>0</v>
      </c>
    </row>
    <row r="3008" spans="37:56" x14ac:dyDescent="0.25">
      <c r="AK3008">
        <v>0</v>
      </c>
      <c r="AL3008" t="e">
        <f t="shared" si="580"/>
        <v>#N/A</v>
      </c>
      <c r="AM3008" t="e">
        <f t="shared" si="581"/>
        <v>#N/A</v>
      </c>
      <c r="AN3008" t="e">
        <f t="shared" si="582"/>
        <v>#N/A</v>
      </c>
      <c r="AO3008" s="261" t="e">
        <f t="shared" si="583"/>
        <v>#N/A</v>
      </c>
      <c r="AP3008" s="261" t="e">
        <f t="shared" si="584"/>
        <v>#N/A</v>
      </c>
      <c r="AQ3008" s="261" t="e">
        <f t="shared" si="585"/>
        <v>#N/A</v>
      </c>
      <c r="BB3008">
        <f t="shared" si="588"/>
        <v>0</v>
      </c>
      <c r="BC3008">
        <f t="shared" si="586"/>
        <v>0</v>
      </c>
      <c r="BD3008" s="28">
        <f t="shared" si="587"/>
        <v>0</v>
      </c>
    </row>
    <row r="3009" spans="37:56" x14ac:dyDescent="0.25">
      <c r="AK3009">
        <v>0</v>
      </c>
      <c r="AL3009" t="e">
        <f t="shared" si="580"/>
        <v>#N/A</v>
      </c>
      <c r="AM3009" t="e">
        <f t="shared" si="581"/>
        <v>#N/A</v>
      </c>
      <c r="AN3009" t="e">
        <f t="shared" si="582"/>
        <v>#N/A</v>
      </c>
      <c r="AO3009" s="261" t="e">
        <f t="shared" si="583"/>
        <v>#N/A</v>
      </c>
      <c r="AP3009" s="261" t="e">
        <f t="shared" si="584"/>
        <v>#N/A</v>
      </c>
      <c r="AQ3009" s="261" t="e">
        <f t="shared" si="585"/>
        <v>#N/A</v>
      </c>
      <c r="BB3009">
        <f t="shared" si="588"/>
        <v>0</v>
      </c>
      <c r="BC3009">
        <f t="shared" si="586"/>
        <v>0</v>
      </c>
      <c r="BD3009" s="28">
        <f t="shared" si="587"/>
        <v>0</v>
      </c>
    </row>
    <row r="3010" spans="37:56" x14ac:dyDescent="0.25">
      <c r="AK3010">
        <v>0</v>
      </c>
      <c r="AL3010" t="e">
        <f t="shared" si="580"/>
        <v>#N/A</v>
      </c>
      <c r="AM3010" t="e">
        <f t="shared" si="581"/>
        <v>#N/A</v>
      </c>
      <c r="AN3010" t="e">
        <f t="shared" si="582"/>
        <v>#N/A</v>
      </c>
      <c r="AO3010" s="261" t="e">
        <f t="shared" si="583"/>
        <v>#N/A</v>
      </c>
      <c r="AP3010" s="261" t="e">
        <f t="shared" si="584"/>
        <v>#N/A</v>
      </c>
      <c r="AQ3010" s="261" t="e">
        <f t="shared" si="585"/>
        <v>#N/A</v>
      </c>
      <c r="BB3010">
        <f t="shared" si="588"/>
        <v>0</v>
      </c>
      <c r="BC3010">
        <f t="shared" si="586"/>
        <v>0</v>
      </c>
      <c r="BD3010" s="28">
        <f t="shared" si="587"/>
        <v>0</v>
      </c>
    </row>
    <row r="3011" spans="37:56" x14ac:dyDescent="0.25">
      <c r="AK3011">
        <v>0</v>
      </c>
      <c r="AL3011" t="e">
        <f t="shared" ref="AL3011:AL3074" si="589">_xlfn.XLOOKUP(AK3011,A:A,F:F)</f>
        <v>#N/A</v>
      </c>
      <c r="AM3011" t="e">
        <f t="shared" ref="AM3011:AM3074" si="590">_xlfn.XLOOKUP(AK3011,A:A,J:J)</f>
        <v>#N/A</v>
      </c>
      <c r="AN3011" t="e">
        <f t="shared" ref="AN3011:AN3074" si="591">_xlfn.XLOOKUP(AK3011,A:A,M:M)+_xlfn.XLOOKUP(AK3011,A:A,N:N)</f>
        <v>#N/A</v>
      </c>
      <c r="AO3011" s="261" t="e">
        <f t="shared" ref="AO3011:AO3074" si="592">_xlfn.XLOOKUP(AK3011,A:A,AG:AG)</f>
        <v>#N/A</v>
      </c>
      <c r="AP3011" s="261" t="e">
        <f t="shared" ref="AP3011:AP3074" si="593">_xlfn.XLOOKUP(AK3011,A:A,AD:AD)</f>
        <v>#N/A</v>
      </c>
      <c r="AQ3011" s="261" t="e">
        <f t="shared" ref="AQ3011:AQ3074" si="594">_xlfn.XLOOKUP(AK3011,A:A,AE:AE)</f>
        <v>#N/A</v>
      </c>
      <c r="BB3011">
        <f t="shared" si="588"/>
        <v>0</v>
      </c>
      <c r="BC3011">
        <f t="shared" ref="BC3011:BC3074" si="595">_xlfn.XLOOKUP(BA3011,A:A,J:J)</f>
        <v>0</v>
      </c>
      <c r="BD3011" s="28">
        <f t="shared" ref="BD3011:BD3074" si="596">_xlfn.XLOOKUP(BA3011,A:A,M:M)+_xlfn.XLOOKUP(BA3011,A:A,N:N)</f>
        <v>0</v>
      </c>
    </row>
    <row r="3012" spans="37:56" x14ac:dyDescent="0.25">
      <c r="AK3012">
        <v>0</v>
      </c>
      <c r="AL3012" t="e">
        <f t="shared" si="589"/>
        <v>#N/A</v>
      </c>
      <c r="AM3012" t="e">
        <f t="shared" si="590"/>
        <v>#N/A</v>
      </c>
      <c r="AN3012" t="e">
        <f t="shared" si="591"/>
        <v>#N/A</v>
      </c>
      <c r="AO3012" s="261" t="e">
        <f t="shared" si="592"/>
        <v>#N/A</v>
      </c>
      <c r="AP3012" s="261" t="e">
        <f t="shared" si="593"/>
        <v>#N/A</v>
      </c>
      <c r="AQ3012" s="261" t="e">
        <f t="shared" si="594"/>
        <v>#N/A</v>
      </c>
      <c r="BB3012">
        <f t="shared" si="588"/>
        <v>0</v>
      </c>
      <c r="BC3012">
        <f t="shared" si="595"/>
        <v>0</v>
      </c>
      <c r="BD3012" s="28">
        <f t="shared" si="596"/>
        <v>0</v>
      </c>
    </row>
    <row r="3013" spans="37:56" x14ac:dyDescent="0.25">
      <c r="AK3013">
        <v>0</v>
      </c>
      <c r="AL3013" t="e">
        <f t="shared" si="589"/>
        <v>#N/A</v>
      </c>
      <c r="AM3013" t="e">
        <f t="shared" si="590"/>
        <v>#N/A</v>
      </c>
      <c r="AN3013" t="e">
        <f t="shared" si="591"/>
        <v>#N/A</v>
      </c>
      <c r="AO3013" s="261" t="e">
        <f t="shared" si="592"/>
        <v>#N/A</v>
      </c>
      <c r="AP3013" s="261" t="e">
        <f t="shared" si="593"/>
        <v>#N/A</v>
      </c>
      <c r="AQ3013" s="261" t="e">
        <f t="shared" si="594"/>
        <v>#N/A</v>
      </c>
      <c r="BB3013">
        <f t="shared" si="588"/>
        <v>0</v>
      </c>
      <c r="BC3013">
        <f t="shared" si="595"/>
        <v>0</v>
      </c>
      <c r="BD3013" s="28">
        <f t="shared" si="596"/>
        <v>0</v>
      </c>
    </row>
    <row r="3014" spans="37:56" x14ac:dyDescent="0.25">
      <c r="AK3014">
        <v>0</v>
      </c>
      <c r="AL3014" t="e">
        <f t="shared" si="589"/>
        <v>#N/A</v>
      </c>
      <c r="AM3014" t="e">
        <f t="shared" si="590"/>
        <v>#N/A</v>
      </c>
      <c r="AN3014" t="e">
        <f t="shared" si="591"/>
        <v>#N/A</v>
      </c>
      <c r="AO3014" s="261" t="e">
        <f t="shared" si="592"/>
        <v>#N/A</v>
      </c>
      <c r="AP3014" s="261" t="e">
        <f t="shared" si="593"/>
        <v>#N/A</v>
      </c>
      <c r="AQ3014" s="261" t="e">
        <f t="shared" si="594"/>
        <v>#N/A</v>
      </c>
      <c r="BB3014">
        <f t="shared" ref="BB3014:BB3077" si="597">_xlfn.XLOOKUP(BA3014,A:A,E:E)</f>
        <v>0</v>
      </c>
      <c r="BC3014">
        <f t="shared" si="595"/>
        <v>0</v>
      </c>
      <c r="BD3014" s="28">
        <f t="shared" si="596"/>
        <v>0</v>
      </c>
    </row>
    <row r="3015" spans="37:56" x14ac:dyDescent="0.25">
      <c r="AK3015">
        <v>0</v>
      </c>
      <c r="AL3015" t="e">
        <f t="shared" si="589"/>
        <v>#N/A</v>
      </c>
      <c r="AM3015" t="e">
        <f t="shared" si="590"/>
        <v>#N/A</v>
      </c>
      <c r="AN3015" t="e">
        <f t="shared" si="591"/>
        <v>#N/A</v>
      </c>
      <c r="AO3015" s="261" t="e">
        <f t="shared" si="592"/>
        <v>#N/A</v>
      </c>
      <c r="AP3015" s="261" t="e">
        <f t="shared" si="593"/>
        <v>#N/A</v>
      </c>
      <c r="AQ3015" s="261" t="e">
        <f t="shared" si="594"/>
        <v>#N/A</v>
      </c>
      <c r="BB3015">
        <f t="shared" si="597"/>
        <v>0</v>
      </c>
      <c r="BC3015">
        <f t="shared" si="595"/>
        <v>0</v>
      </c>
      <c r="BD3015" s="28">
        <f t="shared" si="596"/>
        <v>0</v>
      </c>
    </row>
    <row r="3016" spans="37:56" x14ac:dyDescent="0.25">
      <c r="AK3016">
        <v>0</v>
      </c>
      <c r="AL3016" t="e">
        <f t="shared" si="589"/>
        <v>#N/A</v>
      </c>
      <c r="AM3016" t="e">
        <f t="shared" si="590"/>
        <v>#N/A</v>
      </c>
      <c r="AN3016" t="e">
        <f t="shared" si="591"/>
        <v>#N/A</v>
      </c>
      <c r="AO3016" s="261" t="e">
        <f t="shared" si="592"/>
        <v>#N/A</v>
      </c>
      <c r="AP3016" s="261" t="e">
        <f t="shared" si="593"/>
        <v>#N/A</v>
      </c>
      <c r="AQ3016" s="261" t="e">
        <f t="shared" si="594"/>
        <v>#N/A</v>
      </c>
      <c r="BB3016">
        <f t="shared" si="597"/>
        <v>0</v>
      </c>
      <c r="BC3016">
        <f t="shared" si="595"/>
        <v>0</v>
      </c>
      <c r="BD3016" s="28">
        <f t="shared" si="596"/>
        <v>0</v>
      </c>
    </row>
    <row r="3017" spans="37:56" x14ac:dyDescent="0.25">
      <c r="AK3017">
        <v>0</v>
      </c>
      <c r="AL3017" t="e">
        <f t="shared" si="589"/>
        <v>#N/A</v>
      </c>
      <c r="AM3017" t="e">
        <f t="shared" si="590"/>
        <v>#N/A</v>
      </c>
      <c r="AN3017" t="e">
        <f t="shared" si="591"/>
        <v>#N/A</v>
      </c>
      <c r="AO3017" s="261" t="e">
        <f t="shared" si="592"/>
        <v>#N/A</v>
      </c>
      <c r="AP3017" s="261" t="e">
        <f t="shared" si="593"/>
        <v>#N/A</v>
      </c>
      <c r="AQ3017" s="261" t="e">
        <f t="shared" si="594"/>
        <v>#N/A</v>
      </c>
      <c r="BB3017">
        <f t="shared" si="597"/>
        <v>0</v>
      </c>
      <c r="BC3017">
        <f t="shared" si="595"/>
        <v>0</v>
      </c>
      <c r="BD3017" s="28">
        <f t="shared" si="596"/>
        <v>0</v>
      </c>
    </row>
    <row r="3018" spans="37:56" x14ac:dyDescent="0.25">
      <c r="AK3018">
        <v>0</v>
      </c>
      <c r="AL3018" t="e">
        <f t="shared" si="589"/>
        <v>#N/A</v>
      </c>
      <c r="AM3018" t="e">
        <f t="shared" si="590"/>
        <v>#N/A</v>
      </c>
      <c r="AN3018" t="e">
        <f t="shared" si="591"/>
        <v>#N/A</v>
      </c>
      <c r="AO3018" s="261" t="e">
        <f t="shared" si="592"/>
        <v>#N/A</v>
      </c>
      <c r="AP3018" s="261" t="e">
        <f t="shared" si="593"/>
        <v>#N/A</v>
      </c>
      <c r="AQ3018" s="261" t="e">
        <f t="shared" si="594"/>
        <v>#N/A</v>
      </c>
      <c r="BB3018">
        <f t="shared" si="597"/>
        <v>0</v>
      </c>
      <c r="BC3018">
        <f t="shared" si="595"/>
        <v>0</v>
      </c>
      <c r="BD3018" s="28">
        <f t="shared" si="596"/>
        <v>0</v>
      </c>
    </row>
    <row r="3019" spans="37:56" x14ac:dyDescent="0.25">
      <c r="AK3019">
        <v>0</v>
      </c>
      <c r="AL3019" t="e">
        <f t="shared" si="589"/>
        <v>#N/A</v>
      </c>
      <c r="AM3019" t="e">
        <f t="shared" si="590"/>
        <v>#N/A</v>
      </c>
      <c r="AN3019" t="e">
        <f t="shared" si="591"/>
        <v>#N/A</v>
      </c>
      <c r="AO3019" s="261" t="e">
        <f t="shared" si="592"/>
        <v>#N/A</v>
      </c>
      <c r="AP3019" s="261" t="e">
        <f t="shared" si="593"/>
        <v>#N/A</v>
      </c>
      <c r="AQ3019" s="261" t="e">
        <f t="shared" si="594"/>
        <v>#N/A</v>
      </c>
      <c r="BB3019">
        <f t="shared" si="597"/>
        <v>0</v>
      </c>
      <c r="BC3019">
        <f t="shared" si="595"/>
        <v>0</v>
      </c>
      <c r="BD3019" s="28">
        <f t="shared" si="596"/>
        <v>0</v>
      </c>
    </row>
    <row r="3020" spans="37:56" x14ac:dyDescent="0.25">
      <c r="AK3020">
        <v>0</v>
      </c>
      <c r="AL3020" t="e">
        <f t="shared" si="589"/>
        <v>#N/A</v>
      </c>
      <c r="AM3020" t="e">
        <f t="shared" si="590"/>
        <v>#N/A</v>
      </c>
      <c r="AN3020" t="e">
        <f t="shared" si="591"/>
        <v>#N/A</v>
      </c>
      <c r="AO3020" s="261" t="e">
        <f t="shared" si="592"/>
        <v>#N/A</v>
      </c>
      <c r="AP3020" s="261" t="e">
        <f t="shared" si="593"/>
        <v>#N/A</v>
      </c>
      <c r="AQ3020" s="261" t="e">
        <f t="shared" si="594"/>
        <v>#N/A</v>
      </c>
      <c r="BB3020">
        <f t="shared" si="597"/>
        <v>0</v>
      </c>
      <c r="BC3020">
        <f t="shared" si="595"/>
        <v>0</v>
      </c>
      <c r="BD3020" s="28">
        <f t="shared" si="596"/>
        <v>0</v>
      </c>
    </row>
    <row r="3021" spans="37:56" x14ac:dyDescent="0.25">
      <c r="AK3021">
        <v>0</v>
      </c>
      <c r="AL3021" t="e">
        <f t="shared" si="589"/>
        <v>#N/A</v>
      </c>
      <c r="AM3021" t="e">
        <f t="shared" si="590"/>
        <v>#N/A</v>
      </c>
      <c r="AN3021" t="e">
        <f t="shared" si="591"/>
        <v>#N/A</v>
      </c>
      <c r="AO3021" s="261" t="e">
        <f t="shared" si="592"/>
        <v>#N/A</v>
      </c>
      <c r="AP3021" s="261" t="e">
        <f t="shared" si="593"/>
        <v>#N/A</v>
      </c>
      <c r="AQ3021" s="261" t="e">
        <f t="shared" si="594"/>
        <v>#N/A</v>
      </c>
      <c r="BB3021">
        <f t="shared" si="597"/>
        <v>0</v>
      </c>
      <c r="BC3021">
        <f t="shared" si="595"/>
        <v>0</v>
      </c>
      <c r="BD3021" s="28">
        <f t="shared" si="596"/>
        <v>0</v>
      </c>
    </row>
    <row r="3022" spans="37:56" x14ac:dyDescent="0.25">
      <c r="AK3022">
        <v>0</v>
      </c>
      <c r="AL3022" t="e">
        <f t="shared" si="589"/>
        <v>#N/A</v>
      </c>
      <c r="AM3022" t="e">
        <f t="shared" si="590"/>
        <v>#N/A</v>
      </c>
      <c r="AN3022" t="e">
        <f t="shared" si="591"/>
        <v>#N/A</v>
      </c>
      <c r="AO3022" s="261" t="e">
        <f t="shared" si="592"/>
        <v>#N/A</v>
      </c>
      <c r="AP3022" s="261" t="e">
        <f t="shared" si="593"/>
        <v>#N/A</v>
      </c>
      <c r="AQ3022" s="261" t="e">
        <f t="shared" si="594"/>
        <v>#N/A</v>
      </c>
      <c r="BB3022">
        <f t="shared" si="597"/>
        <v>0</v>
      </c>
      <c r="BC3022">
        <f t="shared" si="595"/>
        <v>0</v>
      </c>
      <c r="BD3022" s="28">
        <f t="shared" si="596"/>
        <v>0</v>
      </c>
    </row>
    <row r="3023" spans="37:56" x14ac:dyDescent="0.25">
      <c r="AK3023">
        <v>0</v>
      </c>
      <c r="AL3023" t="e">
        <f t="shared" si="589"/>
        <v>#N/A</v>
      </c>
      <c r="AM3023" t="e">
        <f t="shared" si="590"/>
        <v>#N/A</v>
      </c>
      <c r="AN3023" t="e">
        <f t="shared" si="591"/>
        <v>#N/A</v>
      </c>
      <c r="AO3023" s="261" t="e">
        <f t="shared" si="592"/>
        <v>#N/A</v>
      </c>
      <c r="AP3023" s="261" t="e">
        <f t="shared" si="593"/>
        <v>#N/A</v>
      </c>
      <c r="AQ3023" s="261" t="e">
        <f t="shared" si="594"/>
        <v>#N/A</v>
      </c>
      <c r="BB3023">
        <f t="shared" si="597"/>
        <v>0</v>
      </c>
      <c r="BC3023">
        <f t="shared" si="595"/>
        <v>0</v>
      </c>
      <c r="BD3023" s="28">
        <f t="shared" si="596"/>
        <v>0</v>
      </c>
    </row>
    <row r="3024" spans="37:56" x14ac:dyDescent="0.25">
      <c r="AK3024">
        <v>0</v>
      </c>
      <c r="AL3024" t="e">
        <f t="shared" si="589"/>
        <v>#N/A</v>
      </c>
      <c r="AM3024" t="e">
        <f t="shared" si="590"/>
        <v>#N/A</v>
      </c>
      <c r="AN3024" t="e">
        <f t="shared" si="591"/>
        <v>#N/A</v>
      </c>
      <c r="AO3024" s="261" t="e">
        <f t="shared" si="592"/>
        <v>#N/A</v>
      </c>
      <c r="AP3024" s="261" t="e">
        <f t="shared" si="593"/>
        <v>#N/A</v>
      </c>
      <c r="AQ3024" s="261" t="e">
        <f t="shared" si="594"/>
        <v>#N/A</v>
      </c>
      <c r="BB3024">
        <f t="shared" si="597"/>
        <v>0</v>
      </c>
      <c r="BC3024">
        <f t="shared" si="595"/>
        <v>0</v>
      </c>
      <c r="BD3024" s="28">
        <f t="shared" si="596"/>
        <v>0</v>
      </c>
    </row>
    <row r="3025" spans="37:56" x14ac:dyDescent="0.25">
      <c r="AK3025">
        <v>0</v>
      </c>
      <c r="AL3025" t="e">
        <f t="shared" si="589"/>
        <v>#N/A</v>
      </c>
      <c r="AM3025" t="e">
        <f t="shared" si="590"/>
        <v>#N/A</v>
      </c>
      <c r="AN3025" t="e">
        <f t="shared" si="591"/>
        <v>#N/A</v>
      </c>
      <c r="AO3025" s="261" t="e">
        <f t="shared" si="592"/>
        <v>#N/A</v>
      </c>
      <c r="AP3025" s="261" t="e">
        <f t="shared" si="593"/>
        <v>#N/A</v>
      </c>
      <c r="AQ3025" s="261" t="e">
        <f t="shared" si="594"/>
        <v>#N/A</v>
      </c>
      <c r="BB3025">
        <f t="shared" si="597"/>
        <v>0</v>
      </c>
      <c r="BC3025">
        <f t="shared" si="595"/>
        <v>0</v>
      </c>
      <c r="BD3025" s="28">
        <f t="shared" si="596"/>
        <v>0</v>
      </c>
    </row>
    <row r="3026" spans="37:56" x14ac:dyDescent="0.25">
      <c r="AK3026">
        <v>0</v>
      </c>
      <c r="AL3026" t="e">
        <f t="shared" si="589"/>
        <v>#N/A</v>
      </c>
      <c r="AM3026" t="e">
        <f t="shared" si="590"/>
        <v>#N/A</v>
      </c>
      <c r="AN3026" t="e">
        <f t="shared" si="591"/>
        <v>#N/A</v>
      </c>
      <c r="AO3026" s="261" t="e">
        <f t="shared" si="592"/>
        <v>#N/A</v>
      </c>
      <c r="AP3026" s="261" t="e">
        <f t="shared" si="593"/>
        <v>#N/A</v>
      </c>
      <c r="AQ3026" s="261" t="e">
        <f t="shared" si="594"/>
        <v>#N/A</v>
      </c>
      <c r="BB3026">
        <f t="shared" si="597"/>
        <v>0</v>
      </c>
      <c r="BC3026">
        <f t="shared" si="595"/>
        <v>0</v>
      </c>
      <c r="BD3026" s="28">
        <f t="shared" si="596"/>
        <v>0</v>
      </c>
    </row>
    <row r="3027" spans="37:56" x14ac:dyDescent="0.25">
      <c r="AK3027">
        <v>0</v>
      </c>
      <c r="AL3027" t="e">
        <f t="shared" si="589"/>
        <v>#N/A</v>
      </c>
      <c r="AM3027" t="e">
        <f t="shared" si="590"/>
        <v>#N/A</v>
      </c>
      <c r="AN3027" t="e">
        <f t="shared" si="591"/>
        <v>#N/A</v>
      </c>
      <c r="AO3027" s="261" t="e">
        <f t="shared" si="592"/>
        <v>#N/A</v>
      </c>
      <c r="AP3027" s="261" t="e">
        <f t="shared" si="593"/>
        <v>#N/A</v>
      </c>
      <c r="AQ3027" s="261" t="e">
        <f t="shared" si="594"/>
        <v>#N/A</v>
      </c>
      <c r="BB3027">
        <f t="shared" si="597"/>
        <v>0</v>
      </c>
      <c r="BC3027">
        <f t="shared" si="595"/>
        <v>0</v>
      </c>
      <c r="BD3027" s="28">
        <f t="shared" si="596"/>
        <v>0</v>
      </c>
    </row>
    <row r="3028" spans="37:56" x14ac:dyDescent="0.25">
      <c r="AK3028">
        <v>0</v>
      </c>
      <c r="AL3028" t="e">
        <f t="shared" si="589"/>
        <v>#N/A</v>
      </c>
      <c r="AM3028" t="e">
        <f t="shared" si="590"/>
        <v>#N/A</v>
      </c>
      <c r="AN3028" t="e">
        <f t="shared" si="591"/>
        <v>#N/A</v>
      </c>
      <c r="AO3028" s="261" t="e">
        <f t="shared" si="592"/>
        <v>#N/A</v>
      </c>
      <c r="AP3028" s="261" t="e">
        <f t="shared" si="593"/>
        <v>#N/A</v>
      </c>
      <c r="AQ3028" s="261" t="e">
        <f t="shared" si="594"/>
        <v>#N/A</v>
      </c>
      <c r="BB3028">
        <f t="shared" si="597"/>
        <v>0</v>
      </c>
      <c r="BC3028">
        <f t="shared" si="595"/>
        <v>0</v>
      </c>
      <c r="BD3028" s="28">
        <f t="shared" si="596"/>
        <v>0</v>
      </c>
    </row>
    <row r="3029" spans="37:56" x14ac:dyDescent="0.25">
      <c r="AK3029">
        <v>0</v>
      </c>
      <c r="AL3029" t="e">
        <f t="shared" si="589"/>
        <v>#N/A</v>
      </c>
      <c r="AM3029" t="e">
        <f t="shared" si="590"/>
        <v>#N/A</v>
      </c>
      <c r="AN3029" t="e">
        <f t="shared" si="591"/>
        <v>#N/A</v>
      </c>
      <c r="AO3029" s="261" t="e">
        <f t="shared" si="592"/>
        <v>#N/A</v>
      </c>
      <c r="AP3029" s="261" t="e">
        <f t="shared" si="593"/>
        <v>#N/A</v>
      </c>
      <c r="AQ3029" s="261" t="e">
        <f t="shared" si="594"/>
        <v>#N/A</v>
      </c>
      <c r="BB3029">
        <f t="shared" si="597"/>
        <v>0</v>
      </c>
      <c r="BC3029">
        <f t="shared" si="595"/>
        <v>0</v>
      </c>
      <c r="BD3029" s="28">
        <f t="shared" si="596"/>
        <v>0</v>
      </c>
    </row>
    <row r="3030" spans="37:56" x14ac:dyDescent="0.25">
      <c r="AK3030">
        <v>0</v>
      </c>
      <c r="AL3030" t="e">
        <f t="shared" si="589"/>
        <v>#N/A</v>
      </c>
      <c r="AM3030" t="e">
        <f t="shared" si="590"/>
        <v>#N/A</v>
      </c>
      <c r="AN3030" t="e">
        <f t="shared" si="591"/>
        <v>#N/A</v>
      </c>
      <c r="AO3030" s="261" t="e">
        <f t="shared" si="592"/>
        <v>#N/A</v>
      </c>
      <c r="AP3030" s="261" t="e">
        <f t="shared" si="593"/>
        <v>#N/A</v>
      </c>
      <c r="AQ3030" s="261" t="e">
        <f t="shared" si="594"/>
        <v>#N/A</v>
      </c>
      <c r="BB3030">
        <f t="shared" si="597"/>
        <v>0</v>
      </c>
      <c r="BC3030">
        <f t="shared" si="595"/>
        <v>0</v>
      </c>
      <c r="BD3030" s="28">
        <f t="shared" si="596"/>
        <v>0</v>
      </c>
    </row>
    <row r="3031" spans="37:56" x14ac:dyDescent="0.25">
      <c r="AK3031">
        <v>0</v>
      </c>
      <c r="AL3031" t="e">
        <f t="shared" si="589"/>
        <v>#N/A</v>
      </c>
      <c r="AM3031" t="e">
        <f t="shared" si="590"/>
        <v>#N/A</v>
      </c>
      <c r="AN3031" t="e">
        <f t="shared" si="591"/>
        <v>#N/A</v>
      </c>
      <c r="AO3031" s="261" t="e">
        <f t="shared" si="592"/>
        <v>#N/A</v>
      </c>
      <c r="AP3031" s="261" t="e">
        <f t="shared" si="593"/>
        <v>#N/A</v>
      </c>
      <c r="AQ3031" s="261" t="e">
        <f t="shared" si="594"/>
        <v>#N/A</v>
      </c>
      <c r="BB3031">
        <f t="shared" si="597"/>
        <v>0</v>
      </c>
      <c r="BC3031">
        <f t="shared" si="595"/>
        <v>0</v>
      </c>
      <c r="BD3031" s="28">
        <f t="shared" si="596"/>
        <v>0</v>
      </c>
    </row>
    <row r="3032" spans="37:56" x14ac:dyDescent="0.25">
      <c r="AK3032">
        <v>0</v>
      </c>
      <c r="AL3032" t="e">
        <f t="shared" si="589"/>
        <v>#N/A</v>
      </c>
      <c r="AM3032" t="e">
        <f t="shared" si="590"/>
        <v>#N/A</v>
      </c>
      <c r="AN3032" t="e">
        <f t="shared" si="591"/>
        <v>#N/A</v>
      </c>
      <c r="AO3032" s="261" t="e">
        <f t="shared" si="592"/>
        <v>#N/A</v>
      </c>
      <c r="AP3032" s="261" t="e">
        <f t="shared" si="593"/>
        <v>#N/A</v>
      </c>
      <c r="AQ3032" s="261" t="e">
        <f t="shared" si="594"/>
        <v>#N/A</v>
      </c>
      <c r="BB3032">
        <f t="shared" si="597"/>
        <v>0</v>
      </c>
      <c r="BC3032">
        <f t="shared" si="595"/>
        <v>0</v>
      </c>
      <c r="BD3032" s="28">
        <f t="shared" si="596"/>
        <v>0</v>
      </c>
    </row>
    <row r="3033" spans="37:56" x14ac:dyDescent="0.25">
      <c r="AK3033">
        <v>0</v>
      </c>
      <c r="AL3033" t="e">
        <f t="shared" si="589"/>
        <v>#N/A</v>
      </c>
      <c r="AM3033" t="e">
        <f t="shared" si="590"/>
        <v>#N/A</v>
      </c>
      <c r="AN3033" t="e">
        <f t="shared" si="591"/>
        <v>#N/A</v>
      </c>
      <c r="AO3033" s="261" t="e">
        <f t="shared" si="592"/>
        <v>#N/A</v>
      </c>
      <c r="AP3033" s="261" t="e">
        <f t="shared" si="593"/>
        <v>#N/A</v>
      </c>
      <c r="AQ3033" s="261" t="e">
        <f t="shared" si="594"/>
        <v>#N/A</v>
      </c>
      <c r="BB3033">
        <f t="shared" si="597"/>
        <v>0</v>
      </c>
      <c r="BC3033">
        <f t="shared" si="595"/>
        <v>0</v>
      </c>
      <c r="BD3033" s="28">
        <f t="shared" si="596"/>
        <v>0</v>
      </c>
    </row>
    <row r="3034" spans="37:56" x14ac:dyDescent="0.25">
      <c r="AK3034">
        <v>0</v>
      </c>
      <c r="AL3034" t="e">
        <f t="shared" si="589"/>
        <v>#N/A</v>
      </c>
      <c r="AM3034" t="e">
        <f t="shared" si="590"/>
        <v>#N/A</v>
      </c>
      <c r="AN3034" t="e">
        <f t="shared" si="591"/>
        <v>#N/A</v>
      </c>
      <c r="AO3034" s="261" t="e">
        <f t="shared" si="592"/>
        <v>#N/A</v>
      </c>
      <c r="AP3034" s="261" t="e">
        <f t="shared" si="593"/>
        <v>#N/A</v>
      </c>
      <c r="AQ3034" s="261" t="e">
        <f t="shared" si="594"/>
        <v>#N/A</v>
      </c>
      <c r="BB3034">
        <f t="shared" si="597"/>
        <v>0</v>
      </c>
      <c r="BC3034">
        <f t="shared" si="595"/>
        <v>0</v>
      </c>
      <c r="BD3034" s="28">
        <f t="shared" si="596"/>
        <v>0</v>
      </c>
    </row>
    <row r="3035" spans="37:56" x14ac:dyDescent="0.25">
      <c r="AK3035">
        <v>0</v>
      </c>
      <c r="AL3035" t="e">
        <f t="shared" si="589"/>
        <v>#N/A</v>
      </c>
      <c r="AM3035" t="e">
        <f t="shared" si="590"/>
        <v>#N/A</v>
      </c>
      <c r="AN3035" t="e">
        <f t="shared" si="591"/>
        <v>#N/A</v>
      </c>
      <c r="AO3035" s="261" t="e">
        <f t="shared" si="592"/>
        <v>#N/A</v>
      </c>
      <c r="AP3035" s="261" t="e">
        <f t="shared" si="593"/>
        <v>#N/A</v>
      </c>
      <c r="AQ3035" s="261" t="e">
        <f t="shared" si="594"/>
        <v>#N/A</v>
      </c>
      <c r="BB3035">
        <f t="shared" si="597"/>
        <v>0</v>
      </c>
      <c r="BC3035">
        <f t="shared" si="595"/>
        <v>0</v>
      </c>
      <c r="BD3035" s="28">
        <f t="shared" si="596"/>
        <v>0</v>
      </c>
    </row>
    <row r="3036" spans="37:56" x14ac:dyDescent="0.25">
      <c r="AK3036">
        <v>0</v>
      </c>
      <c r="AL3036" t="e">
        <f t="shared" si="589"/>
        <v>#N/A</v>
      </c>
      <c r="AM3036" t="e">
        <f t="shared" si="590"/>
        <v>#N/A</v>
      </c>
      <c r="AN3036" t="e">
        <f t="shared" si="591"/>
        <v>#N/A</v>
      </c>
      <c r="AO3036" s="261" t="e">
        <f t="shared" si="592"/>
        <v>#N/A</v>
      </c>
      <c r="AP3036" s="261" t="e">
        <f t="shared" si="593"/>
        <v>#N/A</v>
      </c>
      <c r="AQ3036" s="261" t="e">
        <f t="shared" si="594"/>
        <v>#N/A</v>
      </c>
      <c r="BB3036">
        <f t="shared" si="597"/>
        <v>0</v>
      </c>
      <c r="BC3036">
        <f t="shared" si="595"/>
        <v>0</v>
      </c>
      <c r="BD3036" s="28">
        <f t="shared" si="596"/>
        <v>0</v>
      </c>
    </row>
    <row r="3037" spans="37:56" x14ac:dyDescent="0.25">
      <c r="AK3037">
        <v>0</v>
      </c>
      <c r="AL3037" t="e">
        <f t="shared" si="589"/>
        <v>#N/A</v>
      </c>
      <c r="AM3037" t="e">
        <f t="shared" si="590"/>
        <v>#N/A</v>
      </c>
      <c r="AN3037" t="e">
        <f t="shared" si="591"/>
        <v>#N/A</v>
      </c>
      <c r="AO3037" s="261" t="e">
        <f t="shared" si="592"/>
        <v>#N/A</v>
      </c>
      <c r="AP3037" s="261" t="e">
        <f t="shared" si="593"/>
        <v>#N/A</v>
      </c>
      <c r="AQ3037" s="261" t="e">
        <f t="shared" si="594"/>
        <v>#N/A</v>
      </c>
      <c r="BB3037">
        <f t="shared" si="597"/>
        <v>0</v>
      </c>
      <c r="BC3037">
        <f t="shared" si="595"/>
        <v>0</v>
      </c>
      <c r="BD3037" s="28">
        <f t="shared" si="596"/>
        <v>0</v>
      </c>
    </row>
    <row r="3038" spans="37:56" x14ac:dyDescent="0.25">
      <c r="AK3038">
        <v>0</v>
      </c>
      <c r="AL3038" t="e">
        <f t="shared" si="589"/>
        <v>#N/A</v>
      </c>
      <c r="AM3038" t="e">
        <f t="shared" si="590"/>
        <v>#N/A</v>
      </c>
      <c r="AN3038" t="e">
        <f t="shared" si="591"/>
        <v>#N/A</v>
      </c>
      <c r="AO3038" s="261" t="e">
        <f t="shared" si="592"/>
        <v>#N/A</v>
      </c>
      <c r="AP3038" s="261" t="e">
        <f t="shared" si="593"/>
        <v>#N/A</v>
      </c>
      <c r="AQ3038" s="261" t="e">
        <f t="shared" si="594"/>
        <v>#N/A</v>
      </c>
      <c r="BB3038">
        <f t="shared" si="597"/>
        <v>0</v>
      </c>
      <c r="BC3038">
        <f t="shared" si="595"/>
        <v>0</v>
      </c>
      <c r="BD3038" s="28">
        <f t="shared" si="596"/>
        <v>0</v>
      </c>
    </row>
    <row r="3039" spans="37:56" x14ac:dyDescent="0.25">
      <c r="AK3039">
        <v>0</v>
      </c>
      <c r="AL3039" t="e">
        <f t="shared" si="589"/>
        <v>#N/A</v>
      </c>
      <c r="AM3039" t="e">
        <f t="shared" si="590"/>
        <v>#N/A</v>
      </c>
      <c r="AN3039" t="e">
        <f t="shared" si="591"/>
        <v>#N/A</v>
      </c>
      <c r="AO3039" s="261" t="e">
        <f t="shared" si="592"/>
        <v>#N/A</v>
      </c>
      <c r="AP3039" s="261" t="e">
        <f t="shared" si="593"/>
        <v>#N/A</v>
      </c>
      <c r="AQ3039" s="261" t="e">
        <f t="shared" si="594"/>
        <v>#N/A</v>
      </c>
      <c r="BB3039">
        <f t="shared" si="597"/>
        <v>0</v>
      </c>
      <c r="BC3039">
        <f t="shared" si="595"/>
        <v>0</v>
      </c>
      <c r="BD3039" s="28">
        <f t="shared" si="596"/>
        <v>0</v>
      </c>
    </row>
    <row r="3040" spans="37:56" x14ac:dyDescent="0.25">
      <c r="AK3040">
        <v>0</v>
      </c>
      <c r="AL3040" t="e">
        <f t="shared" si="589"/>
        <v>#N/A</v>
      </c>
      <c r="AM3040" t="e">
        <f t="shared" si="590"/>
        <v>#N/A</v>
      </c>
      <c r="AN3040" t="e">
        <f t="shared" si="591"/>
        <v>#N/A</v>
      </c>
      <c r="AO3040" s="261" t="e">
        <f t="shared" si="592"/>
        <v>#N/A</v>
      </c>
      <c r="AP3040" s="261" t="e">
        <f t="shared" si="593"/>
        <v>#N/A</v>
      </c>
      <c r="AQ3040" s="261" t="e">
        <f t="shared" si="594"/>
        <v>#N/A</v>
      </c>
      <c r="BB3040">
        <f t="shared" si="597"/>
        <v>0</v>
      </c>
      <c r="BC3040">
        <f t="shared" si="595"/>
        <v>0</v>
      </c>
      <c r="BD3040" s="28">
        <f t="shared" si="596"/>
        <v>0</v>
      </c>
    </row>
    <row r="3041" spans="37:56" x14ac:dyDescent="0.25">
      <c r="AK3041">
        <v>0</v>
      </c>
      <c r="AL3041" t="e">
        <f t="shared" si="589"/>
        <v>#N/A</v>
      </c>
      <c r="AM3041" t="e">
        <f t="shared" si="590"/>
        <v>#N/A</v>
      </c>
      <c r="AN3041" t="e">
        <f t="shared" si="591"/>
        <v>#N/A</v>
      </c>
      <c r="AO3041" s="261" t="e">
        <f t="shared" si="592"/>
        <v>#N/A</v>
      </c>
      <c r="AP3041" s="261" t="e">
        <f t="shared" si="593"/>
        <v>#N/A</v>
      </c>
      <c r="AQ3041" s="261" t="e">
        <f t="shared" si="594"/>
        <v>#N/A</v>
      </c>
      <c r="BB3041">
        <f t="shared" si="597"/>
        <v>0</v>
      </c>
      <c r="BC3041">
        <f t="shared" si="595"/>
        <v>0</v>
      </c>
      <c r="BD3041" s="28">
        <f t="shared" si="596"/>
        <v>0</v>
      </c>
    </row>
    <row r="3042" spans="37:56" x14ac:dyDescent="0.25">
      <c r="AK3042">
        <v>0</v>
      </c>
      <c r="AL3042" t="e">
        <f t="shared" si="589"/>
        <v>#N/A</v>
      </c>
      <c r="AM3042" t="e">
        <f t="shared" si="590"/>
        <v>#N/A</v>
      </c>
      <c r="AN3042" t="e">
        <f t="shared" si="591"/>
        <v>#N/A</v>
      </c>
      <c r="AO3042" s="261" t="e">
        <f t="shared" si="592"/>
        <v>#N/A</v>
      </c>
      <c r="AP3042" s="261" t="e">
        <f t="shared" si="593"/>
        <v>#N/A</v>
      </c>
      <c r="AQ3042" s="261" t="e">
        <f t="shared" si="594"/>
        <v>#N/A</v>
      </c>
      <c r="BB3042">
        <f t="shared" si="597"/>
        <v>0</v>
      </c>
      <c r="BC3042">
        <f t="shared" si="595"/>
        <v>0</v>
      </c>
      <c r="BD3042" s="28">
        <f t="shared" si="596"/>
        <v>0</v>
      </c>
    </row>
    <row r="3043" spans="37:56" x14ac:dyDescent="0.25">
      <c r="AK3043">
        <v>0</v>
      </c>
      <c r="AL3043" t="e">
        <f t="shared" si="589"/>
        <v>#N/A</v>
      </c>
      <c r="AM3043" t="e">
        <f t="shared" si="590"/>
        <v>#N/A</v>
      </c>
      <c r="AN3043" t="e">
        <f t="shared" si="591"/>
        <v>#N/A</v>
      </c>
      <c r="AO3043" s="261" t="e">
        <f t="shared" si="592"/>
        <v>#N/A</v>
      </c>
      <c r="AP3043" s="261" t="e">
        <f t="shared" si="593"/>
        <v>#N/A</v>
      </c>
      <c r="AQ3043" s="261" t="e">
        <f t="shared" si="594"/>
        <v>#N/A</v>
      </c>
      <c r="BB3043">
        <f t="shared" si="597"/>
        <v>0</v>
      </c>
      <c r="BC3043">
        <f t="shared" si="595"/>
        <v>0</v>
      </c>
      <c r="BD3043" s="28">
        <f t="shared" si="596"/>
        <v>0</v>
      </c>
    </row>
    <row r="3044" spans="37:56" x14ac:dyDescent="0.25">
      <c r="AK3044">
        <v>0</v>
      </c>
      <c r="AL3044" t="e">
        <f t="shared" si="589"/>
        <v>#N/A</v>
      </c>
      <c r="AM3044" t="e">
        <f t="shared" si="590"/>
        <v>#N/A</v>
      </c>
      <c r="AN3044" t="e">
        <f t="shared" si="591"/>
        <v>#N/A</v>
      </c>
      <c r="AO3044" s="261" t="e">
        <f t="shared" si="592"/>
        <v>#N/A</v>
      </c>
      <c r="AP3044" s="261" t="e">
        <f t="shared" si="593"/>
        <v>#N/A</v>
      </c>
      <c r="AQ3044" s="261" t="e">
        <f t="shared" si="594"/>
        <v>#N/A</v>
      </c>
      <c r="BB3044">
        <f t="shared" si="597"/>
        <v>0</v>
      </c>
      <c r="BC3044">
        <f t="shared" si="595"/>
        <v>0</v>
      </c>
      <c r="BD3044" s="28">
        <f t="shared" si="596"/>
        <v>0</v>
      </c>
    </row>
    <row r="3045" spans="37:56" x14ac:dyDescent="0.25">
      <c r="AK3045">
        <v>0</v>
      </c>
      <c r="AL3045" t="e">
        <f t="shared" si="589"/>
        <v>#N/A</v>
      </c>
      <c r="AM3045" t="e">
        <f t="shared" si="590"/>
        <v>#N/A</v>
      </c>
      <c r="AN3045" t="e">
        <f t="shared" si="591"/>
        <v>#N/A</v>
      </c>
      <c r="AO3045" s="261" t="e">
        <f t="shared" si="592"/>
        <v>#N/A</v>
      </c>
      <c r="AP3045" s="261" t="e">
        <f t="shared" si="593"/>
        <v>#N/A</v>
      </c>
      <c r="AQ3045" s="261" t="e">
        <f t="shared" si="594"/>
        <v>#N/A</v>
      </c>
      <c r="BB3045">
        <f t="shared" si="597"/>
        <v>0</v>
      </c>
      <c r="BC3045">
        <f t="shared" si="595"/>
        <v>0</v>
      </c>
      <c r="BD3045" s="28">
        <f t="shared" si="596"/>
        <v>0</v>
      </c>
    </row>
    <row r="3046" spans="37:56" x14ac:dyDescent="0.25">
      <c r="AK3046">
        <v>0</v>
      </c>
      <c r="AL3046" t="e">
        <f t="shared" si="589"/>
        <v>#N/A</v>
      </c>
      <c r="AM3046" t="e">
        <f t="shared" si="590"/>
        <v>#N/A</v>
      </c>
      <c r="AN3046" t="e">
        <f t="shared" si="591"/>
        <v>#N/A</v>
      </c>
      <c r="AO3046" s="261" t="e">
        <f t="shared" si="592"/>
        <v>#N/A</v>
      </c>
      <c r="AP3046" s="261" t="e">
        <f t="shared" si="593"/>
        <v>#N/A</v>
      </c>
      <c r="AQ3046" s="261" t="e">
        <f t="shared" si="594"/>
        <v>#N/A</v>
      </c>
      <c r="BB3046">
        <f t="shared" si="597"/>
        <v>0</v>
      </c>
      <c r="BC3046">
        <f t="shared" si="595"/>
        <v>0</v>
      </c>
      <c r="BD3046" s="28">
        <f t="shared" si="596"/>
        <v>0</v>
      </c>
    </row>
    <row r="3047" spans="37:56" x14ac:dyDescent="0.25">
      <c r="AK3047">
        <v>0</v>
      </c>
      <c r="AL3047" t="e">
        <f t="shared" si="589"/>
        <v>#N/A</v>
      </c>
      <c r="AM3047" t="e">
        <f t="shared" si="590"/>
        <v>#N/A</v>
      </c>
      <c r="AN3047" t="e">
        <f t="shared" si="591"/>
        <v>#N/A</v>
      </c>
      <c r="AO3047" s="261" t="e">
        <f t="shared" si="592"/>
        <v>#N/A</v>
      </c>
      <c r="AP3047" s="261" t="e">
        <f t="shared" si="593"/>
        <v>#N/A</v>
      </c>
      <c r="AQ3047" s="261" t="e">
        <f t="shared" si="594"/>
        <v>#N/A</v>
      </c>
      <c r="BB3047">
        <f t="shared" si="597"/>
        <v>0</v>
      </c>
      <c r="BC3047">
        <f t="shared" si="595"/>
        <v>0</v>
      </c>
      <c r="BD3047" s="28">
        <f t="shared" si="596"/>
        <v>0</v>
      </c>
    </row>
    <row r="3048" spans="37:56" x14ac:dyDescent="0.25">
      <c r="AK3048">
        <v>0</v>
      </c>
      <c r="AL3048" t="e">
        <f t="shared" si="589"/>
        <v>#N/A</v>
      </c>
      <c r="AM3048" t="e">
        <f t="shared" si="590"/>
        <v>#N/A</v>
      </c>
      <c r="AN3048" t="e">
        <f t="shared" si="591"/>
        <v>#N/A</v>
      </c>
      <c r="AO3048" s="261" t="e">
        <f t="shared" si="592"/>
        <v>#N/A</v>
      </c>
      <c r="AP3048" s="261" t="e">
        <f t="shared" si="593"/>
        <v>#N/A</v>
      </c>
      <c r="AQ3048" s="261" t="e">
        <f t="shared" si="594"/>
        <v>#N/A</v>
      </c>
      <c r="BB3048">
        <f t="shared" si="597"/>
        <v>0</v>
      </c>
      <c r="BC3048">
        <f t="shared" si="595"/>
        <v>0</v>
      </c>
      <c r="BD3048" s="28">
        <f t="shared" si="596"/>
        <v>0</v>
      </c>
    </row>
    <row r="3049" spans="37:56" x14ac:dyDescent="0.25">
      <c r="AK3049">
        <v>0</v>
      </c>
      <c r="AL3049" t="e">
        <f t="shared" si="589"/>
        <v>#N/A</v>
      </c>
      <c r="AM3049" t="e">
        <f t="shared" si="590"/>
        <v>#N/A</v>
      </c>
      <c r="AN3049" t="e">
        <f t="shared" si="591"/>
        <v>#N/A</v>
      </c>
      <c r="AO3049" s="261" t="e">
        <f t="shared" si="592"/>
        <v>#N/A</v>
      </c>
      <c r="AP3049" s="261" t="e">
        <f t="shared" si="593"/>
        <v>#N/A</v>
      </c>
      <c r="AQ3049" s="261" t="e">
        <f t="shared" si="594"/>
        <v>#N/A</v>
      </c>
      <c r="BB3049">
        <f t="shared" si="597"/>
        <v>0</v>
      </c>
      <c r="BC3049">
        <f t="shared" si="595"/>
        <v>0</v>
      </c>
      <c r="BD3049" s="28">
        <f t="shared" si="596"/>
        <v>0</v>
      </c>
    </row>
    <row r="3050" spans="37:56" x14ac:dyDescent="0.25">
      <c r="AK3050">
        <v>0</v>
      </c>
      <c r="AL3050" t="e">
        <f t="shared" si="589"/>
        <v>#N/A</v>
      </c>
      <c r="AM3050" t="e">
        <f t="shared" si="590"/>
        <v>#N/A</v>
      </c>
      <c r="AN3050" t="e">
        <f t="shared" si="591"/>
        <v>#N/A</v>
      </c>
      <c r="AO3050" s="261" t="e">
        <f t="shared" si="592"/>
        <v>#N/A</v>
      </c>
      <c r="AP3050" s="261" t="e">
        <f t="shared" si="593"/>
        <v>#N/A</v>
      </c>
      <c r="AQ3050" s="261" t="e">
        <f t="shared" si="594"/>
        <v>#N/A</v>
      </c>
      <c r="BB3050">
        <f t="shared" si="597"/>
        <v>0</v>
      </c>
      <c r="BC3050">
        <f t="shared" si="595"/>
        <v>0</v>
      </c>
      <c r="BD3050" s="28">
        <f t="shared" si="596"/>
        <v>0</v>
      </c>
    </row>
    <row r="3051" spans="37:56" x14ac:dyDescent="0.25">
      <c r="AK3051">
        <v>0</v>
      </c>
      <c r="AL3051" t="e">
        <f t="shared" si="589"/>
        <v>#N/A</v>
      </c>
      <c r="AM3051" t="e">
        <f t="shared" si="590"/>
        <v>#N/A</v>
      </c>
      <c r="AN3051" t="e">
        <f t="shared" si="591"/>
        <v>#N/A</v>
      </c>
      <c r="AO3051" s="261" t="e">
        <f t="shared" si="592"/>
        <v>#N/A</v>
      </c>
      <c r="AP3051" s="261" t="e">
        <f t="shared" si="593"/>
        <v>#N/A</v>
      </c>
      <c r="AQ3051" s="261" t="e">
        <f t="shared" si="594"/>
        <v>#N/A</v>
      </c>
      <c r="BB3051">
        <f t="shared" si="597"/>
        <v>0</v>
      </c>
      <c r="BC3051">
        <f t="shared" si="595"/>
        <v>0</v>
      </c>
      <c r="BD3051" s="28">
        <f t="shared" si="596"/>
        <v>0</v>
      </c>
    </row>
    <row r="3052" spans="37:56" x14ac:dyDescent="0.25">
      <c r="AK3052">
        <v>0</v>
      </c>
      <c r="AL3052" t="e">
        <f t="shared" si="589"/>
        <v>#N/A</v>
      </c>
      <c r="AM3052" t="e">
        <f t="shared" si="590"/>
        <v>#N/A</v>
      </c>
      <c r="AN3052" t="e">
        <f t="shared" si="591"/>
        <v>#N/A</v>
      </c>
      <c r="AO3052" s="261" t="e">
        <f t="shared" si="592"/>
        <v>#N/A</v>
      </c>
      <c r="AP3052" s="261" t="e">
        <f t="shared" si="593"/>
        <v>#N/A</v>
      </c>
      <c r="AQ3052" s="261" t="e">
        <f t="shared" si="594"/>
        <v>#N/A</v>
      </c>
      <c r="BB3052">
        <f t="shared" si="597"/>
        <v>0</v>
      </c>
      <c r="BC3052">
        <f t="shared" si="595"/>
        <v>0</v>
      </c>
      <c r="BD3052" s="28">
        <f t="shared" si="596"/>
        <v>0</v>
      </c>
    </row>
    <row r="3053" spans="37:56" x14ac:dyDescent="0.25">
      <c r="AK3053">
        <v>0</v>
      </c>
      <c r="AL3053" t="e">
        <f t="shared" si="589"/>
        <v>#N/A</v>
      </c>
      <c r="AM3053" t="e">
        <f t="shared" si="590"/>
        <v>#N/A</v>
      </c>
      <c r="AN3053" t="e">
        <f t="shared" si="591"/>
        <v>#N/A</v>
      </c>
      <c r="AO3053" s="261" t="e">
        <f t="shared" si="592"/>
        <v>#N/A</v>
      </c>
      <c r="AP3053" s="261" t="e">
        <f t="shared" si="593"/>
        <v>#N/A</v>
      </c>
      <c r="AQ3053" s="261" t="e">
        <f t="shared" si="594"/>
        <v>#N/A</v>
      </c>
      <c r="BB3053">
        <f t="shared" si="597"/>
        <v>0</v>
      </c>
      <c r="BC3053">
        <f t="shared" si="595"/>
        <v>0</v>
      </c>
      <c r="BD3053" s="28">
        <f t="shared" si="596"/>
        <v>0</v>
      </c>
    </row>
    <row r="3054" spans="37:56" x14ac:dyDescent="0.25">
      <c r="AK3054">
        <v>0</v>
      </c>
      <c r="AL3054" t="e">
        <f t="shared" si="589"/>
        <v>#N/A</v>
      </c>
      <c r="AM3054" t="e">
        <f t="shared" si="590"/>
        <v>#N/A</v>
      </c>
      <c r="AN3054" t="e">
        <f t="shared" si="591"/>
        <v>#N/A</v>
      </c>
      <c r="AO3054" s="261" t="e">
        <f t="shared" si="592"/>
        <v>#N/A</v>
      </c>
      <c r="AP3054" s="261" t="e">
        <f t="shared" si="593"/>
        <v>#N/A</v>
      </c>
      <c r="AQ3054" s="261" t="e">
        <f t="shared" si="594"/>
        <v>#N/A</v>
      </c>
      <c r="BB3054">
        <f t="shared" si="597"/>
        <v>0</v>
      </c>
      <c r="BC3054">
        <f t="shared" si="595"/>
        <v>0</v>
      </c>
      <c r="BD3054" s="28">
        <f t="shared" si="596"/>
        <v>0</v>
      </c>
    </row>
    <row r="3055" spans="37:56" x14ac:dyDescent="0.25">
      <c r="AK3055">
        <v>0</v>
      </c>
      <c r="AL3055" t="e">
        <f t="shared" si="589"/>
        <v>#N/A</v>
      </c>
      <c r="AM3055" t="e">
        <f t="shared" si="590"/>
        <v>#N/A</v>
      </c>
      <c r="AN3055" t="e">
        <f t="shared" si="591"/>
        <v>#N/A</v>
      </c>
      <c r="AO3055" s="261" t="e">
        <f t="shared" si="592"/>
        <v>#N/A</v>
      </c>
      <c r="AP3055" s="261" t="e">
        <f t="shared" si="593"/>
        <v>#N/A</v>
      </c>
      <c r="AQ3055" s="261" t="e">
        <f t="shared" si="594"/>
        <v>#N/A</v>
      </c>
      <c r="BB3055">
        <f t="shared" si="597"/>
        <v>0</v>
      </c>
      <c r="BC3055">
        <f t="shared" si="595"/>
        <v>0</v>
      </c>
      <c r="BD3055" s="28">
        <f t="shared" si="596"/>
        <v>0</v>
      </c>
    </row>
    <row r="3056" spans="37:56" x14ac:dyDescent="0.25">
      <c r="AK3056">
        <v>0</v>
      </c>
      <c r="AL3056" t="e">
        <f t="shared" si="589"/>
        <v>#N/A</v>
      </c>
      <c r="AM3056" t="e">
        <f t="shared" si="590"/>
        <v>#N/A</v>
      </c>
      <c r="AN3056" t="e">
        <f t="shared" si="591"/>
        <v>#N/A</v>
      </c>
      <c r="AO3056" s="261" t="e">
        <f t="shared" si="592"/>
        <v>#N/A</v>
      </c>
      <c r="AP3056" s="261" t="e">
        <f t="shared" si="593"/>
        <v>#N/A</v>
      </c>
      <c r="AQ3056" s="261" t="e">
        <f t="shared" si="594"/>
        <v>#N/A</v>
      </c>
      <c r="BB3056">
        <f t="shared" si="597"/>
        <v>0</v>
      </c>
      <c r="BC3056">
        <f t="shared" si="595"/>
        <v>0</v>
      </c>
      <c r="BD3056" s="28">
        <f t="shared" si="596"/>
        <v>0</v>
      </c>
    </row>
    <row r="3057" spans="37:56" x14ac:dyDescent="0.25">
      <c r="AK3057">
        <v>0</v>
      </c>
      <c r="AL3057" t="e">
        <f t="shared" si="589"/>
        <v>#N/A</v>
      </c>
      <c r="AM3057" t="e">
        <f t="shared" si="590"/>
        <v>#N/A</v>
      </c>
      <c r="AN3057" t="e">
        <f t="shared" si="591"/>
        <v>#N/A</v>
      </c>
      <c r="AO3057" s="261" t="e">
        <f t="shared" si="592"/>
        <v>#N/A</v>
      </c>
      <c r="AP3057" s="261" t="e">
        <f t="shared" si="593"/>
        <v>#N/A</v>
      </c>
      <c r="AQ3057" s="261" t="e">
        <f t="shared" si="594"/>
        <v>#N/A</v>
      </c>
      <c r="BB3057">
        <f t="shared" si="597"/>
        <v>0</v>
      </c>
      <c r="BC3057">
        <f t="shared" si="595"/>
        <v>0</v>
      </c>
      <c r="BD3057" s="28">
        <f t="shared" si="596"/>
        <v>0</v>
      </c>
    </row>
    <row r="3058" spans="37:56" x14ac:dyDescent="0.25">
      <c r="AK3058">
        <v>0</v>
      </c>
      <c r="AL3058" t="e">
        <f t="shared" si="589"/>
        <v>#N/A</v>
      </c>
      <c r="AM3058" t="e">
        <f t="shared" si="590"/>
        <v>#N/A</v>
      </c>
      <c r="AN3058" t="e">
        <f t="shared" si="591"/>
        <v>#N/A</v>
      </c>
      <c r="AO3058" s="261" t="e">
        <f t="shared" si="592"/>
        <v>#N/A</v>
      </c>
      <c r="AP3058" s="261" t="e">
        <f t="shared" si="593"/>
        <v>#N/A</v>
      </c>
      <c r="AQ3058" s="261" t="e">
        <f t="shared" si="594"/>
        <v>#N/A</v>
      </c>
      <c r="BB3058">
        <f t="shared" si="597"/>
        <v>0</v>
      </c>
      <c r="BC3058">
        <f t="shared" si="595"/>
        <v>0</v>
      </c>
      <c r="BD3058" s="28">
        <f t="shared" si="596"/>
        <v>0</v>
      </c>
    </row>
    <row r="3059" spans="37:56" x14ac:dyDescent="0.25">
      <c r="AK3059">
        <v>0</v>
      </c>
      <c r="AL3059" t="e">
        <f t="shared" si="589"/>
        <v>#N/A</v>
      </c>
      <c r="AM3059" t="e">
        <f t="shared" si="590"/>
        <v>#N/A</v>
      </c>
      <c r="AN3059" t="e">
        <f t="shared" si="591"/>
        <v>#N/A</v>
      </c>
      <c r="AO3059" s="261" t="e">
        <f t="shared" si="592"/>
        <v>#N/A</v>
      </c>
      <c r="AP3059" s="261" t="e">
        <f t="shared" si="593"/>
        <v>#N/A</v>
      </c>
      <c r="AQ3059" s="261" t="e">
        <f t="shared" si="594"/>
        <v>#N/A</v>
      </c>
      <c r="BB3059">
        <f t="shared" si="597"/>
        <v>0</v>
      </c>
      <c r="BC3059">
        <f t="shared" si="595"/>
        <v>0</v>
      </c>
      <c r="BD3059" s="28">
        <f t="shared" si="596"/>
        <v>0</v>
      </c>
    </row>
    <row r="3060" spans="37:56" x14ac:dyDescent="0.25">
      <c r="AK3060">
        <v>0</v>
      </c>
      <c r="AL3060" t="e">
        <f t="shared" si="589"/>
        <v>#N/A</v>
      </c>
      <c r="AM3060" t="e">
        <f t="shared" si="590"/>
        <v>#N/A</v>
      </c>
      <c r="AN3060" t="e">
        <f t="shared" si="591"/>
        <v>#N/A</v>
      </c>
      <c r="AO3060" s="261" t="e">
        <f t="shared" si="592"/>
        <v>#N/A</v>
      </c>
      <c r="AP3060" s="261" t="e">
        <f t="shared" si="593"/>
        <v>#N/A</v>
      </c>
      <c r="AQ3060" s="261" t="e">
        <f t="shared" si="594"/>
        <v>#N/A</v>
      </c>
      <c r="BB3060">
        <f t="shared" si="597"/>
        <v>0</v>
      </c>
      <c r="BC3060">
        <f t="shared" si="595"/>
        <v>0</v>
      </c>
      <c r="BD3060" s="28">
        <f t="shared" si="596"/>
        <v>0</v>
      </c>
    </row>
    <row r="3061" spans="37:56" x14ac:dyDescent="0.25">
      <c r="AK3061">
        <v>0</v>
      </c>
      <c r="AL3061" t="e">
        <f t="shared" si="589"/>
        <v>#N/A</v>
      </c>
      <c r="AM3061" t="e">
        <f t="shared" si="590"/>
        <v>#N/A</v>
      </c>
      <c r="AN3061" t="e">
        <f t="shared" si="591"/>
        <v>#N/A</v>
      </c>
      <c r="AO3061" s="261" t="e">
        <f t="shared" si="592"/>
        <v>#N/A</v>
      </c>
      <c r="AP3061" s="261" t="e">
        <f t="shared" si="593"/>
        <v>#N/A</v>
      </c>
      <c r="AQ3061" s="261" t="e">
        <f t="shared" si="594"/>
        <v>#N/A</v>
      </c>
      <c r="BB3061">
        <f t="shared" si="597"/>
        <v>0</v>
      </c>
      <c r="BC3061">
        <f t="shared" si="595"/>
        <v>0</v>
      </c>
      <c r="BD3061" s="28">
        <f t="shared" si="596"/>
        <v>0</v>
      </c>
    </row>
    <row r="3062" spans="37:56" x14ac:dyDescent="0.25">
      <c r="AK3062">
        <v>0</v>
      </c>
      <c r="AL3062" t="e">
        <f t="shared" si="589"/>
        <v>#N/A</v>
      </c>
      <c r="AM3062" t="e">
        <f t="shared" si="590"/>
        <v>#N/A</v>
      </c>
      <c r="AN3062" t="e">
        <f t="shared" si="591"/>
        <v>#N/A</v>
      </c>
      <c r="AO3062" s="261" t="e">
        <f t="shared" si="592"/>
        <v>#N/A</v>
      </c>
      <c r="AP3062" s="261" t="e">
        <f t="shared" si="593"/>
        <v>#N/A</v>
      </c>
      <c r="AQ3062" s="261" t="e">
        <f t="shared" si="594"/>
        <v>#N/A</v>
      </c>
      <c r="BB3062">
        <f t="shared" si="597"/>
        <v>0</v>
      </c>
      <c r="BC3062">
        <f t="shared" si="595"/>
        <v>0</v>
      </c>
      <c r="BD3062" s="28">
        <f t="shared" si="596"/>
        <v>0</v>
      </c>
    </row>
    <row r="3063" spans="37:56" x14ac:dyDescent="0.25">
      <c r="AK3063">
        <v>0</v>
      </c>
      <c r="AL3063" t="e">
        <f t="shared" si="589"/>
        <v>#N/A</v>
      </c>
      <c r="AM3063" t="e">
        <f t="shared" si="590"/>
        <v>#N/A</v>
      </c>
      <c r="AN3063" t="e">
        <f t="shared" si="591"/>
        <v>#N/A</v>
      </c>
      <c r="AO3063" s="261" t="e">
        <f t="shared" si="592"/>
        <v>#N/A</v>
      </c>
      <c r="AP3063" s="261" t="e">
        <f t="shared" si="593"/>
        <v>#N/A</v>
      </c>
      <c r="AQ3063" s="261" t="e">
        <f t="shared" si="594"/>
        <v>#N/A</v>
      </c>
      <c r="BB3063">
        <f t="shared" si="597"/>
        <v>0</v>
      </c>
      <c r="BC3063">
        <f t="shared" si="595"/>
        <v>0</v>
      </c>
      <c r="BD3063" s="28">
        <f t="shared" si="596"/>
        <v>0</v>
      </c>
    </row>
    <row r="3064" spans="37:56" x14ac:dyDescent="0.25">
      <c r="AK3064">
        <v>0</v>
      </c>
      <c r="AL3064" t="e">
        <f t="shared" si="589"/>
        <v>#N/A</v>
      </c>
      <c r="AM3064" t="e">
        <f t="shared" si="590"/>
        <v>#N/A</v>
      </c>
      <c r="AN3064" t="e">
        <f t="shared" si="591"/>
        <v>#N/A</v>
      </c>
      <c r="AO3064" s="261" t="e">
        <f t="shared" si="592"/>
        <v>#N/A</v>
      </c>
      <c r="AP3064" s="261" t="e">
        <f t="shared" si="593"/>
        <v>#N/A</v>
      </c>
      <c r="AQ3064" s="261" t="e">
        <f t="shared" si="594"/>
        <v>#N/A</v>
      </c>
      <c r="BB3064">
        <f t="shared" si="597"/>
        <v>0</v>
      </c>
      <c r="BC3064">
        <f t="shared" si="595"/>
        <v>0</v>
      </c>
      <c r="BD3064" s="28">
        <f t="shared" si="596"/>
        <v>0</v>
      </c>
    </row>
    <row r="3065" spans="37:56" x14ac:dyDescent="0.25">
      <c r="AK3065">
        <v>0</v>
      </c>
      <c r="AL3065" t="e">
        <f t="shared" si="589"/>
        <v>#N/A</v>
      </c>
      <c r="AM3065" t="e">
        <f t="shared" si="590"/>
        <v>#N/A</v>
      </c>
      <c r="AN3065" t="e">
        <f t="shared" si="591"/>
        <v>#N/A</v>
      </c>
      <c r="AO3065" s="261" t="e">
        <f t="shared" si="592"/>
        <v>#N/A</v>
      </c>
      <c r="AP3065" s="261" t="e">
        <f t="shared" si="593"/>
        <v>#N/A</v>
      </c>
      <c r="AQ3065" s="261" t="e">
        <f t="shared" si="594"/>
        <v>#N/A</v>
      </c>
      <c r="BB3065">
        <f t="shared" si="597"/>
        <v>0</v>
      </c>
      <c r="BC3065">
        <f t="shared" si="595"/>
        <v>0</v>
      </c>
      <c r="BD3065" s="28">
        <f t="shared" si="596"/>
        <v>0</v>
      </c>
    </row>
    <row r="3066" spans="37:56" x14ac:dyDescent="0.25">
      <c r="AK3066">
        <v>0</v>
      </c>
      <c r="AL3066" t="e">
        <f t="shared" si="589"/>
        <v>#N/A</v>
      </c>
      <c r="AM3066" t="e">
        <f t="shared" si="590"/>
        <v>#N/A</v>
      </c>
      <c r="AN3066" t="e">
        <f t="shared" si="591"/>
        <v>#N/A</v>
      </c>
      <c r="AO3066" s="261" t="e">
        <f t="shared" si="592"/>
        <v>#N/A</v>
      </c>
      <c r="AP3066" s="261" t="e">
        <f t="shared" si="593"/>
        <v>#N/A</v>
      </c>
      <c r="AQ3066" s="261" t="e">
        <f t="shared" si="594"/>
        <v>#N/A</v>
      </c>
      <c r="BB3066">
        <f t="shared" si="597"/>
        <v>0</v>
      </c>
      <c r="BC3066">
        <f t="shared" si="595"/>
        <v>0</v>
      </c>
      <c r="BD3066" s="28">
        <f t="shared" si="596"/>
        <v>0</v>
      </c>
    </row>
    <row r="3067" spans="37:56" x14ac:dyDescent="0.25">
      <c r="AK3067">
        <v>0</v>
      </c>
      <c r="AL3067" t="e">
        <f t="shared" si="589"/>
        <v>#N/A</v>
      </c>
      <c r="AM3067" t="e">
        <f t="shared" si="590"/>
        <v>#N/A</v>
      </c>
      <c r="AN3067" t="e">
        <f t="shared" si="591"/>
        <v>#N/A</v>
      </c>
      <c r="AO3067" s="261" t="e">
        <f t="shared" si="592"/>
        <v>#N/A</v>
      </c>
      <c r="AP3067" s="261" t="e">
        <f t="shared" si="593"/>
        <v>#N/A</v>
      </c>
      <c r="AQ3067" s="261" t="e">
        <f t="shared" si="594"/>
        <v>#N/A</v>
      </c>
      <c r="BB3067">
        <f t="shared" si="597"/>
        <v>0</v>
      </c>
      <c r="BC3067">
        <f t="shared" si="595"/>
        <v>0</v>
      </c>
      <c r="BD3067" s="28">
        <f t="shared" si="596"/>
        <v>0</v>
      </c>
    </row>
    <row r="3068" spans="37:56" x14ac:dyDescent="0.25">
      <c r="AK3068">
        <v>0</v>
      </c>
      <c r="AL3068" t="e">
        <f t="shared" si="589"/>
        <v>#N/A</v>
      </c>
      <c r="AM3068" t="e">
        <f t="shared" si="590"/>
        <v>#N/A</v>
      </c>
      <c r="AN3068" t="e">
        <f t="shared" si="591"/>
        <v>#N/A</v>
      </c>
      <c r="AO3068" s="261" t="e">
        <f t="shared" si="592"/>
        <v>#N/A</v>
      </c>
      <c r="AP3068" s="261" t="e">
        <f t="shared" si="593"/>
        <v>#N/A</v>
      </c>
      <c r="AQ3068" s="261" t="e">
        <f t="shared" si="594"/>
        <v>#N/A</v>
      </c>
      <c r="BB3068">
        <f t="shared" si="597"/>
        <v>0</v>
      </c>
      <c r="BC3068">
        <f t="shared" si="595"/>
        <v>0</v>
      </c>
      <c r="BD3068" s="28">
        <f t="shared" si="596"/>
        <v>0</v>
      </c>
    </row>
    <row r="3069" spans="37:56" x14ac:dyDescent="0.25">
      <c r="AK3069">
        <v>0</v>
      </c>
      <c r="AL3069" t="e">
        <f t="shared" si="589"/>
        <v>#N/A</v>
      </c>
      <c r="AM3069" t="e">
        <f t="shared" si="590"/>
        <v>#N/A</v>
      </c>
      <c r="AN3069" t="e">
        <f t="shared" si="591"/>
        <v>#N/A</v>
      </c>
      <c r="AO3069" s="261" t="e">
        <f t="shared" si="592"/>
        <v>#N/A</v>
      </c>
      <c r="AP3069" s="261" t="e">
        <f t="shared" si="593"/>
        <v>#N/A</v>
      </c>
      <c r="AQ3069" s="261" t="e">
        <f t="shared" si="594"/>
        <v>#N/A</v>
      </c>
      <c r="BB3069">
        <f t="shared" si="597"/>
        <v>0</v>
      </c>
      <c r="BC3069">
        <f t="shared" si="595"/>
        <v>0</v>
      </c>
      <c r="BD3069" s="28">
        <f t="shared" si="596"/>
        <v>0</v>
      </c>
    </row>
    <row r="3070" spans="37:56" x14ac:dyDescent="0.25">
      <c r="AK3070">
        <v>0</v>
      </c>
      <c r="AL3070" t="e">
        <f t="shared" si="589"/>
        <v>#N/A</v>
      </c>
      <c r="AM3070" t="e">
        <f t="shared" si="590"/>
        <v>#N/A</v>
      </c>
      <c r="AN3070" t="e">
        <f t="shared" si="591"/>
        <v>#N/A</v>
      </c>
      <c r="AO3070" s="261" t="e">
        <f t="shared" si="592"/>
        <v>#N/A</v>
      </c>
      <c r="AP3070" s="261" t="e">
        <f t="shared" si="593"/>
        <v>#N/A</v>
      </c>
      <c r="AQ3070" s="261" t="e">
        <f t="shared" si="594"/>
        <v>#N/A</v>
      </c>
      <c r="BB3070">
        <f t="shared" si="597"/>
        <v>0</v>
      </c>
      <c r="BC3070">
        <f t="shared" si="595"/>
        <v>0</v>
      </c>
      <c r="BD3070" s="28">
        <f t="shared" si="596"/>
        <v>0</v>
      </c>
    </row>
    <row r="3071" spans="37:56" x14ac:dyDescent="0.25">
      <c r="AK3071">
        <v>0</v>
      </c>
      <c r="AL3071" t="e">
        <f t="shared" si="589"/>
        <v>#N/A</v>
      </c>
      <c r="AM3071" t="e">
        <f t="shared" si="590"/>
        <v>#N/A</v>
      </c>
      <c r="AN3071" t="e">
        <f t="shared" si="591"/>
        <v>#N/A</v>
      </c>
      <c r="AO3071" s="261" t="e">
        <f t="shared" si="592"/>
        <v>#N/A</v>
      </c>
      <c r="AP3071" s="261" t="e">
        <f t="shared" si="593"/>
        <v>#N/A</v>
      </c>
      <c r="AQ3071" s="261" t="e">
        <f t="shared" si="594"/>
        <v>#N/A</v>
      </c>
      <c r="BB3071">
        <f t="shared" si="597"/>
        <v>0</v>
      </c>
      <c r="BC3071">
        <f t="shared" si="595"/>
        <v>0</v>
      </c>
      <c r="BD3071" s="28">
        <f t="shared" si="596"/>
        <v>0</v>
      </c>
    </row>
    <row r="3072" spans="37:56" x14ac:dyDescent="0.25">
      <c r="AK3072">
        <v>0</v>
      </c>
      <c r="AL3072" t="e">
        <f t="shared" si="589"/>
        <v>#N/A</v>
      </c>
      <c r="AM3072" t="e">
        <f t="shared" si="590"/>
        <v>#N/A</v>
      </c>
      <c r="AN3072" t="e">
        <f t="shared" si="591"/>
        <v>#N/A</v>
      </c>
      <c r="AO3072" s="261" t="e">
        <f t="shared" si="592"/>
        <v>#N/A</v>
      </c>
      <c r="AP3072" s="261" t="e">
        <f t="shared" si="593"/>
        <v>#N/A</v>
      </c>
      <c r="AQ3072" s="261" t="e">
        <f t="shared" si="594"/>
        <v>#N/A</v>
      </c>
      <c r="BB3072">
        <f t="shared" si="597"/>
        <v>0</v>
      </c>
      <c r="BC3072">
        <f t="shared" si="595"/>
        <v>0</v>
      </c>
      <c r="BD3072" s="28">
        <f t="shared" si="596"/>
        <v>0</v>
      </c>
    </row>
    <row r="3073" spans="37:56" x14ac:dyDescent="0.25">
      <c r="AK3073">
        <v>0</v>
      </c>
      <c r="AL3073" t="e">
        <f t="shared" si="589"/>
        <v>#N/A</v>
      </c>
      <c r="AM3073" t="e">
        <f t="shared" si="590"/>
        <v>#N/A</v>
      </c>
      <c r="AN3073" t="e">
        <f t="shared" si="591"/>
        <v>#N/A</v>
      </c>
      <c r="AO3073" s="261" t="e">
        <f t="shared" si="592"/>
        <v>#N/A</v>
      </c>
      <c r="AP3073" s="261" t="e">
        <f t="shared" si="593"/>
        <v>#N/A</v>
      </c>
      <c r="AQ3073" s="261" t="e">
        <f t="shared" si="594"/>
        <v>#N/A</v>
      </c>
      <c r="BB3073">
        <f t="shared" si="597"/>
        <v>0</v>
      </c>
      <c r="BC3073">
        <f t="shared" si="595"/>
        <v>0</v>
      </c>
      <c r="BD3073" s="28">
        <f t="shared" si="596"/>
        <v>0</v>
      </c>
    </row>
    <row r="3074" spans="37:56" x14ac:dyDescent="0.25">
      <c r="AK3074">
        <v>0</v>
      </c>
      <c r="AL3074" t="e">
        <f t="shared" si="589"/>
        <v>#N/A</v>
      </c>
      <c r="AM3074" t="e">
        <f t="shared" si="590"/>
        <v>#N/A</v>
      </c>
      <c r="AN3074" t="e">
        <f t="shared" si="591"/>
        <v>#N/A</v>
      </c>
      <c r="AO3074" s="261" t="e">
        <f t="shared" si="592"/>
        <v>#N/A</v>
      </c>
      <c r="AP3074" s="261" t="e">
        <f t="shared" si="593"/>
        <v>#N/A</v>
      </c>
      <c r="AQ3074" s="261" t="e">
        <f t="shared" si="594"/>
        <v>#N/A</v>
      </c>
      <c r="BB3074">
        <f t="shared" si="597"/>
        <v>0</v>
      </c>
      <c r="BC3074">
        <f t="shared" si="595"/>
        <v>0</v>
      </c>
      <c r="BD3074" s="28">
        <f t="shared" si="596"/>
        <v>0</v>
      </c>
    </row>
    <row r="3075" spans="37:56" x14ac:dyDescent="0.25">
      <c r="AK3075">
        <v>0</v>
      </c>
      <c r="AL3075" t="e">
        <f t="shared" ref="AL3075:AL3138" si="598">_xlfn.XLOOKUP(AK3075,A:A,F:F)</f>
        <v>#N/A</v>
      </c>
      <c r="AM3075" t="e">
        <f t="shared" ref="AM3075:AM3138" si="599">_xlfn.XLOOKUP(AK3075,A:A,J:J)</f>
        <v>#N/A</v>
      </c>
      <c r="AN3075" t="e">
        <f t="shared" ref="AN3075:AN3138" si="600">_xlfn.XLOOKUP(AK3075,A:A,M:M)+_xlfn.XLOOKUP(AK3075,A:A,N:N)</f>
        <v>#N/A</v>
      </c>
      <c r="AO3075" s="261" t="e">
        <f t="shared" ref="AO3075:AO3138" si="601">_xlfn.XLOOKUP(AK3075,A:A,AG:AG)</f>
        <v>#N/A</v>
      </c>
      <c r="AP3075" s="261" t="e">
        <f t="shared" ref="AP3075:AP3138" si="602">_xlfn.XLOOKUP(AK3075,A:A,AD:AD)</f>
        <v>#N/A</v>
      </c>
      <c r="AQ3075" s="261" t="e">
        <f t="shared" ref="AQ3075:AQ3138" si="603">_xlfn.XLOOKUP(AK3075,A:A,AE:AE)</f>
        <v>#N/A</v>
      </c>
      <c r="BB3075">
        <f t="shared" si="597"/>
        <v>0</v>
      </c>
      <c r="BC3075">
        <f t="shared" ref="BC3075:BC3138" si="604">_xlfn.XLOOKUP(BA3075,A:A,J:J)</f>
        <v>0</v>
      </c>
      <c r="BD3075" s="28">
        <f t="shared" ref="BD3075:BD3138" si="605">_xlfn.XLOOKUP(BA3075,A:A,M:M)+_xlfn.XLOOKUP(BA3075,A:A,N:N)</f>
        <v>0</v>
      </c>
    </row>
    <row r="3076" spans="37:56" x14ac:dyDescent="0.25">
      <c r="AK3076">
        <v>0</v>
      </c>
      <c r="AL3076" t="e">
        <f t="shared" si="598"/>
        <v>#N/A</v>
      </c>
      <c r="AM3076" t="e">
        <f t="shared" si="599"/>
        <v>#N/A</v>
      </c>
      <c r="AN3076" t="e">
        <f t="shared" si="600"/>
        <v>#N/A</v>
      </c>
      <c r="AO3076" s="261" t="e">
        <f t="shared" si="601"/>
        <v>#N/A</v>
      </c>
      <c r="AP3076" s="261" t="e">
        <f t="shared" si="602"/>
        <v>#N/A</v>
      </c>
      <c r="AQ3076" s="261" t="e">
        <f t="shared" si="603"/>
        <v>#N/A</v>
      </c>
      <c r="BB3076">
        <f t="shared" si="597"/>
        <v>0</v>
      </c>
      <c r="BC3076">
        <f t="shared" si="604"/>
        <v>0</v>
      </c>
      <c r="BD3076" s="28">
        <f t="shared" si="605"/>
        <v>0</v>
      </c>
    </row>
    <row r="3077" spans="37:56" x14ac:dyDescent="0.25">
      <c r="AK3077">
        <v>0</v>
      </c>
      <c r="AL3077" t="e">
        <f t="shared" si="598"/>
        <v>#N/A</v>
      </c>
      <c r="AM3077" t="e">
        <f t="shared" si="599"/>
        <v>#N/A</v>
      </c>
      <c r="AN3077" t="e">
        <f t="shared" si="600"/>
        <v>#N/A</v>
      </c>
      <c r="AO3077" s="261" t="e">
        <f t="shared" si="601"/>
        <v>#N/A</v>
      </c>
      <c r="AP3077" s="261" t="e">
        <f t="shared" si="602"/>
        <v>#N/A</v>
      </c>
      <c r="AQ3077" s="261" t="e">
        <f t="shared" si="603"/>
        <v>#N/A</v>
      </c>
      <c r="BB3077">
        <f t="shared" si="597"/>
        <v>0</v>
      </c>
      <c r="BC3077">
        <f t="shared" si="604"/>
        <v>0</v>
      </c>
      <c r="BD3077" s="28">
        <f t="shared" si="605"/>
        <v>0</v>
      </c>
    </row>
    <row r="3078" spans="37:56" x14ac:dyDescent="0.25">
      <c r="AK3078">
        <v>0</v>
      </c>
      <c r="AL3078" t="e">
        <f t="shared" si="598"/>
        <v>#N/A</v>
      </c>
      <c r="AM3078" t="e">
        <f t="shared" si="599"/>
        <v>#N/A</v>
      </c>
      <c r="AN3078" t="e">
        <f t="shared" si="600"/>
        <v>#N/A</v>
      </c>
      <c r="AO3078" s="261" t="e">
        <f t="shared" si="601"/>
        <v>#N/A</v>
      </c>
      <c r="AP3078" s="261" t="e">
        <f t="shared" si="602"/>
        <v>#N/A</v>
      </c>
      <c r="AQ3078" s="261" t="e">
        <f t="shared" si="603"/>
        <v>#N/A</v>
      </c>
      <c r="BB3078">
        <f t="shared" ref="BB3078:BB3141" si="606">_xlfn.XLOOKUP(BA3078,A:A,E:E)</f>
        <v>0</v>
      </c>
      <c r="BC3078">
        <f t="shared" si="604"/>
        <v>0</v>
      </c>
      <c r="BD3078" s="28">
        <f t="shared" si="605"/>
        <v>0</v>
      </c>
    </row>
    <row r="3079" spans="37:56" x14ac:dyDescent="0.25">
      <c r="AK3079">
        <v>0</v>
      </c>
      <c r="AL3079" t="e">
        <f t="shared" si="598"/>
        <v>#N/A</v>
      </c>
      <c r="AM3079" t="e">
        <f t="shared" si="599"/>
        <v>#N/A</v>
      </c>
      <c r="AN3079" t="e">
        <f t="shared" si="600"/>
        <v>#N/A</v>
      </c>
      <c r="AO3079" s="261" t="e">
        <f t="shared" si="601"/>
        <v>#N/A</v>
      </c>
      <c r="AP3079" s="261" t="e">
        <f t="shared" si="602"/>
        <v>#N/A</v>
      </c>
      <c r="AQ3079" s="261" t="e">
        <f t="shared" si="603"/>
        <v>#N/A</v>
      </c>
      <c r="BB3079">
        <f t="shared" si="606"/>
        <v>0</v>
      </c>
      <c r="BC3079">
        <f t="shared" si="604"/>
        <v>0</v>
      </c>
      <c r="BD3079" s="28">
        <f t="shared" si="605"/>
        <v>0</v>
      </c>
    </row>
    <row r="3080" spans="37:56" x14ac:dyDescent="0.25">
      <c r="AK3080">
        <v>0</v>
      </c>
      <c r="AL3080" t="e">
        <f t="shared" si="598"/>
        <v>#N/A</v>
      </c>
      <c r="AM3080" t="e">
        <f t="shared" si="599"/>
        <v>#N/A</v>
      </c>
      <c r="AN3080" t="e">
        <f t="shared" si="600"/>
        <v>#N/A</v>
      </c>
      <c r="AO3080" s="261" t="e">
        <f t="shared" si="601"/>
        <v>#N/A</v>
      </c>
      <c r="AP3080" s="261" t="e">
        <f t="shared" si="602"/>
        <v>#N/A</v>
      </c>
      <c r="AQ3080" s="261" t="e">
        <f t="shared" si="603"/>
        <v>#N/A</v>
      </c>
      <c r="BB3080">
        <f t="shared" si="606"/>
        <v>0</v>
      </c>
      <c r="BC3080">
        <f t="shared" si="604"/>
        <v>0</v>
      </c>
      <c r="BD3080" s="28">
        <f t="shared" si="605"/>
        <v>0</v>
      </c>
    </row>
    <row r="3081" spans="37:56" x14ac:dyDescent="0.25">
      <c r="AK3081">
        <v>0</v>
      </c>
      <c r="AL3081" t="e">
        <f t="shared" si="598"/>
        <v>#N/A</v>
      </c>
      <c r="AM3081" t="e">
        <f t="shared" si="599"/>
        <v>#N/A</v>
      </c>
      <c r="AN3081" t="e">
        <f t="shared" si="600"/>
        <v>#N/A</v>
      </c>
      <c r="AO3081" s="261" t="e">
        <f t="shared" si="601"/>
        <v>#N/A</v>
      </c>
      <c r="AP3081" s="261" t="e">
        <f t="shared" si="602"/>
        <v>#N/A</v>
      </c>
      <c r="AQ3081" s="261" t="e">
        <f t="shared" si="603"/>
        <v>#N/A</v>
      </c>
      <c r="BB3081">
        <f t="shared" si="606"/>
        <v>0</v>
      </c>
      <c r="BC3081">
        <f t="shared" si="604"/>
        <v>0</v>
      </c>
      <c r="BD3081" s="28">
        <f t="shared" si="605"/>
        <v>0</v>
      </c>
    </row>
    <row r="3082" spans="37:56" x14ac:dyDescent="0.25">
      <c r="AK3082">
        <v>0</v>
      </c>
      <c r="AL3082" t="e">
        <f t="shared" si="598"/>
        <v>#N/A</v>
      </c>
      <c r="AM3082" t="e">
        <f t="shared" si="599"/>
        <v>#N/A</v>
      </c>
      <c r="AN3082" t="e">
        <f t="shared" si="600"/>
        <v>#N/A</v>
      </c>
      <c r="AO3082" s="261" t="e">
        <f t="shared" si="601"/>
        <v>#N/A</v>
      </c>
      <c r="AP3082" s="261" t="e">
        <f t="shared" si="602"/>
        <v>#N/A</v>
      </c>
      <c r="AQ3082" s="261" t="e">
        <f t="shared" si="603"/>
        <v>#N/A</v>
      </c>
      <c r="BB3082">
        <f t="shared" si="606"/>
        <v>0</v>
      </c>
      <c r="BC3082">
        <f t="shared" si="604"/>
        <v>0</v>
      </c>
      <c r="BD3082" s="28">
        <f t="shared" si="605"/>
        <v>0</v>
      </c>
    </row>
    <row r="3083" spans="37:56" x14ac:dyDescent="0.25">
      <c r="AK3083">
        <v>0</v>
      </c>
      <c r="AL3083" t="e">
        <f t="shared" si="598"/>
        <v>#N/A</v>
      </c>
      <c r="AM3083" t="e">
        <f t="shared" si="599"/>
        <v>#N/A</v>
      </c>
      <c r="AN3083" t="e">
        <f t="shared" si="600"/>
        <v>#N/A</v>
      </c>
      <c r="AO3083" s="261" t="e">
        <f t="shared" si="601"/>
        <v>#N/A</v>
      </c>
      <c r="AP3083" s="261" t="e">
        <f t="shared" si="602"/>
        <v>#N/A</v>
      </c>
      <c r="AQ3083" s="261" t="e">
        <f t="shared" si="603"/>
        <v>#N/A</v>
      </c>
      <c r="BB3083">
        <f t="shared" si="606"/>
        <v>0</v>
      </c>
      <c r="BC3083">
        <f t="shared" si="604"/>
        <v>0</v>
      </c>
      <c r="BD3083" s="28">
        <f t="shared" si="605"/>
        <v>0</v>
      </c>
    </row>
    <row r="3084" spans="37:56" x14ac:dyDescent="0.25">
      <c r="AK3084">
        <v>0</v>
      </c>
      <c r="AL3084" t="e">
        <f t="shared" si="598"/>
        <v>#N/A</v>
      </c>
      <c r="AM3084" t="e">
        <f t="shared" si="599"/>
        <v>#N/A</v>
      </c>
      <c r="AN3084" t="e">
        <f t="shared" si="600"/>
        <v>#N/A</v>
      </c>
      <c r="AO3084" s="261" t="e">
        <f t="shared" si="601"/>
        <v>#N/A</v>
      </c>
      <c r="AP3084" s="261" t="e">
        <f t="shared" si="602"/>
        <v>#N/A</v>
      </c>
      <c r="AQ3084" s="261" t="e">
        <f t="shared" si="603"/>
        <v>#N/A</v>
      </c>
      <c r="BB3084">
        <f t="shared" si="606"/>
        <v>0</v>
      </c>
      <c r="BC3084">
        <f t="shared" si="604"/>
        <v>0</v>
      </c>
      <c r="BD3084" s="28">
        <f t="shared" si="605"/>
        <v>0</v>
      </c>
    </row>
    <row r="3085" spans="37:56" x14ac:dyDescent="0.25">
      <c r="AK3085">
        <v>0</v>
      </c>
      <c r="AL3085" t="e">
        <f t="shared" si="598"/>
        <v>#N/A</v>
      </c>
      <c r="AM3085" t="e">
        <f t="shared" si="599"/>
        <v>#N/A</v>
      </c>
      <c r="AN3085" t="e">
        <f t="shared" si="600"/>
        <v>#N/A</v>
      </c>
      <c r="AO3085" s="261" t="e">
        <f t="shared" si="601"/>
        <v>#N/A</v>
      </c>
      <c r="AP3085" s="261" t="e">
        <f t="shared" si="602"/>
        <v>#N/A</v>
      </c>
      <c r="AQ3085" s="261" t="e">
        <f t="shared" si="603"/>
        <v>#N/A</v>
      </c>
      <c r="BB3085">
        <f t="shared" si="606"/>
        <v>0</v>
      </c>
      <c r="BC3085">
        <f t="shared" si="604"/>
        <v>0</v>
      </c>
      <c r="BD3085" s="28">
        <f t="shared" si="605"/>
        <v>0</v>
      </c>
    </row>
    <row r="3086" spans="37:56" x14ac:dyDescent="0.25">
      <c r="AK3086">
        <v>0</v>
      </c>
      <c r="AL3086" t="e">
        <f t="shared" si="598"/>
        <v>#N/A</v>
      </c>
      <c r="AM3086" t="e">
        <f t="shared" si="599"/>
        <v>#N/A</v>
      </c>
      <c r="AN3086" t="e">
        <f t="shared" si="600"/>
        <v>#N/A</v>
      </c>
      <c r="AO3086" s="261" t="e">
        <f t="shared" si="601"/>
        <v>#N/A</v>
      </c>
      <c r="AP3086" s="261" t="e">
        <f t="shared" si="602"/>
        <v>#N/A</v>
      </c>
      <c r="AQ3086" s="261" t="e">
        <f t="shared" si="603"/>
        <v>#N/A</v>
      </c>
      <c r="BB3086">
        <f t="shared" si="606"/>
        <v>0</v>
      </c>
      <c r="BC3086">
        <f t="shared" si="604"/>
        <v>0</v>
      </c>
      <c r="BD3086" s="28">
        <f t="shared" si="605"/>
        <v>0</v>
      </c>
    </row>
    <row r="3087" spans="37:56" x14ac:dyDescent="0.25">
      <c r="AK3087">
        <v>0</v>
      </c>
      <c r="AL3087" t="e">
        <f t="shared" si="598"/>
        <v>#N/A</v>
      </c>
      <c r="AM3087" t="e">
        <f t="shared" si="599"/>
        <v>#N/A</v>
      </c>
      <c r="AN3087" t="e">
        <f t="shared" si="600"/>
        <v>#N/A</v>
      </c>
      <c r="AO3087" s="261" t="e">
        <f t="shared" si="601"/>
        <v>#N/A</v>
      </c>
      <c r="AP3087" s="261" t="e">
        <f t="shared" si="602"/>
        <v>#N/A</v>
      </c>
      <c r="AQ3087" s="261" t="e">
        <f t="shared" si="603"/>
        <v>#N/A</v>
      </c>
      <c r="BB3087">
        <f t="shared" si="606"/>
        <v>0</v>
      </c>
      <c r="BC3087">
        <f t="shared" si="604"/>
        <v>0</v>
      </c>
      <c r="BD3087" s="28">
        <f t="shared" si="605"/>
        <v>0</v>
      </c>
    </row>
    <row r="3088" spans="37:56" x14ac:dyDescent="0.25">
      <c r="AK3088">
        <v>0</v>
      </c>
      <c r="AL3088" t="e">
        <f t="shared" si="598"/>
        <v>#N/A</v>
      </c>
      <c r="AM3088" t="e">
        <f t="shared" si="599"/>
        <v>#N/A</v>
      </c>
      <c r="AN3088" t="e">
        <f t="shared" si="600"/>
        <v>#N/A</v>
      </c>
      <c r="AO3088" s="261" t="e">
        <f t="shared" si="601"/>
        <v>#N/A</v>
      </c>
      <c r="AP3088" s="261" t="e">
        <f t="shared" si="602"/>
        <v>#N/A</v>
      </c>
      <c r="AQ3088" s="261" t="e">
        <f t="shared" si="603"/>
        <v>#N/A</v>
      </c>
      <c r="BB3088">
        <f t="shared" si="606"/>
        <v>0</v>
      </c>
      <c r="BC3088">
        <f t="shared" si="604"/>
        <v>0</v>
      </c>
      <c r="BD3088" s="28">
        <f t="shared" si="605"/>
        <v>0</v>
      </c>
    </row>
    <row r="3089" spans="37:56" x14ac:dyDescent="0.25">
      <c r="AK3089">
        <v>0</v>
      </c>
      <c r="AL3089" t="e">
        <f t="shared" si="598"/>
        <v>#N/A</v>
      </c>
      <c r="AM3089" t="e">
        <f t="shared" si="599"/>
        <v>#N/A</v>
      </c>
      <c r="AN3089" t="e">
        <f t="shared" si="600"/>
        <v>#N/A</v>
      </c>
      <c r="AO3089" s="261" t="e">
        <f t="shared" si="601"/>
        <v>#N/A</v>
      </c>
      <c r="AP3089" s="261" t="e">
        <f t="shared" si="602"/>
        <v>#N/A</v>
      </c>
      <c r="AQ3089" s="261" t="e">
        <f t="shared" si="603"/>
        <v>#N/A</v>
      </c>
      <c r="BB3089">
        <f t="shared" si="606"/>
        <v>0</v>
      </c>
      <c r="BC3089">
        <f t="shared" si="604"/>
        <v>0</v>
      </c>
      <c r="BD3089" s="28">
        <f t="shared" si="605"/>
        <v>0</v>
      </c>
    </row>
    <row r="3090" spans="37:56" x14ac:dyDescent="0.25">
      <c r="AK3090">
        <v>0</v>
      </c>
      <c r="AL3090" t="e">
        <f t="shared" si="598"/>
        <v>#N/A</v>
      </c>
      <c r="AM3090" t="e">
        <f t="shared" si="599"/>
        <v>#N/A</v>
      </c>
      <c r="AN3090" t="e">
        <f t="shared" si="600"/>
        <v>#N/A</v>
      </c>
      <c r="AO3090" s="261" t="e">
        <f t="shared" si="601"/>
        <v>#N/A</v>
      </c>
      <c r="AP3090" s="261" t="e">
        <f t="shared" si="602"/>
        <v>#N/A</v>
      </c>
      <c r="AQ3090" s="261" t="e">
        <f t="shared" si="603"/>
        <v>#N/A</v>
      </c>
      <c r="BB3090">
        <f t="shared" si="606"/>
        <v>0</v>
      </c>
      <c r="BC3090">
        <f t="shared" si="604"/>
        <v>0</v>
      </c>
      <c r="BD3090" s="28">
        <f t="shared" si="605"/>
        <v>0</v>
      </c>
    </row>
    <row r="3091" spans="37:56" x14ac:dyDescent="0.25">
      <c r="AK3091">
        <v>0</v>
      </c>
      <c r="AL3091" t="e">
        <f t="shared" si="598"/>
        <v>#N/A</v>
      </c>
      <c r="AM3091" t="e">
        <f t="shared" si="599"/>
        <v>#N/A</v>
      </c>
      <c r="AN3091" t="e">
        <f t="shared" si="600"/>
        <v>#N/A</v>
      </c>
      <c r="AO3091" s="261" t="e">
        <f t="shared" si="601"/>
        <v>#N/A</v>
      </c>
      <c r="AP3091" s="261" t="e">
        <f t="shared" si="602"/>
        <v>#N/A</v>
      </c>
      <c r="AQ3091" s="261" t="e">
        <f t="shared" si="603"/>
        <v>#N/A</v>
      </c>
      <c r="BB3091">
        <f t="shared" si="606"/>
        <v>0</v>
      </c>
      <c r="BC3091">
        <f t="shared" si="604"/>
        <v>0</v>
      </c>
      <c r="BD3091" s="28">
        <f t="shared" si="605"/>
        <v>0</v>
      </c>
    </row>
    <row r="3092" spans="37:56" x14ac:dyDescent="0.25">
      <c r="AK3092">
        <v>0</v>
      </c>
      <c r="AL3092" t="e">
        <f t="shared" si="598"/>
        <v>#N/A</v>
      </c>
      <c r="AM3092" t="e">
        <f t="shared" si="599"/>
        <v>#N/A</v>
      </c>
      <c r="AN3092" t="e">
        <f t="shared" si="600"/>
        <v>#N/A</v>
      </c>
      <c r="AO3092" s="261" t="e">
        <f t="shared" si="601"/>
        <v>#N/A</v>
      </c>
      <c r="AP3092" s="261" t="e">
        <f t="shared" si="602"/>
        <v>#N/A</v>
      </c>
      <c r="AQ3092" s="261" t="e">
        <f t="shared" si="603"/>
        <v>#N/A</v>
      </c>
      <c r="BB3092">
        <f t="shared" si="606"/>
        <v>0</v>
      </c>
      <c r="BC3092">
        <f t="shared" si="604"/>
        <v>0</v>
      </c>
      <c r="BD3092" s="28">
        <f t="shared" si="605"/>
        <v>0</v>
      </c>
    </row>
    <row r="3093" spans="37:56" x14ac:dyDescent="0.25">
      <c r="AK3093">
        <v>0</v>
      </c>
      <c r="AL3093" t="e">
        <f t="shared" si="598"/>
        <v>#N/A</v>
      </c>
      <c r="AM3093" t="e">
        <f t="shared" si="599"/>
        <v>#N/A</v>
      </c>
      <c r="AN3093" t="e">
        <f t="shared" si="600"/>
        <v>#N/A</v>
      </c>
      <c r="AO3093" s="261" t="e">
        <f t="shared" si="601"/>
        <v>#N/A</v>
      </c>
      <c r="AP3093" s="261" t="e">
        <f t="shared" si="602"/>
        <v>#N/A</v>
      </c>
      <c r="AQ3093" s="261" t="e">
        <f t="shared" si="603"/>
        <v>#N/A</v>
      </c>
      <c r="BB3093">
        <f t="shared" si="606"/>
        <v>0</v>
      </c>
      <c r="BC3093">
        <f t="shared" si="604"/>
        <v>0</v>
      </c>
      <c r="BD3093" s="28">
        <f t="shared" si="605"/>
        <v>0</v>
      </c>
    </row>
    <row r="3094" spans="37:56" x14ac:dyDescent="0.25">
      <c r="AK3094">
        <v>0</v>
      </c>
      <c r="AL3094" t="e">
        <f t="shared" si="598"/>
        <v>#N/A</v>
      </c>
      <c r="AM3094" t="e">
        <f t="shared" si="599"/>
        <v>#N/A</v>
      </c>
      <c r="AN3094" t="e">
        <f t="shared" si="600"/>
        <v>#N/A</v>
      </c>
      <c r="AO3094" s="261" t="e">
        <f t="shared" si="601"/>
        <v>#N/A</v>
      </c>
      <c r="AP3094" s="261" t="e">
        <f t="shared" si="602"/>
        <v>#N/A</v>
      </c>
      <c r="AQ3094" s="261" t="e">
        <f t="shared" si="603"/>
        <v>#N/A</v>
      </c>
      <c r="BB3094">
        <f t="shared" si="606"/>
        <v>0</v>
      </c>
      <c r="BC3094">
        <f t="shared" si="604"/>
        <v>0</v>
      </c>
      <c r="BD3094" s="28">
        <f t="shared" si="605"/>
        <v>0</v>
      </c>
    </row>
    <row r="3095" spans="37:56" x14ac:dyDescent="0.25">
      <c r="AK3095">
        <v>0</v>
      </c>
      <c r="AL3095" t="e">
        <f t="shared" si="598"/>
        <v>#N/A</v>
      </c>
      <c r="AM3095" t="e">
        <f t="shared" si="599"/>
        <v>#N/A</v>
      </c>
      <c r="AN3095" t="e">
        <f t="shared" si="600"/>
        <v>#N/A</v>
      </c>
      <c r="AO3095" s="261" t="e">
        <f t="shared" si="601"/>
        <v>#N/A</v>
      </c>
      <c r="AP3095" s="261" t="e">
        <f t="shared" si="602"/>
        <v>#N/A</v>
      </c>
      <c r="AQ3095" s="261" t="e">
        <f t="shared" si="603"/>
        <v>#N/A</v>
      </c>
      <c r="BB3095">
        <f t="shared" si="606"/>
        <v>0</v>
      </c>
      <c r="BC3095">
        <f t="shared" si="604"/>
        <v>0</v>
      </c>
      <c r="BD3095" s="28">
        <f t="shared" si="605"/>
        <v>0</v>
      </c>
    </row>
    <row r="3096" spans="37:56" x14ac:dyDescent="0.25">
      <c r="AK3096">
        <v>0</v>
      </c>
      <c r="AL3096" t="e">
        <f t="shared" si="598"/>
        <v>#N/A</v>
      </c>
      <c r="AM3096" t="e">
        <f t="shared" si="599"/>
        <v>#N/A</v>
      </c>
      <c r="AN3096" t="e">
        <f t="shared" si="600"/>
        <v>#N/A</v>
      </c>
      <c r="AO3096" s="261" t="e">
        <f t="shared" si="601"/>
        <v>#N/A</v>
      </c>
      <c r="AP3096" s="261" t="e">
        <f t="shared" si="602"/>
        <v>#N/A</v>
      </c>
      <c r="AQ3096" s="261" t="e">
        <f t="shared" si="603"/>
        <v>#N/A</v>
      </c>
      <c r="BB3096">
        <f t="shared" si="606"/>
        <v>0</v>
      </c>
      <c r="BC3096">
        <f t="shared" si="604"/>
        <v>0</v>
      </c>
      <c r="BD3096" s="28">
        <f t="shared" si="605"/>
        <v>0</v>
      </c>
    </row>
    <row r="3097" spans="37:56" x14ac:dyDescent="0.25">
      <c r="AK3097">
        <v>0</v>
      </c>
      <c r="AL3097" t="e">
        <f t="shared" si="598"/>
        <v>#N/A</v>
      </c>
      <c r="AM3097" t="e">
        <f t="shared" si="599"/>
        <v>#N/A</v>
      </c>
      <c r="AN3097" t="e">
        <f t="shared" si="600"/>
        <v>#N/A</v>
      </c>
      <c r="AO3097" s="261" t="e">
        <f t="shared" si="601"/>
        <v>#N/A</v>
      </c>
      <c r="AP3097" s="261" t="e">
        <f t="shared" si="602"/>
        <v>#N/A</v>
      </c>
      <c r="AQ3097" s="261" t="e">
        <f t="shared" si="603"/>
        <v>#N/A</v>
      </c>
      <c r="BB3097">
        <f t="shared" si="606"/>
        <v>0</v>
      </c>
      <c r="BC3097">
        <f t="shared" si="604"/>
        <v>0</v>
      </c>
      <c r="BD3097" s="28">
        <f t="shared" si="605"/>
        <v>0</v>
      </c>
    </row>
    <row r="3098" spans="37:56" x14ac:dyDescent="0.25">
      <c r="AK3098">
        <v>0</v>
      </c>
      <c r="AL3098" t="e">
        <f t="shared" si="598"/>
        <v>#N/A</v>
      </c>
      <c r="AM3098" t="e">
        <f t="shared" si="599"/>
        <v>#N/A</v>
      </c>
      <c r="AN3098" t="e">
        <f t="shared" si="600"/>
        <v>#N/A</v>
      </c>
      <c r="AO3098" s="261" t="e">
        <f t="shared" si="601"/>
        <v>#N/A</v>
      </c>
      <c r="AP3098" s="261" t="e">
        <f t="shared" si="602"/>
        <v>#N/A</v>
      </c>
      <c r="AQ3098" s="261" t="e">
        <f t="shared" si="603"/>
        <v>#N/A</v>
      </c>
      <c r="BB3098">
        <f t="shared" si="606"/>
        <v>0</v>
      </c>
      <c r="BC3098">
        <f t="shared" si="604"/>
        <v>0</v>
      </c>
      <c r="BD3098" s="28">
        <f t="shared" si="605"/>
        <v>0</v>
      </c>
    </row>
    <row r="3099" spans="37:56" x14ac:dyDescent="0.25">
      <c r="AK3099">
        <v>0</v>
      </c>
      <c r="AL3099" t="e">
        <f t="shared" si="598"/>
        <v>#N/A</v>
      </c>
      <c r="AM3099" t="e">
        <f t="shared" si="599"/>
        <v>#N/A</v>
      </c>
      <c r="AN3099" t="e">
        <f t="shared" si="600"/>
        <v>#N/A</v>
      </c>
      <c r="AO3099" s="261" t="e">
        <f t="shared" si="601"/>
        <v>#N/A</v>
      </c>
      <c r="AP3099" s="261" t="e">
        <f t="shared" si="602"/>
        <v>#N/A</v>
      </c>
      <c r="AQ3099" s="261" t="e">
        <f t="shared" si="603"/>
        <v>#N/A</v>
      </c>
      <c r="BB3099">
        <f t="shared" si="606"/>
        <v>0</v>
      </c>
      <c r="BC3099">
        <f t="shared" si="604"/>
        <v>0</v>
      </c>
      <c r="BD3099" s="28">
        <f t="shared" si="605"/>
        <v>0</v>
      </c>
    </row>
    <row r="3100" spans="37:56" x14ac:dyDescent="0.25">
      <c r="AK3100">
        <v>0</v>
      </c>
      <c r="AL3100" t="e">
        <f t="shared" si="598"/>
        <v>#N/A</v>
      </c>
      <c r="AM3100" t="e">
        <f t="shared" si="599"/>
        <v>#N/A</v>
      </c>
      <c r="AN3100" t="e">
        <f t="shared" si="600"/>
        <v>#N/A</v>
      </c>
      <c r="AO3100" s="261" t="e">
        <f t="shared" si="601"/>
        <v>#N/A</v>
      </c>
      <c r="AP3100" s="261" t="e">
        <f t="shared" si="602"/>
        <v>#N/A</v>
      </c>
      <c r="AQ3100" s="261" t="e">
        <f t="shared" si="603"/>
        <v>#N/A</v>
      </c>
      <c r="BB3100">
        <f t="shared" si="606"/>
        <v>0</v>
      </c>
      <c r="BC3100">
        <f t="shared" si="604"/>
        <v>0</v>
      </c>
      <c r="BD3100" s="28">
        <f t="shared" si="605"/>
        <v>0</v>
      </c>
    </row>
    <row r="3101" spans="37:56" x14ac:dyDescent="0.25">
      <c r="AK3101">
        <v>0</v>
      </c>
      <c r="AL3101" t="e">
        <f t="shared" si="598"/>
        <v>#N/A</v>
      </c>
      <c r="AM3101" t="e">
        <f t="shared" si="599"/>
        <v>#N/A</v>
      </c>
      <c r="AN3101" t="e">
        <f t="shared" si="600"/>
        <v>#N/A</v>
      </c>
      <c r="AO3101" s="261" t="e">
        <f t="shared" si="601"/>
        <v>#N/A</v>
      </c>
      <c r="AP3101" s="261" t="e">
        <f t="shared" si="602"/>
        <v>#N/A</v>
      </c>
      <c r="AQ3101" s="261" t="e">
        <f t="shared" si="603"/>
        <v>#N/A</v>
      </c>
      <c r="BB3101">
        <f t="shared" si="606"/>
        <v>0</v>
      </c>
      <c r="BC3101">
        <f t="shared" si="604"/>
        <v>0</v>
      </c>
      <c r="BD3101" s="28">
        <f t="shared" si="605"/>
        <v>0</v>
      </c>
    </row>
    <row r="3102" spans="37:56" x14ac:dyDescent="0.25">
      <c r="AK3102">
        <v>0</v>
      </c>
      <c r="AL3102" t="e">
        <f t="shared" si="598"/>
        <v>#N/A</v>
      </c>
      <c r="AM3102" t="e">
        <f t="shared" si="599"/>
        <v>#N/A</v>
      </c>
      <c r="AN3102" t="e">
        <f t="shared" si="600"/>
        <v>#N/A</v>
      </c>
      <c r="AO3102" s="261" t="e">
        <f t="shared" si="601"/>
        <v>#N/A</v>
      </c>
      <c r="AP3102" s="261" t="e">
        <f t="shared" si="602"/>
        <v>#N/A</v>
      </c>
      <c r="AQ3102" s="261" t="e">
        <f t="shared" si="603"/>
        <v>#N/A</v>
      </c>
      <c r="BB3102">
        <f t="shared" si="606"/>
        <v>0</v>
      </c>
      <c r="BC3102">
        <f t="shared" si="604"/>
        <v>0</v>
      </c>
      <c r="BD3102" s="28">
        <f t="shared" si="605"/>
        <v>0</v>
      </c>
    </row>
    <row r="3103" spans="37:56" x14ac:dyDescent="0.25">
      <c r="AK3103">
        <v>0</v>
      </c>
      <c r="AL3103" t="e">
        <f t="shared" si="598"/>
        <v>#N/A</v>
      </c>
      <c r="AM3103" t="e">
        <f t="shared" si="599"/>
        <v>#N/A</v>
      </c>
      <c r="AN3103" t="e">
        <f t="shared" si="600"/>
        <v>#N/A</v>
      </c>
      <c r="AO3103" s="261" t="e">
        <f t="shared" si="601"/>
        <v>#N/A</v>
      </c>
      <c r="AP3103" s="261" t="e">
        <f t="shared" si="602"/>
        <v>#N/A</v>
      </c>
      <c r="AQ3103" s="261" t="e">
        <f t="shared" si="603"/>
        <v>#N/A</v>
      </c>
      <c r="BB3103">
        <f t="shared" si="606"/>
        <v>0</v>
      </c>
      <c r="BC3103">
        <f t="shared" si="604"/>
        <v>0</v>
      </c>
      <c r="BD3103" s="28">
        <f t="shared" si="605"/>
        <v>0</v>
      </c>
    </row>
    <row r="3104" spans="37:56" x14ac:dyDescent="0.25">
      <c r="AK3104">
        <v>0</v>
      </c>
      <c r="AL3104" t="e">
        <f t="shared" si="598"/>
        <v>#N/A</v>
      </c>
      <c r="AM3104" t="e">
        <f t="shared" si="599"/>
        <v>#N/A</v>
      </c>
      <c r="AN3104" t="e">
        <f t="shared" si="600"/>
        <v>#N/A</v>
      </c>
      <c r="AO3104" s="261" t="e">
        <f t="shared" si="601"/>
        <v>#N/A</v>
      </c>
      <c r="AP3104" s="261" t="e">
        <f t="shared" si="602"/>
        <v>#N/A</v>
      </c>
      <c r="AQ3104" s="261" t="e">
        <f t="shared" si="603"/>
        <v>#N/A</v>
      </c>
      <c r="BB3104">
        <f t="shared" si="606"/>
        <v>0</v>
      </c>
      <c r="BC3104">
        <f t="shared" si="604"/>
        <v>0</v>
      </c>
      <c r="BD3104" s="28">
        <f t="shared" si="605"/>
        <v>0</v>
      </c>
    </row>
    <row r="3105" spans="37:56" x14ac:dyDescent="0.25">
      <c r="AK3105">
        <v>0</v>
      </c>
      <c r="AL3105" t="e">
        <f t="shared" si="598"/>
        <v>#N/A</v>
      </c>
      <c r="AM3105" t="e">
        <f t="shared" si="599"/>
        <v>#N/A</v>
      </c>
      <c r="AN3105" t="e">
        <f t="shared" si="600"/>
        <v>#N/A</v>
      </c>
      <c r="AO3105" s="261" t="e">
        <f t="shared" si="601"/>
        <v>#N/A</v>
      </c>
      <c r="AP3105" s="261" t="e">
        <f t="shared" si="602"/>
        <v>#N/A</v>
      </c>
      <c r="AQ3105" s="261" t="e">
        <f t="shared" si="603"/>
        <v>#N/A</v>
      </c>
      <c r="BB3105">
        <f t="shared" si="606"/>
        <v>0</v>
      </c>
      <c r="BC3105">
        <f t="shared" si="604"/>
        <v>0</v>
      </c>
      <c r="BD3105" s="28">
        <f t="shared" si="605"/>
        <v>0</v>
      </c>
    </row>
    <row r="3106" spans="37:56" x14ac:dyDescent="0.25">
      <c r="AK3106">
        <v>0</v>
      </c>
      <c r="AL3106" t="e">
        <f t="shared" si="598"/>
        <v>#N/A</v>
      </c>
      <c r="AM3106" t="e">
        <f t="shared" si="599"/>
        <v>#N/A</v>
      </c>
      <c r="AN3106" t="e">
        <f t="shared" si="600"/>
        <v>#N/A</v>
      </c>
      <c r="AO3106" s="261" t="e">
        <f t="shared" si="601"/>
        <v>#N/A</v>
      </c>
      <c r="AP3106" s="261" t="e">
        <f t="shared" si="602"/>
        <v>#N/A</v>
      </c>
      <c r="AQ3106" s="261" t="e">
        <f t="shared" si="603"/>
        <v>#N/A</v>
      </c>
      <c r="BB3106">
        <f t="shared" si="606"/>
        <v>0</v>
      </c>
      <c r="BC3106">
        <f t="shared" si="604"/>
        <v>0</v>
      </c>
      <c r="BD3106" s="28">
        <f t="shared" si="605"/>
        <v>0</v>
      </c>
    </row>
    <row r="3107" spans="37:56" x14ac:dyDescent="0.25">
      <c r="AK3107">
        <v>0</v>
      </c>
      <c r="AL3107" t="e">
        <f t="shared" si="598"/>
        <v>#N/A</v>
      </c>
      <c r="AM3107" t="e">
        <f t="shared" si="599"/>
        <v>#N/A</v>
      </c>
      <c r="AN3107" t="e">
        <f t="shared" si="600"/>
        <v>#N/A</v>
      </c>
      <c r="AO3107" s="261" t="e">
        <f t="shared" si="601"/>
        <v>#N/A</v>
      </c>
      <c r="AP3107" s="261" t="e">
        <f t="shared" si="602"/>
        <v>#N/A</v>
      </c>
      <c r="AQ3107" s="261" t="e">
        <f t="shared" si="603"/>
        <v>#N/A</v>
      </c>
      <c r="BB3107">
        <f t="shared" si="606"/>
        <v>0</v>
      </c>
      <c r="BC3107">
        <f t="shared" si="604"/>
        <v>0</v>
      </c>
      <c r="BD3107" s="28">
        <f t="shared" si="605"/>
        <v>0</v>
      </c>
    </row>
    <row r="3108" spans="37:56" x14ac:dyDescent="0.25">
      <c r="AK3108">
        <v>0</v>
      </c>
      <c r="AL3108" t="e">
        <f t="shared" si="598"/>
        <v>#N/A</v>
      </c>
      <c r="AM3108" t="e">
        <f t="shared" si="599"/>
        <v>#N/A</v>
      </c>
      <c r="AN3108" t="e">
        <f t="shared" si="600"/>
        <v>#N/A</v>
      </c>
      <c r="AO3108" s="261" t="e">
        <f t="shared" si="601"/>
        <v>#N/A</v>
      </c>
      <c r="AP3108" s="261" t="e">
        <f t="shared" si="602"/>
        <v>#N/A</v>
      </c>
      <c r="AQ3108" s="261" t="e">
        <f t="shared" si="603"/>
        <v>#N/A</v>
      </c>
      <c r="BB3108">
        <f t="shared" si="606"/>
        <v>0</v>
      </c>
      <c r="BC3108">
        <f t="shared" si="604"/>
        <v>0</v>
      </c>
      <c r="BD3108" s="28">
        <f t="shared" si="605"/>
        <v>0</v>
      </c>
    </row>
    <row r="3109" spans="37:56" x14ac:dyDescent="0.25">
      <c r="AK3109">
        <v>0</v>
      </c>
      <c r="AL3109" t="e">
        <f t="shared" si="598"/>
        <v>#N/A</v>
      </c>
      <c r="AM3109" t="e">
        <f t="shared" si="599"/>
        <v>#N/A</v>
      </c>
      <c r="AN3109" t="e">
        <f t="shared" si="600"/>
        <v>#N/A</v>
      </c>
      <c r="AO3109" s="261" t="e">
        <f t="shared" si="601"/>
        <v>#N/A</v>
      </c>
      <c r="AP3109" s="261" t="e">
        <f t="shared" si="602"/>
        <v>#N/A</v>
      </c>
      <c r="AQ3109" s="261" t="e">
        <f t="shared" si="603"/>
        <v>#N/A</v>
      </c>
      <c r="BB3109">
        <f t="shared" si="606"/>
        <v>0</v>
      </c>
      <c r="BC3109">
        <f t="shared" si="604"/>
        <v>0</v>
      </c>
      <c r="BD3109" s="28">
        <f t="shared" si="605"/>
        <v>0</v>
      </c>
    </row>
    <row r="3110" spans="37:56" x14ac:dyDescent="0.25">
      <c r="AK3110">
        <v>0</v>
      </c>
      <c r="AL3110" t="e">
        <f t="shared" si="598"/>
        <v>#N/A</v>
      </c>
      <c r="AM3110" t="e">
        <f t="shared" si="599"/>
        <v>#N/A</v>
      </c>
      <c r="AN3110" t="e">
        <f t="shared" si="600"/>
        <v>#N/A</v>
      </c>
      <c r="AO3110" s="261" t="e">
        <f t="shared" si="601"/>
        <v>#N/A</v>
      </c>
      <c r="AP3110" s="261" t="e">
        <f t="shared" si="602"/>
        <v>#N/A</v>
      </c>
      <c r="AQ3110" s="261" t="e">
        <f t="shared" si="603"/>
        <v>#N/A</v>
      </c>
      <c r="BB3110">
        <f t="shared" si="606"/>
        <v>0</v>
      </c>
      <c r="BC3110">
        <f t="shared" si="604"/>
        <v>0</v>
      </c>
      <c r="BD3110" s="28">
        <f t="shared" si="605"/>
        <v>0</v>
      </c>
    </row>
    <row r="3111" spans="37:56" x14ac:dyDescent="0.25">
      <c r="AK3111">
        <v>0</v>
      </c>
      <c r="AL3111" t="e">
        <f t="shared" si="598"/>
        <v>#N/A</v>
      </c>
      <c r="AM3111" t="e">
        <f t="shared" si="599"/>
        <v>#N/A</v>
      </c>
      <c r="AN3111" t="e">
        <f t="shared" si="600"/>
        <v>#N/A</v>
      </c>
      <c r="AO3111" s="261" t="e">
        <f t="shared" si="601"/>
        <v>#N/A</v>
      </c>
      <c r="AP3111" s="261" t="e">
        <f t="shared" si="602"/>
        <v>#N/A</v>
      </c>
      <c r="AQ3111" s="261" t="e">
        <f t="shared" si="603"/>
        <v>#N/A</v>
      </c>
      <c r="BB3111">
        <f t="shared" si="606"/>
        <v>0</v>
      </c>
      <c r="BC3111">
        <f t="shared" si="604"/>
        <v>0</v>
      </c>
      <c r="BD3111" s="28">
        <f t="shared" si="605"/>
        <v>0</v>
      </c>
    </row>
    <row r="3112" spans="37:56" x14ac:dyDescent="0.25">
      <c r="AK3112">
        <v>0</v>
      </c>
      <c r="AL3112" t="e">
        <f t="shared" si="598"/>
        <v>#N/A</v>
      </c>
      <c r="AM3112" t="e">
        <f t="shared" si="599"/>
        <v>#N/A</v>
      </c>
      <c r="AN3112" t="e">
        <f t="shared" si="600"/>
        <v>#N/A</v>
      </c>
      <c r="AO3112" s="261" t="e">
        <f t="shared" si="601"/>
        <v>#N/A</v>
      </c>
      <c r="AP3112" s="261" t="e">
        <f t="shared" si="602"/>
        <v>#N/A</v>
      </c>
      <c r="AQ3112" s="261" t="e">
        <f t="shared" si="603"/>
        <v>#N/A</v>
      </c>
      <c r="BB3112">
        <f t="shared" si="606"/>
        <v>0</v>
      </c>
      <c r="BC3112">
        <f t="shared" si="604"/>
        <v>0</v>
      </c>
      <c r="BD3112" s="28">
        <f t="shared" si="605"/>
        <v>0</v>
      </c>
    </row>
    <row r="3113" spans="37:56" x14ac:dyDescent="0.25">
      <c r="AK3113">
        <v>0</v>
      </c>
      <c r="AL3113" t="e">
        <f t="shared" si="598"/>
        <v>#N/A</v>
      </c>
      <c r="AM3113" t="e">
        <f t="shared" si="599"/>
        <v>#N/A</v>
      </c>
      <c r="AN3113" t="e">
        <f t="shared" si="600"/>
        <v>#N/A</v>
      </c>
      <c r="AO3113" s="261" t="e">
        <f t="shared" si="601"/>
        <v>#N/A</v>
      </c>
      <c r="AP3113" s="261" t="e">
        <f t="shared" si="602"/>
        <v>#N/A</v>
      </c>
      <c r="AQ3113" s="261" t="e">
        <f t="shared" si="603"/>
        <v>#N/A</v>
      </c>
      <c r="BB3113">
        <f t="shared" si="606"/>
        <v>0</v>
      </c>
      <c r="BC3113">
        <f t="shared" si="604"/>
        <v>0</v>
      </c>
      <c r="BD3113" s="28">
        <f t="shared" si="605"/>
        <v>0</v>
      </c>
    </row>
    <row r="3114" spans="37:56" x14ac:dyDescent="0.25">
      <c r="AK3114">
        <v>0</v>
      </c>
      <c r="AL3114" t="e">
        <f t="shared" si="598"/>
        <v>#N/A</v>
      </c>
      <c r="AM3114" t="e">
        <f t="shared" si="599"/>
        <v>#N/A</v>
      </c>
      <c r="AN3114" t="e">
        <f t="shared" si="600"/>
        <v>#N/A</v>
      </c>
      <c r="AO3114" s="261" t="e">
        <f t="shared" si="601"/>
        <v>#N/A</v>
      </c>
      <c r="AP3114" s="261" t="e">
        <f t="shared" si="602"/>
        <v>#N/A</v>
      </c>
      <c r="AQ3114" s="261" t="e">
        <f t="shared" si="603"/>
        <v>#N/A</v>
      </c>
      <c r="BB3114">
        <f t="shared" si="606"/>
        <v>0</v>
      </c>
      <c r="BC3114">
        <f t="shared" si="604"/>
        <v>0</v>
      </c>
      <c r="BD3114" s="28">
        <f t="shared" si="605"/>
        <v>0</v>
      </c>
    </row>
    <row r="3115" spans="37:56" x14ac:dyDescent="0.25">
      <c r="AK3115">
        <v>0</v>
      </c>
      <c r="AL3115" t="e">
        <f t="shared" si="598"/>
        <v>#N/A</v>
      </c>
      <c r="AM3115" t="e">
        <f t="shared" si="599"/>
        <v>#N/A</v>
      </c>
      <c r="AN3115" t="e">
        <f t="shared" si="600"/>
        <v>#N/A</v>
      </c>
      <c r="AO3115" s="261" t="e">
        <f t="shared" si="601"/>
        <v>#N/A</v>
      </c>
      <c r="AP3115" s="261" t="e">
        <f t="shared" si="602"/>
        <v>#N/A</v>
      </c>
      <c r="AQ3115" s="261" t="e">
        <f t="shared" si="603"/>
        <v>#N/A</v>
      </c>
      <c r="BB3115">
        <f t="shared" si="606"/>
        <v>0</v>
      </c>
      <c r="BC3115">
        <f t="shared" si="604"/>
        <v>0</v>
      </c>
      <c r="BD3115" s="28">
        <f t="shared" si="605"/>
        <v>0</v>
      </c>
    </row>
    <row r="3116" spans="37:56" x14ac:dyDescent="0.25">
      <c r="AK3116">
        <v>0</v>
      </c>
      <c r="AL3116" t="e">
        <f t="shared" si="598"/>
        <v>#N/A</v>
      </c>
      <c r="AM3116" t="e">
        <f t="shared" si="599"/>
        <v>#N/A</v>
      </c>
      <c r="AN3116" t="e">
        <f t="shared" si="600"/>
        <v>#N/A</v>
      </c>
      <c r="AO3116" s="261" t="e">
        <f t="shared" si="601"/>
        <v>#N/A</v>
      </c>
      <c r="AP3116" s="261" t="e">
        <f t="shared" si="602"/>
        <v>#N/A</v>
      </c>
      <c r="AQ3116" s="261" t="e">
        <f t="shared" si="603"/>
        <v>#N/A</v>
      </c>
      <c r="BB3116">
        <f t="shared" si="606"/>
        <v>0</v>
      </c>
      <c r="BC3116">
        <f t="shared" si="604"/>
        <v>0</v>
      </c>
      <c r="BD3116" s="28">
        <f t="shared" si="605"/>
        <v>0</v>
      </c>
    </row>
    <row r="3117" spans="37:56" x14ac:dyDescent="0.25">
      <c r="AK3117">
        <v>0</v>
      </c>
      <c r="AL3117" t="e">
        <f t="shared" si="598"/>
        <v>#N/A</v>
      </c>
      <c r="AM3117" t="e">
        <f t="shared" si="599"/>
        <v>#N/A</v>
      </c>
      <c r="AN3117" t="e">
        <f t="shared" si="600"/>
        <v>#N/A</v>
      </c>
      <c r="AO3117" s="261" t="e">
        <f t="shared" si="601"/>
        <v>#N/A</v>
      </c>
      <c r="AP3117" s="261" t="e">
        <f t="shared" si="602"/>
        <v>#N/A</v>
      </c>
      <c r="AQ3117" s="261" t="e">
        <f t="shared" si="603"/>
        <v>#N/A</v>
      </c>
      <c r="BB3117">
        <f t="shared" si="606"/>
        <v>0</v>
      </c>
      <c r="BC3117">
        <f t="shared" si="604"/>
        <v>0</v>
      </c>
      <c r="BD3117" s="28">
        <f t="shared" si="605"/>
        <v>0</v>
      </c>
    </row>
    <row r="3118" spans="37:56" x14ac:dyDescent="0.25">
      <c r="AK3118">
        <v>0</v>
      </c>
      <c r="AL3118" t="e">
        <f t="shared" si="598"/>
        <v>#N/A</v>
      </c>
      <c r="AM3118" t="e">
        <f t="shared" si="599"/>
        <v>#N/A</v>
      </c>
      <c r="AN3118" t="e">
        <f t="shared" si="600"/>
        <v>#N/A</v>
      </c>
      <c r="AO3118" s="261" t="e">
        <f t="shared" si="601"/>
        <v>#N/A</v>
      </c>
      <c r="AP3118" s="261" t="e">
        <f t="shared" si="602"/>
        <v>#N/A</v>
      </c>
      <c r="AQ3118" s="261" t="e">
        <f t="shared" si="603"/>
        <v>#N/A</v>
      </c>
      <c r="BB3118">
        <f t="shared" si="606"/>
        <v>0</v>
      </c>
      <c r="BC3118">
        <f t="shared" si="604"/>
        <v>0</v>
      </c>
      <c r="BD3118" s="28">
        <f t="shared" si="605"/>
        <v>0</v>
      </c>
    </row>
    <row r="3119" spans="37:56" x14ac:dyDescent="0.25">
      <c r="AK3119">
        <v>0</v>
      </c>
      <c r="AL3119" t="e">
        <f t="shared" si="598"/>
        <v>#N/A</v>
      </c>
      <c r="AM3119" t="e">
        <f t="shared" si="599"/>
        <v>#N/A</v>
      </c>
      <c r="AN3119" t="e">
        <f t="shared" si="600"/>
        <v>#N/A</v>
      </c>
      <c r="AO3119" s="261" t="e">
        <f t="shared" si="601"/>
        <v>#N/A</v>
      </c>
      <c r="AP3119" s="261" t="e">
        <f t="shared" si="602"/>
        <v>#N/A</v>
      </c>
      <c r="AQ3119" s="261" t="e">
        <f t="shared" si="603"/>
        <v>#N/A</v>
      </c>
      <c r="BB3119">
        <f t="shared" si="606"/>
        <v>0</v>
      </c>
      <c r="BC3119">
        <f t="shared" si="604"/>
        <v>0</v>
      </c>
      <c r="BD3119" s="28">
        <f t="shared" si="605"/>
        <v>0</v>
      </c>
    </row>
    <row r="3120" spans="37:56" x14ac:dyDescent="0.25">
      <c r="AK3120">
        <v>0</v>
      </c>
      <c r="AL3120" t="e">
        <f t="shared" si="598"/>
        <v>#N/A</v>
      </c>
      <c r="AM3120" t="e">
        <f t="shared" si="599"/>
        <v>#N/A</v>
      </c>
      <c r="AN3120" t="e">
        <f t="shared" si="600"/>
        <v>#N/A</v>
      </c>
      <c r="AO3120" s="261" t="e">
        <f t="shared" si="601"/>
        <v>#N/A</v>
      </c>
      <c r="AP3120" s="261" t="e">
        <f t="shared" si="602"/>
        <v>#N/A</v>
      </c>
      <c r="AQ3120" s="261" t="e">
        <f t="shared" si="603"/>
        <v>#N/A</v>
      </c>
      <c r="BB3120">
        <f t="shared" si="606"/>
        <v>0</v>
      </c>
      <c r="BC3120">
        <f t="shared" si="604"/>
        <v>0</v>
      </c>
      <c r="BD3120" s="28">
        <f t="shared" si="605"/>
        <v>0</v>
      </c>
    </row>
    <row r="3121" spans="37:56" x14ac:dyDescent="0.25">
      <c r="AK3121">
        <v>0</v>
      </c>
      <c r="AL3121" t="e">
        <f t="shared" si="598"/>
        <v>#N/A</v>
      </c>
      <c r="AM3121" t="e">
        <f t="shared" si="599"/>
        <v>#N/A</v>
      </c>
      <c r="AN3121" t="e">
        <f t="shared" si="600"/>
        <v>#N/A</v>
      </c>
      <c r="AO3121" s="261" t="e">
        <f t="shared" si="601"/>
        <v>#N/A</v>
      </c>
      <c r="AP3121" s="261" t="e">
        <f t="shared" si="602"/>
        <v>#N/A</v>
      </c>
      <c r="AQ3121" s="261" t="e">
        <f t="shared" si="603"/>
        <v>#N/A</v>
      </c>
      <c r="BB3121">
        <f t="shared" si="606"/>
        <v>0</v>
      </c>
      <c r="BC3121">
        <f t="shared" si="604"/>
        <v>0</v>
      </c>
      <c r="BD3121" s="28">
        <f t="shared" si="605"/>
        <v>0</v>
      </c>
    </row>
    <row r="3122" spans="37:56" x14ac:dyDescent="0.25">
      <c r="AK3122">
        <v>0</v>
      </c>
      <c r="AL3122" t="e">
        <f t="shared" si="598"/>
        <v>#N/A</v>
      </c>
      <c r="AM3122" t="e">
        <f t="shared" si="599"/>
        <v>#N/A</v>
      </c>
      <c r="AN3122" t="e">
        <f t="shared" si="600"/>
        <v>#N/A</v>
      </c>
      <c r="AO3122" s="261" t="e">
        <f t="shared" si="601"/>
        <v>#N/A</v>
      </c>
      <c r="AP3122" s="261" t="e">
        <f t="shared" si="602"/>
        <v>#N/A</v>
      </c>
      <c r="AQ3122" s="261" t="e">
        <f t="shared" si="603"/>
        <v>#N/A</v>
      </c>
      <c r="BB3122">
        <f t="shared" si="606"/>
        <v>0</v>
      </c>
      <c r="BC3122">
        <f t="shared" si="604"/>
        <v>0</v>
      </c>
      <c r="BD3122" s="28">
        <f t="shared" si="605"/>
        <v>0</v>
      </c>
    </row>
    <row r="3123" spans="37:56" x14ac:dyDescent="0.25">
      <c r="AK3123">
        <v>0</v>
      </c>
      <c r="AL3123" t="e">
        <f t="shared" si="598"/>
        <v>#N/A</v>
      </c>
      <c r="AM3123" t="e">
        <f t="shared" si="599"/>
        <v>#N/A</v>
      </c>
      <c r="AN3123" t="e">
        <f t="shared" si="600"/>
        <v>#N/A</v>
      </c>
      <c r="AO3123" s="261" t="e">
        <f t="shared" si="601"/>
        <v>#N/A</v>
      </c>
      <c r="AP3123" s="261" t="e">
        <f t="shared" si="602"/>
        <v>#N/A</v>
      </c>
      <c r="AQ3123" s="261" t="e">
        <f t="shared" si="603"/>
        <v>#N/A</v>
      </c>
      <c r="BB3123">
        <f t="shared" si="606"/>
        <v>0</v>
      </c>
      <c r="BC3123">
        <f t="shared" si="604"/>
        <v>0</v>
      </c>
      <c r="BD3123" s="28">
        <f t="shared" si="605"/>
        <v>0</v>
      </c>
    </row>
    <row r="3124" spans="37:56" x14ac:dyDescent="0.25">
      <c r="AK3124">
        <v>0</v>
      </c>
      <c r="AL3124" t="e">
        <f t="shared" si="598"/>
        <v>#N/A</v>
      </c>
      <c r="AM3124" t="e">
        <f t="shared" si="599"/>
        <v>#N/A</v>
      </c>
      <c r="AN3124" t="e">
        <f t="shared" si="600"/>
        <v>#N/A</v>
      </c>
      <c r="AO3124" s="261" t="e">
        <f t="shared" si="601"/>
        <v>#N/A</v>
      </c>
      <c r="AP3124" s="261" t="e">
        <f t="shared" si="602"/>
        <v>#N/A</v>
      </c>
      <c r="AQ3124" s="261" t="e">
        <f t="shared" si="603"/>
        <v>#N/A</v>
      </c>
      <c r="BB3124">
        <f t="shared" si="606"/>
        <v>0</v>
      </c>
      <c r="BC3124">
        <f t="shared" si="604"/>
        <v>0</v>
      </c>
      <c r="BD3124" s="28">
        <f t="shared" si="605"/>
        <v>0</v>
      </c>
    </row>
    <row r="3125" spans="37:56" x14ac:dyDescent="0.25">
      <c r="AK3125">
        <v>0</v>
      </c>
      <c r="AL3125" t="e">
        <f t="shared" si="598"/>
        <v>#N/A</v>
      </c>
      <c r="AM3125" t="e">
        <f t="shared" si="599"/>
        <v>#N/A</v>
      </c>
      <c r="AN3125" t="e">
        <f t="shared" si="600"/>
        <v>#N/A</v>
      </c>
      <c r="AO3125" s="261" t="e">
        <f t="shared" si="601"/>
        <v>#N/A</v>
      </c>
      <c r="AP3125" s="261" t="e">
        <f t="shared" si="602"/>
        <v>#N/A</v>
      </c>
      <c r="AQ3125" s="261" t="e">
        <f t="shared" si="603"/>
        <v>#N/A</v>
      </c>
      <c r="BB3125">
        <f t="shared" si="606"/>
        <v>0</v>
      </c>
      <c r="BC3125">
        <f t="shared" si="604"/>
        <v>0</v>
      </c>
      <c r="BD3125" s="28">
        <f t="shared" si="605"/>
        <v>0</v>
      </c>
    </row>
    <row r="3126" spans="37:56" x14ac:dyDescent="0.25">
      <c r="AK3126">
        <v>0</v>
      </c>
      <c r="AL3126" t="e">
        <f t="shared" si="598"/>
        <v>#N/A</v>
      </c>
      <c r="AM3126" t="e">
        <f t="shared" si="599"/>
        <v>#N/A</v>
      </c>
      <c r="AN3126" t="e">
        <f t="shared" si="600"/>
        <v>#N/A</v>
      </c>
      <c r="AO3126" s="261" t="e">
        <f t="shared" si="601"/>
        <v>#N/A</v>
      </c>
      <c r="AP3126" s="261" t="e">
        <f t="shared" si="602"/>
        <v>#N/A</v>
      </c>
      <c r="AQ3126" s="261" t="e">
        <f t="shared" si="603"/>
        <v>#N/A</v>
      </c>
      <c r="BB3126">
        <f t="shared" si="606"/>
        <v>0</v>
      </c>
      <c r="BC3126">
        <f t="shared" si="604"/>
        <v>0</v>
      </c>
      <c r="BD3126" s="28">
        <f t="shared" si="605"/>
        <v>0</v>
      </c>
    </row>
    <row r="3127" spans="37:56" x14ac:dyDescent="0.25">
      <c r="AK3127">
        <v>0</v>
      </c>
      <c r="AL3127" t="e">
        <f t="shared" si="598"/>
        <v>#N/A</v>
      </c>
      <c r="AM3127" t="e">
        <f t="shared" si="599"/>
        <v>#N/A</v>
      </c>
      <c r="AN3127" t="e">
        <f t="shared" si="600"/>
        <v>#N/A</v>
      </c>
      <c r="AO3127" s="261" t="e">
        <f t="shared" si="601"/>
        <v>#N/A</v>
      </c>
      <c r="AP3127" s="261" t="e">
        <f t="shared" si="602"/>
        <v>#N/A</v>
      </c>
      <c r="AQ3127" s="261" t="e">
        <f t="shared" si="603"/>
        <v>#N/A</v>
      </c>
      <c r="BB3127">
        <f t="shared" si="606"/>
        <v>0</v>
      </c>
      <c r="BC3127">
        <f t="shared" si="604"/>
        <v>0</v>
      </c>
      <c r="BD3127" s="28">
        <f t="shared" si="605"/>
        <v>0</v>
      </c>
    </row>
    <row r="3128" spans="37:56" x14ac:dyDescent="0.25">
      <c r="AK3128">
        <v>0</v>
      </c>
      <c r="AL3128" t="e">
        <f t="shared" si="598"/>
        <v>#N/A</v>
      </c>
      <c r="AM3128" t="e">
        <f t="shared" si="599"/>
        <v>#N/A</v>
      </c>
      <c r="AN3128" t="e">
        <f t="shared" si="600"/>
        <v>#N/A</v>
      </c>
      <c r="AO3128" s="261" t="e">
        <f t="shared" si="601"/>
        <v>#N/A</v>
      </c>
      <c r="AP3128" s="261" t="e">
        <f t="shared" si="602"/>
        <v>#N/A</v>
      </c>
      <c r="AQ3128" s="261" t="e">
        <f t="shared" si="603"/>
        <v>#N/A</v>
      </c>
      <c r="BB3128">
        <f t="shared" si="606"/>
        <v>0</v>
      </c>
      <c r="BC3128">
        <f t="shared" si="604"/>
        <v>0</v>
      </c>
      <c r="BD3128" s="28">
        <f t="shared" si="605"/>
        <v>0</v>
      </c>
    </row>
    <row r="3129" spans="37:56" x14ac:dyDescent="0.25">
      <c r="AK3129">
        <v>0</v>
      </c>
      <c r="AL3129" t="e">
        <f t="shared" si="598"/>
        <v>#N/A</v>
      </c>
      <c r="AM3129" t="e">
        <f t="shared" si="599"/>
        <v>#N/A</v>
      </c>
      <c r="AN3129" t="e">
        <f t="shared" si="600"/>
        <v>#N/A</v>
      </c>
      <c r="AO3129" s="261" t="e">
        <f t="shared" si="601"/>
        <v>#N/A</v>
      </c>
      <c r="AP3129" s="261" t="e">
        <f t="shared" si="602"/>
        <v>#N/A</v>
      </c>
      <c r="AQ3129" s="261" t="e">
        <f t="shared" si="603"/>
        <v>#N/A</v>
      </c>
      <c r="BB3129">
        <f t="shared" si="606"/>
        <v>0</v>
      </c>
      <c r="BC3129">
        <f t="shared" si="604"/>
        <v>0</v>
      </c>
      <c r="BD3129" s="28">
        <f t="shared" si="605"/>
        <v>0</v>
      </c>
    </row>
    <row r="3130" spans="37:56" x14ac:dyDescent="0.25">
      <c r="AK3130">
        <v>0</v>
      </c>
      <c r="AL3130" t="e">
        <f t="shared" si="598"/>
        <v>#N/A</v>
      </c>
      <c r="AM3130" t="e">
        <f t="shared" si="599"/>
        <v>#N/A</v>
      </c>
      <c r="AN3130" t="e">
        <f t="shared" si="600"/>
        <v>#N/A</v>
      </c>
      <c r="AO3130" s="261" t="e">
        <f t="shared" si="601"/>
        <v>#N/A</v>
      </c>
      <c r="AP3130" s="261" t="e">
        <f t="shared" si="602"/>
        <v>#N/A</v>
      </c>
      <c r="AQ3130" s="261" t="e">
        <f t="shared" si="603"/>
        <v>#N/A</v>
      </c>
      <c r="BB3130">
        <f t="shared" si="606"/>
        <v>0</v>
      </c>
      <c r="BC3130">
        <f t="shared" si="604"/>
        <v>0</v>
      </c>
      <c r="BD3130" s="28">
        <f t="shared" si="605"/>
        <v>0</v>
      </c>
    </row>
    <row r="3131" spans="37:56" x14ac:dyDescent="0.25">
      <c r="AK3131">
        <v>0</v>
      </c>
      <c r="AL3131" t="e">
        <f t="shared" si="598"/>
        <v>#N/A</v>
      </c>
      <c r="AM3131" t="e">
        <f t="shared" si="599"/>
        <v>#N/A</v>
      </c>
      <c r="AN3131" t="e">
        <f t="shared" si="600"/>
        <v>#N/A</v>
      </c>
      <c r="AO3131" s="261" t="e">
        <f t="shared" si="601"/>
        <v>#N/A</v>
      </c>
      <c r="AP3131" s="261" t="e">
        <f t="shared" si="602"/>
        <v>#N/A</v>
      </c>
      <c r="AQ3131" s="261" t="e">
        <f t="shared" si="603"/>
        <v>#N/A</v>
      </c>
      <c r="BB3131">
        <f t="shared" si="606"/>
        <v>0</v>
      </c>
      <c r="BC3131">
        <f t="shared" si="604"/>
        <v>0</v>
      </c>
      <c r="BD3131" s="28">
        <f t="shared" si="605"/>
        <v>0</v>
      </c>
    </row>
    <row r="3132" spans="37:56" x14ac:dyDescent="0.25">
      <c r="AK3132">
        <v>0</v>
      </c>
      <c r="AL3132" t="e">
        <f t="shared" si="598"/>
        <v>#N/A</v>
      </c>
      <c r="AM3132" t="e">
        <f t="shared" si="599"/>
        <v>#N/A</v>
      </c>
      <c r="AN3132" t="e">
        <f t="shared" si="600"/>
        <v>#N/A</v>
      </c>
      <c r="AO3132" s="261" t="e">
        <f t="shared" si="601"/>
        <v>#N/A</v>
      </c>
      <c r="AP3132" s="261" t="e">
        <f t="shared" si="602"/>
        <v>#N/A</v>
      </c>
      <c r="AQ3132" s="261" t="e">
        <f t="shared" si="603"/>
        <v>#N/A</v>
      </c>
      <c r="BB3132">
        <f t="shared" si="606"/>
        <v>0</v>
      </c>
      <c r="BC3132">
        <f t="shared" si="604"/>
        <v>0</v>
      </c>
      <c r="BD3132" s="28">
        <f t="shared" si="605"/>
        <v>0</v>
      </c>
    </row>
    <row r="3133" spans="37:56" x14ac:dyDescent="0.25">
      <c r="AK3133">
        <v>0</v>
      </c>
      <c r="AL3133" t="e">
        <f t="shared" si="598"/>
        <v>#N/A</v>
      </c>
      <c r="AM3133" t="e">
        <f t="shared" si="599"/>
        <v>#N/A</v>
      </c>
      <c r="AN3133" t="e">
        <f t="shared" si="600"/>
        <v>#N/A</v>
      </c>
      <c r="AO3133" s="261" t="e">
        <f t="shared" si="601"/>
        <v>#N/A</v>
      </c>
      <c r="AP3133" s="261" t="e">
        <f t="shared" si="602"/>
        <v>#N/A</v>
      </c>
      <c r="AQ3133" s="261" t="e">
        <f t="shared" si="603"/>
        <v>#N/A</v>
      </c>
      <c r="BB3133">
        <f t="shared" si="606"/>
        <v>0</v>
      </c>
      <c r="BC3133">
        <f t="shared" si="604"/>
        <v>0</v>
      </c>
      <c r="BD3133" s="28">
        <f t="shared" si="605"/>
        <v>0</v>
      </c>
    </row>
    <row r="3134" spans="37:56" x14ac:dyDescent="0.25">
      <c r="AK3134">
        <v>0</v>
      </c>
      <c r="AL3134" t="e">
        <f t="shared" si="598"/>
        <v>#N/A</v>
      </c>
      <c r="AM3134" t="e">
        <f t="shared" si="599"/>
        <v>#N/A</v>
      </c>
      <c r="AN3134" t="e">
        <f t="shared" si="600"/>
        <v>#N/A</v>
      </c>
      <c r="AO3134" s="261" t="e">
        <f t="shared" si="601"/>
        <v>#N/A</v>
      </c>
      <c r="AP3134" s="261" t="e">
        <f t="shared" si="602"/>
        <v>#N/A</v>
      </c>
      <c r="AQ3134" s="261" t="e">
        <f t="shared" si="603"/>
        <v>#N/A</v>
      </c>
      <c r="BB3134">
        <f t="shared" si="606"/>
        <v>0</v>
      </c>
      <c r="BC3134">
        <f t="shared" si="604"/>
        <v>0</v>
      </c>
      <c r="BD3134" s="28">
        <f t="shared" si="605"/>
        <v>0</v>
      </c>
    </row>
    <row r="3135" spans="37:56" x14ac:dyDescent="0.25">
      <c r="AK3135">
        <v>0</v>
      </c>
      <c r="AL3135" t="e">
        <f t="shared" si="598"/>
        <v>#N/A</v>
      </c>
      <c r="AM3135" t="e">
        <f t="shared" si="599"/>
        <v>#N/A</v>
      </c>
      <c r="AN3135" t="e">
        <f t="shared" si="600"/>
        <v>#N/A</v>
      </c>
      <c r="AO3135" s="261" t="e">
        <f t="shared" si="601"/>
        <v>#N/A</v>
      </c>
      <c r="AP3135" s="261" t="e">
        <f t="shared" si="602"/>
        <v>#N/A</v>
      </c>
      <c r="AQ3135" s="261" t="e">
        <f t="shared" si="603"/>
        <v>#N/A</v>
      </c>
      <c r="BB3135">
        <f t="shared" si="606"/>
        <v>0</v>
      </c>
      <c r="BC3135">
        <f t="shared" si="604"/>
        <v>0</v>
      </c>
      <c r="BD3135" s="28">
        <f t="shared" si="605"/>
        <v>0</v>
      </c>
    </row>
    <row r="3136" spans="37:56" x14ac:dyDescent="0.25">
      <c r="AK3136">
        <v>0</v>
      </c>
      <c r="AL3136" t="e">
        <f t="shared" si="598"/>
        <v>#N/A</v>
      </c>
      <c r="AM3136" t="e">
        <f t="shared" si="599"/>
        <v>#N/A</v>
      </c>
      <c r="AN3136" t="e">
        <f t="shared" si="600"/>
        <v>#N/A</v>
      </c>
      <c r="AO3136" s="261" t="e">
        <f t="shared" si="601"/>
        <v>#N/A</v>
      </c>
      <c r="AP3136" s="261" t="e">
        <f t="shared" si="602"/>
        <v>#N/A</v>
      </c>
      <c r="AQ3136" s="261" t="e">
        <f t="shared" si="603"/>
        <v>#N/A</v>
      </c>
      <c r="BB3136">
        <f t="shared" si="606"/>
        <v>0</v>
      </c>
      <c r="BC3136">
        <f t="shared" si="604"/>
        <v>0</v>
      </c>
      <c r="BD3136" s="28">
        <f t="shared" si="605"/>
        <v>0</v>
      </c>
    </row>
    <row r="3137" spans="37:56" x14ac:dyDescent="0.25">
      <c r="AK3137">
        <v>0</v>
      </c>
      <c r="AL3137" t="e">
        <f t="shared" si="598"/>
        <v>#N/A</v>
      </c>
      <c r="AM3137" t="e">
        <f t="shared" si="599"/>
        <v>#N/A</v>
      </c>
      <c r="AN3137" t="e">
        <f t="shared" si="600"/>
        <v>#N/A</v>
      </c>
      <c r="AO3137" s="261" t="e">
        <f t="shared" si="601"/>
        <v>#N/A</v>
      </c>
      <c r="AP3137" s="261" t="e">
        <f t="shared" si="602"/>
        <v>#N/A</v>
      </c>
      <c r="AQ3137" s="261" t="e">
        <f t="shared" si="603"/>
        <v>#N/A</v>
      </c>
      <c r="BB3137">
        <f t="shared" si="606"/>
        <v>0</v>
      </c>
      <c r="BC3137">
        <f t="shared" si="604"/>
        <v>0</v>
      </c>
      <c r="BD3137" s="28">
        <f t="shared" si="605"/>
        <v>0</v>
      </c>
    </row>
    <row r="3138" spans="37:56" x14ac:dyDescent="0.25">
      <c r="AK3138">
        <v>0</v>
      </c>
      <c r="AL3138" t="e">
        <f t="shared" si="598"/>
        <v>#N/A</v>
      </c>
      <c r="AM3138" t="e">
        <f t="shared" si="599"/>
        <v>#N/A</v>
      </c>
      <c r="AN3138" t="e">
        <f t="shared" si="600"/>
        <v>#N/A</v>
      </c>
      <c r="AO3138" s="261" t="e">
        <f t="shared" si="601"/>
        <v>#N/A</v>
      </c>
      <c r="AP3138" s="261" t="e">
        <f t="shared" si="602"/>
        <v>#N/A</v>
      </c>
      <c r="AQ3138" s="261" t="e">
        <f t="shared" si="603"/>
        <v>#N/A</v>
      </c>
      <c r="BB3138">
        <f t="shared" si="606"/>
        <v>0</v>
      </c>
      <c r="BC3138">
        <f t="shared" si="604"/>
        <v>0</v>
      </c>
      <c r="BD3138" s="28">
        <f t="shared" si="605"/>
        <v>0</v>
      </c>
    </row>
    <row r="3139" spans="37:56" x14ac:dyDescent="0.25">
      <c r="AK3139">
        <v>0</v>
      </c>
      <c r="AL3139" t="e">
        <f t="shared" ref="AL3139:AL3202" si="607">_xlfn.XLOOKUP(AK3139,A:A,F:F)</f>
        <v>#N/A</v>
      </c>
      <c r="AM3139" t="e">
        <f t="shared" ref="AM3139:AM3202" si="608">_xlfn.XLOOKUP(AK3139,A:A,J:J)</f>
        <v>#N/A</v>
      </c>
      <c r="AN3139" t="e">
        <f t="shared" ref="AN3139:AN3202" si="609">_xlfn.XLOOKUP(AK3139,A:A,M:M)+_xlfn.XLOOKUP(AK3139,A:A,N:N)</f>
        <v>#N/A</v>
      </c>
      <c r="AO3139" s="261" t="e">
        <f t="shared" ref="AO3139:AO3202" si="610">_xlfn.XLOOKUP(AK3139,A:A,AG:AG)</f>
        <v>#N/A</v>
      </c>
      <c r="AP3139" s="261" t="e">
        <f t="shared" ref="AP3139:AP3202" si="611">_xlfn.XLOOKUP(AK3139,A:A,AD:AD)</f>
        <v>#N/A</v>
      </c>
      <c r="AQ3139" s="261" t="e">
        <f t="shared" ref="AQ3139:AQ3202" si="612">_xlfn.XLOOKUP(AK3139,A:A,AE:AE)</f>
        <v>#N/A</v>
      </c>
      <c r="BB3139">
        <f t="shared" si="606"/>
        <v>0</v>
      </c>
      <c r="BC3139">
        <f t="shared" ref="BC3139:BC3202" si="613">_xlfn.XLOOKUP(BA3139,A:A,J:J)</f>
        <v>0</v>
      </c>
      <c r="BD3139" s="28">
        <f t="shared" ref="BD3139:BD3202" si="614">_xlfn.XLOOKUP(BA3139,A:A,M:M)+_xlfn.XLOOKUP(BA3139,A:A,N:N)</f>
        <v>0</v>
      </c>
    </row>
    <row r="3140" spans="37:56" x14ac:dyDescent="0.25">
      <c r="AK3140">
        <v>0</v>
      </c>
      <c r="AL3140" t="e">
        <f t="shared" si="607"/>
        <v>#N/A</v>
      </c>
      <c r="AM3140" t="e">
        <f t="shared" si="608"/>
        <v>#N/A</v>
      </c>
      <c r="AN3140" t="e">
        <f t="shared" si="609"/>
        <v>#N/A</v>
      </c>
      <c r="AO3140" s="261" t="e">
        <f t="shared" si="610"/>
        <v>#N/A</v>
      </c>
      <c r="AP3140" s="261" t="e">
        <f t="shared" si="611"/>
        <v>#N/A</v>
      </c>
      <c r="AQ3140" s="261" t="e">
        <f t="shared" si="612"/>
        <v>#N/A</v>
      </c>
      <c r="BB3140">
        <f t="shared" si="606"/>
        <v>0</v>
      </c>
      <c r="BC3140">
        <f t="shared" si="613"/>
        <v>0</v>
      </c>
      <c r="BD3140" s="28">
        <f t="shared" si="614"/>
        <v>0</v>
      </c>
    </row>
    <row r="3141" spans="37:56" x14ac:dyDescent="0.25">
      <c r="AK3141">
        <v>0</v>
      </c>
      <c r="AL3141" t="e">
        <f t="shared" si="607"/>
        <v>#N/A</v>
      </c>
      <c r="AM3141" t="e">
        <f t="shared" si="608"/>
        <v>#N/A</v>
      </c>
      <c r="AN3141" t="e">
        <f t="shared" si="609"/>
        <v>#N/A</v>
      </c>
      <c r="AO3141" s="261" t="e">
        <f t="shared" si="610"/>
        <v>#N/A</v>
      </c>
      <c r="AP3141" s="261" t="e">
        <f t="shared" si="611"/>
        <v>#N/A</v>
      </c>
      <c r="AQ3141" s="261" t="e">
        <f t="shared" si="612"/>
        <v>#N/A</v>
      </c>
      <c r="BB3141">
        <f t="shared" si="606"/>
        <v>0</v>
      </c>
      <c r="BC3141">
        <f t="shared" si="613"/>
        <v>0</v>
      </c>
      <c r="BD3141" s="28">
        <f t="shared" si="614"/>
        <v>0</v>
      </c>
    </row>
    <row r="3142" spans="37:56" x14ac:dyDescent="0.25">
      <c r="AK3142">
        <v>0</v>
      </c>
      <c r="AL3142" t="e">
        <f t="shared" si="607"/>
        <v>#N/A</v>
      </c>
      <c r="AM3142" t="e">
        <f t="shared" si="608"/>
        <v>#N/A</v>
      </c>
      <c r="AN3142" t="e">
        <f t="shared" si="609"/>
        <v>#N/A</v>
      </c>
      <c r="AO3142" s="261" t="e">
        <f t="shared" si="610"/>
        <v>#N/A</v>
      </c>
      <c r="AP3142" s="261" t="e">
        <f t="shared" si="611"/>
        <v>#N/A</v>
      </c>
      <c r="AQ3142" s="261" t="e">
        <f t="shared" si="612"/>
        <v>#N/A</v>
      </c>
      <c r="BB3142">
        <f t="shared" ref="BB3142:BB3205" si="615">_xlfn.XLOOKUP(BA3142,A:A,E:E)</f>
        <v>0</v>
      </c>
      <c r="BC3142">
        <f t="shared" si="613"/>
        <v>0</v>
      </c>
      <c r="BD3142" s="28">
        <f t="shared" si="614"/>
        <v>0</v>
      </c>
    </row>
    <row r="3143" spans="37:56" x14ac:dyDescent="0.25">
      <c r="AK3143">
        <v>0</v>
      </c>
      <c r="AL3143" t="e">
        <f t="shared" si="607"/>
        <v>#N/A</v>
      </c>
      <c r="AM3143" t="e">
        <f t="shared" si="608"/>
        <v>#N/A</v>
      </c>
      <c r="AN3143" t="e">
        <f t="shared" si="609"/>
        <v>#N/A</v>
      </c>
      <c r="AO3143" s="261" t="e">
        <f t="shared" si="610"/>
        <v>#N/A</v>
      </c>
      <c r="AP3143" s="261" t="e">
        <f t="shared" si="611"/>
        <v>#N/A</v>
      </c>
      <c r="AQ3143" s="261" t="e">
        <f t="shared" si="612"/>
        <v>#N/A</v>
      </c>
      <c r="BB3143">
        <f t="shared" si="615"/>
        <v>0</v>
      </c>
      <c r="BC3143">
        <f t="shared" si="613"/>
        <v>0</v>
      </c>
      <c r="BD3143" s="28">
        <f t="shared" si="614"/>
        <v>0</v>
      </c>
    </row>
    <row r="3144" spans="37:56" x14ac:dyDescent="0.25">
      <c r="AK3144">
        <v>0</v>
      </c>
      <c r="AL3144" t="e">
        <f t="shared" si="607"/>
        <v>#N/A</v>
      </c>
      <c r="AM3144" t="e">
        <f t="shared" si="608"/>
        <v>#N/A</v>
      </c>
      <c r="AN3144" t="e">
        <f t="shared" si="609"/>
        <v>#N/A</v>
      </c>
      <c r="AO3144" s="261" t="e">
        <f t="shared" si="610"/>
        <v>#N/A</v>
      </c>
      <c r="AP3144" s="261" t="e">
        <f t="shared" si="611"/>
        <v>#N/A</v>
      </c>
      <c r="AQ3144" s="261" t="e">
        <f t="shared" si="612"/>
        <v>#N/A</v>
      </c>
      <c r="BB3144">
        <f t="shared" si="615"/>
        <v>0</v>
      </c>
      <c r="BC3144">
        <f t="shared" si="613"/>
        <v>0</v>
      </c>
      <c r="BD3144" s="28">
        <f t="shared" si="614"/>
        <v>0</v>
      </c>
    </row>
    <row r="3145" spans="37:56" x14ac:dyDescent="0.25">
      <c r="AK3145">
        <v>0</v>
      </c>
      <c r="AL3145" t="e">
        <f t="shared" si="607"/>
        <v>#N/A</v>
      </c>
      <c r="AM3145" t="e">
        <f t="shared" si="608"/>
        <v>#N/A</v>
      </c>
      <c r="AN3145" t="e">
        <f t="shared" si="609"/>
        <v>#N/A</v>
      </c>
      <c r="AO3145" s="261" t="e">
        <f t="shared" si="610"/>
        <v>#N/A</v>
      </c>
      <c r="AP3145" s="261" t="e">
        <f t="shared" si="611"/>
        <v>#N/A</v>
      </c>
      <c r="AQ3145" s="261" t="e">
        <f t="shared" si="612"/>
        <v>#N/A</v>
      </c>
      <c r="BB3145">
        <f t="shared" si="615"/>
        <v>0</v>
      </c>
      <c r="BC3145">
        <f t="shared" si="613"/>
        <v>0</v>
      </c>
      <c r="BD3145" s="28">
        <f t="shared" si="614"/>
        <v>0</v>
      </c>
    </row>
    <row r="3146" spans="37:56" x14ac:dyDescent="0.25">
      <c r="AK3146">
        <v>0</v>
      </c>
      <c r="AL3146" t="e">
        <f t="shared" si="607"/>
        <v>#N/A</v>
      </c>
      <c r="AM3146" t="e">
        <f t="shared" si="608"/>
        <v>#N/A</v>
      </c>
      <c r="AN3146" t="e">
        <f t="shared" si="609"/>
        <v>#N/A</v>
      </c>
      <c r="AO3146" s="261" t="e">
        <f t="shared" si="610"/>
        <v>#N/A</v>
      </c>
      <c r="AP3146" s="261" t="e">
        <f t="shared" si="611"/>
        <v>#N/A</v>
      </c>
      <c r="AQ3146" s="261" t="e">
        <f t="shared" si="612"/>
        <v>#N/A</v>
      </c>
      <c r="BB3146">
        <f t="shared" si="615"/>
        <v>0</v>
      </c>
      <c r="BC3146">
        <f t="shared" si="613"/>
        <v>0</v>
      </c>
      <c r="BD3146" s="28">
        <f t="shared" si="614"/>
        <v>0</v>
      </c>
    </row>
    <row r="3147" spans="37:56" x14ac:dyDescent="0.25">
      <c r="AK3147">
        <v>0</v>
      </c>
      <c r="AL3147" t="e">
        <f t="shared" si="607"/>
        <v>#N/A</v>
      </c>
      <c r="AM3147" t="e">
        <f t="shared" si="608"/>
        <v>#N/A</v>
      </c>
      <c r="AN3147" t="e">
        <f t="shared" si="609"/>
        <v>#N/A</v>
      </c>
      <c r="AO3147" s="261" t="e">
        <f t="shared" si="610"/>
        <v>#N/A</v>
      </c>
      <c r="AP3147" s="261" t="e">
        <f t="shared" si="611"/>
        <v>#N/A</v>
      </c>
      <c r="AQ3147" s="261" t="e">
        <f t="shared" si="612"/>
        <v>#N/A</v>
      </c>
      <c r="BB3147">
        <f t="shared" si="615"/>
        <v>0</v>
      </c>
      <c r="BC3147">
        <f t="shared" si="613"/>
        <v>0</v>
      </c>
      <c r="BD3147" s="28">
        <f t="shared" si="614"/>
        <v>0</v>
      </c>
    </row>
    <row r="3148" spans="37:56" x14ac:dyDescent="0.25">
      <c r="AK3148">
        <v>0</v>
      </c>
      <c r="AL3148" t="e">
        <f t="shared" si="607"/>
        <v>#N/A</v>
      </c>
      <c r="AM3148" t="e">
        <f t="shared" si="608"/>
        <v>#N/A</v>
      </c>
      <c r="AN3148" t="e">
        <f t="shared" si="609"/>
        <v>#N/A</v>
      </c>
      <c r="AO3148" s="261" t="e">
        <f t="shared" si="610"/>
        <v>#N/A</v>
      </c>
      <c r="AP3148" s="261" t="e">
        <f t="shared" si="611"/>
        <v>#N/A</v>
      </c>
      <c r="AQ3148" s="261" t="e">
        <f t="shared" si="612"/>
        <v>#N/A</v>
      </c>
      <c r="BB3148">
        <f t="shared" si="615"/>
        <v>0</v>
      </c>
      <c r="BC3148">
        <f t="shared" si="613"/>
        <v>0</v>
      </c>
      <c r="BD3148" s="28">
        <f t="shared" si="614"/>
        <v>0</v>
      </c>
    </row>
    <row r="3149" spans="37:56" x14ac:dyDescent="0.25">
      <c r="AK3149">
        <v>0</v>
      </c>
      <c r="AL3149" t="e">
        <f t="shared" si="607"/>
        <v>#N/A</v>
      </c>
      <c r="AM3149" t="e">
        <f t="shared" si="608"/>
        <v>#N/A</v>
      </c>
      <c r="AN3149" t="e">
        <f t="shared" si="609"/>
        <v>#N/A</v>
      </c>
      <c r="AO3149" s="261" t="e">
        <f t="shared" si="610"/>
        <v>#N/A</v>
      </c>
      <c r="AP3149" s="261" t="e">
        <f t="shared" si="611"/>
        <v>#N/A</v>
      </c>
      <c r="AQ3149" s="261" t="e">
        <f t="shared" si="612"/>
        <v>#N/A</v>
      </c>
      <c r="BB3149">
        <f t="shared" si="615"/>
        <v>0</v>
      </c>
      <c r="BC3149">
        <f t="shared" si="613"/>
        <v>0</v>
      </c>
      <c r="BD3149" s="28">
        <f t="shared" si="614"/>
        <v>0</v>
      </c>
    </row>
    <row r="3150" spans="37:56" x14ac:dyDescent="0.25">
      <c r="AK3150">
        <v>0</v>
      </c>
      <c r="AL3150" t="e">
        <f t="shared" si="607"/>
        <v>#N/A</v>
      </c>
      <c r="AM3150" t="e">
        <f t="shared" si="608"/>
        <v>#N/A</v>
      </c>
      <c r="AN3150" t="e">
        <f t="shared" si="609"/>
        <v>#N/A</v>
      </c>
      <c r="AO3150" s="261" t="e">
        <f t="shared" si="610"/>
        <v>#N/A</v>
      </c>
      <c r="AP3150" s="261" t="e">
        <f t="shared" si="611"/>
        <v>#N/A</v>
      </c>
      <c r="AQ3150" s="261" t="e">
        <f t="shared" si="612"/>
        <v>#N/A</v>
      </c>
      <c r="BB3150">
        <f t="shared" si="615"/>
        <v>0</v>
      </c>
      <c r="BC3150">
        <f t="shared" si="613"/>
        <v>0</v>
      </c>
      <c r="BD3150" s="28">
        <f t="shared" si="614"/>
        <v>0</v>
      </c>
    </row>
    <row r="3151" spans="37:56" x14ac:dyDescent="0.25">
      <c r="AK3151">
        <v>0</v>
      </c>
      <c r="AL3151" t="e">
        <f t="shared" si="607"/>
        <v>#N/A</v>
      </c>
      <c r="AM3151" t="e">
        <f t="shared" si="608"/>
        <v>#N/A</v>
      </c>
      <c r="AN3151" t="e">
        <f t="shared" si="609"/>
        <v>#N/A</v>
      </c>
      <c r="AO3151" s="261" t="e">
        <f t="shared" si="610"/>
        <v>#N/A</v>
      </c>
      <c r="AP3151" s="261" t="e">
        <f t="shared" si="611"/>
        <v>#N/A</v>
      </c>
      <c r="AQ3151" s="261" t="e">
        <f t="shared" si="612"/>
        <v>#N/A</v>
      </c>
      <c r="BB3151">
        <f t="shared" si="615"/>
        <v>0</v>
      </c>
      <c r="BC3151">
        <f t="shared" si="613"/>
        <v>0</v>
      </c>
      <c r="BD3151" s="28">
        <f t="shared" si="614"/>
        <v>0</v>
      </c>
    </row>
    <row r="3152" spans="37:56" x14ac:dyDescent="0.25">
      <c r="AK3152">
        <v>0</v>
      </c>
      <c r="AL3152" t="e">
        <f t="shared" si="607"/>
        <v>#N/A</v>
      </c>
      <c r="AM3152" t="e">
        <f t="shared" si="608"/>
        <v>#N/A</v>
      </c>
      <c r="AN3152" t="e">
        <f t="shared" si="609"/>
        <v>#N/A</v>
      </c>
      <c r="AO3152" s="261" t="e">
        <f t="shared" si="610"/>
        <v>#N/A</v>
      </c>
      <c r="AP3152" s="261" t="e">
        <f t="shared" si="611"/>
        <v>#N/A</v>
      </c>
      <c r="AQ3152" s="261" t="e">
        <f t="shared" si="612"/>
        <v>#N/A</v>
      </c>
      <c r="BB3152">
        <f t="shared" si="615"/>
        <v>0</v>
      </c>
      <c r="BC3152">
        <f t="shared" si="613"/>
        <v>0</v>
      </c>
      <c r="BD3152" s="28">
        <f t="shared" si="614"/>
        <v>0</v>
      </c>
    </row>
    <row r="3153" spans="37:56" x14ac:dyDescent="0.25">
      <c r="AK3153">
        <v>0</v>
      </c>
      <c r="AL3153" t="e">
        <f t="shared" si="607"/>
        <v>#N/A</v>
      </c>
      <c r="AM3153" t="e">
        <f t="shared" si="608"/>
        <v>#N/A</v>
      </c>
      <c r="AN3153" t="e">
        <f t="shared" si="609"/>
        <v>#N/A</v>
      </c>
      <c r="AO3153" s="261" t="e">
        <f t="shared" si="610"/>
        <v>#N/A</v>
      </c>
      <c r="AP3153" s="261" t="e">
        <f t="shared" si="611"/>
        <v>#N/A</v>
      </c>
      <c r="AQ3153" s="261" t="e">
        <f t="shared" si="612"/>
        <v>#N/A</v>
      </c>
      <c r="BB3153">
        <f t="shared" si="615"/>
        <v>0</v>
      </c>
      <c r="BC3153">
        <f t="shared" si="613"/>
        <v>0</v>
      </c>
      <c r="BD3153" s="28">
        <f t="shared" si="614"/>
        <v>0</v>
      </c>
    </row>
    <row r="3154" spans="37:56" x14ac:dyDescent="0.25">
      <c r="AK3154">
        <v>0</v>
      </c>
      <c r="AL3154" t="e">
        <f t="shared" si="607"/>
        <v>#N/A</v>
      </c>
      <c r="AM3154" t="e">
        <f t="shared" si="608"/>
        <v>#N/A</v>
      </c>
      <c r="AN3154" t="e">
        <f t="shared" si="609"/>
        <v>#N/A</v>
      </c>
      <c r="AO3154" s="261" t="e">
        <f t="shared" si="610"/>
        <v>#N/A</v>
      </c>
      <c r="AP3154" s="261" t="e">
        <f t="shared" si="611"/>
        <v>#N/A</v>
      </c>
      <c r="AQ3154" s="261" t="e">
        <f t="shared" si="612"/>
        <v>#N/A</v>
      </c>
      <c r="BB3154">
        <f t="shared" si="615"/>
        <v>0</v>
      </c>
      <c r="BC3154">
        <f t="shared" si="613"/>
        <v>0</v>
      </c>
      <c r="BD3154" s="28">
        <f t="shared" si="614"/>
        <v>0</v>
      </c>
    </row>
    <row r="3155" spans="37:56" x14ac:dyDescent="0.25">
      <c r="AK3155">
        <v>0</v>
      </c>
      <c r="AL3155" t="e">
        <f t="shared" si="607"/>
        <v>#N/A</v>
      </c>
      <c r="AM3155" t="e">
        <f t="shared" si="608"/>
        <v>#N/A</v>
      </c>
      <c r="AN3155" t="e">
        <f t="shared" si="609"/>
        <v>#N/A</v>
      </c>
      <c r="AO3155" s="261" t="e">
        <f t="shared" si="610"/>
        <v>#N/A</v>
      </c>
      <c r="AP3155" s="261" t="e">
        <f t="shared" si="611"/>
        <v>#N/A</v>
      </c>
      <c r="AQ3155" s="261" t="e">
        <f t="shared" si="612"/>
        <v>#N/A</v>
      </c>
      <c r="BB3155">
        <f t="shared" si="615"/>
        <v>0</v>
      </c>
      <c r="BC3155">
        <f t="shared" si="613"/>
        <v>0</v>
      </c>
      <c r="BD3155" s="28">
        <f t="shared" si="614"/>
        <v>0</v>
      </c>
    </row>
    <row r="3156" spans="37:56" x14ac:dyDescent="0.25">
      <c r="AK3156">
        <v>0</v>
      </c>
      <c r="AL3156" t="e">
        <f t="shared" si="607"/>
        <v>#N/A</v>
      </c>
      <c r="AM3156" t="e">
        <f t="shared" si="608"/>
        <v>#N/A</v>
      </c>
      <c r="AN3156" t="e">
        <f t="shared" si="609"/>
        <v>#N/A</v>
      </c>
      <c r="AO3156" s="261" t="e">
        <f t="shared" si="610"/>
        <v>#N/A</v>
      </c>
      <c r="AP3156" s="261" t="e">
        <f t="shared" si="611"/>
        <v>#N/A</v>
      </c>
      <c r="AQ3156" s="261" t="e">
        <f t="shared" si="612"/>
        <v>#N/A</v>
      </c>
      <c r="BB3156">
        <f t="shared" si="615"/>
        <v>0</v>
      </c>
      <c r="BC3156">
        <f t="shared" si="613"/>
        <v>0</v>
      </c>
      <c r="BD3156" s="28">
        <f t="shared" si="614"/>
        <v>0</v>
      </c>
    </row>
    <row r="3157" spans="37:56" x14ac:dyDescent="0.25">
      <c r="AK3157">
        <v>0</v>
      </c>
      <c r="AL3157" t="e">
        <f t="shared" si="607"/>
        <v>#N/A</v>
      </c>
      <c r="AM3157" t="e">
        <f t="shared" si="608"/>
        <v>#N/A</v>
      </c>
      <c r="AN3157" t="e">
        <f t="shared" si="609"/>
        <v>#N/A</v>
      </c>
      <c r="AO3157" s="261" t="e">
        <f t="shared" si="610"/>
        <v>#N/A</v>
      </c>
      <c r="AP3157" s="261" t="e">
        <f t="shared" si="611"/>
        <v>#N/A</v>
      </c>
      <c r="AQ3157" s="261" t="e">
        <f t="shared" si="612"/>
        <v>#N/A</v>
      </c>
      <c r="BB3157">
        <f t="shared" si="615"/>
        <v>0</v>
      </c>
      <c r="BC3157">
        <f t="shared" si="613"/>
        <v>0</v>
      </c>
      <c r="BD3157" s="28">
        <f t="shared" si="614"/>
        <v>0</v>
      </c>
    </row>
    <row r="3158" spans="37:56" x14ac:dyDescent="0.25">
      <c r="AK3158">
        <v>0</v>
      </c>
      <c r="AL3158" t="e">
        <f t="shared" si="607"/>
        <v>#N/A</v>
      </c>
      <c r="AM3158" t="e">
        <f t="shared" si="608"/>
        <v>#N/A</v>
      </c>
      <c r="AN3158" t="e">
        <f t="shared" si="609"/>
        <v>#N/A</v>
      </c>
      <c r="AO3158" s="261" t="e">
        <f t="shared" si="610"/>
        <v>#N/A</v>
      </c>
      <c r="AP3158" s="261" t="e">
        <f t="shared" si="611"/>
        <v>#N/A</v>
      </c>
      <c r="AQ3158" s="261" t="e">
        <f t="shared" si="612"/>
        <v>#N/A</v>
      </c>
      <c r="BB3158">
        <f t="shared" si="615"/>
        <v>0</v>
      </c>
      <c r="BC3158">
        <f t="shared" si="613"/>
        <v>0</v>
      </c>
      <c r="BD3158" s="28">
        <f t="shared" si="614"/>
        <v>0</v>
      </c>
    </row>
    <row r="3159" spans="37:56" x14ac:dyDescent="0.25">
      <c r="AK3159">
        <v>0</v>
      </c>
      <c r="AL3159" t="e">
        <f t="shared" si="607"/>
        <v>#N/A</v>
      </c>
      <c r="AM3159" t="e">
        <f t="shared" si="608"/>
        <v>#N/A</v>
      </c>
      <c r="AN3159" t="e">
        <f t="shared" si="609"/>
        <v>#N/A</v>
      </c>
      <c r="AO3159" s="261" t="e">
        <f t="shared" si="610"/>
        <v>#N/A</v>
      </c>
      <c r="AP3159" s="261" t="e">
        <f t="shared" si="611"/>
        <v>#N/A</v>
      </c>
      <c r="AQ3159" s="261" t="e">
        <f t="shared" si="612"/>
        <v>#N/A</v>
      </c>
      <c r="BB3159">
        <f t="shared" si="615"/>
        <v>0</v>
      </c>
      <c r="BC3159">
        <f t="shared" si="613"/>
        <v>0</v>
      </c>
      <c r="BD3159" s="28">
        <f t="shared" si="614"/>
        <v>0</v>
      </c>
    </row>
    <row r="3160" spans="37:56" x14ac:dyDescent="0.25">
      <c r="AK3160">
        <v>0</v>
      </c>
      <c r="AL3160" t="e">
        <f t="shared" si="607"/>
        <v>#N/A</v>
      </c>
      <c r="AM3160" t="e">
        <f t="shared" si="608"/>
        <v>#N/A</v>
      </c>
      <c r="AN3160" t="e">
        <f t="shared" si="609"/>
        <v>#N/A</v>
      </c>
      <c r="AO3160" s="261" t="e">
        <f t="shared" si="610"/>
        <v>#N/A</v>
      </c>
      <c r="AP3160" s="261" t="e">
        <f t="shared" si="611"/>
        <v>#N/A</v>
      </c>
      <c r="AQ3160" s="261" t="e">
        <f t="shared" si="612"/>
        <v>#N/A</v>
      </c>
      <c r="BB3160">
        <f t="shared" si="615"/>
        <v>0</v>
      </c>
      <c r="BC3160">
        <f t="shared" si="613"/>
        <v>0</v>
      </c>
      <c r="BD3160" s="28">
        <f t="shared" si="614"/>
        <v>0</v>
      </c>
    </row>
    <row r="3161" spans="37:56" x14ac:dyDescent="0.25">
      <c r="AK3161">
        <v>0</v>
      </c>
      <c r="AL3161" t="e">
        <f t="shared" si="607"/>
        <v>#N/A</v>
      </c>
      <c r="AM3161" t="e">
        <f t="shared" si="608"/>
        <v>#N/A</v>
      </c>
      <c r="AN3161" t="e">
        <f t="shared" si="609"/>
        <v>#N/A</v>
      </c>
      <c r="AO3161" s="261" t="e">
        <f t="shared" si="610"/>
        <v>#N/A</v>
      </c>
      <c r="AP3161" s="261" t="e">
        <f t="shared" si="611"/>
        <v>#N/A</v>
      </c>
      <c r="AQ3161" s="261" t="e">
        <f t="shared" si="612"/>
        <v>#N/A</v>
      </c>
      <c r="BB3161">
        <f t="shared" si="615"/>
        <v>0</v>
      </c>
      <c r="BC3161">
        <f t="shared" si="613"/>
        <v>0</v>
      </c>
      <c r="BD3161" s="28">
        <f t="shared" si="614"/>
        <v>0</v>
      </c>
    </row>
    <row r="3162" spans="37:56" x14ac:dyDescent="0.25">
      <c r="AK3162">
        <v>0</v>
      </c>
      <c r="AL3162" t="e">
        <f t="shared" si="607"/>
        <v>#N/A</v>
      </c>
      <c r="AM3162" t="e">
        <f t="shared" si="608"/>
        <v>#N/A</v>
      </c>
      <c r="AN3162" t="e">
        <f t="shared" si="609"/>
        <v>#N/A</v>
      </c>
      <c r="AO3162" s="261" t="e">
        <f t="shared" si="610"/>
        <v>#N/A</v>
      </c>
      <c r="AP3162" s="261" t="e">
        <f t="shared" si="611"/>
        <v>#N/A</v>
      </c>
      <c r="AQ3162" s="261" t="e">
        <f t="shared" si="612"/>
        <v>#N/A</v>
      </c>
      <c r="BB3162">
        <f t="shared" si="615"/>
        <v>0</v>
      </c>
      <c r="BC3162">
        <f t="shared" si="613"/>
        <v>0</v>
      </c>
      <c r="BD3162" s="28">
        <f t="shared" si="614"/>
        <v>0</v>
      </c>
    </row>
    <row r="3163" spans="37:56" x14ac:dyDescent="0.25">
      <c r="AK3163">
        <v>0</v>
      </c>
      <c r="AL3163" t="e">
        <f t="shared" si="607"/>
        <v>#N/A</v>
      </c>
      <c r="AM3163" t="e">
        <f t="shared" si="608"/>
        <v>#N/A</v>
      </c>
      <c r="AN3163" t="e">
        <f t="shared" si="609"/>
        <v>#N/A</v>
      </c>
      <c r="AO3163" s="261" t="e">
        <f t="shared" si="610"/>
        <v>#N/A</v>
      </c>
      <c r="AP3163" s="261" t="e">
        <f t="shared" si="611"/>
        <v>#N/A</v>
      </c>
      <c r="AQ3163" s="261" t="e">
        <f t="shared" si="612"/>
        <v>#N/A</v>
      </c>
      <c r="BB3163">
        <f t="shared" si="615"/>
        <v>0</v>
      </c>
      <c r="BC3163">
        <f t="shared" si="613"/>
        <v>0</v>
      </c>
      <c r="BD3163" s="28">
        <f t="shared" si="614"/>
        <v>0</v>
      </c>
    </row>
    <row r="3164" spans="37:56" x14ac:dyDescent="0.25">
      <c r="AK3164">
        <v>0</v>
      </c>
      <c r="AL3164" t="e">
        <f t="shared" si="607"/>
        <v>#N/A</v>
      </c>
      <c r="AM3164" t="e">
        <f t="shared" si="608"/>
        <v>#N/A</v>
      </c>
      <c r="AN3164" t="e">
        <f t="shared" si="609"/>
        <v>#N/A</v>
      </c>
      <c r="AO3164" s="261" t="e">
        <f t="shared" si="610"/>
        <v>#N/A</v>
      </c>
      <c r="AP3164" s="261" t="e">
        <f t="shared" si="611"/>
        <v>#N/A</v>
      </c>
      <c r="AQ3164" s="261" t="e">
        <f t="shared" si="612"/>
        <v>#N/A</v>
      </c>
      <c r="BB3164">
        <f t="shared" si="615"/>
        <v>0</v>
      </c>
      <c r="BC3164">
        <f t="shared" si="613"/>
        <v>0</v>
      </c>
      <c r="BD3164" s="28">
        <f t="shared" si="614"/>
        <v>0</v>
      </c>
    </row>
    <row r="3165" spans="37:56" x14ac:dyDescent="0.25">
      <c r="AK3165">
        <v>0</v>
      </c>
      <c r="AL3165" t="e">
        <f t="shared" si="607"/>
        <v>#N/A</v>
      </c>
      <c r="AM3165" t="e">
        <f t="shared" si="608"/>
        <v>#N/A</v>
      </c>
      <c r="AN3165" t="e">
        <f t="shared" si="609"/>
        <v>#N/A</v>
      </c>
      <c r="AO3165" s="261" t="e">
        <f t="shared" si="610"/>
        <v>#N/A</v>
      </c>
      <c r="AP3165" s="261" t="e">
        <f t="shared" si="611"/>
        <v>#N/A</v>
      </c>
      <c r="AQ3165" s="261" t="e">
        <f t="shared" si="612"/>
        <v>#N/A</v>
      </c>
      <c r="BB3165">
        <f t="shared" si="615"/>
        <v>0</v>
      </c>
      <c r="BC3165">
        <f t="shared" si="613"/>
        <v>0</v>
      </c>
      <c r="BD3165" s="28">
        <f t="shared" si="614"/>
        <v>0</v>
      </c>
    </row>
    <row r="3166" spans="37:56" x14ac:dyDescent="0.25">
      <c r="AK3166">
        <v>0</v>
      </c>
      <c r="AL3166" t="e">
        <f t="shared" si="607"/>
        <v>#N/A</v>
      </c>
      <c r="AM3166" t="e">
        <f t="shared" si="608"/>
        <v>#N/A</v>
      </c>
      <c r="AN3166" t="e">
        <f t="shared" si="609"/>
        <v>#N/A</v>
      </c>
      <c r="AO3166" s="261" t="e">
        <f t="shared" si="610"/>
        <v>#N/A</v>
      </c>
      <c r="AP3166" s="261" t="e">
        <f t="shared" si="611"/>
        <v>#N/A</v>
      </c>
      <c r="AQ3166" s="261" t="e">
        <f t="shared" si="612"/>
        <v>#N/A</v>
      </c>
      <c r="BB3166">
        <f t="shared" si="615"/>
        <v>0</v>
      </c>
      <c r="BC3166">
        <f t="shared" si="613"/>
        <v>0</v>
      </c>
      <c r="BD3166" s="28">
        <f t="shared" si="614"/>
        <v>0</v>
      </c>
    </row>
    <row r="3167" spans="37:56" x14ac:dyDescent="0.25">
      <c r="AK3167">
        <v>0</v>
      </c>
      <c r="AL3167" t="e">
        <f t="shared" si="607"/>
        <v>#N/A</v>
      </c>
      <c r="AM3167" t="e">
        <f t="shared" si="608"/>
        <v>#N/A</v>
      </c>
      <c r="AN3167" t="e">
        <f t="shared" si="609"/>
        <v>#N/A</v>
      </c>
      <c r="AO3167" s="261" t="e">
        <f t="shared" si="610"/>
        <v>#N/A</v>
      </c>
      <c r="AP3167" s="261" t="e">
        <f t="shared" si="611"/>
        <v>#N/A</v>
      </c>
      <c r="AQ3167" s="261" t="e">
        <f t="shared" si="612"/>
        <v>#N/A</v>
      </c>
      <c r="BB3167">
        <f t="shared" si="615"/>
        <v>0</v>
      </c>
      <c r="BC3167">
        <f t="shared" si="613"/>
        <v>0</v>
      </c>
      <c r="BD3167" s="28">
        <f t="shared" si="614"/>
        <v>0</v>
      </c>
    </row>
    <row r="3168" spans="37:56" x14ac:dyDescent="0.25">
      <c r="AK3168">
        <v>0</v>
      </c>
      <c r="AL3168" t="e">
        <f t="shared" si="607"/>
        <v>#N/A</v>
      </c>
      <c r="AM3168" t="e">
        <f t="shared" si="608"/>
        <v>#N/A</v>
      </c>
      <c r="AN3168" t="e">
        <f t="shared" si="609"/>
        <v>#N/A</v>
      </c>
      <c r="AO3168" s="261" t="e">
        <f t="shared" si="610"/>
        <v>#N/A</v>
      </c>
      <c r="AP3168" s="261" t="e">
        <f t="shared" si="611"/>
        <v>#N/A</v>
      </c>
      <c r="AQ3168" s="261" t="e">
        <f t="shared" si="612"/>
        <v>#N/A</v>
      </c>
      <c r="BB3168">
        <f t="shared" si="615"/>
        <v>0</v>
      </c>
      <c r="BC3168">
        <f t="shared" si="613"/>
        <v>0</v>
      </c>
      <c r="BD3168" s="28">
        <f t="shared" si="614"/>
        <v>0</v>
      </c>
    </row>
    <row r="3169" spans="37:56" x14ac:dyDescent="0.25">
      <c r="AK3169">
        <v>0</v>
      </c>
      <c r="AL3169" t="e">
        <f t="shared" si="607"/>
        <v>#N/A</v>
      </c>
      <c r="AM3169" t="e">
        <f t="shared" si="608"/>
        <v>#N/A</v>
      </c>
      <c r="AN3169" t="e">
        <f t="shared" si="609"/>
        <v>#N/A</v>
      </c>
      <c r="AO3169" s="261" t="e">
        <f t="shared" si="610"/>
        <v>#N/A</v>
      </c>
      <c r="AP3169" s="261" t="e">
        <f t="shared" si="611"/>
        <v>#N/A</v>
      </c>
      <c r="AQ3169" s="261" t="e">
        <f t="shared" si="612"/>
        <v>#N/A</v>
      </c>
      <c r="BB3169">
        <f t="shared" si="615"/>
        <v>0</v>
      </c>
      <c r="BC3169">
        <f t="shared" si="613"/>
        <v>0</v>
      </c>
      <c r="BD3169" s="28">
        <f t="shared" si="614"/>
        <v>0</v>
      </c>
    </row>
    <row r="3170" spans="37:56" x14ac:dyDescent="0.25">
      <c r="AK3170">
        <v>0</v>
      </c>
      <c r="AL3170" t="e">
        <f t="shared" si="607"/>
        <v>#N/A</v>
      </c>
      <c r="AM3170" t="e">
        <f t="shared" si="608"/>
        <v>#N/A</v>
      </c>
      <c r="AN3170" t="e">
        <f t="shared" si="609"/>
        <v>#N/A</v>
      </c>
      <c r="AO3170" s="261" t="e">
        <f t="shared" si="610"/>
        <v>#N/A</v>
      </c>
      <c r="AP3170" s="261" t="e">
        <f t="shared" si="611"/>
        <v>#N/A</v>
      </c>
      <c r="AQ3170" s="261" t="e">
        <f t="shared" si="612"/>
        <v>#N/A</v>
      </c>
      <c r="BB3170">
        <f t="shared" si="615"/>
        <v>0</v>
      </c>
      <c r="BC3170">
        <f t="shared" si="613"/>
        <v>0</v>
      </c>
      <c r="BD3170" s="28">
        <f t="shared" si="614"/>
        <v>0</v>
      </c>
    </row>
    <row r="3171" spans="37:56" x14ac:dyDescent="0.25">
      <c r="AK3171">
        <v>0</v>
      </c>
      <c r="AL3171" t="e">
        <f t="shared" si="607"/>
        <v>#N/A</v>
      </c>
      <c r="AM3171" t="e">
        <f t="shared" si="608"/>
        <v>#N/A</v>
      </c>
      <c r="AN3171" t="e">
        <f t="shared" si="609"/>
        <v>#N/A</v>
      </c>
      <c r="AO3171" s="261" t="e">
        <f t="shared" si="610"/>
        <v>#N/A</v>
      </c>
      <c r="AP3171" s="261" t="e">
        <f t="shared" si="611"/>
        <v>#N/A</v>
      </c>
      <c r="AQ3171" s="261" t="e">
        <f t="shared" si="612"/>
        <v>#N/A</v>
      </c>
      <c r="BB3171">
        <f t="shared" si="615"/>
        <v>0</v>
      </c>
      <c r="BC3171">
        <f t="shared" si="613"/>
        <v>0</v>
      </c>
      <c r="BD3171" s="28">
        <f t="shared" si="614"/>
        <v>0</v>
      </c>
    </row>
    <row r="3172" spans="37:56" x14ac:dyDescent="0.25">
      <c r="AK3172">
        <v>0</v>
      </c>
      <c r="AL3172" t="e">
        <f t="shared" si="607"/>
        <v>#N/A</v>
      </c>
      <c r="AM3172" t="e">
        <f t="shared" si="608"/>
        <v>#N/A</v>
      </c>
      <c r="AN3172" t="e">
        <f t="shared" si="609"/>
        <v>#N/A</v>
      </c>
      <c r="AO3172" s="261" t="e">
        <f t="shared" si="610"/>
        <v>#N/A</v>
      </c>
      <c r="AP3172" s="261" t="e">
        <f t="shared" si="611"/>
        <v>#N/A</v>
      </c>
      <c r="AQ3172" s="261" t="e">
        <f t="shared" si="612"/>
        <v>#N/A</v>
      </c>
      <c r="BB3172">
        <f t="shared" si="615"/>
        <v>0</v>
      </c>
      <c r="BC3172">
        <f t="shared" si="613"/>
        <v>0</v>
      </c>
      <c r="BD3172" s="28">
        <f t="shared" si="614"/>
        <v>0</v>
      </c>
    </row>
    <row r="3173" spans="37:56" x14ac:dyDescent="0.25">
      <c r="AK3173">
        <v>0</v>
      </c>
      <c r="AL3173" t="e">
        <f t="shared" si="607"/>
        <v>#N/A</v>
      </c>
      <c r="AM3173" t="e">
        <f t="shared" si="608"/>
        <v>#N/A</v>
      </c>
      <c r="AN3173" t="e">
        <f t="shared" si="609"/>
        <v>#N/A</v>
      </c>
      <c r="AO3173" s="261" t="e">
        <f t="shared" si="610"/>
        <v>#N/A</v>
      </c>
      <c r="AP3173" s="261" t="e">
        <f t="shared" si="611"/>
        <v>#N/A</v>
      </c>
      <c r="AQ3173" s="261" t="e">
        <f t="shared" si="612"/>
        <v>#N/A</v>
      </c>
      <c r="BB3173">
        <f t="shared" si="615"/>
        <v>0</v>
      </c>
      <c r="BC3173">
        <f t="shared" si="613"/>
        <v>0</v>
      </c>
      <c r="BD3173" s="28">
        <f t="shared" si="614"/>
        <v>0</v>
      </c>
    </row>
    <row r="3174" spans="37:56" x14ac:dyDescent="0.25">
      <c r="AK3174">
        <v>0</v>
      </c>
      <c r="AL3174" t="e">
        <f t="shared" si="607"/>
        <v>#N/A</v>
      </c>
      <c r="AM3174" t="e">
        <f t="shared" si="608"/>
        <v>#N/A</v>
      </c>
      <c r="AN3174" t="e">
        <f t="shared" si="609"/>
        <v>#N/A</v>
      </c>
      <c r="AO3174" s="261" t="e">
        <f t="shared" si="610"/>
        <v>#N/A</v>
      </c>
      <c r="AP3174" s="261" t="e">
        <f t="shared" si="611"/>
        <v>#N/A</v>
      </c>
      <c r="AQ3174" s="261" t="e">
        <f t="shared" si="612"/>
        <v>#N/A</v>
      </c>
      <c r="BB3174">
        <f t="shared" si="615"/>
        <v>0</v>
      </c>
      <c r="BC3174">
        <f t="shared" si="613"/>
        <v>0</v>
      </c>
      <c r="BD3174" s="28">
        <f t="shared" si="614"/>
        <v>0</v>
      </c>
    </row>
    <row r="3175" spans="37:56" x14ac:dyDescent="0.25">
      <c r="AK3175">
        <v>0</v>
      </c>
      <c r="AL3175" t="e">
        <f t="shared" si="607"/>
        <v>#N/A</v>
      </c>
      <c r="AM3175" t="e">
        <f t="shared" si="608"/>
        <v>#N/A</v>
      </c>
      <c r="AN3175" t="e">
        <f t="shared" si="609"/>
        <v>#N/A</v>
      </c>
      <c r="AO3175" s="261" t="e">
        <f t="shared" si="610"/>
        <v>#N/A</v>
      </c>
      <c r="AP3175" s="261" t="e">
        <f t="shared" si="611"/>
        <v>#N/A</v>
      </c>
      <c r="AQ3175" s="261" t="e">
        <f t="shared" si="612"/>
        <v>#N/A</v>
      </c>
      <c r="BB3175">
        <f t="shared" si="615"/>
        <v>0</v>
      </c>
      <c r="BC3175">
        <f t="shared" si="613"/>
        <v>0</v>
      </c>
      <c r="BD3175" s="28">
        <f t="shared" si="614"/>
        <v>0</v>
      </c>
    </row>
    <row r="3176" spans="37:56" x14ac:dyDescent="0.25">
      <c r="AK3176">
        <v>0</v>
      </c>
      <c r="AL3176" t="e">
        <f t="shared" si="607"/>
        <v>#N/A</v>
      </c>
      <c r="AM3176" t="e">
        <f t="shared" si="608"/>
        <v>#N/A</v>
      </c>
      <c r="AN3176" t="e">
        <f t="shared" si="609"/>
        <v>#N/A</v>
      </c>
      <c r="AO3176" s="261" t="e">
        <f t="shared" si="610"/>
        <v>#N/A</v>
      </c>
      <c r="AP3176" s="261" t="e">
        <f t="shared" si="611"/>
        <v>#N/A</v>
      </c>
      <c r="AQ3176" s="261" t="e">
        <f t="shared" si="612"/>
        <v>#N/A</v>
      </c>
      <c r="BB3176">
        <f t="shared" si="615"/>
        <v>0</v>
      </c>
      <c r="BC3176">
        <f t="shared" si="613"/>
        <v>0</v>
      </c>
      <c r="BD3176" s="28">
        <f t="shared" si="614"/>
        <v>0</v>
      </c>
    </row>
    <row r="3177" spans="37:56" x14ac:dyDescent="0.25">
      <c r="AK3177">
        <v>0</v>
      </c>
      <c r="AL3177" t="e">
        <f t="shared" si="607"/>
        <v>#N/A</v>
      </c>
      <c r="AM3177" t="e">
        <f t="shared" si="608"/>
        <v>#N/A</v>
      </c>
      <c r="AN3177" t="e">
        <f t="shared" si="609"/>
        <v>#N/A</v>
      </c>
      <c r="AO3177" s="261" t="e">
        <f t="shared" si="610"/>
        <v>#N/A</v>
      </c>
      <c r="AP3177" s="261" t="e">
        <f t="shared" si="611"/>
        <v>#N/A</v>
      </c>
      <c r="AQ3177" s="261" t="e">
        <f t="shared" si="612"/>
        <v>#N/A</v>
      </c>
      <c r="BB3177">
        <f t="shared" si="615"/>
        <v>0</v>
      </c>
      <c r="BC3177">
        <f t="shared" si="613"/>
        <v>0</v>
      </c>
      <c r="BD3177" s="28">
        <f t="shared" si="614"/>
        <v>0</v>
      </c>
    </row>
    <row r="3178" spans="37:56" x14ac:dyDescent="0.25">
      <c r="AK3178">
        <v>0</v>
      </c>
      <c r="AL3178" t="e">
        <f t="shared" si="607"/>
        <v>#N/A</v>
      </c>
      <c r="AM3178" t="e">
        <f t="shared" si="608"/>
        <v>#N/A</v>
      </c>
      <c r="AN3178" t="e">
        <f t="shared" si="609"/>
        <v>#N/A</v>
      </c>
      <c r="AO3178" s="261" t="e">
        <f t="shared" si="610"/>
        <v>#N/A</v>
      </c>
      <c r="AP3178" s="261" t="e">
        <f t="shared" si="611"/>
        <v>#N/A</v>
      </c>
      <c r="AQ3178" s="261" t="e">
        <f t="shared" si="612"/>
        <v>#N/A</v>
      </c>
      <c r="BB3178">
        <f t="shared" si="615"/>
        <v>0</v>
      </c>
      <c r="BC3178">
        <f t="shared" si="613"/>
        <v>0</v>
      </c>
      <c r="BD3178" s="28">
        <f t="shared" si="614"/>
        <v>0</v>
      </c>
    </row>
    <row r="3179" spans="37:56" x14ac:dyDescent="0.25">
      <c r="AK3179">
        <v>0</v>
      </c>
      <c r="AL3179" t="e">
        <f t="shared" si="607"/>
        <v>#N/A</v>
      </c>
      <c r="AM3179" t="e">
        <f t="shared" si="608"/>
        <v>#N/A</v>
      </c>
      <c r="AN3179" t="e">
        <f t="shared" si="609"/>
        <v>#N/A</v>
      </c>
      <c r="AO3179" s="261" t="e">
        <f t="shared" si="610"/>
        <v>#N/A</v>
      </c>
      <c r="AP3179" s="261" t="e">
        <f t="shared" si="611"/>
        <v>#N/A</v>
      </c>
      <c r="AQ3179" s="261" t="e">
        <f t="shared" si="612"/>
        <v>#N/A</v>
      </c>
      <c r="BB3179">
        <f t="shared" si="615"/>
        <v>0</v>
      </c>
      <c r="BC3179">
        <f t="shared" si="613"/>
        <v>0</v>
      </c>
      <c r="BD3179" s="28">
        <f t="shared" si="614"/>
        <v>0</v>
      </c>
    </row>
    <row r="3180" spans="37:56" x14ac:dyDescent="0.25">
      <c r="AK3180">
        <v>0</v>
      </c>
      <c r="AL3180" t="e">
        <f t="shared" si="607"/>
        <v>#N/A</v>
      </c>
      <c r="AM3180" t="e">
        <f t="shared" si="608"/>
        <v>#N/A</v>
      </c>
      <c r="AN3180" t="e">
        <f t="shared" si="609"/>
        <v>#N/A</v>
      </c>
      <c r="AO3180" s="261" t="e">
        <f t="shared" si="610"/>
        <v>#N/A</v>
      </c>
      <c r="AP3180" s="261" t="e">
        <f t="shared" si="611"/>
        <v>#N/A</v>
      </c>
      <c r="AQ3180" s="261" t="e">
        <f t="shared" si="612"/>
        <v>#N/A</v>
      </c>
      <c r="BB3180">
        <f t="shared" si="615"/>
        <v>0</v>
      </c>
      <c r="BC3180">
        <f t="shared" si="613"/>
        <v>0</v>
      </c>
      <c r="BD3180" s="28">
        <f t="shared" si="614"/>
        <v>0</v>
      </c>
    </row>
    <row r="3181" spans="37:56" x14ac:dyDescent="0.25">
      <c r="AK3181">
        <v>0</v>
      </c>
      <c r="AL3181" t="e">
        <f t="shared" si="607"/>
        <v>#N/A</v>
      </c>
      <c r="AM3181" t="e">
        <f t="shared" si="608"/>
        <v>#N/A</v>
      </c>
      <c r="AN3181" t="e">
        <f t="shared" si="609"/>
        <v>#N/A</v>
      </c>
      <c r="AO3181" s="261" t="e">
        <f t="shared" si="610"/>
        <v>#N/A</v>
      </c>
      <c r="AP3181" s="261" t="e">
        <f t="shared" si="611"/>
        <v>#N/A</v>
      </c>
      <c r="AQ3181" s="261" t="e">
        <f t="shared" si="612"/>
        <v>#N/A</v>
      </c>
      <c r="BB3181">
        <f t="shared" si="615"/>
        <v>0</v>
      </c>
      <c r="BC3181">
        <f t="shared" si="613"/>
        <v>0</v>
      </c>
      <c r="BD3181" s="28">
        <f t="shared" si="614"/>
        <v>0</v>
      </c>
    </row>
    <row r="3182" spans="37:56" x14ac:dyDescent="0.25">
      <c r="AK3182">
        <v>0</v>
      </c>
      <c r="AL3182" t="e">
        <f t="shared" si="607"/>
        <v>#N/A</v>
      </c>
      <c r="AM3182" t="e">
        <f t="shared" si="608"/>
        <v>#N/A</v>
      </c>
      <c r="AN3182" t="e">
        <f t="shared" si="609"/>
        <v>#N/A</v>
      </c>
      <c r="AO3182" s="261" t="e">
        <f t="shared" si="610"/>
        <v>#N/A</v>
      </c>
      <c r="AP3182" s="261" t="e">
        <f t="shared" si="611"/>
        <v>#N/A</v>
      </c>
      <c r="AQ3182" s="261" t="e">
        <f t="shared" si="612"/>
        <v>#N/A</v>
      </c>
      <c r="BB3182">
        <f t="shared" si="615"/>
        <v>0</v>
      </c>
      <c r="BC3182">
        <f t="shared" si="613"/>
        <v>0</v>
      </c>
      <c r="BD3182" s="28">
        <f t="shared" si="614"/>
        <v>0</v>
      </c>
    </row>
    <row r="3183" spans="37:56" x14ac:dyDescent="0.25">
      <c r="AK3183">
        <v>0</v>
      </c>
      <c r="AL3183" t="e">
        <f t="shared" si="607"/>
        <v>#N/A</v>
      </c>
      <c r="AM3183" t="e">
        <f t="shared" si="608"/>
        <v>#N/A</v>
      </c>
      <c r="AN3183" t="e">
        <f t="shared" si="609"/>
        <v>#N/A</v>
      </c>
      <c r="AO3183" s="261" t="e">
        <f t="shared" si="610"/>
        <v>#N/A</v>
      </c>
      <c r="AP3183" s="261" t="e">
        <f t="shared" si="611"/>
        <v>#N/A</v>
      </c>
      <c r="AQ3183" s="261" t="e">
        <f t="shared" si="612"/>
        <v>#N/A</v>
      </c>
      <c r="BB3183">
        <f t="shared" si="615"/>
        <v>0</v>
      </c>
      <c r="BC3183">
        <f t="shared" si="613"/>
        <v>0</v>
      </c>
      <c r="BD3183" s="28">
        <f t="shared" si="614"/>
        <v>0</v>
      </c>
    </row>
    <row r="3184" spans="37:56" x14ac:dyDescent="0.25">
      <c r="AK3184">
        <v>0</v>
      </c>
      <c r="AL3184" t="e">
        <f t="shared" si="607"/>
        <v>#N/A</v>
      </c>
      <c r="AM3184" t="e">
        <f t="shared" si="608"/>
        <v>#N/A</v>
      </c>
      <c r="AN3184" t="e">
        <f t="shared" si="609"/>
        <v>#N/A</v>
      </c>
      <c r="AO3184" s="261" t="e">
        <f t="shared" si="610"/>
        <v>#N/A</v>
      </c>
      <c r="AP3184" s="261" t="e">
        <f t="shared" si="611"/>
        <v>#N/A</v>
      </c>
      <c r="AQ3184" s="261" t="e">
        <f t="shared" si="612"/>
        <v>#N/A</v>
      </c>
      <c r="BB3184">
        <f t="shared" si="615"/>
        <v>0</v>
      </c>
      <c r="BC3184">
        <f t="shared" si="613"/>
        <v>0</v>
      </c>
      <c r="BD3184" s="28">
        <f t="shared" si="614"/>
        <v>0</v>
      </c>
    </row>
    <row r="3185" spans="37:56" x14ac:dyDescent="0.25">
      <c r="AK3185">
        <v>0</v>
      </c>
      <c r="AL3185" t="e">
        <f t="shared" si="607"/>
        <v>#N/A</v>
      </c>
      <c r="AM3185" t="e">
        <f t="shared" si="608"/>
        <v>#N/A</v>
      </c>
      <c r="AN3185" t="e">
        <f t="shared" si="609"/>
        <v>#N/A</v>
      </c>
      <c r="AO3185" s="261" t="e">
        <f t="shared" si="610"/>
        <v>#N/A</v>
      </c>
      <c r="AP3185" s="261" t="e">
        <f t="shared" si="611"/>
        <v>#N/A</v>
      </c>
      <c r="AQ3185" s="261" t="e">
        <f t="shared" si="612"/>
        <v>#N/A</v>
      </c>
      <c r="BB3185">
        <f t="shared" si="615"/>
        <v>0</v>
      </c>
      <c r="BC3185">
        <f t="shared" si="613"/>
        <v>0</v>
      </c>
      <c r="BD3185" s="28">
        <f t="shared" si="614"/>
        <v>0</v>
      </c>
    </row>
    <row r="3186" spans="37:56" x14ac:dyDescent="0.25">
      <c r="AK3186">
        <v>0</v>
      </c>
      <c r="AL3186" t="e">
        <f t="shared" si="607"/>
        <v>#N/A</v>
      </c>
      <c r="AM3186" t="e">
        <f t="shared" si="608"/>
        <v>#N/A</v>
      </c>
      <c r="AN3186" t="e">
        <f t="shared" si="609"/>
        <v>#N/A</v>
      </c>
      <c r="AO3186" s="261" t="e">
        <f t="shared" si="610"/>
        <v>#N/A</v>
      </c>
      <c r="AP3186" s="261" t="e">
        <f t="shared" si="611"/>
        <v>#N/A</v>
      </c>
      <c r="AQ3186" s="261" t="e">
        <f t="shared" si="612"/>
        <v>#N/A</v>
      </c>
      <c r="BB3186">
        <f t="shared" si="615"/>
        <v>0</v>
      </c>
      <c r="BC3186">
        <f t="shared" si="613"/>
        <v>0</v>
      </c>
      <c r="BD3186" s="28">
        <f t="shared" si="614"/>
        <v>0</v>
      </c>
    </row>
    <row r="3187" spans="37:56" x14ac:dyDescent="0.25">
      <c r="AK3187">
        <v>0</v>
      </c>
      <c r="AL3187" t="e">
        <f t="shared" si="607"/>
        <v>#N/A</v>
      </c>
      <c r="AM3187" t="e">
        <f t="shared" si="608"/>
        <v>#N/A</v>
      </c>
      <c r="AN3187" t="e">
        <f t="shared" si="609"/>
        <v>#N/A</v>
      </c>
      <c r="AO3187" s="261" t="e">
        <f t="shared" si="610"/>
        <v>#N/A</v>
      </c>
      <c r="AP3187" s="261" t="e">
        <f t="shared" si="611"/>
        <v>#N/A</v>
      </c>
      <c r="AQ3187" s="261" t="e">
        <f t="shared" si="612"/>
        <v>#N/A</v>
      </c>
      <c r="BB3187">
        <f t="shared" si="615"/>
        <v>0</v>
      </c>
      <c r="BC3187">
        <f t="shared" si="613"/>
        <v>0</v>
      </c>
      <c r="BD3187" s="28">
        <f t="shared" si="614"/>
        <v>0</v>
      </c>
    </row>
    <row r="3188" spans="37:56" x14ac:dyDescent="0.25">
      <c r="AK3188">
        <v>0</v>
      </c>
      <c r="AL3188" t="e">
        <f t="shared" si="607"/>
        <v>#N/A</v>
      </c>
      <c r="AM3188" t="e">
        <f t="shared" si="608"/>
        <v>#N/A</v>
      </c>
      <c r="AN3188" t="e">
        <f t="shared" si="609"/>
        <v>#N/A</v>
      </c>
      <c r="AO3188" s="261" t="e">
        <f t="shared" si="610"/>
        <v>#N/A</v>
      </c>
      <c r="AP3188" s="261" t="e">
        <f t="shared" si="611"/>
        <v>#N/A</v>
      </c>
      <c r="AQ3188" s="261" t="e">
        <f t="shared" si="612"/>
        <v>#N/A</v>
      </c>
      <c r="BB3188">
        <f t="shared" si="615"/>
        <v>0</v>
      </c>
      <c r="BC3188">
        <f t="shared" si="613"/>
        <v>0</v>
      </c>
      <c r="BD3188" s="28">
        <f t="shared" si="614"/>
        <v>0</v>
      </c>
    </row>
    <row r="3189" spans="37:56" x14ac:dyDescent="0.25">
      <c r="AK3189">
        <v>0</v>
      </c>
      <c r="AL3189" t="e">
        <f t="shared" si="607"/>
        <v>#N/A</v>
      </c>
      <c r="AM3189" t="e">
        <f t="shared" si="608"/>
        <v>#N/A</v>
      </c>
      <c r="AN3189" t="e">
        <f t="shared" si="609"/>
        <v>#N/A</v>
      </c>
      <c r="AO3189" s="261" t="e">
        <f t="shared" si="610"/>
        <v>#N/A</v>
      </c>
      <c r="AP3189" s="261" t="e">
        <f t="shared" si="611"/>
        <v>#N/A</v>
      </c>
      <c r="AQ3189" s="261" t="e">
        <f t="shared" si="612"/>
        <v>#N/A</v>
      </c>
      <c r="BB3189">
        <f t="shared" si="615"/>
        <v>0</v>
      </c>
      <c r="BC3189">
        <f t="shared" si="613"/>
        <v>0</v>
      </c>
      <c r="BD3189" s="28">
        <f t="shared" si="614"/>
        <v>0</v>
      </c>
    </row>
    <row r="3190" spans="37:56" x14ac:dyDescent="0.25">
      <c r="AK3190">
        <v>0</v>
      </c>
      <c r="AL3190" t="e">
        <f t="shared" si="607"/>
        <v>#N/A</v>
      </c>
      <c r="AM3190" t="e">
        <f t="shared" si="608"/>
        <v>#N/A</v>
      </c>
      <c r="AN3190" t="e">
        <f t="shared" si="609"/>
        <v>#N/A</v>
      </c>
      <c r="AO3190" s="261" t="e">
        <f t="shared" si="610"/>
        <v>#N/A</v>
      </c>
      <c r="AP3190" s="261" t="e">
        <f t="shared" si="611"/>
        <v>#N/A</v>
      </c>
      <c r="AQ3190" s="261" t="e">
        <f t="shared" si="612"/>
        <v>#N/A</v>
      </c>
      <c r="BB3190">
        <f t="shared" si="615"/>
        <v>0</v>
      </c>
      <c r="BC3190">
        <f t="shared" si="613"/>
        <v>0</v>
      </c>
      <c r="BD3190" s="28">
        <f t="shared" si="614"/>
        <v>0</v>
      </c>
    </row>
    <row r="3191" spans="37:56" x14ac:dyDescent="0.25">
      <c r="AK3191">
        <v>0</v>
      </c>
      <c r="AL3191" t="e">
        <f t="shared" si="607"/>
        <v>#N/A</v>
      </c>
      <c r="AM3191" t="e">
        <f t="shared" si="608"/>
        <v>#N/A</v>
      </c>
      <c r="AN3191" t="e">
        <f t="shared" si="609"/>
        <v>#N/A</v>
      </c>
      <c r="AO3191" s="261" t="e">
        <f t="shared" si="610"/>
        <v>#N/A</v>
      </c>
      <c r="AP3191" s="261" t="e">
        <f t="shared" si="611"/>
        <v>#N/A</v>
      </c>
      <c r="AQ3191" s="261" t="e">
        <f t="shared" si="612"/>
        <v>#N/A</v>
      </c>
      <c r="BB3191">
        <f t="shared" si="615"/>
        <v>0</v>
      </c>
      <c r="BC3191">
        <f t="shared" si="613"/>
        <v>0</v>
      </c>
      <c r="BD3191" s="28">
        <f t="shared" si="614"/>
        <v>0</v>
      </c>
    </row>
    <row r="3192" spans="37:56" x14ac:dyDescent="0.25">
      <c r="AK3192">
        <v>0</v>
      </c>
      <c r="AL3192" t="e">
        <f t="shared" si="607"/>
        <v>#N/A</v>
      </c>
      <c r="AM3192" t="e">
        <f t="shared" si="608"/>
        <v>#N/A</v>
      </c>
      <c r="AN3192" t="e">
        <f t="shared" si="609"/>
        <v>#N/A</v>
      </c>
      <c r="AO3192" s="261" t="e">
        <f t="shared" si="610"/>
        <v>#N/A</v>
      </c>
      <c r="AP3192" s="261" t="e">
        <f t="shared" si="611"/>
        <v>#N/A</v>
      </c>
      <c r="AQ3192" s="261" t="e">
        <f t="shared" si="612"/>
        <v>#N/A</v>
      </c>
      <c r="BB3192">
        <f t="shared" si="615"/>
        <v>0</v>
      </c>
      <c r="BC3192">
        <f t="shared" si="613"/>
        <v>0</v>
      </c>
      <c r="BD3192" s="28">
        <f t="shared" si="614"/>
        <v>0</v>
      </c>
    </row>
    <row r="3193" spans="37:56" x14ac:dyDescent="0.25">
      <c r="AK3193">
        <v>0</v>
      </c>
      <c r="AL3193" t="e">
        <f t="shared" si="607"/>
        <v>#N/A</v>
      </c>
      <c r="AM3193" t="e">
        <f t="shared" si="608"/>
        <v>#N/A</v>
      </c>
      <c r="AN3193" t="e">
        <f t="shared" si="609"/>
        <v>#N/A</v>
      </c>
      <c r="AO3193" s="261" t="e">
        <f t="shared" si="610"/>
        <v>#N/A</v>
      </c>
      <c r="AP3193" s="261" t="e">
        <f t="shared" si="611"/>
        <v>#N/A</v>
      </c>
      <c r="AQ3193" s="261" t="e">
        <f t="shared" si="612"/>
        <v>#N/A</v>
      </c>
      <c r="BB3193">
        <f t="shared" si="615"/>
        <v>0</v>
      </c>
      <c r="BC3193">
        <f t="shared" si="613"/>
        <v>0</v>
      </c>
      <c r="BD3193" s="28">
        <f t="shared" si="614"/>
        <v>0</v>
      </c>
    </row>
    <row r="3194" spans="37:56" x14ac:dyDescent="0.25">
      <c r="AK3194">
        <v>0</v>
      </c>
      <c r="AL3194" t="e">
        <f t="shared" si="607"/>
        <v>#N/A</v>
      </c>
      <c r="AM3194" t="e">
        <f t="shared" si="608"/>
        <v>#N/A</v>
      </c>
      <c r="AN3194" t="e">
        <f t="shared" si="609"/>
        <v>#N/A</v>
      </c>
      <c r="AO3194" s="261" t="e">
        <f t="shared" si="610"/>
        <v>#N/A</v>
      </c>
      <c r="AP3194" s="261" t="e">
        <f t="shared" si="611"/>
        <v>#N/A</v>
      </c>
      <c r="AQ3194" s="261" t="e">
        <f t="shared" si="612"/>
        <v>#N/A</v>
      </c>
      <c r="BB3194">
        <f t="shared" si="615"/>
        <v>0</v>
      </c>
      <c r="BC3194">
        <f t="shared" si="613"/>
        <v>0</v>
      </c>
      <c r="BD3194" s="28">
        <f t="shared" si="614"/>
        <v>0</v>
      </c>
    </row>
    <row r="3195" spans="37:56" x14ac:dyDescent="0.25">
      <c r="AK3195">
        <v>0</v>
      </c>
      <c r="AL3195" t="e">
        <f t="shared" si="607"/>
        <v>#N/A</v>
      </c>
      <c r="AM3195" t="e">
        <f t="shared" si="608"/>
        <v>#N/A</v>
      </c>
      <c r="AN3195" t="e">
        <f t="shared" si="609"/>
        <v>#N/A</v>
      </c>
      <c r="AO3195" s="261" t="e">
        <f t="shared" si="610"/>
        <v>#N/A</v>
      </c>
      <c r="AP3195" s="261" t="e">
        <f t="shared" si="611"/>
        <v>#N/A</v>
      </c>
      <c r="AQ3195" s="261" t="e">
        <f t="shared" si="612"/>
        <v>#N/A</v>
      </c>
      <c r="BB3195">
        <f t="shared" si="615"/>
        <v>0</v>
      </c>
      <c r="BC3195">
        <f t="shared" si="613"/>
        <v>0</v>
      </c>
      <c r="BD3195" s="28">
        <f t="shared" si="614"/>
        <v>0</v>
      </c>
    </row>
    <row r="3196" spans="37:56" x14ac:dyDescent="0.25">
      <c r="AK3196">
        <v>0</v>
      </c>
      <c r="AL3196" t="e">
        <f t="shared" si="607"/>
        <v>#N/A</v>
      </c>
      <c r="AM3196" t="e">
        <f t="shared" si="608"/>
        <v>#N/A</v>
      </c>
      <c r="AN3196" t="e">
        <f t="shared" si="609"/>
        <v>#N/A</v>
      </c>
      <c r="AO3196" s="261" t="e">
        <f t="shared" si="610"/>
        <v>#N/A</v>
      </c>
      <c r="AP3196" s="261" t="e">
        <f t="shared" si="611"/>
        <v>#N/A</v>
      </c>
      <c r="AQ3196" s="261" t="e">
        <f t="shared" si="612"/>
        <v>#N/A</v>
      </c>
      <c r="BB3196">
        <f t="shared" si="615"/>
        <v>0</v>
      </c>
      <c r="BC3196">
        <f t="shared" si="613"/>
        <v>0</v>
      </c>
      <c r="BD3196" s="28">
        <f t="shared" si="614"/>
        <v>0</v>
      </c>
    </row>
    <row r="3197" spans="37:56" x14ac:dyDescent="0.25">
      <c r="AK3197">
        <v>0</v>
      </c>
      <c r="AL3197" t="e">
        <f t="shared" si="607"/>
        <v>#N/A</v>
      </c>
      <c r="AM3197" t="e">
        <f t="shared" si="608"/>
        <v>#N/A</v>
      </c>
      <c r="AN3197" t="e">
        <f t="shared" si="609"/>
        <v>#N/A</v>
      </c>
      <c r="AO3197" s="261" t="e">
        <f t="shared" si="610"/>
        <v>#N/A</v>
      </c>
      <c r="AP3197" s="261" t="e">
        <f t="shared" si="611"/>
        <v>#N/A</v>
      </c>
      <c r="AQ3197" s="261" t="e">
        <f t="shared" si="612"/>
        <v>#N/A</v>
      </c>
      <c r="BB3197">
        <f t="shared" si="615"/>
        <v>0</v>
      </c>
      <c r="BC3197">
        <f t="shared" si="613"/>
        <v>0</v>
      </c>
      <c r="BD3197" s="28">
        <f t="shared" si="614"/>
        <v>0</v>
      </c>
    </row>
    <row r="3198" spans="37:56" x14ac:dyDescent="0.25">
      <c r="AK3198">
        <v>0</v>
      </c>
      <c r="AL3198" t="e">
        <f t="shared" si="607"/>
        <v>#N/A</v>
      </c>
      <c r="AM3198" t="e">
        <f t="shared" si="608"/>
        <v>#N/A</v>
      </c>
      <c r="AN3198" t="e">
        <f t="shared" si="609"/>
        <v>#N/A</v>
      </c>
      <c r="AO3198" s="261" t="e">
        <f t="shared" si="610"/>
        <v>#N/A</v>
      </c>
      <c r="AP3198" s="261" t="e">
        <f t="shared" si="611"/>
        <v>#N/A</v>
      </c>
      <c r="AQ3198" s="261" t="e">
        <f t="shared" si="612"/>
        <v>#N/A</v>
      </c>
      <c r="BB3198">
        <f t="shared" si="615"/>
        <v>0</v>
      </c>
      <c r="BC3198">
        <f t="shared" si="613"/>
        <v>0</v>
      </c>
      <c r="BD3198" s="28">
        <f t="shared" si="614"/>
        <v>0</v>
      </c>
    </row>
    <row r="3199" spans="37:56" x14ac:dyDescent="0.25">
      <c r="AK3199">
        <v>0</v>
      </c>
      <c r="AL3199" t="e">
        <f t="shared" si="607"/>
        <v>#N/A</v>
      </c>
      <c r="AM3199" t="e">
        <f t="shared" si="608"/>
        <v>#N/A</v>
      </c>
      <c r="AN3199" t="e">
        <f t="shared" si="609"/>
        <v>#N/A</v>
      </c>
      <c r="AO3199" s="261" t="e">
        <f t="shared" si="610"/>
        <v>#N/A</v>
      </c>
      <c r="AP3199" s="261" t="e">
        <f t="shared" si="611"/>
        <v>#N/A</v>
      </c>
      <c r="AQ3199" s="261" t="e">
        <f t="shared" si="612"/>
        <v>#N/A</v>
      </c>
      <c r="BB3199">
        <f t="shared" si="615"/>
        <v>0</v>
      </c>
      <c r="BC3199">
        <f t="shared" si="613"/>
        <v>0</v>
      </c>
      <c r="BD3199" s="28">
        <f t="shared" si="614"/>
        <v>0</v>
      </c>
    </row>
    <row r="3200" spans="37:56" x14ac:dyDescent="0.25">
      <c r="AK3200">
        <v>0</v>
      </c>
      <c r="AL3200" t="e">
        <f t="shared" si="607"/>
        <v>#N/A</v>
      </c>
      <c r="AM3200" t="e">
        <f t="shared" si="608"/>
        <v>#N/A</v>
      </c>
      <c r="AN3200" t="e">
        <f t="shared" si="609"/>
        <v>#N/A</v>
      </c>
      <c r="AO3200" s="261" t="e">
        <f t="shared" si="610"/>
        <v>#N/A</v>
      </c>
      <c r="AP3200" s="261" t="e">
        <f t="shared" si="611"/>
        <v>#N/A</v>
      </c>
      <c r="AQ3200" s="261" t="e">
        <f t="shared" si="612"/>
        <v>#N/A</v>
      </c>
      <c r="BB3200">
        <f t="shared" si="615"/>
        <v>0</v>
      </c>
      <c r="BC3200">
        <f t="shared" si="613"/>
        <v>0</v>
      </c>
      <c r="BD3200" s="28">
        <f t="shared" si="614"/>
        <v>0</v>
      </c>
    </row>
    <row r="3201" spans="37:56" x14ac:dyDescent="0.25">
      <c r="AK3201">
        <v>0</v>
      </c>
      <c r="AL3201" t="e">
        <f t="shared" si="607"/>
        <v>#N/A</v>
      </c>
      <c r="AM3201" t="e">
        <f t="shared" si="608"/>
        <v>#N/A</v>
      </c>
      <c r="AN3201" t="e">
        <f t="shared" si="609"/>
        <v>#N/A</v>
      </c>
      <c r="AO3201" s="261" t="e">
        <f t="shared" si="610"/>
        <v>#N/A</v>
      </c>
      <c r="AP3201" s="261" t="e">
        <f t="shared" si="611"/>
        <v>#N/A</v>
      </c>
      <c r="AQ3201" s="261" t="e">
        <f t="shared" si="612"/>
        <v>#N/A</v>
      </c>
      <c r="BB3201">
        <f t="shared" si="615"/>
        <v>0</v>
      </c>
      <c r="BC3201">
        <f t="shared" si="613"/>
        <v>0</v>
      </c>
      <c r="BD3201" s="28">
        <f t="shared" si="614"/>
        <v>0</v>
      </c>
    </row>
    <row r="3202" spans="37:56" x14ac:dyDescent="0.25">
      <c r="AK3202">
        <v>0</v>
      </c>
      <c r="AL3202" t="e">
        <f t="shared" si="607"/>
        <v>#N/A</v>
      </c>
      <c r="AM3202" t="e">
        <f t="shared" si="608"/>
        <v>#N/A</v>
      </c>
      <c r="AN3202" t="e">
        <f t="shared" si="609"/>
        <v>#N/A</v>
      </c>
      <c r="AO3202" s="261" t="e">
        <f t="shared" si="610"/>
        <v>#N/A</v>
      </c>
      <c r="AP3202" s="261" t="e">
        <f t="shared" si="611"/>
        <v>#N/A</v>
      </c>
      <c r="AQ3202" s="261" t="e">
        <f t="shared" si="612"/>
        <v>#N/A</v>
      </c>
      <c r="BB3202">
        <f t="shared" si="615"/>
        <v>0</v>
      </c>
      <c r="BC3202">
        <f t="shared" si="613"/>
        <v>0</v>
      </c>
      <c r="BD3202" s="28">
        <f t="shared" si="614"/>
        <v>0</v>
      </c>
    </row>
    <row r="3203" spans="37:56" x14ac:dyDescent="0.25">
      <c r="AK3203">
        <v>0</v>
      </c>
      <c r="AL3203" t="e">
        <f t="shared" ref="AL3203:AL3266" si="616">_xlfn.XLOOKUP(AK3203,A:A,F:F)</f>
        <v>#N/A</v>
      </c>
      <c r="AM3203" t="e">
        <f t="shared" ref="AM3203:AM3266" si="617">_xlfn.XLOOKUP(AK3203,A:A,J:J)</f>
        <v>#N/A</v>
      </c>
      <c r="AN3203" t="e">
        <f t="shared" ref="AN3203:AN3266" si="618">_xlfn.XLOOKUP(AK3203,A:A,M:M)+_xlfn.XLOOKUP(AK3203,A:A,N:N)</f>
        <v>#N/A</v>
      </c>
      <c r="AO3203" s="261" t="e">
        <f t="shared" ref="AO3203:AO3266" si="619">_xlfn.XLOOKUP(AK3203,A:A,AG:AG)</f>
        <v>#N/A</v>
      </c>
      <c r="AP3203" s="261" t="e">
        <f t="shared" ref="AP3203:AP3266" si="620">_xlfn.XLOOKUP(AK3203,A:A,AD:AD)</f>
        <v>#N/A</v>
      </c>
      <c r="AQ3203" s="261" t="e">
        <f t="shared" ref="AQ3203:AQ3266" si="621">_xlfn.XLOOKUP(AK3203,A:A,AE:AE)</f>
        <v>#N/A</v>
      </c>
      <c r="BB3203">
        <f t="shared" si="615"/>
        <v>0</v>
      </c>
      <c r="BC3203">
        <f t="shared" ref="BC3203:BC3266" si="622">_xlfn.XLOOKUP(BA3203,A:A,J:J)</f>
        <v>0</v>
      </c>
      <c r="BD3203" s="28">
        <f t="shared" ref="BD3203:BD3266" si="623">_xlfn.XLOOKUP(BA3203,A:A,M:M)+_xlfn.XLOOKUP(BA3203,A:A,N:N)</f>
        <v>0</v>
      </c>
    </row>
    <row r="3204" spans="37:56" x14ac:dyDescent="0.25">
      <c r="AK3204">
        <v>0</v>
      </c>
      <c r="AL3204" t="e">
        <f t="shared" si="616"/>
        <v>#N/A</v>
      </c>
      <c r="AM3204" t="e">
        <f t="shared" si="617"/>
        <v>#N/A</v>
      </c>
      <c r="AN3204" t="e">
        <f t="shared" si="618"/>
        <v>#N/A</v>
      </c>
      <c r="AO3204" s="261" t="e">
        <f t="shared" si="619"/>
        <v>#N/A</v>
      </c>
      <c r="AP3204" s="261" t="e">
        <f t="shared" si="620"/>
        <v>#N/A</v>
      </c>
      <c r="AQ3204" s="261" t="e">
        <f t="shared" si="621"/>
        <v>#N/A</v>
      </c>
      <c r="BB3204">
        <f t="shared" si="615"/>
        <v>0</v>
      </c>
      <c r="BC3204">
        <f t="shared" si="622"/>
        <v>0</v>
      </c>
      <c r="BD3204" s="28">
        <f t="shared" si="623"/>
        <v>0</v>
      </c>
    </row>
    <row r="3205" spans="37:56" x14ac:dyDescent="0.25">
      <c r="AK3205">
        <v>0</v>
      </c>
      <c r="AL3205" t="e">
        <f t="shared" si="616"/>
        <v>#N/A</v>
      </c>
      <c r="AM3205" t="e">
        <f t="shared" si="617"/>
        <v>#N/A</v>
      </c>
      <c r="AN3205" t="e">
        <f t="shared" si="618"/>
        <v>#N/A</v>
      </c>
      <c r="AO3205" s="261" t="e">
        <f t="shared" si="619"/>
        <v>#N/A</v>
      </c>
      <c r="AP3205" s="261" t="e">
        <f t="shared" si="620"/>
        <v>#N/A</v>
      </c>
      <c r="AQ3205" s="261" t="e">
        <f t="shared" si="621"/>
        <v>#N/A</v>
      </c>
      <c r="BB3205">
        <f t="shared" si="615"/>
        <v>0</v>
      </c>
      <c r="BC3205">
        <f t="shared" si="622"/>
        <v>0</v>
      </c>
      <c r="BD3205" s="28">
        <f t="shared" si="623"/>
        <v>0</v>
      </c>
    </row>
    <row r="3206" spans="37:56" x14ac:dyDescent="0.25">
      <c r="AK3206">
        <v>0</v>
      </c>
      <c r="AL3206" t="e">
        <f t="shared" si="616"/>
        <v>#N/A</v>
      </c>
      <c r="AM3206" t="e">
        <f t="shared" si="617"/>
        <v>#N/A</v>
      </c>
      <c r="AN3206" t="e">
        <f t="shared" si="618"/>
        <v>#N/A</v>
      </c>
      <c r="AO3206" s="261" t="e">
        <f t="shared" si="619"/>
        <v>#N/A</v>
      </c>
      <c r="AP3206" s="261" t="e">
        <f t="shared" si="620"/>
        <v>#N/A</v>
      </c>
      <c r="AQ3206" s="261" t="e">
        <f t="shared" si="621"/>
        <v>#N/A</v>
      </c>
      <c r="BB3206">
        <f t="shared" ref="BB3206:BB3269" si="624">_xlfn.XLOOKUP(BA3206,A:A,E:E)</f>
        <v>0</v>
      </c>
      <c r="BC3206">
        <f t="shared" si="622"/>
        <v>0</v>
      </c>
      <c r="BD3206" s="28">
        <f t="shared" si="623"/>
        <v>0</v>
      </c>
    </row>
    <row r="3207" spans="37:56" x14ac:dyDescent="0.25">
      <c r="AK3207">
        <v>0</v>
      </c>
      <c r="AL3207" t="e">
        <f t="shared" si="616"/>
        <v>#N/A</v>
      </c>
      <c r="AM3207" t="e">
        <f t="shared" si="617"/>
        <v>#N/A</v>
      </c>
      <c r="AN3207" t="e">
        <f t="shared" si="618"/>
        <v>#N/A</v>
      </c>
      <c r="AO3207" s="261" t="e">
        <f t="shared" si="619"/>
        <v>#N/A</v>
      </c>
      <c r="AP3207" s="261" t="e">
        <f t="shared" si="620"/>
        <v>#N/A</v>
      </c>
      <c r="AQ3207" s="261" t="e">
        <f t="shared" si="621"/>
        <v>#N/A</v>
      </c>
      <c r="BB3207">
        <f t="shared" si="624"/>
        <v>0</v>
      </c>
      <c r="BC3207">
        <f t="shared" si="622"/>
        <v>0</v>
      </c>
      <c r="BD3207" s="28">
        <f t="shared" si="623"/>
        <v>0</v>
      </c>
    </row>
    <row r="3208" spans="37:56" x14ac:dyDescent="0.25">
      <c r="AK3208">
        <v>0</v>
      </c>
      <c r="AL3208" t="e">
        <f t="shared" si="616"/>
        <v>#N/A</v>
      </c>
      <c r="AM3208" t="e">
        <f t="shared" si="617"/>
        <v>#N/A</v>
      </c>
      <c r="AN3208" t="e">
        <f t="shared" si="618"/>
        <v>#N/A</v>
      </c>
      <c r="AO3208" s="261" t="e">
        <f t="shared" si="619"/>
        <v>#N/A</v>
      </c>
      <c r="AP3208" s="261" t="e">
        <f t="shared" si="620"/>
        <v>#N/A</v>
      </c>
      <c r="AQ3208" s="261" t="e">
        <f t="shared" si="621"/>
        <v>#N/A</v>
      </c>
      <c r="BB3208">
        <f t="shared" si="624"/>
        <v>0</v>
      </c>
      <c r="BC3208">
        <f t="shared" si="622"/>
        <v>0</v>
      </c>
      <c r="BD3208" s="28">
        <f t="shared" si="623"/>
        <v>0</v>
      </c>
    </row>
    <row r="3209" spans="37:56" x14ac:dyDescent="0.25">
      <c r="AK3209">
        <v>0</v>
      </c>
      <c r="AL3209" t="e">
        <f t="shared" si="616"/>
        <v>#N/A</v>
      </c>
      <c r="AM3209" t="e">
        <f t="shared" si="617"/>
        <v>#N/A</v>
      </c>
      <c r="AN3209" t="e">
        <f t="shared" si="618"/>
        <v>#N/A</v>
      </c>
      <c r="AO3209" s="261" t="e">
        <f t="shared" si="619"/>
        <v>#N/A</v>
      </c>
      <c r="AP3209" s="261" t="e">
        <f t="shared" si="620"/>
        <v>#N/A</v>
      </c>
      <c r="AQ3209" s="261" t="e">
        <f t="shared" si="621"/>
        <v>#N/A</v>
      </c>
      <c r="BB3209">
        <f t="shared" si="624"/>
        <v>0</v>
      </c>
      <c r="BC3209">
        <f t="shared" si="622"/>
        <v>0</v>
      </c>
      <c r="BD3209" s="28">
        <f t="shared" si="623"/>
        <v>0</v>
      </c>
    </row>
    <row r="3210" spans="37:56" x14ac:dyDescent="0.25">
      <c r="AK3210">
        <v>0</v>
      </c>
      <c r="AL3210" t="e">
        <f t="shared" si="616"/>
        <v>#N/A</v>
      </c>
      <c r="AM3210" t="e">
        <f t="shared" si="617"/>
        <v>#N/A</v>
      </c>
      <c r="AN3210" t="e">
        <f t="shared" si="618"/>
        <v>#N/A</v>
      </c>
      <c r="AO3210" s="261" t="e">
        <f t="shared" si="619"/>
        <v>#N/A</v>
      </c>
      <c r="AP3210" s="261" t="e">
        <f t="shared" si="620"/>
        <v>#N/A</v>
      </c>
      <c r="AQ3210" s="261" t="e">
        <f t="shared" si="621"/>
        <v>#N/A</v>
      </c>
      <c r="BB3210">
        <f t="shared" si="624"/>
        <v>0</v>
      </c>
      <c r="BC3210">
        <f t="shared" si="622"/>
        <v>0</v>
      </c>
      <c r="BD3210" s="28">
        <f t="shared" si="623"/>
        <v>0</v>
      </c>
    </row>
    <row r="3211" spans="37:56" x14ac:dyDescent="0.25">
      <c r="AK3211">
        <v>0</v>
      </c>
      <c r="AL3211" t="e">
        <f t="shared" si="616"/>
        <v>#N/A</v>
      </c>
      <c r="AM3211" t="e">
        <f t="shared" si="617"/>
        <v>#N/A</v>
      </c>
      <c r="AN3211" t="e">
        <f t="shared" si="618"/>
        <v>#N/A</v>
      </c>
      <c r="AO3211" s="261" t="e">
        <f t="shared" si="619"/>
        <v>#N/A</v>
      </c>
      <c r="AP3211" s="261" t="e">
        <f t="shared" si="620"/>
        <v>#N/A</v>
      </c>
      <c r="AQ3211" s="261" t="e">
        <f t="shared" si="621"/>
        <v>#N/A</v>
      </c>
      <c r="BB3211">
        <f t="shared" si="624"/>
        <v>0</v>
      </c>
      <c r="BC3211">
        <f t="shared" si="622"/>
        <v>0</v>
      </c>
      <c r="BD3211" s="28">
        <f t="shared" si="623"/>
        <v>0</v>
      </c>
    </row>
    <row r="3212" spans="37:56" x14ac:dyDescent="0.25">
      <c r="AK3212">
        <v>0</v>
      </c>
      <c r="AL3212" t="e">
        <f t="shared" si="616"/>
        <v>#N/A</v>
      </c>
      <c r="AM3212" t="e">
        <f t="shared" si="617"/>
        <v>#N/A</v>
      </c>
      <c r="AN3212" t="e">
        <f t="shared" si="618"/>
        <v>#N/A</v>
      </c>
      <c r="AO3212" s="261" t="e">
        <f t="shared" si="619"/>
        <v>#N/A</v>
      </c>
      <c r="AP3212" s="261" t="e">
        <f t="shared" si="620"/>
        <v>#N/A</v>
      </c>
      <c r="AQ3212" s="261" t="e">
        <f t="shared" si="621"/>
        <v>#N/A</v>
      </c>
      <c r="BB3212">
        <f t="shared" si="624"/>
        <v>0</v>
      </c>
      <c r="BC3212">
        <f t="shared" si="622"/>
        <v>0</v>
      </c>
      <c r="BD3212" s="28">
        <f t="shared" si="623"/>
        <v>0</v>
      </c>
    </row>
    <row r="3213" spans="37:56" x14ac:dyDescent="0.25">
      <c r="AK3213">
        <v>0</v>
      </c>
      <c r="AL3213" t="e">
        <f t="shared" si="616"/>
        <v>#N/A</v>
      </c>
      <c r="AM3213" t="e">
        <f t="shared" si="617"/>
        <v>#N/A</v>
      </c>
      <c r="AN3213" t="e">
        <f t="shared" si="618"/>
        <v>#N/A</v>
      </c>
      <c r="AO3213" s="261" t="e">
        <f t="shared" si="619"/>
        <v>#N/A</v>
      </c>
      <c r="AP3213" s="261" t="e">
        <f t="shared" si="620"/>
        <v>#N/A</v>
      </c>
      <c r="AQ3213" s="261" t="e">
        <f t="shared" si="621"/>
        <v>#N/A</v>
      </c>
      <c r="BB3213">
        <f t="shared" si="624"/>
        <v>0</v>
      </c>
      <c r="BC3213">
        <f t="shared" si="622"/>
        <v>0</v>
      </c>
      <c r="BD3213" s="28">
        <f t="shared" si="623"/>
        <v>0</v>
      </c>
    </row>
    <row r="3214" spans="37:56" x14ac:dyDescent="0.25">
      <c r="AK3214">
        <v>0</v>
      </c>
      <c r="AL3214" t="e">
        <f t="shared" si="616"/>
        <v>#N/A</v>
      </c>
      <c r="AM3214" t="e">
        <f t="shared" si="617"/>
        <v>#N/A</v>
      </c>
      <c r="AN3214" t="e">
        <f t="shared" si="618"/>
        <v>#N/A</v>
      </c>
      <c r="AO3214" s="261" t="e">
        <f t="shared" si="619"/>
        <v>#N/A</v>
      </c>
      <c r="AP3214" s="261" t="e">
        <f t="shared" si="620"/>
        <v>#N/A</v>
      </c>
      <c r="AQ3214" s="261" t="e">
        <f t="shared" si="621"/>
        <v>#N/A</v>
      </c>
      <c r="BB3214">
        <f t="shared" si="624"/>
        <v>0</v>
      </c>
      <c r="BC3214">
        <f t="shared" si="622"/>
        <v>0</v>
      </c>
      <c r="BD3214" s="28">
        <f t="shared" si="623"/>
        <v>0</v>
      </c>
    </row>
    <row r="3215" spans="37:56" x14ac:dyDescent="0.25">
      <c r="AK3215">
        <v>0</v>
      </c>
      <c r="AL3215" t="e">
        <f t="shared" si="616"/>
        <v>#N/A</v>
      </c>
      <c r="AM3215" t="e">
        <f t="shared" si="617"/>
        <v>#N/A</v>
      </c>
      <c r="AN3215" t="e">
        <f t="shared" si="618"/>
        <v>#N/A</v>
      </c>
      <c r="AO3215" s="261" t="e">
        <f t="shared" si="619"/>
        <v>#N/A</v>
      </c>
      <c r="AP3215" s="261" t="e">
        <f t="shared" si="620"/>
        <v>#N/A</v>
      </c>
      <c r="AQ3215" s="261" t="e">
        <f t="shared" si="621"/>
        <v>#N/A</v>
      </c>
      <c r="BB3215">
        <f t="shared" si="624"/>
        <v>0</v>
      </c>
      <c r="BC3215">
        <f t="shared" si="622"/>
        <v>0</v>
      </c>
      <c r="BD3215" s="28">
        <f t="shared" si="623"/>
        <v>0</v>
      </c>
    </row>
    <row r="3216" spans="37:56" x14ac:dyDescent="0.25">
      <c r="AK3216">
        <v>0</v>
      </c>
      <c r="AL3216" t="e">
        <f t="shared" si="616"/>
        <v>#N/A</v>
      </c>
      <c r="AM3216" t="e">
        <f t="shared" si="617"/>
        <v>#N/A</v>
      </c>
      <c r="AN3216" t="e">
        <f t="shared" si="618"/>
        <v>#N/A</v>
      </c>
      <c r="AO3216" s="261" t="e">
        <f t="shared" si="619"/>
        <v>#N/A</v>
      </c>
      <c r="AP3216" s="261" t="e">
        <f t="shared" si="620"/>
        <v>#N/A</v>
      </c>
      <c r="AQ3216" s="261" t="e">
        <f t="shared" si="621"/>
        <v>#N/A</v>
      </c>
      <c r="BB3216">
        <f t="shared" si="624"/>
        <v>0</v>
      </c>
      <c r="BC3216">
        <f t="shared" si="622"/>
        <v>0</v>
      </c>
      <c r="BD3216" s="28">
        <f t="shared" si="623"/>
        <v>0</v>
      </c>
    </row>
    <row r="3217" spans="37:56" x14ac:dyDescent="0.25">
      <c r="AK3217">
        <v>0</v>
      </c>
      <c r="AL3217" t="e">
        <f t="shared" si="616"/>
        <v>#N/A</v>
      </c>
      <c r="AM3217" t="e">
        <f t="shared" si="617"/>
        <v>#N/A</v>
      </c>
      <c r="AN3217" t="e">
        <f t="shared" si="618"/>
        <v>#N/A</v>
      </c>
      <c r="AO3217" s="261" t="e">
        <f t="shared" si="619"/>
        <v>#N/A</v>
      </c>
      <c r="AP3217" s="261" t="e">
        <f t="shared" si="620"/>
        <v>#N/A</v>
      </c>
      <c r="AQ3217" s="261" t="e">
        <f t="shared" si="621"/>
        <v>#N/A</v>
      </c>
      <c r="BB3217">
        <f t="shared" si="624"/>
        <v>0</v>
      </c>
      <c r="BC3217">
        <f t="shared" si="622"/>
        <v>0</v>
      </c>
      <c r="BD3217" s="28">
        <f t="shared" si="623"/>
        <v>0</v>
      </c>
    </row>
    <row r="3218" spans="37:56" x14ac:dyDescent="0.25">
      <c r="AK3218">
        <v>0</v>
      </c>
      <c r="AL3218" t="e">
        <f t="shared" si="616"/>
        <v>#N/A</v>
      </c>
      <c r="AM3218" t="e">
        <f t="shared" si="617"/>
        <v>#N/A</v>
      </c>
      <c r="AN3218" t="e">
        <f t="shared" si="618"/>
        <v>#N/A</v>
      </c>
      <c r="AO3218" s="261" t="e">
        <f t="shared" si="619"/>
        <v>#N/A</v>
      </c>
      <c r="AP3218" s="261" t="e">
        <f t="shared" si="620"/>
        <v>#N/A</v>
      </c>
      <c r="AQ3218" s="261" t="e">
        <f t="shared" si="621"/>
        <v>#N/A</v>
      </c>
      <c r="BB3218">
        <f t="shared" si="624"/>
        <v>0</v>
      </c>
      <c r="BC3218">
        <f t="shared" si="622"/>
        <v>0</v>
      </c>
      <c r="BD3218" s="28">
        <f t="shared" si="623"/>
        <v>0</v>
      </c>
    </row>
    <row r="3219" spans="37:56" x14ac:dyDescent="0.25">
      <c r="AK3219">
        <v>0</v>
      </c>
      <c r="AL3219" t="e">
        <f t="shared" si="616"/>
        <v>#N/A</v>
      </c>
      <c r="AM3219" t="e">
        <f t="shared" si="617"/>
        <v>#N/A</v>
      </c>
      <c r="AN3219" t="e">
        <f t="shared" si="618"/>
        <v>#N/A</v>
      </c>
      <c r="AO3219" s="261" t="e">
        <f t="shared" si="619"/>
        <v>#N/A</v>
      </c>
      <c r="AP3219" s="261" t="e">
        <f t="shared" si="620"/>
        <v>#N/A</v>
      </c>
      <c r="AQ3219" s="261" t="e">
        <f t="shared" si="621"/>
        <v>#N/A</v>
      </c>
      <c r="BB3219">
        <f t="shared" si="624"/>
        <v>0</v>
      </c>
      <c r="BC3219">
        <f t="shared" si="622"/>
        <v>0</v>
      </c>
      <c r="BD3219" s="28">
        <f t="shared" si="623"/>
        <v>0</v>
      </c>
    </row>
    <row r="3220" spans="37:56" x14ac:dyDescent="0.25">
      <c r="AK3220">
        <v>0</v>
      </c>
      <c r="AL3220" t="e">
        <f t="shared" si="616"/>
        <v>#N/A</v>
      </c>
      <c r="AM3220" t="e">
        <f t="shared" si="617"/>
        <v>#N/A</v>
      </c>
      <c r="AN3220" t="e">
        <f t="shared" si="618"/>
        <v>#N/A</v>
      </c>
      <c r="AO3220" s="261" t="e">
        <f t="shared" si="619"/>
        <v>#N/A</v>
      </c>
      <c r="AP3220" s="261" t="e">
        <f t="shared" si="620"/>
        <v>#N/A</v>
      </c>
      <c r="AQ3220" s="261" t="e">
        <f t="shared" si="621"/>
        <v>#N/A</v>
      </c>
      <c r="BB3220">
        <f t="shared" si="624"/>
        <v>0</v>
      </c>
      <c r="BC3220">
        <f t="shared" si="622"/>
        <v>0</v>
      </c>
      <c r="BD3220" s="28">
        <f t="shared" si="623"/>
        <v>0</v>
      </c>
    </row>
    <row r="3221" spans="37:56" x14ac:dyDescent="0.25">
      <c r="AK3221">
        <v>0</v>
      </c>
      <c r="AL3221" t="e">
        <f t="shared" si="616"/>
        <v>#N/A</v>
      </c>
      <c r="AM3221" t="e">
        <f t="shared" si="617"/>
        <v>#N/A</v>
      </c>
      <c r="AN3221" t="e">
        <f t="shared" si="618"/>
        <v>#N/A</v>
      </c>
      <c r="AO3221" s="261" t="e">
        <f t="shared" si="619"/>
        <v>#N/A</v>
      </c>
      <c r="AP3221" s="261" t="e">
        <f t="shared" si="620"/>
        <v>#N/A</v>
      </c>
      <c r="AQ3221" s="261" t="e">
        <f t="shared" si="621"/>
        <v>#N/A</v>
      </c>
      <c r="BB3221">
        <f t="shared" si="624"/>
        <v>0</v>
      </c>
      <c r="BC3221">
        <f t="shared" si="622"/>
        <v>0</v>
      </c>
      <c r="BD3221" s="28">
        <f t="shared" si="623"/>
        <v>0</v>
      </c>
    </row>
    <row r="3222" spans="37:56" x14ac:dyDescent="0.25">
      <c r="AK3222">
        <v>0</v>
      </c>
      <c r="AL3222" t="e">
        <f t="shared" si="616"/>
        <v>#N/A</v>
      </c>
      <c r="AM3222" t="e">
        <f t="shared" si="617"/>
        <v>#N/A</v>
      </c>
      <c r="AN3222" t="e">
        <f t="shared" si="618"/>
        <v>#N/A</v>
      </c>
      <c r="AO3222" s="261" t="e">
        <f t="shared" si="619"/>
        <v>#N/A</v>
      </c>
      <c r="AP3222" s="261" t="e">
        <f t="shared" si="620"/>
        <v>#N/A</v>
      </c>
      <c r="AQ3222" s="261" t="e">
        <f t="shared" si="621"/>
        <v>#N/A</v>
      </c>
      <c r="BB3222">
        <f t="shared" si="624"/>
        <v>0</v>
      </c>
      <c r="BC3222">
        <f t="shared" si="622"/>
        <v>0</v>
      </c>
      <c r="BD3222" s="28">
        <f t="shared" si="623"/>
        <v>0</v>
      </c>
    </row>
    <row r="3223" spans="37:56" x14ac:dyDescent="0.25">
      <c r="AK3223">
        <v>0</v>
      </c>
      <c r="AL3223" t="e">
        <f t="shared" si="616"/>
        <v>#N/A</v>
      </c>
      <c r="AM3223" t="e">
        <f t="shared" si="617"/>
        <v>#N/A</v>
      </c>
      <c r="AN3223" t="e">
        <f t="shared" si="618"/>
        <v>#N/A</v>
      </c>
      <c r="AO3223" s="261" t="e">
        <f t="shared" si="619"/>
        <v>#N/A</v>
      </c>
      <c r="AP3223" s="261" t="e">
        <f t="shared" si="620"/>
        <v>#N/A</v>
      </c>
      <c r="AQ3223" s="261" t="e">
        <f t="shared" si="621"/>
        <v>#N/A</v>
      </c>
      <c r="BB3223">
        <f t="shared" si="624"/>
        <v>0</v>
      </c>
      <c r="BC3223">
        <f t="shared" si="622"/>
        <v>0</v>
      </c>
      <c r="BD3223" s="28">
        <f t="shared" si="623"/>
        <v>0</v>
      </c>
    </row>
    <row r="3224" spans="37:56" x14ac:dyDescent="0.25">
      <c r="AK3224">
        <v>0</v>
      </c>
      <c r="AL3224" t="e">
        <f t="shared" si="616"/>
        <v>#N/A</v>
      </c>
      <c r="AM3224" t="e">
        <f t="shared" si="617"/>
        <v>#N/A</v>
      </c>
      <c r="AN3224" t="e">
        <f t="shared" si="618"/>
        <v>#N/A</v>
      </c>
      <c r="AO3224" s="261" t="e">
        <f t="shared" si="619"/>
        <v>#N/A</v>
      </c>
      <c r="AP3224" s="261" t="e">
        <f t="shared" si="620"/>
        <v>#N/A</v>
      </c>
      <c r="AQ3224" s="261" t="e">
        <f t="shared" si="621"/>
        <v>#N/A</v>
      </c>
      <c r="BB3224">
        <f t="shared" si="624"/>
        <v>0</v>
      </c>
      <c r="BC3224">
        <f t="shared" si="622"/>
        <v>0</v>
      </c>
      <c r="BD3224" s="28">
        <f t="shared" si="623"/>
        <v>0</v>
      </c>
    </row>
    <row r="3225" spans="37:56" x14ac:dyDescent="0.25">
      <c r="AK3225">
        <v>0</v>
      </c>
      <c r="AL3225" t="e">
        <f t="shared" si="616"/>
        <v>#N/A</v>
      </c>
      <c r="AM3225" t="e">
        <f t="shared" si="617"/>
        <v>#N/A</v>
      </c>
      <c r="AN3225" t="e">
        <f t="shared" si="618"/>
        <v>#N/A</v>
      </c>
      <c r="AO3225" s="261" t="e">
        <f t="shared" si="619"/>
        <v>#N/A</v>
      </c>
      <c r="AP3225" s="261" t="e">
        <f t="shared" si="620"/>
        <v>#N/A</v>
      </c>
      <c r="AQ3225" s="261" t="e">
        <f t="shared" si="621"/>
        <v>#N/A</v>
      </c>
      <c r="BB3225">
        <f t="shared" si="624"/>
        <v>0</v>
      </c>
      <c r="BC3225">
        <f t="shared" si="622"/>
        <v>0</v>
      </c>
      <c r="BD3225" s="28">
        <f t="shared" si="623"/>
        <v>0</v>
      </c>
    </row>
    <row r="3226" spans="37:56" x14ac:dyDescent="0.25">
      <c r="AK3226">
        <v>0</v>
      </c>
      <c r="AL3226" t="e">
        <f t="shared" si="616"/>
        <v>#N/A</v>
      </c>
      <c r="AM3226" t="e">
        <f t="shared" si="617"/>
        <v>#N/A</v>
      </c>
      <c r="AN3226" t="e">
        <f t="shared" si="618"/>
        <v>#N/A</v>
      </c>
      <c r="AO3226" s="261" t="e">
        <f t="shared" si="619"/>
        <v>#N/A</v>
      </c>
      <c r="AP3226" s="261" t="e">
        <f t="shared" si="620"/>
        <v>#N/A</v>
      </c>
      <c r="AQ3226" s="261" t="e">
        <f t="shared" si="621"/>
        <v>#N/A</v>
      </c>
      <c r="BB3226">
        <f t="shared" si="624"/>
        <v>0</v>
      </c>
      <c r="BC3226">
        <f t="shared" si="622"/>
        <v>0</v>
      </c>
      <c r="BD3226" s="28">
        <f t="shared" si="623"/>
        <v>0</v>
      </c>
    </row>
    <row r="3227" spans="37:56" x14ac:dyDescent="0.25">
      <c r="AK3227">
        <v>0</v>
      </c>
      <c r="AL3227" t="e">
        <f t="shared" si="616"/>
        <v>#N/A</v>
      </c>
      <c r="AM3227" t="e">
        <f t="shared" si="617"/>
        <v>#N/A</v>
      </c>
      <c r="AN3227" t="e">
        <f t="shared" si="618"/>
        <v>#N/A</v>
      </c>
      <c r="AO3227" s="261" t="e">
        <f t="shared" si="619"/>
        <v>#N/A</v>
      </c>
      <c r="AP3227" s="261" t="e">
        <f t="shared" si="620"/>
        <v>#N/A</v>
      </c>
      <c r="AQ3227" s="261" t="e">
        <f t="shared" si="621"/>
        <v>#N/A</v>
      </c>
      <c r="BB3227">
        <f t="shared" si="624"/>
        <v>0</v>
      </c>
      <c r="BC3227">
        <f t="shared" si="622"/>
        <v>0</v>
      </c>
      <c r="BD3227" s="28">
        <f t="shared" si="623"/>
        <v>0</v>
      </c>
    </row>
    <row r="3228" spans="37:56" x14ac:dyDescent="0.25">
      <c r="AK3228">
        <v>0</v>
      </c>
      <c r="AL3228" t="e">
        <f t="shared" si="616"/>
        <v>#N/A</v>
      </c>
      <c r="AM3228" t="e">
        <f t="shared" si="617"/>
        <v>#N/A</v>
      </c>
      <c r="AN3228" t="e">
        <f t="shared" si="618"/>
        <v>#N/A</v>
      </c>
      <c r="AO3228" s="261" t="e">
        <f t="shared" si="619"/>
        <v>#N/A</v>
      </c>
      <c r="AP3228" s="261" t="e">
        <f t="shared" si="620"/>
        <v>#N/A</v>
      </c>
      <c r="AQ3228" s="261" t="e">
        <f t="shared" si="621"/>
        <v>#N/A</v>
      </c>
      <c r="BB3228">
        <f t="shared" si="624"/>
        <v>0</v>
      </c>
      <c r="BC3228">
        <f t="shared" si="622"/>
        <v>0</v>
      </c>
      <c r="BD3228" s="28">
        <f t="shared" si="623"/>
        <v>0</v>
      </c>
    </row>
    <row r="3229" spans="37:56" x14ac:dyDescent="0.25">
      <c r="AK3229">
        <v>0</v>
      </c>
      <c r="AL3229" t="e">
        <f t="shared" si="616"/>
        <v>#N/A</v>
      </c>
      <c r="AM3229" t="e">
        <f t="shared" si="617"/>
        <v>#N/A</v>
      </c>
      <c r="AN3229" t="e">
        <f t="shared" si="618"/>
        <v>#N/A</v>
      </c>
      <c r="AO3229" s="261" t="e">
        <f t="shared" si="619"/>
        <v>#N/A</v>
      </c>
      <c r="AP3229" s="261" t="e">
        <f t="shared" si="620"/>
        <v>#N/A</v>
      </c>
      <c r="AQ3229" s="261" t="e">
        <f t="shared" si="621"/>
        <v>#N/A</v>
      </c>
      <c r="BB3229">
        <f t="shared" si="624"/>
        <v>0</v>
      </c>
      <c r="BC3229">
        <f t="shared" si="622"/>
        <v>0</v>
      </c>
      <c r="BD3229" s="28">
        <f t="shared" si="623"/>
        <v>0</v>
      </c>
    </row>
    <row r="3230" spans="37:56" x14ac:dyDescent="0.25">
      <c r="AK3230">
        <v>0</v>
      </c>
      <c r="AL3230" t="e">
        <f t="shared" si="616"/>
        <v>#N/A</v>
      </c>
      <c r="AM3230" t="e">
        <f t="shared" si="617"/>
        <v>#N/A</v>
      </c>
      <c r="AN3230" t="e">
        <f t="shared" si="618"/>
        <v>#N/A</v>
      </c>
      <c r="AO3230" s="261" t="e">
        <f t="shared" si="619"/>
        <v>#N/A</v>
      </c>
      <c r="AP3230" s="261" t="e">
        <f t="shared" si="620"/>
        <v>#N/A</v>
      </c>
      <c r="AQ3230" s="261" t="e">
        <f t="shared" si="621"/>
        <v>#N/A</v>
      </c>
      <c r="BB3230">
        <f t="shared" si="624"/>
        <v>0</v>
      </c>
      <c r="BC3230">
        <f t="shared" si="622"/>
        <v>0</v>
      </c>
      <c r="BD3230" s="28">
        <f t="shared" si="623"/>
        <v>0</v>
      </c>
    </row>
    <row r="3231" spans="37:56" x14ac:dyDescent="0.25">
      <c r="AK3231">
        <v>0</v>
      </c>
      <c r="AL3231" t="e">
        <f t="shared" si="616"/>
        <v>#N/A</v>
      </c>
      <c r="AM3231" t="e">
        <f t="shared" si="617"/>
        <v>#N/A</v>
      </c>
      <c r="AN3231" t="e">
        <f t="shared" si="618"/>
        <v>#N/A</v>
      </c>
      <c r="AO3231" s="261" t="e">
        <f t="shared" si="619"/>
        <v>#N/A</v>
      </c>
      <c r="AP3231" s="261" t="e">
        <f t="shared" si="620"/>
        <v>#N/A</v>
      </c>
      <c r="AQ3231" s="261" t="e">
        <f t="shared" si="621"/>
        <v>#N/A</v>
      </c>
      <c r="BB3231">
        <f t="shared" si="624"/>
        <v>0</v>
      </c>
      <c r="BC3231">
        <f t="shared" si="622"/>
        <v>0</v>
      </c>
      <c r="BD3231" s="28">
        <f t="shared" si="623"/>
        <v>0</v>
      </c>
    </row>
    <row r="3232" spans="37:56" x14ac:dyDescent="0.25">
      <c r="AK3232">
        <v>0</v>
      </c>
      <c r="AL3232" t="e">
        <f t="shared" si="616"/>
        <v>#N/A</v>
      </c>
      <c r="AM3232" t="e">
        <f t="shared" si="617"/>
        <v>#N/A</v>
      </c>
      <c r="AN3232" t="e">
        <f t="shared" si="618"/>
        <v>#N/A</v>
      </c>
      <c r="AO3232" s="261" t="e">
        <f t="shared" si="619"/>
        <v>#N/A</v>
      </c>
      <c r="AP3232" s="261" t="e">
        <f t="shared" si="620"/>
        <v>#N/A</v>
      </c>
      <c r="AQ3232" s="261" t="e">
        <f t="shared" si="621"/>
        <v>#N/A</v>
      </c>
      <c r="BB3232">
        <f t="shared" si="624"/>
        <v>0</v>
      </c>
      <c r="BC3232">
        <f t="shared" si="622"/>
        <v>0</v>
      </c>
      <c r="BD3232" s="28">
        <f t="shared" si="623"/>
        <v>0</v>
      </c>
    </row>
    <row r="3233" spans="37:56" x14ac:dyDescent="0.25">
      <c r="AK3233">
        <v>0</v>
      </c>
      <c r="AL3233" t="e">
        <f t="shared" si="616"/>
        <v>#N/A</v>
      </c>
      <c r="AM3233" t="e">
        <f t="shared" si="617"/>
        <v>#N/A</v>
      </c>
      <c r="AN3233" t="e">
        <f t="shared" si="618"/>
        <v>#N/A</v>
      </c>
      <c r="AO3233" s="261" t="e">
        <f t="shared" si="619"/>
        <v>#N/A</v>
      </c>
      <c r="AP3233" s="261" t="e">
        <f t="shared" si="620"/>
        <v>#N/A</v>
      </c>
      <c r="AQ3233" s="261" t="e">
        <f t="shared" si="621"/>
        <v>#N/A</v>
      </c>
      <c r="BB3233">
        <f t="shared" si="624"/>
        <v>0</v>
      </c>
      <c r="BC3233">
        <f t="shared" si="622"/>
        <v>0</v>
      </c>
      <c r="BD3233" s="28">
        <f t="shared" si="623"/>
        <v>0</v>
      </c>
    </row>
    <row r="3234" spans="37:56" x14ac:dyDescent="0.25">
      <c r="AK3234">
        <v>0</v>
      </c>
      <c r="AL3234" t="e">
        <f t="shared" si="616"/>
        <v>#N/A</v>
      </c>
      <c r="AM3234" t="e">
        <f t="shared" si="617"/>
        <v>#N/A</v>
      </c>
      <c r="AN3234" t="e">
        <f t="shared" si="618"/>
        <v>#N/A</v>
      </c>
      <c r="AO3234" s="261" t="e">
        <f t="shared" si="619"/>
        <v>#N/A</v>
      </c>
      <c r="AP3234" s="261" t="e">
        <f t="shared" si="620"/>
        <v>#N/A</v>
      </c>
      <c r="AQ3234" s="261" t="e">
        <f t="shared" si="621"/>
        <v>#N/A</v>
      </c>
      <c r="BB3234">
        <f t="shared" si="624"/>
        <v>0</v>
      </c>
      <c r="BC3234">
        <f t="shared" si="622"/>
        <v>0</v>
      </c>
      <c r="BD3234" s="28">
        <f t="shared" si="623"/>
        <v>0</v>
      </c>
    </row>
    <row r="3235" spans="37:56" x14ac:dyDescent="0.25">
      <c r="AK3235">
        <v>0</v>
      </c>
      <c r="AL3235" t="e">
        <f t="shared" si="616"/>
        <v>#N/A</v>
      </c>
      <c r="AM3235" t="e">
        <f t="shared" si="617"/>
        <v>#N/A</v>
      </c>
      <c r="AN3235" t="e">
        <f t="shared" si="618"/>
        <v>#N/A</v>
      </c>
      <c r="AO3235" s="261" t="e">
        <f t="shared" si="619"/>
        <v>#N/A</v>
      </c>
      <c r="AP3235" s="261" t="e">
        <f t="shared" si="620"/>
        <v>#N/A</v>
      </c>
      <c r="AQ3235" s="261" t="e">
        <f t="shared" si="621"/>
        <v>#N/A</v>
      </c>
      <c r="BB3235">
        <f t="shared" si="624"/>
        <v>0</v>
      </c>
      <c r="BC3235">
        <f t="shared" si="622"/>
        <v>0</v>
      </c>
      <c r="BD3235" s="28">
        <f t="shared" si="623"/>
        <v>0</v>
      </c>
    </row>
    <row r="3236" spans="37:56" x14ac:dyDescent="0.25">
      <c r="AK3236">
        <v>0</v>
      </c>
      <c r="AL3236" t="e">
        <f t="shared" si="616"/>
        <v>#N/A</v>
      </c>
      <c r="AM3236" t="e">
        <f t="shared" si="617"/>
        <v>#N/A</v>
      </c>
      <c r="AN3236" t="e">
        <f t="shared" si="618"/>
        <v>#N/A</v>
      </c>
      <c r="AO3236" s="261" t="e">
        <f t="shared" si="619"/>
        <v>#N/A</v>
      </c>
      <c r="AP3236" s="261" t="e">
        <f t="shared" si="620"/>
        <v>#N/A</v>
      </c>
      <c r="AQ3236" s="261" t="e">
        <f t="shared" si="621"/>
        <v>#N/A</v>
      </c>
      <c r="BB3236">
        <f t="shared" si="624"/>
        <v>0</v>
      </c>
      <c r="BC3236">
        <f t="shared" si="622"/>
        <v>0</v>
      </c>
      <c r="BD3236" s="28">
        <f t="shared" si="623"/>
        <v>0</v>
      </c>
    </row>
    <row r="3237" spans="37:56" x14ac:dyDescent="0.25">
      <c r="AK3237">
        <v>0</v>
      </c>
      <c r="AL3237" t="e">
        <f t="shared" si="616"/>
        <v>#N/A</v>
      </c>
      <c r="AM3237" t="e">
        <f t="shared" si="617"/>
        <v>#N/A</v>
      </c>
      <c r="AN3237" t="e">
        <f t="shared" si="618"/>
        <v>#N/A</v>
      </c>
      <c r="AO3237" s="261" t="e">
        <f t="shared" si="619"/>
        <v>#N/A</v>
      </c>
      <c r="AP3237" s="261" t="e">
        <f t="shared" si="620"/>
        <v>#N/A</v>
      </c>
      <c r="AQ3237" s="261" t="e">
        <f t="shared" si="621"/>
        <v>#N/A</v>
      </c>
      <c r="BB3237">
        <f t="shared" si="624"/>
        <v>0</v>
      </c>
      <c r="BC3237">
        <f t="shared" si="622"/>
        <v>0</v>
      </c>
      <c r="BD3237" s="28">
        <f t="shared" si="623"/>
        <v>0</v>
      </c>
    </row>
    <row r="3238" spans="37:56" x14ac:dyDescent="0.25">
      <c r="AK3238">
        <v>0</v>
      </c>
      <c r="AL3238" t="e">
        <f t="shared" si="616"/>
        <v>#N/A</v>
      </c>
      <c r="AM3238" t="e">
        <f t="shared" si="617"/>
        <v>#N/A</v>
      </c>
      <c r="AN3238" t="e">
        <f t="shared" si="618"/>
        <v>#N/A</v>
      </c>
      <c r="AO3238" s="261" t="e">
        <f t="shared" si="619"/>
        <v>#N/A</v>
      </c>
      <c r="AP3238" s="261" t="e">
        <f t="shared" si="620"/>
        <v>#N/A</v>
      </c>
      <c r="AQ3238" s="261" t="e">
        <f t="shared" si="621"/>
        <v>#N/A</v>
      </c>
      <c r="BB3238">
        <f t="shared" si="624"/>
        <v>0</v>
      </c>
      <c r="BC3238">
        <f t="shared" si="622"/>
        <v>0</v>
      </c>
      <c r="BD3238" s="28">
        <f t="shared" si="623"/>
        <v>0</v>
      </c>
    </row>
    <row r="3239" spans="37:56" x14ac:dyDescent="0.25">
      <c r="AK3239">
        <v>0</v>
      </c>
      <c r="AL3239" t="e">
        <f t="shared" si="616"/>
        <v>#N/A</v>
      </c>
      <c r="AM3239" t="e">
        <f t="shared" si="617"/>
        <v>#N/A</v>
      </c>
      <c r="AN3239" t="e">
        <f t="shared" si="618"/>
        <v>#N/A</v>
      </c>
      <c r="AO3239" s="261" t="e">
        <f t="shared" si="619"/>
        <v>#N/A</v>
      </c>
      <c r="AP3239" s="261" t="e">
        <f t="shared" si="620"/>
        <v>#N/A</v>
      </c>
      <c r="AQ3239" s="261" t="e">
        <f t="shared" si="621"/>
        <v>#N/A</v>
      </c>
      <c r="BB3239">
        <f t="shared" si="624"/>
        <v>0</v>
      </c>
      <c r="BC3239">
        <f t="shared" si="622"/>
        <v>0</v>
      </c>
      <c r="BD3239" s="28">
        <f t="shared" si="623"/>
        <v>0</v>
      </c>
    </row>
    <row r="3240" spans="37:56" x14ac:dyDescent="0.25">
      <c r="AK3240">
        <v>0</v>
      </c>
      <c r="AL3240" t="e">
        <f t="shared" si="616"/>
        <v>#N/A</v>
      </c>
      <c r="AM3240" t="e">
        <f t="shared" si="617"/>
        <v>#N/A</v>
      </c>
      <c r="AN3240" t="e">
        <f t="shared" si="618"/>
        <v>#N/A</v>
      </c>
      <c r="AO3240" s="261" t="e">
        <f t="shared" si="619"/>
        <v>#N/A</v>
      </c>
      <c r="AP3240" s="261" t="e">
        <f t="shared" si="620"/>
        <v>#N/A</v>
      </c>
      <c r="AQ3240" s="261" t="e">
        <f t="shared" si="621"/>
        <v>#N/A</v>
      </c>
      <c r="BB3240">
        <f t="shared" si="624"/>
        <v>0</v>
      </c>
      <c r="BC3240">
        <f t="shared" si="622"/>
        <v>0</v>
      </c>
      <c r="BD3240" s="28">
        <f t="shared" si="623"/>
        <v>0</v>
      </c>
    </row>
    <row r="3241" spans="37:56" x14ac:dyDescent="0.25">
      <c r="AK3241">
        <v>0</v>
      </c>
      <c r="AL3241" t="e">
        <f t="shared" si="616"/>
        <v>#N/A</v>
      </c>
      <c r="AM3241" t="e">
        <f t="shared" si="617"/>
        <v>#N/A</v>
      </c>
      <c r="AN3241" t="e">
        <f t="shared" si="618"/>
        <v>#N/A</v>
      </c>
      <c r="AO3241" s="261" t="e">
        <f t="shared" si="619"/>
        <v>#N/A</v>
      </c>
      <c r="AP3241" s="261" t="e">
        <f t="shared" si="620"/>
        <v>#N/A</v>
      </c>
      <c r="AQ3241" s="261" t="e">
        <f t="shared" si="621"/>
        <v>#N/A</v>
      </c>
      <c r="BB3241">
        <f t="shared" si="624"/>
        <v>0</v>
      </c>
      <c r="BC3241">
        <f t="shared" si="622"/>
        <v>0</v>
      </c>
      <c r="BD3241" s="28">
        <f t="shared" si="623"/>
        <v>0</v>
      </c>
    </row>
    <row r="3242" spans="37:56" x14ac:dyDescent="0.25">
      <c r="AK3242">
        <v>0</v>
      </c>
      <c r="AL3242" t="e">
        <f t="shared" si="616"/>
        <v>#N/A</v>
      </c>
      <c r="AM3242" t="e">
        <f t="shared" si="617"/>
        <v>#N/A</v>
      </c>
      <c r="AN3242" t="e">
        <f t="shared" si="618"/>
        <v>#N/A</v>
      </c>
      <c r="AO3242" s="261" t="e">
        <f t="shared" si="619"/>
        <v>#N/A</v>
      </c>
      <c r="AP3242" s="261" t="e">
        <f t="shared" si="620"/>
        <v>#N/A</v>
      </c>
      <c r="AQ3242" s="261" t="e">
        <f t="shared" si="621"/>
        <v>#N/A</v>
      </c>
      <c r="BB3242">
        <f t="shared" si="624"/>
        <v>0</v>
      </c>
      <c r="BC3242">
        <f t="shared" si="622"/>
        <v>0</v>
      </c>
      <c r="BD3242" s="28">
        <f t="shared" si="623"/>
        <v>0</v>
      </c>
    </row>
    <row r="3243" spans="37:56" x14ac:dyDescent="0.25">
      <c r="AK3243">
        <v>0</v>
      </c>
      <c r="AL3243" t="e">
        <f t="shared" si="616"/>
        <v>#N/A</v>
      </c>
      <c r="AM3243" t="e">
        <f t="shared" si="617"/>
        <v>#N/A</v>
      </c>
      <c r="AN3243" t="e">
        <f t="shared" si="618"/>
        <v>#N/A</v>
      </c>
      <c r="AO3243" s="261" t="e">
        <f t="shared" si="619"/>
        <v>#N/A</v>
      </c>
      <c r="AP3243" s="261" t="e">
        <f t="shared" si="620"/>
        <v>#N/A</v>
      </c>
      <c r="AQ3243" s="261" t="e">
        <f t="shared" si="621"/>
        <v>#N/A</v>
      </c>
      <c r="BB3243">
        <f t="shared" si="624"/>
        <v>0</v>
      </c>
      <c r="BC3243">
        <f t="shared" si="622"/>
        <v>0</v>
      </c>
      <c r="BD3243" s="28">
        <f t="shared" si="623"/>
        <v>0</v>
      </c>
    </row>
    <row r="3244" spans="37:56" x14ac:dyDescent="0.25">
      <c r="AK3244">
        <v>0</v>
      </c>
      <c r="AL3244" t="e">
        <f t="shared" si="616"/>
        <v>#N/A</v>
      </c>
      <c r="AM3244" t="e">
        <f t="shared" si="617"/>
        <v>#N/A</v>
      </c>
      <c r="AN3244" t="e">
        <f t="shared" si="618"/>
        <v>#N/A</v>
      </c>
      <c r="AO3244" s="261" t="e">
        <f t="shared" si="619"/>
        <v>#N/A</v>
      </c>
      <c r="AP3244" s="261" t="e">
        <f t="shared" si="620"/>
        <v>#N/A</v>
      </c>
      <c r="AQ3244" s="261" t="e">
        <f t="shared" si="621"/>
        <v>#N/A</v>
      </c>
      <c r="BB3244">
        <f t="shared" si="624"/>
        <v>0</v>
      </c>
      <c r="BC3244">
        <f t="shared" si="622"/>
        <v>0</v>
      </c>
      <c r="BD3244" s="28">
        <f t="shared" si="623"/>
        <v>0</v>
      </c>
    </row>
    <row r="3245" spans="37:56" x14ac:dyDescent="0.25">
      <c r="AK3245">
        <v>0</v>
      </c>
      <c r="AL3245" t="e">
        <f t="shared" si="616"/>
        <v>#N/A</v>
      </c>
      <c r="AM3245" t="e">
        <f t="shared" si="617"/>
        <v>#N/A</v>
      </c>
      <c r="AN3245" t="e">
        <f t="shared" si="618"/>
        <v>#N/A</v>
      </c>
      <c r="AO3245" s="261" t="e">
        <f t="shared" si="619"/>
        <v>#N/A</v>
      </c>
      <c r="AP3245" s="261" t="e">
        <f t="shared" si="620"/>
        <v>#N/A</v>
      </c>
      <c r="AQ3245" s="261" t="e">
        <f t="shared" si="621"/>
        <v>#N/A</v>
      </c>
      <c r="BB3245">
        <f t="shared" si="624"/>
        <v>0</v>
      </c>
      <c r="BC3245">
        <f t="shared" si="622"/>
        <v>0</v>
      </c>
      <c r="BD3245" s="28">
        <f t="shared" si="623"/>
        <v>0</v>
      </c>
    </row>
    <row r="3246" spans="37:56" x14ac:dyDescent="0.25">
      <c r="AK3246">
        <v>0</v>
      </c>
      <c r="AL3246" t="e">
        <f t="shared" si="616"/>
        <v>#N/A</v>
      </c>
      <c r="AM3246" t="e">
        <f t="shared" si="617"/>
        <v>#N/A</v>
      </c>
      <c r="AN3246" t="e">
        <f t="shared" si="618"/>
        <v>#N/A</v>
      </c>
      <c r="AO3246" s="261" t="e">
        <f t="shared" si="619"/>
        <v>#N/A</v>
      </c>
      <c r="AP3246" s="261" t="e">
        <f t="shared" si="620"/>
        <v>#N/A</v>
      </c>
      <c r="AQ3246" s="261" t="e">
        <f t="shared" si="621"/>
        <v>#N/A</v>
      </c>
      <c r="BB3246">
        <f t="shared" si="624"/>
        <v>0</v>
      </c>
      <c r="BC3246">
        <f t="shared" si="622"/>
        <v>0</v>
      </c>
      <c r="BD3246" s="28">
        <f t="shared" si="623"/>
        <v>0</v>
      </c>
    </row>
    <row r="3247" spans="37:56" x14ac:dyDescent="0.25">
      <c r="AK3247">
        <v>0</v>
      </c>
      <c r="AL3247" t="e">
        <f t="shared" si="616"/>
        <v>#N/A</v>
      </c>
      <c r="AM3247" t="e">
        <f t="shared" si="617"/>
        <v>#N/A</v>
      </c>
      <c r="AN3247" t="e">
        <f t="shared" si="618"/>
        <v>#N/A</v>
      </c>
      <c r="AO3247" s="261" t="e">
        <f t="shared" si="619"/>
        <v>#N/A</v>
      </c>
      <c r="AP3247" s="261" t="e">
        <f t="shared" si="620"/>
        <v>#N/A</v>
      </c>
      <c r="AQ3247" s="261" t="e">
        <f t="shared" si="621"/>
        <v>#N/A</v>
      </c>
      <c r="BB3247">
        <f t="shared" si="624"/>
        <v>0</v>
      </c>
      <c r="BC3247">
        <f t="shared" si="622"/>
        <v>0</v>
      </c>
      <c r="BD3247" s="28">
        <f t="shared" si="623"/>
        <v>0</v>
      </c>
    </row>
    <row r="3248" spans="37:56" x14ac:dyDescent="0.25">
      <c r="AK3248">
        <v>0</v>
      </c>
      <c r="AL3248" t="e">
        <f t="shared" si="616"/>
        <v>#N/A</v>
      </c>
      <c r="AM3248" t="e">
        <f t="shared" si="617"/>
        <v>#N/A</v>
      </c>
      <c r="AN3248" t="e">
        <f t="shared" si="618"/>
        <v>#N/A</v>
      </c>
      <c r="AO3248" s="261" t="e">
        <f t="shared" si="619"/>
        <v>#N/A</v>
      </c>
      <c r="AP3248" s="261" t="e">
        <f t="shared" si="620"/>
        <v>#N/A</v>
      </c>
      <c r="AQ3248" s="261" t="e">
        <f t="shared" si="621"/>
        <v>#N/A</v>
      </c>
      <c r="BB3248">
        <f t="shared" si="624"/>
        <v>0</v>
      </c>
      <c r="BC3248">
        <f t="shared" si="622"/>
        <v>0</v>
      </c>
      <c r="BD3248" s="28">
        <f t="shared" si="623"/>
        <v>0</v>
      </c>
    </row>
    <row r="3249" spans="37:56" x14ac:dyDescent="0.25">
      <c r="AK3249">
        <v>0</v>
      </c>
      <c r="AL3249" t="e">
        <f t="shared" si="616"/>
        <v>#N/A</v>
      </c>
      <c r="AM3249" t="e">
        <f t="shared" si="617"/>
        <v>#N/A</v>
      </c>
      <c r="AN3249" t="e">
        <f t="shared" si="618"/>
        <v>#N/A</v>
      </c>
      <c r="AO3249" s="261" t="e">
        <f t="shared" si="619"/>
        <v>#N/A</v>
      </c>
      <c r="AP3249" s="261" t="e">
        <f t="shared" si="620"/>
        <v>#N/A</v>
      </c>
      <c r="AQ3249" s="261" t="e">
        <f t="shared" si="621"/>
        <v>#N/A</v>
      </c>
      <c r="BB3249">
        <f t="shared" si="624"/>
        <v>0</v>
      </c>
      <c r="BC3249">
        <f t="shared" si="622"/>
        <v>0</v>
      </c>
      <c r="BD3249" s="28">
        <f t="shared" si="623"/>
        <v>0</v>
      </c>
    </row>
    <row r="3250" spans="37:56" x14ac:dyDescent="0.25">
      <c r="AK3250">
        <v>0</v>
      </c>
      <c r="AL3250" t="e">
        <f t="shared" si="616"/>
        <v>#N/A</v>
      </c>
      <c r="AM3250" t="e">
        <f t="shared" si="617"/>
        <v>#N/A</v>
      </c>
      <c r="AN3250" t="e">
        <f t="shared" si="618"/>
        <v>#N/A</v>
      </c>
      <c r="AO3250" s="261" t="e">
        <f t="shared" si="619"/>
        <v>#N/A</v>
      </c>
      <c r="AP3250" s="261" t="e">
        <f t="shared" si="620"/>
        <v>#N/A</v>
      </c>
      <c r="AQ3250" s="261" t="e">
        <f t="shared" si="621"/>
        <v>#N/A</v>
      </c>
      <c r="BB3250">
        <f t="shared" si="624"/>
        <v>0</v>
      </c>
      <c r="BC3250">
        <f t="shared" si="622"/>
        <v>0</v>
      </c>
      <c r="BD3250" s="28">
        <f t="shared" si="623"/>
        <v>0</v>
      </c>
    </row>
    <row r="3251" spans="37:56" x14ac:dyDescent="0.25">
      <c r="AK3251">
        <v>0</v>
      </c>
      <c r="AL3251" t="e">
        <f t="shared" si="616"/>
        <v>#N/A</v>
      </c>
      <c r="AM3251" t="e">
        <f t="shared" si="617"/>
        <v>#N/A</v>
      </c>
      <c r="AN3251" t="e">
        <f t="shared" si="618"/>
        <v>#N/A</v>
      </c>
      <c r="AO3251" s="261" t="e">
        <f t="shared" si="619"/>
        <v>#N/A</v>
      </c>
      <c r="AP3251" s="261" t="e">
        <f t="shared" si="620"/>
        <v>#N/A</v>
      </c>
      <c r="AQ3251" s="261" t="e">
        <f t="shared" si="621"/>
        <v>#N/A</v>
      </c>
      <c r="BB3251">
        <f t="shared" si="624"/>
        <v>0</v>
      </c>
      <c r="BC3251">
        <f t="shared" si="622"/>
        <v>0</v>
      </c>
      <c r="BD3251" s="28">
        <f t="shared" si="623"/>
        <v>0</v>
      </c>
    </row>
    <row r="3252" spans="37:56" x14ac:dyDescent="0.25">
      <c r="AK3252">
        <v>0</v>
      </c>
      <c r="AL3252" t="e">
        <f t="shared" si="616"/>
        <v>#N/A</v>
      </c>
      <c r="AM3252" t="e">
        <f t="shared" si="617"/>
        <v>#N/A</v>
      </c>
      <c r="AN3252" t="e">
        <f t="shared" si="618"/>
        <v>#N/A</v>
      </c>
      <c r="AO3252" s="261" t="e">
        <f t="shared" si="619"/>
        <v>#N/A</v>
      </c>
      <c r="AP3252" s="261" t="e">
        <f t="shared" si="620"/>
        <v>#N/A</v>
      </c>
      <c r="AQ3252" s="261" t="e">
        <f t="shared" si="621"/>
        <v>#N/A</v>
      </c>
      <c r="BB3252">
        <f t="shared" si="624"/>
        <v>0</v>
      </c>
      <c r="BC3252">
        <f t="shared" si="622"/>
        <v>0</v>
      </c>
      <c r="BD3252" s="28">
        <f t="shared" si="623"/>
        <v>0</v>
      </c>
    </row>
    <row r="3253" spans="37:56" x14ac:dyDescent="0.25">
      <c r="AK3253">
        <v>0</v>
      </c>
      <c r="AL3253" t="e">
        <f t="shared" si="616"/>
        <v>#N/A</v>
      </c>
      <c r="AM3253" t="e">
        <f t="shared" si="617"/>
        <v>#N/A</v>
      </c>
      <c r="AN3253" t="e">
        <f t="shared" si="618"/>
        <v>#N/A</v>
      </c>
      <c r="AO3253" s="261" t="e">
        <f t="shared" si="619"/>
        <v>#N/A</v>
      </c>
      <c r="AP3253" s="261" t="e">
        <f t="shared" si="620"/>
        <v>#N/A</v>
      </c>
      <c r="AQ3253" s="261" t="e">
        <f t="shared" si="621"/>
        <v>#N/A</v>
      </c>
      <c r="BB3253">
        <f t="shared" si="624"/>
        <v>0</v>
      </c>
      <c r="BC3253">
        <f t="shared" si="622"/>
        <v>0</v>
      </c>
      <c r="BD3253" s="28">
        <f t="shared" si="623"/>
        <v>0</v>
      </c>
    </row>
    <row r="3254" spans="37:56" x14ac:dyDescent="0.25">
      <c r="AK3254">
        <v>0</v>
      </c>
      <c r="AL3254" t="e">
        <f t="shared" si="616"/>
        <v>#N/A</v>
      </c>
      <c r="AM3254" t="e">
        <f t="shared" si="617"/>
        <v>#N/A</v>
      </c>
      <c r="AN3254" t="e">
        <f t="shared" si="618"/>
        <v>#N/A</v>
      </c>
      <c r="AO3254" s="261" t="e">
        <f t="shared" si="619"/>
        <v>#N/A</v>
      </c>
      <c r="AP3254" s="261" t="e">
        <f t="shared" si="620"/>
        <v>#N/A</v>
      </c>
      <c r="AQ3254" s="261" t="e">
        <f t="shared" si="621"/>
        <v>#N/A</v>
      </c>
      <c r="BB3254">
        <f t="shared" si="624"/>
        <v>0</v>
      </c>
      <c r="BC3254">
        <f t="shared" si="622"/>
        <v>0</v>
      </c>
      <c r="BD3254" s="28">
        <f t="shared" si="623"/>
        <v>0</v>
      </c>
    </row>
    <row r="3255" spans="37:56" x14ac:dyDescent="0.25">
      <c r="AK3255">
        <v>0</v>
      </c>
      <c r="AL3255" t="e">
        <f t="shared" si="616"/>
        <v>#N/A</v>
      </c>
      <c r="AM3255" t="e">
        <f t="shared" si="617"/>
        <v>#N/A</v>
      </c>
      <c r="AN3255" t="e">
        <f t="shared" si="618"/>
        <v>#N/A</v>
      </c>
      <c r="AO3255" s="261" t="e">
        <f t="shared" si="619"/>
        <v>#N/A</v>
      </c>
      <c r="AP3255" s="261" t="e">
        <f t="shared" si="620"/>
        <v>#N/A</v>
      </c>
      <c r="AQ3255" s="261" t="e">
        <f t="shared" si="621"/>
        <v>#N/A</v>
      </c>
      <c r="BB3255">
        <f t="shared" si="624"/>
        <v>0</v>
      </c>
      <c r="BC3255">
        <f t="shared" si="622"/>
        <v>0</v>
      </c>
      <c r="BD3255" s="28">
        <f t="shared" si="623"/>
        <v>0</v>
      </c>
    </row>
    <row r="3256" spans="37:56" x14ac:dyDescent="0.25">
      <c r="AK3256">
        <v>0</v>
      </c>
      <c r="AL3256" t="e">
        <f t="shared" si="616"/>
        <v>#N/A</v>
      </c>
      <c r="AM3256" t="e">
        <f t="shared" si="617"/>
        <v>#N/A</v>
      </c>
      <c r="AN3256" t="e">
        <f t="shared" si="618"/>
        <v>#N/A</v>
      </c>
      <c r="AO3256" s="261" t="e">
        <f t="shared" si="619"/>
        <v>#N/A</v>
      </c>
      <c r="AP3256" s="261" t="e">
        <f t="shared" si="620"/>
        <v>#N/A</v>
      </c>
      <c r="AQ3256" s="261" t="e">
        <f t="shared" si="621"/>
        <v>#N/A</v>
      </c>
      <c r="BB3256">
        <f t="shared" si="624"/>
        <v>0</v>
      </c>
      <c r="BC3256">
        <f t="shared" si="622"/>
        <v>0</v>
      </c>
      <c r="BD3256" s="28">
        <f t="shared" si="623"/>
        <v>0</v>
      </c>
    </row>
    <row r="3257" spans="37:56" x14ac:dyDescent="0.25">
      <c r="AK3257">
        <v>0</v>
      </c>
      <c r="AL3257" t="e">
        <f t="shared" si="616"/>
        <v>#N/A</v>
      </c>
      <c r="AM3257" t="e">
        <f t="shared" si="617"/>
        <v>#N/A</v>
      </c>
      <c r="AN3257" t="e">
        <f t="shared" si="618"/>
        <v>#N/A</v>
      </c>
      <c r="AO3257" s="261" t="e">
        <f t="shared" si="619"/>
        <v>#N/A</v>
      </c>
      <c r="AP3257" s="261" t="e">
        <f t="shared" si="620"/>
        <v>#N/A</v>
      </c>
      <c r="AQ3257" s="261" t="e">
        <f t="shared" si="621"/>
        <v>#N/A</v>
      </c>
      <c r="BB3257">
        <f t="shared" si="624"/>
        <v>0</v>
      </c>
      <c r="BC3257">
        <f t="shared" si="622"/>
        <v>0</v>
      </c>
      <c r="BD3257" s="28">
        <f t="shared" si="623"/>
        <v>0</v>
      </c>
    </row>
    <row r="3258" spans="37:56" x14ac:dyDescent="0.25">
      <c r="AK3258">
        <v>0</v>
      </c>
      <c r="AL3258" t="e">
        <f t="shared" si="616"/>
        <v>#N/A</v>
      </c>
      <c r="AM3258" t="e">
        <f t="shared" si="617"/>
        <v>#N/A</v>
      </c>
      <c r="AN3258" t="e">
        <f t="shared" si="618"/>
        <v>#N/A</v>
      </c>
      <c r="AO3258" s="261" t="e">
        <f t="shared" si="619"/>
        <v>#N/A</v>
      </c>
      <c r="AP3258" s="261" t="e">
        <f t="shared" si="620"/>
        <v>#N/A</v>
      </c>
      <c r="AQ3258" s="261" t="e">
        <f t="shared" si="621"/>
        <v>#N/A</v>
      </c>
      <c r="BB3258">
        <f t="shared" si="624"/>
        <v>0</v>
      </c>
      <c r="BC3258">
        <f t="shared" si="622"/>
        <v>0</v>
      </c>
      <c r="BD3258" s="28">
        <f t="shared" si="623"/>
        <v>0</v>
      </c>
    </row>
    <row r="3259" spans="37:56" x14ac:dyDescent="0.25">
      <c r="AK3259">
        <v>0</v>
      </c>
      <c r="AL3259" t="e">
        <f t="shared" si="616"/>
        <v>#N/A</v>
      </c>
      <c r="AM3259" t="e">
        <f t="shared" si="617"/>
        <v>#N/A</v>
      </c>
      <c r="AN3259" t="e">
        <f t="shared" si="618"/>
        <v>#N/A</v>
      </c>
      <c r="AO3259" s="261" t="e">
        <f t="shared" si="619"/>
        <v>#N/A</v>
      </c>
      <c r="AP3259" s="261" t="e">
        <f t="shared" si="620"/>
        <v>#N/A</v>
      </c>
      <c r="AQ3259" s="261" t="e">
        <f t="shared" si="621"/>
        <v>#N/A</v>
      </c>
      <c r="BB3259">
        <f t="shared" si="624"/>
        <v>0</v>
      </c>
      <c r="BC3259">
        <f t="shared" si="622"/>
        <v>0</v>
      </c>
      <c r="BD3259" s="28">
        <f t="shared" si="623"/>
        <v>0</v>
      </c>
    </row>
    <row r="3260" spans="37:56" x14ac:dyDescent="0.25">
      <c r="AK3260">
        <v>0</v>
      </c>
      <c r="AL3260" t="e">
        <f t="shared" si="616"/>
        <v>#N/A</v>
      </c>
      <c r="AM3260" t="e">
        <f t="shared" si="617"/>
        <v>#N/A</v>
      </c>
      <c r="AN3260" t="e">
        <f t="shared" si="618"/>
        <v>#N/A</v>
      </c>
      <c r="AO3260" s="261" t="e">
        <f t="shared" si="619"/>
        <v>#N/A</v>
      </c>
      <c r="AP3260" s="261" t="e">
        <f t="shared" si="620"/>
        <v>#N/A</v>
      </c>
      <c r="AQ3260" s="261" t="e">
        <f t="shared" si="621"/>
        <v>#N/A</v>
      </c>
      <c r="BB3260">
        <f t="shared" si="624"/>
        <v>0</v>
      </c>
      <c r="BC3260">
        <f t="shared" si="622"/>
        <v>0</v>
      </c>
      <c r="BD3260" s="28">
        <f t="shared" si="623"/>
        <v>0</v>
      </c>
    </row>
    <row r="3261" spans="37:56" x14ac:dyDescent="0.25">
      <c r="AK3261">
        <v>0</v>
      </c>
      <c r="AL3261" t="e">
        <f t="shared" si="616"/>
        <v>#N/A</v>
      </c>
      <c r="AM3261" t="e">
        <f t="shared" si="617"/>
        <v>#N/A</v>
      </c>
      <c r="AN3261" t="e">
        <f t="shared" si="618"/>
        <v>#N/A</v>
      </c>
      <c r="AO3261" s="261" t="e">
        <f t="shared" si="619"/>
        <v>#N/A</v>
      </c>
      <c r="AP3261" s="261" t="e">
        <f t="shared" si="620"/>
        <v>#N/A</v>
      </c>
      <c r="AQ3261" s="261" t="e">
        <f t="shared" si="621"/>
        <v>#N/A</v>
      </c>
      <c r="BB3261">
        <f t="shared" si="624"/>
        <v>0</v>
      </c>
      <c r="BC3261">
        <f t="shared" si="622"/>
        <v>0</v>
      </c>
      <c r="BD3261" s="28">
        <f t="shared" si="623"/>
        <v>0</v>
      </c>
    </row>
    <row r="3262" spans="37:56" x14ac:dyDescent="0.25">
      <c r="AK3262">
        <v>0</v>
      </c>
      <c r="AL3262" t="e">
        <f t="shared" si="616"/>
        <v>#N/A</v>
      </c>
      <c r="AM3262" t="e">
        <f t="shared" si="617"/>
        <v>#N/A</v>
      </c>
      <c r="AN3262" t="e">
        <f t="shared" si="618"/>
        <v>#N/A</v>
      </c>
      <c r="AO3262" s="261" t="e">
        <f t="shared" si="619"/>
        <v>#N/A</v>
      </c>
      <c r="AP3262" s="261" t="e">
        <f t="shared" si="620"/>
        <v>#N/A</v>
      </c>
      <c r="AQ3262" s="261" t="e">
        <f t="shared" si="621"/>
        <v>#N/A</v>
      </c>
      <c r="BB3262">
        <f t="shared" si="624"/>
        <v>0</v>
      </c>
      <c r="BC3262">
        <f t="shared" si="622"/>
        <v>0</v>
      </c>
      <c r="BD3262" s="28">
        <f t="shared" si="623"/>
        <v>0</v>
      </c>
    </row>
    <row r="3263" spans="37:56" x14ac:dyDescent="0.25">
      <c r="AK3263">
        <v>0</v>
      </c>
      <c r="AL3263" t="e">
        <f t="shared" si="616"/>
        <v>#N/A</v>
      </c>
      <c r="AM3263" t="e">
        <f t="shared" si="617"/>
        <v>#N/A</v>
      </c>
      <c r="AN3263" t="e">
        <f t="shared" si="618"/>
        <v>#N/A</v>
      </c>
      <c r="AO3263" s="261" t="e">
        <f t="shared" si="619"/>
        <v>#N/A</v>
      </c>
      <c r="AP3263" s="261" t="e">
        <f t="shared" si="620"/>
        <v>#N/A</v>
      </c>
      <c r="AQ3263" s="261" t="e">
        <f t="shared" si="621"/>
        <v>#N/A</v>
      </c>
      <c r="BB3263">
        <f t="shared" si="624"/>
        <v>0</v>
      </c>
      <c r="BC3263">
        <f t="shared" si="622"/>
        <v>0</v>
      </c>
      <c r="BD3263" s="28">
        <f t="shared" si="623"/>
        <v>0</v>
      </c>
    </row>
    <row r="3264" spans="37:56" x14ac:dyDescent="0.25">
      <c r="AK3264">
        <v>0</v>
      </c>
      <c r="AL3264" t="e">
        <f t="shared" si="616"/>
        <v>#N/A</v>
      </c>
      <c r="AM3264" t="e">
        <f t="shared" si="617"/>
        <v>#N/A</v>
      </c>
      <c r="AN3264" t="e">
        <f t="shared" si="618"/>
        <v>#N/A</v>
      </c>
      <c r="AO3264" s="261" t="e">
        <f t="shared" si="619"/>
        <v>#N/A</v>
      </c>
      <c r="AP3264" s="261" t="e">
        <f t="shared" si="620"/>
        <v>#N/A</v>
      </c>
      <c r="AQ3264" s="261" t="e">
        <f t="shared" si="621"/>
        <v>#N/A</v>
      </c>
      <c r="BB3264">
        <f t="shared" si="624"/>
        <v>0</v>
      </c>
      <c r="BC3264">
        <f t="shared" si="622"/>
        <v>0</v>
      </c>
      <c r="BD3264" s="28">
        <f t="shared" si="623"/>
        <v>0</v>
      </c>
    </row>
    <row r="3265" spans="37:56" x14ac:dyDescent="0.25">
      <c r="AK3265">
        <v>0</v>
      </c>
      <c r="AL3265" t="e">
        <f t="shared" si="616"/>
        <v>#N/A</v>
      </c>
      <c r="AM3265" t="e">
        <f t="shared" si="617"/>
        <v>#N/A</v>
      </c>
      <c r="AN3265" t="e">
        <f t="shared" si="618"/>
        <v>#N/A</v>
      </c>
      <c r="AO3265" s="261" t="e">
        <f t="shared" si="619"/>
        <v>#N/A</v>
      </c>
      <c r="AP3265" s="261" t="e">
        <f t="shared" si="620"/>
        <v>#N/A</v>
      </c>
      <c r="AQ3265" s="261" t="e">
        <f t="shared" si="621"/>
        <v>#N/A</v>
      </c>
      <c r="BB3265">
        <f t="shared" si="624"/>
        <v>0</v>
      </c>
      <c r="BC3265">
        <f t="shared" si="622"/>
        <v>0</v>
      </c>
      <c r="BD3265" s="28">
        <f t="shared" si="623"/>
        <v>0</v>
      </c>
    </row>
    <row r="3266" spans="37:56" x14ac:dyDescent="0.25">
      <c r="AK3266">
        <v>0</v>
      </c>
      <c r="AL3266" t="e">
        <f t="shared" si="616"/>
        <v>#N/A</v>
      </c>
      <c r="AM3266" t="e">
        <f t="shared" si="617"/>
        <v>#N/A</v>
      </c>
      <c r="AN3266" t="e">
        <f t="shared" si="618"/>
        <v>#N/A</v>
      </c>
      <c r="AO3266" s="261" t="e">
        <f t="shared" si="619"/>
        <v>#N/A</v>
      </c>
      <c r="AP3266" s="261" t="e">
        <f t="shared" si="620"/>
        <v>#N/A</v>
      </c>
      <c r="AQ3266" s="261" t="e">
        <f t="shared" si="621"/>
        <v>#N/A</v>
      </c>
      <c r="BB3266">
        <f t="shared" si="624"/>
        <v>0</v>
      </c>
      <c r="BC3266">
        <f t="shared" si="622"/>
        <v>0</v>
      </c>
      <c r="BD3266" s="28">
        <f t="shared" si="623"/>
        <v>0</v>
      </c>
    </row>
    <row r="3267" spans="37:56" x14ac:dyDescent="0.25">
      <c r="AK3267">
        <v>0</v>
      </c>
      <c r="AL3267" t="e">
        <f t="shared" ref="AL3267:AL3330" si="625">_xlfn.XLOOKUP(AK3267,A:A,F:F)</f>
        <v>#N/A</v>
      </c>
      <c r="AM3267" t="e">
        <f t="shared" ref="AM3267:AM3330" si="626">_xlfn.XLOOKUP(AK3267,A:A,J:J)</f>
        <v>#N/A</v>
      </c>
      <c r="AN3267" t="e">
        <f t="shared" ref="AN3267:AN3330" si="627">_xlfn.XLOOKUP(AK3267,A:A,M:M)+_xlfn.XLOOKUP(AK3267,A:A,N:N)</f>
        <v>#N/A</v>
      </c>
      <c r="AO3267" s="261" t="e">
        <f t="shared" ref="AO3267:AO3330" si="628">_xlfn.XLOOKUP(AK3267,A:A,AG:AG)</f>
        <v>#N/A</v>
      </c>
      <c r="AP3267" s="261" t="e">
        <f t="shared" ref="AP3267:AP3330" si="629">_xlfn.XLOOKUP(AK3267,A:A,AD:AD)</f>
        <v>#N/A</v>
      </c>
      <c r="AQ3267" s="261" t="e">
        <f t="shared" ref="AQ3267:AQ3330" si="630">_xlfn.XLOOKUP(AK3267,A:A,AE:AE)</f>
        <v>#N/A</v>
      </c>
      <c r="BB3267">
        <f t="shared" si="624"/>
        <v>0</v>
      </c>
      <c r="BC3267">
        <f t="shared" ref="BC3267:BC3330" si="631">_xlfn.XLOOKUP(BA3267,A:A,J:J)</f>
        <v>0</v>
      </c>
      <c r="BD3267" s="28">
        <f t="shared" ref="BD3267:BD3330" si="632">_xlfn.XLOOKUP(BA3267,A:A,M:M)+_xlfn.XLOOKUP(BA3267,A:A,N:N)</f>
        <v>0</v>
      </c>
    </row>
    <row r="3268" spans="37:56" x14ac:dyDescent="0.25">
      <c r="AK3268">
        <v>0</v>
      </c>
      <c r="AL3268" t="e">
        <f t="shared" si="625"/>
        <v>#N/A</v>
      </c>
      <c r="AM3268" t="e">
        <f t="shared" si="626"/>
        <v>#N/A</v>
      </c>
      <c r="AN3268" t="e">
        <f t="shared" si="627"/>
        <v>#N/A</v>
      </c>
      <c r="AO3268" s="261" t="e">
        <f t="shared" si="628"/>
        <v>#N/A</v>
      </c>
      <c r="AP3268" s="261" t="e">
        <f t="shared" si="629"/>
        <v>#N/A</v>
      </c>
      <c r="AQ3268" s="261" t="e">
        <f t="shared" si="630"/>
        <v>#N/A</v>
      </c>
      <c r="BB3268">
        <f t="shared" si="624"/>
        <v>0</v>
      </c>
      <c r="BC3268">
        <f t="shared" si="631"/>
        <v>0</v>
      </c>
      <c r="BD3268" s="28">
        <f t="shared" si="632"/>
        <v>0</v>
      </c>
    </row>
    <row r="3269" spans="37:56" x14ac:dyDescent="0.25">
      <c r="AK3269">
        <v>0</v>
      </c>
      <c r="AL3269" t="e">
        <f t="shared" si="625"/>
        <v>#N/A</v>
      </c>
      <c r="AM3269" t="e">
        <f t="shared" si="626"/>
        <v>#N/A</v>
      </c>
      <c r="AN3269" t="e">
        <f t="shared" si="627"/>
        <v>#N/A</v>
      </c>
      <c r="AO3269" s="261" t="e">
        <f t="shared" si="628"/>
        <v>#N/A</v>
      </c>
      <c r="AP3269" s="261" t="e">
        <f t="shared" si="629"/>
        <v>#N/A</v>
      </c>
      <c r="AQ3269" s="261" t="e">
        <f t="shared" si="630"/>
        <v>#N/A</v>
      </c>
      <c r="BB3269">
        <f t="shared" si="624"/>
        <v>0</v>
      </c>
      <c r="BC3269">
        <f t="shared" si="631"/>
        <v>0</v>
      </c>
      <c r="BD3269" s="28">
        <f t="shared" si="632"/>
        <v>0</v>
      </c>
    </row>
    <row r="3270" spans="37:56" x14ac:dyDescent="0.25">
      <c r="AK3270">
        <v>0</v>
      </c>
      <c r="AL3270" t="e">
        <f t="shared" si="625"/>
        <v>#N/A</v>
      </c>
      <c r="AM3270" t="e">
        <f t="shared" si="626"/>
        <v>#N/A</v>
      </c>
      <c r="AN3270" t="e">
        <f t="shared" si="627"/>
        <v>#N/A</v>
      </c>
      <c r="AO3270" s="261" t="e">
        <f t="shared" si="628"/>
        <v>#N/A</v>
      </c>
      <c r="AP3270" s="261" t="e">
        <f t="shared" si="629"/>
        <v>#N/A</v>
      </c>
      <c r="AQ3270" s="261" t="e">
        <f t="shared" si="630"/>
        <v>#N/A</v>
      </c>
      <c r="BB3270">
        <f t="shared" ref="BB3270:BB3333" si="633">_xlfn.XLOOKUP(BA3270,A:A,E:E)</f>
        <v>0</v>
      </c>
      <c r="BC3270">
        <f t="shared" si="631"/>
        <v>0</v>
      </c>
      <c r="BD3270" s="28">
        <f t="shared" si="632"/>
        <v>0</v>
      </c>
    </row>
    <row r="3271" spans="37:56" x14ac:dyDescent="0.25">
      <c r="AK3271">
        <v>0</v>
      </c>
      <c r="AL3271" t="e">
        <f t="shared" si="625"/>
        <v>#N/A</v>
      </c>
      <c r="AM3271" t="e">
        <f t="shared" si="626"/>
        <v>#N/A</v>
      </c>
      <c r="AN3271" t="e">
        <f t="shared" si="627"/>
        <v>#N/A</v>
      </c>
      <c r="AO3271" s="261" t="e">
        <f t="shared" si="628"/>
        <v>#N/A</v>
      </c>
      <c r="AP3271" s="261" t="e">
        <f t="shared" si="629"/>
        <v>#N/A</v>
      </c>
      <c r="AQ3271" s="261" t="e">
        <f t="shared" si="630"/>
        <v>#N/A</v>
      </c>
      <c r="BB3271">
        <f t="shared" si="633"/>
        <v>0</v>
      </c>
      <c r="BC3271">
        <f t="shared" si="631"/>
        <v>0</v>
      </c>
      <c r="BD3271" s="28">
        <f t="shared" si="632"/>
        <v>0</v>
      </c>
    </row>
    <row r="3272" spans="37:56" x14ac:dyDescent="0.25">
      <c r="AK3272">
        <v>0</v>
      </c>
      <c r="AL3272" t="e">
        <f t="shared" si="625"/>
        <v>#N/A</v>
      </c>
      <c r="AM3272" t="e">
        <f t="shared" si="626"/>
        <v>#N/A</v>
      </c>
      <c r="AN3272" t="e">
        <f t="shared" si="627"/>
        <v>#N/A</v>
      </c>
      <c r="AO3272" s="261" t="e">
        <f t="shared" si="628"/>
        <v>#N/A</v>
      </c>
      <c r="AP3272" s="261" t="e">
        <f t="shared" si="629"/>
        <v>#N/A</v>
      </c>
      <c r="AQ3272" s="261" t="e">
        <f t="shared" si="630"/>
        <v>#N/A</v>
      </c>
      <c r="BB3272">
        <f t="shared" si="633"/>
        <v>0</v>
      </c>
      <c r="BC3272">
        <f t="shared" si="631"/>
        <v>0</v>
      </c>
      <c r="BD3272" s="28">
        <f t="shared" si="632"/>
        <v>0</v>
      </c>
    </row>
    <row r="3273" spans="37:56" x14ac:dyDescent="0.25">
      <c r="AK3273">
        <v>0</v>
      </c>
      <c r="AL3273" t="e">
        <f t="shared" si="625"/>
        <v>#N/A</v>
      </c>
      <c r="AM3273" t="e">
        <f t="shared" si="626"/>
        <v>#N/A</v>
      </c>
      <c r="AN3273" t="e">
        <f t="shared" si="627"/>
        <v>#N/A</v>
      </c>
      <c r="AO3273" s="261" t="e">
        <f t="shared" si="628"/>
        <v>#N/A</v>
      </c>
      <c r="AP3273" s="261" t="e">
        <f t="shared" si="629"/>
        <v>#N/A</v>
      </c>
      <c r="AQ3273" s="261" t="e">
        <f t="shared" si="630"/>
        <v>#N/A</v>
      </c>
      <c r="BB3273">
        <f t="shared" si="633"/>
        <v>0</v>
      </c>
      <c r="BC3273">
        <f t="shared" si="631"/>
        <v>0</v>
      </c>
      <c r="BD3273" s="28">
        <f t="shared" si="632"/>
        <v>0</v>
      </c>
    </row>
    <row r="3274" spans="37:56" x14ac:dyDescent="0.25">
      <c r="AK3274">
        <v>0</v>
      </c>
      <c r="AL3274" t="e">
        <f t="shared" si="625"/>
        <v>#N/A</v>
      </c>
      <c r="AM3274" t="e">
        <f t="shared" si="626"/>
        <v>#N/A</v>
      </c>
      <c r="AN3274" t="e">
        <f t="shared" si="627"/>
        <v>#N/A</v>
      </c>
      <c r="AO3274" s="261" t="e">
        <f t="shared" si="628"/>
        <v>#N/A</v>
      </c>
      <c r="AP3274" s="261" t="e">
        <f t="shared" si="629"/>
        <v>#N/A</v>
      </c>
      <c r="AQ3274" s="261" t="e">
        <f t="shared" si="630"/>
        <v>#N/A</v>
      </c>
      <c r="BB3274">
        <f t="shared" si="633"/>
        <v>0</v>
      </c>
      <c r="BC3274">
        <f t="shared" si="631"/>
        <v>0</v>
      </c>
      <c r="BD3274" s="28">
        <f t="shared" si="632"/>
        <v>0</v>
      </c>
    </row>
    <row r="3275" spans="37:56" x14ac:dyDescent="0.25">
      <c r="AK3275">
        <v>0</v>
      </c>
      <c r="AL3275" t="e">
        <f t="shared" si="625"/>
        <v>#N/A</v>
      </c>
      <c r="AM3275" t="e">
        <f t="shared" si="626"/>
        <v>#N/A</v>
      </c>
      <c r="AN3275" t="e">
        <f t="shared" si="627"/>
        <v>#N/A</v>
      </c>
      <c r="AO3275" s="261" t="e">
        <f t="shared" si="628"/>
        <v>#N/A</v>
      </c>
      <c r="AP3275" s="261" t="e">
        <f t="shared" si="629"/>
        <v>#N/A</v>
      </c>
      <c r="AQ3275" s="261" t="e">
        <f t="shared" si="630"/>
        <v>#N/A</v>
      </c>
      <c r="BB3275">
        <f t="shared" si="633"/>
        <v>0</v>
      </c>
      <c r="BC3275">
        <f t="shared" si="631"/>
        <v>0</v>
      </c>
      <c r="BD3275" s="28">
        <f t="shared" si="632"/>
        <v>0</v>
      </c>
    </row>
    <row r="3276" spans="37:56" x14ac:dyDescent="0.25">
      <c r="AK3276">
        <v>0</v>
      </c>
      <c r="AL3276" t="e">
        <f t="shared" si="625"/>
        <v>#N/A</v>
      </c>
      <c r="AM3276" t="e">
        <f t="shared" si="626"/>
        <v>#N/A</v>
      </c>
      <c r="AN3276" t="e">
        <f t="shared" si="627"/>
        <v>#N/A</v>
      </c>
      <c r="AO3276" s="261" t="e">
        <f t="shared" si="628"/>
        <v>#N/A</v>
      </c>
      <c r="AP3276" s="261" t="e">
        <f t="shared" si="629"/>
        <v>#N/A</v>
      </c>
      <c r="AQ3276" s="261" t="e">
        <f t="shared" si="630"/>
        <v>#N/A</v>
      </c>
      <c r="BB3276">
        <f t="shared" si="633"/>
        <v>0</v>
      </c>
      <c r="BC3276">
        <f t="shared" si="631"/>
        <v>0</v>
      </c>
      <c r="BD3276" s="28">
        <f t="shared" si="632"/>
        <v>0</v>
      </c>
    </row>
    <row r="3277" spans="37:56" x14ac:dyDescent="0.25">
      <c r="AK3277">
        <v>0</v>
      </c>
      <c r="AL3277" t="e">
        <f t="shared" si="625"/>
        <v>#N/A</v>
      </c>
      <c r="AM3277" t="e">
        <f t="shared" si="626"/>
        <v>#N/A</v>
      </c>
      <c r="AN3277" t="e">
        <f t="shared" si="627"/>
        <v>#N/A</v>
      </c>
      <c r="AO3277" s="261" t="e">
        <f t="shared" si="628"/>
        <v>#N/A</v>
      </c>
      <c r="AP3277" s="261" t="e">
        <f t="shared" si="629"/>
        <v>#N/A</v>
      </c>
      <c r="AQ3277" s="261" t="e">
        <f t="shared" si="630"/>
        <v>#N/A</v>
      </c>
      <c r="BB3277">
        <f t="shared" si="633"/>
        <v>0</v>
      </c>
      <c r="BC3277">
        <f t="shared" si="631"/>
        <v>0</v>
      </c>
      <c r="BD3277" s="28">
        <f t="shared" si="632"/>
        <v>0</v>
      </c>
    </row>
    <row r="3278" spans="37:56" x14ac:dyDescent="0.25">
      <c r="AK3278">
        <v>0</v>
      </c>
      <c r="AL3278" t="e">
        <f t="shared" si="625"/>
        <v>#N/A</v>
      </c>
      <c r="AM3278" t="e">
        <f t="shared" si="626"/>
        <v>#N/A</v>
      </c>
      <c r="AN3278" t="e">
        <f t="shared" si="627"/>
        <v>#N/A</v>
      </c>
      <c r="AO3278" s="261" t="e">
        <f t="shared" si="628"/>
        <v>#N/A</v>
      </c>
      <c r="AP3278" s="261" t="e">
        <f t="shared" si="629"/>
        <v>#N/A</v>
      </c>
      <c r="AQ3278" s="261" t="e">
        <f t="shared" si="630"/>
        <v>#N/A</v>
      </c>
      <c r="BB3278">
        <f t="shared" si="633"/>
        <v>0</v>
      </c>
      <c r="BC3278">
        <f t="shared" si="631"/>
        <v>0</v>
      </c>
      <c r="BD3278" s="28">
        <f t="shared" si="632"/>
        <v>0</v>
      </c>
    </row>
    <row r="3279" spans="37:56" x14ac:dyDescent="0.25">
      <c r="AK3279">
        <v>0</v>
      </c>
      <c r="AL3279" t="e">
        <f t="shared" si="625"/>
        <v>#N/A</v>
      </c>
      <c r="AM3279" t="e">
        <f t="shared" si="626"/>
        <v>#N/A</v>
      </c>
      <c r="AN3279" t="e">
        <f t="shared" si="627"/>
        <v>#N/A</v>
      </c>
      <c r="AO3279" s="261" t="e">
        <f t="shared" si="628"/>
        <v>#N/A</v>
      </c>
      <c r="AP3279" s="261" t="e">
        <f t="shared" si="629"/>
        <v>#N/A</v>
      </c>
      <c r="AQ3279" s="261" t="e">
        <f t="shared" si="630"/>
        <v>#N/A</v>
      </c>
      <c r="BB3279">
        <f t="shared" si="633"/>
        <v>0</v>
      </c>
      <c r="BC3279">
        <f t="shared" si="631"/>
        <v>0</v>
      </c>
      <c r="BD3279" s="28">
        <f t="shared" si="632"/>
        <v>0</v>
      </c>
    </row>
    <row r="3280" spans="37:56" x14ac:dyDescent="0.25">
      <c r="AK3280">
        <v>0</v>
      </c>
      <c r="AL3280" t="e">
        <f t="shared" si="625"/>
        <v>#N/A</v>
      </c>
      <c r="AM3280" t="e">
        <f t="shared" si="626"/>
        <v>#N/A</v>
      </c>
      <c r="AN3280" t="e">
        <f t="shared" si="627"/>
        <v>#N/A</v>
      </c>
      <c r="AO3280" s="261" t="e">
        <f t="shared" si="628"/>
        <v>#N/A</v>
      </c>
      <c r="AP3280" s="261" t="e">
        <f t="shared" si="629"/>
        <v>#N/A</v>
      </c>
      <c r="AQ3280" s="261" t="e">
        <f t="shared" si="630"/>
        <v>#N/A</v>
      </c>
      <c r="BB3280">
        <f t="shared" si="633"/>
        <v>0</v>
      </c>
      <c r="BC3280">
        <f t="shared" si="631"/>
        <v>0</v>
      </c>
      <c r="BD3280" s="28">
        <f t="shared" si="632"/>
        <v>0</v>
      </c>
    </row>
    <row r="3281" spans="37:56" x14ac:dyDescent="0.25">
      <c r="AK3281">
        <v>0</v>
      </c>
      <c r="AL3281" t="e">
        <f t="shared" si="625"/>
        <v>#N/A</v>
      </c>
      <c r="AM3281" t="e">
        <f t="shared" si="626"/>
        <v>#N/A</v>
      </c>
      <c r="AN3281" t="e">
        <f t="shared" si="627"/>
        <v>#N/A</v>
      </c>
      <c r="AO3281" s="261" t="e">
        <f t="shared" si="628"/>
        <v>#N/A</v>
      </c>
      <c r="AP3281" s="261" t="e">
        <f t="shared" si="629"/>
        <v>#N/A</v>
      </c>
      <c r="AQ3281" s="261" t="e">
        <f t="shared" si="630"/>
        <v>#N/A</v>
      </c>
      <c r="BB3281">
        <f t="shared" si="633"/>
        <v>0</v>
      </c>
      <c r="BC3281">
        <f t="shared" si="631"/>
        <v>0</v>
      </c>
      <c r="BD3281" s="28">
        <f t="shared" si="632"/>
        <v>0</v>
      </c>
    </row>
    <row r="3282" spans="37:56" x14ac:dyDescent="0.25">
      <c r="AK3282">
        <v>0</v>
      </c>
      <c r="AL3282" t="e">
        <f t="shared" si="625"/>
        <v>#N/A</v>
      </c>
      <c r="AM3282" t="e">
        <f t="shared" si="626"/>
        <v>#N/A</v>
      </c>
      <c r="AN3282" t="e">
        <f t="shared" si="627"/>
        <v>#N/A</v>
      </c>
      <c r="AO3282" s="261" t="e">
        <f t="shared" si="628"/>
        <v>#N/A</v>
      </c>
      <c r="AP3282" s="261" t="e">
        <f t="shared" si="629"/>
        <v>#N/A</v>
      </c>
      <c r="AQ3282" s="261" t="e">
        <f t="shared" si="630"/>
        <v>#N/A</v>
      </c>
      <c r="BB3282">
        <f t="shared" si="633"/>
        <v>0</v>
      </c>
      <c r="BC3282">
        <f t="shared" si="631"/>
        <v>0</v>
      </c>
      <c r="BD3282" s="28">
        <f t="shared" si="632"/>
        <v>0</v>
      </c>
    </row>
    <row r="3283" spans="37:56" x14ac:dyDescent="0.25">
      <c r="AK3283">
        <v>0</v>
      </c>
      <c r="AL3283" t="e">
        <f t="shared" si="625"/>
        <v>#N/A</v>
      </c>
      <c r="AM3283" t="e">
        <f t="shared" si="626"/>
        <v>#N/A</v>
      </c>
      <c r="AN3283" t="e">
        <f t="shared" si="627"/>
        <v>#N/A</v>
      </c>
      <c r="AO3283" s="261" t="e">
        <f t="shared" si="628"/>
        <v>#N/A</v>
      </c>
      <c r="AP3283" s="261" t="e">
        <f t="shared" si="629"/>
        <v>#N/A</v>
      </c>
      <c r="AQ3283" s="261" t="e">
        <f t="shared" si="630"/>
        <v>#N/A</v>
      </c>
      <c r="BB3283">
        <f t="shared" si="633"/>
        <v>0</v>
      </c>
      <c r="BC3283">
        <f t="shared" si="631"/>
        <v>0</v>
      </c>
      <c r="BD3283" s="28">
        <f t="shared" si="632"/>
        <v>0</v>
      </c>
    </row>
    <row r="3284" spans="37:56" x14ac:dyDescent="0.25">
      <c r="AK3284">
        <v>0</v>
      </c>
      <c r="AL3284" t="e">
        <f t="shared" si="625"/>
        <v>#N/A</v>
      </c>
      <c r="AM3284" t="e">
        <f t="shared" si="626"/>
        <v>#N/A</v>
      </c>
      <c r="AN3284" t="e">
        <f t="shared" si="627"/>
        <v>#N/A</v>
      </c>
      <c r="AO3284" s="261" t="e">
        <f t="shared" si="628"/>
        <v>#N/A</v>
      </c>
      <c r="AP3284" s="261" t="e">
        <f t="shared" si="629"/>
        <v>#N/A</v>
      </c>
      <c r="AQ3284" s="261" t="e">
        <f t="shared" si="630"/>
        <v>#N/A</v>
      </c>
      <c r="BB3284">
        <f t="shared" si="633"/>
        <v>0</v>
      </c>
      <c r="BC3284">
        <f t="shared" si="631"/>
        <v>0</v>
      </c>
      <c r="BD3284" s="28">
        <f t="shared" si="632"/>
        <v>0</v>
      </c>
    </row>
    <row r="3285" spans="37:56" x14ac:dyDescent="0.25">
      <c r="AK3285">
        <v>0</v>
      </c>
      <c r="AL3285" t="e">
        <f t="shared" si="625"/>
        <v>#N/A</v>
      </c>
      <c r="AM3285" t="e">
        <f t="shared" si="626"/>
        <v>#N/A</v>
      </c>
      <c r="AN3285" t="e">
        <f t="shared" si="627"/>
        <v>#N/A</v>
      </c>
      <c r="AO3285" s="261" t="e">
        <f t="shared" si="628"/>
        <v>#N/A</v>
      </c>
      <c r="AP3285" s="261" t="e">
        <f t="shared" si="629"/>
        <v>#N/A</v>
      </c>
      <c r="AQ3285" s="261" t="e">
        <f t="shared" si="630"/>
        <v>#N/A</v>
      </c>
      <c r="BB3285">
        <f t="shared" si="633"/>
        <v>0</v>
      </c>
      <c r="BC3285">
        <f t="shared" si="631"/>
        <v>0</v>
      </c>
      <c r="BD3285" s="28">
        <f t="shared" si="632"/>
        <v>0</v>
      </c>
    </row>
    <row r="3286" spans="37:56" x14ac:dyDescent="0.25">
      <c r="AK3286">
        <v>0</v>
      </c>
      <c r="AL3286" t="e">
        <f t="shared" si="625"/>
        <v>#N/A</v>
      </c>
      <c r="AM3286" t="e">
        <f t="shared" si="626"/>
        <v>#N/A</v>
      </c>
      <c r="AN3286" t="e">
        <f t="shared" si="627"/>
        <v>#N/A</v>
      </c>
      <c r="AO3286" s="261" t="e">
        <f t="shared" si="628"/>
        <v>#N/A</v>
      </c>
      <c r="AP3286" s="261" t="e">
        <f t="shared" si="629"/>
        <v>#N/A</v>
      </c>
      <c r="AQ3286" s="261" t="e">
        <f t="shared" si="630"/>
        <v>#N/A</v>
      </c>
      <c r="BB3286">
        <f t="shared" si="633"/>
        <v>0</v>
      </c>
      <c r="BC3286">
        <f t="shared" si="631"/>
        <v>0</v>
      </c>
      <c r="BD3286" s="28">
        <f t="shared" si="632"/>
        <v>0</v>
      </c>
    </row>
    <row r="3287" spans="37:56" x14ac:dyDescent="0.25">
      <c r="AK3287">
        <v>0</v>
      </c>
      <c r="AL3287" t="e">
        <f t="shared" si="625"/>
        <v>#N/A</v>
      </c>
      <c r="AM3287" t="e">
        <f t="shared" si="626"/>
        <v>#N/A</v>
      </c>
      <c r="AN3287" t="e">
        <f t="shared" si="627"/>
        <v>#N/A</v>
      </c>
      <c r="AO3287" s="261" t="e">
        <f t="shared" si="628"/>
        <v>#N/A</v>
      </c>
      <c r="AP3287" s="261" t="e">
        <f t="shared" si="629"/>
        <v>#N/A</v>
      </c>
      <c r="AQ3287" s="261" t="e">
        <f t="shared" si="630"/>
        <v>#N/A</v>
      </c>
      <c r="BB3287">
        <f t="shared" si="633"/>
        <v>0</v>
      </c>
      <c r="BC3287">
        <f t="shared" si="631"/>
        <v>0</v>
      </c>
      <c r="BD3287" s="28">
        <f t="shared" si="632"/>
        <v>0</v>
      </c>
    </row>
    <row r="3288" spans="37:56" x14ac:dyDescent="0.25">
      <c r="AK3288">
        <v>0</v>
      </c>
      <c r="AL3288" t="e">
        <f t="shared" si="625"/>
        <v>#N/A</v>
      </c>
      <c r="AM3288" t="e">
        <f t="shared" si="626"/>
        <v>#N/A</v>
      </c>
      <c r="AN3288" t="e">
        <f t="shared" si="627"/>
        <v>#N/A</v>
      </c>
      <c r="AO3288" s="261" t="e">
        <f t="shared" si="628"/>
        <v>#N/A</v>
      </c>
      <c r="AP3288" s="261" t="e">
        <f t="shared" si="629"/>
        <v>#N/A</v>
      </c>
      <c r="AQ3288" s="261" t="e">
        <f t="shared" si="630"/>
        <v>#N/A</v>
      </c>
      <c r="BB3288">
        <f t="shared" si="633"/>
        <v>0</v>
      </c>
      <c r="BC3288">
        <f t="shared" si="631"/>
        <v>0</v>
      </c>
      <c r="BD3288" s="28">
        <f t="shared" si="632"/>
        <v>0</v>
      </c>
    </row>
    <row r="3289" spans="37:56" x14ac:dyDescent="0.25">
      <c r="AK3289">
        <v>0</v>
      </c>
      <c r="AL3289" t="e">
        <f t="shared" si="625"/>
        <v>#N/A</v>
      </c>
      <c r="AM3289" t="e">
        <f t="shared" si="626"/>
        <v>#N/A</v>
      </c>
      <c r="AN3289" t="e">
        <f t="shared" si="627"/>
        <v>#N/A</v>
      </c>
      <c r="AO3289" s="261" t="e">
        <f t="shared" si="628"/>
        <v>#N/A</v>
      </c>
      <c r="AP3289" s="261" t="e">
        <f t="shared" si="629"/>
        <v>#N/A</v>
      </c>
      <c r="AQ3289" s="261" t="e">
        <f t="shared" si="630"/>
        <v>#N/A</v>
      </c>
      <c r="BB3289">
        <f t="shared" si="633"/>
        <v>0</v>
      </c>
      <c r="BC3289">
        <f t="shared" si="631"/>
        <v>0</v>
      </c>
      <c r="BD3289" s="28">
        <f t="shared" si="632"/>
        <v>0</v>
      </c>
    </row>
    <row r="3290" spans="37:56" x14ac:dyDescent="0.25">
      <c r="AK3290">
        <v>0</v>
      </c>
      <c r="AL3290" t="e">
        <f t="shared" si="625"/>
        <v>#N/A</v>
      </c>
      <c r="AM3290" t="e">
        <f t="shared" si="626"/>
        <v>#N/A</v>
      </c>
      <c r="AN3290" t="e">
        <f t="shared" si="627"/>
        <v>#N/A</v>
      </c>
      <c r="AO3290" s="261" t="e">
        <f t="shared" si="628"/>
        <v>#N/A</v>
      </c>
      <c r="AP3290" s="261" t="e">
        <f t="shared" si="629"/>
        <v>#N/A</v>
      </c>
      <c r="AQ3290" s="261" t="e">
        <f t="shared" si="630"/>
        <v>#N/A</v>
      </c>
      <c r="BB3290">
        <f t="shared" si="633"/>
        <v>0</v>
      </c>
      <c r="BC3290">
        <f t="shared" si="631"/>
        <v>0</v>
      </c>
      <c r="BD3290" s="28">
        <f t="shared" si="632"/>
        <v>0</v>
      </c>
    </row>
    <row r="3291" spans="37:56" x14ac:dyDescent="0.25">
      <c r="AK3291">
        <v>0</v>
      </c>
      <c r="AL3291" t="e">
        <f t="shared" si="625"/>
        <v>#N/A</v>
      </c>
      <c r="AM3291" t="e">
        <f t="shared" si="626"/>
        <v>#N/A</v>
      </c>
      <c r="AN3291" t="e">
        <f t="shared" si="627"/>
        <v>#N/A</v>
      </c>
      <c r="AO3291" s="261" t="e">
        <f t="shared" si="628"/>
        <v>#N/A</v>
      </c>
      <c r="AP3291" s="261" t="e">
        <f t="shared" si="629"/>
        <v>#N/A</v>
      </c>
      <c r="AQ3291" s="261" t="e">
        <f t="shared" si="630"/>
        <v>#N/A</v>
      </c>
      <c r="BB3291">
        <f t="shared" si="633"/>
        <v>0</v>
      </c>
      <c r="BC3291">
        <f t="shared" si="631"/>
        <v>0</v>
      </c>
      <c r="BD3291" s="28">
        <f t="shared" si="632"/>
        <v>0</v>
      </c>
    </row>
    <row r="3292" spans="37:56" x14ac:dyDescent="0.25">
      <c r="AK3292">
        <v>0</v>
      </c>
      <c r="AL3292" t="e">
        <f t="shared" si="625"/>
        <v>#N/A</v>
      </c>
      <c r="AM3292" t="e">
        <f t="shared" si="626"/>
        <v>#N/A</v>
      </c>
      <c r="AN3292" t="e">
        <f t="shared" si="627"/>
        <v>#N/A</v>
      </c>
      <c r="AO3292" s="261" t="e">
        <f t="shared" si="628"/>
        <v>#N/A</v>
      </c>
      <c r="AP3292" s="261" t="e">
        <f t="shared" si="629"/>
        <v>#N/A</v>
      </c>
      <c r="AQ3292" s="261" t="e">
        <f t="shared" si="630"/>
        <v>#N/A</v>
      </c>
      <c r="BB3292">
        <f t="shared" si="633"/>
        <v>0</v>
      </c>
      <c r="BC3292">
        <f t="shared" si="631"/>
        <v>0</v>
      </c>
      <c r="BD3292" s="28">
        <f t="shared" si="632"/>
        <v>0</v>
      </c>
    </row>
    <row r="3293" spans="37:56" x14ac:dyDescent="0.25">
      <c r="AK3293">
        <v>0</v>
      </c>
      <c r="AL3293" t="e">
        <f t="shared" si="625"/>
        <v>#N/A</v>
      </c>
      <c r="AM3293" t="e">
        <f t="shared" si="626"/>
        <v>#N/A</v>
      </c>
      <c r="AN3293" t="e">
        <f t="shared" si="627"/>
        <v>#N/A</v>
      </c>
      <c r="AO3293" s="261" t="e">
        <f t="shared" si="628"/>
        <v>#N/A</v>
      </c>
      <c r="AP3293" s="261" t="e">
        <f t="shared" si="629"/>
        <v>#N/A</v>
      </c>
      <c r="AQ3293" s="261" t="e">
        <f t="shared" si="630"/>
        <v>#N/A</v>
      </c>
      <c r="BB3293">
        <f t="shared" si="633"/>
        <v>0</v>
      </c>
      <c r="BC3293">
        <f t="shared" si="631"/>
        <v>0</v>
      </c>
      <c r="BD3293" s="28">
        <f t="shared" si="632"/>
        <v>0</v>
      </c>
    </row>
    <row r="3294" spans="37:56" x14ac:dyDescent="0.25">
      <c r="AK3294">
        <v>0</v>
      </c>
      <c r="AL3294" t="e">
        <f t="shared" si="625"/>
        <v>#N/A</v>
      </c>
      <c r="AM3294" t="e">
        <f t="shared" si="626"/>
        <v>#N/A</v>
      </c>
      <c r="AN3294" t="e">
        <f t="shared" si="627"/>
        <v>#N/A</v>
      </c>
      <c r="AO3294" s="261" t="e">
        <f t="shared" si="628"/>
        <v>#N/A</v>
      </c>
      <c r="AP3294" s="261" t="e">
        <f t="shared" si="629"/>
        <v>#N/A</v>
      </c>
      <c r="AQ3294" s="261" t="e">
        <f t="shared" si="630"/>
        <v>#N/A</v>
      </c>
      <c r="BB3294">
        <f t="shared" si="633"/>
        <v>0</v>
      </c>
      <c r="BC3294">
        <f t="shared" si="631"/>
        <v>0</v>
      </c>
      <c r="BD3294" s="28">
        <f t="shared" si="632"/>
        <v>0</v>
      </c>
    </row>
    <row r="3295" spans="37:56" x14ac:dyDescent="0.25">
      <c r="AK3295">
        <v>0</v>
      </c>
      <c r="AL3295" t="e">
        <f t="shared" si="625"/>
        <v>#N/A</v>
      </c>
      <c r="AM3295" t="e">
        <f t="shared" si="626"/>
        <v>#N/A</v>
      </c>
      <c r="AN3295" t="e">
        <f t="shared" si="627"/>
        <v>#N/A</v>
      </c>
      <c r="AO3295" s="261" t="e">
        <f t="shared" si="628"/>
        <v>#N/A</v>
      </c>
      <c r="AP3295" s="261" t="e">
        <f t="shared" si="629"/>
        <v>#N/A</v>
      </c>
      <c r="AQ3295" s="261" t="e">
        <f t="shared" si="630"/>
        <v>#N/A</v>
      </c>
      <c r="BB3295">
        <f t="shared" si="633"/>
        <v>0</v>
      </c>
      <c r="BC3295">
        <f t="shared" si="631"/>
        <v>0</v>
      </c>
      <c r="BD3295" s="28">
        <f t="shared" si="632"/>
        <v>0</v>
      </c>
    </row>
    <row r="3296" spans="37:56" x14ac:dyDescent="0.25">
      <c r="AK3296">
        <v>0</v>
      </c>
      <c r="AL3296" t="e">
        <f t="shared" si="625"/>
        <v>#N/A</v>
      </c>
      <c r="AM3296" t="e">
        <f t="shared" si="626"/>
        <v>#N/A</v>
      </c>
      <c r="AN3296" t="e">
        <f t="shared" si="627"/>
        <v>#N/A</v>
      </c>
      <c r="AO3296" s="261" t="e">
        <f t="shared" si="628"/>
        <v>#N/A</v>
      </c>
      <c r="AP3296" s="261" t="e">
        <f t="shared" si="629"/>
        <v>#N/A</v>
      </c>
      <c r="AQ3296" s="261" t="e">
        <f t="shared" si="630"/>
        <v>#N/A</v>
      </c>
      <c r="BB3296">
        <f t="shared" si="633"/>
        <v>0</v>
      </c>
      <c r="BC3296">
        <f t="shared" si="631"/>
        <v>0</v>
      </c>
      <c r="BD3296" s="28">
        <f t="shared" si="632"/>
        <v>0</v>
      </c>
    </row>
    <row r="3297" spans="37:56" x14ac:dyDescent="0.25">
      <c r="AK3297">
        <v>0</v>
      </c>
      <c r="AL3297" t="e">
        <f t="shared" si="625"/>
        <v>#N/A</v>
      </c>
      <c r="AM3297" t="e">
        <f t="shared" si="626"/>
        <v>#N/A</v>
      </c>
      <c r="AN3297" t="e">
        <f t="shared" si="627"/>
        <v>#N/A</v>
      </c>
      <c r="AO3297" s="261" t="e">
        <f t="shared" si="628"/>
        <v>#N/A</v>
      </c>
      <c r="AP3297" s="261" t="e">
        <f t="shared" si="629"/>
        <v>#N/A</v>
      </c>
      <c r="AQ3297" s="261" t="e">
        <f t="shared" si="630"/>
        <v>#N/A</v>
      </c>
      <c r="BB3297">
        <f t="shared" si="633"/>
        <v>0</v>
      </c>
      <c r="BC3297">
        <f t="shared" si="631"/>
        <v>0</v>
      </c>
      <c r="BD3297" s="28">
        <f t="shared" si="632"/>
        <v>0</v>
      </c>
    </row>
    <row r="3298" spans="37:56" x14ac:dyDescent="0.25">
      <c r="AK3298">
        <v>0</v>
      </c>
      <c r="AL3298" t="e">
        <f t="shared" si="625"/>
        <v>#N/A</v>
      </c>
      <c r="AM3298" t="e">
        <f t="shared" si="626"/>
        <v>#N/A</v>
      </c>
      <c r="AN3298" t="e">
        <f t="shared" si="627"/>
        <v>#N/A</v>
      </c>
      <c r="AO3298" s="261" t="e">
        <f t="shared" si="628"/>
        <v>#N/A</v>
      </c>
      <c r="AP3298" s="261" t="e">
        <f t="shared" si="629"/>
        <v>#N/A</v>
      </c>
      <c r="AQ3298" s="261" t="e">
        <f t="shared" si="630"/>
        <v>#N/A</v>
      </c>
      <c r="BB3298">
        <f t="shared" si="633"/>
        <v>0</v>
      </c>
      <c r="BC3298">
        <f t="shared" si="631"/>
        <v>0</v>
      </c>
      <c r="BD3298" s="28">
        <f t="shared" si="632"/>
        <v>0</v>
      </c>
    </row>
    <row r="3299" spans="37:56" x14ac:dyDescent="0.25">
      <c r="AK3299">
        <v>0</v>
      </c>
      <c r="AL3299" t="e">
        <f t="shared" si="625"/>
        <v>#N/A</v>
      </c>
      <c r="AM3299" t="e">
        <f t="shared" si="626"/>
        <v>#N/A</v>
      </c>
      <c r="AN3299" t="e">
        <f t="shared" si="627"/>
        <v>#N/A</v>
      </c>
      <c r="AO3299" s="261" t="e">
        <f t="shared" si="628"/>
        <v>#N/A</v>
      </c>
      <c r="AP3299" s="261" t="e">
        <f t="shared" si="629"/>
        <v>#N/A</v>
      </c>
      <c r="AQ3299" s="261" t="e">
        <f t="shared" si="630"/>
        <v>#N/A</v>
      </c>
      <c r="BB3299">
        <f t="shared" si="633"/>
        <v>0</v>
      </c>
      <c r="BC3299">
        <f t="shared" si="631"/>
        <v>0</v>
      </c>
      <c r="BD3299" s="28">
        <f t="shared" si="632"/>
        <v>0</v>
      </c>
    </row>
    <row r="3300" spans="37:56" x14ac:dyDescent="0.25">
      <c r="AK3300">
        <v>0</v>
      </c>
      <c r="AL3300" t="e">
        <f t="shared" si="625"/>
        <v>#N/A</v>
      </c>
      <c r="AM3300" t="e">
        <f t="shared" si="626"/>
        <v>#N/A</v>
      </c>
      <c r="AN3300" t="e">
        <f t="shared" si="627"/>
        <v>#N/A</v>
      </c>
      <c r="AO3300" s="261" t="e">
        <f t="shared" si="628"/>
        <v>#N/A</v>
      </c>
      <c r="AP3300" s="261" t="e">
        <f t="shared" si="629"/>
        <v>#N/A</v>
      </c>
      <c r="AQ3300" s="261" t="e">
        <f t="shared" si="630"/>
        <v>#N/A</v>
      </c>
      <c r="BB3300">
        <f t="shared" si="633"/>
        <v>0</v>
      </c>
      <c r="BC3300">
        <f t="shared" si="631"/>
        <v>0</v>
      </c>
      <c r="BD3300" s="28">
        <f t="shared" si="632"/>
        <v>0</v>
      </c>
    </row>
    <row r="3301" spans="37:56" x14ac:dyDescent="0.25">
      <c r="AK3301">
        <v>0</v>
      </c>
      <c r="AL3301" t="e">
        <f t="shared" si="625"/>
        <v>#N/A</v>
      </c>
      <c r="AM3301" t="e">
        <f t="shared" si="626"/>
        <v>#N/A</v>
      </c>
      <c r="AN3301" t="e">
        <f t="shared" si="627"/>
        <v>#N/A</v>
      </c>
      <c r="AO3301" s="261" t="e">
        <f t="shared" si="628"/>
        <v>#N/A</v>
      </c>
      <c r="AP3301" s="261" t="e">
        <f t="shared" si="629"/>
        <v>#N/A</v>
      </c>
      <c r="AQ3301" s="261" t="e">
        <f t="shared" si="630"/>
        <v>#N/A</v>
      </c>
      <c r="BB3301">
        <f t="shared" si="633"/>
        <v>0</v>
      </c>
      <c r="BC3301">
        <f t="shared" si="631"/>
        <v>0</v>
      </c>
      <c r="BD3301" s="28">
        <f t="shared" si="632"/>
        <v>0</v>
      </c>
    </row>
    <row r="3302" spans="37:56" x14ac:dyDescent="0.25">
      <c r="AK3302">
        <v>0</v>
      </c>
      <c r="AL3302" t="e">
        <f t="shared" si="625"/>
        <v>#N/A</v>
      </c>
      <c r="AM3302" t="e">
        <f t="shared" si="626"/>
        <v>#N/A</v>
      </c>
      <c r="AN3302" t="e">
        <f t="shared" si="627"/>
        <v>#N/A</v>
      </c>
      <c r="AO3302" s="261" t="e">
        <f t="shared" si="628"/>
        <v>#N/A</v>
      </c>
      <c r="AP3302" s="261" t="e">
        <f t="shared" si="629"/>
        <v>#N/A</v>
      </c>
      <c r="AQ3302" s="261" t="e">
        <f t="shared" si="630"/>
        <v>#N/A</v>
      </c>
      <c r="BB3302">
        <f t="shared" si="633"/>
        <v>0</v>
      </c>
      <c r="BC3302">
        <f t="shared" si="631"/>
        <v>0</v>
      </c>
      <c r="BD3302" s="28">
        <f t="shared" si="632"/>
        <v>0</v>
      </c>
    </row>
    <row r="3303" spans="37:56" x14ac:dyDescent="0.25">
      <c r="AK3303">
        <v>0</v>
      </c>
      <c r="AL3303" t="e">
        <f t="shared" si="625"/>
        <v>#N/A</v>
      </c>
      <c r="AM3303" t="e">
        <f t="shared" si="626"/>
        <v>#N/A</v>
      </c>
      <c r="AN3303" t="e">
        <f t="shared" si="627"/>
        <v>#N/A</v>
      </c>
      <c r="AO3303" s="261" t="e">
        <f t="shared" si="628"/>
        <v>#N/A</v>
      </c>
      <c r="AP3303" s="261" t="e">
        <f t="shared" si="629"/>
        <v>#N/A</v>
      </c>
      <c r="AQ3303" s="261" t="e">
        <f t="shared" si="630"/>
        <v>#N/A</v>
      </c>
      <c r="BB3303">
        <f t="shared" si="633"/>
        <v>0</v>
      </c>
      <c r="BC3303">
        <f t="shared" si="631"/>
        <v>0</v>
      </c>
      <c r="BD3303" s="28">
        <f t="shared" si="632"/>
        <v>0</v>
      </c>
    </row>
    <row r="3304" spans="37:56" x14ac:dyDescent="0.25">
      <c r="AK3304">
        <v>0</v>
      </c>
      <c r="AL3304" t="e">
        <f t="shared" si="625"/>
        <v>#N/A</v>
      </c>
      <c r="AM3304" t="e">
        <f t="shared" si="626"/>
        <v>#N/A</v>
      </c>
      <c r="AN3304" t="e">
        <f t="shared" si="627"/>
        <v>#N/A</v>
      </c>
      <c r="AO3304" s="261" t="e">
        <f t="shared" si="628"/>
        <v>#N/A</v>
      </c>
      <c r="AP3304" s="261" t="e">
        <f t="shared" si="629"/>
        <v>#N/A</v>
      </c>
      <c r="AQ3304" s="261" t="e">
        <f t="shared" si="630"/>
        <v>#N/A</v>
      </c>
      <c r="BB3304">
        <f t="shared" si="633"/>
        <v>0</v>
      </c>
      <c r="BC3304">
        <f t="shared" si="631"/>
        <v>0</v>
      </c>
      <c r="BD3304" s="28">
        <f t="shared" si="632"/>
        <v>0</v>
      </c>
    </row>
    <row r="3305" spans="37:56" x14ac:dyDescent="0.25">
      <c r="AK3305">
        <v>0</v>
      </c>
      <c r="AL3305" t="e">
        <f t="shared" si="625"/>
        <v>#N/A</v>
      </c>
      <c r="AM3305" t="e">
        <f t="shared" si="626"/>
        <v>#N/A</v>
      </c>
      <c r="AN3305" t="e">
        <f t="shared" si="627"/>
        <v>#N/A</v>
      </c>
      <c r="AO3305" s="261" t="e">
        <f t="shared" si="628"/>
        <v>#N/A</v>
      </c>
      <c r="AP3305" s="261" t="e">
        <f t="shared" si="629"/>
        <v>#N/A</v>
      </c>
      <c r="AQ3305" s="261" t="e">
        <f t="shared" si="630"/>
        <v>#N/A</v>
      </c>
      <c r="BB3305">
        <f t="shared" si="633"/>
        <v>0</v>
      </c>
      <c r="BC3305">
        <f t="shared" si="631"/>
        <v>0</v>
      </c>
      <c r="BD3305" s="28">
        <f t="shared" si="632"/>
        <v>0</v>
      </c>
    </row>
    <row r="3306" spans="37:56" x14ac:dyDescent="0.25">
      <c r="AK3306">
        <v>0</v>
      </c>
      <c r="AL3306" t="e">
        <f t="shared" si="625"/>
        <v>#N/A</v>
      </c>
      <c r="AM3306" t="e">
        <f t="shared" si="626"/>
        <v>#N/A</v>
      </c>
      <c r="AN3306" t="e">
        <f t="shared" si="627"/>
        <v>#N/A</v>
      </c>
      <c r="AO3306" s="261" t="e">
        <f t="shared" si="628"/>
        <v>#N/A</v>
      </c>
      <c r="AP3306" s="261" t="e">
        <f t="shared" si="629"/>
        <v>#N/A</v>
      </c>
      <c r="AQ3306" s="261" t="e">
        <f t="shared" si="630"/>
        <v>#N/A</v>
      </c>
      <c r="BB3306">
        <f t="shared" si="633"/>
        <v>0</v>
      </c>
      <c r="BC3306">
        <f t="shared" si="631"/>
        <v>0</v>
      </c>
      <c r="BD3306" s="28">
        <f t="shared" si="632"/>
        <v>0</v>
      </c>
    </row>
    <row r="3307" spans="37:56" x14ac:dyDescent="0.25">
      <c r="AK3307">
        <v>0</v>
      </c>
      <c r="AL3307" t="e">
        <f t="shared" si="625"/>
        <v>#N/A</v>
      </c>
      <c r="AM3307" t="e">
        <f t="shared" si="626"/>
        <v>#N/A</v>
      </c>
      <c r="AN3307" t="e">
        <f t="shared" si="627"/>
        <v>#N/A</v>
      </c>
      <c r="AO3307" s="261" t="e">
        <f t="shared" si="628"/>
        <v>#N/A</v>
      </c>
      <c r="AP3307" s="261" t="e">
        <f t="shared" si="629"/>
        <v>#N/A</v>
      </c>
      <c r="AQ3307" s="261" t="e">
        <f t="shared" si="630"/>
        <v>#N/A</v>
      </c>
      <c r="BB3307">
        <f t="shared" si="633"/>
        <v>0</v>
      </c>
      <c r="BC3307">
        <f t="shared" si="631"/>
        <v>0</v>
      </c>
      <c r="BD3307" s="28">
        <f t="shared" si="632"/>
        <v>0</v>
      </c>
    </row>
    <row r="3308" spans="37:56" x14ac:dyDescent="0.25">
      <c r="AK3308">
        <v>0</v>
      </c>
      <c r="AL3308" t="e">
        <f t="shared" si="625"/>
        <v>#N/A</v>
      </c>
      <c r="AM3308" t="e">
        <f t="shared" si="626"/>
        <v>#N/A</v>
      </c>
      <c r="AN3308" t="e">
        <f t="shared" si="627"/>
        <v>#N/A</v>
      </c>
      <c r="AO3308" s="261" t="e">
        <f t="shared" si="628"/>
        <v>#N/A</v>
      </c>
      <c r="AP3308" s="261" t="e">
        <f t="shared" si="629"/>
        <v>#N/A</v>
      </c>
      <c r="AQ3308" s="261" t="e">
        <f t="shared" si="630"/>
        <v>#N/A</v>
      </c>
      <c r="BB3308">
        <f t="shared" si="633"/>
        <v>0</v>
      </c>
      <c r="BC3308">
        <f t="shared" si="631"/>
        <v>0</v>
      </c>
      <c r="BD3308" s="28">
        <f t="shared" si="632"/>
        <v>0</v>
      </c>
    </row>
    <row r="3309" spans="37:56" x14ac:dyDescent="0.25">
      <c r="AK3309">
        <v>0</v>
      </c>
      <c r="AL3309" t="e">
        <f t="shared" si="625"/>
        <v>#N/A</v>
      </c>
      <c r="AM3309" t="e">
        <f t="shared" si="626"/>
        <v>#N/A</v>
      </c>
      <c r="AN3309" t="e">
        <f t="shared" si="627"/>
        <v>#N/A</v>
      </c>
      <c r="AO3309" s="261" t="e">
        <f t="shared" si="628"/>
        <v>#N/A</v>
      </c>
      <c r="AP3309" s="261" t="e">
        <f t="shared" si="629"/>
        <v>#N/A</v>
      </c>
      <c r="AQ3309" s="261" t="e">
        <f t="shared" si="630"/>
        <v>#N/A</v>
      </c>
      <c r="BB3309">
        <f t="shared" si="633"/>
        <v>0</v>
      </c>
      <c r="BC3309">
        <f t="shared" si="631"/>
        <v>0</v>
      </c>
      <c r="BD3309" s="28">
        <f t="shared" si="632"/>
        <v>0</v>
      </c>
    </row>
    <row r="3310" spans="37:56" x14ac:dyDescent="0.25">
      <c r="AK3310">
        <v>0</v>
      </c>
      <c r="AL3310" t="e">
        <f t="shared" si="625"/>
        <v>#N/A</v>
      </c>
      <c r="AM3310" t="e">
        <f t="shared" si="626"/>
        <v>#N/A</v>
      </c>
      <c r="AN3310" t="e">
        <f t="shared" si="627"/>
        <v>#N/A</v>
      </c>
      <c r="AO3310" s="261" t="e">
        <f t="shared" si="628"/>
        <v>#N/A</v>
      </c>
      <c r="AP3310" s="261" t="e">
        <f t="shared" si="629"/>
        <v>#N/A</v>
      </c>
      <c r="AQ3310" s="261" t="e">
        <f t="shared" si="630"/>
        <v>#N/A</v>
      </c>
      <c r="BB3310">
        <f t="shared" si="633"/>
        <v>0</v>
      </c>
      <c r="BC3310">
        <f t="shared" si="631"/>
        <v>0</v>
      </c>
      <c r="BD3310" s="28">
        <f t="shared" si="632"/>
        <v>0</v>
      </c>
    </row>
    <row r="3311" spans="37:56" x14ac:dyDescent="0.25">
      <c r="AK3311">
        <v>0</v>
      </c>
      <c r="AL3311" t="e">
        <f t="shared" si="625"/>
        <v>#N/A</v>
      </c>
      <c r="AM3311" t="e">
        <f t="shared" si="626"/>
        <v>#N/A</v>
      </c>
      <c r="AN3311" t="e">
        <f t="shared" si="627"/>
        <v>#N/A</v>
      </c>
      <c r="AO3311" s="261" t="e">
        <f t="shared" si="628"/>
        <v>#N/A</v>
      </c>
      <c r="AP3311" s="261" t="e">
        <f t="shared" si="629"/>
        <v>#N/A</v>
      </c>
      <c r="AQ3311" s="261" t="e">
        <f t="shared" si="630"/>
        <v>#N/A</v>
      </c>
      <c r="BB3311">
        <f t="shared" si="633"/>
        <v>0</v>
      </c>
      <c r="BC3311">
        <f t="shared" si="631"/>
        <v>0</v>
      </c>
      <c r="BD3311" s="28">
        <f t="shared" si="632"/>
        <v>0</v>
      </c>
    </row>
    <row r="3312" spans="37:56" x14ac:dyDescent="0.25">
      <c r="AK3312">
        <v>0</v>
      </c>
      <c r="AL3312" t="e">
        <f t="shared" si="625"/>
        <v>#N/A</v>
      </c>
      <c r="AM3312" t="e">
        <f t="shared" si="626"/>
        <v>#N/A</v>
      </c>
      <c r="AN3312" t="e">
        <f t="shared" si="627"/>
        <v>#N/A</v>
      </c>
      <c r="AO3312" s="261" t="e">
        <f t="shared" si="628"/>
        <v>#N/A</v>
      </c>
      <c r="AP3312" s="261" t="e">
        <f t="shared" si="629"/>
        <v>#N/A</v>
      </c>
      <c r="AQ3312" s="261" t="e">
        <f t="shared" si="630"/>
        <v>#N/A</v>
      </c>
      <c r="BB3312">
        <f t="shared" si="633"/>
        <v>0</v>
      </c>
      <c r="BC3312">
        <f t="shared" si="631"/>
        <v>0</v>
      </c>
      <c r="BD3312" s="28">
        <f t="shared" si="632"/>
        <v>0</v>
      </c>
    </row>
    <row r="3313" spans="37:56" x14ac:dyDescent="0.25">
      <c r="AK3313">
        <v>0</v>
      </c>
      <c r="AL3313" t="e">
        <f t="shared" si="625"/>
        <v>#N/A</v>
      </c>
      <c r="AM3313" t="e">
        <f t="shared" si="626"/>
        <v>#N/A</v>
      </c>
      <c r="AN3313" t="e">
        <f t="shared" si="627"/>
        <v>#N/A</v>
      </c>
      <c r="AO3313" s="261" t="e">
        <f t="shared" si="628"/>
        <v>#N/A</v>
      </c>
      <c r="AP3313" s="261" t="e">
        <f t="shared" si="629"/>
        <v>#N/A</v>
      </c>
      <c r="AQ3313" s="261" t="e">
        <f t="shared" si="630"/>
        <v>#N/A</v>
      </c>
      <c r="BB3313">
        <f t="shared" si="633"/>
        <v>0</v>
      </c>
      <c r="BC3313">
        <f t="shared" si="631"/>
        <v>0</v>
      </c>
      <c r="BD3313" s="28">
        <f t="shared" si="632"/>
        <v>0</v>
      </c>
    </row>
    <row r="3314" spans="37:56" x14ac:dyDescent="0.25">
      <c r="AK3314">
        <v>0</v>
      </c>
      <c r="AL3314" t="e">
        <f t="shared" si="625"/>
        <v>#N/A</v>
      </c>
      <c r="AM3314" t="e">
        <f t="shared" si="626"/>
        <v>#N/A</v>
      </c>
      <c r="AN3314" t="e">
        <f t="shared" si="627"/>
        <v>#N/A</v>
      </c>
      <c r="AO3314" s="261" t="e">
        <f t="shared" si="628"/>
        <v>#N/A</v>
      </c>
      <c r="AP3314" s="261" t="e">
        <f t="shared" si="629"/>
        <v>#N/A</v>
      </c>
      <c r="AQ3314" s="261" t="e">
        <f t="shared" si="630"/>
        <v>#N/A</v>
      </c>
      <c r="BB3314">
        <f t="shared" si="633"/>
        <v>0</v>
      </c>
      <c r="BC3314">
        <f t="shared" si="631"/>
        <v>0</v>
      </c>
      <c r="BD3314" s="28">
        <f t="shared" si="632"/>
        <v>0</v>
      </c>
    </row>
    <row r="3315" spans="37:56" x14ac:dyDescent="0.25">
      <c r="AK3315">
        <v>0</v>
      </c>
      <c r="AL3315" t="e">
        <f t="shared" si="625"/>
        <v>#N/A</v>
      </c>
      <c r="AM3315" t="e">
        <f t="shared" si="626"/>
        <v>#N/A</v>
      </c>
      <c r="AN3315" t="e">
        <f t="shared" si="627"/>
        <v>#N/A</v>
      </c>
      <c r="AO3315" s="261" t="e">
        <f t="shared" si="628"/>
        <v>#N/A</v>
      </c>
      <c r="AP3315" s="261" t="e">
        <f t="shared" si="629"/>
        <v>#N/A</v>
      </c>
      <c r="AQ3315" s="261" t="e">
        <f t="shared" si="630"/>
        <v>#N/A</v>
      </c>
      <c r="BB3315">
        <f t="shared" si="633"/>
        <v>0</v>
      </c>
      <c r="BC3315">
        <f t="shared" si="631"/>
        <v>0</v>
      </c>
      <c r="BD3315" s="28">
        <f t="shared" si="632"/>
        <v>0</v>
      </c>
    </row>
    <row r="3316" spans="37:56" x14ac:dyDescent="0.25">
      <c r="AK3316">
        <v>0</v>
      </c>
      <c r="AL3316" t="e">
        <f t="shared" si="625"/>
        <v>#N/A</v>
      </c>
      <c r="AM3316" t="e">
        <f t="shared" si="626"/>
        <v>#N/A</v>
      </c>
      <c r="AN3316" t="e">
        <f t="shared" si="627"/>
        <v>#N/A</v>
      </c>
      <c r="AO3316" s="261" t="e">
        <f t="shared" si="628"/>
        <v>#N/A</v>
      </c>
      <c r="AP3316" s="261" t="e">
        <f t="shared" si="629"/>
        <v>#N/A</v>
      </c>
      <c r="AQ3316" s="261" t="e">
        <f t="shared" si="630"/>
        <v>#N/A</v>
      </c>
      <c r="BB3316">
        <f t="shared" si="633"/>
        <v>0</v>
      </c>
      <c r="BC3316">
        <f t="shared" si="631"/>
        <v>0</v>
      </c>
      <c r="BD3316" s="28">
        <f t="shared" si="632"/>
        <v>0</v>
      </c>
    </row>
    <row r="3317" spans="37:56" x14ac:dyDescent="0.25">
      <c r="AK3317">
        <v>0</v>
      </c>
      <c r="AL3317" t="e">
        <f t="shared" si="625"/>
        <v>#N/A</v>
      </c>
      <c r="AM3317" t="e">
        <f t="shared" si="626"/>
        <v>#N/A</v>
      </c>
      <c r="AN3317" t="e">
        <f t="shared" si="627"/>
        <v>#N/A</v>
      </c>
      <c r="AO3317" s="261" t="e">
        <f t="shared" si="628"/>
        <v>#N/A</v>
      </c>
      <c r="AP3317" s="261" t="e">
        <f t="shared" si="629"/>
        <v>#N/A</v>
      </c>
      <c r="AQ3317" s="261" t="e">
        <f t="shared" si="630"/>
        <v>#N/A</v>
      </c>
      <c r="BB3317">
        <f t="shared" si="633"/>
        <v>0</v>
      </c>
      <c r="BC3317">
        <f t="shared" si="631"/>
        <v>0</v>
      </c>
      <c r="BD3317" s="28">
        <f t="shared" si="632"/>
        <v>0</v>
      </c>
    </row>
    <row r="3318" spans="37:56" x14ac:dyDescent="0.25">
      <c r="AK3318">
        <v>0</v>
      </c>
      <c r="AL3318" t="e">
        <f t="shared" si="625"/>
        <v>#N/A</v>
      </c>
      <c r="AM3318" t="e">
        <f t="shared" si="626"/>
        <v>#N/A</v>
      </c>
      <c r="AN3318" t="e">
        <f t="shared" si="627"/>
        <v>#N/A</v>
      </c>
      <c r="AO3318" s="261" t="e">
        <f t="shared" si="628"/>
        <v>#N/A</v>
      </c>
      <c r="AP3318" s="261" t="e">
        <f t="shared" si="629"/>
        <v>#N/A</v>
      </c>
      <c r="AQ3318" s="261" t="e">
        <f t="shared" si="630"/>
        <v>#N/A</v>
      </c>
      <c r="BB3318">
        <f t="shared" si="633"/>
        <v>0</v>
      </c>
      <c r="BC3318">
        <f t="shared" si="631"/>
        <v>0</v>
      </c>
      <c r="BD3318" s="28">
        <f t="shared" si="632"/>
        <v>0</v>
      </c>
    </row>
    <row r="3319" spans="37:56" x14ac:dyDescent="0.25">
      <c r="AK3319">
        <v>0</v>
      </c>
      <c r="AL3319" t="e">
        <f t="shared" si="625"/>
        <v>#N/A</v>
      </c>
      <c r="AM3319" t="e">
        <f t="shared" si="626"/>
        <v>#N/A</v>
      </c>
      <c r="AN3319" t="e">
        <f t="shared" si="627"/>
        <v>#N/A</v>
      </c>
      <c r="AO3319" s="261" t="e">
        <f t="shared" si="628"/>
        <v>#N/A</v>
      </c>
      <c r="AP3319" s="261" t="e">
        <f t="shared" si="629"/>
        <v>#N/A</v>
      </c>
      <c r="AQ3319" s="261" t="e">
        <f t="shared" si="630"/>
        <v>#N/A</v>
      </c>
      <c r="BB3319">
        <f t="shared" si="633"/>
        <v>0</v>
      </c>
      <c r="BC3319">
        <f t="shared" si="631"/>
        <v>0</v>
      </c>
      <c r="BD3319" s="28">
        <f t="shared" si="632"/>
        <v>0</v>
      </c>
    </row>
    <row r="3320" spans="37:56" x14ac:dyDescent="0.25">
      <c r="AK3320">
        <v>0</v>
      </c>
      <c r="AL3320" t="e">
        <f t="shared" si="625"/>
        <v>#N/A</v>
      </c>
      <c r="AM3320" t="e">
        <f t="shared" si="626"/>
        <v>#N/A</v>
      </c>
      <c r="AN3320" t="e">
        <f t="shared" si="627"/>
        <v>#N/A</v>
      </c>
      <c r="AO3320" s="261" t="e">
        <f t="shared" si="628"/>
        <v>#N/A</v>
      </c>
      <c r="AP3320" s="261" t="e">
        <f t="shared" si="629"/>
        <v>#N/A</v>
      </c>
      <c r="AQ3320" s="261" t="e">
        <f t="shared" si="630"/>
        <v>#N/A</v>
      </c>
      <c r="BB3320">
        <f t="shared" si="633"/>
        <v>0</v>
      </c>
      <c r="BC3320">
        <f t="shared" si="631"/>
        <v>0</v>
      </c>
      <c r="BD3320" s="28">
        <f t="shared" si="632"/>
        <v>0</v>
      </c>
    </row>
    <row r="3321" spans="37:56" x14ac:dyDescent="0.25">
      <c r="AK3321">
        <v>0</v>
      </c>
      <c r="AL3321" t="e">
        <f t="shared" si="625"/>
        <v>#N/A</v>
      </c>
      <c r="AM3321" t="e">
        <f t="shared" si="626"/>
        <v>#N/A</v>
      </c>
      <c r="AN3321" t="e">
        <f t="shared" si="627"/>
        <v>#N/A</v>
      </c>
      <c r="AO3321" s="261" t="e">
        <f t="shared" si="628"/>
        <v>#N/A</v>
      </c>
      <c r="AP3321" s="261" t="e">
        <f t="shared" si="629"/>
        <v>#N/A</v>
      </c>
      <c r="AQ3321" s="261" t="e">
        <f t="shared" si="630"/>
        <v>#N/A</v>
      </c>
      <c r="BB3321">
        <f t="shared" si="633"/>
        <v>0</v>
      </c>
      <c r="BC3321">
        <f t="shared" si="631"/>
        <v>0</v>
      </c>
      <c r="BD3321" s="28">
        <f t="shared" si="632"/>
        <v>0</v>
      </c>
    </row>
    <row r="3322" spans="37:56" x14ac:dyDescent="0.25">
      <c r="AK3322">
        <v>0</v>
      </c>
      <c r="AL3322" t="e">
        <f t="shared" si="625"/>
        <v>#N/A</v>
      </c>
      <c r="AM3322" t="e">
        <f t="shared" si="626"/>
        <v>#N/A</v>
      </c>
      <c r="AN3322" t="e">
        <f t="shared" si="627"/>
        <v>#N/A</v>
      </c>
      <c r="AO3322" s="261" t="e">
        <f t="shared" si="628"/>
        <v>#N/A</v>
      </c>
      <c r="AP3322" s="261" t="e">
        <f t="shared" si="629"/>
        <v>#N/A</v>
      </c>
      <c r="AQ3322" s="261" t="e">
        <f t="shared" si="630"/>
        <v>#N/A</v>
      </c>
      <c r="BB3322">
        <f t="shared" si="633"/>
        <v>0</v>
      </c>
      <c r="BC3322">
        <f t="shared" si="631"/>
        <v>0</v>
      </c>
      <c r="BD3322" s="28">
        <f t="shared" si="632"/>
        <v>0</v>
      </c>
    </row>
    <row r="3323" spans="37:56" x14ac:dyDescent="0.25">
      <c r="AK3323">
        <v>0</v>
      </c>
      <c r="AL3323" t="e">
        <f t="shared" si="625"/>
        <v>#N/A</v>
      </c>
      <c r="AM3323" t="e">
        <f t="shared" si="626"/>
        <v>#N/A</v>
      </c>
      <c r="AN3323" t="e">
        <f t="shared" si="627"/>
        <v>#N/A</v>
      </c>
      <c r="AO3323" s="261" t="e">
        <f t="shared" si="628"/>
        <v>#N/A</v>
      </c>
      <c r="AP3323" s="261" t="e">
        <f t="shared" si="629"/>
        <v>#N/A</v>
      </c>
      <c r="AQ3323" s="261" t="e">
        <f t="shared" si="630"/>
        <v>#N/A</v>
      </c>
      <c r="BB3323">
        <f t="shared" si="633"/>
        <v>0</v>
      </c>
      <c r="BC3323">
        <f t="shared" si="631"/>
        <v>0</v>
      </c>
      <c r="BD3323" s="28">
        <f t="shared" si="632"/>
        <v>0</v>
      </c>
    </row>
    <row r="3324" spans="37:56" x14ac:dyDescent="0.25">
      <c r="AK3324">
        <v>0</v>
      </c>
      <c r="AL3324" t="e">
        <f t="shared" si="625"/>
        <v>#N/A</v>
      </c>
      <c r="AM3324" t="e">
        <f t="shared" si="626"/>
        <v>#N/A</v>
      </c>
      <c r="AN3324" t="e">
        <f t="shared" si="627"/>
        <v>#N/A</v>
      </c>
      <c r="AO3324" s="261" t="e">
        <f t="shared" si="628"/>
        <v>#N/A</v>
      </c>
      <c r="AP3324" s="261" t="e">
        <f t="shared" si="629"/>
        <v>#N/A</v>
      </c>
      <c r="AQ3324" s="261" t="e">
        <f t="shared" si="630"/>
        <v>#N/A</v>
      </c>
      <c r="BB3324">
        <f t="shared" si="633"/>
        <v>0</v>
      </c>
      <c r="BC3324">
        <f t="shared" si="631"/>
        <v>0</v>
      </c>
      <c r="BD3324" s="28">
        <f t="shared" si="632"/>
        <v>0</v>
      </c>
    </row>
    <row r="3325" spans="37:56" x14ac:dyDescent="0.25">
      <c r="AK3325">
        <v>0</v>
      </c>
      <c r="AL3325" t="e">
        <f t="shared" si="625"/>
        <v>#N/A</v>
      </c>
      <c r="AM3325" t="e">
        <f t="shared" si="626"/>
        <v>#N/A</v>
      </c>
      <c r="AN3325" t="e">
        <f t="shared" si="627"/>
        <v>#N/A</v>
      </c>
      <c r="AO3325" s="261" t="e">
        <f t="shared" si="628"/>
        <v>#N/A</v>
      </c>
      <c r="AP3325" s="261" t="e">
        <f t="shared" si="629"/>
        <v>#N/A</v>
      </c>
      <c r="AQ3325" s="261" t="e">
        <f t="shared" si="630"/>
        <v>#N/A</v>
      </c>
      <c r="BB3325">
        <f t="shared" si="633"/>
        <v>0</v>
      </c>
      <c r="BC3325">
        <f t="shared" si="631"/>
        <v>0</v>
      </c>
      <c r="BD3325" s="28">
        <f t="shared" si="632"/>
        <v>0</v>
      </c>
    </row>
    <row r="3326" spans="37:56" x14ac:dyDescent="0.25">
      <c r="AK3326">
        <v>0</v>
      </c>
      <c r="AL3326" t="e">
        <f t="shared" si="625"/>
        <v>#N/A</v>
      </c>
      <c r="AM3326" t="e">
        <f t="shared" si="626"/>
        <v>#N/A</v>
      </c>
      <c r="AN3326" t="e">
        <f t="shared" si="627"/>
        <v>#N/A</v>
      </c>
      <c r="AO3326" s="261" t="e">
        <f t="shared" si="628"/>
        <v>#N/A</v>
      </c>
      <c r="AP3326" s="261" t="e">
        <f t="shared" si="629"/>
        <v>#N/A</v>
      </c>
      <c r="AQ3326" s="261" t="e">
        <f t="shared" si="630"/>
        <v>#N/A</v>
      </c>
      <c r="BB3326">
        <f t="shared" si="633"/>
        <v>0</v>
      </c>
      <c r="BC3326">
        <f t="shared" si="631"/>
        <v>0</v>
      </c>
      <c r="BD3326" s="28">
        <f t="shared" si="632"/>
        <v>0</v>
      </c>
    </row>
    <row r="3327" spans="37:56" x14ac:dyDescent="0.25">
      <c r="AK3327">
        <v>0</v>
      </c>
      <c r="AL3327" t="e">
        <f t="shared" si="625"/>
        <v>#N/A</v>
      </c>
      <c r="AM3327" t="e">
        <f t="shared" si="626"/>
        <v>#N/A</v>
      </c>
      <c r="AN3327" t="e">
        <f t="shared" si="627"/>
        <v>#N/A</v>
      </c>
      <c r="AO3327" s="261" t="e">
        <f t="shared" si="628"/>
        <v>#N/A</v>
      </c>
      <c r="AP3327" s="261" t="e">
        <f t="shared" si="629"/>
        <v>#N/A</v>
      </c>
      <c r="AQ3327" s="261" t="e">
        <f t="shared" si="630"/>
        <v>#N/A</v>
      </c>
      <c r="BB3327">
        <f t="shared" si="633"/>
        <v>0</v>
      </c>
      <c r="BC3327">
        <f t="shared" si="631"/>
        <v>0</v>
      </c>
      <c r="BD3327" s="28">
        <f t="shared" si="632"/>
        <v>0</v>
      </c>
    </row>
    <row r="3328" spans="37:56" x14ac:dyDescent="0.25">
      <c r="AK3328">
        <v>0</v>
      </c>
      <c r="AL3328" t="e">
        <f t="shared" si="625"/>
        <v>#N/A</v>
      </c>
      <c r="AM3328" t="e">
        <f t="shared" si="626"/>
        <v>#N/A</v>
      </c>
      <c r="AN3328" t="e">
        <f t="shared" si="627"/>
        <v>#N/A</v>
      </c>
      <c r="AO3328" s="261" t="e">
        <f t="shared" si="628"/>
        <v>#N/A</v>
      </c>
      <c r="AP3328" s="261" t="e">
        <f t="shared" si="629"/>
        <v>#N/A</v>
      </c>
      <c r="AQ3328" s="261" t="e">
        <f t="shared" si="630"/>
        <v>#N/A</v>
      </c>
      <c r="BB3328">
        <f t="shared" si="633"/>
        <v>0</v>
      </c>
      <c r="BC3328">
        <f t="shared" si="631"/>
        <v>0</v>
      </c>
      <c r="BD3328" s="28">
        <f t="shared" si="632"/>
        <v>0</v>
      </c>
    </row>
    <row r="3329" spans="37:56" x14ac:dyDescent="0.25">
      <c r="AK3329">
        <v>0</v>
      </c>
      <c r="AL3329" t="e">
        <f t="shared" si="625"/>
        <v>#N/A</v>
      </c>
      <c r="AM3329" t="e">
        <f t="shared" si="626"/>
        <v>#N/A</v>
      </c>
      <c r="AN3329" t="e">
        <f t="shared" si="627"/>
        <v>#N/A</v>
      </c>
      <c r="AO3329" s="261" t="e">
        <f t="shared" si="628"/>
        <v>#N/A</v>
      </c>
      <c r="AP3329" s="261" t="e">
        <f t="shared" si="629"/>
        <v>#N/A</v>
      </c>
      <c r="AQ3329" s="261" t="e">
        <f t="shared" si="630"/>
        <v>#N/A</v>
      </c>
      <c r="BB3329">
        <f t="shared" si="633"/>
        <v>0</v>
      </c>
      <c r="BC3329">
        <f t="shared" si="631"/>
        <v>0</v>
      </c>
      <c r="BD3329" s="28">
        <f t="shared" si="632"/>
        <v>0</v>
      </c>
    </row>
    <row r="3330" spans="37:56" x14ac:dyDescent="0.25">
      <c r="AK3330">
        <v>0</v>
      </c>
      <c r="AL3330" t="e">
        <f t="shared" si="625"/>
        <v>#N/A</v>
      </c>
      <c r="AM3330" t="e">
        <f t="shared" si="626"/>
        <v>#N/A</v>
      </c>
      <c r="AN3330" t="e">
        <f t="shared" si="627"/>
        <v>#N/A</v>
      </c>
      <c r="AO3330" s="261" t="e">
        <f t="shared" si="628"/>
        <v>#N/A</v>
      </c>
      <c r="AP3330" s="261" t="e">
        <f t="shared" si="629"/>
        <v>#N/A</v>
      </c>
      <c r="AQ3330" s="261" t="e">
        <f t="shared" si="630"/>
        <v>#N/A</v>
      </c>
      <c r="BB3330">
        <f t="shared" si="633"/>
        <v>0</v>
      </c>
      <c r="BC3330">
        <f t="shared" si="631"/>
        <v>0</v>
      </c>
      <c r="BD3330" s="28">
        <f t="shared" si="632"/>
        <v>0</v>
      </c>
    </row>
    <row r="3331" spans="37:56" x14ac:dyDescent="0.25">
      <c r="AK3331">
        <v>0</v>
      </c>
      <c r="AL3331" t="e">
        <f t="shared" ref="AL3331:AL3394" si="634">_xlfn.XLOOKUP(AK3331,A:A,F:F)</f>
        <v>#N/A</v>
      </c>
      <c r="AM3331" t="e">
        <f t="shared" ref="AM3331:AM3394" si="635">_xlfn.XLOOKUP(AK3331,A:A,J:J)</f>
        <v>#N/A</v>
      </c>
      <c r="AN3331" t="e">
        <f t="shared" ref="AN3331:AN3394" si="636">_xlfn.XLOOKUP(AK3331,A:A,M:M)+_xlfn.XLOOKUP(AK3331,A:A,N:N)</f>
        <v>#N/A</v>
      </c>
      <c r="AO3331" s="261" t="e">
        <f t="shared" ref="AO3331:AO3394" si="637">_xlfn.XLOOKUP(AK3331,A:A,AG:AG)</f>
        <v>#N/A</v>
      </c>
      <c r="AP3331" s="261" t="e">
        <f t="shared" ref="AP3331:AP3394" si="638">_xlfn.XLOOKUP(AK3331,A:A,AD:AD)</f>
        <v>#N/A</v>
      </c>
      <c r="AQ3331" s="261" t="e">
        <f t="shared" ref="AQ3331:AQ3394" si="639">_xlfn.XLOOKUP(AK3331,A:A,AE:AE)</f>
        <v>#N/A</v>
      </c>
      <c r="BB3331">
        <f t="shared" si="633"/>
        <v>0</v>
      </c>
      <c r="BC3331">
        <f t="shared" ref="BC3331:BC3394" si="640">_xlfn.XLOOKUP(BA3331,A:A,J:J)</f>
        <v>0</v>
      </c>
      <c r="BD3331" s="28">
        <f t="shared" ref="BD3331:BD3394" si="641">_xlfn.XLOOKUP(BA3331,A:A,M:M)+_xlfn.XLOOKUP(BA3331,A:A,N:N)</f>
        <v>0</v>
      </c>
    </row>
    <row r="3332" spans="37:56" x14ac:dyDescent="0.25">
      <c r="AK3332">
        <v>0</v>
      </c>
      <c r="AL3332" t="e">
        <f t="shared" si="634"/>
        <v>#N/A</v>
      </c>
      <c r="AM3332" t="e">
        <f t="shared" si="635"/>
        <v>#N/A</v>
      </c>
      <c r="AN3332" t="e">
        <f t="shared" si="636"/>
        <v>#N/A</v>
      </c>
      <c r="AO3332" s="261" t="e">
        <f t="shared" si="637"/>
        <v>#N/A</v>
      </c>
      <c r="AP3332" s="261" t="e">
        <f t="shared" si="638"/>
        <v>#N/A</v>
      </c>
      <c r="AQ3332" s="261" t="e">
        <f t="shared" si="639"/>
        <v>#N/A</v>
      </c>
      <c r="BB3332">
        <f t="shared" si="633"/>
        <v>0</v>
      </c>
      <c r="BC3332">
        <f t="shared" si="640"/>
        <v>0</v>
      </c>
      <c r="BD3332" s="28">
        <f t="shared" si="641"/>
        <v>0</v>
      </c>
    </row>
    <row r="3333" spans="37:56" x14ac:dyDescent="0.25">
      <c r="AK3333">
        <v>0</v>
      </c>
      <c r="AL3333" t="e">
        <f t="shared" si="634"/>
        <v>#N/A</v>
      </c>
      <c r="AM3333" t="e">
        <f t="shared" si="635"/>
        <v>#N/A</v>
      </c>
      <c r="AN3333" t="e">
        <f t="shared" si="636"/>
        <v>#N/A</v>
      </c>
      <c r="AO3333" s="261" t="e">
        <f t="shared" si="637"/>
        <v>#N/A</v>
      </c>
      <c r="AP3333" s="261" t="e">
        <f t="shared" si="638"/>
        <v>#N/A</v>
      </c>
      <c r="AQ3333" s="261" t="e">
        <f t="shared" si="639"/>
        <v>#N/A</v>
      </c>
      <c r="BB3333">
        <f t="shared" si="633"/>
        <v>0</v>
      </c>
      <c r="BC3333">
        <f t="shared" si="640"/>
        <v>0</v>
      </c>
      <c r="BD3333" s="28">
        <f t="shared" si="641"/>
        <v>0</v>
      </c>
    </row>
    <row r="3334" spans="37:56" x14ac:dyDescent="0.25">
      <c r="AK3334">
        <v>0</v>
      </c>
      <c r="AL3334" t="e">
        <f t="shared" si="634"/>
        <v>#N/A</v>
      </c>
      <c r="AM3334" t="e">
        <f t="shared" si="635"/>
        <v>#N/A</v>
      </c>
      <c r="AN3334" t="e">
        <f t="shared" si="636"/>
        <v>#N/A</v>
      </c>
      <c r="AO3334" s="261" t="e">
        <f t="shared" si="637"/>
        <v>#N/A</v>
      </c>
      <c r="AP3334" s="261" t="e">
        <f t="shared" si="638"/>
        <v>#N/A</v>
      </c>
      <c r="AQ3334" s="261" t="e">
        <f t="shared" si="639"/>
        <v>#N/A</v>
      </c>
      <c r="BB3334">
        <f t="shared" ref="BB3334:BB3397" si="642">_xlfn.XLOOKUP(BA3334,A:A,E:E)</f>
        <v>0</v>
      </c>
      <c r="BC3334">
        <f t="shared" si="640"/>
        <v>0</v>
      </c>
      <c r="BD3334" s="28">
        <f t="shared" si="641"/>
        <v>0</v>
      </c>
    </row>
    <row r="3335" spans="37:56" x14ac:dyDescent="0.25">
      <c r="AK3335">
        <v>0</v>
      </c>
      <c r="AL3335" t="e">
        <f t="shared" si="634"/>
        <v>#N/A</v>
      </c>
      <c r="AM3335" t="e">
        <f t="shared" si="635"/>
        <v>#N/A</v>
      </c>
      <c r="AN3335" t="e">
        <f t="shared" si="636"/>
        <v>#N/A</v>
      </c>
      <c r="AO3335" s="261" t="e">
        <f t="shared" si="637"/>
        <v>#N/A</v>
      </c>
      <c r="AP3335" s="261" t="e">
        <f t="shared" si="638"/>
        <v>#N/A</v>
      </c>
      <c r="AQ3335" s="261" t="e">
        <f t="shared" si="639"/>
        <v>#N/A</v>
      </c>
      <c r="BB3335">
        <f t="shared" si="642"/>
        <v>0</v>
      </c>
      <c r="BC3335">
        <f t="shared" si="640"/>
        <v>0</v>
      </c>
      <c r="BD3335" s="28">
        <f t="shared" si="641"/>
        <v>0</v>
      </c>
    </row>
    <row r="3336" spans="37:56" x14ac:dyDescent="0.25">
      <c r="AK3336">
        <v>0</v>
      </c>
      <c r="AL3336" t="e">
        <f t="shared" si="634"/>
        <v>#N/A</v>
      </c>
      <c r="AM3336" t="e">
        <f t="shared" si="635"/>
        <v>#N/A</v>
      </c>
      <c r="AN3336" t="e">
        <f t="shared" si="636"/>
        <v>#N/A</v>
      </c>
      <c r="AO3336" s="261" t="e">
        <f t="shared" si="637"/>
        <v>#N/A</v>
      </c>
      <c r="AP3336" s="261" t="e">
        <f t="shared" si="638"/>
        <v>#N/A</v>
      </c>
      <c r="AQ3336" s="261" t="e">
        <f t="shared" si="639"/>
        <v>#N/A</v>
      </c>
      <c r="BB3336">
        <f t="shared" si="642"/>
        <v>0</v>
      </c>
      <c r="BC3336">
        <f t="shared" si="640"/>
        <v>0</v>
      </c>
      <c r="BD3336" s="28">
        <f t="shared" si="641"/>
        <v>0</v>
      </c>
    </row>
    <row r="3337" spans="37:56" x14ac:dyDescent="0.25">
      <c r="AK3337">
        <v>0</v>
      </c>
      <c r="AL3337" t="e">
        <f t="shared" si="634"/>
        <v>#N/A</v>
      </c>
      <c r="AM3337" t="e">
        <f t="shared" si="635"/>
        <v>#N/A</v>
      </c>
      <c r="AN3337" t="e">
        <f t="shared" si="636"/>
        <v>#N/A</v>
      </c>
      <c r="AO3337" s="261" t="e">
        <f t="shared" si="637"/>
        <v>#N/A</v>
      </c>
      <c r="AP3337" s="261" t="e">
        <f t="shared" si="638"/>
        <v>#N/A</v>
      </c>
      <c r="AQ3337" s="261" t="e">
        <f t="shared" si="639"/>
        <v>#N/A</v>
      </c>
      <c r="BB3337">
        <f t="shared" si="642"/>
        <v>0</v>
      </c>
      <c r="BC3337">
        <f t="shared" si="640"/>
        <v>0</v>
      </c>
      <c r="BD3337" s="28">
        <f t="shared" si="641"/>
        <v>0</v>
      </c>
    </row>
    <row r="3338" spans="37:56" x14ac:dyDescent="0.25">
      <c r="AK3338">
        <v>0</v>
      </c>
      <c r="AL3338" t="e">
        <f t="shared" si="634"/>
        <v>#N/A</v>
      </c>
      <c r="AM3338" t="e">
        <f t="shared" si="635"/>
        <v>#N/A</v>
      </c>
      <c r="AN3338" t="e">
        <f t="shared" si="636"/>
        <v>#N/A</v>
      </c>
      <c r="AO3338" s="261" t="e">
        <f t="shared" si="637"/>
        <v>#N/A</v>
      </c>
      <c r="AP3338" s="261" t="e">
        <f t="shared" si="638"/>
        <v>#N/A</v>
      </c>
      <c r="AQ3338" s="261" t="e">
        <f t="shared" si="639"/>
        <v>#N/A</v>
      </c>
      <c r="BB3338">
        <f t="shared" si="642"/>
        <v>0</v>
      </c>
      <c r="BC3338">
        <f t="shared" si="640"/>
        <v>0</v>
      </c>
      <c r="BD3338" s="28">
        <f t="shared" si="641"/>
        <v>0</v>
      </c>
    </row>
    <row r="3339" spans="37:56" x14ac:dyDescent="0.25">
      <c r="AK3339">
        <v>0</v>
      </c>
      <c r="AL3339" t="e">
        <f t="shared" si="634"/>
        <v>#N/A</v>
      </c>
      <c r="AM3339" t="e">
        <f t="shared" si="635"/>
        <v>#N/A</v>
      </c>
      <c r="AN3339" t="e">
        <f t="shared" si="636"/>
        <v>#N/A</v>
      </c>
      <c r="AO3339" s="261" t="e">
        <f t="shared" si="637"/>
        <v>#N/A</v>
      </c>
      <c r="AP3339" s="261" t="e">
        <f t="shared" si="638"/>
        <v>#N/A</v>
      </c>
      <c r="AQ3339" s="261" t="e">
        <f t="shared" si="639"/>
        <v>#N/A</v>
      </c>
      <c r="BB3339">
        <f t="shared" si="642"/>
        <v>0</v>
      </c>
      <c r="BC3339">
        <f t="shared" si="640"/>
        <v>0</v>
      </c>
      <c r="BD3339" s="28">
        <f t="shared" si="641"/>
        <v>0</v>
      </c>
    </row>
    <row r="3340" spans="37:56" x14ac:dyDescent="0.25">
      <c r="AK3340">
        <v>0</v>
      </c>
      <c r="AL3340" t="e">
        <f t="shared" si="634"/>
        <v>#N/A</v>
      </c>
      <c r="AM3340" t="e">
        <f t="shared" si="635"/>
        <v>#N/A</v>
      </c>
      <c r="AN3340" t="e">
        <f t="shared" si="636"/>
        <v>#N/A</v>
      </c>
      <c r="AO3340" s="261" t="e">
        <f t="shared" si="637"/>
        <v>#N/A</v>
      </c>
      <c r="AP3340" s="261" t="e">
        <f t="shared" si="638"/>
        <v>#N/A</v>
      </c>
      <c r="AQ3340" s="261" t="e">
        <f t="shared" si="639"/>
        <v>#N/A</v>
      </c>
      <c r="BB3340">
        <f t="shared" si="642"/>
        <v>0</v>
      </c>
      <c r="BC3340">
        <f t="shared" si="640"/>
        <v>0</v>
      </c>
      <c r="BD3340" s="28">
        <f t="shared" si="641"/>
        <v>0</v>
      </c>
    </row>
    <row r="3341" spans="37:56" x14ac:dyDescent="0.25">
      <c r="AK3341">
        <v>0</v>
      </c>
      <c r="AL3341" t="e">
        <f t="shared" si="634"/>
        <v>#N/A</v>
      </c>
      <c r="AM3341" t="e">
        <f t="shared" si="635"/>
        <v>#N/A</v>
      </c>
      <c r="AN3341" t="e">
        <f t="shared" si="636"/>
        <v>#N/A</v>
      </c>
      <c r="AO3341" s="261" t="e">
        <f t="shared" si="637"/>
        <v>#N/A</v>
      </c>
      <c r="AP3341" s="261" t="e">
        <f t="shared" si="638"/>
        <v>#N/A</v>
      </c>
      <c r="AQ3341" s="261" t="e">
        <f t="shared" si="639"/>
        <v>#N/A</v>
      </c>
      <c r="BB3341">
        <f t="shared" si="642"/>
        <v>0</v>
      </c>
      <c r="BC3341">
        <f t="shared" si="640"/>
        <v>0</v>
      </c>
      <c r="BD3341" s="28">
        <f t="shared" si="641"/>
        <v>0</v>
      </c>
    </row>
    <row r="3342" spans="37:56" x14ac:dyDescent="0.25">
      <c r="AK3342">
        <v>0</v>
      </c>
      <c r="AL3342" t="e">
        <f t="shared" si="634"/>
        <v>#N/A</v>
      </c>
      <c r="AM3342" t="e">
        <f t="shared" si="635"/>
        <v>#N/A</v>
      </c>
      <c r="AN3342" t="e">
        <f t="shared" si="636"/>
        <v>#N/A</v>
      </c>
      <c r="AO3342" s="261" t="e">
        <f t="shared" si="637"/>
        <v>#N/A</v>
      </c>
      <c r="AP3342" s="261" t="e">
        <f t="shared" si="638"/>
        <v>#N/A</v>
      </c>
      <c r="AQ3342" s="261" t="e">
        <f t="shared" si="639"/>
        <v>#N/A</v>
      </c>
      <c r="BB3342">
        <f t="shared" si="642"/>
        <v>0</v>
      </c>
      <c r="BC3342">
        <f t="shared" si="640"/>
        <v>0</v>
      </c>
      <c r="BD3342" s="28">
        <f t="shared" si="641"/>
        <v>0</v>
      </c>
    </row>
    <row r="3343" spans="37:56" x14ac:dyDescent="0.25">
      <c r="AK3343">
        <v>0</v>
      </c>
      <c r="AL3343" t="e">
        <f t="shared" si="634"/>
        <v>#N/A</v>
      </c>
      <c r="AM3343" t="e">
        <f t="shared" si="635"/>
        <v>#N/A</v>
      </c>
      <c r="AN3343" t="e">
        <f t="shared" si="636"/>
        <v>#N/A</v>
      </c>
      <c r="AO3343" s="261" t="e">
        <f t="shared" si="637"/>
        <v>#N/A</v>
      </c>
      <c r="AP3343" s="261" t="e">
        <f t="shared" si="638"/>
        <v>#N/A</v>
      </c>
      <c r="AQ3343" s="261" t="e">
        <f t="shared" si="639"/>
        <v>#N/A</v>
      </c>
      <c r="BB3343">
        <f t="shared" si="642"/>
        <v>0</v>
      </c>
      <c r="BC3343">
        <f t="shared" si="640"/>
        <v>0</v>
      </c>
      <c r="BD3343" s="28">
        <f t="shared" si="641"/>
        <v>0</v>
      </c>
    </row>
    <row r="3344" spans="37:56" x14ac:dyDescent="0.25">
      <c r="AK3344">
        <v>0</v>
      </c>
      <c r="AL3344" t="e">
        <f t="shared" si="634"/>
        <v>#N/A</v>
      </c>
      <c r="AM3344" t="e">
        <f t="shared" si="635"/>
        <v>#N/A</v>
      </c>
      <c r="AN3344" t="e">
        <f t="shared" si="636"/>
        <v>#N/A</v>
      </c>
      <c r="AO3344" s="261" t="e">
        <f t="shared" si="637"/>
        <v>#N/A</v>
      </c>
      <c r="AP3344" s="261" t="e">
        <f t="shared" si="638"/>
        <v>#N/A</v>
      </c>
      <c r="AQ3344" s="261" t="e">
        <f t="shared" si="639"/>
        <v>#N/A</v>
      </c>
      <c r="BB3344">
        <f t="shared" si="642"/>
        <v>0</v>
      </c>
      <c r="BC3344">
        <f t="shared" si="640"/>
        <v>0</v>
      </c>
      <c r="BD3344" s="28">
        <f t="shared" si="641"/>
        <v>0</v>
      </c>
    </row>
    <row r="3345" spans="37:56" x14ac:dyDescent="0.25">
      <c r="AK3345">
        <v>0</v>
      </c>
      <c r="AL3345" t="e">
        <f t="shared" si="634"/>
        <v>#N/A</v>
      </c>
      <c r="AM3345" t="e">
        <f t="shared" si="635"/>
        <v>#N/A</v>
      </c>
      <c r="AN3345" t="e">
        <f t="shared" si="636"/>
        <v>#N/A</v>
      </c>
      <c r="AO3345" s="261" t="e">
        <f t="shared" si="637"/>
        <v>#N/A</v>
      </c>
      <c r="AP3345" s="261" t="e">
        <f t="shared" si="638"/>
        <v>#N/A</v>
      </c>
      <c r="AQ3345" s="261" t="e">
        <f t="shared" si="639"/>
        <v>#N/A</v>
      </c>
      <c r="BB3345">
        <f t="shared" si="642"/>
        <v>0</v>
      </c>
      <c r="BC3345">
        <f t="shared" si="640"/>
        <v>0</v>
      </c>
      <c r="BD3345" s="28">
        <f t="shared" si="641"/>
        <v>0</v>
      </c>
    </row>
    <row r="3346" spans="37:56" x14ac:dyDescent="0.25">
      <c r="AK3346">
        <v>0</v>
      </c>
      <c r="AL3346" t="e">
        <f t="shared" si="634"/>
        <v>#N/A</v>
      </c>
      <c r="AM3346" t="e">
        <f t="shared" si="635"/>
        <v>#N/A</v>
      </c>
      <c r="AN3346" t="e">
        <f t="shared" si="636"/>
        <v>#N/A</v>
      </c>
      <c r="AO3346" s="261" t="e">
        <f t="shared" si="637"/>
        <v>#N/A</v>
      </c>
      <c r="AP3346" s="261" t="e">
        <f t="shared" si="638"/>
        <v>#N/A</v>
      </c>
      <c r="AQ3346" s="261" t="e">
        <f t="shared" si="639"/>
        <v>#N/A</v>
      </c>
      <c r="BB3346">
        <f t="shared" si="642"/>
        <v>0</v>
      </c>
      <c r="BC3346">
        <f t="shared" si="640"/>
        <v>0</v>
      </c>
      <c r="BD3346" s="28">
        <f t="shared" si="641"/>
        <v>0</v>
      </c>
    </row>
    <row r="3347" spans="37:56" x14ac:dyDescent="0.25">
      <c r="AK3347">
        <v>0</v>
      </c>
      <c r="AL3347" t="e">
        <f t="shared" si="634"/>
        <v>#N/A</v>
      </c>
      <c r="AM3347" t="e">
        <f t="shared" si="635"/>
        <v>#N/A</v>
      </c>
      <c r="AN3347" t="e">
        <f t="shared" si="636"/>
        <v>#N/A</v>
      </c>
      <c r="AO3347" s="261" t="e">
        <f t="shared" si="637"/>
        <v>#N/A</v>
      </c>
      <c r="AP3347" s="261" t="e">
        <f t="shared" si="638"/>
        <v>#N/A</v>
      </c>
      <c r="AQ3347" s="261" t="e">
        <f t="shared" si="639"/>
        <v>#N/A</v>
      </c>
      <c r="BB3347">
        <f t="shared" si="642"/>
        <v>0</v>
      </c>
      <c r="BC3347">
        <f t="shared" si="640"/>
        <v>0</v>
      </c>
      <c r="BD3347" s="28">
        <f t="shared" si="641"/>
        <v>0</v>
      </c>
    </row>
    <row r="3348" spans="37:56" x14ac:dyDescent="0.25">
      <c r="AK3348">
        <v>0</v>
      </c>
      <c r="AL3348" t="e">
        <f t="shared" si="634"/>
        <v>#N/A</v>
      </c>
      <c r="AM3348" t="e">
        <f t="shared" si="635"/>
        <v>#N/A</v>
      </c>
      <c r="AN3348" t="e">
        <f t="shared" si="636"/>
        <v>#N/A</v>
      </c>
      <c r="AO3348" s="261" t="e">
        <f t="shared" si="637"/>
        <v>#N/A</v>
      </c>
      <c r="AP3348" s="261" t="e">
        <f t="shared" si="638"/>
        <v>#N/A</v>
      </c>
      <c r="AQ3348" s="261" t="e">
        <f t="shared" si="639"/>
        <v>#N/A</v>
      </c>
      <c r="BB3348">
        <f t="shared" si="642"/>
        <v>0</v>
      </c>
      <c r="BC3348">
        <f t="shared" si="640"/>
        <v>0</v>
      </c>
      <c r="BD3348" s="28">
        <f t="shared" si="641"/>
        <v>0</v>
      </c>
    </row>
    <row r="3349" spans="37:56" x14ac:dyDescent="0.25">
      <c r="AK3349">
        <v>0</v>
      </c>
      <c r="AL3349" t="e">
        <f t="shared" si="634"/>
        <v>#N/A</v>
      </c>
      <c r="AM3349" t="e">
        <f t="shared" si="635"/>
        <v>#N/A</v>
      </c>
      <c r="AN3349" t="e">
        <f t="shared" si="636"/>
        <v>#N/A</v>
      </c>
      <c r="AO3349" s="261" t="e">
        <f t="shared" si="637"/>
        <v>#N/A</v>
      </c>
      <c r="AP3349" s="261" t="e">
        <f t="shared" si="638"/>
        <v>#N/A</v>
      </c>
      <c r="AQ3349" s="261" t="e">
        <f t="shared" si="639"/>
        <v>#N/A</v>
      </c>
      <c r="BB3349">
        <f t="shared" si="642"/>
        <v>0</v>
      </c>
      <c r="BC3349">
        <f t="shared" si="640"/>
        <v>0</v>
      </c>
      <c r="BD3349" s="28">
        <f t="shared" si="641"/>
        <v>0</v>
      </c>
    </row>
    <row r="3350" spans="37:56" x14ac:dyDescent="0.25">
      <c r="AK3350">
        <v>0</v>
      </c>
      <c r="AL3350" t="e">
        <f t="shared" si="634"/>
        <v>#N/A</v>
      </c>
      <c r="AM3350" t="e">
        <f t="shared" si="635"/>
        <v>#N/A</v>
      </c>
      <c r="AN3350" t="e">
        <f t="shared" si="636"/>
        <v>#N/A</v>
      </c>
      <c r="AO3350" s="261" t="e">
        <f t="shared" si="637"/>
        <v>#N/A</v>
      </c>
      <c r="AP3350" s="261" t="e">
        <f t="shared" si="638"/>
        <v>#N/A</v>
      </c>
      <c r="AQ3350" s="261" t="e">
        <f t="shared" si="639"/>
        <v>#N/A</v>
      </c>
      <c r="BB3350">
        <f t="shared" si="642"/>
        <v>0</v>
      </c>
      <c r="BC3350">
        <f t="shared" si="640"/>
        <v>0</v>
      </c>
      <c r="BD3350" s="28">
        <f t="shared" si="641"/>
        <v>0</v>
      </c>
    </row>
    <row r="3351" spans="37:56" x14ac:dyDescent="0.25">
      <c r="AK3351">
        <v>0</v>
      </c>
      <c r="AL3351" t="e">
        <f t="shared" si="634"/>
        <v>#N/A</v>
      </c>
      <c r="AM3351" t="e">
        <f t="shared" si="635"/>
        <v>#N/A</v>
      </c>
      <c r="AN3351" t="e">
        <f t="shared" si="636"/>
        <v>#N/A</v>
      </c>
      <c r="AO3351" s="261" t="e">
        <f t="shared" si="637"/>
        <v>#N/A</v>
      </c>
      <c r="AP3351" s="261" t="e">
        <f t="shared" si="638"/>
        <v>#N/A</v>
      </c>
      <c r="AQ3351" s="261" t="e">
        <f t="shared" si="639"/>
        <v>#N/A</v>
      </c>
      <c r="BB3351">
        <f t="shared" si="642"/>
        <v>0</v>
      </c>
      <c r="BC3351">
        <f t="shared" si="640"/>
        <v>0</v>
      </c>
      <c r="BD3351" s="28">
        <f t="shared" si="641"/>
        <v>0</v>
      </c>
    </row>
    <row r="3352" spans="37:56" x14ac:dyDescent="0.25">
      <c r="AK3352">
        <v>0</v>
      </c>
      <c r="AL3352" t="e">
        <f t="shared" si="634"/>
        <v>#N/A</v>
      </c>
      <c r="AM3352" t="e">
        <f t="shared" si="635"/>
        <v>#N/A</v>
      </c>
      <c r="AN3352" t="e">
        <f t="shared" si="636"/>
        <v>#N/A</v>
      </c>
      <c r="AO3352" s="261" t="e">
        <f t="shared" si="637"/>
        <v>#N/A</v>
      </c>
      <c r="AP3352" s="261" t="e">
        <f t="shared" si="638"/>
        <v>#N/A</v>
      </c>
      <c r="AQ3352" s="261" t="e">
        <f t="shared" si="639"/>
        <v>#N/A</v>
      </c>
      <c r="BB3352">
        <f t="shared" si="642"/>
        <v>0</v>
      </c>
      <c r="BC3352">
        <f t="shared" si="640"/>
        <v>0</v>
      </c>
      <c r="BD3352" s="28">
        <f t="shared" si="641"/>
        <v>0</v>
      </c>
    </row>
    <row r="3353" spans="37:56" x14ac:dyDescent="0.25">
      <c r="AK3353">
        <v>0</v>
      </c>
      <c r="AL3353" t="e">
        <f t="shared" si="634"/>
        <v>#N/A</v>
      </c>
      <c r="AM3353" t="e">
        <f t="shared" si="635"/>
        <v>#N/A</v>
      </c>
      <c r="AN3353" t="e">
        <f t="shared" si="636"/>
        <v>#N/A</v>
      </c>
      <c r="AO3353" s="261" t="e">
        <f t="shared" si="637"/>
        <v>#N/A</v>
      </c>
      <c r="AP3353" s="261" t="e">
        <f t="shared" si="638"/>
        <v>#N/A</v>
      </c>
      <c r="AQ3353" s="261" t="e">
        <f t="shared" si="639"/>
        <v>#N/A</v>
      </c>
      <c r="BB3353">
        <f t="shared" si="642"/>
        <v>0</v>
      </c>
      <c r="BC3353">
        <f t="shared" si="640"/>
        <v>0</v>
      </c>
      <c r="BD3353" s="28">
        <f t="shared" si="641"/>
        <v>0</v>
      </c>
    </row>
    <row r="3354" spans="37:56" x14ac:dyDescent="0.25">
      <c r="AK3354">
        <v>0</v>
      </c>
      <c r="AL3354" t="e">
        <f t="shared" si="634"/>
        <v>#N/A</v>
      </c>
      <c r="AM3354" t="e">
        <f t="shared" si="635"/>
        <v>#N/A</v>
      </c>
      <c r="AN3354" t="e">
        <f t="shared" si="636"/>
        <v>#N/A</v>
      </c>
      <c r="AO3354" s="261" t="e">
        <f t="shared" si="637"/>
        <v>#N/A</v>
      </c>
      <c r="AP3354" s="261" t="e">
        <f t="shared" si="638"/>
        <v>#N/A</v>
      </c>
      <c r="AQ3354" s="261" t="e">
        <f t="shared" si="639"/>
        <v>#N/A</v>
      </c>
      <c r="BB3354">
        <f t="shared" si="642"/>
        <v>0</v>
      </c>
      <c r="BC3354">
        <f t="shared" si="640"/>
        <v>0</v>
      </c>
      <c r="BD3354" s="28">
        <f t="shared" si="641"/>
        <v>0</v>
      </c>
    </row>
    <row r="3355" spans="37:56" x14ac:dyDescent="0.25">
      <c r="AK3355">
        <v>0</v>
      </c>
      <c r="AL3355" t="e">
        <f t="shared" si="634"/>
        <v>#N/A</v>
      </c>
      <c r="AM3355" t="e">
        <f t="shared" si="635"/>
        <v>#N/A</v>
      </c>
      <c r="AN3355" t="e">
        <f t="shared" si="636"/>
        <v>#N/A</v>
      </c>
      <c r="AO3355" s="261" t="e">
        <f t="shared" si="637"/>
        <v>#N/A</v>
      </c>
      <c r="AP3355" s="261" t="e">
        <f t="shared" si="638"/>
        <v>#N/A</v>
      </c>
      <c r="AQ3355" s="261" t="e">
        <f t="shared" si="639"/>
        <v>#N/A</v>
      </c>
      <c r="BB3355">
        <f t="shared" si="642"/>
        <v>0</v>
      </c>
      <c r="BC3355">
        <f t="shared" si="640"/>
        <v>0</v>
      </c>
      <c r="BD3355" s="28">
        <f t="shared" si="641"/>
        <v>0</v>
      </c>
    </row>
    <row r="3356" spans="37:56" x14ac:dyDescent="0.25">
      <c r="AK3356">
        <v>0</v>
      </c>
      <c r="AL3356" t="e">
        <f t="shared" si="634"/>
        <v>#N/A</v>
      </c>
      <c r="AM3356" t="e">
        <f t="shared" si="635"/>
        <v>#N/A</v>
      </c>
      <c r="AN3356" t="e">
        <f t="shared" si="636"/>
        <v>#N/A</v>
      </c>
      <c r="AO3356" s="261" t="e">
        <f t="shared" si="637"/>
        <v>#N/A</v>
      </c>
      <c r="AP3356" s="261" t="e">
        <f t="shared" si="638"/>
        <v>#N/A</v>
      </c>
      <c r="AQ3356" s="261" t="e">
        <f t="shared" si="639"/>
        <v>#N/A</v>
      </c>
      <c r="BB3356">
        <f t="shared" si="642"/>
        <v>0</v>
      </c>
      <c r="BC3356">
        <f t="shared" si="640"/>
        <v>0</v>
      </c>
      <c r="BD3356" s="28">
        <f t="shared" si="641"/>
        <v>0</v>
      </c>
    </row>
    <row r="3357" spans="37:56" x14ac:dyDescent="0.25">
      <c r="AK3357">
        <v>0</v>
      </c>
      <c r="AL3357" t="e">
        <f t="shared" si="634"/>
        <v>#N/A</v>
      </c>
      <c r="AM3357" t="e">
        <f t="shared" si="635"/>
        <v>#N/A</v>
      </c>
      <c r="AN3357" t="e">
        <f t="shared" si="636"/>
        <v>#N/A</v>
      </c>
      <c r="AO3357" s="261" t="e">
        <f t="shared" si="637"/>
        <v>#N/A</v>
      </c>
      <c r="AP3357" s="261" t="e">
        <f t="shared" si="638"/>
        <v>#N/A</v>
      </c>
      <c r="AQ3357" s="261" t="e">
        <f t="shared" si="639"/>
        <v>#N/A</v>
      </c>
      <c r="BB3357">
        <f t="shared" si="642"/>
        <v>0</v>
      </c>
      <c r="BC3357">
        <f t="shared" si="640"/>
        <v>0</v>
      </c>
      <c r="BD3357" s="28">
        <f t="shared" si="641"/>
        <v>0</v>
      </c>
    </row>
    <row r="3358" spans="37:56" x14ac:dyDescent="0.25">
      <c r="AK3358">
        <v>0</v>
      </c>
      <c r="AL3358" t="e">
        <f t="shared" si="634"/>
        <v>#N/A</v>
      </c>
      <c r="AM3358" t="e">
        <f t="shared" si="635"/>
        <v>#N/A</v>
      </c>
      <c r="AN3358" t="e">
        <f t="shared" si="636"/>
        <v>#N/A</v>
      </c>
      <c r="AO3358" s="261" t="e">
        <f t="shared" si="637"/>
        <v>#N/A</v>
      </c>
      <c r="AP3358" s="261" t="e">
        <f t="shared" si="638"/>
        <v>#N/A</v>
      </c>
      <c r="AQ3358" s="261" t="e">
        <f t="shared" si="639"/>
        <v>#N/A</v>
      </c>
      <c r="BB3358">
        <f t="shared" si="642"/>
        <v>0</v>
      </c>
      <c r="BC3358">
        <f t="shared" si="640"/>
        <v>0</v>
      </c>
      <c r="BD3358" s="28">
        <f t="shared" si="641"/>
        <v>0</v>
      </c>
    </row>
    <row r="3359" spans="37:56" x14ac:dyDescent="0.25">
      <c r="AK3359">
        <v>0</v>
      </c>
      <c r="AL3359" t="e">
        <f t="shared" si="634"/>
        <v>#N/A</v>
      </c>
      <c r="AM3359" t="e">
        <f t="shared" si="635"/>
        <v>#N/A</v>
      </c>
      <c r="AN3359" t="e">
        <f t="shared" si="636"/>
        <v>#N/A</v>
      </c>
      <c r="AO3359" s="261" t="e">
        <f t="shared" si="637"/>
        <v>#N/A</v>
      </c>
      <c r="AP3359" s="261" t="e">
        <f t="shared" si="638"/>
        <v>#N/A</v>
      </c>
      <c r="AQ3359" s="261" t="e">
        <f t="shared" si="639"/>
        <v>#N/A</v>
      </c>
      <c r="BB3359">
        <f t="shared" si="642"/>
        <v>0</v>
      </c>
      <c r="BC3359">
        <f t="shared" si="640"/>
        <v>0</v>
      </c>
      <c r="BD3359" s="28">
        <f t="shared" si="641"/>
        <v>0</v>
      </c>
    </row>
    <row r="3360" spans="37:56" x14ac:dyDescent="0.25">
      <c r="AK3360">
        <v>0</v>
      </c>
      <c r="AL3360" t="e">
        <f t="shared" si="634"/>
        <v>#N/A</v>
      </c>
      <c r="AM3360" t="e">
        <f t="shared" si="635"/>
        <v>#N/A</v>
      </c>
      <c r="AN3360" t="e">
        <f t="shared" si="636"/>
        <v>#N/A</v>
      </c>
      <c r="AO3360" s="261" t="e">
        <f t="shared" si="637"/>
        <v>#N/A</v>
      </c>
      <c r="AP3360" s="261" t="e">
        <f t="shared" si="638"/>
        <v>#N/A</v>
      </c>
      <c r="AQ3360" s="261" t="e">
        <f t="shared" si="639"/>
        <v>#N/A</v>
      </c>
      <c r="BB3360">
        <f t="shared" si="642"/>
        <v>0</v>
      </c>
      <c r="BC3360">
        <f t="shared" si="640"/>
        <v>0</v>
      </c>
      <c r="BD3360" s="28">
        <f t="shared" si="641"/>
        <v>0</v>
      </c>
    </row>
    <row r="3361" spans="37:56" x14ac:dyDescent="0.25">
      <c r="AK3361">
        <v>0</v>
      </c>
      <c r="AL3361" t="e">
        <f t="shared" si="634"/>
        <v>#N/A</v>
      </c>
      <c r="AM3361" t="e">
        <f t="shared" si="635"/>
        <v>#N/A</v>
      </c>
      <c r="AN3361" t="e">
        <f t="shared" si="636"/>
        <v>#N/A</v>
      </c>
      <c r="AO3361" s="261" t="e">
        <f t="shared" si="637"/>
        <v>#N/A</v>
      </c>
      <c r="AP3361" s="261" t="e">
        <f t="shared" si="638"/>
        <v>#N/A</v>
      </c>
      <c r="AQ3361" s="261" t="e">
        <f t="shared" si="639"/>
        <v>#N/A</v>
      </c>
      <c r="BB3361">
        <f t="shared" si="642"/>
        <v>0</v>
      </c>
      <c r="BC3361">
        <f t="shared" si="640"/>
        <v>0</v>
      </c>
      <c r="BD3361" s="28">
        <f t="shared" si="641"/>
        <v>0</v>
      </c>
    </row>
    <row r="3362" spans="37:56" x14ac:dyDescent="0.25">
      <c r="AK3362">
        <v>0</v>
      </c>
      <c r="AL3362" t="e">
        <f t="shared" si="634"/>
        <v>#N/A</v>
      </c>
      <c r="AM3362" t="e">
        <f t="shared" si="635"/>
        <v>#N/A</v>
      </c>
      <c r="AN3362" t="e">
        <f t="shared" si="636"/>
        <v>#N/A</v>
      </c>
      <c r="AO3362" s="261" t="e">
        <f t="shared" si="637"/>
        <v>#N/A</v>
      </c>
      <c r="AP3362" s="261" t="e">
        <f t="shared" si="638"/>
        <v>#N/A</v>
      </c>
      <c r="AQ3362" s="261" t="e">
        <f t="shared" si="639"/>
        <v>#N/A</v>
      </c>
      <c r="BB3362">
        <f t="shared" si="642"/>
        <v>0</v>
      </c>
      <c r="BC3362">
        <f t="shared" si="640"/>
        <v>0</v>
      </c>
      <c r="BD3362" s="28">
        <f t="shared" si="641"/>
        <v>0</v>
      </c>
    </row>
    <row r="3363" spans="37:56" x14ac:dyDescent="0.25">
      <c r="AK3363">
        <v>0</v>
      </c>
      <c r="AL3363" t="e">
        <f t="shared" si="634"/>
        <v>#N/A</v>
      </c>
      <c r="AM3363" t="e">
        <f t="shared" si="635"/>
        <v>#N/A</v>
      </c>
      <c r="AN3363" t="e">
        <f t="shared" si="636"/>
        <v>#N/A</v>
      </c>
      <c r="AO3363" s="261" t="e">
        <f t="shared" si="637"/>
        <v>#N/A</v>
      </c>
      <c r="AP3363" s="261" t="e">
        <f t="shared" si="638"/>
        <v>#N/A</v>
      </c>
      <c r="AQ3363" s="261" t="e">
        <f t="shared" si="639"/>
        <v>#N/A</v>
      </c>
      <c r="BB3363">
        <f t="shared" si="642"/>
        <v>0</v>
      </c>
      <c r="BC3363">
        <f t="shared" si="640"/>
        <v>0</v>
      </c>
      <c r="BD3363" s="28">
        <f t="shared" si="641"/>
        <v>0</v>
      </c>
    </row>
    <row r="3364" spans="37:56" x14ac:dyDescent="0.25">
      <c r="AK3364">
        <v>0</v>
      </c>
      <c r="AL3364" t="e">
        <f t="shared" si="634"/>
        <v>#N/A</v>
      </c>
      <c r="AM3364" t="e">
        <f t="shared" si="635"/>
        <v>#N/A</v>
      </c>
      <c r="AN3364" t="e">
        <f t="shared" si="636"/>
        <v>#N/A</v>
      </c>
      <c r="AO3364" s="261" t="e">
        <f t="shared" si="637"/>
        <v>#N/A</v>
      </c>
      <c r="AP3364" s="261" t="e">
        <f t="shared" si="638"/>
        <v>#N/A</v>
      </c>
      <c r="AQ3364" s="261" t="e">
        <f t="shared" si="639"/>
        <v>#N/A</v>
      </c>
      <c r="BB3364">
        <f t="shared" si="642"/>
        <v>0</v>
      </c>
      <c r="BC3364">
        <f t="shared" si="640"/>
        <v>0</v>
      </c>
      <c r="BD3364" s="28">
        <f t="shared" si="641"/>
        <v>0</v>
      </c>
    </row>
    <row r="3365" spans="37:56" x14ac:dyDescent="0.25">
      <c r="AK3365">
        <v>0</v>
      </c>
      <c r="AL3365" t="e">
        <f t="shared" si="634"/>
        <v>#N/A</v>
      </c>
      <c r="AM3365" t="e">
        <f t="shared" si="635"/>
        <v>#N/A</v>
      </c>
      <c r="AN3365" t="e">
        <f t="shared" si="636"/>
        <v>#N/A</v>
      </c>
      <c r="AO3365" s="261" t="e">
        <f t="shared" si="637"/>
        <v>#N/A</v>
      </c>
      <c r="AP3365" s="261" t="e">
        <f t="shared" si="638"/>
        <v>#N/A</v>
      </c>
      <c r="AQ3365" s="261" t="e">
        <f t="shared" si="639"/>
        <v>#N/A</v>
      </c>
      <c r="BB3365">
        <f t="shared" si="642"/>
        <v>0</v>
      </c>
      <c r="BC3365">
        <f t="shared" si="640"/>
        <v>0</v>
      </c>
      <c r="BD3365" s="28">
        <f t="shared" si="641"/>
        <v>0</v>
      </c>
    </row>
    <row r="3366" spans="37:56" x14ac:dyDescent="0.25">
      <c r="AK3366">
        <v>0</v>
      </c>
      <c r="AL3366" t="e">
        <f t="shared" si="634"/>
        <v>#N/A</v>
      </c>
      <c r="AM3366" t="e">
        <f t="shared" si="635"/>
        <v>#N/A</v>
      </c>
      <c r="AN3366" t="e">
        <f t="shared" si="636"/>
        <v>#N/A</v>
      </c>
      <c r="AO3366" s="261" t="e">
        <f t="shared" si="637"/>
        <v>#N/A</v>
      </c>
      <c r="AP3366" s="261" t="e">
        <f t="shared" si="638"/>
        <v>#N/A</v>
      </c>
      <c r="AQ3366" s="261" t="e">
        <f t="shared" si="639"/>
        <v>#N/A</v>
      </c>
      <c r="BB3366">
        <f t="shared" si="642"/>
        <v>0</v>
      </c>
      <c r="BC3366">
        <f t="shared" si="640"/>
        <v>0</v>
      </c>
      <c r="BD3366" s="28">
        <f t="shared" si="641"/>
        <v>0</v>
      </c>
    </row>
    <row r="3367" spans="37:56" x14ac:dyDescent="0.25">
      <c r="AK3367">
        <v>0</v>
      </c>
      <c r="AL3367" t="e">
        <f t="shared" si="634"/>
        <v>#N/A</v>
      </c>
      <c r="AM3367" t="e">
        <f t="shared" si="635"/>
        <v>#N/A</v>
      </c>
      <c r="AN3367" t="e">
        <f t="shared" si="636"/>
        <v>#N/A</v>
      </c>
      <c r="AO3367" s="261" t="e">
        <f t="shared" si="637"/>
        <v>#N/A</v>
      </c>
      <c r="AP3367" s="261" t="e">
        <f t="shared" si="638"/>
        <v>#N/A</v>
      </c>
      <c r="AQ3367" s="261" t="e">
        <f t="shared" si="639"/>
        <v>#N/A</v>
      </c>
      <c r="BB3367">
        <f t="shared" si="642"/>
        <v>0</v>
      </c>
      <c r="BC3367">
        <f t="shared" si="640"/>
        <v>0</v>
      </c>
      <c r="BD3367" s="28">
        <f t="shared" si="641"/>
        <v>0</v>
      </c>
    </row>
    <row r="3368" spans="37:56" x14ac:dyDescent="0.25">
      <c r="AK3368">
        <v>0</v>
      </c>
      <c r="AL3368" t="e">
        <f t="shared" si="634"/>
        <v>#N/A</v>
      </c>
      <c r="AM3368" t="e">
        <f t="shared" si="635"/>
        <v>#N/A</v>
      </c>
      <c r="AN3368" t="e">
        <f t="shared" si="636"/>
        <v>#N/A</v>
      </c>
      <c r="AO3368" s="261" t="e">
        <f t="shared" si="637"/>
        <v>#N/A</v>
      </c>
      <c r="AP3368" s="261" t="e">
        <f t="shared" si="638"/>
        <v>#N/A</v>
      </c>
      <c r="AQ3368" s="261" t="e">
        <f t="shared" si="639"/>
        <v>#N/A</v>
      </c>
      <c r="BB3368">
        <f t="shared" si="642"/>
        <v>0</v>
      </c>
      <c r="BC3368">
        <f t="shared" si="640"/>
        <v>0</v>
      </c>
      <c r="BD3368" s="28">
        <f t="shared" si="641"/>
        <v>0</v>
      </c>
    </row>
    <row r="3369" spans="37:56" x14ac:dyDescent="0.25">
      <c r="AK3369">
        <v>0</v>
      </c>
      <c r="AL3369" t="e">
        <f t="shared" si="634"/>
        <v>#N/A</v>
      </c>
      <c r="AM3369" t="e">
        <f t="shared" si="635"/>
        <v>#N/A</v>
      </c>
      <c r="AN3369" t="e">
        <f t="shared" si="636"/>
        <v>#N/A</v>
      </c>
      <c r="AO3369" s="261" t="e">
        <f t="shared" si="637"/>
        <v>#N/A</v>
      </c>
      <c r="AP3369" s="261" t="e">
        <f t="shared" si="638"/>
        <v>#N/A</v>
      </c>
      <c r="AQ3369" s="261" t="e">
        <f t="shared" si="639"/>
        <v>#N/A</v>
      </c>
      <c r="BB3369">
        <f t="shared" si="642"/>
        <v>0</v>
      </c>
      <c r="BC3369">
        <f t="shared" si="640"/>
        <v>0</v>
      </c>
      <c r="BD3369" s="28">
        <f t="shared" si="641"/>
        <v>0</v>
      </c>
    </row>
    <row r="3370" spans="37:56" x14ac:dyDescent="0.25">
      <c r="AK3370">
        <v>0</v>
      </c>
      <c r="AL3370" t="e">
        <f t="shared" si="634"/>
        <v>#N/A</v>
      </c>
      <c r="AM3370" t="e">
        <f t="shared" si="635"/>
        <v>#N/A</v>
      </c>
      <c r="AN3370" t="e">
        <f t="shared" si="636"/>
        <v>#N/A</v>
      </c>
      <c r="AO3370" s="261" t="e">
        <f t="shared" si="637"/>
        <v>#N/A</v>
      </c>
      <c r="AP3370" s="261" t="e">
        <f t="shared" si="638"/>
        <v>#N/A</v>
      </c>
      <c r="AQ3370" s="261" t="e">
        <f t="shared" si="639"/>
        <v>#N/A</v>
      </c>
      <c r="BB3370">
        <f t="shared" si="642"/>
        <v>0</v>
      </c>
      <c r="BC3370">
        <f t="shared" si="640"/>
        <v>0</v>
      </c>
      <c r="BD3370" s="28">
        <f t="shared" si="641"/>
        <v>0</v>
      </c>
    </row>
    <row r="3371" spans="37:56" x14ac:dyDescent="0.25">
      <c r="AK3371">
        <v>0</v>
      </c>
      <c r="AL3371" t="e">
        <f t="shared" si="634"/>
        <v>#N/A</v>
      </c>
      <c r="AM3371" t="e">
        <f t="shared" si="635"/>
        <v>#N/A</v>
      </c>
      <c r="AN3371" t="e">
        <f t="shared" si="636"/>
        <v>#N/A</v>
      </c>
      <c r="AO3371" s="261" t="e">
        <f t="shared" si="637"/>
        <v>#N/A</v>
      </c>
      <c r="AP3371" s="261" t="e">
        <f t="shared" si="638"/>
        <v>#N/A</v>
      </c>
      <c r="AQ3371" s="261" t="e">
        <f t="shared" si="639"/>
        <v>#N/A</v>
      </c>
      <c r="BB3371">
        <f t="shared" si="642"/>
        <v>0</v>
      </c>
      <c r="BC3371">
        <f t="shared" si="640"/>
        <v>0</v>
      </c>
      <c r="BD3371" s="28">
        <f t="shared" si="641"/>
        <v>0</v>
      </c>
    </row>
    <row r="3372" spans="37:56" x14ac:dyDescent="0.25">
      <c r="AK3372">
        <v>0</v>
      </c>
      <c r="AL3372" t="e">
        <f t="shared" si="634"/>
        <v>#N/A</v>
      </c>
      <c r="AM3372" t="e">
        <f t="shared" si="635"/>
        <v>#N/A</v>
      </c>
      <c r="AN3372" t="e">
        <f t="shared" si="636"/>
        <v>#N/A</v>
      </c>
      <c r="AO3372" s="261" t="e">
        <f t="shared" si="637"/>
        <v>#N/A</v>
      </c>
      <c r="AP3372" s="261" t="e">
        <f t="shared" si="638"/>
        <v>#N/A</v>
      </c>
      <c r="AQ3372" s="261" t="e">
        <f t="shared" si="639"/>
        <v>#N/A</v>
      </c>
      <c r="BB3372">
        <f t="shared" si="642"/>
        <v>0</v>
      </c>
      <c r="BC3372">
        <f t="shared" si="640"/>
        <v>0</v>
      </c>
      <c r="BD3372" s="28">
        <f t="shared" si="641"/>
        <v>0</v>
      </c>
    </row>
    <row r="3373" spans="37:56" x14ac:dyDescent="0.25">
      <c r="AK3373">
        <v>0</v>
      </c>
      <c r="AL3373" t="e">
        <f t="shared" si="634"/>
        <v>#N/A</v>
      </c>
      <c r="AM3373" t="e">
        <f t="shared" si="635"/>
        <v>#N/A</v>
      </c>
      <c r="AN3373" t="e">
        <f t="shared" si="636"/>
        <v>#N/A</v>
      </c>
      <c r="AO3373" s="261" t="e">
        <f t="shared" si="637"/>
        <v>#N/A</v>
      </c>
      <c r="AP3373" s="261" t="e">
        <f t="shared" si="638"/>
        <v>#N/A</v>
      </c>
      <c r="AQ3373" s="261" t="e">
        <f t="shared" si="639"/>
        <v>#N/A</v>
      </c>
      <c r="BB3373">
        <f t="shared" si="642"/>
        <v>0</v>
      </c>
      <c r="BC3373">
        <f t="shared" si="640"/>
        <v>0</v>
      </c>
      <c r="BD3373" s="28">
        <f t="shared" si="641"/>
        <v>0</v>
      </c>
    </row>
    <row r="3374" spans="37:56" x14ac:dyDescent="0.25">
      <c r="AK3374">
        <v>0</v>
      </c>
      <c r="AL3374" t="e">
        <f t="shared" si="634"/>
        <v>#N/A</v>
      </c>
      <c r="AM3374" t="e">
        <f t="shared" si="635"/>
        <v>#N/A</v>
      </c>
      <c r="AN3374" t="e">
        <f t="shared" si="636"/>
        <v>#N/A</v>
      </c>
      <c r="AO3374" s="261" t="e">
        <f t="shared" si="637"/>
        <v>#N/A</v>
      </c>
      <c r="AP3374" s="261" t="e">
        <f t="shared" si="638"/>
        <v>#N/A</v>
      </c>
      <c r="AQ3374" s="261" t="e">
        <f t="shared" si="639"/>
        <v>#N/A</v>
      </c>
      <c r="BB3374">
        <f t="shared" si="642"/>
        <v>0</v>
      </c>
      <c r="BC3374">
        <f t="shared" si="640"/>
        <v>0</v>
      </c>
      <c r="BD3374" s="28">
        <f t="shared" si="641"/>
        <v>0</v>
      </c>
    </row>
    <row r="3375" spans="37:56" x14ac:dyDescent="0.25">
      <c r="AK3375">
        <v>0</v>
      </c>
      <c r="AL3375" t="e">
        <f t="shared" si="634"/>
        <v>#N/A</v>
      </c>
      <c r="AM3375" t="e">
        <f t="shared" si="635"/>
        <v>#N/A</v>
      </c>
      <c r="AN3375" t="e">
        <f t="shared" si="636"/>
        <v>#N/A</v>
      </c>
      <c r="AO3375" s="261" t="e">
        <f t="shared" si="637"/>
        <v>#N/A</v>
      </c>
      <c r="AP3375" s="261" t="e">
        <f t="shared" si="638"/>
        <v>#N/A</v>
      </c>
      <c r="AQ3375" s="261" t="e">
        <f t="shared" si="639"/>
        <v>#N/A</v>
      </c>
      <c r="BB3375">
        <f t="shared" si="642"/>
        <v>0</v>
      </c>
      <c r="BC3375">
        <f t="shared" si="640"/>
        <v>0</v>
      </c>
      <c r="BD3375" s="28">
        <f t="shared" si="641"/>
        <v>0</v>
      </c>
    </row>
    <row r="3376" spans="37:56" x14ac:dyDescent="0.25">
      <c r="AK3376">
        <v>0</v>
      </c>
      <c r="AL3376" t="e">
        <f t="shared" si="634"/>
        <v>#N/A</v>
      </c>
      <c r="AM3376" t="e">
        <f t="shared" si="635"/>
        <v>#N/A</v>
      </c>
      <c r="AN3376" t="e">
        <f t="shared" si="636"/>
        <v>#N/A</v>
      </c>
      <c r="AO3376" s="261" t="e">
        <f t="shared" si="637"/>
        <v>#N/A</v>
      </c>
      <c r="AP3376" s="261" t="e">
        <f t="shared" si="638"/>
        <v>#N/A</v>
      </c>
      <c r="AQ3376" s="261" t="e">
        <f t="shared" si="639"/>
        <v>#N/A</v>
      </c>
      <c r="BB3376">
        <f t="shared" si="642"/>
        <v>0</v>
      </c>
      <c r="BC3376">
        <f t="shared" si="640"/>
        <v>0</v>
      </c>
      <c r="BD3376" s="28">
        <f t="shared" si="641"/>
        <v>0</v>
      </c>
    </row>
    <row r="3377" spans="37:56" x14ac:dyDescent="0.25">
      <c r="AK3377">
        <v>0</v>
      </c>
      <c r="AL3377" t="e">
        <f t="shared" si="634"/>
        <v>#N/A</v>
      </c>
      <c r="AM3377" t="e">
        <f t="shared" si="635"/>
        <v>#N/A</v>
      </c>
      <c r="AN3377" t="e">
        <f t="shared" si="636"/>
        <v>#N/A</v>
      </c>
      <c r="AO3377" s="261" t="e">
        <f t="shared" si="637"/>
        <v>#N/A</v>
      </c>
      <c r="AP3377" s="261" t="e">
        <f t="shared" si="638"/>
        <v>#N/A</v>
      </c>
      <c r="AQ3377" s="261" t="e">
        <f t="shared" si="639"/>
        <v>#N/A</v>
      </c>
      <c r="BB3377">
        <f t="shared" si="642"/>
        <v>0</v>
      </c>
      <c r="BC3377">
        <f t="shared" si="640"/>
        <v>0</v>
      </c>
      <c r="BD3377" s="28">
        <f t="shared" si="641"/>
        <v>0</v>
      </c>
    </row>
    <row r="3378" spans="37:56" x14ac:dyDescent="0.25">
      <c r="AK3378">
        <v>0</v>
      </c>
      <c r="AL3378" t="e">
        <f t="shared" si="634"/>
        <v>#N/A</v>
      </c>
      <c r="AM3378" t="e">
        <f t="shared" si="635"/>
        <v>#N/A</v>
      </c>
      <c r="AN3378" t="e">
        <f t="shared" si="636"/>
        <v>#N/A</v>
      </c>
      <c r="AO3378" s="261" t="e">
        <f t="shared" si="637"/>
        <v>#N/A</v>
      </c>
      <c r="AP3378" s="261" t="e">
        <f t="shared" si="638"/>
        <v>#N/A</v>
      </c>
      <c r="AQ3378" s="261" t="e">
        <f t="shared" si="639"/>
        <v>#N/A</v>
      </c>
      <c r="BB3378">
        <f t="shared" si="642"/>
        <v>0</v>
      </c>
      <c r="BC3378">
        <f t="shared" si="640"/>
        <v>0</v>
      </c>
      <c r="BD3378" s="28">
        <f t="shared" si="641"/>
        <v>0</v>
      </c>
    </row>
    <row r="3379" spans="37:56" x14ac:dyDescent="0.25">
      <c r="AK3379">
        <v>0</v>
      </c>
      <c r="AL3379" t="e">
        <f t="shared" si="634"/>
        <v>#N/A</v>
      </c>
      <c r="AM3379" t="e">
        <f t="shared" si="635"/>
        <v>#N/A</v>
      </c>
      <c r="AN3379" t="e">
        <f t="shared" si="636"/>
        <v>#N/A</v>
      </c>
      <c r="AO3379" s="261" t="e">
        <f t="shared" si="637"/>
        <v>#N/A</v>
      </c>
      <c r="AP3379" s="261" t="e">
        <f t="shared" si="638"/>
        <v>#N/A</v>
      </c>
      <c r="AQ3379" s="261" t="e">
        <f t="shared" si="639"/>
        <v>#N/A</v>
      </c>
      <c r="BB3379">
        <f t="shared" si="642"/>
        <v>0</v>
      </c>
      <c r="BC3379">
        <f t="shared" si="640"/>
        <v>0</v>
      </c>
      <c r="BD3379" s="28">
        <f t="shared" si="641"/>
        <v>0</v>
      </c>
    </row>
    <row r="3380" spans="37:56" x14ac:dyDescent="0.25">
      <c r="AK3380">
        <v>0</v>
      </c>
      <c r="AL3380" t="e">
        <f t="shared" si="634"/>
        <v>#N/A</v>
      </c>
      <c r="AM3380" t="e">
        <f t="shared" si="635"/>
        <v>#N/A</v>
      </c>
      <c r="AN3380" t="e">
        <f t="shared" si="636"/>
        <v>#N/A</v>
      </c>
      <c r="AO3380" s="261" t="e">
        <f t="shared" si="637"/>
        <v>#N/A</v>
      </c>
      <c r="AP3380" s="261" t="e">
        <f t="shared" si="638"/>
        <v>#N/A</v>
      </c>
      <c r="AQ3380" s="261" t="e">
        <f t="shared" si="639"/>
        <v>#N/A</v>
      </c>
      <c r="BB3380">
        <f t="shared" si="642"/>
        <v>0</v>
      </c>
      <c r="BC3380">
        <f t="shared" si="640"/>
        <v>0</v>
      </c>
      <c r="BD3380" s="28">
        <f t="shared" si="641"/>
        <v>0</v>
      </c>
    </row>
    <row r="3381" spans="37:56" x14ac:dyDescent="0.25">
      <c r="AK3381">
        <v>0</v>
      </c>
      <c r="AL3381" t="e">
        <f t="shared" si="634"/>
        <v>#N/A</v>
      </c>
      <c r="AM3381" t="e">
        <f t="shared" si="635"/>
        <v>#N/A</v>
      </c>
      <c r="AN3381" t="e">
        <f t="shared" si="636"/>
        <v>#N/A</v>
      </c>
      <c r="AO3381" s="261" t="e">
        <f t="shared" si="637"/>
        <v>#N/A</v>
      </c>
      <c r="AP3381" s="261" t="e">
        <f t="shared" si="638"/>
        <v>#N/A</v>
      </c>
      <c r="AQ3381" s="261" t="e">
        <f t="shared" si="639"/>
        <v>#N/A</v>
      </c>
      <c r="BB3381">
        <f t="shared" si="642"/>
        <v>0</v>
      </c>
      <c r="BC3381">
        <f t="shared" si="640"/>
        <v>0</v>
      </c>
      <c r="BD3381" s="28">
        <f t="shared" si="641"/>
        <v>0</v>
      </c>
    </row>
    <row r="3382" spans="37:56" x14ac:dyDescent="0.25">
      <c r="AK3382">
        <v>0</v>
      </c>
      <c r="AL3382" t="e">
        <f t="shared" si="634"/>
        <v>#N/A</v>
      </c>
      <c r="AM3382" t="e">
        <f t="shared" si="635"/>
        <v>#N/A</v>
      </c>
      <c r="AN3382" t="e">
        <f t="shared" si="636"/>
        <v>#N/A</v>
      </c>
      <c r="AO3382" s="261" t="e">
        <f t="shared" si="637"/>
        <v>#N/A</v>
      </c>
      <c r="AP3382" s="261" t="e">
        <f t="shared" si="638"/>
        <v>#N/A</v>
      </c>
      <c r="AQ3382" s="261" t="e">
        <f t="shared" si="639"/>
        <v>#N/A</v>
      </c>
      <c r="BB3382">
        <f t="shared" si="642"/>
        <v>0</v>
      </c>
      <c r="BC3382">
        <f t="shared" si="640"/>
        <v>0</v>
      </c>
      <c r="BD3382" s="28">
        <f t="shared" si="641"/>
        <v>0</v>
      </c>
    </row>
    <row r="3383" spans="37:56" x14ac:dyDescent="0.25">
      <c r="AK3383">
        <v>0</v>
      </c>
      <c r="AL3383" t="e">
        <f t="shared" si="634"/>
        <v>#N/A</v>
      </c>
      <c r="AM3383" t="e">
        <f t="shared" si="635"/>
        <v>#N/A</v>
      </c>
      <c r="AN3383" t="e">
        <f t="shared" si="636"/>
        <v>#N/A</v>
      </c>
      <c r="AO3383" s="261" t="e">
        <f t="shared" si="637"/>
        <v>#N/A</v>
      </c>
      <c r="AP3383" s="261" t="e">
        <f t="shared" si="638"/>
        <v>#N/A</v>
      </c>
      <c r="AQ3383" s="261" t="e">
        <f t="shared" si="639"/>
        <v>#N/A</v>
      </c>
      <c r="BB3383">
        <f t="shared" si="642"/>
        <v>0</v>
      </c>
      <c r="BC3383">
        <f t="shared" si="640"/>
        <v>0</v>
      </c>
      <c r="BD3383" s="28">
        <f t="shared" si="641"/>
        <v>0</v>
      </c>
    </row>
    <row r="3384" spans="37:56" x14ac:dyDescent="0.25">
      <c r="AK3384">
        <v>0</v>
      </c>
      <c r="AL3384" t="e">
        <f t="shared" si="634"/>
        <v>#N/A</v>
      </c>
      <c r="AM3384" t="e">
        <f t="shared" si="635"/>
        <v>#N/A</v>
      </c>
      <c r="AN3384" t="e">
        <f t="shared" si="636"/>
        <v>#N/A</v>
      </c>
      <c r="AO3384" s="261" t="e">
        <f t="shared" si="637"/>
        <v>#N/A</v>
      </c>
      <c r="AP3384" s="261" t="e">
        <f t="shared" si="638"/>
        <v>#N/A</v>
      </c>
      <c r="AQ3384" s="261" t="e">
        <f t="shared" si="639"/>
        <v>#N/A</v>
      </c>
      <c r="BB3384">
        <f t="shared" si="642"/>
        <v>0</v>
      </c>
      <c r="BC3384">
        <f t="shared" si="640"/>
        <v>0</v>
      </c>
      <c r="BD3384" s="28">
        <f t="shared" si="641"/>
        <v>0</v>
      </c>
    </row>
    <row r="3385" spans="37:56" x14ac:dyDescent="0.25">
      <c r="AK3385">
        <v>0</v>
      </c>
      <c r="AL3385" t="e">
        <f t="shared" si="634"/>
        <v>#N/A</v>
      </c>
      <c r="AM3385" t="e">
        <f t="shared" si="635"/>
        <v>#N/A</v>
      </c>
      <c r="AN3385" t="e">
        <f t="shared" si="636"/>
        <v>#N/A</v>
      </c>
      <c r="AO3385" s="261" t="e">
        <f t="shared" si="637"/>
        <v>#N/A</v>
      </c>
      <c r="AP3385" s="261" t="e">
        <f t="shared" si="638"/>
        <v>#N/A</v>
      </c>
      <c r="AQ3385" s="261" t="e">
        <f t="shared" si="639"/>
        <v>#N/A</v>
      </c>
      <c r="BB3385">
        <f t="shared" si="642"/>
        <v>0</v>
      </c>
      <c r="BC3385">
        <f t="shared" si="640"/>
        <v>0</v>
      </c>
      <c r="BD3385" s="28">
        <f t="shared" si="641"/>
        <v>0</v>
      </c>
    </row>
    <row r="3386" spans="37:56" x14ac:dyDescent="0.25">
      <c r="AK3386">
        <v>0</v>
      </c>
      <c r="AL3386" t="e">
        <f t="shared" si="634"/>
        <v>#N/A</v>
      </c>
      <c r="AM3386" t="e">
        <f t="shared" si="635"/>
        <v>#N/A</v>
      </c>
      <c r="AN3386" t="e">
        <f t="shared" si="636"/>
        <v>#N/A</v>
      </c>
      <c r="AO3386" s="261" t="e">
        <f t="shared" si="637"/>
        <v>#N/A</v>
      </c>
      <c r="AP3386" s="261" t="e">
        <f t="shared" si="638"/>
        <v>#N/A</v>
      </c>
      <c r="AQ3386" s="261" t="e">
        <f t="shared" si="639"/>
        <v>#N/A</v>
      </c>
      <c r="BB3386">
        <f t="shared" si="642"/>
        <v>0</v>
      </c>
      <c r="BC3386">
        <f t="shared" si="640"/>
        <v>0</v>
      </c>
      <c r="BD3386" s="28">
        <f t="shared" si="641"/>
        <v>0</v>
      </c>
    </row>
    <row r="3387" spans="37:56" x14ac:dyDescent="0.25">
      <c r="AK3387">
        <v>0</v>
      </c>
      <c r="AL3387" t="e">
        <f t="shared" si="634"/>
        <v>#N/A</v>
      </c>
      <c r="AM3387" t="e">
        <f t="shared" si="635"/>
        <v>#N/A</v>
      </c>
      <c r="AN3387" t="e">
        <f t="shared" si="636"/>
        <v>#N/A</v>
      </c>
      <c r="AO3387" s="261" t="e">
        <f t="shared" si="637"/>
        <v>#N/A</v>
      </c>
      <c r="AP3387" s="261" t="e">
        <f t="shared" si="638"/>
        <v>#N/A</v>
      </c>
      <c r="AQ3387" s="261" t="e">
        <f t="shared" si="639"/>
        <v>#N/A</v>
      </c>
      <c r="BB3387">
        <f t="shared" si="642"/>
        <v>0</v>
      </c>
      <c r="BC3387">
        <f t="shared" si="640"/>
        <v>0</v>
      </c>
      <c r="BD3387" s="28">
        <f t="shared" si="641"/>
        <v>0</v>
      </c>
    </row>
    <row r="3388" spans="37:56" x14ac:dyDescent="0.25">
      <c r="AK3388">
        <v>0</v>
      </c>
      <c r="AL3388" t="e">
        <f t="shared" si="634"/>
        <v>#N/A</v>
      </c>
      <c r="AM3388" t="e">
        <f t="shared" si="635"/>
        <v>#N/A</v>
      </c>
      <c r="AN3388" t="e">
        <f t="shared" si="636"/>
        <v>#N/A</v>
      </c>
      <c r="AO3388" s="261" t="e">
        <f t="shared" si="637"/>
        <v>#N/A</v>
      </c>
      <c r="AP3388" s="261" t="e">
        <f t="shared" si="638"/>
        <v>#N/A</v>
      </c>
      <c r="AQ3388" s="261" t="e">
        <f t="shared" si="639"/>
        <v>#N/A</v>
      </c>
      <c r="BB3388">
        <f t="shared" si="642"/>
        <v>0</v>
      </c>
      <c r="BC3388">
        <f t="shared" si="640"/>
        <v>0</v>
      </c>
      <c r="BD3388" s="28">
        <f t="shared" si="641"/>
        <v>0</v>
      </c>
    </row>
    <row r="3389" spans="37:56" x14ac:dyDescent="0.25">
      <c r="AK3389">
        <v>0</v>
      </c>
      <c r="AL3389" t="e">
        <f t="shared" si="634"/>
        <v>#N/A</v>
      </c>
      <c r="AM3389" t="e">
        <f t="shared" si="635"/>
        <v>#N/A</v>
      </c>
      <c r="AN3389" t="e">
        <f t="shared" si="636"/>
        <v>#N/A</v>
      </c>
      <c r="AO3389" s="261" t="e">
        <f t="shared" si="637"/>
        <v>#N/A</v>
      </c>
      <c r="AP3389" s="261" t="e">
        <f t="shared" si="638"/>
        <v>#N/A</v>
      </c>
      <c r="AQ3389" s="261" t="e">
        <f t="shared" si="639"/>
        <v>#N/A</v>
      </c>
      <c r="BB3389">
        <f t="shared" si="642"/>
        <v>0</v>
      </c>
      <c r="BC3389">
        <f t="shared" si="640"/>
        <v>0</v>
      </c>
      <c r="BD3389" s="28">
        <f t="shared" si="641"/>
        <v>0</v>
      </c>
    </row>
    <row r="3390" spans="37:56" x14ac:dyDescent="0.25">
      <c r="AK3390">
        <v>0</v>
      </c>
      <c r="AL3390" t="e">
        <f t="shared" si="634"/>
        <v>#N/A</v>
      </c>
      <c r="AM3390" t="e">
        <f t="shared" si="635"/>
        <v>#N/A</v>
      </c>
      <c r="AN3390" t="e">
        <f t="shared" si="636"/>
        <v>#N/A</v>
      </c>
      <c r="AO3390" s="261" t="e">
        <f t="shared" si="637"/>
        <v>#N/A</v>
      </c>
      <c r="AP3390" s="261" t="e">
        <f t="shared" si="638"/>
        <v>#N/A</v>
      </c>
      <c r="AQ3390" s="261" t="e">
        <f t="shared" si="639"/>
        <v>#N/A</v>
      </c>
      <c r="BB3390">
        <f t="shared" si="642"/>
        <v>0</v>
      </c>
      <c r="BC3390">
        <f t="shared" si="640"/>
        <v>0</v>
      </c>
      <c r="BD3390" s="28">
        <f t="shared" si="641"/>
        <v>0</v>
      </c>
    </row>
    <row r="3391" spans="37:56" x14ac:dyDescent="0.25">
      <c r="AK3391">
        <v>0</v>
      </c>
      <c r="AL3391" t="e">
        <f t="shared" si="634"/>
        <v>#N/A</v>
      </c>
      <c r="AM3391" t="e">
        <f t="shared" si="635"/>
        <v>#N/A</v>
      </c>
      <c r="AN3391" t="e">
        <f t="shared" si="636"/>
        <v>#N/A</v>
      </c>
      <c r="AO3391" s="261" t="e">
        <f t="shared" si="637"/>
        <v>#N/A</v>
      </c>
      <c r="AP3391" s="261" t="e">
        <f t="shared" si="638"/>
        <v>#N/A</v>
      </c>
      <c r="AQ3391" s="261" t="e">
        <f t="shared" si="639"/>
        <v>#N/A</v>
      </c>
      <c r="BB3391">
        <f t="shared" si="642"/>
        <v>0</v>
      </c>
      <c r="BC3391">
        <f t="shared" si="640"/>
        <v>0</v>
      </c>
      <c r="BD3391" s="28">
        <f t="shared" si="641"/>
        <v>0</v>
      </c>
    </row>
    <row r="3392" spans="37:56" x14ac:dyDescent="0.25">
      <c r="AK3392">
        <v>0</v>
      </c>
      <c r="AL3392" t="e">
        <f t="shared" si="634"/>
        <v>#N/A</v>
      </c>
      <c r="AM3392" t="e">
        <f t="shared" si="635"/>
        <v>#N/A</v>
      </c>
      <c r="AN3392" t="e">
        <f t="shared" si="636"/>
        <v>#N/A</v>
      </c>
      <c r="AO3392" s="261" t="e">
        <f t="shared" si="637"/>
        <v>#N/A</v>
      </c>
      <c r="AP3392" s="261" t="e">
        <f t="shared" si="638"/>
        <v>#N/A</v>
      </c>
      <c r="AQ3392" s="261" t="e">
        <f t="shared" si="639"/>
        <v>#N/A</v>
      </c>
      <c r="BB3392">
        <f t="shared" si="642"/>
        <v>0</v>
      </c>
      <c r="BC3392">
        <f t="shared" si="640"/>
        <v>0</v>
      </c>
      <c r="BD3392" s="28">
        <f t="shared" si="641"/>
        <v>0</v>
      </c>
    </row>
    <row r="3393" spans="37:56" x14ac:dyDescent="0.25">
      <c r="AK3393">
        <v>0</v>
      </c>
      <c r="AL3393" t="e">
        <f t="shared" si="634"/>
        <v>#N/A</v>
      </c>
      <c r="AM3393" t="e">
        <f t="shared" si="635"/>
        <v>#N/A</v>
      </c>
      <c r="AN3393" t="e">
        <f t="shared" si="636"/>
        <v>#N/A</v>
      </c>
      <c r="AO3393" s="261" t="e">
        <f t="shared" si="637"/>
        <v>#N/A</v>
      </c>
      <c r="AP3393" s="261" t="e">
        <f t="shared" si="638"/>
        <v>#N/A</v>
      </c>
      <c r="AQ3393" s="261" t="e">
        <f t="shared" si="639"/>
        <v>#N/A</v>
      </c>
      <c r="BB3393">
        <f t="shared" si="642"/>
        <v>0</v>
      </c>
      <c r="BC3393">
        <f t="shared" si="640"/>
        <v>0</v>
      </c>
      <c r="BD3393" s="28">
        <f t="shared" si="641"/>
        <v>0</v>
      </c>
    </row>
    <row r="3394" spans="37:56" x14ac:dyDescent="0.25">
      <c r="AK3394">
        <v>0</v>
      </c>
      <c r="AL3394" t="e">
        <f t="shared" si="634"/>
        <v>#N/A</v>
      </c>
      <c r="AM3394" t="e">
        <f t="shared" si="635"/>
        <v>#N/A</v>
      </c>
      <c r="AN3394" t="e">
        <f t="shared" si="636"/>
        <v>#N/A</v>
      </c>
      <c r="AO3394" s="261" t="e">
        <f t="shared" si="637"/>
        <v>#N/A</v>
      </c>
      <c r="AP3394" s="261" t="e">
        <f t="shared" si="638"/>
        <v>#N/A</v>
      </c>
      <c r="AQ3394" s="261" t="e">
        <f t="shared" si="639"/>
        <v>#N/A</v>
      </c>
      <c r="BB3394">
        <f t="shared" si="642"/>
        <v>0</v>
      </c>
      <c r="BC3394">
        <f t="shared" si="640"/>
        <v>0</v>
      </c>
      <c r="BD3394" s="28">
        <f t="shared" si="641"/>
        <v>0</v>
      </c>
    </row>
    <row r="3395" spans="37:56" x14ac:dyDescent="0.25">
      <c r="AK3395">
        <v>0</v>
      </c>
      <c r="AL3395" t="e">
        <f t="shared" ref="AL3395:AL3458" si="643">_xlfn.XLOOKUP(AK3395,A:A,F:F)</f>
        <v>#N/A</v>
      </c>
      <c r="AM3395" t="e">
        <f t="shared" ref="AM3395:AM3458" si="644">_xlfn.XLOOKUP(AK3395,A:A,J:J)</f>
        <v>#N/A</v>
      </c>
      <c r="AN3395" t="e">
        <f t="shared" ref="AN3395:AN3458" si="645">_xlfn.XLOOKUP(AK3395,A:A,M:M)+_xlfn.XLOOKUP(AK3395,A:A,N:N)</f>
        <v>#N/A</v>
      </c>
      <c r="AO3395" s="261" t="e">
        <f t="shared" ref="AO3395:AO3458" si="646">_xlfn.XLOOKUP(AK3395,A:A,AG:AG)</f>
        <v>#N/A</v>
      </c>
      <c r="AP3395" s="261" t="e">
        <f t="shared" ref="AP3395:AP3458" si="647">_xlfn.XLOOKUP(AK3395,A:A,AD:AD)</f>
        <v>#N/A</v>
      </c>
      <c r="AQ3395" s="261" t="e">
        <f t="shared" ref="AQ3395:AQ3458" si="648">_xlfn.XLOOKUP(AK3395,A:A,AE:AE)</f>
        <v>#N/A</v>
      </c>
      <c r="BB3395">
        <f t="shared" si="642"/>
        <v>0</v>
      </c>
      <c r="BC3395">
        <f t="shared" ref="BC3395:BC3458" si="649">_xlfn.XLOOKUP(BA3395,A:A,J:J)</f>
        <v>0</v>
      </c>
      <c r="BD3395" s="28">
        <f t="shared" ref="BD3395:BD3458" si="650">_xlfn.XLOOKUP(BA3395,A:A,M:M)+_xlfn.XLOOKUP(BA3395,A:A,N:N)</f>
        <v>0</v>
      </c>
    </row>
    <row r="3396" spans="37:56" x14ac:dyDescent="0.25">
      <c r="AK3396">
        <v>0</v>
      </c>
      <c r="AL3396" t="e">
        <f t="shared" si="643"/>
        <v>#N/A</v>
      </c>
      <c r="AM3396" t="e">
        <f t="shared" si="644"/>
        <v>#N/A</v>
      </c>
      <c r="AN3396" t="e">
        <f t="shared" si="645"/>
        <v>#N/A</v>
      </c>
      <c r="AO3396" s="261" t="e">
        <f t="shared" si="646"/>
        <v>#N/A</v>
      </c>
      <c r="AP3396" s="261" t="e">
        <f t="shared" si="647"/>
        <v>#N/A</v>
      </c>
      <c r="AQ3396" s="261" t="e">
        <f t="shared" si="648"/>
        <v>#N/A</v>
      </c>
      <c r="BB3396">
        <f t="shared" si="642"/>
        <v>0</v>
      </c>
      <c r="BC3396">
        <f t="shared" si="649"/>
        <v>0</v>
      </c>
      <c r="BD3396" s="28">
        <f t="shared" si="650"/>
        <v>0</v>
      </c>
    </row>
    <row r="3397" spans="37:56" x14ac:dyDescent="0.25">
      <c r="AK3397">
        <v>0</v>
      </c>
      <c r="AL3397" t="e">
        <f t="shared" si="643"/>
        <v>#N/A</v>
      </c>
      <c r="AM3397" t="e">
        <f t="shared" si="644"/>
        <v>#N/A</v>
      </c>
      <c r="AN3397" t="e">
        <f t="shared" si="645"/>
        <v>#N/A</v>
      </c>
      <c r="AO3397" s="261" t="e">
        <f t="shared" si="646"/>
        <v>#N/A</v>
      </c>
      <c r="AP3397" s="261" t="e">
        <f t="shared" si="647"/>
        <v>#N/A</v>
      </c>
      <c r="AQ3397" s="261" t="e">
        <f t="shared" si="648"/>
        <v>#N/A</v>
      </c>
      <c r="BB3397">
        <f t="shared" si="642"/>
        <v>0</v>
      </c>
      <c r="BC3397">
        <f t="shared" si="649"/>
        <v>0</v>
      </c>
      <c r="BD3397" s="28">
        <f t="shared" si="650"/>
        <v>0</v>
      </c>
    </row>
    <row r="3398" spans="37:56" x14ac:dyDescent="0.25">
      <c r="AK3398">
        <v>0</v>
      </c>
      <c r="AL3398" t="e">
        <f t="shared" si="643"/>
        <v>#N/A</v>
      </c>
      <c r="AM3398" t="e">
        <f t="shared" si="644"/>
        <v>#N/A</v>
      </c>
      <c r="AN3398" t="e">
        <f t="shared" si="645"/>
        <v>#N/A</v>
      </c>
      <c r="AO3398" s="261" t="e">
        <f t="shared" si="646"/>
        <v>#N/A</v>
      </c>
      <c r="AP3398" s="261" t="e">
        <f t="shared" si="647"/>
        <v>#N/A</v>
      </c>
      <c r="AQ3398" s="261" t="e">
        <f t="shared" si="648"/>
        <v>#N/A</v>
      </c>
      <c r="BB3398">
        <f t="shared" ref="BB3398:BB3461" si="651">_xlfn.XLOOKUP(BA3398,A:A,E:E)</f>
        <v>0</v>
      </c>
      <c r="BC3398">
        <f t="shared" si="649"/>
        <v>0</v>
      </c>
      <c r="BD3398" s="28">
        <f t="shared" si="650"/>
        <v>0</v>
      </c>
    </row>
    <row r="3399" spans="37:56" x14ac:dyDescent="0.25">
      <c r="AK3399">
        <v>0</v>
      </c>
      <c r="AL3399" t="e">
        <f t="shared" si="643"/>
        <v>#N/A</v>
      </c>
      <c r="AM3399" t="e">
        <f t="shared" si="644"/>
        <v>#N/A</v>
      </c>
      <c r="AN3399" t="e">
        <f t="shared" si="645"/>
        <v>#N/A</v>
      </c>
      <c r="AO3399" s="261" t="e">
        <f t="shared" si="646"/>
        <v>#N/A</v>
      </c>
      <c r="AP3399" s="261" t="e">
        <f t="shared" si="647"/>
        <v>#N/A</v>
      </c>
      <c r="AQ3399" s="261" t="e">
        <f t="shared" si="648"/>
        <v>#N/A</v>
      </c>
      <c r="BB3399">
        <f t="shared" si="651"/>
        <v>0</v>
      </c>
      <c r="BC3399">
        <f t="shared" si="649"/>
        <v>0</v>
      </c>
      <c r="BD3399" s="28">
        <f t="shared" si="650"/>
        <v>0</v>
      </c>
    </row>
    <row r="3400" spans="37:56" x14ac:dyDescent="0.25">
      <c r="AK3400">
        <v>0</v>
      </c>
      <c r="AL3400" t="e">
        <f t="shared" si="643"/>
        <v>#N/A</v>
      </c>
      <c r="AM3400" t="e">
        <f t="shared" si="644"/>
        <v>#N/A</v>
      </c>
      <c r="AN3400" t="e">
        <f t="shared" si="645"/>
        <v>#N/A</v>
      </c>
      <c r="AO3400" s="261" t="e">
        <f t="shared" si="646"/>
        <v>#N/A</v>
      </c>
      <c r="AP3400" s="261" t="e">
        <f t="shared" si="647"/>
        <v>#N/A</v>
      </c>
      <c r="AQ3400" s="261" t="e">
        <f t="shared" si="648"/>
        <v>#N/A</v>
      </c>
      <c r="BB3400">
        <f t="shared" si="651"/>
        <v>0</v>
      </c>
      <c r="BC3400">
        <f t="shared" si="649"/>
        <v>0</v>
      </c>
      <c r="BD3400" s="28">
        <f t="shared" si="650"/>
        <v>0</v>
      </c>
    </row>
    <row r="3401" spans="37:56" x14ac:dyDescent="0.25">
      <c r="AK3401">
        <v>0</v>
      </c>
      <c r="AL3401" t="e">
        <f t="shared" si="643"/>
        <v>#N/A</v>
      </c>
      <c r="AM3401" t="e">
        <f t="shared" si="644"/>
        <v>#N/A</v>
      </c>
      <c r="AN3401" t="e">
        <f t="shared" si="645"/>
        <v>#N/A</v>
      </c>
      <c r="AO3401" s="261" t="e">
        <f t="shared" si="646"/>
        <v>#N/A</v>
      </c>
      <c r="AP3401" s="261" t="e">
        <f t="shared" si="647"/>
        <v>#N/A</v>
      </c>
      <c r="AQ3401" s="261" t="e">
        <f t="shared" si="648"/>
        <v>#N/A</v>
      </c>
      <c r="BB3401">
        <f t="shared" si="651"/>
        <v>0</v>
      </c>
      <c r="BC3401">
        <f t="shared" si="649"/>
        <v>0</v>
      </c>
      <c r="BD3401" s="28">
        <f t="shared" si="650"/>
        <v>0</v>
      </c>
    </row>
    <row r="3402" spans="37:56" x14ac:dyDescent="0.25">
      <c r="AK3402">
        <v>0</v>
      </c>
      <c r="AL3402" t="e">
        <f t="shared" si="643"/>
        <v>#N/A</v>
      </c>
      <c r="AM3402" t="e">
        <f t="shared" si="644"/>
        <v>#N/A</v>
      </c>
      <c r="AN3402" t="e">
        <f t="shared" si="645"/>
        <v>#N/A</v>
      </c>
      <c r="AO3402" s="261" t="e">
        <f t="shared" si="646"/>
        <v>#N/A</v>
      </c>
      <c r="AP3402" s="261" t="e">
        <f t="shared" si="647"/>
        <v>#N/A</v>
      </c>
      <c r="AQ3402" s="261" t="e">
        <f t="shared" si="648"/>
        <v>#N/A</v>
      </c>
      <c r="BB3402">
        <f t="shared" si="651"/>
        <v>0</v>
      </c>
      <c r="BC3402">
        <f t="shared" si="649"/>
        <v>0</v>
      </c>
      <c r="BD3402" s="28">
        <f t="shared" si="650"/>
        <v>0</v>
      </c>
    </row>
    <row r="3403" spans="37:56" x14ac:dyDescent="0.25">
      <c r="AK3403">
        <v>0</v>
      </c>
      <c r="AL3403" t="e">
        <f t="shared" si="643"/>
        <v>#N/A</v>
      </c>
      <c r="AM3403" t="e">
        <f t="shared" si="644"/>
        <v>#N/A</v>
      </c>
      <c r="AN3403" t="e">
        <f t="shared" si="645"/>
        <v>#N/A</v>
      </c>
      <c r="AO3403" s="261" t="e">
        <f t="shared" si="646"/>
        <v>#N/A</v>
      </c>
      <c r="AP3403" s="261" t="e">
        <f t="shared" si="647"/>
        <v>#N/A</v>
      </c>
      <c r="AQ3403" s="261" t="e">
        <f t="shared" si="648"/>
        <v>#N/A</v>
      </c>
      <c r="BB3403">
        <f t="shared" si="651"/>
        <v>0</v>
      </c>
      <c r="BC3403">
        <f t="shared" si="649"/>
        <v>0</v>
      </c>
      <c r="BD3403" s="28">
        <f t="shared" si="650"/>
        <v>0</v>
      </c>
    </row>
    <row r="3404" spans="37:56" x14ac:dyDescent="0.25">
      <c r="AK3404">
        <v>0</v>
      </c>
      <c r="AL3404" t="e">
        <f t="shared" si="643"/>
        <v>#N/A</v>
      </c>
      <c r="AM3404" t="e">
        <f t="shared" si="644"/>
        <v>#N/A</v>
      </c>
      <c r="AN3404" t="e">
        <f t="shared" si="645"/>
        <v>#N/A</v>
      </c>
      <c r="AO3404" s="261" t="e">
        <f t="shared" si="646"/>
        <v>#N/A</v>
      </c>
      <c r="AP3404" s="261" t="e">
        <f t="shared" si="647"/>
        <v>#N/A</v>
      </c>
      <c r="AQ3404" s="261" t="e">
        <f t="shared" si="648"/>
        <v>#N/A</v>
      </c>
      <c r="BB3404">
        <f t="shared" si="651"/>
        <v>0</v>
      </c>
      <c r="BC3404">
        <f t="shared" si="649"/>
        <v>0</v>
      </c>
      <c r="BD3404" s="28">
        <f t="shared" si="650"/>
        <v>0</v>
      </c>
    </row>
    <row r="3405" spans="37:56" x14ac:dyDescent="0.25">
      <c r="AK3405">
        <v>0</v>
      </c>
      <c r="AL3405" t="e">
        <f t="shared" si="643"/>
        <v>#N/A</v>
      </c>
      <c r="AM3405" t="e">
        <f t="shared" si="644"/>
        <v>#N/A</v>
      </c>
      <c r="AN3405" t="e">
        <f t="shared" si="645"/>
        <v>#N/A</v>
      </c>
      <c r="AO3405" s="261" t="e">
        <f t="shared" si="646"/>
        <v>#N/A</v>
      </c>
      <c r="AP3405" s="261" t="e">
        <f t="shared" si="647"/>
        <v>#N/A</v>
      </c>
      <c r="AQ3405" s="261" t="e">
        <f t="shared" si="648"/>
        <v>#N/A</v>
      </c>
      <c r="BB3405">
        <f t="shared" si="651"/>
        <v>0</v>
      </c>
      <c r="BC3405">
        <f t="shared" si="649"/>
        <v>0</v>
      </c>
      <c r="BD3405" s="28">
        <f t="shared" si="650"/>
        <v>0</v>
      </c>
    </row>
    <row r="3406" spans="37:56" x14ac:dyDescent="0.25">
      <c r="AK3406">
        <v>0</v>
      </c>
      <c r="AL3406" t="e">
        <f t="shared" si="643"/>
        <v>#N/A</v>
      </c>
      <c r="AM3406" t="e">
        <f t="shared" si="644"/>
        <v>#N/A</v>
      </c>
      <c r="AN3406" t="e">
        <f t="shared" si="645"/>
        <v>#N/A</v>
      </c>
      <c r="AO3406" s="261" t="e">
        <f t="shared" si="646"/>
        <v>#N/A</v>
      </c>
      <c r="AP3406" s="261" t="e">
        <f t="shared" si="647"/>
        <v>#N/A</v>
      </c>
      <c r="AQ3406" s="261" t="e">
        <f t="shared" si="648"/>
        <v>#N/A</v>
      </c>
      <c r="BB3406">
        <f t="shared" si="651"/>
        <v>0</v>
      </c>
      <c r="BC3406">
        <f t="shared" si="649"/>
        <v>0</v>
      </c>
      <c r="BD3406" s="28">
        <f t="shared" si="650"/>
        <v>0</v>
      </c>
    </row>
    <row r="3407" spans="37:56" x14ac:dyDescent="0.25">
      <c r="AK3407">
        <v>0</v>
      </c>
      <c r="AL3407" t="e">
        <f t="shared" si="643"/>
        <v>#N/A</v>
      </c>
      <c r="AM3407" t="e">
        <f t="shared" si="644"/>
        <v>#N/A</v>
      </c>
      <c r="AN3407" t="e">
        <f t="shared" si="645"/>
        <v>#N/A</v>
      </c>
      <c r="AO3407" s="261" t="e">
        <f t="shared" si="646"/>
        <v>#N/A</v>
      </c>
      <c r="AP3407" s="261" t="e">
        <f t="shared" si="647"/>
        <v>#N/A</v>
      </c>
      <c r="AQ3407" s="261" t="e">
        <f t="shared" si="648"/>
        <v>#N/A</v>
      </c>
      <c r="BB3407">
        <f t="shared" si="651"/>
        <v>0</v>
      </c>
      <c r="BC3407">
        <f t="shared" si="649"/>
        <v>0</v>
      </c>
      <c r="BD3407" s="28">
        <f t="shared" si="650"/>
        <v>0</v>
      </c>
    </row>
    <row r="3408" spans="37:56" x14ac:dyDescent="0.25">
      <c r="AK3408">
        <v>0</v>
      </c>
      <c r="AL3408" t="e">
        <f t="shared" si="643"/>
        <v>#N/A</v>
      </c>
      <c r="AM3408" t="e">
        <f t="shared" si="644"/>
        <v>#N/A</v>
      </c>
      <c r="AN3408" t="e">
        <f t="shared" si="645"/>
        <v>#N/A</v>
      </c>
      <c r="AO3408" s="261" t="e">
        <f t="shared" si="646"/>
        <v>#N/A</v>
      </c>
      <c r="AP3408" s="261" t="e">
        <f t="shared" si="647"/>
        <v>#N/A</v>
      </c>
      <c r="AQ3408" s="261" t="e">
        <f t="shared" si="648"/>
        <v>#N/A</v>
      </c>
      <c r="BB3408">
        <f t="shared" si="651"/>
        <v>0</v>
      </c>
      <c r="BC3408">
        <f t="shared" si="649"/>
        <v>0</v>
      </c>
      <c r="BD3408" s="28">
        <f t="shared" si="650"/>
        <v>0</v>
      </c>
    </row>
    <row r="3409" spans="37:56" x14ac:dyDescent="0.25">
      <c r="AK3409">
        <v>0</v>
      </c>
      <c r="AL3409" t="e">
        <f t="shared" si="643"/>
        <v>#N/A</v>
      </c>
      <c r="AM3409" t="e">
        <f t="shared" si="644"/>
        <v>#N/A</v>
      </c>
      <c r="AN3409" t="e">
        <f t="shared" si="645"/>
        <v>#N/A</v>
      </c>
      <c r="AO3409" s="261" t="e">
        <f t="shared" si="646"/>
        <v>#N/A</v>
      </c>
      <c r="AP3409" s="261" t="e">
        <f t="shared" si="647"/>
        <v>#N/A</v>
      </c>
      <c r="AQ3409" s="261" t="e">
        <f t="shared" si="648"/>
        <v>#N/A</v>
      </c>
      <c r="BB3409">
        <f t="shared" si="651"/>
        <v>0</v>
      </c>
      <c r="BC3409">
        <f t="shared" si="649"/>
        <v>0</v>
      </c>
      <c r="BD3409" s="28">
        <f t="shared" si="650"/>
        <v>0</v>
      </c>
    </row>
    <row r="3410" spans="37:56" x14ac:dyDescent="0.25">
      <c r="AK3410">
        <v>0</v>
      </c>
      <c r="AL3410" t="e">
        <f t="shared" si="643"/>
        <v>#N/A</v>
      </c>
      <c r="AM3410" t="e">
        <f t="shared" si="644"/>
        <v>#N/A</v>
      </c>
      <c r="AN3410" t="e">
        <f t="shared" si="645"/>
        <v>#N/A</v>
      </c>
      <c r="AO3410" s="261" t="e">
        <f t="shared" si="646"/>
        <v>#N/A</v>
      </c>
      <c r="AP3410" s="261" t="e">
        <f t="shared" si="647"/>
        <v>#N/A</v>
      </c>
      <c r="AQ3410" s="261" t="e">
        <f t="shared" si="648"/>
        <v>#N/A</v>
      </c>
      <c r="BB3410">
        <f t="shared" si="651"/>
        <v>0</v>
      </c>
      <c r="BC3410">
        <f t="shared" si="649"/>
        <v>0</v>
      </c>
      <c r="BD3410" s="28">
        <f t="shared" si="650"/>
        <v>0</v>
      </c>
    </row>
    <row r="3411" spans="37:56" x14ac:dyDescent="0.25">
      <c r="AK3411">
        <v>0</v>
      </c>
      <c r="AL3411" t="e">
        <f t="shared" si="643"/>
        <v>#N/A</v>
      </c>
      <c r="AM3411" t="e">
        <f t="shared" si="644"/>
        <v>#N/A</v>
      </c>
      <c r="AN3411" t="e">
        <f t="shared" si="645"/>
        <v>#N/A</v>
      </c>
      <c r="AO3411" s="261" t="e">
        <f t="shared" si="646"/>
        <v>#N/A</v>
      </c>
      <c r="AP3411" s="261" t="e">
        <f t="shared" si="647"/>
        <v>#N/A</v>
      </c>
      <c r="AQ3411" s="261" t="e">
        <f t="shared" si="648"/>
        <v>#N/A</v>
      </c>
      <c r="BB3411">
        <f t="shared" si="651"/>
        <v>0</v>
      </c>
      <c r="BC3411">
        <f t="shared" si="649"/>
        <v>0</v>
      </c>
      <c r="BD3411" s="28">
        <f t="shared" si="650"/>
        <v>0</v>
      </c>
    </row>
    <row r="3412" spans="37:56" x14ac:dyDescent="0.25">
      <c r="AK3412">
        <v>0</v>
      </c>
      <c r="AL3412" t="e">
        <f t="shared" si="643"/>
        <v>#N/A</v>
      </c>
      <c r="AM3412" t="e">
        <f t="shared" si="644"/>
        <v>#N/A</v>
      </c>
      <c r="AN3412" t="e">
        <f t="shared" si="645"/>
        <v>#N/A</v>
      </c>
      <c r="AO3412" s="261" t="e">
        <f t="shared" si="646"/>
        <v>#N/A</v>
      </c>
      <c r="AP3412" s="261" t="e">
        <f t="shared" si="647"/>
        <v>#N/A</v>
      </c>
      <c r="AQ3412" s="261" t="e">
        <f t="shared" si="648"/>
        <v>#N/A</v>
      </c>
      <c r="BB3412">
        <f t="shared" si="651"/>
        <v>0</v>
      </c>
      <c r="BC3412">
        <f t="shared" si="649"/>
        <v>0</v>
      </c>
      <c r="BD3412" s="28">
        <f t="shared" si="650"/>
        <v>0</v>
      </c>
    </row>
    <row r="3413" spans="37:56" x14ac:dyDescent="0.25">
      <c r="AK3413">
        <v>0</v>
      </c>
      <c r="AL3413" t="e">
        <f t="shared" si="643"/>
        <v>#N/A</v>
      </c>
      <c r="AM3413" t="e">
        <f t="shared" si="644"/>
        <v>#N/A</v>
      </c>
      <c r="AN3413" t="e">
        <f t="shared" si="645"/>
        <v>#N/A</v>
      </c>
      <c r="AO3413" s="261" t="e">
        <f t="shared" si="646"/>
        <v>#N/A</v>
      </c>
      <c r="AP3413" s="261" t="e">
        <f t="shared" si="647"/>
        <v>#N/A</v>
      </c>
      <c r="AQ3413" s="261" t="e">
        <f t="shared" si="648"/>
        <v>#N/A</v>
      </c>
      <c r="BB3413">
        <f t="shared" si="651"/>
        <v>0</v>
      </c>
      <c r="BC3413">
        <f t="shared" si="649"/>
        <v>0</v>
      </c>
      <c r="BD3413" s="28">
        <f t="shared" si="650"/>
        <v>0</v>
      </c>
    </row>
    <row r="3414" spans="37:56" x14ac:dyDescent="0.25">
      <c r="AK3414">
        <v>0</v>
      </c>
      <c r="AL3414" t="e">
        <f t="shared" si="643"/>
        <v>#N/A</v>
      </c>
      <c r="AM3414" t="e">
        <f t="shared" si="644"/>
        <v>#N/A</v>
      </c>
      <c r="AN3414" t="e">
        <f t="shared" si="645"/>
        <v>#N/A</v>
      </c>
      <c r="AO3414" s="261" t="e">
        <f t="shared" si="646"/>
        <v>#N/A</v>
      </c>
      <c r="AP3414" s="261" t="e">
        <f t="shared" si="647"/>
        <v>#N/A</v>
      </c>
      <c r="AQ3414" s="261" t="e">
        <f t="shared" si="648"/>
        <v>#N/A</v>
      </c>
      <c r="BB3414">
        <f t="shared" si="651"/>
        <v>0</v>
      </c>
      <c r="BC3414">
        <f t="shared" si="649"/>
        <v>0</v>
      </c>
      <c r="BD3414" s="28">
        <f t="shared" si="650"/>
        <v>0</v>
      </c>
    </row>
    <row r="3415" spans="37:56" x14ac:dyDescent="0.25">
      <c r="AK3415">
        <v>0</v>
      </c>
      <c r="AL3415" t="e">
        <f t="shared" si="643"/>
        <v>#N/A</v>
      </c>
      <c r="AM3415" t="e">
        <f t="shared" si="644"/>
        <v>#N/A</v>
      </c>
      <c r="AN3415" t="e">
        <f t="shared" si="645"/>
        <v>#N/A</v>
      </c>
      <c r="AO3415" s="261" t="e">
        <f t="shared" si="646"/>
        <v>#N/A</v>
      </c>
      <c r="AP3415" s="261" t="e">
        <f t="shared" si="647"/>
        <v>#N/A</v>
      </c>
      <c r="AQ3415" s="261" t="e">
        <f t="shared" si="648"/>
        <v>#N/A</v>
      </c>
      <c r="BB3415">
        <f t="shared" si="651"/>
        <v>0</v>
      </c>
      <c r="BC3415">
        <f t="shared" si="649"/>
        <v>0</v>
      </c>
      <c r="BD3415" s="28">
        <f t="shared" si="650"/>
        <v>0</v>
      </c>
    </row>
    <row r="3416" spans="37:56" x14ac:dyDescent="0.25">
      <c r="AK3416">
        <v>0</v>
      </c>
      <c r="AL3416" t="e">
        <f t="shared" si="643"/>
        <v>#N/A</v>
      </c>
      <c r="AM3416" t="e">
        <f t="shared" si="644"/>
        <v>#N/A</v>
      </c>
      <c r="AN3416" t="e">
        <f t="shared" si="645"/>
        <v>#N/A</v>
      </c>
      <c r="AO3416" s="261" t="e">
        <f t="shared" si="646"/>
        <v>#N/A</v>
      </c>
      <c r="AP3416" s="261" t="e">
        <f t="shared" si="647"/>
        <v>#N/A</v>
      </c>
      <c r="AQ3416" s="261" t="e">
        <f t="shared" si="648"/>
        <v>#N/A</v>
      </c>
      <c r="BB3416">
        <f t="shared" si="651"/>
        <v>0</v>
      </c>
      <c r="BC3416">
        <f t="shared" si="649"/>
        <v>0</v>
      </c>
      <c r="BD3416" s="28">
        <f t="shared" si="650"/>
        <v>0</v>
      </c>
    </row>
    <row r="3417" spans="37:56" x14ac:dyDescent="0.25">
      <c r="AK3417">
        <v>0</v>
      </c>
      <c r="AL3417" t="e">
        <f t="shared" si="643"/>
        <v>#N/A</v>
      </c>
      <c r="AM3417" t="e">
        <f t="shared" si="644"/>
        <v>#N/A</v>
      </c>
      <c r="AN3417" t="e">
        <f t="shared" si="645"/>
        <v>#N/A</v>
      </c>
      <c r="AO3417" s="261" t="e">
        <f t="shared" si="646"/>
        <v>#N/A</v>
      </c>
      <c r="AP3417" s="261" t="e">
        <f t="shared" si="647"/>
        <v>#N/A</v>
      </c>
      <c r="AQ3417" s="261" t="e">
        <f t="shared" si="648"/>
        <v>#N/A</v>
      </c>
      <c r="BB3417">
        <f t="shared" si="651"/>
        <v>0</v>
      </c>
      <c r="BC3417">
        <f t="shared" si="649"/>
        <v>0</v>
      </c>
      <c r="BD3417" s="28">
        <f t="shared" si="650"/>
        <v>0</v>
      </c>
    </row>
    <row r="3418" spans="37:56" x14ac:dyDescent="0.25">
      <c r="AK3418">
        <v>0</v>
      </c>
      <c r="AL3418" t="e">
        <f t="shared" si="643"/>
        <v>#N/A</v>
      </c>
      <c r="AM3418" t="e">
        <f t="shared" si="644"/>
        <v>#N/A</v>
      </c>
      <c r="AN3418" t="e">
        <f t="shared" si="645"/>
        <v>#N/A</v>
      </c>
      <c r="AO3418" s="261" t="e">
        <f t="shared" si="646"/>
        <v>#N/A</v>
      </c>
      <c r="AP3418" s="261" t="e">
        <f t="shared" si="647"/>
        <v>#N/A</v>
      </c>
      <c r="AQ3418" s="261" t="e">
        <f t="shared" si="648"/>
        <v>#N/A</v>
      </c>
      <c r="BB3418">
        <f t="shared" si="651"/>
        <v>0</v>
      </c>
      <c r="BC3418">
        <f t="shared" si="649"/>
        <v>0</v>
      </c>
      <c r="BD3418" s="28">
        <f t="shared" si="650"/>
        <v>0</v>
      </c>
    </row>
    <row r="3419" spans="37:56" x14ac:dyDescent="0.25">
      <c r="AK3419">
        <v>0</v>
      </c>
      <c r="AL3419" t="e">
        <f t="shared" si="643"/>
        <v>#N/A</v>
      </c>
      <c r="AM3419" t="e">
        <f t="shared" si="644"/>
        <v>#N/A</v>
      </c>
      <c r="AN3419" t="e">
        <f t="shared" si="645"/>
        <v>#N/A</v>
      </c>
      <c r="AO3419" s="261" t="e">
        <f t="shared" si="646"/>
        <v>#N/A</v>
      </c>
      <c r="AP3419" s="261" t="e">
        <f t="shared" si="647"/>
        <v>#N/A</v>
      </c>
      <c r="AQ3419" s="261" t="e">
        <f t="shared" si="648"/>
        <v>#N/A</v>
      </c>
      <c r="BB3419">
        <f t="shared" si="651"/>
        <v>0</v>
      </c>
      <c r="BC3419">
        <f t="shared" si="649"/>
        <v>0</v>
      </c>
      <c r="BD3419" s="28">
        <f t="shared" si="650"/>
        <v>0</v>
      </c>
    </row>
    <row r="3420" spans="37:56" x14ac:dyDescent="0.25">
      <c r="AK3420">
        <v>0</v>
      </c>
      <c r="AL3420" t="e">
        <f t="shared" si="643"/>
        <v>#N/A</v>
      </c>
      <c r="AM3420" t="e">
        <f t="shared" si="644"/>
        <v>#N/A</v>
      </c>
      <c r="AN3420" t="e">
        <f t="shared" si="645"/>
        <v>#N/A</v>
      </c>
      <c r="AO3420" s="261" t="e">
        <f t="shared" si="646"/>
        <v>#N/A</v>
      </c>
      <c r="AP3420" s="261" t="e">
        <f t="shared" si="647"/>
        <v>#N/A</v>
      </c>
      <c r="AQ3420" s="261" t="e">
        <f t="shared" si="648"/>
        <v>#N/A</v>
      </c>
      <c r="BB3420">
        <f t="shared" si="651"/>
        <v>0</v>
      </c>
      <c r="BC3420">
        <f t="shared" si="649"/>
        <v>0</v>
      </c>
      <c r="BD3420" s="28">
        <f t="shared" si="650"/>
        <v>0</v>
      </c>
    </row>
    <row r="3421" spans="37:56" x14ac:dyDescent="0.25">
      <c r="AK3421">
        <v>0</v>
      </c>
      <c r="AL3421" t="e">
        <f t="shared" si="643"/>
        <v>#N/A</v>
      </c>
      <c r="AM3421" t="e">
        <f t="shared" si="644"/>
        <v>#N/A</v>
      </c>
      <c r="AN3421" t="e">
        <f t="shared" si="645"/>
        <v>#N/A</v>
      </c>
      <c r="AO3421" s="261" t="e">
        <f t="shared" si="646"/>
        <v>#N/A</v>
      </c>
      <c r="AP3421" s="261" t="e">
        <f t="shared" si="647"/>
        <v>#N/A</v>
      </c>
      <c r="AQ3421" s="261" t="e">
        <f t="shared" si="648"/>
        <v>#N/A</v>
      </c>
      <c r="BB3421">
        <f t="shared" si="651"/>
        <v>0</v>
      </c>
      <c r="BC3421">
        <f t="shared" si="649"/>
        <v>0</v>
      </c>
      <c r="BD3421" s="28">
        <f t="shared" si="650"/>
        <v>0</v>
      </c>
    </row>
    <row r="3422" spans="37:56" x14ac:dyDescent="0.25">
      <c r="AK3422">
        <v>0</v>
      </c>
      <c r="AL3422" t="e">
        <f t="shared" si="643"/>
        <v>#N/A</v>
      </c>
      <c r="AM3422" t="e">
        <f t="shared" si="644"/>
        <v>#N/A</v>
      </c>
      <c r="AN3422" t="e">
        <f t="shared" si="645"/>
        <v>#N/A</v>
      </c>
      <c r="AO3422" s="261" t="e">
        <f t="shared" si="646"/>
        <v>#N/A</v>
      </c>
      <c r="AP3422" s="261" t="e">
        <f t="shared" si="647"/>
        <v>#N/A</v>
      </c>
      <c r="AQ3422" s="261" t="e">
        <f t="shared" si="648"/>
        <v>#N/A</v>
      </c>
      <c r="BB3422">
        <f t="shared" si="651"/>
        <v>0</v>
      </c>
      <c r="BC3422">
        <f t="shared" si="649"/>
        <v>0</v>
      </c>
      <c r="BD3422" s="28">
        <f t="shared" si="650"/>
        <v>0</v>
      </c>
    </row>
    <row r="3423" spans="37:56" x14ac:dyDescent="0.25">
      <c r="AK3423">
        <v>0</v>
      </c>
      <c r="AL3423" t="e">
        <f t="shared" si="643"/>
        <v>#N/A</v>
      </c>
      <c r="AM3423" t="e">
        <f t="shared" si="644"/>
        <v>#N/A</v>
      </c>
      <c r="AN3423" t="e">
        <f t="shared" si="645"/>
        <v>#N/A</v>
      </c>
      <c r="AO3423" s="261" t="e">
        <f t="shared" si="646"/>
        <v>#N/A</v>
      </c>
      <c r="AP3423" s="261" t="e">
        <f t="shared" si="647"/>
        <v>#N/A</v>
      </c>
      <c r="AQ3423" s="261" t="e">
        <f t="shared" si="648"/>
        <v>#N/A</v>
      </c>
      <c r="BB3423">
        <f t="shared" si="651"/>
        <v>0</v>
      </c>
      <c r="BC3423">
        <f t="shared" si="649"/>
        <v>0</v>
      </c>
      <c r="BD3423" s="28">
        <f t="shared" si="650"/>
        <v>0</v>
      </c>
    </row>
    <row r="3424" spans="37:56" x14ac:dyDescent="0.25">
      <c r="AK3424">
        <v>0</v>
      </c>
      <c r="AL3424" t="e">
        <f t="shared" si="643"/>
        <v>#N/A</v>
      </c>
      <c r="AM3424" t="e">
        <f t="shared" si="644"/>
        <v>#N/A</v>
      </c>
      <c r="AN3424" t="e">
        <f t="shared" si="645"/>
        <v>#N/A</v>
      </c>
      <c r="AO3424" s="261" t="e">
        <f t="shared" si="646"/>
        <v>#N/A</v>
      </c>
      <c r="AP3424" s="261" t="e">
        <f t="shared" si="647"/>
        <v>#N/A</v>
      </c>
      <c r="AQ3424" s="261" t="e">
        <f t="shared" si="648"/>
        <v>#N/A</v>
      </c>
      <c r="BB3424">
        <f t="shared" si="651"/>
        <v>0</v>
      </c>
      <c r="BC3424">
        <f t="shared" si="649"/>
        <v>0</v>
      </c>
      <c r="BD3424" s="28">
        <f t="shared" si="650"/>
        <v>0</v>
      </c>
    </row>
    <row r="3425" spans="37:56" x14ac:dyDescent="0.25">
      <c r="AK3425">
        <v>0</v>
      </c>
      <c r="AL3425" t="e">
        <f t="shared" si="643"/>
        <v>#N/A</v>
      </c>
      <c r="AM3425" t="e">
        <f t="shared" si="644"/>
        <v>#N/A</v>
      </c>
      <c r="AN3425" t="e">
        <f t="shared" si="645"/>
        <v>#N/A</v>
      </c>
      <c r="AO3425" s="261" t="e">
        <f t="shared" si="646"/>
        <v>#N/A</v>
      </c>
      <c r="AP3425" s="261" t="e">
        <f t="shared" si="647"/>
        <v>#N/A</v>
      </c>
      <c r="AQ3425" s="261" t="e">
        <f t="shared" si="648"/>
        <v>#N/A</v>
      </c>
      <c r="BB3425">
        <f t="shared" si="651"/>
        <v>0</v>
      </c>
      <c r="BC3425">
        <f t="shared" si="649"/>
        <v>0</v>
      </c>
      <c r="BD3425" s="28">
        <f t="shared" si="650"/>
        <v>0</v>
      </c>
    </row>
    <row r="3426" spans="37:56" x14ac:dyDescent="0.25">
      <c r="AK3426">
        <v>0</v>
      </c>
      <c r="AL3426" t="e">
        <f t="shared" si="643"/>
        <v>#N/A</v>
      </c>
      <c r="AM3426" t="e">
        <f t="shared" si="644"/>
        <v>#N/A</v>
      </c>
      <c r="AN3426" t="e">
        <f t="shared" si="645"/>
        <v>#N/A</v>
      </c>
      <c r="AO3426" s="261" t="e">
        <f t="shared" si="646"/>
        <v>#N/A</v>
      </c>
      <c r="AP3426" s="261" t="e">
        <f t="shared" si="647"/>
        <v>#N/A</v>
      </c>
      <c r="AQ3426" s="261" t="e">
        <f t="shared" si="648"/>
        <v>#N/A</v>
      </c>
      <c r="BB3426">
        <f t="shared" si="651"/>
        <v>0</v>
      </c>
      <c r="BC3426">
        <f t="shared" si="649"/>
        <v>0</v>
      </c>
      <c r="BD3426" s="28">
        <f t="shared" si="650"/>
        <v>0</v>
      </c>
    </row>
    <row r="3427" spans="37:56" x14ac:dyDescent="0.25">
      <c r="AK3427">
        <v>0</v>
      </c>
      <c r="AL3427" t="e">
        <f t="shared" si="643"/>
        <v>#N/A</v>
      </c>
      <c r="AM3427" t="e">
        <f t="shared" si="644"/>
        <v>#N/A</v>
      </c>
      <c r="AN3427" t="e">
        <f t="shared" si="645"/>
        <v>#N/A</v>
      </c>
      <c r="AO3427" s="261" t="e">
        <f t="shared" si="646"/>
        <v>#N/A</v>
      </c>
      <c r="AP3427" s="261" t="e">
        <f t="shared" si="647"/>
        <v>#N/A</v>
      </c>
      <c r="AQ3427" s="261" t="e">
        <f t="shared" si="648"/>
        <v>#N/A</v>
      </c>
      <c r="BB3427">
        <f t="shared" si="651"/>
        <v>0</v>
      </c>
      <c r="BC3427">
        <f t="shared" si="649"/>
        <v>0</v>
      </c>
      <c r="BD3427" s="28">
        <f t="shared" si="650"/>
        <v>0</v>
      </c>
    </row>
    <row r="3428" spans="37:56" x14ac:dyDescent="0.25">
      <c r="AK3428">
        <v>0</v>
      </c>
      <c r="AL3428" t="e">
        <f t="shared" si="643"/>
        <v>#N/A</v>
      </c>
      <c r="AM3428" t="e">
        <f t="shared" si="644"/>
        <v>#N/A</v>
      </c>
      <c r="AN3428" t="e">
        <f t="shared" si="645"/>
        <v>#N/A</v>
      </c>
      <c r="AO3428" s="261" t="e">
        <f t="shared" si="646"/>
        <v>#N/A</v>
      </c>
      <c r="AP3428" s="261" t="e">
        <f t="shared" si="647"/>
        <v>#N/A</v>
      </c>
      <c r="AQ3428" s="261" t="e">
        <f t="shared" si="648"/>
        <v>#N/A</v>
      </c>
      <c r="BB3428">
        <f t="shared" si="651"/>
        <v>0</v>
      </c>
      <c r="BC3428">
        <f t="shared" si="649"/>
        <v>0</v>
      </c>
      <c r="BD3428" s="28">
        <f t="shared" si="650"/>
        <v>0</v>
      </c>
    </row>
    <row r="3429" spans="37:56" x14ac:dyDescent="0.25">
      <c r="AK3429">
        <v>0</v>
      </c>
      <c r="AL3429" t="e">
        <f t="shared" si="643"/>
        <v>#N/A</v>
      </c>
      <c r="AM3429" t="e">
        <f t="shared" si="644"/>
        <v>#N/A</v>
      </c>
      <c r="AN3429" t="e">
        <f t="shared" si="645"/>
        <v>#N/A</v>
      </c>
      <c r="AO3429" s="261" t="e">
        <f t="shared" si="646"/>
        <v>#N/A</v>
      </c>
      <c r="AP3429" s="261" t="e">
        <f t="shared" si="647"/>
        <v>#N/A</v>
      </c>
      <c r="AQ3429" s="261" t="e">
        <f t="shared" si="648"/>
        <v>#N/A</v>
      </c>
      <c r="BB3429">
        <f t="shared" si="651"/>
        <v>0</v>
      </c>
      <c r="BC3429">
        <f t="shared" si="649"/>
        <v>0</v>
      </c>
      <c r="BD3429" s="28">
        <f t="shared" si="650"/>
        <v>0</v>
      </c>
    </row>
    <row r="3430" spans="37:56" x14ac:dyDescent="0.25">
      <c r="AK3430">
        <v>0</v>
      </c>
      <c r="AL3430" t="e">
        <f t="shared" si="643"/>
        <v>#N/A</v>
      </c>
      <c r="AM3430" t="e">
        <f t="shared" si="644"/>
        <v>#N/A</v>
      </c>
      <c r="AN3430" t="e">
        <f t="shared" si="645"/>
        <v>#N/A</v>
      </c>
      <c r="AO3430" s="261" t="e">
        <f t="shared" si="646"/>
        <v>#N/A</v>
      </c>
      <c r="AP3430" s="261" t="e">
        <f t="shared" si="647"/>
        <v>#N/A</v>
      </c>
      <c r="AQ3430" s="261" t="e">
        <f t="shared" si="648"/>
        <v>#N/A</v>
      </c>
      <c r="BB3430">
        <f t="shared" si="651"/>
        <v>0</v>
      </c>
      <c r="BC3430">
        <f t="shared" si="649"/>
        <v>0</v>
      </c>
      <c r="BD3430" s="28">
        <f t="shared" si="650"/>
        <v>0</v>
      </c>
    </row>
    <row r="3431" spans="37:56" x14ac:dyDescent="0.25">
      <c r="AK3431">
        <v>0</v>
      </c>
      <c r="AL3431" t="e">
        <f t="shared" si="643"/>
        <v>#N/A</v>
      </c>
      <c r="AM3431" t="e">
        <f t="shared" si="644"/>
        <v>#N/A</v>
      </c>
      <c r="AN3431" t="e">
        <f t="shared" si="645"/>
        <v>#N/A</v>
      </c>
      <c r="AO3431" s="261" t="e">
        <f t="shared" si="646"/>
        <v>#N/A</v>
      </c>
      <c r="AP3431" s="261" t="e">
        <f t="shared" si="647"/>
        <v>#N/A</v>
      </c>
      <c r="AQ3431" s="261" t="e">
        <f t="shared" si="648"/>
        <v>#N/A</v>
      </c>
      <c r="BB3431">
        <f t="shared" si="651"/>
        <v>0</v>
      </c>
      <c r="BC3431">
        <f t="shared" si="649"/>
        <v>0</v>
      </c>
      <c r="BD3431" s="28">
        <f t="shared" si="650"/>
        <v>0</v>
      </c>
    </row>
    <row r="3432" spans="37:56" x14ac:dyDescent="0.25">
      <c r="AK3432">
        <v>0</v>
      </c>
      <c r="AL3432" t="e">
        <f t="shared" si="643"/>
        <v>#N/A</v>
      </c>
      <c r="AM3432" t="e">
        <f t="shared" si="644"/>
        <v>#N/A</v>
      </c>
      <c r="AN3432" t="e">
        <f t="shared" si="645"/>
        <v>#N/A</v>
      </c>
      <c r="AO3432" s="261" t="e">
        <f t="shared" si="646"/>
        <v>#N/A</v>
      </c>
      <c r="AP3432" s="261" t="e">
        <f t="shared" si="647"/>
        <v>#N/A</v>
      </c>
      <c r="AQ3432" s="261" t="e">
        <f t="shared" si="648"/>
        <v>#N/A</v>
      </c>
      <c r="BB3432">
        <f t="shared" si="651"/>
        <v>0</v>
      </c>
      <c r="BC3432">
        <f t="shared" si="649"/>
        <v>0</v>
      </c>
      <c r="BD3432" s="28">
        <f t="shared" si="650"/>
        <v>0</v>
      </c>
    </row>
    <row r="3433" spans="37:56" x14ac:dyDescent="0.25">
      <c r="AK3433">
        <v>0</v>
      </c>
      <c r="AL3433" t="e">
        <f t="shared" si="643"/>
        <v>#N/A</v>
      </c>
      <c r="AM3433" t="e">
        <f t="shared" si="644"/>
        <v>#N/A</v>
      </c>
      <c r="AN3433" t="e">
        <f t="shared" si="645"/>
        <v>#N/A</v>
      </c>
      <c r="AO3433" s="261" t="e">
        <f t="shared" si="646"/>
        <v>#N/A</v>
      </c>
      <c r="AP3433" s="261" t="e">
        <f t="shared" si="647"/>
        <v>#N/A</v>
      </c>
      <c r="AQ3433" s="261" t="e">
        <f t="shared" si="648"/>
        <v>#N/A</v>
      </c>
      <c r="BB3433">
        <f t="shared" si="651"/>
        <v>0</v>
      </c>
      <c r="BC3433">
        <f t="shared" si="649"/>
        <v>0</v>
      </c>
      <c r="BD3433" s="28">
        <f t="shared" si="650"/>
        <v>0</v>
      </c>
    </row>
    <row r="3434" spans="37:56" x14ac:dyDescent="0.25">
      <c r="AK3434">
        <v>0</v>
      </c>
      <c r="AL3434" t="e">
        <f t="shared" si="643"/>
        <v>#N/A</v>
      </c>
      <c r="AM3434" t="e">
        <f t="shared" si="644"/>
        <v>#N/A</v>
      </c>
      <c r="AN3434" t="e">
        <f t="shared" si="645"/>
        <v>#N/A</v>
      </c>
      <c r="AO3434" s="261" t="e">
        <f t="shared" si="646"/>
        <v>#N/A</v>
      </c>
      <c r="AP3434" s="261" t="e">
        <f t="shared" si="647"/>
        <v>#N/A</v>
      </c>
      <c r="AQ3434" s="261" t="e">
        <f t="shared" si="648"/>
        <v>#N/A</v>
      </c>
      <c r="BB3434">
        <f t="shared" si="651"/>
        <v>0</v>
      </c>
      <c r="BC3434">
        <f t="shared" si="649"/>
        <v>0</v>
      </c>
      <c r="BD3434" s="28">
        <f t="shared" si="650"/>
        <v>0</v>
      </c>
    </row>
    <row r="3435" spans="37:56" x14ac:dyDescent="0.25">
      <c r="AK3435">
        <v>0</v>
      </c>
      <c r="AL3435" t="e">
        <f t="shared" si="643"/>
        <v>#N/A</v>
      </c>
      <c r="AM3435" t="e">
        <f t="shared" si="644"/>
        <v>#N/A</v>
      </c>
      <c r="AN3435" t="e">
        <f t="shared" si="645"/>
        <v>#N/A</v>
      </c>
      <c r="AO3435" s="261" t="e">
        <f t="shared" si="646"/>
        <v>#N/A</v>
      </c>
      <c r="AP3435" s="261" t="e">
        <f t="shared" si="647"/>
        <v>#N/A</v>
      </c>
      <c r="AQ3435" s="261" t="e">
        <f t="shared" si="648"/>
        <v>#N/A</v>
      </c>
      <c r="BB3435">
        <f t="shared" si="651"/>
        <v>0</v>
      </c>
      <c r="BC3435">
        <f t="shared" si="649"/>
        <v>0</v>
      </c>
      <c r="BD3435" s="28">
        <f t="shared" si="650"/>
        <v>0</v>
      </c>
    </row>
    <row r="3436" spans="37:56" x14ac:dyDescent="0.25">
      <c r="AK3436">
        <v>0</v>
      </c>
      <c r="AL3436" t="e">
        <f t="shared" si="643"/>
        <v>#N/A</v>
      </c>
      <c r="AM3436" t="e">
        <f t="shared" si="644"/>
        <v>#N/A</v>
      </c>
      <c r="AN3436" t="e">
        <f t="shared" si="645"/>
        <v>#N/A</v>
      </c>
      <c r="AO3436" s="261" t="e">
        <f t="shared" si="646"/>
        <v>#N/A</v>
      </c>
      <c r="AP3436" s="261" t="e">
        <f t="shared" si="647"/>
        <v>#N/A</v>
      </c>
      <c r="AQ3436" s="261" t="e">
        <f t="shared" si="648"/>
        <v>#N/A</v>
      </c>
      <c r="BB3436">
        <f t="shared" si="651"/>
        <v>0</v>
      </c>
      <c r="BC3436">
        <f t="shared" si="649"/>
        <v>0</v>
      </c>
      <c r="BD3436" s="28">
        <f t="shared" si="650"/>
        <v>0</v>
      </c>
    </row>
    <row r="3437" spans="37:56" x14ac:dyDescent="0.25">
      <c r="AK3437">
        <v>0</v>
      </c>
      <c r="AL3437" t="e">
        <f t="shared" si="643"/>
        <v>#N/A</v>
      </c>
      <c r="AM3437" t="e">
        <f t="shared" si="644"/>
        <v>#N/A</v>
      </c>
      <c r="AN3437" t="e">
        <f t="shared" si="645"/>
        <v>#N/A</v>
      </c>
      <c r="AO3437" s="261" t="e">
        <f t="shared" si="646"/>
        <v>#N/A</v>
      </c>
      <c r="AP3437" s="261" t="e">
        <f t="shared" si="647"/>
        <v>#N/A</v>
      </c>
      <c r="AQ3437" s="261" t="e">
        <f t="shared" si="648"/>
        <v>#N/A</v>
      </c>
      <c r="BB3437">
        <f t="shared" si="651"/>
        <v>0</v>
      </c>
      <c r="BC3437">
        <f t="shared" si="649"/>
        <v>0</v>
      </c>
      <c r="BD3437" s="28">
        <f t="shared" si="650"/>
        <v>0</v>
      </c>
    </row>
    <row r="3438" spans="37:56" x14ac:dyDescent="0.25">
      <c r="AK3438">
        <v>0</v>
      </c>
      <c r="AL3438" t="e">
        <f t="shared" si="643"/>
        <v>#N/A</v>
      </c>
      <c r="AM3438" t="e">
        <f t="shared" si="644"/>
        <v>#N/A</v>
      </c>
      <c r="AN3438" t="e">
        <f t="shared" si="645"/>
        <v>#N/A</v>
      </c>
      <c r="AO3438" s="261" t="e">
        <f t="shared" si="646"/>
        <v>#N/A</v>
      </c>
      <c r="AP3438" s="261" t="e">
        <f t="shared" si="647"/>
        <v>#N/A</v>
      </c>
      <c r="AQ3438" s="261" t="e">
        <f t="shared" si="648"/>
        <v>#N/A</v>
      </c>
      <c r="BB3438">
        <f t="shared" si="651"/>
        <v>0</v>
      </c>
      <c r="BC3438">
        <f t="shared" si="649"/>
        <v>0</v>
      </c>
      <c r="BD3438" s="28">
        <f t="shared" si="650"/>
        <v>0</v>
      </c>
    </row>
    <row r="3439" spans="37:56" x14ac:dyDescent="0.25">
      <c r="AK3439">
        <v>0</v>
      </c>
      <c r="AL3439" t="e">
        <f t="shared" si="643"/>
        <v>#N/A</v>
      </c>
      <c r="AM3439" t="e">
        <f t="shared" si="644"/>
        <v>#N/A</v>
      </c>
      <c r="AN3439" t="e">
        <f t="shared" si="645"/>
        <v>#N/A</v>
      </c>
      <c r="AO3439" s="261" t="e">
        <f t="shared" si="646"/>
        <v>#N/A</v>
      </c>
      <c r="AP3439" s="261" t="e">
        <f t="shared" si="647"/>
        <v>#N/A</v>
      </c>
      <c r="AQ3439" s="261" t="e">
        <f t="shared" si="648"/>
        <v>#N/A</v>
      </c>
      <c r="BB3439">
        <f t="shared" si="651"/>
        <v>0</v>
      </c>
      <c r="BC3439">
        <f t="shared" si="649"/>
        <v>0</v>
      </c>
      <c r="BD3439" s="28">
        <f t="shared" si="650"/>
        <v>0</v>
      </c>
    </row>
    <row r="3440" spans="37:56" x14ac:dyDescent="0.25">
      <c r="AK3440">
        <v>0</v>
      </c>
      <c r="AL3440" t="e">
        <f t="shared" si="643"/>
        <v>#N/A</v>
      </c>
      <c r="AM3440" t="e">
        <f t="shared" si="644"/>
        <v>#N/A</v>
      </c>
      <c r="AN3440" t="e">
        <f t="shared" si="645"/>
        <v>#N/A</v>
      </c>
      <c r="AO3440" s="261" t="e">
        <f t="shared" si="646"/>
        <v>#N/A</v>
      </c>
      <c r="AP3440" s="261" t="e">
        <f t="shared" si="647"/>
        <v>#N/A</v>
      </c>
      <c r="AQ3440" s="261" t="e">
        <f t="shared" si="648"/>
        <v>#N/A</v>
      </c>
      <c r="BB3440">
        <f t="shared" si="651"/>
        <v>0</v>
      </c>
      <c r="BC3440">
        <f t="shared" si="649"/>
        <v>0</v>
      </c>
      <c r="BD3440" s="28">
        <f t="shared" si="650"/>
        <v>0</v>
      </c>
    </row>
    <row r="3441" spans="37:56" x14ac:dyDescent="0.25">
      <c r="AK3441">
        <v>0</v>
      </c>
      <c r="AL3441" t="e">
        <f t="shared" si="643"/>
        <v>#N/A</v>
      </c>
      <c r="AM3441" t="e">
        <f t="shared" si="644"/>
        <v>#N/A</v>
      </c>
      <c r="AN3441" t="e">
        <f t="shared" si="645"/>
        <v>#N/A</v>
      </c>
      <c r="AO3441" s="261" t="e">
        <f t="shared" si="646"/>
        <v>#N/A</v>
      </c>
      <c r="AP3441" s="261" t="e">
        <f t="shared" si="647"/>
        <v>#N/A</v>
      </c>
      <c r="AQ3441" s="261" t="e">
        <f t="shared" si="648"/>
        <v>#N/A</v>
      </c>
      <c r="BB3441">
        <f t="shared" si="651"/>
        <v>0</v>
      </c>
      <c r="BC3441">
        <f t="shared" si="649"/>
        <v>0</v>
      </c>
      <c r="BD3441" s="28">
        <f t="shared" si="650"/>
        <v>0</v>
      </c>
    </row>
    <row r="3442" spans="37:56" x14ac:dyDescent="0.25">
      <c r="AK3442">
        <v>0</v>
      </c>
      <c r="AL3442" t="e">
        <f t="shared" si="643"/>
        <v>#N/A</v>
      </c>
      <c r="AM3442" t="e">
        <f t="shared" si="644"/>
        <v>#N/A</v>
      </c>
      <c r="AN3442" t="e">
        <f t="shared" si="645"/>
        <v>#N/A</v>
      </c>
      <c r="AO3442" s="261" t="e">
        <f t="shared" si="646"/>
        <v>#N/A</v>
      </c>
      <c r="AP3442" s="261" t="e">
        <f t="shared" si="647"/>
        <v>#N/A</v>
      </c>
      <c r="AQ3442" s="261" t="e">
        <f t="shared" si="648"/>
        <v>#N/A</v>
      </c>
      <c r="BB3442">
        <f t="shared" si="651"/>
        <v>0</v>
      </c>
      <c r="BC3442">
        <f t="shared" si="649"/>
        <v>0</v>
      </c>
      <c r="BD3442" s="28">
        <f t="shared" si="650"/>
        <v>0</v>
      </c>
    </row>
    <row r="3443" spans="37:56" x14ac:dyDescent="0.25">
      <c r="AK3443">
        <v>0</v>
      </c>
      <c r="AL3443" t="e">
        <f t="shared" si="643"/>
        <v>#N/A</v>
      </c>
      <c r="AM3443" t="e">
        <f t="shared" si="644"/>
        <v>#N/A</v>
      </c>
      <c r="AN3443" t="e">
        <f t="shared" si="645"/>
        <v>#N/A</v>
      </c>
      <c r="AO3443" s="261" t="e">
        <f t="shared" si="646"/>
        <v>#N/A</v>
      </c>
      <c r="AP3443" s="261" t="e">
        <f t="shared" si="647"/>
        <v>#N/A</v>
      </c>
      <c r="AQ3443" s="261" t="e">
        <f t="shared" si="648"/>
        <v>#N/A</v>
      </c>
      <c r="BB3443">
        <f t="shared" si="651"/>
        <v>0</v>
      </c>
      <c r="BC3443">
        <f t="shared" si="649"/>
        <v>0</v>
      </c>
      <c r="BD3443" s="28">
        <f t="shared" si="650"/>
        <v>0</v>
      </c>
    </row>
    <row r="3444" spans="37:56" x14ac:dyDescent="0.25">
      <c r="AK3444">
        <v>0</v>
      </c>
      <c r="AL3444" t="e">
        <f t="shared" si="643"/>
        <v>#N/A</v>
      </c>
      <c r="AM3444" t="e">
        <f t="shared" si="644"/>
        <v>#N/A</v>
      </c>
      <c r="AN3444" t="e">
        <f t="shared" si="645"/>
        <v>#N/A</v>
      </c>
      <c r="AO3444" s="261" t="e">
        <f t="shared" si="646"/>
        <v>#N/A</v>
      </c>
      <c r="AP3444" s="261" t="e">
        <f t="shared" si="647"/>
        <v>#N/A</v>
      </c>
      <c r="AQ3444" s="261" t="e">
        <f t="shared" si="648"/>
        <v>#N/A</v>
      </c>
      <c r="BB3444">
        <f t="shared" si="651"/>
        <v>0</v>
      </c>
      <c r="BC3444">
        <f t="shared" si="649"/>
        <v>0</v>
      </c>
      <c r="BD3444" s="28">
        <f t="shared" si="650"/>
        <v>0</v>
      </c>
    </row>
    <row r="3445" spans="37:56" x14ac:dyDescent="0.25">
      <c r="AK3445">
        <v>0</v>
      </c>
      <c r="AL3445" t="e">
        <f t="shared" si="643"/>
        <v>#N/A</v>
      </c>
      <c r="AM3445" t="e">
        <f t="shared" si="644"/>
        <v>#N/A</v>
      </c>
      <c r="AN3445" t="e">
        <f t="shared" si="645"/>
        <v>#N/A</v>
      </c>
      <c r="AO3445" s="261" t="e">
        <f t="shared" si="646"/>
        <v>#N/A</v>
      </c>
      <c r="AP3445" s="261" t="e">
        <f t="shared" si="647"/>
        <v>#N/A</v>
      </c>
      <c r="AQ3445" s="261" t="e">
        <f t="shared" si="648"/>
        <v>#N/A</v>
      </c>
      <c r="BB3445">
        <f t="shared" si="651"/>
        <v>0</v>
      </c>
      <c r="BC3445">
        <f t="shared" si="649"/>
        <v>0</v>
      </c>
      <c r="BD3445" s="28">
        <f t="shared" si="650"/>
        <v>0</v>
      </c>
    </row>
    <row r="3446" spans="37:56" x14ac:dyDescent="0.25">
      <c r="AK3446">
        <v>0</v>
      </c>
      <c r="AL3446" t="e">
        <f t="shared" si="643"/>
        <v>#N/A</v>
      </c>
      <c r="AM3446" t="e">
        <f t="shared" si="644"/>
        <v>#N/A</v>
      </c>
      <c r="AN3446" t="e">
        <f t="shared" si="645"/>
        <v>#N/A</v>
      </c>
      <c r="AO3446" s="261" t="e">
        <f t="shared" si="646"/>
        <v>#N/A</v>
      </c>
      <c r="AP3446" s="261" t="e">
        <f t="shared" si="647"/>
        <v>#N/A</v>
      </c>
      <c r="AQ3446" s="261" t="e">
        <f t="shared" si="648"/>
        <v>#N/A</v>
      </c>
      <c r="BB3446">
        <f t="shared" si="651"/>
        <v>0</v>
      </c>
      <c r="BC3446">
        <f t="shared" si="649"/>
        <v>0</v>
      </c>
      <c r="BD3446" s="28">
        <f t="shared" si="650"/>
        <v>0</v>
      </c>
    </row>
    <row r="3447" spans="37:56" x14ac:dyDescent="0.25">
      <c r="AK3447">
        <v>0</v>
      </c>
      <c r="AL3447" t="e">
        <f t="shared" si="643"/>
        <v>#N/A</v>
      </c>
      <c r="AM3447" t="e">
        <f t="shared" si="644"/>
        <v>#N/A</v>
      </c>
      <c r="AN3447" t="e">
        <f t="shared" si="645"/>
        <v>#N/A</v>
      </c>
      <c r="AO3447" s="261" t="e">
        <f t="shared" si="646"/>
        <v>#N/A</v>
      </c>
      <c r="AP3447" s="261" t="e">
        <f t="shared" si="647"/>
        <v>#N/A</v>
      </c>
      <c r="AQ3447" s="261" t="e">
        <f t="shared" si="648"/>
        <v>#N/A</v>
      </c>
      <c r="BB3447">
        <f t="shared" si="651"/>
        <v>0</v>
      </c>
      <c r="BC3447">
        <f t="shared" si="649"/>
        <v>0</v>
      </c>
      <c r="BD3447" s="28">
        <f t="shared" si="650"/>
        <v>0</v>
      </c>
    </row>
    <row r="3448" spans="37:56" x14ac:dyDescent="0.25">
      <c r="AK3448">
        <v>0</v>
      </c>
      <c r="AL3448" t="e">
        <f t="shared" si="643"/>
        <v>#N/A</v>
      </c>
      <c r="AM3448" t="e">
        <f t="shared" si="644"/>
        <v>#N/A</v>
      </c>
      <c r="AN3448" t="e">
        <f t="shared" si="645"/>
        <v>#N/A</v>
      </c>
      <c r="AO3448" s="261" t="e">
        <f t="shared" si="646"/>
        <v>#N/A</v>
      </c>
      <c r="AP3448" s="261" t="e">
        <f t="shared" si="647"/>
        <v>#N/A</v>
      </c>
      <c r="AQ3448" s="261" t="e">
        <f t="shared" si="648"/>
        <v>#N/A</v>
      </c>
      <c r="BB3448">
        <f t="shared" si="651"/>
        <v>0</v>
      </c>
      <c r="BC3448">
        <f t="shared" si="649"/>
        <v>0</v>
      </c>
      <c r="BD3448" s="28">
        <f t="shared" si="650"/>
        <v>0</v>
      </c>
    </row>
    <row r="3449" spans="37:56" x14ac:dyDescent="0.25">
      <c r="AK3449">
        <v>0</v>
      </c>
      <c r="AL3449" t="e">
        <f t="shared" si="643"/>
        <v>#N/A</v>
      </c>
      <c r="AM3449" t="e">
        <f t="shared" si="644"/>
        <v>#N/A</v>
      </c>
      <c r="AN3449" t="e">
        <f t="shared" si="645"/>
        <v>#N/A</v>
      </c>
      <c r="AO3449" s="261" t="e">
        <f t="shared" si="646"/>
        <v>#N/A</v>
      </c>
      <c r="AP3449" s="261" t="e">
        <f t="shared" si="647"/>
        <v>#N/A</v>
      </c>
      <c r="AQ3449" s="261" t="e">
        <f t="shared" si="648"/>
        <v>#N/A</v>
      </c>
      <c r="BB3449">
        <f t="shared" si="651"/>
        <v>0</v>
      </c>
      <c r="BC3449">
        <f t="shared" si="649"/>
        <v>0</v>
      </c>
      <c r="BD3449" s="28">
        <f t="shared" si="650"/>
        <v>0</v>
      </c>
    </row>
    <row r="3450" spans="37:56" x14ac:dyDescent="0.25">
      <c r="AK3450">
        <v>0</v>
      </c>
      <c r="AL3450" t="e">
        <f t="shared" si="643"/>
        <v>#N/A</v>
      </c>
      <c r="AM3450" t="e">
        <f t="shared" si="644"/>
        <v>#N/A</v>
      </c>
      <c r="AN3450" t="e">
        <f t="shared" si="645"/>
        <v>#N/A</v>
      </c>
      <c r="AO3450" s="261" t="e">
        <f t="shared" si="646"/>
        <v>#N/A</v>
      </c>
      <c r="AP3450" s="261" t="e">
        <f t="shared" si="647"/>
        <v>#N/A</v>
      </c>
      <c r="AQ3450" s="261" t="e">
        <f t="shared" si="648"/>
        <v>#N/A</v>
      </c>
      <c r="BB3450">
        <f t="shared" si="651"/>
        <v>0</v>
      </c>
      <c r="BC3450">
        <f t="shared" si="649"/>
        <v>0</v>
      </c>
      <c r="BD3450" s="28">
        <f t="shared" si="650"/>
        <v>0</v>
      </c>
    </row>
    <row r="3451" spans="37:56" x14ac:dyDescent="0.25">
      <c r="AK3451">
        <v>0</v>
      </c>
      <c r="AL3451" t="e">
        <f t="shared" si="643"/>
        <v>#N/A</v>
      </c>
      <c r="AM3451" t="e">
        <f t="shared" si="644"/>
        <v>#N/A</v>
      </c>
      <c r="AN3451" t="e">
        <f t="shared" si="645"/>
        <v>#N/A</v>
      </c>
      <c r="AO3451" s="261" t="e">
        <f t="shared" si="646"/>
        <v>#N/A</v>
      </c>
      <c r="AP3451" s="261" t="e">
        <f t="shared" si="647"/>
        <v>#N/A</v>
      </c>
      <c r="AQ3451" s="261" t="e">
        <f t="shared" si="648"/>
        <v>#N/A</v>
      </c>
      <c r="BB3451">
        <f t="shared" si="651"/>
        <v>0</v>
      </c>
      <c r="BC3451">
        <f t="shared" si="649"/>
        <v>0</v>
      </c>
      <c r="BD3451" s="28">
        <f t="shared" si="650"/>
        <v>0</v>
      </c>
    </row>
    <row r="3452" spans="37:56" x14ac:dyDescent="0.25">
      <c r="AK3452">
        <v>0</v>
      </c>
      <c r="AL3452" t="e">
        <f t="shared" si="643"/>
        <v>#N/A</v>
      </c>
      <c r="AM3452" t="e">
        <f t="shared" si="644"/>
        <v>#N/A</v>
      </c>
      <c r="AN3452" t="e">
        <f t="shared" si="645"/>
        <v>#N/A</v>
      </c>
      <c r="AO3452" s="261" t="e">
        <f t="shared" si="646"/>
        <v>#N/A</v>
      </c>
      <c r="AP3452" s="261" t="e">
        <f t="shared" si="647"/>
        <v>#N/A</v>
      </c>
      <c r="AQ3452" s="261" t="e">
        <f t="shared" si="648"/>
        <v>#N/A</v>
      </c>
      <c r="BB3452">
        <f t="shared" si="651"/>
        <v>0</v>
      </c>
      <c r="BC3452">
        <f t="shared" si="649"/>
        <v>0</v>
      </c>
      <c r="BD3452" s="28">
        <f t="shared" si="650"/>
        <v>0</v>
      </c>
    </row>
    <row r="3453" spans="37:56" x14ac:dyDescent="0.25">
      <c r="AK3453">
        <v>0</v>
      </c>
      <c r="AL3453" t="e">
        <f t="shared" si="643"/>
        <v>#N/A</v>
      </c>
      <c r="AM3453" t="e">
        <f t="shared" si="644"/>
        <v>#N/A</v>
      </c>
      <c r="AN3453" t="e">
        <f t="shared" si="645"/>
        <v>#N/A</v>
      </c>
      <c r="AO3453" s="261" t="e">
        <f t="shared" si="646"/>
        <v>#N/A</v>
      </c>
      <c r="AP3453" s="261" t="e">
        <f t="shared" si="647"/>
        <v>#N/A</v>
      </c>
      <c r="AQ3453" s="261" t="e">
        <f t="shared" si="648"/>
        <v>#N/A</v>
      </c>
      <c r="BB3453">
        <f t="shared" si="651"/>
        <v>0</v>
      </c>
      <c r="BC3453">
        <f t="shared" si="649"/>
        <v>0</v>
      </c>
      <c r="BD3453" s="28">
        <f t="shared" si="650"/>
        <v>0</v>
      </c>
    </row>
    <row r="3454" spans="37:56" x14ac:dyDescent="0.25">
      <c r="AK3454">
        <v>0</v>
      </c>
      <c r="AL3454" t="e">
        <f t="shared" si="643"/>
        <v>#N/A</v>
      </c>
      <c r="AM3454" t="e">
        <f t="shared" si="644"/>
        <v>#N/A</v>
      </c>
      <c r="AN3454" t="e">
        <f t="shared" si="645"/>
        <v>#N/A</v>
      </c>
      <c r="AO3454" s="261" t="e">
        <f t="shared" si="646"/>
        <v>#N/A</v>
      </c>
      <c r="AP3454" s="261" t="e">
        <f t="shared" si="647"/>
        <v>#N/A</v>
      </c>
      <c r="AQ3454" s="261" t="e">
        <f t="shared" si="648"/>
        <v>#N/A</v>
      </c>
      <c r="BB3454">
        <f t="shared" si="651"/>
        <v>0</v>
      </c>
      <c r="BC3454">
        <f t="shared" si="649"/>
        <v>0</v>
      </c>
      <c r="BD3454" s="28">
        <f t="shared" si="650"/>
        <v>0</v>
      </c>
    </row>
    <row r="3455" spans="37:56" x14ac:dyDescent="0.25">
      <c r="AK3455">
        <v>0</v>
      </c>
      <c r="AL3455" t="e">
        <f t="shared" si="643"/>
        <v>#N/A</v>
      </c>
      <c r="AM3455" t="e">
        <f t="shared" si="644"/>
        <v>#N/A</v>
      </c>
      <c r="AN3455" t="e">
        <f t="shared" si="645"/>
        <v>#N/A</v>
      </c>
      <c r="AO3455" s="261" t="e">
        <f t="shared" si="646"/>
        <v>#N/A</v>
      </c>
      <c r="AP3455" s="261" t="e">
        <f t="shared" si="647"/>
        <v>#N/A</v>
      </c>
      <c r="AQ3455" s="261" t="e">
        <f t="shared" si="648"/>
        <v>#N/A</v>
      </c>
      <c r="BB3455">
        <f t="shared" si="651"/>
        <v>0</v>
      </c>
      <c r="BC3455">
        <f t="shared" si="649"/>
        <v>0</v>
      </c>
      <c r="BD3455" s="28">
        <f t="shared" si="650"/>
        <v>0</v>
      </c>
    </row>
    <row r="3456" spans="37:56" x14ac:dyDescent="0.25">
      <c r="AK3456">
        <v>0</v>
      </c>
      <c r="AL3456" t="e">
        <f t="shared" si="643"/>
        <v>#N/A</v>
      </c>
      <c r="AM3456" t="e">
        <f t="shared" si="644"/>
        <v>#N/A</v>
      </c>
      <c r="AN3456" t="e">
        <f t="shared" si="645"/>
        <v>#N/A</v>
      </c>
      <c r="AO3456" s="261" t="e">
        <f t="shared" si="646"/>
        <v>#N/A</v>
      </c>
      <c r="AP3456" s="261" t="e">
        <f t="shared" si="647"/>
        <v>#N/A</v>
      </c>
      <c r="AQ3456" s="261" t="e">
        <f t="shared" si="648"/>
        <v>#N/A</v>
      </c>
      <c r="BB3456">
        <f t="shared" si="651"/>
        <v>0</v>
      </c>
      <c r="BC3456">
        <f t="shared" si="649"/>
        <v>0</v>
      </c>
      <c r="BD3456" s="28">
        <f t="shared" si="650"/>
        <v>0</v>
      </c>
    </row>
    <row r="3457" spans="37:56" x14ac:dyDescent="0.25">
      <c r="AK3457">
        <v>0</v>
      </c>
      <c r="AL3457" t="e">
        <f t="shared" si="643"/>
        <v>#N/A</v>
      </c>
      <c r="AM3457" t="e">
        <f t="shared" si="644"/>
        <v>#N/A</v>
      </c>
      <c r="AN3457" t="e">
        <f t="shared" si="645"/>
        <v>#N/A</v>
      </c>
      <c r="AO3457" s="261" t="e">
        <f t="shared" si="646"/>
        <v>#N/A</v>
      </c>
      <c r="AP3457" s="261" t="e">
        <f t="shared" si="647"/>
        <v>#N/A</v>
      </c>
      <c r="AQ3457" s="261" t="e">
        <f t="shared" si="648"/>
        <v>#N/A</v>
      </c>
      <c r="BB3457">
        <f t="shared" si="651"/>
        <v>0</v>
      </c>
      <c r="BC3457">
        <f t="shared" si="649"/>
        <v>0</v>
      </c>
      <c r="BD3457" s="28">
        <f t="shared" si="650"/>
        <v>0</v>
      </c>
    </row>
    <row r="3458" spans="37:56" x14ac:dyDescent="0.25">
      <c r="AK3458">
        <v>0</v>
      </c>
      <c r="AL3458" t="e">
        <f t="shared" si="643"/>
        <v>#N/A</v>
      </c>
      <c r="AM3458" t="e">
        <f t="shared" si="644"/>
        <v>#N/A</v>
      </c>
      <c r="AN3458" t="e">
        <f t="shared" si="645"/>
        <v>#N/A</v>
      </c>
      <c r="AO3458" s="261" t="e">
        <f t="shared" si="646"/>
        <v>#N/A</v>
      </c>
      <c r="AP3458" s="261" t="e">
        <f t="shared" si="647"/>
        <v>#N/A</v>
      </c>
      <c r="AQ3458" s="261" t="e">
        <f t="shared" si="648"/>
        <v>#N/A</v>
      </c>
      <c r="BB3458">
        <f t="shared" si="651"/>
        <v>0</v>
      </c>
      <c r="BC3458">
        <f t="shared" si="649"/>
        <v>0</v>
      </c>
      <c r="BD3458" s="28">
        <f t="shared" si="650"/>
        <v>0</v>
      </c>
    </row>
    <row r="3459" spans="37:56" x14ac:dyDescent="0.25">
      <c r="AK3459">
        <v>0</v>
      </c>
      <c r="AL3459" t="e">
        <f t="shared" ref="AL3459:AL3522" si="652">_xlfn.XLOOKUP(AK3459,A:A,F:F)</f>
        <v>#N/A</v>
      </c>
      <c r="AM3459" t="e">
        <f t="shared" ref="AM3459:AM3522" si="653">_xlfn.XLOOKUP(AK3459,A:A,J:J)</f>
        <v>#N/A</v>
      </c>
      <c r="AN3459" t="e">
        <f t="shared" ref="AN3459:AN3522" si="654">_xlfn.XLOOKUP(AK3459,A:A,M:M)+_xlfn.XLOOKUP(AK3459,A:A,N:N)</f>
        <v>#N/A</v>
      </c>
      <c r="AO3459" s="261" t="e">
        <f t="shared" ref="AO3459:AO3522" si="655">_xlfn.XLOOKUP(AK3459,A:A,AG:AG)</f>
        <v>#N/A</v>
      </c>
      <c r="AP3459" s="261" t="e">
        <f t="shared" ref="AP3459:AP3522" si="656">_xlfn.XLOOKUP(AK3459,A:A,AD:AD)</f>
        <v>#N/A</v>
      </c>
      <c r="AQ3459" s="261" t="e">
        <f t="shared" ref="AQ3459:AQ3522" si="657">_xlfn.XLOOKUP(AK3459,A:A,AE:AE)</f>
        <v>#N/A</v>
      </c>
      <c r="BB3459">
        <f t="shared" si="651"/>
        <v>0</v>
      </c>
      <c r="BC3459">
        <f t="shared" ref="BC3459:BC3522" si="658">_xlfn.XLOOKUP(BA3459,A:A,J:J)</f>
        <v>0</v>
      </c>
      <c r="BD3459" s="28">
        <f t="shared" ref="BD3459:BD3522" si="659">_xlfn.XLOOKUP(BA3459,A:A,M:M)+_xlfn.XLOOKUP(BA3459,A:A,N:N)</f>
        <v>0</v>
      </c>
    </row>
    <row r="3460" spans="37:56" x14ac:dyDescent="0.25">
      <c r="AK3460">
        <v>0</v>
      </c>
      <c r="AL3460" t="e">
        <f t="shared" si="652"/>
        <v>#N/A</v>
      </c>
      <c r="AM3460" t="e">
        <f t="shared" si="653"/>
        <v>#N/A</v>
      </c>
      <c r="AN3460" t="e">
        <f t="shared" si="654"/>
        <v>#N/A</v>
      </c>
      <c r="AO3460" s="261" t="e">
        <f t="shared" si="655"/>
        <v>#N/A</v>
      </c>
      <c r="AP3460" s="261" t="e">
        <f t="shared" si="656"/>
        <v>#N/A</v>
      </c>
      <c r="AQ3460" s="261" t="e">
        <f t="shared" si="657"/>
        <v>#N/A</v>
      </c>
      <c r="BB3460">
        <f t="shared" si="651"/>
        <v>0</v>
      </c>
      <c r="BC3460">
        <f t="shared" si="658"/>
        <v>0</v>
      </c>
      <c r="BD3460" s="28">
        <f t="shared" si="659"/>
        <v>0</v>
      </c>
    </row>
    <row r="3461" spans="37:56" x14ac:dyDescent="0.25">
      <c r="AK3461">
        <v>0</v>
      </c>
      <c r="AL3461" t="e">
        <f t="shared" si="652"/>
        <v>#N/A</v>
      </c>
      <c r="AM3461" t="e">
        <f t="shared" si="653"/>
        <v>#N/A</v>
      </c>
      <c r="AN3461" t="e">
        <f t="shared" si="654"/>
        <v>#N/A</v>
      </c>
      <c r="AO3461" s="261" t="e">
        <f t="shared" si="655"/>
        <v>#N/A</v>
      </c>
      <c r="AP3461" s="261" t="e">
        <f t="shared" si="656"/>
        <v>#N/A</v>
      </c>
      <c r="AQ3461" s="261" t="e">
        <f t="shared" si="657"/>
        <v>#N/A</v>
      </c>
      <c r="BB3461">
        <f t="shared" si="651"/>
        <v>0</v>
      </c>
      <c r="BC3461">
        <f t="shared" si="658"/>
        <v>0</v>
      </c>
      <c r="BD3461" s="28">
        <f t="shared" si="659"/>
        <v>0</v>
      </c>
    </row>
    <row r="3462" spans="37:56" x14ac:dyDescent="0.25">
      <c r="AK3462">
        <v>0</v>
      </c>
      <c r="AL3462" t="e">
        <f t="shared" si="652"/>
        <v>#N/A</v>
      </c>
      <c r="AM3462" t="e">
        <f t="shared" si="653"/>
        <v>#N/A</v>
      </c>
      <c r="AN3462" t="e">
        <f t="shared" si="654"/>
        <v>#N/A</v>
      </c>
      <c r="AO3462" s="261" t="e">
        <f t="shared" si="655"/>
        <v>#N/A</v>
      </c>
      <c r="AP3462" s="261" t="e">
        <f t="shared" si="656"/>
        <v>#N/A</v>
      </c>
      <c r="AQ3462" s="261" t="e">
        <f t="shared" si="657"/>
        <v>#N/A</v>
      </c>
      <c r="BB3462">
        <f t="shared" ref="BB3462:BB3525" si="660">_xlfn.XLOOKUP(BA3462,A:A,E:E)</f>
        <v>0</v>
      </c>
      <c r="BC3462">
        <f t="shared" si="658"/>
        <v>0</v>
      </c>
      <c r="BD3462" s="28">
        <f t="shared" si="659"/>
        <v>0</v>
      </c>
    </row>
    <row r="3463" spans="37:56" x14ac:dyDescent="0.25">
      <c r="AK3463">
        <v>0</v>
      </c>
      <c r="AL3463" t="e">
        <f t="shared" si="652"/>
        <v>#N/A</v>
      </c>
      <c r="AM3463" t="e">
        <f t="shared" si="653"/>
        <v>#N/A</v>
      </c>
      <c r="AN3463" t="e">
        <f t="shared" si="654"/>
        <v>#N/A</v>
      </c>
      <c r="AO3463" s="261" t="e">
        <f t="shared" si="655"/>
        <v>#N/A</v>
      </c>
      <c r="AP3463" s="261" t="e">
        <f t="shared" si="656"/>
        <v>#N/A</v>
      </c>
      <c r="AQ3463" s="261" t="e">
        <f t="shared" si="657"/>
        <v>#N/A</v>
      </c>
      <c r="BB3463">
        <f t="shared" si="660"/>
        <v>0</v>
      </c>
      <c r="BC3463">
        <f t="shared" si="658"/>
        <v>0</v>
      </c>
      <c r="BD3463" s="28">
        <f t="shared" si="659"/>
        <v>0</v>
      </c>
    </row>
    <row r="3464" spans="37:56" x14ac:dyDescent="0.25">
      <c r="AK3464">
        <v>0</v>
      </c>
      <c r="AL3464" t="e">
        <f t="shared" si="652"/>
        <v>#N/A</v>
      </c>
      <c r="AM3464" t="e">
        <f t="shared" si="653"/>
        <v>#N/A</v>
      </c>
      <c r="AN3464" t="e">
        <f t="shared" si="654"/>
        <v>#N/A</v>
      </c>
      <c r="AO3464" s="261" t="e">
        <f t="shared" si="655"/>
        <v>#N/A</v>
      </c>
      <c r="AP3464" s="261" t="e">
        <f t="shared" si="656"/>
        <v>#N/A</v>
      </c>
      <c r="AQ3464" s="261" t="e">
        <f t="shared" si="657"/>
        <v>#N/A</v>
      </c>
      <c r="BB3464">
        <f t="shared" si="660"/>
        <v>0</v>
      </c>
      <c r="BC3464">
        <f t="shared" si="658"/>
        <v>0</v>
      </c>
      <c r="BD3464" s="28">
        <f t="shared" si="659"/>
        <v>0</v>
      </c>
    </row>
    <row r="3465" spans="37:56" x14ac:dyDescent="0.25">
      <c r="AK3465">
        <v>0</v>
      </c>
      <c r="AL3465" t="e">
        <f t="shared" si="652"/>
        <v>#N/A</v>
      </c>
      <c r="AM3465" t="e">
        <f t="shared" si="653"/>
        <v>#N/A</v>
      </c>
      <c r="AN3465" t="e">
        <f t="shared" si="654"/>
        <v>#N/A</v>
      </c>
      <c r="AO3465" s="261" t="e">
        <f t="shared" si="655"/>
        <v>#N/A</v>
      </c>
      <c r="AP3465" s="261" t="e">
        <f t="shared" si="656"/>
        <v>#N/A</v>
      </c>
      <c r="AQ3465" s="261" t="e">
        <f t="shared" si="657"/>
        <v>#N/A</v>
      </c>
      <c r="BB3465">
        <f t="shared" si="660"/>
        <v>0</v>
      </c>
      <c r="BC3465">
        <f t="shared" si="658"/>
        <v>0</v>
      </c>
      <c r="BD3465" s="28">
        <f t="shared" si="659"/>
        <v>0</v>
      </c>
    </row>
    <row r="3466" spans="37:56" x14ac:dyDescent="0.25">
      <c r="AK3466">
        <v>0</v>
      </c>
      <c r="AL3466" t="e">
        <f t="shared" si="652"/>
        <v>#N/A</v>
      </c>
      <c r="AM3466" t="e">
        <f t="shared" si="653"/>
        <v>#N/A</v>
      </c>
      <c r="AN3466" t="e">
        <f t="shared" si="654"/>
        <v>#N/A</v>
      </c>
      <c r="AO3466" s="261" t="e">
        <f t="shared" si="655"/>
        <v>#N/A</v>
      </c>
      <c r="AP3466" s="261" t="e">
        <f t="shared" si="656"/>
        <v>#N/A</v>
      </c>
      <c r="AQ3466" s="261" t="e">
        <f t="shared" si="657"/>
        <v>#N/A</v>
      </c>
      <c r="BB3466">
        <f t="shared" si="660"/>
        <v>0</v>
      </c>
      <c r="BC3466">
        <f t="shared" si="658"/>
        <v>0</v>
      </c>
      <c r="BD3466" s="28">
        <f t="shared" si="659"/>
        <v>0</v>
      </c>
    </row>
    <row r="3467" spans="37:56" x14ac:dyDescent="0.25">
      <c r="AK3467">
        <v>0</v>
      </c>
      <c r="AL3467" t="e">
        <f t="shared" si="652"/>
        <v>#N/A</v>
      </c>
      <c r="AM3467" t="e">
        <f t="shared" si="653"/>
        <v>#N/A</v>
      </c>
      <c r="AN3467" t="e">
        <f t="shared" si="654"/>
        <v>#N/A</v>
      </c>
      <c r="AO3467" s="261" t="e">
        <f t="shared" si="655"/>
        <v>#N/A</v>
      </c>
      <c r="AP3467" s="261" t="e">
        <f t="shared" si="656"/>
        <v>#N/A</v>
      </c>
      <c r="AQ3467" s="261" t="e">
        <f t="shared" si="657"/>
        <v>#N/A</v>
      </c>
      <c r="BB3467">
        <f t="shared" si="660"/>
        <v>0</v>
      </c>
      <c r="BC3467">
        <f t="shared" si="658"/>
        <v>0</v>
      </c>
      <c r="BD3467" s="28">
        <f t="shared" si="659"/>
        <v>0</v>
      </c>
    </row>
    <row r="3468" spans="37:56" x14ac:dyDescent="0.25">
      <c r="AK3468">
        <v>0</v>
      </c>
      <c r="AL3468" t="e">
        <f t="shared" si="652"/>
        <v>#N/A</v>
      </c>
      <c r="AM3468" t="e">
        <f t="shared" si="653"/>
        <v>#N/A</v>
      </c>
      <c r="AN3468" t="e">
        <f t="shared" si="654"/>
        <v>#N/A</v>
      </c>
      <c r="AO3468" s="261" t="e">
        <f t="shared" si="655"/>
        <v>#N/A</v>
      </c>
      <c r="AP3468" s="261" t="e">
        <f t="shared" si="656"/>
        <v>#N/A</v>
      </c>
      <c r="AQ3468" s="261" t="e">
        <f t="shared" si="657"/>
        <v>#N/A</v>
      </c>
      <c r="BB3468">
        <f t="shared" si="660"/>
        <v>0</v>
      </c>
      <c r="BC3468">
        <f t="shared" si="658"/>
        <v>0</v>
      </c>
      <c r="BD3468" s="28">
        <f t="shared" si="659"/>
        <v>0</v>
      </c>
    </row>
    <row r="3469" spans="37:56" x14ac:dyDescent="0.25">
      <c r="AK3469">
        <v>0</v>
      </c>
      <c r="AL3469" t="e">
        <f t="shared" si="652"/>
        <v>#N/A</v>
      </c>
      <c r="AM3469" t="e">
        <f t="shared" si="653"/>
        <v>#N/A</v>
      </c>
      <c r="AN3469" t="e">
        <f t="shared" si="654"/>
        <v>#N/A</v>
      </c>
      <c r="AO3469" s="261" t="e">
        <f t="shared" si="655"/>
        <v>#N/A</v>
      </c>
      <c r="AP3469" s="261" t="e">
        <f t="shared" si="656"/>
        <v>#N/A</v>
      </c>
      <c r="AQ3469" s="261" t="e">
        <f t="shared" si="657"/>
        <v>#N/A</v>
      </c>
      <c r="BB3469">
        <f t="shared" si="660"/>
        <v>0</v>
      </c>
      <c r="BC3469">
        <f t="shared" si="658"/>
        <v>0</v>
      </c>
      <c r="BD3469" s="28">
        <f t="shared" si="659"/>
        <v>0</v>
      </c>
    </row>
    <row r="3470" spans="37:56" x14ac:dyDescent="0.25">
      <c r="AK3470">
        <v>0</v>
      </c>
      <c r="AL3470" t="e">
        <f t="shared" si="652"/>
        <v>#N/A</v>
      </c>
      <c r="AM3470" t="e">
        <f t="shared" si="653"/>
        <v>#N/A</v>
      </c>
      <c r="AN3470" t="e">
        <f t="shared" si="654"/>
        <v>#N/A</v>
      </c>
      <c r="AO3470" s="261" t="e">
        <f t="shared" si="655"/>
        <v>#N/A</v>
      </c>
      <c r="AP3470" s="261" t="e">
        <f t="shared" si="656"/>
        <v>#N/A</v>
      </c>
      <c r="AQ3470" s="261" t="e">
        <f t="shared" si="657"/>
        <v>#N/A</v>
      </c>
      <c r="BB3470">
        <f t="shared" si="660"/>
        <v>0</v>
      </c>
      <c r="BC3470">
        <f t="shared" si="658"/>
        <v>0</v>
      </c>
      <c r="BD3470" s="28">
        <f t="shared" si="659"/>
        <v>0</v>
      </c>
    </row>
    <row r="3471" spans="37:56" x14ac:dyDescent="0.25">
      <c r="AK3471">
        <v>0</v>
      </c>
      <c r="AL3471" t="e">
        <f t="shared" si="652"/>
        <v>#N/A</v>
      </c>
      <c r="AM3471" t="e">
        <f t="shared" si="653"/>
        <v>#N/A</v>
      </c>
      <c r="AN3471" t="e">
        <f t="shared" si="654"/>
        <v>#N/A</v>
      </c>
      <c r="AO3471" s="261" t="e">
        <f t="shared" si="655"/>
        <v>#N/A</v>
      </c>
      <c r="AP3471" s="261" t="e">
        <f t="shared" si="656"/>
        <v>#N/A</v>
      </c>
      <c r="AQ3471" s="261" t="e">
        <f t="shared" si="657"/>
        <v>#N/A</v>
      </c>
      <c r="BB3471">
        <f t="shared" si="660"/>
        <v>0</v>
      </c>
      <c r="BC3471">
        <f t="shared" si="658"/>
        <v>0</v>
      </c>
      <c r="BD3471" s="28">
        <f t="shared" si="659"/>
        <v>0</v>
      </c>
    </row>
    <row r="3472" spans="37:56" x14ac:dyDescent="0.25">
      <c r="AK3472">
        <v>0</v>
      </c>
      <c r="AL3472" t="e">
        <f t="shared" si="652"/>
        <v>#N/A</v>
      </c>
      <c r="AM3472" t="e">
        <f t="shared" si="653"/>
        <v>#N/A</v>
      </c>
      <c r="AN3472" t="e">
        <f t="shared" si="654"/>
        <v>#N/A</v>
      </c>
      <c r="AO3472" s="261" t="e">
        <f t="shared" si="655"/>
        <v>#N/A</v>
      </c>
      <c r="AP3472" s="261" t="e">
        <f t="shared" si="656"/>
        <v>#N/A</v>
      </c>
      <c r="AQ3472" s="261" t="e">
        <f t="shared" si="657"/>
        <v>#N/A</v>
      </c>
      <c r="BB3472">
        <f t="shared" si="660"/>
        <v>0</v>
      </c>
      <c r="BC3472">
        <f t="shared" si="658"/>
        <v>0</v>
      </c>
      <c r="BD3472" s="28">
        <f t="shared" si="659"/>
        <v>0</v>
      </c>
    </row>
    <row r="3473" spans="37:56" x14ac:dyDescent="0.25">
      <c r="AK3473">
        <v>0</v>
      </c>
      <c r="AL3473" t="e">
        <f t="shared" si="652"/>
        <v>#N/A</v>
      </c>
      <c r="AM3473" t="e">
        <f t="shared" si="653"/>
        <v>#N/A</v>
      </c>
      <c r="AN3473" t="e">
        <f t="shared" si="654"/>
        <v>#N/A</v>
      </c>
      <c r="AO3473" s="261" t="e">
        <f t="shared" si="655"/>
        <v>#N/A</v>
      </c>
      <c r="AP3473" s="261" t="e">
        <f t="shared" si="656"/>
        <v>#N/A</v>
      </c>
      <c r="AQ3473" s="261" t="e">
        <f t="shared" si="657"/>
        <v>#N/A</v>
      </c>
      <c r="BB3473">
        <f t="shared" si="660"/>
        <v>0</v>
      </c>
      <c r="BC3473">
        <f t="shared" si="658"/>
        <v>0</v>
      </c>
      <c r="BD3473" s="28">
        <f t="shared" si="659"/>
        <v>0</v>
      </c>
    </row>
    <row r="3474" spans="37:56" x14ac:dyDescent="0.25">
      <c r="AK3474">
        <v>0</v>
      </c>
      <c r="AL3474" t="e">
        <f t="shared" si="652"/>
        <v>#N/A</v>
      </c>
      <c r="AM3474" t="e">
        <f t="shared" si="653"/>
        <v>#N/A</v>
      </c>
      <c r="AN3474" t="e">
        <f t="shared" si="654"/>
        <v>#N/A</v>
      </c>
      <c r="AO3474" s="261" t="e">
        <f t="shared" si="655"/>
        <v>#N/A</v>
      </c>
      <c r="AP3474" s="261" t="e">
        <f t="shared" si="656"/>
        <v>#N/A</v>
      </c>
      <c r="AQ3474" s="261" t="e">
        <f t="shared" si="657"/>
        <v>#N/A</v>
      </c>
      <c r="BB3474">
        <f t="shared" si="660"/>
        <v>0</v>
      </c>
      <c r="BC3474">
        <f t="shared" si="658"/>
        <v>0</v>
      </c>
      <c r="BD3474" s="28">
        <f t="shared" si="659"/>
        <v>0</v>
      </c>
    </row>
    <row r="3475" spans="37:56" x14ac:dyDescent="0.25">
      <c r="AK3475">
        <v>0</v>
      </c>
      <c r="AL3475" t="e">
        <f t="shared" si="652"/>
        <v>#N/A</v>
      </c>
      <c r="AM3475" t="e">
        <f t="shared" si="653"/>
        <v>#N/A</v>
      </c>
      <c r="AN3475" t="e">
        <f t="shared" si="654"/>
        <v>#N/A</v>
      </c>
      <c r="AO3475" s="261" t="e">
        <f t="shared" si="655"/>
        <v>#N/A</v>
      </c>
      <c r="AP3475" s="261" t="e">
        <f t="shared" si="656"/>
        <v>#N/A</v>
      </c>
      <c r="AQ3475" s="261" t="e">
        <f t="shared" si="657"/>
        <v>#N/A</v>
      </c>
      <c r="BB3475">
        <f t="shared" si="660"/>
        <v>0</v>
      </c>
      <c r="BC3475">
        <f t="shared" si="658"/>
        <v>0</v>
      </c>
      <c r="BD3475" s="28">
        <f t="shared" si="659"/>
        <v>0</v>
      </c>
    </row>
    <row r="3476" spans="37:56" x14ac:dyDescent="0.25">
      <c r="AK3476">
        <v>0</v>
      </c>
      <c r="AL3476" t="e">
        <f t="shared" si="652"/>
        <v>#N/A</v>
      </c>
      <c r="AM3476" t="e">
        <f t="shared" si="653"/>
        <v>#N/A</v>
      </c>
      <c r="AN3476" t="e">
        <f t="shared" si="654"/>
        <v>#N/A</v>
      </c>
      <c r="AO3476" s="261" t="e">
        <f t="shared" si="655"/>
        <v>#N/A</v>
      </c>
      <c r="AP3476" s="261" t="e">
        <f t="shared" si="656"/>
        <v>#N/A</v>
      </c>
      <c r="AQ3476" s="261" t="e">
        <f t="shared" si="657"/>
        <v>#N/A</v>
      </c>
      <c r="BB3476">
        <f t="shared" si="660"/>
        <v>0</v>
      </c>
      <c r="BC3476">
        <f t="shared" si="658"/>
        <v>0</v>
      </c>
      <c r="BD3476" s="28">
        <f t="shared" si="659"/>
        <v>0</v>
      </c>
    </row>
    <row r="3477" spans="37:56" x14ac:dyDescent="0.25">
      <c r="AK3477">
        <v>0</v>
      </c>
      <c r="AL3477" t="e">
        <f t="shared" si="652"/>
        <v>#N/A</v>
      </c>
      <c r="AM3477" t="e">
        <f t="shared" si="653"/>
        <v>#N/A</v>
      </c>
      <c r="AN3477" t="e">
        <f t="shared" si="654"/>
        <v>#N/A</v>
      </c>
      <c r="AO3477" s="261" t="e">
        <f t="shared" si="655"/>
        <v>#N/A</v>
      </c>
      <c r="AP3477" s="261" t="e">
        <f t="shared" si="656"/>
        <v>#N/A</v>
      </c>
      <c r="AQ3477" s="261" t="e">
        <f t="shared" si="657"/>
        <v>#N/A</v>
      </c>
      <c r="BB3477">
        <f t="shared" si="660"/>
        <v>0</v>
      </c>
      <c r="BC3477">
        <f t="shared" si="658"/>
        <v>0</v>
      </c>
      <c r="BD3477" s="28">
        <f t="shared" si="659"/>
        <v>0</v>
      </c>
    </row>
    <row r="3478" spans="37:56" x14ac:dyDescent="0.25">
      <c r="AK3478">
        <v>0</v>
      </c>
      <c r="AL3478" t="e">
        <f t="shared" si="652"/>
        <v>#N/A</v>
      </c>
      <c r="AM3478" t="e">
        <f t="shared" si="653"/>
        <v>#N/A</v>
      </c>
      <c r="AN3478" t="e">
        <f t="shared" si="654"/>
        <v>#N/A</v>
      </c>
      <c r="AO3478" s="261" t="e">
        <f t="shared" si="655"/>
        <v>#N/A</v>
      </c>
      <c r="AP3478" s="261" t="e">
        <f t="shared" si="656"/>
        <v>#N/A</v>
      </c>
      <c r="AQ3478" s="261" t="e">
        <f t="shared" si="657"/>
        <v>#N/A</v>
      </c>
      <c r="BB3478">
        <f t="shared" si="660"/>
        <v>0</v>
      </c>
      <c r="BC3478">
        <f t="shared" si="658"/>
        <v>0</v>
      </c>
      <c r="BD3478" s="28">
        <f t="shared" si="659"/>
        <v>0</v>
      </c>
    </row>
    <row r="3479" spans="37:56" x14ac:dyDescent="0.25">
      <c r="AK3479">
        <v>0</v>
      </c>
      <c r="AL3479" t="e">
        <f t="shared" si="652"/>
        <v>#N/A</v>
      </c>
      <c r="AM3479" t="e">
        <f t="shared" si="653"/>
        <v>#N/A</v>
      </c>
      <c r="AN3479" t="e">
        <f t="shared" si="654"/>
        <v>#N/A</v>
      </c>
      <c r="AO3479" s="261" t="e">
        <f t="shared" si="655"/>
        <v>#N/A</v>
      </c>
      <c r="AP3479" s="261" t="e">
        <f t="shared" si="656"/>
        <v>#N/A</v>
      </c>
      <c r="AQ3479" s="261" t="e">
        <f t="shared" si="657"/>
        <v>#N/A</v>
      </c>
      <c r="BB3479">
        <f t="shared" si="660"/>
        <v>0</v>
      </c>
      <c r="BC3479">
        <f t="shared" si="658"/>
        <v>0</v>
      </c>
      <c r="BD3479" s="28">
        <f t="shared" si="659"/>
        <v>0</v>
      </c>
    </row>
    <row r="3480" spans="37:56" x14ac:dyDescent="0.25">
      <c r="AK3480">
        <v>0</v>
      </c>
      <c r="AL3480" t="e">
        <f t="shared" si="652"/>
        <v>#N/A</v>
      </c>
      <c r="AM3480" t="e">
        <f t="shared" si="653"/>
        <v>#N/A</v>
      </c>
      <c r="AN3480" t="e">
        <f t="shared" si="654"/>
        <v>#N/A</v>
      </c>
      <c r="AO3480" s="261" t="e">
        <f t="shared" si="655"/>
        <v>#N/A</v>
      </c>
      <c r="AP3480" s="261" t="e">
        <f t="shared" si="656"/>
        <v>#N/A</v>
      </c>
      <c r="AQ3480" s="261" t="e">
        <f t="shared" si="657"/>
        <v>#N/A</v>
      </c>
      <c r="BB3480">
        <f t="shared" si="660"/>
        <v>0</v>
      </c>
      <c r="BC3480">
        <f t="shared" si="658"/>
        <v>0</v>
      </c>
      <c r="BD3480" s="28">
        <f t="shared" si="659"/>
        <v>0</v>
      </c>
    </row>
    <row r="3481" spans="37:56" x14ac:dyDescent="0.25">
      <c r="AK3481">
        <v>0</v>
      </c>
      <c r="AL3481" t="e">
        <f t="shared" si="652"/>
        <v>#N/A</v>
      </c>
      <c r="AM3481" t="e">
        <f t="shared" si="653"/>
        <v>#N/A</v>
      </c>
      <c r="AN3481" t="e">
        <f t="shared" si="654"/>
        <v>#N/A</v>
      </c>
      <c r="AO3481" s="261" t="e">
        <f t="shared" si="655"/>
        <v>#N/A</v>
      </c>
      <c r="AP3481" s="261" t="e">
        <f t="shared" si="656"/>
        <v>#N/A</v>
      </c>
      <c r="AQ3481" s="261" t="e">
        <f t="shared" si="657"/>
        <v>#N/A</v>
      </c>
      <c r="BB3481">
        <f t="shared" si="660"/>
        <v>0</v>
      </c>
      <c r="BC3481">
        <f t="shared" si="658"/>
        <v>0</v>
      </c>
      <c r="BD3481" s="28">
        <f t="shared" si="659"/>
        <v>0</v>
      </c>
    </row>
    <row r="3482" spans="37:56" x14ac:dyDescent="0.25">
      <c r="AK3482">
        <v>0</v>
      </c>
      <c r="AL3482" t="e">
        <f t="shared" si="652"/>
        <v>#N/A</v>
      </c>
      <c r="AM3482" t="e">
        <f t="shared" si="653"/>
        <v>#N/A</v>
      </c>
      <c r="AN3482" t="e">
        <f t="shared" si="654"/>
        <v>#N/A</v>
      </c>
      <c r="AO3482" s="261" t="e">
        <f t="shared" si="655"/>
        <v>#N/A</v>
      </c>
      <c r="AP3482" s="261" t="e">
        <f t="shared" si="656"/>
        <v>#N/A</v>
      </c>
      <c r="AQ3482" s="261" t="e">
        <f t="shared" si="657"/>
        <v>#N/A</v>
      </c>
      <c r="BB3482">
        <f t="shared" si="660"/>
        <v>0</v>
      </c>
      <c r="BC3482">
        <f t="shared" si="658"/>
        <v>0</v>
      </c>
      <c r="BD3482" s="28">
        <f t="shared" si="659"/>
        <v>0</v>
      </c>
    </row>
    <row r="3483" spans="37:56" x14ac:dyDescent="0.25">
      <c r="AK3483">
        <v>0</v>
      </c>
      <c r="AL3483" t="e">
        <f t="shared" si="652"/>
        <v>#N/A</v>
      </c>
      <c r="AM3483" t="e">
        <f t="shared" si="653"/>
        <v>#N/A</v>
      </c>
      <c r="AN3483" t="e">
        <f t="shared" si="654"/>
        <v>#N/A</v>
      </c>
      <c r="AO3483" s="261" t="e">
        <f t="shared" si="655"/>
        <v>#N/A</v>
      </c>
      <c r="AP3483" s="261" t="e">
        <f t="shared" si="656"/>
        <v>#N/A</v>
      </c>
      <c r="AQ3483" s="261" t="e">
        <f t="shared" si="657"/>
        <v>#N/A</v>
      </c>
      <c r="BB3483">
        <f t="shared" si="660"/>
        <v>0</v>
      </c>
      <c r="BC3483">
        <f t="shared" si="658"/>
        <v>0</v>
      </c>
      <c r="BD3483" s="28">
        <f t="shared" si="659"/>
        <v>0</v>
      </c>
    </row>
    <row r="3484" spans="37:56" x14ac:dyDescent="0.25">
      <c r="AK3484">
        <v>0</v>
      </c>
      <c r="AL3484" t="e">
        <f t="shared" si="652"/>
        <v>#N/A</v>
      </c>
      <c r="AM3484" t="e">
        <f t="shared" si="653"/>
        <v>#N/A</v>
      </c>
      <c r="AN3484" t="e">
        <f t="shared" si="654"/>
        <v>#N/A</v>
      </c>
      <c r="AO3484" s="261" t="e">
        <f t="shared" si="655"/>
        <v>#N/A</v>
      </c>
      <c r="AP3484" s="261" t="e">
        <f t="shared" si="656"/>
        <v>#N/A</v>
      </c>
      <c r="AQ3484" s="261" t="e">
        <f t="shared" si="657"/>
        <v>#N/A</v>
      </c>
      <c r="BB3484">
        <f t="shared" si="660"/>
        <v>0</v>
      </c>
      <c r="BC3484">
        <f t="shared" si="658"/>
        <v>0</v>
      </c>
      <c r="BD3484" s="28">
        <f t="shared" si="659"/>
        <v>0</v>
      </c>
    </row>
    <row r="3485" spans="37:56" x14ac:dyDescent="0.25">
      <c r="AK3485">
        <v>0</v>
      </c>
      <c r="AL3485" t="e">
        <f t="shared" si="652"/>
        <v>#N/A</v>
      </c>
      <c r="AM3485" t="e">
        <f t="shared" si="653"/>
        <v>#N/A</v>
      </c>
      <c r="AN3485" t="e">
        <f t="shared" si="654"/>
        <v>#N/A</v>
      </c>
      <c r="AO3485" s="261" t="e">
        <f t="shared" si="655"/>
        <v>#N/A</v>
      </c>
      <c r="AP3485" s="261" t="e">
        <f t="shared" si="656"/>
        <v>#N/A</v>
      </c>
      <c r="AQ3485" s="261" t="e">
        <f t="shared" si="657"/>
        <v>#N/A</v>
      </c>
      <c r="BB3485">
        <f t="shared" si="660"/>
        <v>0</v>
      </c>
      <c r="BC3485">
        <f t="shared" si="658"/>
        <v>0</v>
      </c>
      <c r="BD3485" s="28">
        <f t="shared" si="659"/>
        <v>0</v>
      </c>
    </row>
    <row r="3486" spans="37:56" x14ac:dyDescent="0.25">
      <c r="AK3486">
        <v>0</v>
      </c>
      <c r="AL3486" t="e">
        <f t="shared" si="652"/>
        <v>#N/A</v>
      </c>
      <c r="AM3486" t="e">
        <f t="shared" si="653"/>
        <v>#N/A</v>
      </c>
      <c r="AN3486" t="e">
        <f t="shared" si="654"/>
        <v>#N/A</v>
      </c>
      <c r="AO3486" s="261" t="e">
        <f t="shared" si="655"/>
        <v>#N/A</v>
      </c>
      <c r="AP3486" s="261" t="e">
        <f t="shared" si="656"/>
        <v>#N/A</v>
      </c>
      <c r="AQ3486" s="261" t="e">
        <f t="shared" si="657"/>
        <v>#N/A</v>
      </c>
      <c r="BB3486">
        <f t="shared" si="660"/>
        <v>0</v>
      </c>
      <c r="BC3486">
        <f t="shared" si="658"/>
        <v>0</v>
      </c>
      <c r="BD3486" s="28">
        <f t="shared" si="659"/>
        <v>0</v>
      </c>
    </row>
    <row r="3487" spans="37:56" x14ac:dyDescent="0.25">
      <c r="AK3487">
        <v>0</v>
      </c>
      <c r="AL3487" t="e">
        <f t="shared" si="652"/>
        <v>#N/A</v>
      </c>
      <c r="AM3487" t="e">
        <f t="shared" si="653"/>
        <v>#N/A</v>
      </c>
      <c r="AN3487" t="e">
        <f t="shared" si="654"/>
        <v>#N/A</v>
      </c>
      <c r="AO3487" s="261" t="e">
        <f t="shared" si="655"/>
        <v>#N/A</v>
      </c>
      <c r="AP3487" s="261" t="e">
        <f t="shared" si="656"/>
        <v>#N/A</v>
      </c>
      <c r="AQ3487" s="261" t="e">
        <f t="shared" si="657"/>
        <v>#N/A</v>
      </c>
      <c r="BB3487">
        <f t="shared" si="660"/>
        <v>0</v>
      </c>
      <c r="BC3487">
        <f t="shared" si="658"/>
        <v>0</v>
      </c>
      <c r="BD3487" s="28">
        <f t="shared" si="659"/>
        <v>0</v>
      </c>
    </row>
    <row r="3488" spans="37:56" x14ac:dyDescent="0.25">
      <c r="AK3488">
        <v>0</v>
      </c>
      <c r="AL3488" t="e">
        <f t="shared" si="652"/>
        <v>#N/A</v>
      </c>
      <c r="AM3488" t="e">
        <f t="shared" si="653"/>
        <v>#N/A</v>
      </c>
      <c r="AN3488" t="e">
        <f t="shared" si="654"/>
        <v>#N/A</v>
      </c>
      <c r="AO3488" s="261" t="e">
        <f t="shared" si="655"/>
        <v>#N/A</v>
      </c>
      <c r="AP3488" s="261" t="e">
        <f t="shared" si="656"/>
        <v>#N/A</v>
      </c>
      <c r="AQ3488" s="261" t="e">
        <f t="shared" si="657"/>
        <v>#N/A</v>
      </c>
      <c r="BB3488">
        <f t="shared" si="660"/>
        <v>0</v>
      </c>
      <c r="BC3488">
        <f t="shared" si="658"/>
        <v>0</v>
      </c>
      <c r="BD3488" s="28">
        <f t="shared" si="659"/>
        <v>0</v>
      </c>
    </row>
    <row r="3489" spans="37:56" x14ac:dyDescent="0.25">
      <c r="AK3489">
        <v>0</v>
      </c>
      <c r="AL3489" t="e">
        <f t="shared" si="652"/>
        <v>#N/A</v>
      </c>
      <c r="AM3489" t="e">
        <f t="shared" si="653"/>
        <v>#N/A</v>
      </c>
      <c r="AN3489" t="e">
        <f t="shared" si="654"/>
        <v>#N/A</v>
      </c>
      <c r="AO3489" s="261" t="e">
        <f t="shared" si="655"/>
        <v>#N/A</v>
      </c>
      <c r="AP3489" s="261" t="e">
        <f t="shared" si="656"/>
        <v>#N/A</v>
      </c>
      <c r="AQ3489" s="261" t="e">
        <f t="shared" si="657"/>
        <v>#N/A</v>
      </c>
      <c r="BB3489">
        <f t="shared" si="660"/>
        <v>0</v>
      </c>
      <c r="BC3489">
        <f t="shared" si="658"/>
        <v>0</v>
      </c>
      <c r="BD3489" s="28">
        <f t="shared" si="659"/>
        <v>0</v>
      </c>
    </row>
    <row r="3490" spans="37:56" x14ac:dyDescent="0.25">
      <c r="AK3490">
        <v>0</v>
      </c>
      <c r="AL3490" t="e">
        <f t="shared" si="652"/>
        <v>#N/A</v>
      </c>
      <c r="AM3490" t="e">
        <f t="shared" si="653"/>
        <v>#N/A</v>
      </c>
      <c r="AN3490" t="e">
        <f t="shared" si="654"/>
        <v>#N/A</v>
      </c>
      <c r="AO3490" s="261" t="e">
        <f t="shared" si="655"/>
        <v>#N/A</v>
      </c>
      <c r="AP3490" s="261" t="e">
        <f t="shared" si="656"/>
        <v>#N/A</v>
      </c>
      <c r="AQ3490" s="261" t="e">
        <f t="shared" si="657"/>
        <v>#N/A</v>
      </c>
      <c r="BB3490">
        <f t="shared" si="660"/>
        <v>0</v>
      </c>
      <c r="BC3490">
        <f t="shared" si="658"/>
        <v>0</v>
      </c>
      <c r="BD3490" s="28">
        <f t="shared" si="659"/>
        <v>0</v>
      </c>
    </row>
    <row r="3491" spans="37:56" x14ac:dyDescent="0.25">
      <c r="AK3491">
        <v>0</v>
      </c>
      <c r="AL3491" t="e">
        <f t="shared" si="652"/>
        <v>#N/A</v>
      </c>
      <c r="AM3491" t="e">
        <f t="shared" si="653"/>
        <v>#N/A</v>
      </c>
      <c r="AN3491" t="e">
        <f t="shared" si="654"/>
        <v>#N/A</v>
      </c>
      <c r="AO3491" s="261" t="e">
        <f t="shared" si="655"/>
        <v>#N/A</v>
      </c>
      <c r="AP3491" s="261" t="e">
        <f t="shared" si="656"/>
        <v>#N/A</v>
      </c>
      <c r="AQ3491" s="261" t="e">
        <f t="shared" si="657"/>
        <v>#N/A</v>
      </c>
      <c r="BB3491">
        <f t="shared" si="660"/>
        <v>0</v>
      </c>
      <c r="BC3491">
        <f t="shared" si="658"/>
        <v>0</v>
      </c>
      <c r="BD3491" s="28">
        <f t="shared" si="659"/>
        <v>0</v>
      </c>
    </row>
    <row r="3492" spans="37:56" x14ac:dyDescent="0.25">
      <c r="AK3492">
        <v>0</v>
      </c>
      <c r="AL3492" t="e">
        <f t="shared" si="652"/>
        <v>#N/A</v>
      </c>
      <c r="AM3492" t="e">
        <f t="shared" si="653"/>
        <v>#N/A</v>
      </c>
      <c r="AN3492" t="e">
        <f t="shared" si="654"/>
        <v>#N/A</v>
      </c>
      <c r="AO3492" s="261" t="e">
        <f t="shared" si="655"/>
        <v>#N/A</v>
      </c>
      <c r="AP3492" s="261" t="e">
        <f t="shared" si="656"/>
        <v>#N/A</v>
      </c>
      <c r="AQ3492" s="261" t="e">
        <f t="shared" si="657"/>
        <v>#N/A</v>
      </c>
      <c r="BB3492">
        <f t="shared" si="660"/>
        <v>0</v>
      </c>
      <c r="BC3492">
        <f t="shared" si="658"/>
        <v>0</v>
      </c>
      <c r="BD3492" s="28">
        <f t="shared" si="659"/>
        <v>0</v>
      </c>
    </row>
    <row r="3493" spans="37:56" x14ac:dyDescent="0.25">
      <c r="AK3493">
        <v>0</v>
      </c>
      <c r="AL3493" t="e">
        <f t="shared" si="652"/>
        <v>#N/A</v>
      </c>
      <c r="AM3493" t="e">
        <f t="shared" si="653"/>
        <v>#N/A</v>
      </c>
      <c r="AN3493" t="e">
        <f t="shared" si="654"/>
        <v>#N/A</v>
      </c>
      <c r="AO3493" s="261" t="e">
        <f t="shared" si="655"/>
        <v>#N/A</v>
      </c>
      <c r="AP3493" s="261" t="e">
        <f t="shared" si="656"/>
        <v>#N/A</v>
      </c>
      <c r="AQ3493" s="261" t="e">
        <f t="shared" si="657"/>
        <v>#N/A</v>
      </c>
      <c r="BB3493">
        <f t="shared" si="660"/>
        <v>0</v>
      </c>
      <c r="BC3493">
        <f t="shared" si="658"/>
        <v>0</v>
      </c>
      <c r="BD3493" s="28">
        <f t="shared" si="659"/>
        <v>0</v>
      </c>
    </row>
    <row r="3494" spans="37:56" x14ac:dyDescent="0.25">
      <c r="AK3494">
        <v>0</v>
      </c>
      <c r="AL3494" t="e">
        <f t="shared" si="652"/>
        <v>#N/A</v>
      </c>
      <c r="AM3494" t="e">
        <f t="shared" si="653"/>
        <v>#N/A</v>
      </c>
      <c r="AN3494" t="e">
        <f t="shared" si="654"/>
        <v>#N/A</v>
      </c>
      <c r="AO3494" s="261" t="e">
        <f t="shared" si="655"/>
        <v>#N/A</v>
      </c>
      <c r="AP3494" s="261" t="e">
        <f t="shared" si="656"/>
        <v>#N/A</v>
      </c>
      <c r="AQ3494" s="261" t="e">
        <f t="shared" si="657"/>
        <v>#N/A</v>
      </c>
      <c r="BB3494">
        <f t="shared" si="660"/>
        <v>0</v>
      </c>
      <c r="BC3494">
        <f t="shared" si="658"/>
        <v>0</v>
      </c>
      <c r="BD3494" s="28">
        <f t="shared" si="659"/>
        <v>0</v>
      </c>
    </row>
    <row r="3495" spans="37:56" x14ac:dyDescent="0.25">
      <c r="AK3495">
        <v>0</v>
      </c>
      <c r="AL3495" t="e">
        <f t="shared" si="652"/>
        <v>#N/A</v>
      </c>
      <c r="AM3495" t="e">
        <f t="shared" si="653"/>
        <v>#N/A</v>
      </c>
      <c r="AN3495" t="e">
        <f t="shared" si="654"/>
        <v>#N/A</v>
      </c>
      <c r="AO3495" s="261" t="e">
        <f t="shared" si="655"/>
        <v>#N/A</v>
      </c>
      <c r="AP3495" s="261" t="e">
        <f t="shared" si="656"/>
        <v>#N/A</v>
      </c>
      <c r="AQ3495" s="261" t="e">
        <f t="shared" si="657"/>
        <v>#N/A</v>
      </c>
      <c r="BB3495">
        <f t="shared" si="660"/>
        <v>0</v>
      </c>
      <c r="BC3495">
        <f t="shared" si="658"/>
        <v>0</v>
      </c>
      <c r="BD3495" s="28">
        <f t="shared" si="659"/>
        <v>0</v>
      </c>
    </row>
    <row r="3496" spans="37:56" x14ac:dyDescent="0.25">
      <c r="AK3496">
        <v>0</v>
      </c>
      <c r="AL3496" t="e">
        <f t="shared" si="652"/>
        <v>#N/A</v>
      </c>
      <c r="AM3496" t="e">
        <f t="shared" si="653"/>
        <v>#N/A</v>
      </c>
      <c r="AN3496" t="e">
        <f t="shared" si="654"/>
        <v>#N/A</v>
      </c>
      <c r="AO3496" s="261" t="e">
        <f t="shared" si="655"/>
        <v>#N/A</v>
      </c>
      <c r="AP3496" s="261" t="e">
        <f t="shared" si="656"/>
        <v>#N/A</v>
      </c>
      <c r="AQ3496" s="261" t="e">
        <f t="shared" si="657"/>
        <v>#N/A</v>
      </c>
      <c r="BB3496">
        <f t="shared" si="660"/>
        <v>0</v>
      </c>
      <c r="BC3496">
        <f t="shared" si="658"/>
        <v>0</v>
      </c>
      <c r="BD3496" s="28">
        <f t="shared" si="659"/>
        <v>0</v>
      </c>
    </row>
    <row r="3497" spans="37:56" x14ac:dyDescent="0.25">
      <c r="AK3497">
        <v>0</v>
      </c>
      <c r="AL3497" t="e">
        <f t="shared" si="652"/>
        <v>#N/A</v>
      </c>
      <c r="AM3497" t="e">
        <f t="shared" si="653"/>
        <v>#N/A</v>
      </c>
      <c r="AN3497" t="e">
        <f t="shared" si="654"/>
        <v>#N/A</v>
      </c>
      <c r="AO3497" s="261" t="e">
        <f t="shared" si="655"/>
        <v>#N/A</v>
      </c>
      <c r="AP3497" s="261" t="e">
        <f t="shared" si="656"/>
        <v>#N/A</v>
      </c>
      <c r="AQ3497" s="261" t="e">
        <f t="shared" si="657"/>
        <v>#N/A</v>
      </c>
      <c r="BB3497">
        <f t="shared" si="660"/>
        <v>0</v>
      </c>
      <c r="BC3497">
        <f t="shared" si="658"/>
        <v>0</v>
      </c>
      <c r="BD3497" s="28">
        <f t="shared" si="659"/>
        <v>0</v>
      </c>
    </row>
    <row r="3498" spans="37:56" x14ac:dyDescent="0.25">
      <c r="AK3498">
        <v>0</v>
      </c>
      <c r="AL3498" t="e">
        <f t="shared" si="652"/>
        <v>#N/A</v>
      </c>
      <c r="AM3498" t="e">
        <f t="shared" si="653"/>
        <v>#N/A</v>
      </c>
      <c r="AN3498" t="e">
        <f t="shared" si="654"/>
        <v>#N/A</v>
      </c>
      <c r="AO3498" s="261" t="e">
        <f t="shared" si="655"/>
        <v>#N/A</v>
      </c>
      <c r="AP3498" s="261" t="e">
        <f t="shared" si="656"/>
        <v>#N/A</v>
      </c>
      <c r="AQ3498" s="261" t="e">
        <f t="shared" si="657"/>
        <v>#N/A</v>
      </c>
      <c r="BB3498">
        <f t="shared" si="660"/>
        <v>0</v>
      </c>
      <c r="BC3498">
        <f t="shared" si="658"/>
        <v>0</v>
      </c>
      <c r="BD3498" s="28">
        <f t="shared" si="659"/>
        <v>0</v>
      </c>
    </row>
    <row r="3499" spans="37:56" x14ac:dyDescent="0.25">
      <c r="AK3499">
        <v>0</v>
      </c>
      <c r="AL3499" t="e">
        <f t="shared" si="652"/>
        <v>#N/A</v>
      </c>
      <c r="AM3499" t="e">
        <f t="shared" si="653"/>
        <v>#N/A</v>
      </c>
      <c r="AN3499" t="e">
        <f t="shared" si="654"/>
        <v>#N/A</v>
      </c>
      <c r="AO3499" s="261" t="e">
        <f t="shared" si="655"/>
        <v>#N/A</v>
      </c>
      <c r="AP3499" s="261" t="e">
        <f t="shared" si="656"/>
        <v>#N/A</v>
      </c>
      <c r="AQ3499" s="261" t="e">
        <f t="shared" si="657"/>
        <v>#N/A</v>
      </c>
      <c r="BB3499">
        <f t="shared" si="660"/>
        <v>0</v>
      </c>
      <c r="BC3499">
        <f t="shared" si="658"/>
        <v>0</v>
      </c>
      <c r="BD3499" s="28">
        <f t="shared" si="659"/>
        <v>0</v>
      </c>
    </row>
    <row r="3500" spans="37:56" x14ac:dyDescent="0.25">
      <c r="AK3500">
        <v>0</v>
      </c>
      <c r="AL3500" t="e">
        <f t="shared" si="652"/>
        <v>#N/A</v>
      </c>
      <c r="AM3500" t="e">
        <f t="shared" si="653"/>
        <v>#N/A</v>
      </c>
      <c r="AN3500" t="e">
        <f t="shared" si="654"/>
        <v>#N/A</v>
      </c>
      <c r="AO3500" s="261" t="e">
        <f t="shared" si="655"/>
        <v>#N/A</v>
      </c>
      <c r="AP3500" s="261" t="e">
        <f t="shared" si="656"/>
        <v>#N/A</v>
      </c>
      <c r="AQ3500" s="261" t="e">
        <f t="shared" si="657"/>
        <v>#N/A</v>
      </c>
      <c r="BB3500">
        <f t="shared" si="660"/>
        <v>0</v>
      </c>
      <c r="BC3500">
        <f t="shared" si="658"/>
        <v>0</v>
      </c>
      <c r="BD3500" s="28">
        <f t="shared" si="659"/>
        <v>0</v>
      </c>
    </row>
    <row r="3501" spans="37:56" x14ac:dyDescent="0.25">
      <c r="AK3501">
        <v>0</v>
      </c>
      <c r="AL3501" t="e">
        <f t="shared" si="652"/>
        <v>#N/A</v>
      </c>
      <c r="AM3501" t="e">
        <f t="shared" si="653"/>
        <v>#N/A</v>
      </c>
      <c r="AN3501" t="e">
        <f t="shared" si="654"/>
        <v>#N/A</v>
      </c>
      <c r="AO3501" s="261" t="e">
        <f t="shared" si="655"/>
        <v>#N/A</v>
      </c>
      <c r="AP3501" s="261" t="e">
        <f t="shared" si="656"/>
        <v>#N/A</v>
      </c>
      <c r="AQ3501" s="261" t="e">
        <f t="shared" si="657"/>
        <v>#N/A</v>
      </c>
      <c r="BB3501">
        <f t="shared" si="660"/>
        <v>0</v>
      </c>
      <c r="BC3501">
        <f t="shared" si="658"/>
        <v>0</v>
      </c>
      <c r="BD3501" s="28">
        <f t="shared" si="659"/>
        <v>0</v>
      </c>
    </row>
    <row r="3502" spans="37:56" x14ac:dyDescent="0.25">
      <c r="AK3502">
        <v>0</v>
      </c>
      <c r="AL3502" t="e">
        <f t="shared" si="652"/>
        <v>#N/A</v>
      </c>
      <c r="AM3502" t="e">
        <f t="shared" si="653"/>
        <v>#N/A</v>
      </c>
      <c r="AN3502" t="e">
        <f t="shared" si="654"/>
        <v>#N/A</v>
      </c>
      <c r="AO3502" s="261" t="e">
        <f t="shared" si="655"/>
        <v>#N/A</v>
      </c>
      <c r="AP3502" s="261" t="e">
        <f t="shared" si="656"/>
        <v>#N/A</v>
      </c>
      <c r="AQ3502" s="261" t="e">
        <f t="shared" si="657"/>
        <v>#N/A</v>
      </c>
      <c r="BB3502">
        <f t="shared" si="660"/>
        <v>0</v>
      </c>
      <c r="BC3502">
        <f t="shared" si="658"/>
        <v>0</v>
      </c>
      <c r="BD3502" s="28">
        <f t="shared" si="659"/>
        <v>0</v>
      </c>
    </row>
    <row r="3503" spans="37:56" x14ac:dyDescent="0.25">
      <c r="AK3503">
        <v>0</v>
      </c>
      <c r="AL3503" t="e">
        <f t="shared" si="652"/>
        <v>#N/A</v>
      </c>
      <c r="AM3503" t="e">
        <f t="shared" si="653"/>
        <v>#N/A</v>
      </c>
      <c r="AN3503" t="e">
        <f t="shared" si="654"/>
        <v>#N/A</v>
      </c>
      <c r="AO3503" s="261" t="e">
        <f t="shared" si="655"/>
        <v>#N/A</v>
      </c>
      <c r="AP3503" s="261" t="e">
        <f t="shared" si="656"/>
        <v>#N/A</v>
      </c>
      <c r="AQ3503" s="261" t="e">
        <f t="shared" si="657"/>
        <v>#N/A</v>
      </c>
      <c r="BB3503">
        <f t="shared" si="660"/>
        <v>0</v>
      </c>
      <c r="BC3503">
        <f t="shared" si="658"/>
        <v>0</v>
      </c>
      <c r="BD3503" s="28">
        <f t="shared" si="659"/>
        <v>0</v>
      </c>
    </row>
    <row r="3504" spans="37:56" x14ac:dyDescent="0.25">
      <c r="AK3504">
        <v>0</v>
      </c>
      <c r="AL3504" t="e">
        <f t="shared" si="652"/>
        <v>#N/A</v>
      </c>
      <c r="AM3504" t="e">
        <f t="shared" si="653"/>
        <v>#N/A</v>
      </c>
      <c r="AN3504" t="e">
        <f t="shared" si="654"/>
        <v>#N/A</v>
      </c>
      <c r="AO3504" s="261" t="e">
        <f t="shared" si="655"/>
        <v>#N/A</v>
      </c>
      <c r="AP3504" s="261" t="e">
        <f t="shared" si="656"/>
        <v>#N/A</v>
      </c>
      <c r="AQ3504" s="261" t="e">
        <f t="shared" si="657"/>
        <v>#N/A</v>
      </c>
      <c r="BB3504">
        <f t="shared" si="660"/>
        <v>0</v>
      </c>
      <c r="BC3504">
        <f t="shared" si="658"/>
        <v>0</v>
      </c>
      <c r="BD3504" s="28">
        <f t="shared" si="659"/>
        <v>0</v>
      </c>
    </row>
    <row r="3505" spans="37:56" x14ac:dyDescent="0.25">
      <c r="AK3505">
        <v>0</v>
      </c>
      <c r="AL3505" t="e">
        <f t="shared" si="652"/>
        <v>#N/A</v>
      </c>
      <c r="AM3505" t="e">
        <f t="shared" si="653"/>
        <v>#N/A</v>
      </c>
      <c r="AN3505" t="e">
        <f t="shared" si="654"/>
        <v>#N/A</v>
      </c>
      <c r="AO3505" s="261" t="e">
        <f t="shared" si="655"/>
        <v>#N/A</v>
      </c>
      <c r="AP3505" s="261" t="e">
        <f t="shared" si="656"/>
        <v>#N/A</v>
      </c>
      <c r="AQ3505" s="261" t="e">
        <f t="shared" si="657"/>
        <v>#N/A</v>
      </c>
      <c r="BB3505">
        <f t="shared" si="660"/>
        <v>0</v>
      </c>
      <c r="BC3505">
        <f t="shared" si="658"/>
        <v>0</v>
      </c>
      <c r="BD3505" s="28">
        <f t="shared" si="659"/>
        <v>0</v>
      </c>
    </row>
    <row r="3506" spans="37:56" x14ac:dyDescent="0.25">
      <c r="AK3506">
        <v>0</v>
      </c>
      <c r="AL3506" t="e">
        <f t="shared" si="652"/>
        <v>#N/A</v>
      </c>
      <c r="AM3506" t="e">
        <f t="shared" si="653"/>
        <v>#N/A</v>
      </c>
      <c r="AN3506" t="e">
        <f t="shared" si="654"/>
        <v>#N/A</v>
      </c>
      <c r="AO3506" s="261" t="e">
        <f t="shared" si="655"/>
        <v>#N/A</v>
      </c>
      <c r="AP3506" s="261" t="e">
        <f t="shared" si="656"/>
        <v>#N/A</v>
      </c>
      <c r="AQ3506" s="261" t="e">
        <f t="shared" si="657"/>
        <v>#N/A</v>
      </c>
      <c r="BB3506">
        <f t="shared" si="660"/>
        <v>0</v>
      </c>
      <c r="BC3506">
        <f t="shared" si="658"/>
        <v>0</v>
      </c>
      <c r="BD3506" s="28">
        <f t="shared" si="659"/>
        <v>0</v>
      </c>
    </row>
    <row r="3507" spans="37:56" x14ac:dyDescent="0.25">
      <c r="AK3507">
        <v>0</v>
      </c>
      <c r="AL3507" t="e">
        <f t="shared" si="652"/>
        <v>#N/A</v>
      </c>
      <c r="AM3507" t="e">
        <f t="shared" si="653"/>
        <v>#N/A</v>
      </c>
      <c r="AN3507" t="e">
        <f t="shared" si="654"/>
        <v>#N/A</v>
      </c>
      <c r="AO3507" s="261" t="e">
        <f t="shared" si="655"/>
        <v>#N/A</v>
      </c>
      <c r="AP3507" s="261" t="e">
        <f t="shared" si="656"/>
        <v>#N/A</v>
      </c>
      <c r="AQ3507" s="261" t="e">
        <f t="shared" si="657"/>
        <v>#N/A</v>
      </c>
      <c r="BB3507">
        <f t="shared" si="660"/>
        <v>0</v>
      </c>
      <c r="BC3507">
        <f t="shared" si="658"/>
        <v>0</v>
      </c>
      <c r="BD3507" s="28">
        <f t="shared" si="659"/>
        <v>0</v>
      </c>
    </row>
    <row r="3508" spans="37:56" x14ac:dyDescent="0.25">
      <c r="AK3508">
        <v>0</v>
      </c>
      <c r="AL3508" t="e">
        <f t="shared" si="652"/>
        <v>#N/A</v>
      </c>
      <c r="AM3508" t="e">
        <f t="shared" si="653"/>
        <v>#N/A</v>
      </c>
      <c r="AN3508" t="e">
        <f t="shared" si="654"/>
        <v>#N/A</v>
      </c>
      <c r="AO3508" s="261" t="e">
        <f t="shared" si="655"/>
        <v>#N/A</v>
      </c>
      <c r="AP3508" s="261" t="e">
        <f t="shared" si="656"/>
        <v>#N/A</v>
      </c>
      <c r="AQ3508" s="261" t="e">
        <f t="shared" si="657"/>
        <v>#N/A</v>
      </c>
      <c r="BB3508">
        <f t="shared" si="660"/>
        <v>0</v>
      </c>
      <c r="BC3508">
        <f t="shared" si="658"/>
        <v>0</v>
      </c>
      <c r="BD3508" s="28">
        <f t="shared" si="659"/>
        <v>0</v>
      </c>
    </row>
    <row r="3509" spans="37:56" x14ac:dyDescent="0.25">
      <c r="AK3509">
        <v>0</v>
      </c>
      <c r="AL3509" t="e">
        <f t="shared" si="652"/>
        <v>#N/A</v>
      </c>
      <c r="AM3509" t="e">
        <f t="shared" si="653"/>
        <v>#N/A</v>
      </c>
      <c r="AN3509" t="e">
        <f t="shared" si="654"/>
        <v>#N/A</v>
      </c>
      <c r="AO3509" s="261" t="e">
        <f t="shared" si="655"/>
        <v>#N/A</v>
      </c>
      <c r="AP3509" s="261" t="e">
        <f t="shared" si="656"/>
        <v>#N/A</v>
      </c>
      <c r="AQ3509" s="261" t="e">
        <f t="shared" si="657"/>
        <v>#N/A</v>
      </c>
      <c r="BB3509">
        <f t="shared" si="660"/>
        <v>0</v>
      </c>
      <c r="BC3509">
        <f t="shared" si="658"/>
        <v>0</v>
      </c>
      <c r="BD3509" s="28">
        <f t="shared" si="659"/>
        <v>0</v>
      </c>
    </row>
    <row r="3510" spans="37:56" x14ac:dyDescent="0.25">
      <c r="AK3510">
        <v>0</v>
      </c>
      <c r="AL3510" t="e">
        <f t="shared" si="652"/>
        <v>#N/A</v>
      </c>
      <c r="AM3510" t="e">
        <f t="shared" si="653"/>
        <v>#N/A</v>
      </c>
      <c r="AN3510" t="e">
        <f t="shared" si="654"/>
        <v>#N/A</v>
      </c>
      <c r="AO3510" s="261" t="e">
        <f t="shared" si="655"/>
        <v>#N/A</v>
      </c>
      <c r="AP3510" s="261" t="e">
        <f t="shared" si="656"/>
        <v>#N/A</v>
      </c>
      <c r="AQ3510" s="261" t="e">
        <f t="shared" si="657"/>
        <v>#N/A</v>
      </c>
      <c r="BB3510">
        <f t="shared" si="660"/>
        <v>0</v>
      </c>
      <c r="BC3510">
        <f t="shared" si="658"/>
        <v>0</v>
      </c>
      <c r="BD3510" s="28">
        <f t="shared" si="659"/>
        <v>0</v>
      </c>
    </row>
    <row r="3511" spans="37:56" x14ac:dyDescent="0.25">
      <c r="AK3511">
        <v>0</v>
      </c>
      <c r="AL3511" t="e">
        <f t="shared" si="652"/>
        <v>#N/A</v>
      </c>
      <c r="AM3511" t="e">
        <f t="shared" si="653"/>
        <v>#N/A</v>
      </c>
      <c r="AN3511" t="e">
        <f t="shared" si="654"/>
        <v>#N/A</v>
      </c>
      <c r="AO3511" s="261" t="e">
        <f t="shared" si="655"/>
        <v>#N/A</v>
      </c>
      <c r="AP3511" s="261" t="e">
        <f t="shared" si="656"/>
        <v>#N/A</v>
      </c>
      <c r="AQ3511" s="261" t="e">
        <f t="shared" si="657"/>
        <v>#N/A</v>
      </c>
      <c r="BB3511">
        <f t="shared" si="660"/>
        <v>0</v>
      </c>
      <c r="BC3511">
        <f t="shared" si="658"/>
        <v>0</v>
      </c>
      <c r="BD3511" s="28">
        <f t="shared" si="659"/>
        <v>0</v>
      </c>
    </row>
    <row r="3512" spans="37:56" x14ac:dyDescent="0.25">
      <c r="AK3512">
        <v>0</v>
      </c>
      <c r="AL3512" t="e">
        <f t="shared" si="652"/>
        <v>#N/A</v>
      </c>
      <c r="AM3512" t="e">
        <f t="shared" si="653"/>
        <v>#N/A</v>
      </c>
      <c r="AN3512" t="e">
        <f t="shared" si="654"/>
        <v>#N/A</v>
      </c>
      <c r="AO3512" s="261" t="e">
        <f t="shared" si="655"/>
        <v>#N/A</v>
      </c>
      <c r="AP3512" s="261" t="e">
        <f t="shared" si="656"/>
        <v>#N/A</v>
      </c>
      <c r="AQ3512" s="261" t="e">
        <f t="shared" si="657"/>
        <v>#N/A</v>
      </c>
      <c r="BB3512">
        <f t="shared" si="660"/>
        <v>0</v>
      </c>
      <c r="BC3512">
        <f t="shared" si="658"/>
        <v>0</v>
      </c>
      <c r="BD3512" s="28">
        <f t="shared" si="659"/>
        <v>0</v>
      </c>
    </row>
    <row r="3513" spans="37:56" x14ac:dyDescent="0.25">
      <c r="AK3513">
        <v>0</v>
      </c>
      <c r="AL3513" t="e">
        <f t="shared" si="652"/>
        <v>#N/A</v>
      </c>
      <c r="AM3513" t="e">
        <f t="shared" si="653"/>
        <v>#N/A</v>
      </c>
      <c r="AN3513" t="e">
        <f t="shared" si="654"/>
        <v>#N/A</v>
      </c>
      <c r="AO3513" s="261" t="e">
        <f t="shared" si="655"/>
        <v>#N/A</v>
      </c>
      <c r="AP3513" s="261" t="e">
        <f t="shared" si="656"/>
        <v>#N/A</v>
      </c>
      <c r="AQ3513" s="261" t="e">
        <f t="shared" si="657"/>
        <v>#N/A</v>
      </c>
      <c r="BB3513">
        <f t="shared" si="660"/>
        <v>0</v>
      </c>
      <c r="BC3513">
        <f t="shared" si="658"/>
        <v>0</v>
      </c>
      <c r="BD3513" s="28">
        <f t="shared" si="659"/>
        <v>0</v>
      </c>
    </row>
    <row r="3514" spans="37:56" x14ac:dyDescent="0.25">
      <c r="AK3514">
        <v>0</v>
      </c>
      <c r="AL3514" t="e">
        <f t="shared" si="652"/>
        <v>#N/A</v>
      </c>
      <c r="AM3514" t="e">
        <f t="shared" si="653"/>
        <v>#N/A</v>
      </c>
      <c r="AN3514" t="e">
        <f t="shared" si="654"/>
        <v>#N/A</v>
      </c>
      <c r="AO3514" s="261" t="e">
        <f t="shared" si="655"/>
        <v>#N/A</v>
      </c>
      <c r="AP3514" s="261" t="e">
        <f t="shared" si="656"/>
        <v>#N/A</v>
      </c>
      <c r="AQ3514" s="261" t="e">
        <f t="shared" si="657"/>
        <v>#N/A</v>
      </c>
      <c r="BB3514">
        <f t="shared" si="660"/>
        <v>0</v>
      </c>
      <c r="BC3514">
        <f t="shared" si="658"/>
        <v>0</v>
      </c>
      <c r="BD3514" s="28">
        <f t="shared" si="659"/>
        <v>0</v>
      </c>
    </row>
    <row r="3515" spans="37:56" x14ac:dyDescent="0.25">
      <c r="AK3515">
        <v>0</v>
      </c>
      <c r="AL3515" t="e">
        <f t="shared" si="652"/>
        <v>#N/A</v>
      </c>
      <c r="AM3515" t="e">
        <f t="shared" si="653"/>
        <v>#N/A</v>
      </c>
      <c r="AN3515" t="e">
        <f t="shared" si="654"/>
        <v>#N/A</v>
      </c>
      <c r="AO3515" s="261" t="e">
        <f t="shared" si="655"/>
        <v>#N/A</v>
      </c>
      <c r="AP3515" s="261" t="e">
        <f t="shared" si="656"/>
        <v>#N/A</v>
      </c>
      <c r="AQ3515" s="261" t="e">
        <f t="shared" si="657"/>
        <v>#N/A</v>
      </c>
      <c r="BB3515">
        <f t="shared" si="660"/>
        <v>0</v>
      </c>
      <c r="BC3515">
        <f t="shared" si="658"/>
        <v>0</v>
      </c>
      <c r="BD3515" s="28">
        <f t="shared" si="659"/>
        <v>0</v>
      </c>
    </row>
    <row r="3516" spans="37:56" x14ac:dyDescent="0.25">
      <c r="AK3516">
        <v>0</v>
      </c>
      <c r="AL3516" t="e">
        <f t="shared" si="652"/>
        <v>#N/A</v>
      </c>
      <c r="AM3516" t="e">
        <f t="shared" si="653"/>
        <v>#N/A</v>
      </c>
      <c r="AN3516" t="e">
        <f t="shared" si="654"/>
        <v>#N/A</v>
      </c>
      <c r="AO3516" s="261" t="e">
        <f t="shared" si="655"/>
        <v>#N/A</v>
      </c>
      <c r="AP3516" s="261" t="e">
        <f t="shared" si="656"/>
        <v>#N/A</v>
      </c>
      <c r="AQ3516" s="261" t="e">
        <f t="shared" si="657"/>
        <v>#N/A</v>
      </c>
      <c r="BB3516">
        <f t="shared" si="660"/>
        <v>0</v>
      </c>
      <c r="BC3516">
        <f t="shared" si="658"/>
        <v>0</v>
      </c>
      <c r="BD3516" s="28">
        <f t="shared" si="659"/>
        <v>0</v>
      </c>
    </row>
    <row r="3517" spans="37:56" x14ac:dyDescent="0.25">
      <c r="AK3517">
        <v>0</v>
      </c>
      <c r="AL3517" t="e">
        <f t="shared" si="652"/>
        <v>#N/A</v>
      </c>
      <c r="AM3517" t="e">
        <f t="shared" si="653"/>
        <v>#N/A</v>
      </c>
      <c r="AN3517" t="e">
        <f t="shared" si="654"/>
        <v>#N/A</v>
      </c>
      <c r="AO3517" s="261" t="e">
        <f t="shared" si="655"/>
        <v>#N/A</v>
      </c>
      <c r="AP3517" s="261" t="e">
        <f t="shared" si="656"/>
        <v>#N/A</v>
      </c>
      <c r="AQ3517" s="261" t="e">
        <f t="shared" si="657"/>
        <v>#N/A</v>
      </c>
      <c r="BB3517">
        <f t="shared" si="660"/>
        <v>0</v>
      </c>
      <c r="BC3517">
        <f t="shared" si="658"/>
        <v>0</v>
      </c>
      <c r="BD3517" s="28">
        <f t="shared" si="659"/>
        <v>0</v>
      </c>
    </row>
    <row r="3518" spans="37:56" x14ac:dyDescent="0.25">
      <c r="AK3518">
        <v>0</v>
      </c>
      <c r="AL3518" t="e">
        <f t="shared" si="652"/>
        <v>#N/A</v>
      </c>
      <c r="AM3518" t="e">
        <f t="shared" si="653"/>
        <v>#N/A</v>
      </c>
      <c r="AN3518" t="e">
        <f t="shared" si="654"/>
        <v>#N/A</v>
      </c>
      <c r="AO3518" s="261" t="e">
        <f t="shared" si="655"/>
        <v>#N/A</v>
      </c>
      <c r="AP3518" s="261" t="e">
        <f t="shared" si="656"/>
        <v>#N/A</v>
      </c>
      <c r="AQ3518" s="261" t="e">
        <f t="shared" si="657"/>
        <v>#N/A</v>
      </c>
      <c r="BB3518">
        <f t="shared" si="660"/>
        <v>0</v>
      </c>
      <c r="BC3518">
        <f t="shared" si="658"/>
        <v>0</v>
      </c>
      <c r="BD3518" s="28">
        <f t="shared" si="659"/>
        <v>0</v>
      </c>
    </row>
    <row r="3519" spans="37:56" x14ac:dyDescent="0.25">
      <c r="AK3519">
        <v>0</v>
      </c>
      <c r="AL3519" t="e">
        <f t="shared" si="652"/>
        <v>#N/A</v>
      </c>
      <c r="AM3519" t="e">
        <f t="shared" si="653"/>
        <v>#N/A</v>
      </c>
      <c r="AN3519" t="e">
        <f t="shared" si="654"/>
        <v>#N/A</v>
      </c>
      <c r="AO3519" s="261" t="e">
        <f t="shared" si="655"/>
        <v>#N/A</v>
      </c>
      <c r="AP3519" s="261" t="e">
        <f t="shared" si="656"/>
        <v>#N/A</v>
      </c>
      <c r="AQ3519" s="261" t="e">
        <f t="shared" si="657"/>
        <v>#N/A</v>
      </c>
      <c r="BB3519">
        <f t="shared" si="660"/>
        <v>0</v>
      </c>
      <c r="BC3519">
        <f t="shared" si="658"/>
        <v>0</v>
      </c>
      <c r="BD3519" s="28">
        <f t="shared" si="659"/>
        <v>0</v>
      </c>
    </row>
    <row r="3520" spans="37:56" x14ac:dyDescent="0.25">
      <c r="AK3520">
        <v>0</v>
      </c>
      <c r="AL3520" t="e">
        <f t="shared" si="652"/>
        <v>#N/A</v>
      </c>
      <c r="AM3520" t="e">
        <f t="shared" si="653"/>
        <v>#N/A</v>
      </c>
      <c r="AN3520" t="e">
        <f t="shared" si="654"/>
        <v>#N/A</v>
      </c>
      <c r="AO3520" s="261" t="e">
        <f t="shared" si="655"/>
        <v>#N/A</v>
      </c>
      <c r="AP3520" s="261" t="e">
        <f t="shared" si="656"/>
        <v>#N/A</v>
      </c>
      <c r="AQ3520" s="261" t="e">
        <f t="shared" si="657"/>
        <v>#N/A</v>
      </c>
      <c r="BB3520">
        <f t="shared" si="660"/>
        <v>0</v>
      </c>
      <c r="BC3520">
        <f t="shared" si="658"/>
        <v>0</v>
      </c>
      <c r="BD3520" s="28">
        <f t="shared" si="659"/>
        <v>0</v>
      </c>
    </row>
    <row r="3521" spans="37:56" x14ac:dyDescent="0.25">
      <c r="AK3521">
        <v>0</v>
      </c>
      <c r="AL3521" t="e">
        <f t="shared" si="652"/>
        <v>#N/A</v>
      </c>
      <c r="AM3521" t="e">
        <f t="shared" si="653"/>
        <v>#N/A</v>
      </c>
      <c r="AN3521" t="e">
        <f t="shared" si="654"/>
        <v>#N/A</v>
      </c>
      <c r="AO3521" s="261" t="e">
        <f t="shared" si="655"/>
        <v>#N/A</v>
      </c>
      <c r="AP3521" s="261" t="e">
        <f t="shared" si="656"/>
        <v>#N/A</v>
      </c>
      <c r="AQ3521" s="261" t="e">
        <f t="shared" si="657"/>
        <v>#N/A</v>
      </c>
      <c r="BB3521">
        <f t="shared" si="660"/>
        <v>0</v>
      </c>
      <c r="BC3521">
        <f t="shared" si="658"/>
        <v>0</v>
      </c>
      <c r="BD3521" s="28">
        <f t="shared" si="659"/>
        <v>0</v>
      </c>
    </row>
    <row r="3522" spans="37:56" x14ac:dyDescent="0.25">
      <c r="AK3522">
        <v>0</v>
      </c>
      <c r="AL3522" t="e">
        <f t="shared" si="652"/>
        <v>#N/A</v>
      </c>
      <c r="AM3522" t="e">
        <f t="shared" si="653"/>
        <v>#N/A</v>
      </c>
      <c r="AN3522" t="e">
        <f t="shared" si="654"/>
        <v>#N/A</v>
      </c>
      <c r="AO3522" s="261" t="e">
        <f t="shared" si="655"/>
        <v>#N/A</v>
      </c>
      <c r="AP3522" s="261" t="e">
        <f t="shared" si="656"/>
        <v>#N/A</v>
      </c>
      <c r="AQ3522" s="261" t="e">
        <f t="shared" si="657"/>
        <v>#N/A</v>
      </c>
      <c r="BB3522">
        <f t="shared" si="660"/>
        <v>0</v>
      </c>
      <c r="BC3522">
        <f t="shared" si="658"/>
        <v>0</v>
      </c>
      <c r="BD3522" s="28">
        <f t="shared" si="659"/>
        <v>0</v>
      </c>
    </row>
    <row r="3523" spans="37:56" x14ac:dyDescent="0.25">
      <c r="AK3523">
        <v>0</v>
      </c>
      <c r="AL3523" t="e">
        <f t="shared" ref="AL3523:AL3586" si="661">_xlfn.XLOOKUP(AK3523,A:A,F:F)</f>
        <v>#N/A</v>
      </c>
      <c r="AM3523" t="e">
        <f t="shared" ref="AM3523:AM3586" si="662">_xlfn.XLOOKUP(AK3523,A:A,J:J)</f>
        <v>#N/A</v>
      </c>
      <c r="AN3523" t="e">
        <f t="shared" ref="AN3523:AN3586" si="663">_xlfn.XLOOKUP(AK3523,A:A,M:M)+_xlfn.XLOOKUP(AK3523,A:A,N:N)</f>
        <v>#N/A</v>
      </c>
      <c r="AO3523" s="261" t="e">
        <f t="shared" ref="AO3523:AO3586" si="664">_xlfn.XLOOKUP(AK3523,A:A,AG:AG)</f>
        <v>#N/A</v>
      </c>
      <c r="AP3523" s="261" t="e">
        <f t="shared" ref="AP3523:AP3586" si="665">_xlfn.XLOOKUP(AK3523,A:A,AD:AD)</f>
        <v>#N/A</v>
      </c>
      <c r="AQ3523" s="261" t="e">
        <f t="shared" ref="AQ3523:AQ3586" si="666">_xlfn.XLOOKUP(AK3523,A:A,AE:AE)</f>
        <v>#N/A</v>
      </c>
      <c r="BB3523">
        <f t="shared" si="660"/>
        <v>0</v>
      </c>
      <c r="BC3523">
        <f t="shared" ref="BC3523:BC3586" si="667">_xlfn.XLOOKUP(BA3523,A:A,J:J)</f>
        <v>0</v>
      </c>
      <c r="BD3523" s="28">
        <f t="shared" ref="BD3523:BD3586" si="668">_xlfn.XLOOKUP(BA3523,A:A,M:M)+_xlfn.XLOOKUP(BA3523,A:A,N:N)</f>
        <v>0</v>
      </c>
    </row>
    <row r="3524" spans="37:56" x14ac:dyDescent="0.25">
      <c r="AK3524">
        <v>0</v>
      </c>
      <c r="AL3524" t="e">
        <f t="shared" si="661"/>
        <v>#N/A</v>
      </c>
      <c r="AM3524" t="e">
        <f t="shared" si="662"/>
        <v>#N/A</v>
      </c>
      <c r="AN3524" t="e">
        <f t="shared" si="663"/>
        <v>#N/A</v>
      </c>
      <c r="AO3524" s="261" t="e">
        <f t="shared" si="664"/>
        <v>#N/A</v>
      </c>
      <c r="AP3524" s="261" t="e">
        <f t="shared" si="665"/>
        <v>#N/A</v>
      </c>
      <c r="AQ3524" s="261" t="e">
        <f t="shared" si="666"/>
        <v>#N/A</v>
      </c>
      <c r="BB3524">
        <f t="shared" si="660"/>
        <v>0</v>
      </c>
      <c r="BC3524">
        <f t="shared" si="667"/>
        <v>0</v>
      </c>
      <c r="BD3524" s="28">
        <f t="shared" si="668"/>
        <v>0</v>
      </c>
    </row>
    <row r="3525" spans="37:56" x14ac:dyDescent="0.25">
      <c r="AK3525">
        <v>0</v>
      </c>
      <c r="AL3525" t="e">
        <f t="shared" si="661"/>
        <v>#N/A</v>
      </c>
      <c r="AM3525" t="e">
        <f t="shared" si="662"/>
        <v>#N/A</v>
      </c>
      <c r="AN3525" t="e">
        <f t="shared" si="663"/>
        <v>#N/A</v>
      </c>
      <c r="AO3525" s="261" t="e">
        <f t="shared" si="664"/>
        <v>#N/A</v>
      </c>
      <c r="AP3525" s="261" t="e">
        <f t="shared" si="665"/>
        <v>#N/A</v>
      </c>
      <c r="AQ3525" s="261" t="e">
        <f t="shared" si="666"/>
        <v>#N/A</v>
      </c>
      <c r="BB3525">
        <f t="shared" si="660"/>
        <v>0</v>
      </c>
      <c r="BC3525">
        <f t="shared" si="667"/>
        <v>0</v>
      </c>
      <c r="BD3525" s="28">
        <f t="shared" si="668"/>
        <v>0</v>
      </c>
    </row>
    <row r="3526" spans="37:56" x14ac:dyDescent="0.25">
      <c r="AK3526">
        <v>0</v>
      </c>
      <c r="AL3526" t="e">
        <f t="shared" si="661"/>
        <v>#N/A</v>
      </c>
      <c r="AM3526" t="e">
        <f t="shared" si="662"/>
        <v>#N/A</v>
      </c>
      <c r="AN3526" t="e">
        <f t="shared" si="663"/>
        <v>#N/A</v>
      </c>
      <c r="AO3526" s="261" t="e">
        <f t="shared" si="664"/>
        <v>#N/A</v>
      </c>
      <c r="AP3526" s="261" t="e">
        <f t="shared" si="665"/>
        <v>#N/A</v>
      </c>
      <c r="AQ3526" s="261" t="e">
        <f t="shared" si="666"/>
        <v>#N/A</v>
      </c>
      <c r="BB3526">
        <f t="shared" ref="BB3526:BB3589" si="669">_xlfn.XLOOKUP(BA3526,A:A,E:E)</f>
        <v>0</v>
      </c>
      <c r="BC3526">
        <f t="shared" si="667"/>
        <v>0</v>
      </c>
      <c r="BD3526" s="28">
        <f t="shared" si="668"/>
        <v>0</v>
      </c>
    </row>
    <row r="3527" spans="37:56" x14ac:dyDescent="0.25">
      <c r="AK3527">
        <v>0</v>
      </c>
      <c r="AL3527" t="e">
        <f t="shared" si="661"/>
        <v>#N/A</v>
      </c>
      <c r="AM3527" t="e">
        <f t="shared" si="662"/>
        <v>#N/A</v>
      </c>
      <c r="AN3527" t="e">
        <f t="shared" si="663"/>
        <v>#N/A</v>
      </c>
      <c r="AO3527" s="261" t="e">
        <f t="shared" si="664"/>
        <v>#N/A</v>
      </c>
      <c r="AP3527" s="261" t="e">
        <f t="shared" si="665"/>
        <v>#N/A</v>
      </c>
      <c r="AQ3527" s="261" t="e">
        <f t="shared" si="666"/>
        <v>#N/A</v>
      </c>
      <c r="BB3527">
        <f t="shared" si="669"/>
        <v>0</v>
      </c>
      <c r="BC3527">
        <f t="shared" si="667"/>
        <v>0</v>
      </c>
      <c r="BD3527" s="28">
        <f t="shared" si="668"/>
        <v>0</v>
      </c>
    </row>
    <row r="3528" spans="37:56" x14ac:dyDescent="0.25">
      <c r="AK3528">
        <v>0</v>
      </c>
      <c r="AL3528" t="e">
        <f t="shared" si="661"/>
        <v>#N/A</v>
      </c>
      <c r="AM3528" t="e">
        <f t="shared" si="662"/>
        <v>#N/A</v>
      </c>
      <c r="AN3528" t="e">
        <f t="shared" si="663"/>
        <v>#N/A</v>
      </c>
      <c r="AO3528" s="261" t="e">
        <f t="shared" si="664"/>
        <v>#N/A</v>
      </c>
      <c r="AP3528" s="261" t="e">
        <f t="shared" si="665"/>
        <v>#N/A</v>
      </c>
      <c r="AQ3528" s="261" t="e">
        <f t="shared" si="666"/>
        <v>#N/A</v>
      </c>
      <c r="BB3528">
        <f t="shared" si="669"/>
        <v>0</v>
      </c>
      <c r="BC3528">
        <f t="shared" si="667"/>
        <v>0</v>
      </c>
      <c r="BD3528" s="28">
        <f t="shared" si="668"/>
        <v>0</v>
      </c>
    </row>
    <row r="3529" spans="37:56" x14ac:dyDescent="0.25">
      <c r="AK3529">
        <v>0</v>
      </c>
      <c r="AL3529" t="e">
        <f t="shared" si="661"/>
        <v>#N/A</v>
      </c>
      <c r="AM3529" t="e">
        <f t="shared" si="662"/>
        <v>#N/A</v>
      </c>
      <c r="AN3529" t="e">
        <f t="shared" si="663"/>
        <v>#N/A</v>
      </c>
      <c r="AO3529" s="261" t="e">
        <f t="shared" si="664"/>
        <v>#N/A</v>
      </c>
      <c r="AP3529" s="261" t="e">
        <f t="shared" si="665"/>
        <v>#N/A</v>
      </c>
      <c r="AQ3529" s="261" t="e">
        <f t="shared" si="666"/>
        <v>#N/A</v>
      </c>
      <c r="BB3529">
        <f t="shared" si="669"/>
        <v>0</v>
      </c>
      <c r="BC3529">
        <f t="shared" si="667"/>
        <v>0</v>
      </c>
      <c r="BD3529" s="28">
        <f t="shared" si="668"/>
        <v>0</v>
      </c>
    </row>
    <row r="3530" spans="37:56" x14ac:dyDescent="0.25">
      <c r="AK3530">
        <v>0</v>
      </c>
      <c r="AL3530" t="e">
        <f t="shared" si="661"/>
        <v>#N/A</v>
      </c>
      <c r="AM3530" t="e">
        <f t="shared" si="662"/>
        <v>#N/A</v>
      </c>
      <c r="AN3530" t="e">
        <f t="shared" si="663"/>
        <v>#N/A</v>
      </c>
      <c r="AO3530" s="261" t="e">
        <f t="shared" si="664"/>
        <v>#N/A</v>
      </c>
      <c r="AP3530" s="261" t="e">
        <f t="shared" si="665"/>
        <v>#N/A</v>
      </c>
      <c r="AQ3530" s="261" t="e">
        <f t="shared" si="666"/>
        <v>#N/A</v>
      </c>
      <c r="BB3530">
        <f t="shared" si="669"/>
        <v>0</v>
      </c>
      <c r="BC3530">
        <f t="shared" si="667"/>
        <v>0</v>
      </c>
      <c r="BD3530" s="28">
        <f t="shared" si="668"/>
        <v>0</v>
      </c>
    </row>
    <row r="3531" spans="37:56" x14ac:dyDescent="0.25">
      <c r="AK3531">
        <v>0</v>
      </c>
      <c r="AL3531" t="e">
        <f t="shared" si="661"/>
        <v>#N/A</v>
      </c>
      <c r="AM3531" t="e">
        <f t="shared" si="662"/>
        <v>#N/A</v>
      </c>
      <c r="AN3531" t="e">
        <f t="shared" si="663"/>
        <v>#N/A</v>
      </c>
      <c r="AO3531" s="261" t="e">
        <f t="shared" si="664"/>
        <v>#N/A</v>
      </c>
      <c r="AP3531" s="261" t="e">
        <f t="shared" si="665"/>
        <v>#N/A</v>
      </c>
      <c r="AQ3531" s="261" t="e">
        <f t="shared" si="666"/>
        <v>#N/A</v>
      </c>
      <c r="BB3531">
        <f t="shared" si="669"/>
        <v>0</v>
      </c>
      <c r="BC3531">
        <f t="shared" si="667"/>
        <v>0</v>
      </c>
      <c r="BD3531" s="28">
        <f t="shared" si="668"/>
        <v>0</v>
      </c>
    </row>
    <row r="3532" spans="37:56" x14ac:dyDescent="0.25">
      <c r="AK3532">
        <v>0</v>
      </c>
      <c r="AL3532" t="e">
        <f t="shared" si="661"/>
        <v>#N/A</v>
      </c>
      <c r="AM3532" t="e">
        <f t="shared" si="662"/>
        <v>#N/A</v>
      </c>
      <c r="AN3532" t="e">
        <f t="shared" si="663"/>
        <v>#N/A</v>
      </c>
      <c r="AO3532" s="261" t="e">
        <f t="shared" si="664"/>
        <v>#N/A</v>
      </c>
      <c r="AP3532" s="261" t="e">
        <f t="shared" si="665"/>
        <v>#N/A</v>
      </c>
      <c r="AQ3532" s="261" t="e">
        <f t="shared" si="666"/>
        <v>#N/A</v>
      </c>
      <c r="BB3532">
        <f t="shared" si="669"/>
        <v>0</v>
      </c>
      <c r="BC3532">
        <f t="shared" si="667"/>
        <v>0</v>
      </c>
      <c r="BD3532" s="28">
        <f t="shared" si="668"/>
        <v>0</v>
      </c>
    </row>
    <row r="3533" spans="37:56" x14ac:dyDescent="0.25">
      <c r="AK3533">
        <v>0</v>
      </c>
      <c r="AL3533" t="e">
        <f t="shared" si="661"/>
        <v>#N/A</v>
      </c>
      <c r="AM3533" t="e">
        <f t="shared" si="662"/>
        <v>#N/A</v>
      </c>
      <c r="AN3533" t="e">
        <f t="shared" si="663"/>
        <v>#N/A</v>
      </c>
      <c r="AO3533" s="261" t="e">
        <f t="shared" si="664"/>
        <v>#N/A</v>
      </c>
      <c r="AP3533" s="261" t="e">
        <f t="shared" si="665"/>
        <v>#N/A</v>
      </c>
      <c r="AQ3533" s="261" t="e">
        <f t="shared" si="666"/>
        <v>#N/A</v>
      </c>
      <c r="BB3533">
        <f t="shared" si="669"/>
        <v>0</v>
      </c>
      <c r="BC3533">
        <f t="shared" si="667"/>
        <v>0</v>
      </c>
      <c r="BD3533" s="28">
        <f t="shared" si="668"/>
        <v>0</v>
      </c>
    </row>
    <row r="3534" spans="37:56" x14ac:dyDescent="0.25">
      <c r="AK3534">
        <v>0</v>
      </c>
      <c r="AL3534" t="e">
        <f t="shared" si="661"/>
        <v>#N/A</v>
      </c>
      <c r="AM3534" t="e">
        <f t="shared" si="662"/>
        <v>#N/A</v>
      </c>
      <c r="AN3534" t="e">
        <f t="shared" si="663"/>
        <v>#N/A</v>
      </c>
      <c r="AO3534" s="261" t="e">
        <f t="shared" si="664"/>
        <v>#N/A</v>
      </c>
      <c r="AP3534" s="261" t="e">
        <f t="shared" si="665"/>
        <v>#N/A</v>
      </c>
      <c r="AQ3534" s="261" t="e">
        <f t="shared" si="666"/>
        <v>#N/A</v>
      </c>
      <c r="BB3534">
        <f t="shared" si="669"/>
        <v>0</v>
      </c>
      <c r="BC3534">
        <f t="shared" si="667"/>
        <v>0</v>
      </c>
      <c r="BD3534" s="28">
        <f t="shared" si="668"/>
        <v>0</v>
      </c>
    </row>
    <row r="3535" spans="37:56" x14ac:dyDescent="0.25">
      <c r="AK3535">
        <v>0</v>
      </c>
      <c r="AL3535" t="e">
        <f t="shared" si="661"/>
        <v>#N/A</v>
      </c>
      <c r="AM3535" t="e">
        <f t="shared" si="662"/>
        <v>#N/A</v>
      </c>
      <c r="AN3535" t="e">
        <f t="shared" si="663"/>
        <v>#N/A</v>
      </c>
      <c r="AO3535" s="261" t="e">
        <f t="shared" si="664"/>
        <v>#N/A</v>
      </c>
      <c r="AP3535" s="261" t="e">
        <f t="shared" si="665"/>
        <v>#N/A</v>
      </c>
      <c r="AQ3535" s="261" t="e">
        <f t="shared" si="666"/>
        <v>#N/A</v>
      </c>
      <c r="BB3535">
        <f t="shared" si="669"/>
        <v>0</v>
      </c>
      <c r="BC3535">
        <f t="shared" si="667"/>
        <v>0</v>
      </c>
      <c r="BD3535" s="28">
        <f t="shared" si="668"/>
        <v>0</v>
      </c>
    </row>
    <row r="3536" spans="37:56" x14ac:dyDescent="0.25">
      <c r="AK3536">
        <v>0</v>
      </c>
      <c r="AL3536" t="e">
        <f t="shared" si="661"/>
        <v>#N/A</v>
      </c>
      <c r="AM3536" t="e">
        <f t="shared" si="662"/>
        <v>#N/A</v>
      </c>
      <c r="AN3536" t="e">
        <f t="shared" si="663"/>
        <v>#N/A</v>
      </c>
      <c r="AO3536" s="261" t="e">
        <f t="shared" si="664"/>
        <v>#N/A</v>
      </c>
      <c r="AP3536" s="261" t="e">
        <f t="shared" si="665"/>
        <v>#N/A</v>
      </c>
      <c r="AQ3536" s="261" t="e">
        <f t="shared" si="666"/>
        <v>#N/A</v>
      </c>
      <c r="BB3536">
        <f t="shared" si="669"/>
        <v>0</v>
      </c>
      <c r="BC3536">
        <f t="shared" si="667"/>
        <v>0</v>
      </c>
      <c r="BD3536" s="28">
        <f t="shared" si="668"/>
        <v>0</v>
      </c>
    </row>
    <row r="3537" spans="37:56" x14ac:dyDescent="0.25">
      <c r="AK3537">
        <v>0</v>
      </c>
      <c r="AL3537" t="e">
        <f t="shared" si="661"/>
        <v>#N/A</v>
      </c>
      <c r="AM3537" t="e">
        <f t="shared" si="662"/>
        <v>#N/A</v>
      </c>
      <c r="AN3537" t="e">
        <f t="shared" si="663"/>
        <v>#N/A</v>
      </c>
      <c r="AO3537" s="261" t="e">
        <f t="shared" si="664"/>
        <v>#N/A</v>
      </c>
      <c r="AP3537" s="261" t="e">
        <f t="shared" si="665"/>
        <v>#N/A</v>
      </c>
      <c r="AQ3537" s="261" t="e">
        <f t="shared" si="666"/>
        <v>#N/A</v>
      </c>
      <c r="BB3537">
        <f t="shared" si="669"/>
        <v>0</v>
      </c>
      <c r="BC3537">
        <f t="shared" si="667"/>
        <v>0</v>
      </c>
      <c r="BD3537" s="28">
        <f t="shared" si="668"/>
        <v>0</v>
      </c>
    </row>
    <row r="3538" spans="37:56" x14ac:dyDescent="0.25">
      <c r="AK3538">
        <v>0</v>
      </c>
      <c r="AL3538" t="e">
        <f t="shared" si="661"/>
        <v>#N/A</v>
      </c>
      <c r="AM3538" t="e">
        <f t="shared" si="662"/>
        <v>#N/A</v>
      </c>
      <c r="AN3538" t="e">
        <f t="shared" si="663"/>
        <v>#N/A</v>
      </c>
      <c r="AO3538" s="261" t="e">
        <f t="shared" si="664"/>
        <v>#N/A</v>
      </c>
      <c r="AP3538" s="261" t="e">
        <f t="shared" si="665"/>
        <v>#N/A</v>
      </c>
      <c r="AQ3538" s="261" t="e">
        <f t="shared" si="666"/>
        <v>#N/A</v>
      </c>
      <c r="BB3538">
        <f t="shared" si="669"/>
        <v>0</v>
      </c>
      <c r="BC3538">
        <f t="shared" si="667"/>
        <v>0</v>
      </c>
      <c r="BD3538" s="28">
        <f t="shared" si="668"/>
        <v>0</v>
      </c>
    </row>
    <row r="3539" spans="37:56" x14ac:dyDescent="0.25">
      <c r="AK3539">
        <v>0</v>
      </c>
      <c r="AL3539" t="e">
        <f t="shared" si="661"/>
        <v>#N/A</v>
      </c>
      <c r="AM3539" t="e">
        <f t="shared" si="662"/>
        <v>#N/A</v>
      </c>
      <c r="AN3539" t="e">
        <f t="shared" si="663"/>
        <v>#N/A</v>
      </c>
      <c r="AO3539" s="261" t="e">
        <f t="shared" si="664"/>
        <v>#N/A</v>
      </c>
      <c r="AP3539" s="261" t="e">
        <f t="shared" si="665"/>
        <v>#N/A</v>
      </c>
      <c r="AQ3539" s="261" t="e">
        <f t="shared" si="666"/>
        <v>#N/A</v>
      </c>
      <c r="BB3539">
        <f t="shared" si="669"/>
        <v>0</v>
      </c>
      <c r="BC3539">
        <f t="shared" si="667"/>
        <v>0</v>
      </c>
      <c r="BD3539" s="28">
        <f t="shared" si="668"/>
        <v>0</v>
      </c>
    </row>
    <row r="3540" spans="37:56" x14ac:dyDescent="0.25">
      <c r="AK3540">
        <v>0</v>
      </c>
      <c r="AL3540" t="e">
        <f t="shared" si="661"/>
        <v>#N/A</v>
      </c>
      <c r="AM3540" t="e">
        <f t="shared" si="662"/>
        <v>#N/A</v>
      </c>
      <c r="AN3540" t="e">
        <f t="shared" si="663"/>
        <v>#N/A</v>
      </c>
      <c r="AO3540" s="261" t="e">
        <f t="shared" si="664"/>
        <v>#N/A</v>
      </c>
      <c r="AP3540" s="261" t="e">
        <f t="shared" si="665"/>
        <v>#N/A</v>
      </c>
      <c r="AQ3540" s="261" t="e">
        <f t="shared" si="666"/>
        <v>#N/A</v>
      </c>
      <c r="BB3540">
        <f t="shared" si="669"/>
        <v>0</v>
      </c>
      <c r="BC3540">
        <f t="shared" si="667"/>
        <v>0</v>
      </c>
      <c r="BD3540" s="28">
        <f t="shared" si="668"/>
        <v>0</v>
      </c>
    </row>
    <row r="3541" spans="37:56" x14ac:dyDescent="0.25">
      <c r="AK3541">
        <v>0</v>
      </c>
      <c r="AL3541" t="e">
        <f t="shared" si="661"/>
        <v>#N/A</v>
      </c>
      <c r="AM3541" t="e">
        <f t="shared" si="662"/>
        <v>#N/A</v>
      </c>
      <c r="AN3541" t="e">
        <f t="shared" si="663"/>
        <v>#N/A</v>
      </c>
      <c r="AO3541" s="261" t="e">
        <f t="shared" si="664"/>
        <v>#N/A</v>
      </c>
      <c r="AP3541" s="261" t="e">
        <f t="shared" si="665"/>
        <v>#N/A</v>
      </c>
      <c r="AQ3541" s="261" t="e">
        <f t="shared" si="666"/>
        <v>#N/A</v>
      </c>
      <c r="BB3541">
        <f t="shared" si="669"/>
        <v>0</v>
      </c>
      <c r="BC3541">
        <f t="shared" si="667"/>
        <v>0</v>
      </c>
      <c r="BD3541" s="28">
        <f t="shared" si="668"/>
        <v>0</v>
      </c>
    </row>
    <row r="3542" spans="37:56" x14ac:dyDescent="0.25">
      <c r="AK3542">
        <v>0</v>
      </c>
      <c r="AL3542" t="e">
        <f t="shared" si="661"/>
        <v>#N/A</v>
      </c>
      <c r="AM3542" t="e">
        <f t="shared" si="662"/>
        <v>#N/A</v>
      </c>
      <c r="AN3542" t="e">
        <f t="shared" si="663"/>
        <v>#N/A</v>
      </c>
      <c r="AO3542" s="261" t="e">
        <f t="shared" si="664"/>
        <v>#N/A</v>
      </c>
      <c r="AP3542" s="261" t="e">
        <f t="shared" si="665"/>
        <v>#N/A</v>
      </c>
      <c r="AQ3542" s="261" t="e">
        <f t="shared" si="666"/>
        <v>#N/A</v>
      </c>
      <c r="BB3542">
        <f t="shared" si="669"/>
        <v>0</v>
      </c>
      <c r="BC3542">
        <f t="shared" si="667"/>
        <v>0</v>
      </c>
      <c r="BD3542" s="28">
        <f t="shared" si="668"/>
        <v>0</v>
      </c>
    </row>
    <row r="3543" spans="37:56" x14ac:dyDescent="0.25">
      <c r="AK3543">
        <v>0</v>
      </c>
      <c r="AL3543" t="e">
        <f t="shared" si="661"/>
        <v>#N/A</v>
      </c>
      <c r="AM3543" t="e">
        <f t="shared" si="662"/>
        <v>#N/A</v>
      </c>
      <c r="AN3543" t="e">
        <f t="shared" si="663"/>
        <v>#N/A</v>
      </c>
      <c r="AO3543" s="261" t="e">
        <f t="shared" si="664"/>
        <v>#N/A</v>
      </c>
      <c r="AP3543" s="261" t="e">
        <f t="shared" si="665"/>
        <v>#N/A</v>
      </c>
      <c r="AQ3543" s="261" t="e">
        <f t="shared" si="666"/>
        <v>#N/A</v>
      </c>
      <c r="BB3543">
        <f t="shared" si="669"/>
        <v>0</v>
      </c>
      <c r="BC3543">
        <f t="shared" si="667"/>
        <v>0</v>
      </c>
      <c r="BD3543" s="28">
        <f t="shared" si="668"/>
        <v>0</v>
      </c>
    </row>
    <row r="3544" spans="37:56" x14ac:dyDescent="0.25">
      <c r="AK3544">
        <v>0</v>
      </c>
      <c r="AL3544" t="e">
        <f t="shared" si="661"/>
        <v>#N/A</v>
      </c>
      <c r="AM3544" t="e">
        <f t="shared" si="662"/>
        <v>#N/A</v>
      </c>
      <c r="AN3544" t="e">
        <f t="shared" si="663"/>
        <v>#N/A</v>
      </c>
      <c r="AO3544" s="261" t="e">
        <f t="shared" si="664"/>
        <v>#N/A</v>
      </c>
      <c r="AP3544" s="261" t="e">
        <f t="shared" si="665"/>
        <v>#N/A</v>
      </c>
      <c r="AQ3544" s="261" t="e">
        <f t="shared" si="666"/>
        <v>#N/A</v>
      </c>
      <c r="BB3544">
        <f t="shared" si="669"/>
        <v>0</v>
      </c>
      <c r="BC3544">
        <f t="shared" si="667"/>
        <v>0</v>
      </c>
      <c r="BD3544" s="28">
        <f t="shared" si="668"/>
        <v>0</v>
      </c>
    </row>
    <row r="3545" spans="37:56" x14ac:dyDescent="0.25">
      <c r="AK3545">
        <v>0</v>
      </c>
      <c r="AL3545" t="e">
        <f t="shared" si="661"/>
        <v>#N/A</v>
      </c>
      <c r="AM3545" t="e">
        <f t="shared" si="662"/>
        <v>#N/A</v>
      </c>
      <c r="AN3545" t="e">
        <f t="shared" si="663"/>
        <v>#N/A</v>
      </c>
      <c r="AO3545" s="261" t="e">
        <f t="shared" si="664"/>
        <v>#N/A</v>
      </c>
      <c r="AP3545" s="261" t="e">
        <f t="shared" si="665"/>
        <v>#N/A</v>
      </c>
      <c r="AQ3545" s="261" t="e">
        <f t="shared" si="666"/>
        <v>#N/A</v>
      </c>
      <c r="BB3545">
        <f t="shared" si="669"/>
        <v>0</v>
      </c>
      <c r="BC3545">
        <f t="shared" si="667"/>
        <v>0</v>
      </c>
      <c r="BD3545" s="28">
        <f t="shared" si="668"/>
        <v>0</v>
      </c>
    </row>
    <row r="3546" spans="37:56" x14ac:dyDescent="0.25">
      <c r="AK3546">
        <v>0</v>
      </c>
      <c r="AL3546" t="e">
        <f t="shared" si="661"/>
        <v>#N/A</v>
      </c>
      <c r="AM3546" t="e">
        <f t="shared" si="662"/>
        <v>#N/A</v>
      </c>
      <c r="AN3546" t="e">
        <f t="shared" si="663"/>
        <v>#N/A</v>
      </c>
      <c r="AO3546" s="261" t="e">
        <f t="shared" si="664"/>
        <v>#N/A</v>
      </c>
      <c r="AP3546" s="261" t="e">
        <f t="shared" si="665"/>
        <v>#N/A</v>
      </c>
      <c r="AQ3546" s="261" t="e">
        <f t="shared" si="666"/>
        <v>#N/A</v>
      </c>
      <c r="BB3546">
        <f t="shared" si="669"/>
        <v>0</v>
      </c>
      <c r="BC3546">
        <f t="shared" si="667"/>
        <v>0</v>
      </c>
      <c r="BD3546" s="28">
        <f t="shared" si="668"/>
        <v>0</v>
      </c>
    </row>
    <row r="3547" spans="37:56" x14ac:dyDescent="0.25">
      <c r="AK3547">
        <v>0</v>
      </c>
      <c r="AL3547" t="e">
        <f t="shared" si="661"/>
        <v>#N/A</v>
      </c>
      <c r="AM3547" t="e">
        <f t="shared" si="662"/>
        <v>#N/A</v>
      </c>
      <c r="AN3547" t="e">
        <f t="shared" si="663"/>
        <v>#N/A</v>
      </c>
      <c r="AO3547" s="261" t="e">
        <f t="shared" si="664"/>
        <v>#N/A</v>
      </c>
      <c r="AP3547" s="261" t="e">
        <f t="shared" si="665"/>
        <v>#N/A</v>
      </c>
      <c r="AQ3547" s="261" t="e">
        <f t="shared" si="666"/>
        <v>#N/A</v>
      </c>
      <c r="BB3547">
        <f t="shared" si="669"/>
        <v>0</v>
      </c>
      <c r="BC3547">
        <f t="shared" si="667"/>
        <v>0</v>
      </c>
      <c r="BD3547" s="28">
        <f t="shared" si="668"/>
        <v>0</v>
      </c>
    </row>
    <row r="3548" spans="37:56" x14ac:dyDescent="0.25">
      <c r="AK3548">
        <v>0</v>
      </c>
      <c r="AL3548" t="e">
        <f t="shared" si="661"/>
        <v>#N/A</v>
      </c>
      <c r="AM3548" t="e">
        <f t="shared" si="662"/>
        <v>#N/A</v>
      </c>
      <c r="AN3548" t="e">
        <f t="shared" si="663"/>
        <v>#N/A</v>
      </c>
      <c r="AO3548" s="261" t="e">
        <f t="shared" si="664"/>
        <v>#N/A</v>
      </c>
      <c r="AP3548" s="261" t="e">
        <f t="shared" si="665"/>
        <v>#N/A</v>
      </c>
      <c r="AQ3548" s="261" t="e">
        <f t="shared" si="666"/>
        <v>#N/A</v>
      </c>
      <c r="BB3548">
        <f t="shared" si="669"/>
        <v>0</v>
      </c>
      <c r="BC3548">
        <f t="shared" si="667"/>
        <v>0</v>
      </c>
      <c r="BD3548" s="28">
        <f t="shared" si="668"/>
        <v>0</v>
      </c>
    </row>
    <row r="3549" spans="37:56" x14ac:dyDescent="0.25">
      <c r="AK3549">
        <v>0</v>
      </c>
      <c r="AL3549" t="e">
        <f t="shared" si="661"/>
        <v>#N/A</v>
      </c>
      <c r="AM3549" t="e">
        <f t="shared" si="662"/>
        <v>#N/A</v>
      </c>
      <c r="AN3549" t="e">
        <f t="shared" si="663"/>
        <v>#N/A</v>
      </c>
      <c r="AO3549" s="261" t="e">
        <f t="shared" si="664"/>
        <v>#N/A</v>
      </c>
      <c r="AP3549" s="261" t="e">
        <f t="shared" si="665"/>
        <v>#N/A</v>
      </c>
      <c r="AQ3549" s="261" t="e">
        <f t="shared" si="666"/>
        <v>#N/A</v>
      </c>
      <c r="BB3549">
        <f t="shared" si="669"/>
        <v>0</v>
      </c>
      <c r="BC3549">
        <f t="shared" si="667"/>
        <v>0</v>
      </c>
      <c r="BD3549" s="28">
        <f t="shared" si="668"/>
        <v>0</v>
      </c>
    </row>
    <row r="3550" spans="37:56" x14ac:dyDescent="0.25">
      <c r="AK3550">
        <v>0</v>
      </c>
      <c r="AL3550" t="e">
        <f t="shared" si="661"/>
        <v>#N/A</v>
      </c>
      <c r="AM3550" t="e">
        <f t="shared" si="662"/>
        <v>#N/A</v>
      </c>
      <c r="AN3550" t="e">
        <f t="shared" si="663"/>
        <v>#N/A</v>
      </c>
      <c r="AO3550" s="261" t="e">
        <f t="shared" si="664"/>
        <v>#N/A</v>
      </c>
      <c r="AP3550" s="261" t="e">
        <f t="shared" si="665"/>
        <v>#N/A</v>
      </c>
      <c r="AQ3550" s="261" t="e">
        <f t="shared" si="666"/>
        <v>#N/A</v>
      </c>
      <c r="BB3550">
        <f t="shared" si="669"/>
        <v>0</v>
      </c>
      <c r="BC3550">
        <f t="shared" si="667"/>
        <v>0</v>
      </c>
      <c r="BD3550" s="28">
        <f t="shared" si="668"/>
        <v>0</v>
      </c>
    </row>
    <row r="3551" spans="37:56" x14ac:dyDescent="0.25">
      <c r="AK3551">
        <v>0</v>
      </c>
      <c r="AL3551" t="e">
        <f t="shared" si="661"/>
        <v>#N/A</v>
      </c>
      <c r="AM3551" t="e">
        <f t="shared" si="662"/>
        <v>#N/A</v>
      </c>
      <c r="AN3551" t="e">
        <f t="shared" si="663"/>
        <v>#N/A</v>
      </c>
      <c r="AO3551" s="261" t="e">
        <f t="shared" si="664"/>
        <v>#N/A</v>
      </c>
      <c r="AP3551" s="261" t="e">
        <f t="shared" si="665"/>
        <v>#N/A</v>
      </c>
      <c r="AQ3551" s="261" t="e">
        <f t="shared" si="666"/>
        <v>#N/A</v>
      </c>
      <c r="BB3551">
        <f t="shared" si="669"/>
        <v>0</v>
      </c>
      <c r="BC3551">
        <f t="shared" si="667"/>
        <v>0</v>
      </c>
      <c r="BD3551" s="28">
        <f t="shared" si="668"/>
        <v>0</v>
      </c>
    </row>
    <row r="3552" spans="37:56" x14ac:dyDescent="0.25">
      <c r="AK3552">
        <v>0</v>
      </c>
      <c r="AL3552" t="e">
        <f t="shared" si="661"/>
        <v>#N/A</v>
      </c>
      <c r="AM3552" t="e">
        <f t="shared" si="662"/>
        <v>#N/A</v>
      </c>
      <c r="AN3552" t="e">
        <f t="shared" si="663"/>
        <v>#N/A</v>
      </c>
      <c r="AO3552" s="261" t="e">
        <f t="shared" si="664"/>
        <v>#N/A</v>
      </c>
      <c r="AP3552" s="261" t="e">
        <f t="shared" si="665"/>
        <v>#N/A</v>
      </c>
      <c r="AQ3552" s="261" t="e">
        <f t="shared" si="666"/>
        <v>#N/A</v>
      </c>
      <c r="BB3552">
        <f t="shared" si="669"/>
        <v>0</v>
      </c>
      <c r="BC3552">
        <f t="shared" si="667"/>
        <v>0</v>
      </c>
      <c r="BD3552" s="28">
        <f t="shared" si="668"/>
        <v>0</v>
      </c>
    </row>
    <row r="3553" spans="37:56" x14ac:dyDescent="0.25">
      <c r="AK3553">
        <v>0</v>
      </c>
      <c r="AL3553" t="e">
        <f t="shared" si="661"/>
        <v>#N/A</v>
      </c>
      <c r="AM3553" t="e">
        <f t="shared" si="662"/>
        <v>#N/A</v>
      </c>
      <c r="AN3553" t="e">
        <f t="shared" si="663"/>
        <v>#N/A</v>
      </c>
      <c r="AO3553" s="261" t="e">
        <f t="shared" si="664"/>
        <v>#N/A</v>
      </c>
      <c r="AP3553" s="261" t="e">
        <f t="shared" si="665"/>
        <v>#N/A</v>
      </c>
      <c r="AQ3553" s="261" t="e">
        <f t="shared" si="666"/>
        <v>#N/A</v>
      </c>
      <c r="BB3553">
        <f t="shared" si="669"/>
        <v>0</v>
      </c>
      <c r="BC3553">
        <f t="shared" si="667"/>
        <v>0</v>
      </c>
      <c r="BD3553" s="28">
        <f t="shared" si="668"/>
        <v>0</v>
      </c>
    </row>
    <row r="3554" spans="37:56" x14ac:dyDescent="0.25">
      <c r="AK3554">
        <v>0</v>
      </c>
      <c r="AL3554" t="e">
        <f t="shared" si="661"/>
        <v>#N/A</v>
      </c>
      <c r="AM3554" t="e">
        <f t="shared" si="662"/>
        <v>#N/A</v>
      </c>
      <c r="AN3554" t="e">
        <f t="shared" si="663"/>
        <v>#N/A</v>
      </c>
      <c r="AO3554" s="261" t="e">
        <f t="shared" si="664"/>
        <v>#N/A</v>
      </c>
      <c r="AP3554" s="261" t="e">
        <f t="shared" si="665"/>
        <v>#N/A</v>
      </c>
      <c r="AQ3554" s="261" t="e">
        <f t="shared" si="666"/>
        <v>#N/A</v>
      </c>
      <c r="BB3554">
        <f t="shared" si="669"/>
        <v>0</v>
      </c>
      <c r="BC3554">
        <f t="shared" si="667"/>
        <v>0</v>
      </c>
      <c r="BD3554" s="28">
        <f t="shared" si="668"/>
        <v>0</v>
      </c>
    </row>
    <row r="3555" spans="37:56" x14ac:dyDescent="0.25">
      <c r="AK3555">
        <v>0</v>
      </c>
      <c r="AL3555" t="e">
        <f t="shared" si="661"/>
        <v>#N/A</v>
      </c>
      <c r="AM3555" t="e">
        <f t="shared" si="662"/>
        <v>#N/A</v>
      </c>
      <c r="AN3555" t="e">
        <f t="shared" si="663"/>
        <v>#N/A</v>
      </c>
      <c r="AO3555" s="261" t="e">
        <f t="shared" si="664"/>
        <v>#N/A</v>
      </c>
      <c r="AP3555" s="261" t="e">
        <f t="shared" si="665"/>
        <v>#N/A</v>
      </c>
      <c r="AQ3555" s="261" t="e">
        <f t="shared" si="666"/>
        <v>#N/A</v>
      </c>
      <c r="BB3555">
        <f t="shared" si="669"/>
        <v>0</v>
      </c>
      <c r="BC3555">
        <f t="shared" si="667"/>
        <v>0</v>
      </c>
      <c r="BD3555" s="28">
        <f t="shared" si="668"/>
        <v>0</v>
      </c>
    </row>
    <row r="3556" spans="37:56" x14ac:dyDescent="0.25">
      <c r="AK3556">
        <v>0</v>
      </c>
      <c r="AL3556" t="e">
        <f t="shared" si="661"/>
        <v>#N/A</v>
      </c>
      <c r="AM3556" t="e">
        <f t="shared" si="662"/>
        <v>#N/A</v>
      </c>
      <c r="AN3556" t="e">
        <f t="shared" si="663"/>
        <v>#N/A</v>
      </c>
      <c r="AO3556" s="261" t="e">
        <f t="shared" si="664"/>
        <v>#N/A</v>
      </c>
      <c r="AP3556" s="261" t="e">
        <f t="shared" si="665"/>
        <v>#N/A</v>
      </c>
      <c r="AQ3556" s="261" t="e">
        <f t="shared" si="666"/>
        <v>#N/A</v>
      </c>
      <c r="BB3556">
        <f t="shared" si="669"/>
        <v>0</v>
      </c>
      <c r="BC3556">
        <f t="shared" si="667"/>
        <v>0</v>
      </c>
      <c r="BD3556" s="28">
        <f t="shared" si="668"/>
        <v>0</v>
      </c>
    </row>
    <row r="3557" spans="37:56" x14ac:dyDescent="0.25">
      <c r="AK3557">
        <v>0</v>
      </c>
      <c r="AL3557" t="e">
        <f t="shared" si="661"/>
        <v>#N/A</v>
      </c>
      <c r="AM3557" t="e">
        <f t="shared" si="662"/>
        <v>#N/A</v>
      </c>
      <c r="AN3557" t="e">
        <f t="shared" si="663"/>
        <v>#N/A</v>
      </c>
      <c r="AO3557" s="261" t="e">
        <f t="shared" si="664"/>
        <v>#N/A</v>
      </c>
      <c r="AP3557" s="261" t="e">
        <f t="shared" si="665"/>
        <v>#N/A</v>
      </c>
      <c r="AQ3557" s="261" t="e">
        <f t="shared" si="666"/>
        <v>#N/A</v>
      </c>
      <c r="BB3557">
        <f t="shared" si="669"/>
        <v>0</v>
      </c>
      <c r="BC3557">
        <f t="shared" si="667"/>
        <v>0</v>
      </c>
      <c r="BD3557" s="28">
        <f t="shared" si="668"/>
        <v>0</v>
      </c>
    </row>
    <row r="3558" spans="37:56" x14ac:dyDescent="0.25">
      <c r="AK3558">
        <v>0</v>
      </c>
      <c r="AL3558" t="e">
        <f t="shared" si="661"/>
        <v>#N/A</v>
      </c>
      <c r="AM3558" t="e">
        <f t="shared" si="662"/>
        <v>#N/A</v>
      </c>
      <c r="AN3558" t="e">
        <f t="shared" si="663"/>
        <v>#N/A</v>
      </c>
      <c r="AO3558" s="261" t="e">
        <f t="shared" si="664"/>
        <v>#N/A</v>
      </c>
      <c r="AP3558" s="261" t="e">
        <f t="shared" si="665"/>
        <v>#N/A</v>
      </c>
      <c r="AQ3558" s="261" t="e">
        <f t="shared" si="666"/>
        <v>#N/A</v>
      </c>
      <c r="BB3558">
        <f t="shared" si="669"/>
        <v>0</v>
      </c>
      <c r="BC3558">
        <f t="shared" si="667"/>
        <v>0</v>
      </c>
      <c r="BD3558" s="28">
        <f t="shared" si="668"/>
        <v>0</v>
      </c>
    </row>
    <row r="3559" spans="37:56" x14ac:dyDescent="0.25">
      <c r="AK3559">
        <v>0</v>
      </c>
      <c r="AL3559" t="e">
        <f t="shared" si="661"/>
        <v>#N/A</v>
      </c>
      <c r="AM3559" t="e">
        <f t="shared" si="662"/>
        <v>#N/A</v>
      </c>
      <c r="AN3559" t="e">
        <f t="shared" si="663"/>
        <v>#N/A</v>
      </c>
      <c r="AO3559" s="261" t="e">
        <f t="shared" si="664"/>
        <v>#N/A</v>
      </c>
      <c r="AP3559" s="261" t="e">
        <f t="shared" si="665"/>
        <v>#N/A</v>
      </c>
      <c r="AQ3559" s="261" t="e">
        <f t="shared" si="666"/>
        <v>#N/A</v>
      </c>
      <c r="BB3559">
        <f t="shared" si="669"/>
        <v>0</v>
      </c>
      <c r="BC3559">
        <f t="shared" si="667"/>
        <v>0</v>
      </c>
      <c r="BD3559" s="28">
        <f t="shared" si="668"/>
        <v>0</v>
      </c>
    </row>
    <row r="3560" spans="37:56" x14ac:dyDescent="0.25">
      <c r="AK3560">
        <v>0</v>
      </c>
      <c r="AL3560" t="e">
        <f t="shared" si="661"/>
        <v>#N/A</v>
      </c>
      <c r="AM3560" t="e">
        <f t="shared" si="662"/>
        <v>#N/A</v>
      </c>
      <c r="AN3560" t="e">
        <f t="shared" si="663"/>
        <v>#N/A</v>
      </c>
      <c r="AO3560" s="261" t="e">
        <f t="shared" si="664"/>
        <v>#N/A</v>
      </c>
      <c r="AP3560" s="261" t="e">
        <f t="shared" si="665"/>
        <v>#N/A</v>
      </c>
      <c r="AQ3560" s="261" t="e">
        <f t="shared" si="666"/>
        <v>#N/A</v>
      </c>
      <c r="BB3560">
        <f t="shared" si="669"/>
        <v>0</v>
      </c>
      <c r="BC3560">
        <f t="shared" si="667"/>
        <v>0</v>
      </c>
      <c r="BD3560" s="28">
        <f t="shared" si="668"/>
        <v>0</v>
      </c>
    </row>
    <row r="3561" spans="37:56" x14ac:dyDescent="0.25">
      <c r="AK3561">
        <v>0</v>
      </c>
      <c r="AL3561" t="e">
        <f t="shared" si="661"/>
        <v>#N/A</v>
      </c>
      <c r="AM3561" t="e">
        <f t="shared" si="662"/>
        <v>#N/A</v>
      </c>
      <c r="AN3561" t="e">
        <f t="shared" si="663"/>
        <v>#N/A</v>
      </c>
      <c r="AO3561" s="261" t="e">
        <f t="shared" si="664"/>
        <v>#N/A</v>
      </c>
      <c r="AP3561" s="261" t="e">
        <f t="shared" si="665"/>
        <v>#N/A</v>
      </c>
      <c r="AQ3561" s="261" t="e">
        <f t="shared" si="666"/>
        <v>#N/A</v>
      </c>
      <c r="BB3561">
        <f t="shared" si="669"/>
        <v>0</v>
      </c>
      <c r="BC3561">
        <f t="shared" si="667"/>
        <v>0</v>
      </c>
      <c r="BD3561" s="28">
        <f t="shared" si="668"/>
        <v>0</v>
      </c>
    </row>
    <row r="3562" spans="37:56" x14ac:dyDescent="0.25">
      <c r="AK3562">
        <v>0</v>
      </c>
      <c r="AL3562" t="e">
        <f t="shared" si="661"/>
        <v>#N/A</v>
      </c>
      <c r="AM3562" t="e">
        <f t="shared" si="662"/>
        <v>#N/A</v>
      </c>
      <c r="AN3562" t="e">
        <f t="shared" si="663"/>
        <v>#N/A</v>
      </c>
      <c r="AO3562" s="261" t="e">
        <f t="shared" si="664"/>
        <v>#N/A</v>
      </c>
      <c r="AP3562" s="261" t="e">
        <f t="shared" si="665"/>
        <v>#N/A</v>
      </c>
      <c r="AQ3562" s="261" t="e">
        <f t="shared" si="666"/>
        <v>#N/A</v>
      </c>
      <c r="BB3562">
        <f t="shared" si="669"/>
        <v>0</v>
      </c>
      <c r="BC3562">
        <f t="shared" si="667"/>
        <v>0</v>
      </c>
      <c r="BD3562" s="28">
        <f t="shared" si="668"/>
        <v>0</v>
      </c>
    </row>
    <row r="3563" spans="37:56" x14ac:dyDescent="0.25">
      <c r="AK3563">
        <v>0</v>
      </c>
      <c r="AL3563" t="e">
        <f t="shared" si="661"/>
        <v>#N/A</v>
      </c>
      <c r="AM3563" t="e">
        <f t="shared" si="662"/>
        <v>#N/A</v>
      </c>
      <c r="AN3563" t="e">
        <f t="shared" si="663"/>
        <v>#N/A</v>
      </c>
      <c r="AO3563" s="261" t="e">
        <f t="shared" si="664"/>
        <v>#N/A</v>
      </c>
      <c r="AP3563" s="261" t="e">
        <f t="shared" si="665"/>
        <v>#N/A</v>
      </c>
      <c r="AQ3563" s="261" t="e">
        <f t="shared" si="666"/>
        <v>#N/A</v>
      </c>
      <c r="BB3563">
        <f t="shared" si="669"/>
        <v>0</v>
      </c>
      <c r="BC3563">
        <f t="shared" si="667"/>
        <v>0</v>
      </c>
      <c r="BD3563" s="28">
        <f t="shared" si="668"/>
        <v>0</v>
      </c>
    </row>
    <row r="3564" spans="37:56" x14ac:dyDescent="0.25">
      <c r="AK3564">
        <v>0</v>
      </c>
      <c r="AL3564" t="e">
        <f t="shared" si="661"/>
        <v>#N/A</v>
      </c>
      <c r="AM3564" t="e">
        <f t="shared" si="662"/>
        <v>#N/A</v>
      </c>
      <c r="AN3564" t="e">
        <f t="shared" si="663"/>
        <v>#N/A</v>
      </c>
      <c r="AO3564" s="261" t="e">
        <f t="shared" si="664"/>
        <v>#N/A</v>
      </c>
      <c r="AP3564" s="261" t="e">
        <f t="shared" si="665"/>
        <v>#N/A</v>
      </c>
      <c r="AQ3564" s="261" t="e">
        <f t="shared" si="666"/>
        <v>#N/A</v>
      </c>
      <c r="BB3564">
        <f t="shared" si="669"/>
        <v>0</v>
      </c>
      <c r="BC3564">
        <f t="shared" si="667"/>
        <v>0</v>
      </c>
      <c r="BD3564" s="28">
        <f t="shared" si="668"/>
        <v>0</v>
      </c>
    </row>
    <row r="3565" spans="37:56" x14ac:dyDescent="0.25">
      <c r="AK3565">
        <v>0</v>
      </c>
      <c r="AL3565" t="e">
        <f t="shared" si="661"/>
        <v>#N/A</v>
      </c>
      <c r="AM3565" t="e">
        <f t="shared" si="662"/>
        <v>#N/A</v>
      </c>
      <c r="AN3565" t="e">
        <f t="shared" si="663"/>
        <v>#N/A</v>
      </c>
      <c r="AO3565" s="261" t="e">
        <f t="shared" si="664"/>
        <v>#N/A</v>
      </c>
      <c r="AP3565" s="261" t="e">
        <f t="shared" si="665"/>
        <v>#N/A</v>
      </c>
      <c r="AQ3565" s="261" t="e">
        <f t="shared" si="666"/>
        <v>#N/A</v>
      </c>
      <c r="BB3565">
        <f t="shared" si="669"/>
        <v>0</v>
      </c>
      <c r="BC3565">
        <f t="shared" si="667"/>
        <v>0</v>
      </c>
      <c r="BD3565" s="28">
        <f t="shared" si="668"/>
        <v>0</v>
      </c>
    </row>
    <row r="3566" spans="37:56" x14ac:dyDescent="0.25">
      <c r="AK3566">
        <v>0</v>
      </c>
      <c r="AL3566" t="e">
        <f t="shared" si="661"/>
        <v>#N/A</v>
      </c>
      <c r="AM3566" t="e">
        <f t="shared" si="662"/>
        <v>#N/A</v>
      </c>
      <c r="AN3566" t="e">
        <f t="shared" si="663"/>
        <v>#N/A</v>
      </c>
      <c r="AO3566" s="261" t="e">
        <f t="shared" si="664"/>
        <v>#N/A</v>
      </c>
      <c r="AP3566" s="261" t="e">
        <f t="shared" si="665"/>
        <v>#N/A</v>
      </c>
      <c r="AQ3566" s="261" t="e">
        <f t="shared" si="666"/>
        <v>#N/A</v>
      </c>
      <c r="BB3566">
        <f t="shared" si="669"/>
        <v>0</v>
      </c>
      <c r="BC3566">
        <f t="shared" si="667"/>
        <v>0</v>
      </c>
      <c r="BD3566" s="28">
        <f t="shared" si="668"/>
        <v>0</v>
      </c>
    </row>
    <row r="3567" spans="37:56" x14ac:dyDescent="0.25">
      <c r="AK3567">
        <v>0</v>
      </c>
      <c r="AL3567" t="e">
        <f t="shared" si="661"/>
        <v>#N/A</v>
      </c>
      <c r="AM3567" t="e">
        <f t="shared" si="662"/>
        <v>#N/A</v>
      </c>
      <c r="AN3567" t="e">
        <f t="shared" si="663"/>
        <v>#N/A</v>
      </c>
      <c r="AO3567" s="261" t="e">
        <f t="shared" si="664"/>
        <v>#N/A</v>
      </c>
      <c r="AP3567" s="261" t="e">
        <f t="shared" si="665"/>
        <v>#N/A</v>
      </c>
      <c r="AQ3567" s="261" t="e">
        <f t="shared" si="666"/>
        <v>#N/A</v>
      </c>
      <c r="BB3567">
        <f t="shared" si="669"/>
        <v>0</v>
      </c>
      <c r="BC3567">
        <f t="shared" si="667"/>
        <v>0</v>
      </c>
      <c r="BD3567" s="28">
        <f t="shared" si="668"/>
        <v>0</v>
      </c>
    </row>
    <row r="3568" spans="37:56" x14ac:dyDescent="0.25">
      <c r="AK3568">
        <v>0</v>
      </c>
      <c r="AL3568" t="e">
        <f t="shared" si="661"/>
        <v>#N/A</v>
      </c>
      <c r="AM3568" t="e">
        <f t="shared" si="662"/>
        <v>#N/A</v>
      </c>
      <c r="AN3568" t="e">
        <f t="shared" si="663"/>
        <v>#N/A</v>
      </c>
      <c r="AO3568" s="261" t="e">
        <f t="shared" si="664"/>
        <v>#N/A</v>
      </c>
      <c r="AP3568" s="261" t="e">
        <f t="shared" si="665"/>
        <v>#N/A</v>
      </c>
      <c r="AQ3568" s="261" t="e">
        <f t="shared" si="666"/>
        <v>#N/A</v>
      </c>
      <c r="BB3568">
        <f t="shared" si="669"/>
        <v>0</v>
      </c>
      <c r="BC3568">
        <f t="shared" si="667"/>
        <v>0</v>
      </c>
      <c r="BD3568" s="28">
        <f t="shared" si="668"/>
        <v>0</v>
      </c>
    </row>
    <row r="3569" spans="37:56" x14ac:dyDescent="0.25">
      <c r="AK3569">
        <v>0</v>
      </c>
      <c r="AL3569" t="e">
        <f t="shared" si="661"/>
        <v>#N/A</v>
      </c>
      <c r="AM3569" t="e">
        <f t="shared" si="662"/>
        <v>#N/A</v>
      </c>
      <c r="AN3569" t="e">
        <f t="shared" si="663"/>
        <v>#N/A</v>
      </c>
      <c r="AO3569" s="261" t="e">
        <f t="shared" si="664"/>
        <v>#N/A</v>
      </c>
      <c r="AP3569" s="261" t="e">
        <f t="shared" si="665"/>
        <v>#N/A</v>
      </c>
      <c r="AQ3569" s="261" t="e">
        <f t="shared" si="666"/>
        <v>#N/A</v>
      </c>
      <c r="BB3569">
        <f t="shared" si="669"/>
        <v>0</v>
      </c>
      <c r="BC3569">
        <f t="shared" si="667"/>
        <v>0</v>
      </c>
      <c r="BD3569" s="28">
        <f t="shared" si="668"/>
        <v>0</v>
      </c>
    </row>
    <row r="3570" spans="37:56" x14ac:dyDescent="0.25">
      <c r="AK3570">
        <v>0</v>
      </c>
      <c r="AL3570" t="e">
        <f t="shared" si="661"/>
        <v>#N/A</v>
      </c>
      <c r="AM3570" t="e">
        <f t="shared" si="662"/>
        <v>#N/A</v>
      </c>
      <c r="AN3570" t="e">
        <f t="shared" si="663"/>
        <v>#N/A</v>
      </c>
      <c r="AO3570" s="261" t="e">
        <f t="shared" si="664"/>
        <v>#N/A</v>
      </c>
      <c r="AP3570" s="261" t="e">
        <f t="shared" si="665"/>
        <v>#N/A</v>
      </c>
      <c r="AQ3570" s="261" t="e">
        <f t="shared" si="666"/>
        <v>#N/A</v>
      </c>
      <c r="BB3570">
        <f t="shared" si="669"/>
        <v>0</v>
      </c>
      <c r="BC3570">
        <f t="shared" si="667"/>
        <v>0</v>
      </c>
      <c r="BD3570" s="28">
        <f t="shared" si="668"/>
        <v>0</v>
      </c>
    </row>
    <row r="3571" spans="37:56" x14ac:dyDescent="0.25">
      <c r="AK3571">
        <v>0</v>
      </c>
      <c r="AL3571" t="e">
        <f t="shared" si="661"/>
        <v>#N/A</v>
      </c>
      <c r="AM3571" t="e">
        <f t="shared" si="662"/>
        <v>#N/A</v>
      </c>
      <c r="AN3571" t="e">
        <f t="shared" si="663"/>
        <v>#N/A</v>
      </c>
      <c r="AO3571" s="261" t="e">
        <f t="shared" si="664"/>
        <v>#N/A</v>
      </c>
      <c r="AP3571" s="261" t="e">
        <f t="shared" si="665"/>
        <v>#N/A</v>
      </c>
      <c r="AQ3571" s="261" t="e">
        <f t="shared" si="666"/>
        <v>#N/A</v>
      </c>
      <c r="BB3571">
        <f t="shared" si="669"/>
        <v>0</v>
      </c>
      <c r="BC3571">
        <f t="shared" si="667"/>
        <v>0</v>
      </c>
      <c r="BD3571" s="28">
        <f t="shared" si="668"/>
        <v>0</v>
      </c>
    </row>
    <row r="3572" spans="37:56" x14ac:dyDescent="0.25">
      <c r="AK3572">
        <v>0</v>
      </c>
      <c r="AL3572" t="e">
        <f t="shared" si="661"/>
        <v>#N/A</v>
      </c>
      <c r="AM3572" t="e">
        <f t="shared" si="662"/>
        <v>#N/A</v>
      </c>
      <c r="AN3572" t="e">
        <f t="shared" si="663"/>
        <v>#N/A</v>
      </c>
      <c r="AO3572" s="261" t="e">
        <f t="shared" si="664"/>
        <v>#N/A</v>
      </c>
      <c r="AP3572" s="261" t="e">
        <f t="shared" si="665"/>
        <v>#N/A</v>
      </c>
      <c r="AQ3572" s="261" t="e">
        <f t="shared" si="666"/>
        <v>#N/A</v>
      </c>
      <c r="BB3572">
        <f t="shared" si="669"/>
        <v>0</v>
      </c>
      <c r="BC3572">
        <f t="shared" si="667"/>
        <v>0</v>
      </c>
      <c r="BD3572" s="28">
        <f t="shared" si="668"/>
        <v>0</v>
      </c>
    </row>
    <row r="3573" spans="37:56" x14ac:dyDescent="0.25">
      <c r="AK3573">
        <v>0</v>
      </c>
      <c r="AL3573" t="e">
        <f t="shared" si="661"/>
        <v>#N/A</v>
      </c>
      <c r="AM3573" t="e">
        <f t="shared" si="662"/>
        <v>#N/A</v>
      </c>
      <c r="AN3573" t="e">
        <f t="shared" si="663"/>
        <v>#N/A</v>
      </c>
      <c r="AO3573" s="261" t="e">
        <f t="shared" si="664"/>
        <v>#N/A</v>
      </c>
      <c r="AP3573" s="261" t="e">
        <f t="shared" si="665"/>
        <v>#N/A</v>
      </c>
      <c r="AQ3573" s="261" t="e">
        <f t="shared" si="666"/>
        <v>#N/A</v>
      </c>
      <c r="BB3573">
        <f t="shared" si="669"/>
        <v>0</v>
      </c>
      <c r="BC3573">
        <f t="shared" si="667"/>
        <v>0</v>
      </c>
      <c r="BD3573" s="28">
        <f t="shared" si="668"/>
        <v>0</v>
      </c>
    </row>
    <row r="3574" spans="37:56" x14ac:dyDescent="0.25">
      <c r="AK3574">
        <v>0</v>
      </c>
      <c r="AL3574" t="e">
        <f t="shared" si="661"/>
        <v>#N/A</v>
      </c>
      <c r="AM3574" t="e">
        <f t="shared" si="662"/>
        <v>#N/A</v>
      </c>
      <c r="AN3574" t="e">
        <f t="shared" si="663"/>
        <v>#N/A</v>
      </c>
      <c r="AO3574" s="261" t="e">
        <f t="shared" si="664"/>
        <v>#N/A</v>
      </c>
      <c r="AP3574" s="261" t="e">
        <f t="shared" si="665"/>
        <v>#N/A</v>
      </c>
      <c r="AQ3574" s="261" t="e">
        <f t="shared" si="666"/>
        <v>#N/A</v>
      </c>
      <c r="BB3574">
        <f t="shared" si="669"/>
        <v>0</v>
      </c>
      <c r="BC3574">
        <f t="shared" si="667"/>
        <v>0</v>
      </c>
      <c r="BD3574" s="28">
        <f t="shared" si="668"/>
        <v>0</v>
      </c>
    </row>
    <row r="3575" spans="37:56" x14ac:dyDescent="0.25">
      <c r="AK3575">
        <v>0</v>
      </c>
      <c r="AL3575" t="e">
        <f t="shared" si="661"/>
        <v>#N/A</v>
      </c>
      <c r="AM3575" t="e">
        <f t="shared" si="662"/>
        <v>#N/A</v>
      </c>
      <c r="AN3575" t="e">
        <f t="shared" si="663"/>
        <v>#N/A</v>
      </c>
      <c r="AO3575" s="261" t="e">
        <f t="shared" si="664"/>
        <v>#N/A</v>
      </c>
      <c r="AP3575" s="261" t="e">
        <f t="shared" si="665"/>
        <v>#N/A</v>
      </c>
      <c r="AQ3575" s="261" t="e">
        <f t="shared" si="666"/>
        <v>#N/A</v>
      </c>
      <c r="BB3575">
        <f t="shared" si="669"/>
        <v>0</v>
      </c>
      <c r="BC3575">
        <f t="shared" si="667"/>
        <v>0</v>
      </c>
      <c r="BD3575" s="28">
        <f t="shared" si="668"/>
        <v>0</v>
      </c>
    </row>
    <row r="3576" spans="37:56" x14ac:dyDescent="0.25">
      <c r="AK3576">
        <v>0</v>
      </c>
      <c r="AL3576" t="e">
        <f t="shared" si="661"/>
        <v>#N/A</v>
      </c>
      <c r="AM3576" t="e">
        <f t="shared" si="662"/>
        <v>#N/A</v>
      </c>
      <c r="AN3576" t="e">
        <f t="shared" si="663"/>
        <v>#N/A</v>
      </c>
      <c r="AO3576" s="261" t="e">
        <f t="shared" si="664"/>
        <v>#N/A</v>
      </c>
      <c r="AP3576" s="261" t="e">
        <f t="shared" si="665"/>
        <v>#N/A</v>
      </c>
      <c r="AQ3576" s="261" t="e">
        <f t="shared" si="666"/>
        <v>#N/A</v>
      </c>
      <c r="BB3576">
        <f t="shared" si="669"/>
        <v>0</v>
      </c>
      <c r="BC3576">
        <f t="shared" si="667"/>
        <v>0</v>
      </c>
      <c r="BD3576" s="28">
        <f t="shared" si="668"/>
        <v>0</v>
      </c>
    </row>
    <row r="3577" spans="37:56" x14ac:dyDescent="0.25">
      <c r="AK3577">
        <v>0</v>
      </c>
      <c r="AL3577" t="e">
        <f t="shared" si="661"/>
        <v>#N/A</v>
      </c>
      <c r="AM3577" t="e">
        <f t="shared" si="662"/>
        <v>#N/A</v>
      </c>
      <c r="AN3577" t="e">
        <f t="shared" si="663"/>
        <v>#N/A</v>
      </c>
      <c r="AO3577" s="261" t="e">
        <f t="shared" si="664"/>
        <v>#N/A</v>
      </c>
      <c r="AP3577" s="261" t="e">
        <f t="shared" si="665"/>
        <v>#N/A</v>
      </c>
      <c r="AQ3577" s="261" t="e">
        <f t="shared" si="666"/>
        <v>#N/A</v>
      </c>
      <c r="BB3577">
        <f t="shared" si="669"/>
        <v>0</v>
      </c>
      <c r="BC3577">
        <f t="shared" si="667"/>
        <v>0</v>
      </c>
      <c r="BD3577" s="28">
        <f t="shared" si="668"/>
        <v>0</v>
      </c>
    </row>
    <row r="3578" spans="37:56" x14ac:dyDescent="0.25">
      <c r="AK3578">
        <v>0</v>
      </c>
      <c r="AL3578" t="e">
        <f t="shared" si="661"/>
        <v>#N/A</v>
      </c>
      <c r="AM3578" t="e">
        <f t="shared" si="662"/>
        <v>#N/A</v>
      </c>
      <c r="AN3578" t="e">
        <f t="shared" si="663"/>
        <v>#N/A</v>
      </c>
      <c r="AO3578" s="261" t="e">
        <f t="shared" si="664"/>
        <v>#N/A</v>
      </c>
      <c r="AP3578" s="261" t="e">
        <f t="shared" si="665"/>
        <v>#N/A</v>
      </c>
      <c r="AQ3578" s="261" t="e">
        <f t="shared" si="666"/>
        <v>#N/A</v>
      </c>
      <c r="BB3578">
        <f t="shared" si="669"/>
        <v>0</v>
      </c>
      <c r="BC3578">
        <f t="shared" si="667"/>
        <v>0</v>
      </c>
      <c r="BD3578" s="28">
        <f t="shared" si="668"/>
        <v>0</v>
      </c>
    </row>
    <row r="3579" spans="37:56" x14ac:dyDescent="0.25">
      <c r="AK3579">
        <v>0</v>
      </c>
      <c r="AL3579" t="e">
        <f t="shared" si="661"/>
        <v>#N/A</v>
      </c>
      <c r="AM3579" t="e">
        <f t="shared" si="662"/>
        <v>#N/A</v>
      </c>
      <c r="AN3579" t="e">
        <f t="shared" si="663"/>
        <v>#N/A</v>
      </c>
      <c r="AO3579" s="261" t="e">
        <f t="shared" si="664"/>
        <v>#N/A</v>
      </c>
      <c r="AP3579" s="261" t="e">
        <f t="shared" si="665"/>
        <v>#N/A</v>
      </c>
      <c r="AQ3579" s="261" t="e">
        <f t="shared" si="666"/>
        <v>#N/A</v>
      </c>
      <c r="BB3579">
        <f t="shared" si="669"/>
        <v>0</v>
      </c>
      <c r="BC3579">
        <f t="shared" si="667"/>
        <v>0</v>
      </c>
      <c r="BD3579" s="28">
        <f t="shared" si="668"/>
        <v>0</v>
      </c>
    </row>
    <row r="3580" spans="37:56" x14ac:dyDescent="0.25">
      <c r="AK3580">
        <v>0</v>
      </c>
      <c r="AL3580" t="e">
        <f t="shared" si="661"/>
        <v>#N/A</v>
      </c>
      <c r="AM3580" t="e">
        <f t="shared" si="662"/>
        <v>#N/A</v>
      </c>
      <c r="AN3580" t="e">
        <f t="shared" si="663"/>
        <v>#N/A</v>
      </c>
      <c r="AO3580" s="261" t="e">
        <f t="shared" si="664"/>
        <v>#N/A</v>
      </c>
      <c r="AP3580" s="261" t="e">
        <f t="shared" si="665"/>
        <v>#N/A</v>
      </c>
      <c r="AQ3580" s="261" t="e">
        <f t="shared" si="666"/>
        <v>#N/A</v>
      </c>
      <c r="BB3580">
        <f t="shared" si="669"/>
        <v>0</v>
      </c>
      <c r="BC3580">
        <f t="shared" si="667"/>
        <v>0</v>
      </c>
      <c r="BD3580" s="28">
        <f t="shared" si="668"/>
        <v>0</v>
      </c>
    </row>
    <row r="3581" spans="37:56" x14ac:dyDescent="0.25">
      <c r="AK3581">
        <v>0</v>
      </c>
      <c r="AL3581" t="e">
        <f t="shared" si="661"/>
        <v>#N/A</v>
      </c>
      <c r="AM3581" t="e">
        <f t="shared" si="662"/>
        <v>#N/A</v>
      </c>
      <c r="AN3581" t="e">
        <f t="shared" si="663"/>
        <v>#N/A</v>
      </c>
      <c r="AO3581" s="261" t="e">
        <f t="shared" si="664"/>
        <v>#N/A</v>
      </c>
      <c r="AP3581" s="261" t="e">
        <f t="shared" si="665"/>
        <v>#N/A</v>
      </c>
      <c r="AQ3581" s="261" t="e">
        <f t="shared" si="666"/>
        <v>#N/A</v>
      </c>
      <c r="BB3581">
        <f t="shared" si="669"/>
        <v>0</v>
      </c>
      <c r="BC3581">
        <f t="shared" si="667"/>
        <v>0</v>
      </c>
      <c r="BD3581" s="28">
        <f t="shared" si="668"/>
        <v>0</v>
      </c>
    </row>
    <row r="3582" spans="37:56" x14ac:dyDescent="0.25">
      <c r="AK3582">
        <v>0</v>
      </c>
      <c r="AL3582" t="e">
        <f t="shared" si="661"/>
        <v>#N/A</v>
      </c>
      <c r="AM3582" t="e">
        <f t="shared" si="662"/>
        <v>#N/A</v>
      </c>
      <c r="AN3582" t="e">
        <f t="shared" si="663"/>
        <v>#N/A</v>
      </c>
      <c r="AO3582" s="261" t="e">
        <f t="shared" si="664"/>
        <v>#N/A</v>
      </c>
      <c r="AP3582" s="261" t="e">
        <f t="shared" si="665"/>
        <v>#N/A</v>
      </c>
      <c r="AQ3582" s="261" t="e">
        <f t="shared" si="666"/>
        <v>#N/A</v>
      </c>
      <c r="BB3582">
        <f t="shared" si="669"/>
        <v>0</v>
      </c>
      <c r="BC3582">
        <f t="shared" si="667"/>
        <v>0</v>
      </c>
      <c r="BD3582" s="28">
        <f t="shared" si="668"/>
        <v>0</v>
      </c>
    </row>
    <row r="3583" spans="37:56" x14ac:dyDescent="0.25">
      <c r="AK3583">
        <v>0</v>
      </c>
      <c r="AL3583" t="e">
        <f t="shared" si="661"/>
        <v>#N/A</v>
      </c>
      <c r="AM3583" t="e">
        <f t="shared" si="662"/>
        <v>#N/A</v>
      </c>
      <c r="AN3583" t="e">
        <f t="shared" si="663"/>
        <v>#N/A</v>
      </c>
      <c r="AO3583" s="261" t="e">
        <f t="shared" si="664"/>
        <v>#N/A</v>
      </c>
      <c r="AP3583" s="261" t="e">
        <f t="shared" si="665"/>
        <v>#N/A</v>
      </c>
      <c r="AQ3583" s="261" t="e">
        <f t="shared" si="666"/>
        <v>#N/A</v>
      </c>
      <c r="BB3583">
        <f t="shared" si="669"/>
        <v>0</v>
      </c>
      <c r="BC3583">
        <f t="shared" si="667"/>
        <v>0</v>
      </c>
      <c r="BD3583" s="28">
        <f t="shared" si="668"/>
        <v>0</v>
      </c>
    </row>
    <row r="3584" spans="37:56" x14ac:dyDescent="0.25">
      <c r="AK3584">
        <v>0</v>
      </c>
      <c r="AL3584" t="e">
        <f t="shared" si="661"/>
        <v>#N/A</v>
      </c>
      <c r="AM3584" t="e">
        <f t="shared" si="662"/>
        <v>#N/A</v>
      </c>
      <c r="AN3584" t="e">
        <f t="shared" si="663"/>
        <v>#N/A</v>
      </c>
      <c r="AO3584" s="261" t="e">
        <f t="shared" si="664"/>
        <v>#N/A</v>
      </c>
      <c r="AP3584" s="261" t="e">
        <f t="shared" si="665"/>
        <v>#N/A</v>
      </c>
      <c r="AQ3584" s="261" t="e">
        <f t="shared" si="666"/>
        <v>#N/A</v>
      </c>
      <c r="BB3584">
        <f t="shared" si="669"/>
        <v>0</v>
      </c>
      <c r="BC3584">
        <f t="shared" si="667"/>
        <v>0</v>
      </c>
      <c r="BD3584" s="28">
        <f t="shared" si="668"/>
        <v>0</v>
      </c>
    </row>
    <row r="3585" spans="37:56" x14ac:dyDescent="0.25">
      <c r="AK3585">
        <v>0</v>
      </c>
      <c r="AL3585" t="e">
        <f t="shared" si="661"/>
        <v>#N/A</v>
      </c>
      <c r="AM3585" t="e">
        <f t="shared" si="662"/>
        <v>#N/A</v>
      </c>
      <c r="AN3585" t="e">
        <f t="shared" si="663"/>
        <v>#N/A</v>
      </c>
      <c r="AO3585" s="261" t="e">
        <f t="shared" si="664"/>
        <v>#N/A</v>
      </c>
      <c r="AP3585" s="261" t="e">
        <f t="shared" si="665"/>
        <v>#N/A</v>
      </c>
      <c r="AQ3585" s="261" t="e">
        <f t="shared" si="666"/>
        <v>#N/A</v>
      </c>
      <c r="BB3585">
        <f t="shared" si="669"/>
        <v>0</v>
      </c>
      <c r="BC3585">
        <f t="shared" si="667"/>
        <v>0</v>
      </c>
      <c r="BD3585" s="28">
        <f t="shared" si="668"/>
        <v>0</v>
      </c>
    </row>
    <row r="3586" spans="37:56" x14ac:dyDescent="0.25">
      <c r="AK3586">
        <v>0</v>
      </c>
      <c r="AL3586" t="e">
        <f t="shared" si="661"/>
        <v>#N/A</v>
      </c>
      <c r="AM3586" t="e">
        <f t="shared" si="662"/>
        <v>#N/A</v>
      </c>
      <c r="AN3586" t="e">
        <f t="shared" si="663"/>
        <v>#N/A</v>
      </c>
      <c r="AO3586" s="261" t="e">
        <f t="shared" si="664"/>
        <v>#N/A</v>
      </c>
      <c r="AP3586" s="261" t="e">
        <f t="shared" si="665"/>
        <v>#N/A</v>
      </c>
      <c r="AQ3586" s="261" t="e">
        <f t="shared" si="666"/>
        <v>#N/A</v>
      </c>
      <c r="BB3586">
        <f t="shared" si="669"/>
        <v>0</v>
      </c>
      <c r="BC3586">
        <f t="shared" si="667"/>
        <v>0</v>
      </c>
      <c r="BD3586" s="28">
        <f t="shared" si="668"/>
        <v>0</v>
      </c>
    </row>
    <row r="3587" spans="37:56" x14ac:dyDescent="0.25">
      <c r="AK3587">
        <v>0</v>
      </c>
      <c r="AL3587" t="e">
        <f t="shared" ref="AL3587:AL3650" si="670">_xlfn.XLOOKUP(AK3587,A:A,F:F)</f>
        <v>#N/A</v>
      </c>
      <c r="AM3587" t="e">
        <f t="shared" ref="AM3587:AM3650" si="671">_xlfn.XLOOKUP(AK3587,A:A,J:J)</f>
        <v>#N/A</v>
      </c>
      <c r="AN3587" t="e">
        <f t="shared" ref="AN3587:AN3650" si="672">_xlfn.XLOOKUP(AK3587,A:A,M:M)+_xlfn.XLOOKUP(AK3587,A:A,N:N)</f>
        <v>#N/A</v>
      </c>
      <c r="AO3587" s="261" t="e">
        <f t="shared" ref="AO3587:AO3650" si="673">_xlfn.XLOOKUP(AK3587,A:A,AG:AG)</f>
        <v>#N/A</v>
      </c>
      <c r="AP3587" s="261" t="e">
        <f t="shared" ref="AP3587:AP3650" si="674">_xlfn.XLOOKUP(AK3587,A:A,AD:AD)</f>
        <v>#N/A</v>
      </c>
      <c r="AQ3587" s="261" t="e">
        <f t="shared" ref="AQ3587:AQ3650" si="675">_xlfn.XLOOKUP(AK3587,A:A,AE:AE)</f>
        <v>#N/A</v>
      </c>
      <c r="BB3587">
        <f t="shared" si="669"/>
        <v>0</v>
      </c>
      <c r="BC3587">
        <f t="shared" ref="BC3587:BC3650" si="676">_xlfn.XLOOKUP(BA3587,A:A,J:J)</f>
        <v>0</v>
      </c>
      <c r="BD3587" s="28">
        <f t="shared" ref="BD3587:BD3650" si="677">_xlfn.XLOOKUP(BA3587,A:A,M:M)+_xlfn.XLOOKUP(BA3587,A:A,N:N)</f>
        <v>0</v>
      </c>
    </row>
    <row r="3588" spans="37:56" x14ac:dyDescent="0.25">
      <c r="AK3588">
        <v>0</v>
      </c>
      <c r="AL3588" t="e">
        <f t="shared" si="670"/>
        <v>#N/A</v>
      </c>
      <c r="AM3588" t="e">
        <f t="shared" si="671"/>
        <v>#N/A</v>
      </c>
      <c r="AN3588" t="e">
        <f t="shared" si="672"/>
        <v>#N/A</v>
      </c>
      <c r="AO3588" s="261" t="e">
        <f t="shared" si="673"/>
        <v>#N/A</v>
      </c>
      <c r="AP3588" s="261" t="e">
        <f t="shared" si="674"/>
        <v>#N/A</v>
      </c>
      <c r="AQ3588" s="261" t="e">
        <f t="shared" si="675"/>
        <v>#N/A</v>
      </c>
      <c r="BB3588">
        <f t="shared" si="669"/>
        <v>0</v>
      </c>
      <c r="BC3588">
        <f t="shared" si="676"/>
        <v>0</v>
      </c>
      <c r="BD3588" s="28">
        <f t="shared" si="677"/>
        <v>0</v>
      </c>
    </row>
    <row r="3589" spans="37:56" x14ac:dyDescent="0.25">
      <c r="AK3589">
        <v>0</v>
      </c>
      <c r="AL3589" t="e">
        <f t="shared" si="670"/>
        <v>#N/A</v>
      </c>
      <c r="AM3589" t="e">
        <f t="shared" si="671"/>
        <v>#N/A</v>
      </c>
      <c r="AN3589" t="e">
        <f t="shared" si="672"/>
        <v>#N/A</v>
      </c>
      <c r="AO3589" s="261" t="e">
        <f t="shared" si="673"/>
        <v>#N/A</v>
      </c>
      <c r="AP3589" s="261" t="e">
        <f t="shared" si="674"/>
        <v>#N/A</v>
      </c>
      <c r="AQ3589" s="261" t="e">
        <f t="shared" si="675"/>
        <v>#N/A</v>
      </c>
      <c r="BB3589">
        <f t="shared" si="669"/>
        <v>0</v>
      </c>
      <c r="BC3589">
        <f t="shared" si="676"/>
        <v>0</v>
      </c>
      <c r="BD3589" s="28">
        <f t="shared" si="677"/>
        <v>0</v>
      </c>
    </row>
    <row r="3590" spans="37:56" x14ac:dyDescent="0.25">
      <c r="AK3590">
        <v>0</v>
      </c>
      <c r="AL3590" t="e">
        <f t="shared" si="670"/>
        <v>#N/A</v>
      </c>
      <c r="AM3590" t="e">
        <f t="shared" si="671"/>
        <v>#N/A</v>
      </c>
      <c r="AN3590" t="e">
        <f t="shared" si="672"/>
        <v>#N/A</v>
      </c>
      <c r="AO3590" s="261" t="e">
        <f t="shared" si="673"/>
        <v>#N/A</v>
      </c>
      <c r="AP3590" s="261" t="e">
        <f t="shared" si="674"/>
        <v>#N/A</v>
      </c>
      <c r="AQ3590" s="261" t="e">
        <f t="shared" si="675"/>
        <v>#N/A</v>
      </c>
      <c r="BB3590">
        <f t="shared" ref="BB3590:BB3653" si="678">_xlfn.XLOOKUP(BA3590,A:A,E:E)</f>
        <v>0</v>
      </c>
      <c r="BC3590">
        <f t="shared" si="676"/>
        <v>0</v>
      </c>
      <c r="BD3590" s="28">
        <f t="shared" si="677"/>
        <v>0</v>
      </c>
    </row>
    <row r="3591" spans="37:56" x14ac:dyDescent="0.25">
      <c r="AK3591">
        <v>0</v>
      </c>
      <c r="AL3591" t="e">
        <f t="shared" si="670"/>
        <v>#N/A</v>
      </c>
      <c r="AM3591" t="e">
        <f t="shared" si="671"/>
        <v>#N/A</v>
      </c>
      <c r="AN3591" t="e">
        <f t="shared" si="672"/>
        <v>#N/A</v>
      </c>
      <c r="AO3591" s="261" t="e">
        <f t="shared" si="673"/>
        <v>#N/A</v>
      </c>
      <c r="AP3591" s="261" t="e">
        <f t="shared" si="674"/>
        <v>#N/A</v>
      </c>
      <c r="AQ3591" s="261" t="e">
        <f t="shared" si="675"/>
        <v>#N/A</v>
      </c>
      <c r="BB3591">
        <f t="shared" si="678"/>
        <v>0</v>
      </c>
      <c r="BC3591">
        <f t="shared" si="676"/>
        <v>0</v>
      </c>
      <c r="BD3591" s="28">
        <f t="shared" si="677"/>
        <v>0</v>
      </c>
    </row>
    <row r="3592" spans="37:56" x14ac:dyDescent="0.25">
      <c r="AK3592">
        <v>0</v>
      </c>
      <c r="AL3592" t="e">
        <f t="shared" si="670"/>
        <v>#N/A</v>
      </c>
      <c r="AM3592" t="e">
        <f t="shared" si="671"/>
        <v>#N/A</v>
      </c>
      <c r="AN3592" t="e">
        <f t="shared" si="672"/>
        <v>#N/A</v>
      </c>
      <c r="AO3592" s="261" t="e">
        <f t="shared" si="673"/>
        <v>#N/A</v>
      </c>
      <c r="AP3592" s="261" t="e">
        <f t="shared" si="674"/>
        <v>#N/A</v>
      </c>
      <c r="AQ3592" s="261" t="e">
        <f t="shared" si="675"/>
        <v>#N/A</v>
      </c>
      <c r="BB3592">
        <f t="shared" si="678"/>
        <v>0</v>
      </c>
      <c r="BC3592">
        <f t="shared" si="676"/>
        <v>0</v>
      </c>
      <c r="BD3592" s="28">
        <f t="shared" si="677"/>
        <v>0</v>
      </c>
    </row>
    <row r="3593" spans="37:56" x14ac:dyDescent="0.25">
      <c r="AK3593">
        <v>0</v>
      </c>
      <c r="AL3593" t="e">
        <f t="shared" si="670"/>
        <v>#N/A</v>
      </c>
      <c r="AM3593" t="e">
        <f t="shared" si="671"/>
        <v>#N/A</v>
      </c>
      <c r="AN3593" t="e">
        <f t="shared" si="672"/>
        <v>#N/A</v>
      </c>
      <c r="AO3593" s="261" t="e">
        <f t="shared" si="673"/>
        <v>#N/A</v>
      </c>
      <c r="AP3593" s="261" t="e">
        <f t="shared" si="674"/>
        <v>#N/A</v>
      </c>
      <c r="AQ3593" s="261" t="e">
        <f t="shared" si="675"/>
        <v>#N/A</v>
      </c>
      <c r="BB3593">
        <f t="shared" si="678"/>
        <v>0</v>
      </c>
      <c r="BC3593">
        <f t="shared" si="676"/>
        <v>0</v>
      </c>
      <c r="BD3593" s="28">
        <f t="shared" si="677"/>
        <v>0</v>
      </c>
    </row>
    <row r="3594" spans="37:56" x14ac:dyDescent="0.25">
      <c r="AK3594">
        <v>0</v>
      </c>
      <c r="AL3594" t="e">
        <f t="shared" si="670"/>
        <v>#N/A</v>
      </c>
      <c r="AM3594" t="e">
        <f t="shared" si="671"/>
        <v>#N/A</v>
      </c>
      <c r="AN3594" t="e">
        <f t="shared" si="672"/>
        <v>#N/A</v>
      </c>
      <c r="AO3594" s="261" t="e">
        <f t="shared" si="673"/>
        <v>#N/A</v>
      </c>
      <c r="AP3594" s="261" t="e">
        <f t="shared" si="674"/>
        <v>#N/A</v>
      </c>
      <c r="AQ3594" s="261" t="e">
        <f t="shared" si="675"/>
        <v>#N/A</v>
      </c>
      <c r="BB3594">
        <f t="shared" si="678"/>
        <v>0</v>
      </c>
      <c r="BC3594">
        <f t="shared" si="676"/>
        <v>0</v>
      </c>
      <c r="BD3594" s="28">
        <f t="shared" si="677"/>
        <v>0</v>
      </c>
    </row>
    <row r="3595" spans="37:56" x14ac:dyDescent="0.25">
      <c r="AK3595">
        <v>0</v>
      </c>
      <c r="AL3595" t="e">
        <f t="shared" si="670"/>
        <v>#N/A</v>
      </c>
      <c r="AM3595" t="e">
        <f t="shared" si="671"/>
        <v>#N/A</v>
      </c>
      <c r="AN3595" t="e">
        <f t="shared" si="672"/>
        <v>#N/A</v>
      </c>
      <c r="AO3595" s="261" t="e">
        <f t="shared" si="673"/>
        <v>#N/A</v>
      </c>
      <c r="AP3595" s="261" t="e">
        <f t="shared" si="674"/>
        <v>#N/A</v>
      </c>
      <c r="AQ3595" s="261" t="e">
        <f t="shared" si="675"/>
        <v>#N/A</v>
      </c>
      <c r="BB3595">
        <f t="shared" si="678"/>
        <v>0</v>
      </c>
      <c r="BC3595">
        <f t="shared" si="676"/>
        <v>0</v>
      </c>
      <c r="BD3595" s="28">
        <f t="shared" si="677"/>
        <v>0</v>
      </c>
    </row>
    <row r="3596" spans="37:56" x14ac:dyDescent="0.25">
      <c r="AK3596">
        <v>0</v>
      </c>
      <c r="AL3596" t="e">
        <f t="shared" si="670"/>
        <v>#N/A</v>
      </c>
      <c r="AM3596" t="e">
        <f t="shared" si="671"/>
        <v>#N/A</v>
      </c>
      <c r="AN3596" t="e">
        <f t="shared" si="672"/>
        <v>#N/A</v>
      </c>
      <c r="AO3596" s="261" t="e">
        <f t="shared" si="673"/>
        <v>#N/A</v>
      </c>
      <c r="AP3596" s="261" t="e">
        <f t="shared" si="674"/>
        <v>#N/A</v>
      </c>
      <c r="AQ3596" s="261" t="e">
        <f t="shared" si="675"/>
        <v>#N/A</v>
      </c>
      <c r="BB3596">
        <f t="shared" si="678"/>
        <v>0</v>
      </c>
      <c r="BC3596">
        <f t="shared" si="676"/>
        <v>0</v>
      </c>
      <c r="BD3596" s="28">
        <f t="shared" si="677"/>
        <v>0</v>
      </c>
    </row>
    <row r="3597" spans="37:56" x14ac:dyDescent="0.25">
      <c r="AK3597">
        <v>0</v>
      </c>
      <c r="AL3597" t="e">
        <f t="shared" si="670"/>
        <v>#N/A</v>
      </c>
      <c r="AM3597" t="e">
        <f t="shared" si="671"/>
        <v>#N/A</v>
      </c>
      <c r="AN3597" t="e">
        <f t="shared" si="672"/>
        <v>#N/A</v>
      </c>
      <c r="AO3597" s="261" t="e">
        <f t="shared" si="673"/>
        <v>#N/A</v>
      </c>
      <c r="AP3597" s="261" t="e">
        <f t="shared" si="674"/>
        <v>#N/A</v>
      </c>
      <c r="AQ3597" s="261" t="e">
        <f t="shared" si="675"/>
        <v>#N/A</v>
      </c>
      <c r="BB3597">
        <f t="shared" si="678"/>
        <v>0</v>
      </c>
      <c r="BC3597">
        <f t="shared" si="676"/>
        <v>0</v>
      </c>
      <c r="BD3597" s="28">
        <f t="shared" si="677"/>
        <v>0</v>
      </c>
    </row>
    <row r="3598" spans="37:56" x14ac:dyDescent="0.25">
      <c r="AK3598">
        <v>0</v>
      </c>
      <c r="AL3598" t="e">
        <f t="shared" si="670"/>
        <v>#N/A</v>
      </c>
      <c r="AM3598" t="e">
        <f t="shared" si="671"/>
        <v>#N/A</v>
      </c>
      <c r="AN3598" t="e">
        <f t="shared" si="672"/>
        <v>#N/A</v>
      </c>
      <c r="AO3598" s="261" t="e">
        <f t="shared" si="673"/>
        <v>#N/A</v>
      </c>
      <c r="AP3598" s="261" t="e">
        <f t="shared" si="674"/>
        <v>#N/A</v>
      </c>
      <c r="AQ3598" s="261" t="e">
        <f t="shared" si="675"/>
        <v>#N/A</v>
      </c>
      <c r="BB3598">
        <f t="shared" si="678"/>
        <v>0</v>
      </c>
      <c r="BC3598">
        <f t="shared" si="676"/>
        <v>0</v>
      </c>
      <c r="BD3598" s="28">
        <f t="shared" si="677"/>
        <v>0</v>
      </c>
    </row>
    <row r="3599" spans="37:56" x14ac:dyDescent="0.25">
      <c r="AK3599">
        <v>0</v>
      </c>
      <c r="AL3599" t="e">
        <f t="shared" si="670"/>
        <v>#N/A</v>
      </c>
      <c r="AM3599" t="e">
        <f t="shared" si="671"/>
        <v>#N/A</v>
      </c>
      <c r="AN3599" t="e">
        <f t="shared" si="672"/>
        <v>#N/A</v>
      </c>
      <c r="AO3599" s="261" t="e">
        <f t="shared" si="673"/>
        <v>#N/A</v>
      </c>
      <c r="AP3599" s="261" t="e">
        <f t="shared" si="674"/>
        <v>#N/A</v>
      </c>
      <c r="AQ3599" s="261" t="e">
        <f t="shared" si="675"/>
        <v>#N/A</v>
      </c>
      <c r="BB3599">
        <f t="shared" si="678"/>
        <v>0</v>
      </c>
      <c r="BC3599">
        <f t="shared" si="676"/>
        <v>0</v>
      </c>
      <c r="BD3599" s="28">
        <f t="shared" si="677"/>
        <v>0</v>
      </c>
    </row>
    <row r="3600" spans="37:56" x14ac:dyDescent="0.25">
      <c r="AK3600">
        <v>0</v>
      </c>
      <c r="AL3600" t="e">
        <f t="shared" si="670"/>
        <v>#N/A</v>
      </c>
      <c r="AM3600" t="e">
        <f t="shared" si="671"/>
        <v>#N/A</v>
      </c>
      <c r="AN3600" t="e">
        <f t="shared" si="672"/>
        <v>#N/A</v>
      </c>
      <c r="AO3600" s="261" t="e">
        <f t="shared" si="673"/>
        <v>#N/A</v>
      </c>
      <c r="AP3600" s="261" t="e">
        <f t="shared" si="674"/>
        <v>#N/A</v>
      </c>
      <c r="AQ3600" s="261" t="e">
        <f t="shared" si="675"/>
        <v>#N/A</v>
      </c>
      <c r="BB3600">
        <f t="shared" si="678"/>
        <v>0</v>
      </c>
      <c r="BC3600">
        <f t="shared" si="676"/>
        <v>0</v>
      </c>
      <c r="BD3600" s="28">
        <f t="shared" si="677"/>
        <v>0</v>
      </c>
    </row>
    <row r="3601" spans="37:56" x14ac:dyDescent="0.25">
      <c r="AK3601">
        <v>0</v>
      </c>
      <c r="AL3601" t="e">
        <f t="shared" si="670"/>
        <v>#N/A</v>
      </c>
      <c r="AM3601" t="e">
        <f t="shared" si="671"/>
        <v>#N/A</v>
      </c>
      <c r="AN3601" t="e">
        <f t="shared" si="672"/>
        <v>#N/A</v>
      </c>
      <c r="AO3601" s="261" t="e">
        <f t="shared" si="673"/>
        <v>#N/A</v>
      </c>
      <c r="AP3601" s="261" t="e">
        <f t="shared" si="674"/>
        <v>#N/A</v>
      </c>
      <c r="AQ3601" s="261" t="e">
        <f t="shared" si="675"/>
        <v>#N/A</v>
      </c>
      <c r="BB3601">
        <f t="shared" si="678"/>
        <v>0</v>
      </c>
      <c r="BC3601">
        <f t="shared" si="676"/>
        <v>0</v>
      </c>
      <c r="BD3601" s="28">
        <f t="shared" si="677"/>
        <v>0</v>
      </c>
    </row>
    <row r="3602" spans="37:56" x14ac:dyDescent="0.25">
      <c r="AK3602">
        <v>0</v>
      </c>
      <c r="AL3602" t="e">
        <f t="shared" si="670"/>
        <v>#N/A</v>
      </c>
      <c r="AM3602" t="e">
        <f t="shared" si="671"/>
        <v>#N/A</v>
      </c>
      <c r="AN3602" t="e">
        <f t="shared" si="672"/>
        <v>#N/A</v>
      </c>
      <c r="AO3602" s="261" t="e">
        <f t="shared" si="673"/>
        <v>#N/A</v>
      </c>
      <c r="AP3602" s="261" t="e">
        <f t="shared" si="674"/>
        <v>#N/A</v>
      </c>
      <c r="AQ3602" s="261" t="e">
        <f t="shared" si="675"/>
        <v>#N/A</v>
      </c>
      <c r="BB3602">
        <f t="shared" si="678"/>
        <v>0</v>
      </c>
      <c r="BC3602">
        <f t="shared" si="676"/>
        <v>0</v>
      </c>
      <c r="BD3602" s="28">
        <f t="shared" si="677"/>
        <v>0</v>
      </c>
    </row>
    <row r="3603" spans="37:56" x14ac:dyDescent="0.25">
      <c r="AK3603">
        <v>0</v>
      </c>
      <c r="AL3603" t="e">
        <f t="shared" si="670"/>
        <v>#N/A</v>
      </c>
      <c r="AM3603" t="e">
        <f t="shared" si="671"/>
        <v>#N/A</v>
      </c>
      <c r="AN3603" t="e">
        <f t="shared" si="672"/>
        <v>#N/A</v>
      </c>
      <c r="AO3603" s="261" t="e">
        <f t="shared" si="673"/>
        <v>#N/A</v>
      </c>
      <c r="AP3603" s="261" t="e">
        <f t="shared" si="674"/>
        <v>#N/A</v>
      </c>
      <c r="AQ3603" s="261" t="e">
        <f t="shared" si="675"/>
        <v>#N/A</v>
      </c>
      <c r="BB3603">
        <f t="shared" si="678"/>
        <v>0</v>
      </c>
      <c r="BC3603">
        <f t="shared" si="676"/>
        <v>0</v>
      </c>
      <c r="BD3603" s="28">
        <f t="shared" si="677"/>
        <v>0</v>
      </c>
    </row>
    <row r="3604" spans="37:56" x14ac:dyDescent="0.25">
      <c r="AK3604">
        <v>0</v>
      </c>
      <c r="AL3604" t="e">
        <f t="shared" si="670"/>
        <v>#N/A</v>
      </c>
      <c r="AM3604" t="e">
        <f t="shared" si="671"/>
        <v>#N/A</v>
      </c>
      <c r="AN3604" t="e">
        <f t="shared" si="672"/>
        <v>#N/A</v>
      </c>
      <c r="AO3604" s="261" t="e">
        <f t="shared" si="673"/>
        <v>#N/A</v>
      </c>
      <c r="AP3604" s="261" t="e">
        <f t="shared" si="674"/>
        <v>#N/A</v>
      </c>
      <c r="AQ3604" s="261" t="e">
        <f t="shared" si="675"/>
        <v>#N/A</v>
      </c>
      <c r="BB3604">
        <f t="shared" si="678"/>
        <v>0</v>
      </c>
      <c r="BC3604">
        <f t="shared" si="676"/>
        <v>0</v>
      </c>
      <c r="BD3604" s="28">
        <f t="shared" si="677"/>
        <v>0</v>
      </c>
    </row>
    <row r="3605" spans="37:56" x14ac:dyDescent="0.25">
      <c r="AK3605">
        <v>0</v>
      </c>
      <c r="AL3605" t="e">
        <f t="shared" si="670"/>
        <v>#N/A</v>
      </c>
      <c r="AM3605" t="e">
        <f t="shared" si="671"/>
        <v>#N/A</v>
      </c>
      <c r="AN3605" t="e">
        <f t="shared" si="672"/>
        <v>#N/A</v>
      </c>
      <c r="AO3605" s="261" t="e">
        <f t="shared" si="673"/>
        <v>#N/A</v>
      </c>
      <c r="AP3605" s="261" t="e">
        <f t="shared" si="674"/>
        <v>#N/A</v>
      </c>
      <c r="AQ3605" s="261" t="e">
        <f t="shared" si="675"/>
        <v>#N/A</v>
      </c>
      <c r="BB3605">
        <f t="shared" si="678"/>
        <v>0</v>
      </c>
      <c r="BC3605">
        <f t="shared" si="676"/>
        <v>0</v>
      </c>
      <c r="BD3605" s="28">
        <f t="shared" si="677"/>
        <v>0</v>
      </c>
    </row>
    <row r="3606" spans="37:56" x14ac:dyDescent="0.25">
      <c r="AK3606">
        <v>0</v>
      </c>
      <c r="AL3606" t="e">
        <f t="shared" si="670"/>
        <v>#N/A</v>
      </c>
      <c r="AM3606" t="e">
        <f t="shared" si="671"/>
        <v>#N/A</v>
      </c>
      <c r="AN3606" t="e">
        <f t="shared" si="672"/>
        <v>#N/A</v>
      </c>
      <c r="AO3606" s="261" t="e">
        <f t="shared" si="673"/>
        <v>#N/A</v>
      </c>
      <c r="AP3606" s="261" t="e">
        <f t="shared" si="674"/>
        <v>#N/A</v>
      </c>
      <c r="AQ3606" s="261" t="e">
        <f t="shared" si="675"/>
        <v>#N/A</v>
      </c>
      <c r="BB3606">
        <f t="shared" si="678"/>
        <v>0</v>
      </c>
      <c r="BC3606">
        <f t="shared" si="676"/>
        <v>0</v>
      </c>
      <c r="BD3606" s="28">
        <f t="shared" si="677"/>
        <v>0</v>
      </c>
    </row>
    <row r="3607" spans="37:56" x14ac:dyDescent="0.25">
      <c r="AK3607">
        <v>0</v>
      </c>
      <c r="AL3607" t="e">
        <f t="shared" si="670"/>
        <v>#N/A</v>
      </c>
      <c r="AM3607" t="e">
        <f t="shared" si="671"/>
        <v>#N/A</v>
      </c>
      <c r="AN3607" t="e">
        <f t="shared" si="672"/>
        <v>#N/A</v>
      </c>
      <c r="AO3607" s="261" t="e">
        <f t="shared" si="673"/>
        <v>#N/A</v>
      </c>
      <c r="AP3607" s="261" t="e">
        <f t="shared" si="674"/>
        <v>#N/A</v>
      </c>
      <c r="AQ3607" s="261" t="e">
        <f t="shared" si="675"/>
        <v>#N/A</v>
      </c>
      <c r="BB3607">
        <f t="shared" si="678"/>
        <v>0</v>
      </c>
      <c r="BC3607">
        <f t="shared" si="676"/>
        <v>0</v>
      </c>
      <c r="BD3607" s="28">
        <f t="shared" si="677"/>
        <v>0</v>
      </c>
    </row>
    <row r="3608" spans="37:56" x14ac:dyDescent="0.25">
      <c r="AK3608">
        <v>0</v>
      </c>
      <c r="AL3608" t="e">
        <f t="shared" si="670"/>
        <v>#N/A</v>
      </c>
      <c r="AM3608" t="e">
        <f t="shared" si="671"/>
        <v>#N/A</v>
      </c>
      <c r="AN3608" t="e">
        <f t="shared" si="672"/>
        <v>#N/A</v>
      </c>
      <c r="AO3608" s="261" t="e">
        <f t="shared" si="673"/>
        <v>#N/A</v>
      </c>
      <c r="AP3608" s="261" t="e">
        <f t="shared" si="674"/>
        <v>#N/A</v>
      </c>
      <c r="AQ3608" s="261" t="e">
        <f t="shared" si="675"/>
        <v>#N/A</v>
      </c>
      <c r="BB3608">
        <f t="shared" si="678"/>
        <v>0</v>
      </c>
      <c r="BC3608">
        <f t="shared" si="676"/>
        <v>0</v>
      </c>
      <c r="BD3608" s="28">
        <f t="shared" si="677"/>
        <v>0</v>
      </c>
    </row>
    <row r="3609" spans="37:56" x14ac:dyDescent="0.25">
      <c r="AK3609">
        <v>0</v>
      </c>
      <c r="AL3609" t="e">
        <f t="shared" si="670"/>
        <v>#N/A</v>
      </c>
      <c r="AM3609" t="e">
        <f t="shared" si="671"/>
        <v>#N/A</v>
      </c>
      <c r="AN3609" t="e">
        <f t="shared" si="672"/>
        <v>#N/A</v>
      </c>
      <c r="AO3609" s="261" t="e">
        <f t="shared" si="673"/>
        <v>#N/A</v>
      </c>
      <c r="AP3609" s="261" t="e">
        <f t="shared" si="674"/>
        <v>#N/A</v>
      </c>
      <c r="AQ3609" s="261" t="e">
        <f t="shared" si="675"/>
        <v>#N/A</v>
      </c>
      <c r="BB3609">
        <f t="shared" si="678"/>
        <v>0</v>
      </c>
      <c r="BC3609">
        <f t="shared" si="676"/>
        <v>0</v>
      </c>
      <c r="BD3609" s="28">
        <f t="shared" si="677"/>
        <v>0</v>
      </c>
    </row>
    <row r="3610" spans="37:56" x14ac:dyDescent="0.25">
      <c r="AK3610">
        <v>0</v>
      </c>
      <c r="AL3610" t="e">
        <f t="shared" si="670"/>
        <v>#N/A</v>
      </c>
      <c r="AM3610" t="e">
        <f t="shared" si="671"/>
        <v>#N/A</v>
      </c>
      <c r="AN3610" t="e">
        <f t="shared" si="672"/>
        <v>#N/A</v>
      </c>
      <c r="AO3610" s="261" t="e">
        <f t="shared" si="673"/>
        <v>#N/A</v>
      </c>
      <c r="AP3610" s="261" t="e">
        <f t="shared" si="674"/>
        <v>#N/A</v>
      </c>
      <c r="AQ3610" s="261" t="e">
        <f t="shared" si="675"/>
        <v>#N/A</v>
      </c>
      <c r="BB3610">
        <f t="shared" si="678"/>
        <v>0</v>
      </c>
      <c r="BC3610">
        <f t="shared" si="676"/>
        <v>0</v>
      </c>
      <c r="BD3610" s="28">
        <f t="shared" si="677"/>
        <v>0</v>
      </c>
    </row>
    <row r="3611" spans="37:56" x14ac:dyDescent="0.25">
      <c r="AK3611">
        <v>0</v>
      </c>
      <c r="AL3611" t="e">
        <f t="shared" si="670"/>
        <v>#N/A</v>
      </c>
      <c r="AM3611" t="e">
        <f t="shared" si="671"/>
        <v>#N/A</v>
      </c>
      <c r="AN3611" t="e">
        <f t="shared" si="672"/>
        <v>#N/A</v>
      </c>
      <c r="AO3611" s="261" t="e">
        <f t="shared" si="673"/>
        <v>#N/A</v>
      </c>
      <c r="AP3611" s="261" t="e">
        <f t="shared" si="674"/>
        <v>#N/A</v>
      </c>
      <c r="AQ3611" s="261" t="e">
        <f t="shared" si="675"/>
        <v>#N/A</v>
      </c>
      <c r="BB3611">
        <f t="shared" si="678"/>
        <v>0</v>
      </c>
      <c r="BC3611">
        <f t="shared" si="676"/>
        <v>0</v>
      </c>
      <c r="BD3611" s="28">
        <f t="shared" si="677"/>
        <v>0</v>
      </c>
    </row>
    <row r="3612" spans="37:56" x14ac:dyDescent="0.25">
      <c r="AK3612">
        <v>0</v>
      </c>
      <c r="AL3612" t="e">
        <f t="shared" si="670"/>
        <v>#N/A</v>
      </c>
      <c r="AM3612" t="e">
        <f t="shared" si="671"/>
        <v>#N/A</v>
      </c>
      <c r="AN3612" t="e">
        <f t="shared" si="672"/>
        <v>#N/A</v>
      </c>
      <c r="AO3612" s="261" t="e">
        <f t="shared" si="673"/>
        <v>#N/A</v>
      </c>
      <c r="AP3612" s="261" t="e">
        <f t="shared" si="674"/>
        <v>#N/A</v>
      </c>
      <c r="AQ3612" s="261" t="e">
        <f t="shared" si="675"/>
        <v>#N/A</v>
      </c>
      <c r="BB3612">
        <f t="shared" si="678"/>
        <v>0</v>
      </c>
      <c r="BC3612">
        <f t="shared" si="676"/>
        <v>0</v>
      </c>
      <c r="BD3612" s="28">
        <f t="shared" si="677"/>
        <v>0</v>
      </c>
    </row>
    <row r="3613" spans="37:56" x14ac:dyDescent="0.25">
      <c r="AK3613">
        <v>0</v>
      </c>
      <c r="AL3613" t="e">
        <f t="shared" si="670"/>
        <v>#N/A</v>
      </c>
      <c r="AM3613" t="e">
        <f t="shared" si="671"/>
        <v>#N/A</v>
      </c>
      <c r="AN3613" t="e">
        <f t="shared" si="672"/>
        <v>#N/A</v>
      </c>
      <c r="AO3613" s="261" t="e">
        <f t="shared" si="673"/>
        <v>#N/A</v>
      </c>
      <c r="AP3613" s="261" t="e">
        <f t="shared" si="674"/>
        <v>#N/A</v>
      </c>
      <c r="AQ3613" s="261" t="e">
        <f t="shared" si="675"/>
        <v>#N/A</v>
      </c>
      <c r="BB3613">
        <f t="shared" si="678"/>
        <v>0</v>
      </c>
      <c r="BC3613">
        <f t="shared" si="676"/>
        <v>0</v>
      </c>
      <c r="BD3613" s="28">
        <f t="shared" si="677"/>
        <v>0</v>
      </c>
    </row>
    <row r="3614" spans="37:56" x14ac:dyDescent="0.25">
      <c r="AK3614">
        <v>0</v>
      </c>
      <c r="AL3614" t="e">
        <f t="shared" si="670"/>
        <v>#N/A</v>
      </c>
      <c r="AM3614" t="e">
        <f t="shared" si="671"/>
        <v>#N/A</v>
      </c>
      <c r="AN3614" t="e">
        <f t="shared" si="672"/>
        <v>#N/A</v>
      </c>
      <c r="AO3614" s="261" t="e">
        <f t="shared" si="673"/>
        <v>#N/A</v>
      </c>
      <c r="AP3614" s="261" t="e">
        <f t="shared" si="674"/>
        <v>#N/A</v>
      </c>
      <c r="AQ3614" s="261" t="e">
        <f t="shared" si="675"/>
        <v>#N/A</v>
      </c>
      <c r="BB3614">
        <f t="shared" si="678"/>
        <v>0</v>
      </c>
      <c r="BC3614">
        <f t="shared" si="676"/>
        <v>0</v>
      </c>
      <c r="BD3614" s="28">
        <f t="shared" si="677"/>
        <v>0</v>
      </c>
    </row>
    <row r="3615" spans="37:56" x14ac:dyDescent="0.25">
      <c r="AK3615">
        <v>0</v>
      </c>
      <c r="AL3615" t="e">
        <f t="shared" si="670"/>
        <v>#N/A</v>
      </c>
      <c r="AM3615" t="e">
        <f t="shared" si="671"/>
        <v>#N/A</v>
      </c>
      <c r="AN3615" t="e">
        <f t="shared" si="672"/>
        <v>#N/A</v>
      </c>
      <c r="AO3615" s="261" t="e">
        <f t="shared" si="673"/>
        <v>#N/A</v>
      </c>
      <c r="AP3615" s="261" t="e">
        <f t="shared" si="674"/>
        <v>#N/A</v>
      </c>
      <c r="AQ3615" s="261" t="e">
        <f t="shared" si="675"/>
        <v>#N/A</v>
      </c>
      <c r="BB3615">
        <f t="shared" si="678"/>
        <v>0</v>
      </c>
      <c r="BC3615">
        <f t="shared" si="676"/>
        <v>0</v>
      </c>
      <c r="BD3615" s="28">
        <f t="shared" si="677"/>
        <v>0</v>
      </c>
    </row>
    <row r="3616" spans="37:56" x14ac:dyDescent="0.25">
      <c r="AK3616">
        <v>0</v>
      </c>
      <c r="AL3616" t="e">
        <f t="shared" si="670"/>
        <v>#N/A</v>
      </c>
      <c r="AM3616" t="e">
        <f t="shared" si="671"/>
        <v>#N/A</v>
      </c>
      <c r="AN3616" t="e">
        <f t="shared" si="672"/>
        <v>#N/A</v>
      </c>
      <c r="AO3616" s="261" t="e">
        <f t="shared" si="673"/>
        <v>#N/A</v>
      </c>
      <c r="AP3616" s="261" t="e">
        <f t="shared" si="674"/>
        <v>#N/A</v>
      </c>
      <c r="AQ3616" s="261" t="e">
        <f t="shared" si="675"/>
        <v>#N/A</v>
      </c>
      <c r="BB3616">
        <f t="shared" si="678"/>
        <v>0</v>
      </c>
      <c r="BC3616">
        <f t="shared" si="676"/>
        <v>0</v>
      </c>
      <c r="BD3616" s="28">
        <f t="shared" si="677"/>
        <v>0</v>
      </c>
    </row>
    <row r="3617" spans="37:56" x14ac:dyDescent="0.25">
      <c r="AK3617">
        <v>0</v>
      </c>
      <c r="AL3617" t="e">
        <f t="shared" si="670"/>
        <v>#N/A</v>
      </c>
      <c r="AM3617" t="e">
        <f t="shared" si="671"/>
        <v>#N/A</v>
      </c>
      <c r="AN3617" t="e">
        <f t="shared" si="672"/>
        <v>#N/A</v>
      </c>
      <c r="AO3617" s="261" t="e">
        <f t="shared" si="673"/>
        <v>#N/A</v>
      </c>
      <c r="AP3617" s="261" t="e">
        <f t="shared" si="674"/>
        <v>#N/A</v>
      </c>
      <c r="AQ3617" s="261" t="e">
        <f t="shared" si="675"/>
        <v>#N/A</v>
      </c>
      <c r="BB3617">
        <f t="shared" si="678"/>
        <v>0</v>
      </c>
      <c r="BC3617">
        <f t="shared" si="676"/>
        <v>0</v>
      </c>
      <c r="BD3617" s="28">
        <f t="shared" si="677"/>
        <v>0</v>
      </c>
    </row>
    <row r="3618" spans="37:56" x14ac:dyDescent="0.25">
      <c r="AK3618">
        <v>0</v>
      </c>
      <c r="AL3618" t="e">
        <f t="shared" si="670"/>
        <v>#N/A</v>
      </c>
      <c r="AM3618" t="e">
        <f t="shared" si="671"/>
        <v>#N/A</v>
      </c>
      <c r="AN3618" t="e">
        <f t="shared" si="672"/>
        <v>#N/A</v>
      </c>
      <c r="AO3618" s="261" t="e">
        <f t="shared" si="673"/>
        <v>#N/A</v>
      </c>
      <c r="AP3618" s="261" t="e">
        <f t="shared" si="674"/>
        <v>#N/A</v>
      </c>
      <c r="AQ3618" s="261" t="e">
        <f t="shared" si="675"/>
        <v>#N/A</v>
      </c>
      <c r="BB3618">
        <f t="shared" si="678"/>
        <v>0</v>
      </c>
      <c r="BC3618">
        <f t="shared" si="676"/>
        <v>0</v>
      </c>
      <c r="BD3618" s="28">
        <f t="shared" si="677"/>
        <v>0</v>
      </c>
    </row>
    <row r="3619" spans="37:56" x14ac:dyDescent="0.25">
      <c r="AK3619">
        <v>0</v>
      </c>
      <c r="AL3619" t="e">
        <f t="shared" si="670"/>
        <v>#N/A</v>
      </c>
      <c r="AM3619" t="e">
        <f t="shared" si="671"/>
        <v>#N/A</v>
      </c>
      <c r="AN3619" t="e">
        <f t="shared" si="672"/>
        <v>#N/A</v>
      </c>
      <c r="AO3619" s="261" t="e">
        <f t="shared" si="673"/>
        <v>#N/A</v>
      </c>
      <c r="AP3619" s="261" t="e">
        <f t="shared" si="674"/>
        <v>#N/A</v>
      </c>
      <c r="AQ3619" s="261" t="e">
        <f t="shared" si="675"/>
        <v>#N/A</v>
      </c>
      <c r="BB3619">
        <f t="shared" si="678"/>
        <v>0</v>
      </c>
      <c r="BC3619">
        <f t="shared" si="676"/>
        <v>0</v>
      </c>
      <c r="BD3619" s="28">
        <f t="shared" si="677"/>
        <v>0</v>
      </c>
    </row>
    <row r="3620" spans="37:56" x14ac:dyDescent="0.25">
      <c r="AK3620">
        <v>0</v>
      </c>
      <c r="AL3620" t="e">
        <f t="shared" si="670"/>
        <v>#N/A</v>
      </c>
      <c r="AM3620" t="e">
        <f t="shared" si="671"/>
        <v>#N/A</v>
      </c>
      <c r="AN3620" t="e">
        <f t="shared" si="672"/>
        <v>#N/A</v>
      </c>
      <c r="AO3620" s="261" t="e">
        <f t="shared" si="673"/>
        <v>#N/A</v>
      </c>
      <c r="AP3620" s="261" t="e">
        <f t="shared" si="674"/>
        <v>#N/A</v>
      </c>
      <c r="AQ3620" s="261" t="e">
        <f t="shared" si="675"/>
        <v>#N/A</v>
      </c>
      <c r="BB3620">
        <f t="shared" si="678"/>
        <v>0</v>
      </c>
      <c r="BC3620">
        <f t="shared" si="676"/>
        <v>0</v>
      </c>
      <c r="BD3620" s="28">
        <f t="shared" si="677"/>
        <v>0</v>
      </c>
    </row>
    <row r="3621" spans="37:56" x14ac:dyDescent="0.25">
      <c r="AK3621">
        <v>0</v>
      </c>
      <c r="AL3621" t="e">
        <f t="shared" si="670"/>
        <v>#N/A</v>
      </c>
      <c r="AM3621" t="e">
        <f t="shared" si="671"/>
        <v>#N/A</v>
      </c>
      <c r="AN3621" t="e">
        <f t="shared" si="672"/>
        <v>#N/A</v>
      </c>
      <c r="AO3621" s="261" t="e">
        <f t="shared" si="673"/>
        <v>#N/A</v>
      </c>
      <c r="AP3621" s="261" t="e">
        <f t="shared" si="674"/>
        <v>#N/A</v>
      </c>
      <c r="AQ3621" s="261" t="e">
        <f t="shared" si="675"/>
        <v>#N/A</v>
      </c>
      <c r="BB3621">
        <f t="shared" si="678"/>
        <v>0</v>
      </c>
      <c r="BC3621">
        <f t="shared" si="676"/>
        <v>0</v>
      </c>
      <c r="BD3621" s="28">
        <f t="shared" si="677"/>
        <v>0</v>
      </c>
    </row>
    <row r="3622" spans="37:56" x14ac:dyDescent="0.25">
      <c r="AK3622">
        <v>0</v>
      </c>
      <c r="AL3622" t="e">
        <f t="shared" si="670"/>
        <v>#N/A</v>
      </c>
      <c r="AM3622" t="e">
        <f t="shared" si="671"/>
        <v>#N/A</v>
      </c>
      <c r="AN3622" t="e">
        <f t="shared" si="672"/>
        <v>#N/A</v>
      </c>
      <c r="AO3622" s="261" t="e">
        <f t="shared" si="673"/>
        <v>#N/A</v>
      </c>
      <c r="AP3622" s="261" t="e">
        <f t="shared" si="674"/>
        <v>#N/A</v>
      </c>
      <c r="AQ3622" s="261" t="e">
        <f t="shared" si="675"/>
        <v>#N/A</v>
      </c>
      <c r="BB3622">
        <f t="shared" si="678"/>
        <v>0</v>
      </c>
      <c r="BC3622">
        <f t="shared" si="676"/>
        <v>0</v>
      </c>
      <c r="BD3622" s="28">
        <f t="shared" si="677"/>
        <v>0</v>
      </c>
    </row>
    <row r="3623" spans="37:56" x14ac:dyDescent="0.25">
      <c r="AK3623">
        <v>0</v>
      </c>
      <c r="AL3623" t="e">
        <f t="shared" si="670"/>
        <v>#N/A</v>
      </c>
      <c r="AM3623" t="e">
        <f t="shared" si="671"/>
        <v>#N/A</v>
      </c>
      <c r="AN3623" t="e">
        <f t="shared" si="672"/>
        <v>#N/A</v>
      </c>
      <c r="AO3623" s="261" t="e">
        <f t="shared" si="673"/>
        <v>#N/A</v>
      </c>
      <c r="AP3623" s="261" t="e">
        <f t="shared" si="674"/>
        <v>#N/A</v>
      </c>
      <c r="AQ3623" s="261" t="e">
        <f t="shared" si="675"/>
        <v>#N/A</v>
      </c>
      <c r="BB3623">
        <f t="shared" si="678"/>
        <v>0</v>
      </c>
      <c r="BC3623">
        <f t="shared" si="676"/>
        <v>0</v>
      </c>
      <c r="BD3623" s="28">
        <f t="shared" si="677"/>
        <v>0</v>
      </c>
    </row>
    <row r="3624" spans="37:56" x14ac:dyDescent="0.25">
      <c r="AK3624">
        <v>0</v>
      </c>
      <c r="AL3624" t="e">
        <f t="shared" si="670"/>
        <v>#N/A</v>
      </c>
      <c r="AM3624" t="e">
        <f t="shared" si="671"/>
        <v>#N/A</v>
      </c>
      <c r="AN3624" t="e">
        <f t="shared" si="672"/>
        <v>#N/A</v>
      </c>
      <c r="AO3624" s="261" t="e">
        <f t="shared" si="673"/>
        <v>#N/A</v>
      </c>
      <c r="AP3624" s="261" t="e">
        <f t="shared" si="674"/>
        <v>#N/A</v>
      </c>
      <c r="AQ3624" s="261" t="e">
        <f t="shared" si="675"/>
        <v>#N/A</v>
      </c>
      <c r="BB3624">
        <f t="shared" si="678"/>
        <v>0</v>
      </c>
      <c r="BC3624">
        <f t="shared" si="676"/>
        <v>0</v>
      </c>
      <c r="BD3624" s="28">
        <f t="shared" si="677"/>
        <v>0</v>
      </c>
    </row>
    <row r="3625" spans="37:56" x14ac:dyDescent="0.25">
      <c r="AK3625">
        <v>0</v>
      </c>
      <c r="AL3625" t="e">
        <f t="shared" si="670"/>
        <v>#N/A</v>
      </c>
      <c r="AM3625" t="e">
        <f t="shared" si="671"/>
        <v>#N/A</v>
      </c>
      <c r="AN3625" t="e">
        <f t="shared" si="672"/>
        <v>#N/A</v>
      </c>
      <c r="AO3625" s="261" t="e">
        <f t="shared" si="673"/>
        <v>#N/A</v>
      </c>
      <c r="AP3625" s="261" t="e">
        <f t="shared" si="674"/>
        <v>#N/A</v>
      </c>
      <c r="AQ3625" s="261" t="e">
        <f t="shared" si="675"/>
        <v>#N/A</v>
      </c>
      <c r="BB3625">
        <f t="shared" si="678"/>
        <v>0</v>
      </c>
      <c r="BC3625">
        <f t="shared" si="676"/>
        <v>0</v>
      </c>
      <c r="BD3625" s="28">
        <f t="shared" si="677"/>
        <v>0</v>
      </c>
    </row>
    <row r="3626" spans="37:56" x14ac:dyDescent="0.25">
      <c r="AK3626">
        <v>0</v>
      </c>
      <c r="AL3626" t="e">
        <f t="shared" si="670"/>
        <v>#N/A</v>
      </c>
      <c r="AM3626" t="e">
        <f t="shared" si="671"/>
        <v>#N/A</v>
      </c>
      <c r="AN3626" t="e">
        <f t="shared" si="672"/>
        <v>#N/A</v>
      </c>
      <c r="AO3626" s="261" t="e">
        <f t="shared" si="673"/>
        <v>#N/A</v>
      </c>
      <c r="AP3626" s="261" t="e">
        <f t="shared" si="674"/>
        <v>#N/A</v>
      </c>
      <c r="AQ3626" s="261" t="e">
        <f t="shared" si="675"/>
        <v>#N/A</v>
      </c>
      <c r="BB3626">
        <f t="shared" si="678"/>
        <v>0</v>
      </c>
      <c r="BC3626">
        <f t="shared" si="676"/>
        <v>0</v>
      </c>
      <c r="BD3626" s="28">
        <f t="shared" si="677"/>
        <v>0</v>
      </c>
    </row>
    <row r="3627" spans="37:56" x14ac:dyDescent="0.25">
      <c r="AK3627">
        <v>0</v>
      </c>
      <c r="AL3627" t="e">
        <f t="shared" si="670"/>
        <v>#N/A</v>
      </c>
      <c r="AM3627" t="e">
        <f t="shared" si="671"/>
        <v>#N/A</v>
      </c>
      <c r="AN3627" t="e">
        <f t="shared" si="672"/>
        <v>#N/A</v>
      </c>
      <c r="AO3627" s="261" t="e">
        <f t="shared" si="673"/>
        <v>#N/A</v>
      </c>
      <c r="AP3627" s="261" t="e">
        <f t="shared" si="674"/>
        <v>#N/A</v>
      </c>
      <c r="AQ3627" s="261" t="e">
        <f t="shared" si="675"/>
        <v>#N/A</v>
      </c>
      <c r="BB3627">
        <f t="shared" si="678"/>
        <v>0</v>
      </c>
      <c r="BC3627">
        <f t="shared" si="676"/>
        <v>0</v>
      </c>
      <c r="BD3627" s="28">
        <f t="shared" si="677"/>
        <v>0</v>
      </c>
    </row>
    <row r="3628" spans="37:56" x14ac:dyDescent="0.25">
      <c r="AK3628">
        <v>0</v>
      </c>
      <c r="AL3628" t="e">
        <f t="shared" si="670"/>
        <v>#N/A</v>
      </c>
      <c r="AM3628" t="e">
        <f t="shared" si="671"/>
        <v>#N/A</v>
      </c>
      <c r="AN3628" t="e">
        <f t="shared" si="672"/>
        <v>#N/A</v>
      </c>
      <c r="AO3628" s="261" t="e">
        <f t="shared" si="673"/>
        <v>#N/A</v>
      </c>
      <c r="AP3628" s="261" t="e">
        <f t="shared" si="674"/>
        <v>#N/A</v>
      </c>
      <c r="AQ3628" s="261" t="e">
        <f t="shared" si="675"/>
        <v>#N/A</v>
      </c>
      <c r="BB3628">
        <f t="shared" si="678"/>
        <v>0</v>
      </c>
      <c r="BC3628">
        <f t="shared" si="676"/>
        <v>0</v>
      </c>
      <c r="BD3628" s="28">
        <f t="shared" si="677"/>
        <v>0</v>
      </c>
    </row>
    <row r="3629" spans="37:56" x14ac:dyDescent="0.25">
      <c r="AK3629">
        <v>0</v>
      </c>
      <c r="AL3629" t="e">
        <f t="shared" si="670"/>
        <v>#N/A</v>
      </c>
      <c r="AM3629" t="e">
        <f t="shared" si="671"/>
        <v>#N/A</v>
      </c>
      <c r="AN3629" t="e">
        <f t="shared" si="672"/>
        <v>#N/A</v>
      </c>
      <c r="AO3629" s="261" t="e">
        <f t="shared" si="673"/>
        <v>#N/A</v>
      </c>
      <c r="AP3629" s="261" t="e">
        <f t="shared" si="674"/>
        <v>#N/A</v>
      </c>
      <c r="AQ3629" s="261" t="e">
        <f t="shared" si="675"/>
        <v>#N/A</v>
      </c>
      <c r="BB3629">
        <f t="shared" si="678"/>
        <v>0</v>
      </c>
      <c r="BC3629">
        <f t="shared" si="676"/>
        <v>0</v>
      </c>
      <c r="BD3629" s="28">
        <f t="shared" si="677"/>
        <v>0</v>
      </c>
    </row>
    <row r="3630" spans="37:56" x14ac:dyDescent="0.25">
      <c r="AK3630">
        <v>0</v>
      </c>
      <c r="AL3630" t="e">
        <f t="shared" si="670"/>
        <v>#N/A</v>
      </c>
      <c r="AM3630" t="e">
        <f t="shared" si="671"/>
        <v>#N/A</v>
      </c>
      <c r="AN3630" t="e">
        <f t="shared" si="672"/>
        <v>#N/A</v>
      </c>
      <c r="AO3630" s="261" t="e">
        <f t="shared" si="673"/>
        <v>#N/A</v>
      </c>
      <c r="AP3630" s="261" t="e">
        <f t="shared" si="674"/>
        <v>#N/A</v>
      </c>
      <c r="AQ3630" s="261" t="e">
        <f t="shared" si="675"/>
        <v>#N/A</v>
      </c>
      <c r="BB3630">
        <f t="shared" si="678"/>
        <v>0</v>
      </c>
      <c r="BC3630">
        <f t="shared" si="676"/>
        <v>0</v>
      </c>
      <c r="BD3630" s="28">
        <f t="shared" si="677"/>
        <v>0</v>
      </c>
    </row>
    <row r="3631" spans="37:56" x14ac:dyDescent="0.25">
      <c r="AK3631">
        <v>0</v>
      </c>
      <c r="AL3631" t="e">
        <f t="shared" si="670"/>
        <v>#N/A</v>
      </c>
      <c r="AM3631" t="e">
        <f t="shared" si="671"/>
        <v>#N/A</v>
      </c>
      <c r="AN3631" t="e">
        <f t="shared" si="672"/>
        <v>#N/A</v>
      </c>
      <c r="AO3631" s="261" t="e">
        <f t="shared" si="673"/>
        <v>#N/A</v>
      </c>
      <c r="AP3631" s="261" t="e">
        <f t="shared" si="674"/>
        <v>#N/A</v>
      </c>
      <c r="AQ3631" s="261" t="e">
        <f t="shared" si="675"/>
        <v>#N/A</v>
      </c>
      <c r="BB3631">
        <f t="shared" si="678"/>
        <v>0</v>
      </c>
      <c r="BC3631">
        <f t="shared" si="676"/>
        <v>0</v>
      </c>
      <c r="BD3631" s="28">
        <f t="shared" si="677"/>
        <v>0</v>
      </c>
    </row>
    <row r="3632" spans="37:56" x14ac:dyDescent="0.25">
      <c r="AK3632">
        <v>0</v>
      </c>
      <c r="AL3632" t="e">
        <f t="shared" si="670"/>
        <v>#N/A</v>
      </c>
      <c r="AM3632" t="e">
        <f t="shared" si="671"/>
        <v>#N/A</v>
      </c>
      <c r="AN3632" t="e">
        <f t="shared" si="672"/>
        <v>#N/A</v>
      </c>
      <c r="AO3632" s="261" t="e">
        <f t="shared" si="673"/>
        <v>#N/A</v>
      </c>
      <c r="AP3632" s="261" t="e">
        <f t="shared" si="674"/>
        <v>#N/A</v>
      </c>
      <c r="AQ3632" s="261" t="e">
        <f t="shared" si="675"/>
        <v>#N/A</v>
      </c>
      <c r="BB3632">
        <f t="shared" si="678"/>
        <v>0</v>
      </c>
      <c r="BC3632">
        <f t="shared" si="676"/>
        <v>0</v>
      </c>
      <c r="BD3632" s="28">
        <f t="shared" si="677"/>
        <v>0</v>
      </c>
    </row>
    <row r="3633" spans="37:56" x14ac:dyDescent="0.25">
      <c r="AK3633">
        <v>0</v>
      </c>
      <c r="AL3633" t="e">
        <f t="shared" si="670"/>
        <v>#N/A</v>
      </c>
      <c r="AM3633" t="e">
        <f t="shared" si="671"/>
        <v>#N/A</v>
      </c>
      <c r="AN3633" t="e">
        <f t="shared" si="672"/>
        <v>#N/A</v>
      </c>
      <c r="AO3633" s="261" t="e">
        <f t="shared" si="673"/>
        <v>#N/A</v>
      </c>
      <c r="AP3633" s="261" t="e">
        <f t="shared" si="674"/>
        <v>#N/A</v>
      </c>
      <c r="AQ3633" s="261" t="e">
        <f t="shared" si="675"/>
        <v>#N/A</v>
      </c>
      <c r="BB3633">
        <f t="shared" si="678"/>
        <v>0</v>
      </c>
      <c r="BC3633">
        <f t="shared" si="676"/>
        <v>0</v>
      </c>
      <c r="BD3633" s="28">
        <f t="shared" si="677"/>
        <v>0</v>
      </c>
    </row>
    <row r="3634" spans="37:56" x14ac:dyDescent="0.25">
      <c r="AK3634">
        <v>0</v>
      </c>
      <c r="AL3634" t="e">
        <f t="shared" si="670"/>
        <v>#N/A</v>
      </c>
      <c r="AM3634" t="e">
        <f t="shared" si="671"/>
        <v>#N/A</v>
      </c>
      <c r="AN3634" t="e">
        <f t="shared" si="672"/>
        <v>#N/A</v>
      </c>
      <c r="AO3634" s="261" t="e">
        <f t="shared" si="673"/>
        <v>#N/A</v>
      </c>
      <c r="AP3634" s="261" t="e">
        <f t="shared" si="674"/>
        <v>#N/A</v>
      </c>
      <c r="AQ3634" s="261" t="e">
        <f t="shared" si="675"/>
        <v>#N/A</v>
      </c>
      <c r="BB3634">
        <f t="shared" si="678"/>
        <v>0</v>
      </c>
      <c r="BC3634">
        <f t="shared" si="676"/>
        <v>0</v>
      </c>
      <c r="BD3634" s="28">
        <f t="shared" si="677"/>
        <v>0</v>
      </c>
    </row>
    <row r="3635" spans="37:56" x14ac:dyDescent="0.25">
      <c r="AK3635">
        <v>0</v>
      </c>
      <c r="AL3635" t="e">
        <f t="shared" si="670"/>
        <v>#N/A</v>
      </c>
      <c r="AM3635" t="e">
        <f t="shared" si="671"/>
        <v>#N/A</v>
      </c>
      <c r="AN3635" t="e">
        <f t="shared" si="672"/>
        <v>#N/A</v>
      </c>
      <c r="AO3635" s="261" t="e">
        <f t="shared" si="673"/>
        <v>#N/A</v>
      </c>
      <c r="AP3635" s="261" t="e">
        <f t="shared" si="674"/>
        <v>#N/A</v>
      </c>
      <c r="AQ3635" s="261" t="e">
        <f t="shared" si="675"/>
        <v>#N/A</v>
      </c>
      <c r="BB3635">
        <f t="shared" si="678"/>
        <v>0</v>
      </c>
      <c r="BC3635">
        <f t="shared" si="676"/>
        <v>0</v>
      </c>
      <c r="BD3635" s="28">
        <f t="shared" si="677"/>
        <v>0</v>
      </c>
    </row>
    <row r="3636" spans="37:56" x14ac:dyDescent="0.25">
      <c r="AK3636">
        <v>0</v>
      </c>
      <c r="AL3636" t="e">
        <f t="shared" si="670"/>
        <v>#N/A</v>
      </c>
      <c r="AM3636" t="e">
        <f t="shared" si="671"/>
        <v>#N/A</v>
      </c>
      <c r="AN3636" t="e">
        <f t="shared" si="672"/>
        <v>#N/A</v>
      </c>
      <c r="AO3636" s="261" t="e">
        <f t="shared" si="673"/>
        <v>#N/A</v>
      </c>
      <c r="AP3636" s="261" t="e">
        <f t="shared" si="674"/>
        <v>#N/A</v>
      </c>
      <c r="AQ3636" s="261" t="e">
        <f t="shared" si="675"/>
        <v>#N/A</v>
      </c>
      <c r="BB3636">
        <f t="shared" si="678"/>
        <v>0</v>
      </c>
      <c r="BC3636">
        <f t="shared" si="676"/>
        <v>0</v>
      </c>
      <c r="BD3636" s="28">
        <f t="shared" si="677"/>
        <v>0</v>
      </c>
    </row>
    <row r="3637" spans="37:56" x14ac:dyDescent="0.25">
      <c r="AK3637">
        <v>0</v>
      </c>
      <c r="AL3637" t="e">
        <f t="shared" si="670"/>
        <v>#N/A</v>
      </c>
      <c r="AM3637" t="e">
        <f t="shared" si="671"/>
        <v>#N/A</v>
      </c>
      <c r="AN3637" t="e">
        <f t="shared" si="672"/>
        <v>#N/A</v>
      </c>
      <c r="AO3637" s="261" t="e">
        <f t="shared" si="673"/>
        <v>#N/A</v>
      </c>
      <c r="AP3637" s="261" t="e">
        <f t="shared" si="674"/>
        <v>#N/A</v>
      </c>
      <c r="AQ3637" s="261" t="e">
        <f t="shared" si="675"/>
        <v>#N/A</v>
      </c>
      <c r="BB3637">
        <f t="shared" si="678"/>
        <v>0</v>
      </c>
      <c r="BC3637">
        <f t="shared" si="676"/>
        <v>0</v>
      </c>
      <c r="BD3637" s="28">
        <f t="shared" si="677"/>
        <v>0</v>
      </c>
    </row>
    <row r="3638" spans="37:56" x14ac:dyDescent="0.25">
      <c r="AK3638">
        <v>0</v>
      </c>
      <c r="AL3638" t="e">
        <f t="shared" si="670"/>
        <v>#N/A</v>
      </c>
      <c r="AM3638" t="e">
        <f t="shared" si="671"/>
        <v>#N/A</v>
      </c>
      <c r="AN3638" t="e">
        <f t="shared" si="672"/>
        <v>#N/A</v>
      </c>
      <c r="AO3638" s="261" t="e">
        <f t="shared" si="673"/>
        <v>#N/A</v>
      </c>
      <c r="AP3638" s="261" t="e">
        <f t="shared" si="674"/>
        <v>#N/A</v>
      </c>
      <c r="AQ3638" s="261" t="e">
        <f t="shared" si="675"/>
        <v>#N/A</v>
      </c>
      <c r="BB3638">
        <f t="shared" si="678"/>
        <v>0</v>
      </c>
      <c r="BC3638">
        <f t="shared" si="676"/>
        <v>0</v>
      </c>
      <c r="BD3638" s="28">
        <f t="shared" si="677"/>
        <v>0</v>
      </c>
    </row>
    <row r="3639" spans="37:56" x14ac:dyDescent="0.25">
      <c r="AK3639">
        <v>0</v>
      </c>
      <c r="AL3639" t="e">
        <f t="shared" si="670"/>
        <v>#N/A</v>
      </c>
      <c r="AM3639" t="e">
        <f t="shared" si="671"/>
        <v>#N/A</v>
      </c>
      <c r="AN3639" t="e">
        <f t="shared" si="672"/>
        <v>#N/A</v>
      </c>
      <c r="AO3639" s="261" t="e">
        <f t="shared" si="673"/>
        <v>#N/A</v>
      </c>
      <c r="AP3639" s="261" t="e">
        <f t="shared" si="674"/>
        <v>#N/A</v>
      </c>
      <c r="AQ3639" s="261" t="e">
        <f t="shared" si="675"/>
        <v>#N/A</v>
      </c>
      <c r="BB3639">
        <f t="shared" si="678"/>
        <v>0</v>
      </c>
      <c r="BC3639">
        <f t="shared" si="676"/>
        <v>0</v>
      </c>
      <c r="BD3639" s="28">
        <f t="shared" si="677"/>
        <v>0</v>
      </c>
    </row>
    <row r="3640" spans="37:56" x14ac:dyDescent="0.25">
      <c r="AK3640">
        <v>0</v>
      </c>
      <c r="AL3640" t="e">
        <f t="shared" si="670"/>
        <v>#N/A</v>
      </c>
      <c r="AM3640" t="e">
        <f t="shared" si="671"/>
        <v>#N/A</v>
      </c>
      <c r="AN3640" t="e">
        <f t="shared" si="672"/>
        <v>#N/A</v>
      </c>
      <c r="AO3640" s="261" t="e">
        <f t="shared" si="673"/>
        <v>#N/A</v>
      </c>
      <c r="AP3640" s="261" t="e">
        <f t="shared" si="674"/>
        <v>#N/A</v>
      </c>
      <c r="AQ3640" s="261" t="e">
        <f t="shared" si="675"/>
        <v>#N/A</v>
      </c>
      <c r="BB3640">
        <f t="shared" si="678"/>
        <v>0</v>
      </c>
      <c r="BC3640">
        <f t="shared" si="676"/>
        <v>0</v>
      </c>
      <c r="BD3640" s="28">
        <f t="shared" si="677"/>
        <v>0</v>
      </c>
    </row>
    <row r="3641" spans="37:56" x14ac:dyDescent="0.25">
      <c r="AK3641">
        <v>0</v>
      </c>
      <c r="AL3641" t="e">
        <f t="shared" si="670"/>
        <v>#N/A</v>
      </c>
      <c r="AM3641" t="e">
        <f t="shared" si="671"/>
        <v>#N/A</v>
      </c>
      <c r="AN3641" t="e">
        <f t="shared" si="672"/>
        <v>#N/A</v>
      </c>
      <c r="AO3641" s="261" t="e">
        <f t="shared" si="673"/>
        <v>#N/A</v>
      </c>
      <c r="AP3641" s="261" t="e">
        <f t="shared" si="674"/>
        <v>#N/A</v>
      </c>
      <c r="AQ3641" s="261" t="e">
        <f t="shared" si="675"/>
        <v>#N/A</v>
      </c>
      <c r="BB3641">
        <f t="shared" si="678"/>
        <v>0</v>
      </c>
      <c r="BC3641">
        <f t="shared" si="676"/>
        <v>0</v>
      </c>
      <c r="BD3641" s="28">
        <f t="shared" si="677"/>
        <v>0</v>
      </c>
    </row>
    <row r="3642" spans="37:56" x14ac:dyDescent="0.25">
      <c r="AK3642">
        <v>0</v>
      </c>
      <c r="AL3642" t="e">
        <f t="shared" si="670"/>
        <v>#N/A</v>
      </c>
      <c r="AM3642" t="e">
        <f t="shared" si="671"/>
        <v>#N/A</v>
      </c>
      <c r="AN3642" t="e">
        <f t="shared" si="672"/>
        <v>#N/A</v>
      </c>
      <c r="AO3642" s="261" t="e">
        <f t="shared" si="673"/>
        <v>#N/A</v>
      </c>
      <c r="AP3642" s="261" t="e">
        <f t="shared" si="674"/>
        <v>#N/A</v>
      </c>
      <c r="AQ3642" s="261" t="e">
        <f t="shared" si="675"/>
        <v>#N/A</v>
      </c>
      <c r="BB3642">
        <f t="shared" si="678"/>
        <v>0</v>
      </c>
      <c r="BC3642">
        <f t="shared" si="676"/>
        <v>0</v>
      </c>
      <c r="BD3642" s="28">
        <f t="shared" si="677"/>
        <v>0</v>
      </c>
    </row>
    <row r="3643" spans="37:56" x14ac:dyDescent="0.25">
      <c r="AK3643">
        <v>0</v>
      </c>
      <c r="AL3643" t="e">
        <f t="shared" si="670"/>
        <v>#N/A</v>
      </c>
      <c r="AM3643" t="e">
        <f t="shared" si="671"/>
        <v>#N/A</v>
      </c>
      <c r="AN3643" t="e">
        <f t="shared" si="672"/>
        <v>#N/A</v>
      </c>
      <c r="AO3643" s="261" t="e">
        <f t="shared" si="673"/>
        <v>#N/A</v>
      </c>
      <c r="AP3643" s="261" t="e">
        <f t="shared" si="674"/>
        <v>#N/A</v>
      </c>
      <c r="AQ3643" s="261" t="e">
        <f t="shared" si="675"/>
        <v>#N/A</v>
      </c>
      <c r="BB3643">
        <f t="shared" si="678"/>
        <v>0</v>
      </c>
      <c r="BC3643">
        <f t="shared" si="676"/>
        <v>0</v>
      </c>
      <c r="BD3643" s="28">
        <f t="shared" si="677"/>
        <v>0</v>
      </c>
    </row>
    <row r="3644" spans="37:56" x14ac:dyDescent="0.25">
      <c r="AK3644">
        <v>0</v>
      </c>
      <c r="AL3644" t="e">
        <f t="shared" si="670"/>
        <v>#N/A</v>
      </c>
      <c r="AM3644" t="e">
        <f t="shared" si="671"/>
        <v>#N/A</v>
      </c>
      <c r="AN3644" t="e">
        <f t="shared" si="672"/>
        <v>#N/A</v>
      </c>
      <c r="AO3644" s="261" t="e">
        <f t="shared" si="673"/>
        <v>#N/A</v>
      </c>
      <c r="AP3644" s="261" t="e">
        <f t="shared" si="674"/>
        <v>#N/A</v>
      </c>
      <c r="AQ3644" s="261" t="e">
        <f t="shared" si="675"/>
        <v>#N/A</v>
      </c>
      <c r="BB3644">
        <f t="shared" si="678"/>
        <v>0</v>
      </c>
      <c r="BC3644">
        <f t="shared" si="676"/>
        <v>0</v>
      </c>
      <c r="BD3644" s="28">
        <f t="shared" si="677"/>
        <v>0</v>
      </c>
    </row>
    <row r="3645" spans="37:56" x14ac:dyDescent="0.25">
      <c r="AK3645">
        <v>0</v>
      </c>
      <c r="AL3645" t="e">
        <f t="shared" si="670"/>
        <v>#N/A</v>
      </c>
      <c r="AM3645" t="e">
        <f t="shared" si="671"/>
        <v>#N/A</v>
      </c>
      <c r="AN3645" t="e">
        <f t="shared" si="672"/>
        <v>#N/A</v>
      </c>
      <c r="AO3645" s="261" t="e">
        <f t="shared" si="673"/>
        <v>#N/A</v>
      </c>
      <c r="AP3645" s="261" t="e">
        <f t="shared" si="674"/>
        <v>#N/A</v>
      </c>
      <c r="AQ3645" s="261" t="e">
        <f t="shared" si="675"/>
        <v>#N/A</v>
      </c>
      <c r="BB3645">
        <f t="shared" si="678"/>
        <v>0</v>
      </c>
      <c r="BC3645">
        <f t="shared" si="676"/>
        <v>0</v>
      </c>
      <c r="BD3645" s="28">
        <f t="shared" si="677"/>
        <v>0</v>
      </c>
    </row>
    <row r="3646" spans="37:56" x14ac:dyDescent="0.25">
      <c r="AK3646">
        <v>0</v>
      </c>
      <c r="AL3646" t="e">
        <f t="shared" si="670"/>
        <v>#N/A</v>
      </c>
      <c r="AM3646" t="e">
        <f t="shared" si="671"/>
        <v>#N/A</v>
      </c>
      <c r="AN3646" t="e">
        <f t="shared" si="672"/>
        <v>#N/A</v>
      </c>
      <c r="AO3646" s="261" t="e">
        <f t="shared" si="673"/>
        <v>#N/A</v>
      </c>
      <c r="AP3646" s="261" t="e">
        <f t="shared" si="674"/>
        <v>#N/A</v>
      </c>
      <c r="AQ3646" s="261" t="e">
        <f t="shared" si="675"/>
        <v>#N/A</v>
      </c>
      <c r="BB3646">
        <f t="shared" si="678"/>
        <v>0</v>
      </c>
      <c r="BC3646">
        <f t="shared" si="676"/>
        <v>0</v>
      </c>
      <c r="BD3646" s="28">
        <f t="shared" si="677"/>
        <v>0</v>
      </c>
    </row>
    <row r="3647" spans="37:56" x14ac:dyDescent="0.25">
      <c r="AK3647">
        <v>0</v>
      </c>
      <c r="AL3647" t="e">
        <f t="shared" si="670"/>
        <v>#N/A</v>
      </c>
      <c r="AM3647" t="e">
        <f t="shared" si="671"/>
        <v>#N/A</v>
      </c>
      <c r="AN3647" t="e">
        <f t="shared" si="672"/>
        <v>#N/A</v>
      </c>
      <c r="AO3647" s="261" t="e">
        <f t="shared" si="673"/>
        <v>#N/A</v>
      </c>
      <c r="AP3647" s="261" t="e">
        <f t="shared" si="674"/>
        <v>#N/A</v>
      </c>
      <c r="AQ3647" s="261" t="e">
        <f t="shared" si="675"/>
        <v>#N/A</v>
      </c>
      <c r="BB3647">
        <f t="shared" si="678"/>
        <v>0</v>
      </c>
      <c r="BC3647">
        <f t="shared" si="676"/>
        <v>0</v>
      </c>
      <c r="BD3647" s="28">
        <f t="shared" si="677"/>
        <v>0</v>
      </c>
    </row>
    <row r="3648" spans="37:56" x14ac:dyDescent="0.25">
      <c r="AK3648">
        <v>0</v>
      </c>
      <c r="AL3648" t="e">
        <f t="shared" si="670"/>
        <v>#N/A</v>
      </c>
      <c r="AM3648" t="e">
        <f t="shared" si="671"/>
        <v>#N/A</v>
      </c>
      <c r="AN3648" t="e">
        <f t="shared" si="672"/>
        <v>#N/A</v>
      </c>
      <c r="AO3648" s="261" t="e">
        <f t="shared" si="673"/>
        <v>#N/A</v>
      </c>
      <c r="AP3648" s="261" t="e">
        <f t="shared" si="674"/>
        <v>#N/A</v>
      </c>
      <c r="AQ3648" s="261" t="e">
        <f t="shared" si="675"/>
        <v>#N/A</v>
      </c>
      <c r="BB3648">
        <f t="shared" si="678"/>
        <v>0</v>
      </c>
      <c r="BC3648">
        <f t="shared" si="676"/>
        <v>0</v>
      </c>
      <c r="BD3648" s="28">
        <f t="shared" si="677"/>
        <v>0</v>
      </c>
    </row>
    <row r="3649" spans="37:56" x14ac:dyDescent="0.25">
      <c r="AK3649">
        <v>0</v>
      </c>
      <c r="AL3649" t="e">
        <f t="shared" si="670"/>
        <v>#N/A</v>
      </c>
      <c r="AM3649" t="e">
        <f t="shared" si="671"/>
        <v>#N/A</v>
      </c>
      <c r="AN3649" t="e">
        <f t="shared" si="672"/>
        <v>#N/A</v>
      </c>
      <c r="AO3649" s="261" t="e">
        <f t="shared" si="673"/>
        <v>#N/A</v>
      </c>
      <c r="AP3649" s="261" t="e">
        <f t="shared" si="674"/>
        <v>#N/A</v>
      </c>
      <c r="AQ3649" s="261" t="e">
        <f t="shared" si="675"/>
        <v>#N/A</v>
      </c>
      <c r="BB3649">
        <f t="shared" si="678"/>
        <v>0</v>
      </c>
      <c r="BC3649">
        <f t="shared" si="676"/>
        <v>0</v>
      </c>
      <c r="BD3649" s="28">
        <f t="shared" si="677"/>
        <v>0</v>
      </c>
    </row>
    <row r="3650" spans="37:56" x14ac:dyDescent="0.25">
      <c r="AK3650">
        <v>0</v>
      </c>
      <c r="AL3650" t="e">
        <f t="shared" si="670"/>
        <v>#N/A</v>
      </c>
      <c r="AM3650" t="e">
        <f t="shared" si="671"/>
        <v>#N/A</v>
      </c>
      <c r="AN3650" t="e">
        <f t="shared" si="672"/>
        <v>#N/A</v>
      </c>
      <c r="AO3650" s="261" t="e">
        <f t="shared" si="673"/>
        <v>#N/A</v>
      </c>
      <c r="AP3650" s="261" t="e">
        <f t="shared" si="674"/>
        <v>#N/A</v>
      </c>
      <c r="AQ3650" s="261" t="e">
        <f t="shared" si="675"/>
        <v>#N/A</v>
      </c>
      <c r="BB3650">
        <f t="shared" si="678"/>
        <v>0</v>
      </c>
      <c r="BC3650">
        <f t="shared" si="676"/>
        <v>0</v>
      </c>
      <c r="BD3650" s="28">
        <f t="shared" si="677"/>
        <v>0</v>
      </c>
    </row>
    <row r="3651" spans="37:56" x14ac:dyDescent="0.25">
      <c r="AK3651">
        <v>0</v>
      </c>
      <c r="AL3651" t="e">
        <f t="shared" ref="AL3651:AL3714" si="679">_xlfn.XLOOKUP(AK3651,A:A,F:F)</f>
        <v>#N/A</v>
      </c>
      <c r="AM3651" t="e">
        <f t="shared" ref="AM3651:AM3714" si="680">_xlfn.XLOOKUP(AK3651,A:A,J:J)</f>
        <v>#N/A</v>
      </c>
      <c r="AN3651" t="e">
        <f t="shared" ref="AN3651:AN3714" si="681">_xlfn.XLOOKUP(AK3651,A:A,M:M)+_xlfn.XLOOKUP(AK3651,A:A,N:N)</f>
        <v>#N/A</v>
      </c>
      <c r="AO3651" s="261" t="e">
        <f t="shared" ref="AO3651:AO3714" si="682">_xlfn.XLOOKUP(AK3651,A:A,AG:AG)</f>
        <v>#N/A</v>
      </c>
      <c r="AP3651" s="261" t="e">
        <f t="shared" ref="AP3651:AP3714" si="683">_xlfn.XLOOKUP(AK3651,A:A,AD:AD)</f>
        <v>#N/A</v>
      </c>
      <c r="AQ3651" s="261" t="e">
        <f t="shared" ref="AQ3651:AQ3714" si="684">_xlfn.XLOOKUP(AK3651,A:A,AE:AE)</f>
        <v>#N/A</v>
      </c>
      <c r="BB3651">
        <f t="shared" si="678"/>
        <v>0</v>
      </c>
      <c r="BC3651">
        <f t="shared" ref="BC3651:BC3714" si="685">_xlfn.XLOOKUP(BA3651,A:A,J:J)</f>
        <v>0</v>
      </c>
      <c r="BD3651" s="28">
        <f t="shared" ref="BD3651:BD3714" si="686">_xlfn.XLOOKUP(BA3651,A:A,M:M)+_xlfn.XLOOKUP(BA3651,A:A,N:N)</f>
        <v>0</v>
      </c>
    </row>
    <row r="3652" spans="37:56" x14ac:dyDescent="0.25">
      <c r="AK3652">
        <v>0</v>
      </c>
      <c r="AL3652" t="e">
        <f t="shared" si="679"/>
        <v>#N/A</v>
      </c>
      <c r="AM3652" t="e">
        <f t="shared" si="680"/>
        <v>#N/A</v>
      </c>
      <c r="AN3652" t="e">
        <f t="shared" si="681"/>
        <v>#N/A</v>
      </c>
      <c r="AO3652" s="261" t="e">
        <f t="shared" si="682"/>
        <v>#N/A</v>
      </c>
      <c r="AP3652" s="261" t="e">
        <f t="shared" si="683"/>
        <v>#N/A</v>
      </c>
      <c r="AQ3652" s="261" t="e">
        <f t="shared" si="684"/>
        <v>#N/A</v>
      </c>
      <c r="BB3652">
        <f t="shared" si="678"/>
        <v>0</v>
      </c>
      <c r="BC3652">
        <f t="shared" si="685"/>
        <v>0</v>
      </c>
      <c r="BD3652" s="28">
        <f t="shared" si="686"/>
        <v>0</v>
      </c>
    </row>
    <row r="3653" spans="37:56" x14ac:dyDescent="0.25">
      <c r="AK3653">
        <v>0</v>
      </c>
      <c r="AL3653" t="e">
        <f t="shared" si="679"/>
        <v>#N/A</v>
      </c>
      <c r="AM3653" t="e">
        <f t="shared" si="680"/>
        <v>#N/A</v>
      </c>
      <c r="AN3653" t="e">
        <f t="shared" si="681"/>
        <v>#N/A</v>
      </c>
      <c r="AO3653" s="261" t="e">
        <f t="shared" si="682"/>
        <v>#N/A</v>
      </c>
      <c r="AP3653" s="261" t="e">
        <f t="shared" si="683"/>
        <v>#N/A</v>
      </c>
      <c r="AQ3653" s="261" t="e">
        <f t="shared" si="684"/>
        <v>#N/A</v>
      </c>
      <c r="BB3653">
        <f t="shared" si="678"/>
        <v>0</v>
      </c>
      <c r="BC3653">
        <f t="shared" si="685"/>
        <v>0</v>
      </c>
      <c r="BD3653" s="28">
        <f t="shared" si="686"/>
        <v>0</v>
      </c>
    </row>
    <row r="3654" spans="37:56" x14ac:dyDescent="0.25">
      <c r="AK3654">
        <v>0</v>
      </c>
      <c r="AL3654" t="e">
        <f t="shared" si="679"/>
        <v>#N/A</v>
      </c>
      <c r="AM3654" t="e">
        <f t="shared" si="680"/>
        <v>#N/A</v>
      </c>
      <c r="AN3654" t="e">
        <f t="shared" si="681"/>
        <v>#N/A</v>
      </c>
      <c r="AO3654" s="261" t="e">
        <f t="shared" si="682"/>
        <v>#N/A</v>
      </c>
      <c r="AP3654" s="261" t="e">
        <f t="shared" si="683"/>
        <v>#N/A</v>
      </c>
      <c r="AQ3654" s="261" t="e">
        <f t="shared" si="684"/>
        <v>#N/A</v>
      </c>
      <c r="BB3654">
        <f t="shared" ref="BB3654:BB3717" si="687">_xlfn.XLOOKUP(BA3654,A:A,E:E)</f>
        <v>0</v>
      </c>
      <c r="BC3654">
        <f t="shared" si="685"/>
        <v>0</v>
      </c>
      <c r="BD3654" s="28">
        <f t="shared" si="686"/>
        <v>0</v>
      </c>
    </row>
    <row r="3655" spans="37:56" x14ac:dyDescent="0.25">
      <c r="AK3655">
        <v>0</v>
      </c>
      <c r="AL3655" t="e">
        <f t="shared" si="679"/>
        <v>#N/A</v>
      </c>
      <c r="AM3655" t="e">
        <f t="shared" si="680"/>
        <v>#N/A</v>
      </c>
      <c r="AN3655" t="e">
        <f t="shared" si="681"/>
        <v>#N/A</v>
      </c>
      <c r="AO3655" s="261" t="e">
        <f t="shared" si="682"/>
        <v>#N/A</v>
      </c>
      <c r="AP3655" s="261" t="e">
        <f t="shared" si="683"/>
        <v>#N/A</v>
      </c>
      <c r="AQ3655" s="261" t="e">
        <f t="shared" si="684"/>
        <v>#N/A</v>
      </c>
      <c r="BB3655">
        <f t="shared" si="687"/>
        <v>0</v>
      </c>
      <c r="BC3655">
        <f t="shared" si="685"/>
        <v>0</v>
      </c>
      <c r="BD3655" s="28">
        <f t="shared" si="686"/>
        <v>0</v>
      </c>
    </row>
    <row r="3656" spans="37:56" x14ac:dyDescent="0.25">
      <c r="AK3656">
        <v>0</v>
      </c>
      <c r="AL3656" t="e">
        <f t="shared" si="679"/>
        <v>#N/A</v>
      </c>
      <c r="AM3656" t="e">
        <f t="shared" si="680"/>
        <v>#N/A</v>
      </c>
      <c r="AN3656" t="e">
        <f t="shared" si="681"/>
        <v>#N/A</v>
      </c>
      <c r="AO3656" s="261" t="e">
        <f t="shared" si="682"/>
        <v>#N/A</v>
      </c>
      <c r="AP3656" s="261" t="e">
        <f t="shared" si="683"/>
        <v>#N/A</v>
      </c>
      <c r="AQ3656" s="261" t="e">
        <f t="shared" si="684"/>
        <v>#N/A</v>
      </c>
      <c r="BB3656">
        <f t="shared" si="687"/>
        <v>0</v>
      </c>
      <c r="BC3656">
        <f t="shared" si="685"/>
        <v>0</v>
      </c>
      <c r="BD3656" s="28">
        <f t="shared" si="686"/>
        <v>0</v>
      </c>
    </row>
    <row r="3657" spans="37:56" x14ac:dyDescent="0.25">
      <c r="AK3657">
        <v>0</v>
      </c>
      <c r="AL3657" t="e">
        <f t="shared" si="679"/>
        <v>#N/A</v>
      </c>
      <c r="AM3657" t="e">
        <f t="shared" si="680"/>
        <v>#N/A</v>
      </c>
      <c r="AN3657" t="e">
        <f t="shared" si="681"/>
        <v>#N/A</v>
      </c>
      <c r="AO3657" s="261" t="e">
        <f t="shared" si="682"/>
        <v>#N/A</v>
      </c>
      <c r="AP3657" s="261" t="e">
        <f t="shared" si="683"/>
        <v>#N/A</v>
      </c>
      <c r="AQ3657" s="261" t="e">
        <f t="shared" si="684"/>
        <v>#N/A</v>
      </c>
      <c r="BB3657">
        <f t="shared" si="687"/>
        <v>0</v>
      </c>
      <c r="BC3657">
        <f t="shared" si="685"/>
        <v>0</v>
      </c>
      <c r="BD3657" s="28">
        <f t="shared" si="686"/>
        <v>0</v>
      </c>
    </row>
    <row r="3658" spans="37:56" x14ac:dyDescent="0.25">
      <c r="AK3658">
        <v>0</v>
      </c>
      <c r="AL3658" t="e">
        <f t="shared" si="679"/>
        <v>#N/A</v>
      </c>
      <c r="AM3658" t="e">
        <f t="shared" si="680"/>
        <v>#N/A</v>
      </c>
      <c r="AN3658" t="e">
        <f t="shared" si="681"/>
        <v>#N/A</v>
      </c>
      <c r="AO3658" s="261" t="e">
        <f t="shared" si="682"/>
        <v>#N/A</v>
      </c>
      <c r="AP3658" s="261" t="e">
        <f t="shared" si="683"/>
        <v>#N/A</v>
      </c>
      <c r="AQ3658" s="261" t="e">
        <f t="shared" si="684"/>
        <v>#N/A</v>
      </c>
      <c r="BB3658">
        <f t="shared" si="687"/>
        <v>0</v>
      </c>
      <c r="BC3658">
        <f t="shared" si="685"/>
        <v>0</v>
      </c>
      <c r="BD3658" s="28">
        <f t="shared" si="686"/>
        <v>0</v>
      </c>
    </row>
    <row r="3659" spans="37:56" x14ac:dyDescent="0.25">
      <c r="AK3659">
        <v>0</v>
      </c>
      <c r="AL3659" t="e">
        <f t="shared" si="679"/>
        <v>#N/A</v>
      </c>
      <c r="AM3659" t="e">
        <f t="shared" si="680"/>
        <v>#N/A</v>
      </c>
      <c r="AN3659" t="e">
        <f t="shared" si="681"/>
        <v>#N/A</v>
      </c>
      <c r="AO3659" s="261" t="e">
        <f t="shared" si="682"/>
        <v>#N/A</v>
      </c>
      <c r="AP3659" s="261" t="e">
        <f t="shared" si="683"/>
        <v>#N/A</v>
      </c>
      <c r="AQ3659" s="261" t="e">
        <f t="shared" si="684"/>
        <v>#N/A</v>
      </c>
      <c r="BB3659">
        <f t="shared" si="687"/>
        <v>0</v>
      </c>
      <c r="BC3659">
        <f t="shared" si="685"/>
        <v>0</v>
      </c>
      <c r="BD3659" s="28">
        <f t="shared" si="686"/>
        <v>0</v>
      </c>
    </row>
    <row r="3660" spans="37:56" x14ac:dyDescent="0.25">
      <c r="AK3660">
        <v>0</v>
      </c>
      <c r="AL3660" t="e">
        <f t="shared" si="679"/>
        <v>#N/A</v>
      </c>
      <c r="AM3660" t="e">
        <f t="shared" si="680"/>
        <v>#N/A</v>
      </c>
      <c r="AN3660" t="e">
        <f t="shared" si="681"/>
        <v>#N/A</v>
      </c>
      <c r="AO3660" s="261" t="e">
        <f t="shared" si="682"/>
        <v>#N/A</v>
      </c>
      <c r="AP3660" s="261" t="e">
        <f t="shared" si="683"/>
        <v>#N/A</v>
      </c>
      <c r="AQ3660" s="261" t="e">
        <f t="shared" si="684"/>
        <v>#N/A</v>
      </c>
      <c r="BB3660">
        <f t="shared" si="687"/>
        <v>0</v>
      </c>
      <c r="BC3660">
        <f t="shared" si="685"/>
        <v>0</v>
      </c>
      <c r="BD3660" s="28">
        <f t="shared" si="686"/>
        <v>0</v>
      </c>
    </row>
    <row r="3661" spans="37:56" x14ac:dyDescent="0.25">
      <c r="AK3661">
        <v>0</v>
      </c>
      <c r="AL3661" t="e">
        <f t="shared" si="679"/>
        <v>#N/A</v>
      </c>
      <c r="AM3661" t="e">
        <f t="shared" si="680"/>
        <v>#N/A</v>
      </c>
      <c r="AN3661" t="e">
        <f t="shared" si="681"/>
        <v>#N/A</v>
      </c>
      <c r="AO3661" s="261" t="e">
        <f t="shared" si="682"/>
        <v>#N/A</v>
      </c>
      <c r="AP3661" s="261" t="e">
        <f t="shared" si="683"/>
        <v>#N/A</v>
      </c>
      <c r="AQ3661" s="261" t="e">
        <f t="shared" si="684"/>
        <v>#N/A</v>
      </c>
      <c r="BB3661">
        <f t="shared" si="687"/>
        <v>0</v>
      </c>
      <c r="BC3661">
        <f t="shared" si="685"/>
        <v>0</v>
      </c>
      <c r="BD3661" s="28">
        <f t="shared" si="686"/>
        <v>0</v>
      </c>
    </row>
    <row r="3662" spans="37:56" x14ac:dyDescent="0.25">
      <c r="AK3662">
        <v>0</v>
      </c>
      <c r="AL3662" t="e">
        <f t="shared" si="679"/>
        <v>#N/A</v>
      </c>
      <c r="AM3662" t="e">
        <f t="shared" si="680"/>
        <v>#N/A</v>
      </c>
      <c r="AN3662" t="e">
        <f t="shared" si="681"/>
        <v>#N/A</v>
      </c>
      <c r="AO3662" s="261" t="e">
        <f t="shared" si="682"/>
        <v>#N/A</v>
      </c>
      <c r="AP3662" s="261" t="e">
        <f t="shared" si="683"/>
        <v>#N/A</v>
      </c>
      <c r="AQ3662" s="261" t="e">
        <f t="shared" si="684"/>
        <v>#N/A</v>
      </c>
      <c r="BB3662">
        <f t="shared" si="687"/>
        <v>0</v>
      </c>
      <c r="BC3662">
        <f t="shared" si="685"/>
        <v>0</v>
      </c>
      <c r="BD3662" s="28">
        <f t="shared" si="686"/>
        <v>0</v>
      </c>
    </row>
    <row r="3663" spans="37:56" x14ac:dyDescent="0.25">
      <c r="AK3663">
        <v>0</v>
      </c>
      <c r="AL3663" t="e">
        <f t="shared" si="679"/>
        <v>#N/A</v>
      </c>
      <c r="AM3663" t="e">
        <f t="shared" si="680"/>
        <v>#N/A</v>
      </c>
      <c r="AN3663" t="e">
        <f t="shared" si="681"/>
        <v>#N/A</v>
      </c>
      <c r="AO3663" s="261" t="e">
        <f t="shared" si="682"/>
        <v>#N/A</v>
      </c>
      <c r="AP3663" s="261" t="e">
        <f t="shared" si="683"/>
        <v>#N/A</v>
      </c>
      <c r="AQ3663" s="261" t="e">
        <f t="shared" si="684"/>
        <v>#N/A</v>
      </c>
      <c r="BB3663">
        <f t="shared" si="687"/>
        <v>0</v>
      </c>
      <c r="BC3663">
        <f t="shared" si="685"/>
        <v>0</v>
      </c>
      <c r="BD3663" s="28">
        <f t="shared" si="686"/>
        <v>0</v>
      </c>
    </row>
    <row r="3664" spans="37:56" x14ac:dyDescent="0.25">
      <c r="AK3664">
        <v>0</v>
      </c>
      <c r="AL3664" t="e">
        <f t="shared" si="679"/>
        <v>#N/A</v>
      </c>
      <c r="AM3664" t="e">
        <f t="shared" si="680"/>
        <v>#N/A</v>
      </c>
      <c r="AN3664" t="e">
        <f t="shared" si="681"/>
        <v>#N/A</v>
      </c>
      <c r="AO3664" s="261" t="e">
        <f t="shared" si="682"/>
        <v>#N/A</v>
      </c>
      <c r="AP3664" s="261" t="e">
        <f t="shared" si="683"/>
        <v>#N/A</v>
      </c>
      <c r="AQ3664" s="261" t="e">
        <f t="shared" si="684"/>
        <v>#N/A</v>
      </c>
      <c r="BB3664">
        <f t="shared" si="687"/>
        <v>0</v>
      </c>
      <c r="BC3664">
        <f t="shared" si="685"/>
        <v>0</v>
      </c>
      <c r="BD3664" s="28">
        <f t="shared" si="686"/>
        <v>0</v>
      </c>
    </row>
    <row r="3665" spans="37:56" x14ac:dyDescent="0.25">
      <c r="AK3665">
        <v>0</v>
      </c>
      <c r="AL3665" t="e">
        <f t="shared" si="679"/>
        <v>#N/A</v>
      </c>
      <c r="AM3665" t="e">
        <f t="shared" si="680"/>
        <v>#N/A</v>
      </c>
      <c r="AN3665" t="e">
        <f t="shared" si="681"/>
        <v>#N/A</v>
      </c>
      <c r="AO3665" s="261" t="e">
        <f t="shared" si="682"/>
        <v>#N/A</v>
      </c>
      <c r="AP3665" s="261" t="e">
        <f t="shared" si="683"/>
        <v>#N/A</v>
      </c>
      <c r="AQ3665" s="261" t="e">
        <f t="shared" si="684"/>
        <v>#N/A</v>
      </c>
      <c r="BB3665">
        <f t="shared" si="687"/>
        <v>0</v>
      </c>
      <c r="BC3665">
        <f t="shared" si="685"/>
        <v>0</v>
      </c>
      <c r="BD3665" s="28">
        <f t="shared" si="686"/>
        <v>0</v>
      </c>
    </row>
    <row r="3666" spans="37:56" x14ac:dyDescent="0.25">
      <c r="AK3666">
        <v>0</v>
      </c>
      <c r="AL3666" t="e">
        <f t="shared" si="679"/>
        <v>#N/A</v>
      </c>
      <c r="AM3666" t="e">
        <f t="shared" si="680"/>
        <v>#N/A</v>
      </c>
      <c r="AN3666" t="e">
        <f t="shared" si="681"/>
        <v>#N/A</v>
      </c>
      <c r="AO3666" s="261" t="e">
        <f t="shared" si="682"/>
        <v>#N/A</v>
      </c>
      <c r="AP3666" s="261" t="e">
        <f t="shared" si="683"/>
        <v>#N/A</v>
      </c>
      <c r="AQ3666" s="261" t="e">
        <f t="shared" si="684"/>
        <v>#N/A</v>
      </c>
      <c r="BB3666">
        <f t="shared" si="687"/>
        <v>0</v>
      </c>
      <c r="BC3666">
        <f t="shared" si="685"/>
        <v>0</v>
      </c>
      <c r="BD3666" s="28">
        <f t="shared" si="686"/>
        <v>0</v>
      </c>
    </row>
    <row r="3667" spans="37:56" x14ac:dyDescent="0.25">
      <c r="AK3667">
        <v>0</v>
      </c>
      <c r="AL3667" t="e">
        <f t="shared" si="679"/>
        <v>#N/A</v>
      </c>
      <c r="AM3667" t="e">
        <f t="shared" si="680"/>
        <v>#N/A</v>
      </c>
      <c r="AN3667" t="e">
        <f t="shared" si="681"/>
        <v>#N/A</v>
      </c>
      <c r="AO3667" s="261" t="e">
        <f t="shared" si="682"/>
        <v>#N/A</v>
      </c>
      <c r="AP3667" s="261" t="e">
        <f t="shared" si="683"/>
        <v>#N/A</v>
      </c>
      <c r="AQ3667" s="261" t="e">
        <f t="shared" si="684"/>
        <v>#N/A</v>
      </c>
      <c r="BB3667">
        <f t="shared" si="687"/>
        <v>0</v>
      </c>
      <c r="BC3667">
        <f t="shared" si="685"/>
        <v>0</v>
      </c>
      <c r="BD3667" s="28">
        <f t="shared" si="686"/>
        <v>0</v>
      </c>
    </row>
    <row r="3668" spans="37:56" x14ac:dyDescent="0.25">
      <c r="AK3668">
        <v>0</v>
      </c>
      <c r="AL3668" t="e">
        <f t="shared" si="679"/>
        <v>#N/A</v>
      </c>
      <c r="AM3668" t="e">
        <f t="shared" si="680"/>
        <v>#N/A</v>
      </c>
      <c r="AN3668" t="e">
        <f t="shared" si="681"/>
        <v>#N/A</v>
      </c>
      <c r="AO3668" s="261" t="e">
        <f t="shared" si="682"/>
        <v>#N/A</v>
      </c>
      <c r="AP3668" s="261" t="e">
        <f t="shared" si="683"/>
        <v>#N/A</v>
      </c>
      <c r="AQ3668" s="261" t="e">
        <f t="shared" si="684"/>
        <v>#N/A</v>
      </c>
      <c r="BB3668">
        <f t="shared" si="687"/>
        <v>0</v>
      </c>
      <c r="BC3668">
        <f t="shared" si="685"/>
        <v>0</v>
      </c>
      <c r="BD3668" s="28">
        <f t="shared" si="686"/>
        <v>0</v>
      </c>
    </row>
    <row r="3669" spans="37:56" x14ac:dyDescent="0.25">
      <c r="AK3669">
        <v>0</v>
      </c>
      <c r="AL3669" t="e">
        <f t="shared" si="679"/>
        <v>#N/A</v>
      </c>
      <c r="AM3669" t="e">
        <f t="shared" si="680"/>
        <v>#N/A</v>
      </c>
      <c r="AN3669" t="e">
        <f t="shared" si="681"/>
        <v>#N/A</v>
      </c>
      <c r="AO3669" s="261" t="e">
        <f t="shared" si="682"/>
        <v>#N/A</v>
      </c>
      <c r="AP3669" s="261" t="e">
        <f t="shared" si="683"/>
        <v>#N/A</v>
      </c>
      <c r="AQ3669" s="261" t="e">
        <f t="shared" si="684"/>
        <v>#N/A</v>
      </c>
      <c r="BB3669">
        <f t="shared" si="687"/>
        <v>0</v>
      </c>
      <c r="BC3669">
        <f t="shared" si="685"/>
        <v>0</v>
      </c>
      <c r="BD3669" s="28">
        <f t="shared" si="686"/>
        <v>0</v>
      </c>
    </row>
    <row r="3670" spans="37:56" x14ac:dyDescent="0.25">
      <c r="AK3670">
        <v>0</v>
      </c>
      <c r="AL3670" t="e">
        <f t="shared" si="679"/>
        <v>#N/A</v>
      </c>
      <c r="AM3670" t="e">
        <f t="shared" si="680"/>
        <v>#N/A</v>
      </c>
      <c r="AN3670" t="e">
        <f t="shared" si="681"/>
        <v>#N/A</v>
      </c>
      <c r="AO3670" s="261" t="e">
        <f t="shared" si="682"/>
        <v>#N/A</v>
      </c>
      <c r="AP3670" s="261" t="e">
        <f t="shared" si="683"/>
        <v>#N/A</v>
      </c>
      <c r="AQ3670" s="261" t="e">
        <f t="shared" si="684"/>
        <v>#N/A</v>
      </c>
      <c r="BB3670">
        <f t="shared" si="687"/>
        <v>0</v>
      </c>
      <c r="BC3670">
        <f t="shared" si="685"/>
        <v>0</v>
      </c>
      <c r="BD3670" s="28">
        <f t="shared" si="686"/>
        <v>0</v>
      </c>
    </row>
    <row r="3671" spans="37:56" x14ac:dyDescent="0.25">
      <c r="AK3671">
        <v>0</v>
      </c>
      <c r="AL3671" t="e">
        <f t="shared" si="679"/>
        <v>#N/A</v>
      </c>
      <c r="AM3671" t="e">
        <f t="shared" si="680"/>
        <v>#N/A</v>
      </c>
      <c r="AN3671" t="e">
        <f t="shared" si="681"/>
        <v>#N/A</v>
      </c>
      <c r="AO3671" s="261" t="e">
        <f t="shared" si="682"/>
        <v>#N/A</v>
      </c>
      <c r="AP3671" s="261" t="e">
        <f t="shared" si="683"/>
        <v>#N/A</v>
      </c>
      <c r="AQ3671" s="261" t="e">
        <f t="shared" si="684"/>
        <v>#N/A</v>
      </c>
      <c r="BB3671">
        <f t="shared" si="687"/>
        <v>0</v>
      </c>
      <c r="BC3671">
        <f t="shared" si="685"/>
        <v>0</v>
      </c>
      <c r="BD3671" s="28">
        <f t="shared" si="686"/>
        <v>0</v>
      </c>
    </row>
    <row r="3672" spans="37:56" x14ac:dyDescent="0.25">
      <c r="AK3672">
        <v>0</v>
      </c>
      <c r="AL3672" t="e">
        <f t="shared" si="679"/>
        <v>#N/A</v>
      </c>
      <c r="AM3672" t="e">
        <f t="shared" si="680"/>
        <v>#N/A</v>
      </c>
      <c r="AN3672" t="e">
        <f t="shared" si="681"/>
        <v>#N/A</v>
      </c>
      <c r="AO3672" s="261" t="e">
        <f t="shared" si="682"/>
        <v>#N/A</v>
      </c>
      <c r="AP3672" s="261" t="e">
        <f t="shared" si="683"/>
        <v>#N/A</v>
      </c>
      <c r="AQ3672" s="261" t="e">
        <f t="shared" si="684"/>
        <v>#N/A</v>
      </c>
      <c r="BB3672">
        <f t="shared" si="687"/>
        <v>0</v>
      </c>
      <c r="BC3672">
        <f t="shared" si="685"/>
        <v>0</v>
      </c>
      <c r="BD3672" s="28">
        <f t="shared" si="686"/>
        <v>0</v>
      </c>
    </row>
    <row r="3673" spans="37:56" x14ac:dyDescent="0.25">
      <c r="AK3673">
        <v>0</v>
      </c>
      <c r="AL3673" t="e">
        <f t="shared" si="679"/>
        <v>#N/A</v>
      </c>
      <c r="AM3673" t="e">
        <f t="shared" si="680"/>
        <v>#N/A</v>
      </c>
      <c r="AN3673" t="e">
        <f t="shared" si="681"/>
        <v>#N/A</v>
      </c>
      <c r="AO3673" s="261" t="e">
        <f t="shared" si="682"/>
        <v>#N/A</v>
      </c>
      <c r="AP3673" s="261" t="e">
        <f t="shared" si="683"/>
        <v>#N/A</v>
      </c>
      <c r="AQ3673" s="261" t="e">
        <f t="shared" si="684"/>
        <v>#N/A</v>
      </c>
      <c r="BB3673">
        <f t="shared" si="687"/>
        <v>0</v>
      </c>
      <c r="BC3673">
        <f t="shared" si="685"/>
        <v>0</v>
      </c>
      <c r="BD3673" s="28">
        <f t="shared" si="686"/>
        <v>0</v>
      </c>
    </row>
    <row r="3674" spans="37:56" x14ac:dyDescent="0.25">
      <c r="AK3674">
        <v>0</v>
      </c>
      <c r="AL3674" t="e">
        <f t="shared" si="679"/>
        <v>#N/A</v>
      </c>
      <c r="AM3674" t="e">
        <f t="shared" si="680"/>
        <v>#N/A</v>
      </c>
      <c r="AN3674" t="e">
        <f t="shared" si="681"/>
        <v>#N/A</v>
      </c>
      <c r="AO3674" s="261" t="e">
        <f t="shared" si="682"/>
        <v>#N/A</v>
      </c>
      <c r="AP3674" s="261" t="e">
        <f t="shared" si="683"/>
        <v>#N/A</v>
      </c>
      <c r="AQ3674" s="261" t="e">
        <f t="shared" si="684"/>
        <v>#N/A</v>
      </c>
      <c r="BB3674">
        <f t="shared" si="687"/>
        <v>0</v>
      </c>
      <c r="BC3674">
        <f t="shared" si="685"/>
        <v>0</v>
      </c>
      <c r="BD3674" s="28">
        <f t="shared" si="686"/>
        <v>0</v>
      </c>
    </row>
    <row r="3675" spans="37:56" x14ac:dyDescent="0.25">
      <c r="AK3675">
        <v>0</v>
      </c>
      <c r="AL3675" t="e">
        <f t="shared" si="679"/>
        <v>#N/A</v>
      </c>
      <c r="AM3675" t="e">
        <f t="shared" si="680"/>
        <v>#N/A</v>
      </c>
      <c r="AN3675" t="e">
        <f t="shared" si="681"/>
        <v>#N/A</v>
      </c>
      <c r="AO3675" s="261" t="e">
        <f t="shared" si="682"/>
        <v>#N/A</v>
      </c>
      <c r="AP3675" s="261" t="e">
        <f t="shared" si="683"/>
        <v>#N/A</v>
      </c>
      <c r="AQ3675" s="261" t="e">
        <f t="shared" si="684"/>
        <v>#N/A</v>
      </c>
      <c r="BB3675">
        <f t="shared" si="687"/>
        <v>0</v>
      </c>
      <c r="BC3675">
        <f t="shared" si="685"/>
        <v>0</v>
      </c>
      <c r="BD3675" s="28">
        <f t="shared" si="686"/>
        <v>0</v>
      </c>
    </row>
    <row r="3676" spans="37:56" x14ac:dyDescent="0.25">
      <c r="AK3676">
        <v>0</v>
      </c>
      <c r="AL3676" t="e">
        <f t="shared" si="679"/>
        <v>#N/A</v>
      </c>
      <c r="AM3676" t="e">
        <f t="shared" si="680"/>
        <v>#N/A</v>
      </c>
      <c r="AN3676" t="e">
        <f t="shared" si="681"/>
        <v>#N/A</v>
      </c>
      <c r="AO3676" s="261" t="e">
        <f t="shared" si="682"/>
        <v>#N/A</v>
      </c>
      <c r="AP3676" s="261" t="e">
        <f t="shared" si="683"/>
        <v>#N/A</v>
      </c>
      <c r="AQ3676" s="261" t="e">
        <f t="shared" si="684"/>
        <v>#N/A</v>
      </c>
      <c r="BB3676">
        <f t="shared" si="687"/>
        <v>0</v>
      </c>
      <c r="BC3676">
        <f t="shared" si="685"/>
        <v>0</v>
      </c>
      <c r="BD3676" s="28">
        <f t="shared" si="686"/>
        <v>0</v>
      </c>
    </row>
    <row r="3677" spans="37:56" x14ac:dyDescent="0.25">
      <c r="AK3677">
        <v>0</v>
      </c>
      <c r="AL3677" t="e">
        <f t="shared" si="679"/>
        <v>#N/A</v>
      </c>
      <c r="AM3677" t="e">
        <f t="shared" si="680"/>
        <v>#N/A</v>
      </c>
      <c r="AN3677" t="e">
        <f t="shared" si="681"/>
        <v>#N/A</v>
      </c>
      <c r="AO3677" s="261" t="e">
        <f t="shared" si="682"/>
        <v>#N/A</v>
      </c>
      <c r="AP3677" s="261" t="e">
        <f t="shared" si="683"/>
        <v>#N/A</v>
      </c>
      <c r="AQ3677" s="261" t="e">
        <f t="shared" si="684"/>
        <v>#N/A</v>
      </c>
      <c r="BB3677">
        <f t="shared" si="687"/>
        <v>0</v>
      </c>
      <c r="BC3677">
        <f t="shared" si="685"/>
        <v>0</v>
      </c>
      <c r="BD3677" s="28">
        <f t="shared" si="686"/>
        <v>0</v>
      </c>
    </row>
    <row r="3678" spans="37:56" x14ac:dyDescent="0.25">
      <c r="AK3678">
        <v>0</v>
      </c>
      <c r="AL3678" t="e">
        <f t="shared" si="679"/>
        <v>#N/A</v>
      </c>
      <c r="AM3678" t="e">
        <f t="shared" si="680"/>
        <v>#N/A</v>
      </c>
      <c r="AN3678" t="e">
        <f t="shared" si="681"/>
        <v>#N/A</v>
      </c>
      <c r="AO3678" s="261" t="e">
        <f t="shared" si="682"/>
        <v>#N/A</v>
      </c>
      <c r="AP3678" s="261" t="e">
        <f t="shared" si="683"/>
        <v>#N/A</v>
      </c>
      <c r="AQ3678" s="261" t="e">
        <f t="shared" si="684"/>
        <v>#N/A</v>
      </c>
      <c r="BB3678">
        <f t="shared" si="687"/>
        <v>0</v>
      </c>
      <c r="BC3678">
        <f t="shared" si="685"/>
        <v>0</v>
      </c>
      <c r="BD3678" s="28">
        <f t="shared" si="686"/>
        <v>0</v>
      </c>
    </row>
    <row r="3679" spans="37:56" x14ac:dyDescent="0.25">
      <c r="AK3679">
        <v>0</v>
      </c>
      <c r="AL3679" t="e">
        <f t="shared" si="679"/>
        <v>#N/A</v>
      </c>
      <c r="AM3679" t="e">
        <f t="shared" si="680"/>
        <v>#N/A</v>
      </c>
      <c r="AN3679" t="e">
        <f t="shared" si="681"/>
        <v>#N/A</v>
      </c>
      <c r="AO3679" s="261" t="e">
        <f t="shared" si="682"/>
        <v>#N/A</v>
      </c>
      <c r="AP3679" s="261" t="e">
        <f t="shared" si="683"/>
        <v>#N/A</v>
      </c>
      <c r="AQ3679" s="261" t="e">
        <f t="shared" si="684"/>
        <v>#N/A</v>
      </c>
      <c r="BB3679">
        <f t="shared" si="687"/>
        <v>0</v>
      </c>
      <c r="BC3679">
        <f t="shared" si="685"/>
        <v>0</v>
      </c>
      <c r="BD3679" s="28">
        <f t="shared" si="686"/>
        <v>0</v>
      </c>
    </row>
    <row r="3680" spans="37:56" x14ac:dyDescent="0.25">
      <c r="AK3680">
        <v>0</v>
      </c>
      <c r="AL3680" t="e">
        <f t="shared" si="679"/>
        <v>#N/A</v>
      </c>
      <c r="AM3680" t="e">
        <f t="shared" si="680"/>
        <v>#N/A</v>
      </c>
      <c r="AN3680" t="e">
        <f t="shared" si="681"/>
        <v>#N/A</v>
      </c>
      <c r="AO3680" s="261" t="e">
        <f t="shared" si="682"/>
        <v>#N/A</v>
      </c>
      <c r="AP3680" s="261" t="e">
        <f t="shared" si="683"/>
        <v>#N/A</v>
      </c>
      <c r="AQ3680" s="261" t="e">
        <f t="shared" si="684"/>
        <v>#N/A</v>
      </c>
      <c r="BB3680">
        <f t="shared" si="687"/>
        <v>0</v>
      </c>
      <c r="BC3680">
        <f t="shared" si="685"/>
        <v>0</v>
      </c>
      <c r="BD3680" s="28">
        <f t="shared" si="686"/>
        <v>0</v>
      </c>
    </row>
    <row r="3681" spans="37:56" x14ac:dyDescent="0.25">
      <c r="AK3681">
        <v>0</v>
      </c>
      <c r="AL3681" t="e">
        <f t="shared" si="679"/>
        <v>#N/A</v>
      </c>
      <c r="AM3681" t="e">
        <f t="shared" si="680"/>
        <v>#N/A</v>
      </c>
      <c r="AN3681" t="e">
        <f t="shared" si="681"/>
        <v>#N/A</v>
      </c>
      <c r="AO3681" s="261" t="e">
        <f t="shared" si="682"/>
        <v>#N/A</v>
      </c>
      <c r="AP3681" s="261" t="e">
        <f t="shared" si="683"/>
        <v>#N/A</v>
      </c>
      <c r="AQ3681" s="261" t="e">
        <f t="shared" si="684"/>
        <v>#N/A</v>
      </c>
      <c r="BB3681">
        <f t="shared" si="687"/>
        <v>0</v>
      </c>
      <c r="BC3681">
        <f t="shared" si="685"/>
        <v>0</v>
      </c>
      <c r="BD3681" s="28">
        <f t="shared" si="686"/>
        <v>0</v>
      </c>
    </row>
    <row r="3682" spans="37:56" x14ac:dyDescent="0.25">
      <c r="AK3682">
        <v>0</v>
      </c>
      <c r="AL3682" t="e">
        <f t="shared" si="679"/>
        <v>#N/A</v>
      </c>
      <c r="AM3682" t="e">
        <f t="shared" si="680"/>
        <v>#N/A</v>
      </c>
      <c r="AN3682" t="e">
        <f t="shared" si="681"/>
        <v>#N/A</v>
      </c>
      <c r="AO3682" s="261" t="e">
        <f t="shared" si="682"/>
        <v>#N/A</v>
      </c>
      <c r="AP3682" s="261" t="e">
        <f t="shared" si="683"/>
        <v>#N/A</v>
      </c>
      <c r="AQ3682" s="261" t="e">
        <f t="shared" si="684"/>
        <v>#N/A</v>
      </c>
      <c r="BB3682">
        <f t="shared" si="687"/>
        <v>0</v>
      </c>
      <c r="BC3682">
        <f t="shared" si="685"/>
        <v>0</v>
      </c>
      <c r="BD3682" s="28">
        <f t="shared" si="686"/>
        <v>0</v>
      </c>
    </row>
    <row r="3683" spans="37:56" x14ac:dyDescent="0.25">
      <c r="AK3683">
        <v>0</v>
      </c>
      <c r="AL3683" t="e">
        <f t="shared" si="679"/>
        <v>#N/A</v>
      </c>
      <c r="AM3683" t="e">
        <f t="shared" si="680"/>
        <v>#N/A</v>
      </c>
      <c r="AN3683" t="e">
        <f t="shared" si="681"/>
        <v>#N/A</v>
      </c>
      <c r="AO3683" s="261" t="e">
        <f t="shared" si="682"/>
        <v>#N/A</v>
      </c>
      <c r="AP3683" s="261" t="e">
        <f t="shared" si="683"/>
        <v>#N/A</v>
      </c>
      <c r="AQ3683" s="261" t="e">
        <f t="shared" si="684"/>
        <v>#N/A</v>
      </c>
      <c r="BB3683">
        <f t="shared" si="687"/>
        <v>0</v>
      </c>
      <c r="BC3683">
        <f t="shared" si="685"/>
        <v>0</v>
      </c>
      <c r="BD3683" s="28">
        <f t="shared" si="686"/>
        <v>0</v>
      </c>
    </row>
    <row r="3684" spans="37:56" x14ac:dyDescent="0.25">
      <c r="AK3684">
        <v>0</v>
      </c>
      <c r="AL3684" t="e">
        <f t="shared" si="679"/>
        <v>#N/A</v>
      </c>
      <c r="AM3684" t="e">
        <f t="shared" si="680"/>
        <v>#N/A</v>
      </c>
      <c r="AN3684" t="e">
        <f t="shared" si="681"/>
        <v>#N/A</v>
      </c>
      <c r="AO3684" s="261" t="e">
        <f t="shared" si="682"/>
        <v>#N/A</v>
      </c>
      <c r="AP3684" s="261" t="e">
        <f t="shared" si="683"/>
        <v>#N/A</v>
      </c>
      <c r="AQ3684" s="261" t="e">
        <f t="shared" si="684"/>
        <v>#N/A</v>
      </c>
      <c r="BB3684">
        <f t="shared" si="687"/>
        <v>0</v>
      </c>
      <c r="BC3684">
        <f t="shared" si="685"/>
        <v>0</v>
      </c>
      <c r="BD3684" s="28">
        <f t="shared" si="686"/>
        <v>0</v>
      </c>
    </row>
    <row r="3685" spans="37:56" x14ac:dyDescent="0.25">
      <c r="AK3685">
        <v>0</v>
      </c>
      <c r="AL3685" t="e">
        <f t="shared" si="679"/>
        <v>#N/A</v>
      </c>
      <c r="AM3685" t="e">
        <f t="shared" si="680"/>
        <v>#N/A</v>
      </c>
      <c r="AN3685" t="e">
        <f t="shared" si="681"/>
        <v>#N/A</v>
      </c>
      <c r="AO3685" s="261" t="e">
        <f t="shared" si="682"/>
        <v>#N/A</v>
      </c>
      <c r="AP3685" s="261" t="e">
        <f t="shared" si="683"/>
        <v>#N/A</v>
      </c>
      <c r="AQ3685" s="261" t="e">
        <f t="shared" si="684"/>
        <v>#N/A</v>
      </c>
      <c r="BB3685">
        <f t="shared" si="687"/>
        <v>0</v>
      </c>
      <c r="BC3685">
        <f t="shared" si="685"/>
        <v>0</v>
      </c>
      <c r="BD3685" s="28">
        <f t="shared" si="686"/>
        <v>0</v>
      </c>
    </row>
    <row r="3686" spans="37:56" x14ac:dyDescent="0.25">
      <c r="AK3686">
        <v>0</v>
      </c>
      <c r="AL3686" t="e">
        <f t="shared" si="679"/>
        <v>#N/A</v>
      </c>
      <c r="AM3686" t="e">
        <f t="shared" si="680"/>
        <v>#N/A</v>
      </c>
      <c r="AN3686" t="e">
        <f t="shared" si="681"/>
        <v>#N/A</v>
      </c>
      <c r="AO3686" s="261" t="e">
        <f t="shared" si="682"/>
        <v>#N/A</v>
      </c>
      <c r="AP3686" s="261" t="e">
        <f t="shared" si="683"/>
        <v>#N/A</v>
      </c>
      <c r="AQ3686" s="261" t="e">
        <f t="shared" si="684"/>
        <v>#N/A</v>
      </c>
      <c r="BB3686">
        <f t="shared" si="687"/>
        <v>0</v>
      </c>
      <c r="BC3686">
        <f t="shared" si="685"/>
        <v>0</v>
      </c>
      <c r="BD3686" s="28">
        <f t="shared" si="686"/>
        <v>0</v>
      </c>
    </row>
    <row r="3687" spans="37:56" x14ac:dyDescent="0.25">
      <c r="AK3687">
        <v>0</v>
      </c>
      <c r="AL3687" t="e">
        <f t="shared" si="679"/>
        <v>#N/A</v>
      </c>
      <c r="AM3687" t="e">
        <f t="shared" si="680"/>
        <v>#N/A</v>
      </c>
      <c r="AN3687" t="e">
        <f t="shared" si="681"/>
        <v>#N/A</v>
      </c>
      <c r="AO3687" s="261" t="e">
        <f t="shared" si="682"/>
        <v>#N/A</v>
      </c>
      <c r="AP3687" s="261" t="e">
        <f t="shared" si="683"/>
        <v>#N/A</v>
      </c>
      <c r="AQ3687" s="261" t="e">
        <f t="shared" si="684"/>
        <v>#N/A</v>
      </c>
      <c r="BB3687">
        <f t="shared" si="687"/>
        <v>0</v>
      </c>
      <c r="BC3687">
        <f t="shared" si="685"/>
        <v>0</v>
      </c>
      <c r="BD3687" s="28">
        <f t="shared" si="686"/>
        <v>0</v>
      </c>
    </row>
    <row r="3688" spans="37:56" x14ac:dyDescent="0.25">
      <c r="AK3688">
        <v>0</v>
      </c>
      <c r="AL3688" t="e">
        <f t="shared" si="679"/>
        <v>#N/A</v>
      </c>
      <c r="AM3688" t="e">
        <f t="shared" si="680"/>
        <v>#N/A</v>
      </c>
      <c r="AN3688" t="e">
        <f t="shared" si="681"/>
        <v>#N/A</v>
      </c>
      <c r="AO3688" s="261" t="e">
        <f t="shared" si="682"/>
        <v>#N/A</v>
      </c>
      <c r="AP3688" s="261" t="e">
        <f t="shared" si="683"/>
        <v>#N/A</v>
      </c>
      <c r="AQ3688" s="261" t="e">
        <f t="shared" si="684"/>
        <v>#N/A</v>
      </c>
      <c r="BB3688">
        <f t="shared" si="687"/>
        <v>0</v>
      </c>
      <c r="BC3688">
        <f t="shared" si="685"/>
        <v>0</v>
      </c>
      <c r="BD3688" s="28">
        <f t="shared" si="686"/>
        <v>0</v>
      </c>
    </row>
    <row r="3689" spans="37:56" x14ac:dyDescent="0.25">
      <c r="AK3689">
        <v>0</v>
      </c>
      <c r="AL3689" t="e">
        <f t="shared" si="679"/>
        <v>#N/A</v>
      </c>
      <c r="AM3689" t="e">
        <f t="shared" si="680"/>
        <v>#N/A</v>
      </c>
      <c r="AN3689" t="e">
        <f t="shared" si="681"/>
        <v>#N/A</v>
      </c>
      <c r="AO3689" s="261" t="e">
        <f t="shared" si="682"/>
        <v>#N/A</v>
      </c>
      <c r="AP3689" s="261" t="e">
        <f t="shared" si="683"/>
        <v>#N/A</v>
      </c>
      <c r="AQ3689" s="261" t="e">
        <f t="shared" si="684"/>
        <v>#N/A</v>
      </c>
      <c r="BB3689">
        <f t="shared" si="687"/>
        <v>0</v>
      </c>
      <c r="BC3689">
        <f t="shared" si="685"/>
        <v>0</v>
      </c>
      <c r="BD3689" s="28">
        <f t="shared" si="686"/>
        <v>0</v>
      </c>
    </row>
    <row r="3690" spans="37:56" x14ac:dyDescent="0.25">
      <c r="AK3690">
        <v>0</v>
      </c>
      <c r="AL3690" t="e">
        <f t="shared" si="679"/>
        <v>#N/A</v>
      </c>
      <c r="AM3690" t="e">
        <f t="shared" si="680"/>
        <v>#N/A</v>
      </c>
      <c r="AN3690" t="e">
        <f t="shared" si="681"/>
        <v>#N/A</v>
      </c>
      <c r="AO3690" s="261" t="e">
        <f t="shared" si="682"/>
        <v>#N/A</v>
      </c>
      <c r="AP3690" s="261" t="e">
        <f t="shared" si="683"/>
        <v>#N/A</v>
      </c>
      <c r="AQ3690" s="261" t="e">
        <f t="shared" si="684"/>
        <v>#N/A</v>
      </c>
      <c r="BB3690">
        <f t="shared" si="687"/>
        <v>0</v>
      </c>
      <c r="BC3690">
        <f t="shared" si="685"/>
        <v>0</v>
      </c>
      <c r="BD3690" s="28">
        <f t="shared" si="686"/>
        <v>0</v>
      </c>
    </row>
    <row r="3691" spans="37:56" x14ac:dyDescent="0.25">
      <c r="AK3691">
        <v>0</v>
      </c>
      <c r="AL3691" t="e">
        <f t="shared" si="679"/>
        <v>#N/A</v>
      </c>
      <c r="AM3691" t="e">
        <f t="shared" si="680"/>
        <v>#N/A</v>
      </c>
      <c r="AN3691" t="e">
        <f t="shared" si="681"/>
        <v>#N/A</v>
      </c>
      <c r="AO3691" s="261" t="e">
        <f t="shared" si="682"/>
        <v>#N/A</v>
      </c>
      <c r="AP3691" s="261" t="e">
        <f t="shared" si="683"/>
        <v>#N/A</v>
      </c>
      <c r="AQ3691" s="261" t="e">
        <f t="shared" si="684"/>
        <v>#N/A</v>
      </c>
      <c r="BB3691">
        <f t="shared" si="687"/>
        <v>0</v>
      </c>
      <c r="BC3691">
        <f t="shared" si="685"/>
        <v>0</v>
      </c>
      <c r="BD3691" s="28">
        <f t="shared" si="686"/>
        <v>0</v>
      </c>
    </row>
    <row r="3692" spans="37:56" x14ac:dyDescent="0.25">
      <c r="AK3692">
        <v>0</v>
      </c>
      <c r="AL3692" t="e">
        <f t="shared" si="679"/>
        <v>#N/A</v>
      </c>
      <c r="AM3692" t="e">
        <f t="shared" si="680"/>
        <v>#N/A</v>
      </c>
      <c r="AN3692" t="e">
        <f t="shared" si="681"/>
        <v>#N/A</v>
      </c>
      <c r="AO3692" s="261" t="e">
        <f t="shared" si="682"/>
        <v>#N/A</v>
      </c>
      <c r="AP3692" s="261" t="e">
        <f t="shared" si="683"/>
        <v>#N/A</v>
      </c>
      <c r="AQ3692" s="261" t="e">
        <f t="shared" si="684"/>
        <v>#N/A</v>
      </c>
      <c r="BB3692">
        <f t="shared" si="687"/>
        <v>0</v>
      </c>
      <c r="BC3692">
        <f t="shared" si="685"/>
        <v>0</v>
      </c>
      <c r="BD3692" s="28">
        <f t="shared" si="686"/>
        <v>0</v>
      </c>
    </row>
    <row r="3693" spans="37:56" x14ac:dyDescent="0.25">
      <c r="AK3693">
        <v>0</v>
      </c>
      <c r="AL3693" t="e">
        <f t="shared" si="679"/>
        <v>#N/A</v>
      </c>
      <c r="AM3693" t="e">
        <f t="shared" si="680"/>
        <v>#N/A</v>
      </c>
      <c r="AN3693" t="e">
        <f t="shared" si="681"/>
        <v>#N/A</v>
      </c>
      <c r="AO3693" s="261" t="e">
        <f t="shared" si="682"/>
        <v>#N/A</v>
      </c>
      <c r="AP3693" s="261" t="e">
        <f t="shared" si="683"/>
        <v>#N/A</v>
      </c>
      <c r="AQ3693" s="261" t="e">
        <f t="shared" si="684"/>
        <v>#N/A</v>
      </c>
      <c r="BB3693">
        <f t="shared" si="687"/>
        <v>0</v>
      </c>
      <c r="BC3693">
        <f t="shared" si="685"/>
        <v>0</v>
      </c>
      <c r="BD3693" s="28">
        <f t="shared" si="686"/>
        <v>0</v>
      </c>
    </row>
    <row r="3694" spans="37:56" x14ac:dyDescent="0.25">
      <c r="AK3694">
        <v>0</v>
      </c>
      <c r="AL3694" t="e">
        <f t="shared" si="679"/>
        <v>#N/A</v>
      </c>
      <c r="AM3694" t="e">
        <f t="shared" si="680"/>
        <v>#N/A</v>
      </c>
      <c r="AN3694" t="e">
        <f t="shared" si="681"/>
        <v>#N/A</v>
      </c>
      <c r="AO3694" s="261" t="e">
        <f t="shared" si="682"/>
        <v>#N/A</v>
      </c>
      <c r="AP3694" s="261" t="e">
        <f t="shared" si="683"/>
        <v>#N/A</v>
      </c>
      <c r="AQ3694" s="261" t="e">
        <f t="shared" si="684"/>
        <v>#N/A</v>
      </c>
      <c r="BB3694">
        <f t="shared" si="687"/>
        <v>0</v>
      </c>
      <c r="BC3694">
        <f t="shared" si="685"/>
        <v>0</v>
      </c>
      <c r="BD3694" s="28">
        <f t="shared" si="686"/>
        <v>0</v>
      </c>
    </row>
    <row r="3695" spans="37:56" x14ac:dyDescent="0.25">
      <c r="AK3695">
        <v>0</v>
      </c>
      <c r="AL3695" t="e">
        <f t="shared" si="679"/>
        <v>#N/A</v>
      </c>
      <c r="AM3695" t="e">
        <f t="shared" si="680"/>
        <v>#N/A</v>
      </c>
      <c r="AN3695" t="e">
        <f t="shared" si="681"/>
        <v>#N/A</v>
      </c>
      <c r="AO3695" s="261" t="e">
        <f t="shared" si="682"/>
        <v>#N/A</v>
      </c>
      <c r="AP3695" s="261" t="e">
        <f t="shared" si="683"/>
        <v>#N/A</v>
      </c>
      <c r="AQ3695" s="261" t="e">
        <f t="shared" si="684"/>
        <v>#N/A</v>
      </c>
      <c r="BB3695">
        <f t="shared" si="687"/>
        <v>0</v>
      </c>
      <c r="BC3695">
        <f t="shared" si="685"/>
        <v>0</v>
      </c>
      <c r="BD3695" s="28">
        <f t="shared" si="686"/>
        <v>0</v>
      </c>
    </row>
    <row r="3696" spans="37:56" x14ac:dyDescent="0.25">
      <c r="AK3696">
        <v>0</v>
      </c>
      <c r="AL3696" t="e">
        <f t="shared" si="679"/>
        <v>#N/A</v>
      </c>
      <c r="AM3696" t="e">
        <f t="shared" si="680"/>
        <v>#N/A</v>
      </c>
      <c r="AN3696" t="e">
        <f t="shared" si="681"/>
        <v>#N/A</v>
      </c>
      <c r="AO3696" s="261" t="e">
        <f t="shared" si="682"/>
        <v>#N/A</v>
      </c>
      <c r="AP3696" s="261" t="e">
        <f t="shared" si="683"/>
        <v>#N/A</v>
      </c>
      <c r="AQ3696" s="261" t="e">
        <f t="shared" si="684"/>
        <v>#N/A</v>
      </c>
      <c r="BB3696">
        <f t="shared" si="687"/>
        <v>0</v>
      </c>
      <c r="BC3696">
        <f t="shared" si="685"/>
        <v>0</v>
      </c>
      <c r="BD3696" s="28">
        <f t="shared" si="686"/>
        <v>0</v>
      </c>
    </row>
    <row r="3697" spans="37:56" x14ac:dyDescent="0.25">
      <c r="AK3697">
        <v>0</v>
      </c>
      <c r="AL3697" t="e">
        <f t="shared" si="679"/>
        <v>#N/A</v>
      </c>
      <c r="AM3697" t="e">
        <f t="shared" si="680"/>
        <v>#N/A</v>
      </c>
      <c r="AN3697" t="e">
        <f t="shared" si="681"/>
        <v>#N/A</v>
      </c>
      <c r="AO3697" s="261" t="e">
        <f t="shared" si="682"/>
        <v>#N/A</v>
      </c>
      <c r="AP3697" s="261" t="e">
        <f t="shared" si="683"/>
        <v>#N/A</v>
      </c>
      <c r="AQ3697" s="261" t="e">
        <f t="shared" si="684"/>
        <v>#N/A</v>
      </c>
      <c r="BB3697">
        <f t="shared" si="687"/>
        <v>0</v>
      </c>
      <c r="BC3697">
        <f t="shared" si="685"/>
        <v>0</v>
      </c>
      <c r="BD3697" s="28">
        <f t="shared" si="686"/>
        <v>0</v>
      </c>
    </row>
    <row r="3698" spans="37:56" x14ac:dyDescent="0.25">
      <c r="AK3698">
        <v>0</v>
      </c>
      <c r="AL3698" t="e">
        <f t="shared" si="679"/>
        <v>#N/A</v>
      </c>
      <c r="AM3698" t="e">
        <f t="shared" si="680"/>
        <v>#N/A</v>
      </c>
      <c r="AN3698" t="e">
        <f t="shared" si="681"/>
        <v>#N/A</v>
      </c>
      <c r="AO3698" s="261" t="e">
        <f t="shared" si="682"/>
        <v>#N/A</v>
      </c>
      <c r="AP3698" s="261" t="e">
        <f t="shared" si="683"/>
        <v>#N/A</v>
      </c>
      <c r="AQ3698" s="261" t="e">
        <f t="shared" si="684"/>
        <v>#N/A</v>
      </c>
      <c r="BB3698">
        <f t="shared" si="687"/>
        <v>0</v>
      </c>
      <c r="BC3698">
        <f t="shared" si="685"/>
        <v>0</v>
      </c>
      <c r="BD3698" s="28">
        <f t="shared" si="686"/>
        <v>0</v>
      </c>
    </row>
    <row r="3699" spans="37:56" x14ac:dyDescent="0.25">
      <c r="AK3699">
        <v>0</v>
      </c>
      <c r="AL3699" t="e">
        <f t="shared" si="679"/>
        <v>#N/A</v>
      </c>
      <c r="AM3699" t="e">
        <f t="shared" si="680"/>
        <v>#N/A</v>
      </c>
      <c r="AN3699" t="e">
        <f t="shared" si="681"/>
        <v>#N/A</v>
      </c>
      <c r="AO3699" s="261" t="e">
        <f t="shared" si="682"/>
        <v>#N/A</v>
      </c>
      <c r="AP3699" s="261" t="e">
        <f t="shared" si="683"/>
        <v>#N/A</v>
      </c>
      <c r="AQ3699" s="261" t="e">
        <f t="shared" si="684"/>
        <v>#N/A</v>
      </c>
      <c r="BB3699">
        <f t="shared" si="687"/>
        <v>0</v>
      </c>
      <c r="BC3699">
        <f t="shared" si="685"/>
        <v>0</v>
      </c>
      <c r="BD3699" s="28">
        <f t="shared" si="686"/>
        <v>0</v>
      </c>
    </row>
    <row r="3700" spans="37:56" x14ac:dyDescent="0.25">
      <c r="AK3700">
        <v>0</v>
      </c>
      <c r="AL3700" t="e">
        <f t="shared" si="679"/>
        <v>#N/A</v>
      </c>
      <c r="AM3700" t="e">
        <f t="shared" si="680"/>
        <v>#N/A</v>
      </c>
      <c r="AN3700" t="e">
        <f t="shared" si="681"/>
        <v>#N/A</v>
      </c>
      <c r="AO3700" s="261" t="e">
        <f t="shared" si="682"/>
        <v>#N/A</v>
      </c>
      <c r="AP3700" s="261" t="e">
        <f t="shared" si="683"/>
        <v>#N/A</v>
      </c>
      <c r="AQ3700" s="261" t="e">
        <f t="shared" si="684"/>
        <v>#N/A</v>
      </c>
      <c r="BB3700">
        <f t="shared" si="687"/>
        <v>0</v>
      </c>
      <c r="BC3700">
        <f t="shared" si="685"/>
        <v>0</v>
      </c>
      <c r="BD3700" s="28">
        <f t="shared" si="686"/>
        <v>0</v>
      </c>
    </row>
    <row r="3701" spans="37:56" x14ac:dyDescent="0.25">
      <c r="AK3701">
        <v>0</v>
      </c>
      <c r="AL3701" t="e">
        <f t="shared" si="679"/>
        <v>#N/A</v>
      </c>
      <c r="AM3701" t="e">
        <f t="shared" si="680"/>
        <v>#N/A</v>
      </c>
      <c r="AN3701" t="e">
        <f t="shared" si="681"/>
        <v>#N/A</v>
      </c>
      <c r="AO3701" s="261" t="e">
        <f t="shared" si="682"/>
        <v>#N/A</v>
      </c>
      <c r="AP3701" s="261" t="e">
        <f t="shared" si="683"/>
        <v>#N/A</v>
      </c>
      <c r="AQ3701" s="261" t="e">
        <f t="shared" si="684"/>
        <v>#N/A</v>
      </c>
      <c r="BB3701">
        <f t="shared" si="687"/>
        <v>0</v>
      </c>
      <c r="BC3701">
        <f t="shared" si="685"/>
        <v>0</v>
      </c>
      <c r="BD3701" s="28">
        <f t="shared" si="686"/>
        <v>0</v>
      </c>
    </row>
    <row r="3702" spans="37:56" x14ac:dyDescent="0.25">
      <c r="AK3702">
        <v>0</v>
      </c>
      <c r="AL3702" t="e">
        <f t="shared" si="679"/>
        <v>#N/A</v>
      </c>
      <c r="AM3702" t="e">
        <f t="shared" si="680"/>
        <v>#N/A</v>
      </c>
      <c r="AN3702" t="e">
        <f t="shared" si="681"/>
        <v>#N/A</v>
      </c>
      <c r="AO3702" s="261" t="e">
        <f t="shared" si="682"/>
        <v>#N/A</v>
      </c>
      <c r="AP3702" s="261" t="e">
        <f t="shared" si="683"/>
        <v>#N/A</v>
      </c>
      <c r="AQ3702" s="261" t="e">
        <f t="shared" si="684"/>
        <v>#N/A</v>
      </c>
      <c r="BB3702">
        <f t="shared" si="687"/>
        <v>0</v>
      </c>
      <c r="BC3702">
        <f t="shared" si="685"/>
        <v>0</v>
      </c>
      <c r="BD3702" s="28">
        <f t="shared" si="686"/>
        <v>0</v>
      </c>
    </row>
    <row r="3703" spans="37:56" x14ac:dyDescent="0.25">
      <c r="AK3703">
        <v>0</v>
      </c>
      <c r="AL3703" t="e">
        <f t="shared" si="679"/>
        <v>#N/A</v>
      </c>
      <c r="AM3703" t="e">
        <f t="shared" si="680"/>
        <v>#N/A</v>
      </c>
      <c r="AN3703" t="e">
        <f t="shared" si="681"/>
        <v>#N/A</v>
      </c>
      <c r="AO3703" s="261" t="e">
        <f t="shared" si="682"/>
        <v>#N/A</v>
      </c>
      <c r="AP3703" s="261" t="e">
        <f t="shared" si="683"/>
        <v>#N/A</v>
      </c>
      <c r="AQ3703" s="261" t="e">
        <f t="shared" si="684"/>
        <v>#N/A</v>
      </c>
      <c r="BB3703">
        <f t="shared" si="687"/>
        <v>0</v>
      </c>
      <c r="BC3703">
        <f t="shared" si="685"/>
        <v>0</v>
      </c>
      <c r="BD3703" s="28">
        <f t="shared" si="686"/>
        <v>0</v>
      </c>
    </row>
    <row r="3704" spans="37:56" x14ac:dyDescent="0.25">
      <c r="AK3704">
        <v>0</v>
      </c>
      <c r="AL3704" t="e">
        <f t="shared" si="679"/>
        <v>#N/A</v>
      </c>
      <c r="AM3704" t="e">
        <f t="shared" si="680"/>
        <v>#N/A</v>
      </c>
      <c r="AN3704" t="e">
        <f t="shared" si="681"/>
        <v>#N/A</v>
      </c>
      <c r="AO3704" s="261" t="e">
        <f t="shared" si="682"/>
        <v>#N/A</v>
      </c>
      <c r="AP3704" s="261" t="e">
        <f t="shared" si="683"/>
        <v>#N/A</v>
      </c>
      <c r="AQ3704" s="261" t="e">
        <f t="shared" si="684"/>
        <v>#N/A</v>
      </c>
      <c r="BB3704">
        <f t="shared" si="687"/>
        <v>0</v>
      </c>
      <c r="BC3704">
        <f t="shared" si="685"/>
        <v>0</v>
      </c>
      <c r="BD3704" s="28">
        <f t="shared" si="686"/>
        <v>0</v>
      </c>
    </row>
    <row r="3705" spans="37:56" x14ac:dyDescent="0.25">
      <c r="AK3705">
        <v>0</v>
      </c>
      <c r="AL3705" t="e">
        <f t="shared" si="679"/>
        <v>#N/A</v>
      </c>
      <c r="AM3705" t="e">
        <f t="shared" si="680"/>
        <v>#N/A</v>
      </c>
      <c r="AN3705" t="e">
        <f t="shared" si="681"/>
        <v>#N/A</v>
      </c>
      <c r="AO3705" s="261" t="e">
        <f t="shared" si="682"/>
        <v>#N/A</v>
      </c>
      <c r="AP3705" s="261" t="e">
        <f t="shared" si="683"/>
        <v>#N/A</v>
      </c>
      <c r="AQ3705" s="261" t="e">
        <f t="shared" si="684"/>
        <v>#N/A</v>
      </c>
      <c r="BB3705">
        <f t="shared" si="687"/>
        <v>0</v>
      </c>
      <c r="BC3705">
        <f t="shared" si="685"/>
        <v>0</v>
      </c>
      <c r="BD3705" s="28">
        <f t="shared" si="686"/>
        <v>0</v>
      </c>
    </row>
    <row r="3706" spans="37:56" x14ac:dyDescent="0.25">
      <c r="AK3706">
        <v>0</v>
      </c>
      <c r="AL3706" t="e">
        <f t="shared" si="679"/>
        <v>#N/A</v>
      </c>
      <c r="AM3706" t="e">
        <f t="shared" si="680"/>
        <v>#N/A</v>
      </c>
      <c r="AN3706" t="e">
        <f t="shared" si="681"/>
        <v>#N/A</v>
      </c>
      <c r="AO3706" s="261" t="e">
        <f t="shared" si="682"/>
        <v>#N/A</v>
      </c>
      <c r="AP3706" s="261" t="e">
        <f t="shared" si="683"/>
        <v>#N/A</v>
      </c>
      <c r="AQ3706" s="261" t="e">
        <f t="shared" si="684"/>
        <v>#N/A</v>
      </c>
      <c r="BB3706">
        <f t="shared" si="687"/>
        <v>0</v>
      </c>
      <c r="BC3706">
        <f t="shared" si="685"/>
        <v>0</v>
      </c>
      <c r="BD3706" s="28">
        <f t="shared" si="686"/>
        <v>0</v>
      </c>
    </row>
    <row r="3707" spans="37:56" x14ac:dyDescent="0.25">
      <c r="AK3707">
        <v>0</v>
      </c>
      <c r="AL3707" t="e">
        <f t="shared" si="679"/>
        <v>#N/A</v>
      </c>
      <c r="AM3707" t="e">
        <f t="shared" si="680"/>
        <v>#N/A</v>
      </c>
      <c r="AN3707" t="e">
        <f t="shared" si="681"/>
        <v>#N/A</v>
      </c>
      <c r="AO3707" s="261" t="e">
        <f t="shared" si="682"/>
        <v>#N/A</v>
      </c>
      <c r="AP3707" s="261" t="e">
        <f t="shared" si="683"/>
        <v>#N/A</v>
      </c>
      <c r="AQ3707" s="261" t="e">
        <f t="shared" si="684"/>
        <v>#N/A</v>
      </c>
      <c r="BB3707">
        <f t="shared" si="687"/>
        <v>0</v>
      </c>
      <c r="BC3707">
        <f t="shared" si="685"/>
        <v>0</v>
      </c>
      <c r="BD3707" s="28">
        <f t="shared" si="686"/>
        <v>0</v>
      </c>
    </row>
    <row r="3708" spans="37:56" x14ac:dyDescent="0.25">
      <c r="AK3708">
        <v>0</v>
      </c>
      <c r="AL3708" t="e">
        <f t="shared" si="679"/>
        <v>#N/A</v>
      </c>
      <c r="AM3708" t="e">
        <f t="shared" si="680"/>
        <v>#N/A</v>
      </c>
      <c r="AN3708" t="e">
        <f t="shared" si="681"/>
        <v>#N/A</v>
      </c>
      <c r="AO3708" s="261" t="e">
        <f t="shared" si="682"/>
        <v>#N/A</v>
      </c>
      <c r="AP3708" s="261" t="e">
        <f t="shared" si="683"/>
        <v>#N/A</v>
      </c>
      <c r="AQ3708" s="261" t="e">
        <f t="shared" si="684"/>
        <v>#N/A</v>
      </c>
      <c r="BB3708">
        <f t="shared" si="687"/>
        <v>0</v>
      </c>
      <c r="BC3708">
        <f t="shared" si="685"/>
        <v>0</v>
      </c>
      <c r="BD3708" s="28">
        <f t="shared" si="686"/>
        <v>0</v>
      </c>
    </row>
    <row r="3709" spans="37:56" x14ac:dyDescent="0.25">
      <c r="AK3709">
        <v>0</v>
      </c>
      <c r="AL3709" t="e">
        <f t="shared" si="679"/>
        <v>#N/A</v>
      </c>
      <c r="AM3709" t="e">
        <f t="shared" si="680"/>
        <v>#N/A</v>
      </c>
      <c r="AN3709" t="e">
        <f t="shared" si="681"/>
        <v>#N/A</v>
      </c>
      <c r="AO3709" s="261" t="e">
        <f t="shared" si="682"/>
        <v>#N/A</v>
      </c>
      <c r="AP3709" s="261" t="e">
        <f t="shared" si="683"/>
        <v>#N/A</v>
      </c>
      <c r="AQ3709" s="261" t="e">
        <f t="shared" si="684"/>
        <v>#N/A</v>
      </c>
      <c r="BB3709">
        <f t="shared" si="687"/>
        <v>0</v>
      </c>
      <c r="BC3709">
        <f t="shared" si="685"/>
        <v>0</v>
      </c>
      <c r="BD3709" s="28">
        <f t="shared" si="686"/>
        <v>0</v>
      </c>
    </row>
    <row r="3710" spans="37:56" x14ac:dyDescent="0.25">
      <c r="AK3710">
        <v>0</v>
      </c>
      <c r="AL3710" t="e">
        <f t="shared" si="679"/>
        <v>#N/A</v>
      </c>
      <c r="AM3710" t="e">
        <f t="shared" si="680"/>
        <v>#N/A</v>
      </c>
      <c r="AN3710" t="e">
        <f t="shared" si="681"/>
        <v>#N/A</v>
      </c>
      <c r="AO3710" s="261" t="e">
        <f t="shared" si="682"/>
        <v>#N/A</v>
      </c>
      <c r="AP3710" s="261" t="e">
        <f t="shared" si="683"/>
        <v>#N/A</v>
      </c>
      <c r="AQ3710" s="261" t="e">
        <f t="shared" si="684"/>
        <v>#N/A</v>
      </c>
      <c r="BB3710">
        <f t="shared" si="687"/>
        <v>0</v>
      </c>
      <c r="BC3710">
        <f t="shared" si="685"/>
        <v>0</v>
      </c>
      <c r="BD3710" s="28">
        <f t="shared" si="686"/>
        <v>0</v>
      </c>
    </row>
    <row r="3711" spans="37:56" x14ac:dyDescent="0.25">
      <c r="AK3711">
        <v>0</v>
      </c>
      <c r="AL3711" t="e">
        <f t="shared" si="679"/>
        <v>#N/A</v>
      </c>
      <c r="AM3711" t="e">
        <f t="shared" si="680"/>
        <v>#N/A</v>
      </c>
      <c r="AN3711" t="e">
        <f t="shared" si="681"/>
        <v>#N/A</v>
      </c>
      <c r="AO3711" s="261" t="e">
        <f t="shared" si="682"/>
        <v>#N/A</v>
      </c>
      <c r="AP3711" s="261" t="e">
        <f t="shared" si="683"/>
        <v>#N/A</v>
      </c>
      <c r="AQ3711" s="261" t="e">
        <f t="shared" si="684"/>
        <v>#N/A</v>
      </c>
      <c r="BB3711">
        <f t="shared" si="687"/>
        <v>0</v>
      </c>
      <c r="BC3711">
        <f t="shared" si="685"/>
        <v>0</v>
      </c>
      <c r="BD3711" s="28">
        <f t="shared" si="686"/>
        <v>0</v>
      </c>
    </row>
    <row r="3712" spans="37:56" x14ac:dyDescent="0.25">
      <c r="AK3712">
        <v>0</v>
      </c>
      <c r="AL3712" t="e">
        <f t="shared" si="679"/>
        <v>#N/A</v>
      </c>
      <c r="AM3712" t="e">
        <f t="shared" si="680"/>
        <v>#N/A</v>
      </c>
      <c r="AN3712" t="e">
        <f t="shared" si="681"/>
        <v>#N/A</v>
      </c>
      <c r="AO3712" s="261" t="e">
        <f t="shared" si="682"/>
        <v>#N/A</v>
      </c>
      <c r="AP3712" s="261" t="e">
        <f t="shared" si="683"/>
        <v>#N/A</v>
      </c>
      <c r="AQ3712" s="261" t="e">
        <f t="shared" si="684"/>
        <v>#N/A</v>
      </c>
      <c r="BB3712">
        <f t="shared" si="687"/>
        <v>0</v>
      </c>
      <c r="BC3712">
        <f t="shared" si="685"/>
        <v>0</v>
      </c>
      <c r="BD3712" s="28">
        <f t="shared" si="686"/>
        <v>0</v>
      </c>
    </row>
    <row r="3713" spans="37:56" x14ac:dyDescent="0.25">
      <c r="AK3713">
        <v>0</v>
      </c>
      <c r="AL3713" t="e">
        <f t="shared" si="679"/>
        <v>#N/A</v>
      </c>
      <c r="AM3713" t="e">
        <f t="shared" si="680"/>
        <v>#N/A</v>
      </c>
      <c r="AN3713" t="e">
        <f t="shared" si="681"/>
        <v>#N/A</v>
      </c>
      <c r="AO3713" s="261" t="e">
        <f t="shared" si="682"/>
        <v>#N/A</v>
      </c>
      <c r="AP3713" s="261" t="e">
        <f t="shared" si="683"/>
        <v>#N/A</v>
      </c>
      <c r="AQ3713" s="261" t="e">
        <f t="shared" si="684"/>
        <v>#N/A</v>
      </c>
      <c r="BB3713">
        <f t="shared" si="687"/>
        <v>0</v>
      </c>
      <c r="BC3713">
        <f t="shared" si="685"/>
        <v>0</v>
      </c>
      <c r="BD3713" s="28">
        <f t="shared" si="686"/>
        <v>0</v>
      </c>
    </row>
    <row r="3714" spans="37:56" x14ac:dyDescent="0.25">
      <c r="AK3714">
        <v>0</v>
      </c>
      <c r="AL3714" t="e">
        <f t="shared" si="679"/>
        <v>#N/A</v>
      </c>
      <c r="AM3714" t="e">
        <f t="shared" si="680"/>
        <v>#N/A</v>
      </c>
      <c r="AN3714" t="e">
        <f t="shared" si="681"/>
        <v>#N/A</v>
      </c>
      <c r="AO3714" s="261" t="e">
        <f t="shared" si="682"/>
        <v>#N/A</v>
      </c>
      <c r="AP3714" s="261" t="e">
        <f t="shared" si="683"/>
        <v>#N/A</v>
      </c>
      <c r="AQ3714" s="261" t="e">
        <f t="shared" si="684"/>
        <v>#N/A</v>
      </c>
      <c r="BB3714">
        <f t="shared" si="687"/>
        <v>0</v>
      </c>
      <c r="BC3714">
        <f t="shared" si="685"/>
        <v>0</v>
      </c>
      <c r="BD3714" s="28">
        <f t="shared" si="686"/>
        <v>0</v>
      </c>
    </row>
    <row r="3715" spans="37:56" x14ac:dyDescent="0.25">
      <c r="AK3715">
        <v>0</v>
      </c>
      <c r="AL3715" t="e">
        <f t="shared" ref="AL3715:AL3778" si="688">_xlfn.XLOOKUP(AK3715,A:A,F:F)</f>
        <v>#N/A</v>
      </c>
      <c r="AM3715" t="e">
        <f t="shared" ref="AM3715:AM3778" si="689">_xlfn.XLOOKUP(AK3715,A:A,J:J)</f>
        <v>#N/A</v>
      </c>
      <c r="AN3715" t="e">
        <f t="shared" ref="AN3715:AN3778" si="690">_xlfn.XLOOKUP(AK3715,A:A,M:M)+_xlfn.XLOOKUP(AK3715,A:A,N:N)</f>
        <v>#N/A</v>
      </c>
      <c r="AO3715" s="261" t="e">
        <f t="shared" ref="AO3715:AO3778" si="691">_xlfn.XLOOKUP(AK3715,A:A,AG:AG)</f>
        <v>#N/A</v>
      </c>
      <c r="AP3715" s="261" t="e">
        <f t="shared" ref="AP3715:AP3778" si="692">_xlfn.XLOOKUP(AK3715,A:A,AD:AD)</f>
        <v>#N/A</v>
      </c>
      <c r="AQ3715" s="261" t="e">
        <f t="shared" ref="AQ3715:AQ3778" si="693">_xlfn.XLOOKUP(AK3715,A:A,AE:AE)</f>
        <v>#N/A</v>
      </c>
      <c r="BB3715">
        <f t="shared" si="687"/>
        <v>0</v>
      </c>
      <c r="BC3715">
        <f t="shared" ref="BC3715:BC3778" si="694">_xlfn.XLOOKUP(BA3715,A:A,J:J)</f>
        <v>0</v>
      </c>
      <c r="BD3715" s="28">
        <f t="shared" ref="BD3715:BD3778" si="695">_xlfn.XLOOKUP(BA3715,A:A,M:M)+_xlfn.XLOOKUP(BA3715,A:A,N:N)</f>
        <v>0</v>
      </c>
    </row>
    <row r="3716" spans="37:56" x14ac:dyDescent="0.25">
      <c r="AK3716">
        <v>0</v>
      </c>
      <c r="AL3716" t="e">
        <f t="shared" si="688"/>
        <v>#N/A</v>
      </c>
      <c r="AM3716" t="e">
        <f t="shared" si="689"/>
        <v>#N/A</v>
      </c>
      <c r="AN3716" t="e">
        <f t="shared" si="690"/>
        <v>#N/A</v>
      </c>
      <c r="AO3716" s="261" t="e">
        <f t="shared" si="691"/>
        <v>#N/A</v>
      </c>
      <c r="AP3716" s="261" t="e">
        <f t="shared" si="692"/>
        <v>#N/A</v>
      </c>
      <c r="AQ3716" s="261" t="e">
        <f t="shared" si="693"/>
        <v>#N/A</v>
      </c>
      <c r="BB3716">
        <f t="shared" si="687"/>
        <v>0</v>
      </c>
      <c r="BC3716">
        <f t="shared" si="694"/>
        <v>0</v>
      </c>
      <c r="BD3716" s="28">
        <f t="shared" si="695"/>
        <v>0</v>
      </c>
    </row>
    <row r="3717" spans="37:56" x14ac:dyDescent="0.25">
      <c r="AK3717">
        <v>0</v>
      </c>
      <c r="AL3717" t="e">
        <f t="shared" si="688"/>
        <v>#N/A</v>
      </c>
      <c r="AM3717" t="e">
        <f t="shared" si="689"/>
        <v>#N/A</v>
      </c>
      <c r="AN3717" t="e">
        <f t="shared" si="690"/>
        <v>#N/A</v>
      </c>
      <c r="AO3717" s="261" t="e">
        <f t="shared" si="691"/>
        <v>#N/A</v>
      </c>
      <c r="AP3717" s="261" t="e">
        <f t="shared" si="692"/>
        <v>#N/A</v>
      </c>
      <c r="AQ3717" s="261" t="e">
        <f t="shared" si="693"/>
        <v>#N/A</v>
      </c>
      <c r="BB3717">
        <f t="shared" si="687"/>
        <v>0</v>
      </c>
      <c r="BC3717">
        <f t="shared" si="694"/>
        <v>0</v>
      </c>
      <c r="BD3717" s="28">
        <f t="shared" si="695"/>
        <v>0</v>
      </c>
    </row>
    <row r="3718" spans="37:56" x14ac:dyDescent="0.25">
      <c r="AK3718">
        <v>0</v>
      </c>
      <c r="AL3718" t="e">
        <f t="shared" si="688"/>
        <v>#N/A</v>
      </c>
      <c r="AM3718" t="e">
        <f t="shared" si="689"/>
        <v>#N/A</v>
      </c>
      <c r="AN3718" t="e">
        <f t="shared" si="690"/>
        <v>#N/A</v>
      </c>
      <c r="AO3718" s="261" t="e">
        <f t="shared" si="691"/>
        <v>#N/A</v>
      </c>
      <c r="AP3718" s="261" t="e">
        <f t="shared" si="692"/>
        <v>#N/A</v>
      </c>
      <c r="AQ3718" s="261" t="e">
        <f t="shared" si="693"/>
        <v>#N/A</v>
      </c>
      <c r="BB3718">
        <f t="shared" ref="BB3718:BB3781" si="696">_xlfn.XLOOKUP(BA3718,A:A,E:E)</f>
        <v>0</v>
      </c>
      <c r="BC3718">
        <f t="shared" si="694"/>
        <v>0</v>
      </c>
      <c r="BD3718" s="28">
        <f t="shared" si="695"/>
        <v>0</v>
      </c>
    </row>
    <row r="3719" spans="37:56" x14ac:dyDescent="0.25">
      <c r="AK3719">
        <v>0</v>
      </c>
      <c r="AL3719" t="e">
        <f t="shared" si="688"/>
        <v>#N/A</v>
      </c>
      <c r="AM3719" t="e">
        <f t="shared" si="689"/>
        <v>#N/A</v>
      </c>
      <c r="AN3719" t="e">
        <f t="shared" si="690"/>
        <v>#N/A</v>
      </c>
      <c r="AO3719" s="261" t="e">
        <f t="shared" si="691"/>
        <v>#N/A</v>
      </c>
      <c r="AP3719" s="261" t="e">
        <f t="shared" si="692"/>
        <v>#N/A</v>
      </c>
      <c r="AQ3719" s="261" t="e">
        <f t="shared" si="693"/>
        <v>#N/A</v>
      </c>
      <c r="BB3719">
        <f t="shared" si="696"/>
        <v>0</v>
      </c>
      <c r="BC3719">
        <f t="shared" si="694"/>
        <v>0</v>
      </c>
      <c r="BD3719" s="28">
        <f t="shared" si="695"/>
        <v>0</v>
      </c>
    </row>
    <row r="3720" spans="37:56" x14ac:dyDescent="0.25">
      <c r="AK3720">
        <v>0</v>
      </c>
      <c r="AL3720" t="e">
        <f t="shared" si="688"/>
        <v>#N/A</v>
      </c>
      <c r="AM3720" t="e">
        <f t="shared" si="689"/>
        <v>#N/A</v>
      </c>
      <c r="AN3720" t="e">
        <f t="shared" si="690"/>
        <v>#N/A</v>
      </c>
      <c r="AO3720" s="261" t="e">
        <f t="shared" si="691"/>
        <v>#N/A</v>
      </c>
      <c r="AP3720" s="261" t="e">
        <f t="shared" si="692"/>
        <v>#N/A</v>
      </c>
      <c r="AQ3720" s="261" t="e">
        <f t="shared" si="693"/>
        <v>#N/A</v>
      </c>
      <c r="BB3720">
        <f t="shared" si="696"/>
        <v>0</v>
      </c>
      <c r="BC3720">
        <f t="shared" si="694"/>
        <v>0</v>
      </c>
      <c r="BD3720" s="28">
        <f t="shared" si="695"/>
        <v>0</v>
      </c>
    </row>
    <row r="3721" spans="37:56" x14ac:dyDescent="0.25">
      <c r="AK3721">
        <v>0</v>
      </c>
      <c r="AL3721" t="e">
        <f t="shared" si="688"/>
        <v>#N/A</v>
      </c>
      <c r="AM3721" t="e">
        <f t="shared" si="689"/>
        <v>#N/A</v>
      </c>
      <c r="AN3721" t="e">
        <f t="shared" si="690"/>
        <v>#N/A</v>
      </c>
      <c r="AO3721" s="261" t="e">
        <f t="shared" si="691"/>
        <v>#N/A</v>
      </c>
      <c r="AP3721" s="261" t="e">
        <f t="shared" si="692"/>
        <v>#N/A</v>
      </c>
      <c r="AQ3721" s="261" t="e">
        <f t="shared" si="693"/>
        <v>#N/A</v>
      </c>
      <c r="BB3721">
        <f t="shared" si="696"/>
        <v>0</v>
      </c>
      <c r="BC3721">
        <f t="shared" si="694"/>
        <v>0</v>
      </c>
      <c r="BD3721" s="28">
        <f t="shared" si="695"/>
        <v>0</v>
      </c>
    </row>
    <row r="3722" spans="37:56" x14ac:dyDescent="0.25">
      <c r="AK3722">
        <v>0</v>
      </c>
      <c r="AL3722" t="e">
        <f t="shared" si="688"/>
        <v>#N/A</v>
      </c>
      <c r="AM3722" t="e">
        <f t="shared" si="689"/>
        <v>#N/A</v>
      </c>
      <c r="AN3722" t="e">
        <f t="shared" si="690"/>
        <v>#N/A</v>
      </c>
      <c r="AO3722" s="261" t="e">
        <f t="shared" si="691"/>
        <v>#N/A</v>
      </c>
      <c r="AP3722" s="261" t="e">
        <f t="shared" si="692"/>
        <v>#N/A</v>
      </c>
      <c r="AQ3722" s="261" t="e">
        <f t="shared" si="693"/>
        <v>#N/A</v>
      </c>
      <c r="BB3722">
        <f t="shared" si="696"/>
        <v>0</v>
      </c>
      <c r="BC3722">
        <f t="shared" si="694"/>
        <v>0</v>
      </c>
      <c r="BD3722" s="28">
        <f t="shared" si="695"/>
        <v>0</v>
      </c>
    </row>
    <row r="3723" spans="37:56" x14ac:dyDescent="0.25">
      <c r="AK3723">
        <v>0</v>
      </c>
      <c r="AL3723" t="e">
        <f t="shared" si="688"/>
        <v>#N/A</v>
      </c>
      <c r="AM3723" t="e">
        <f t="shared" si="689"/>
        <v>#N/A</v>
      </c>
      <c r="AN3723" t="e">
        <f t="shared" si="690"/>
        <v>#N/A</v>
      </c>
      <c r="AO3723" s="261" t="e">
        <f t="shared" si="691"/>
        <v>#N/A</v>
      </c>
      <c r="AP3723" s="261" t="e">
        <f t="shared" si="692"/>
        <v>#N/A</v>
      </c>
      <c r="AQ3723" s="261" t="e">
        <f t="shared" si="693"/>
        <v>#N/A</v>
      </c>
      <c r="BB3723">
        <f t="shared" si="696"/>
        <v>0</v>
      </c>
      <c r="BC3723">
        <f t="shared" si="694"/>
        <v>0</v>
      </c>
      <c r="BD3723" s="28">
        <f t="shared" si="695"/>
        <v>0</v>
      </c>
    </row>
    <row r="3724" spans="37:56" x14ac:dyDescent="0.25">
      <c r="AK3724">
        <v>0</v>
      </c>
      <c r="AL3724" t="e">
        <f t="shared" si="688"/>
        <v>#N/A</v>
      </c>
      <c r="AM3724" t="e">
        <f t="shared" si="689"/>
        <v>#N/A</v>
      </c>
      <c r="AN3724" t="e">
        <f t="shared" si="690"/>
        <v>#N/A</v>
      </c>
      <c r="AO3724" s="261" t="e">
        <f t="shared" si="691"/>
        <v>#N/A</v>
      </c>
      <c r="AP3724" s="261" t="e">
        <f t="shared" si="692"/>
        <v>#N/A</v>
      </c>
      <c r="AQ3724" s="261" t="e">
        <f t="shared" si="693"/>
        <v>#N/A</v>
      </c>
      <c r="BB3724">
        <f t="shared" si="696"/>
        <v>0</v>
      </c>
      <c r="BC3724">
        <f t="shared" si="694"/>
        <v>0</v>
      </c>
      <c r="BD3724" s="28">
        <f t="shared" si="695"/>
        <v>0</v>
      </c>
    </row>
    <row r="3725" spans="37:56" x14ac:dyDescent="0.25">
      <c r="AK3725">
        <v>0</v>
      </c>
      <c r="AL3725" t="e">
        <f t="shared" si="688"/>
        <v>#N/A</v>
      </c>
      <c r="AM3725" t="e">
        <f t="shared" si="689"/>
        <v>#N/A</v>
      </c>
      <c r="AN3725" t="e">
        <f t="shared" si="690"/>
        <v>#N/A</v>
      </c>
      <c r="AO3725" s="261" t="e">
        <f t="shared" si="691"/>
        <v>#N/A</v>
      </c>
      <c r="AP3725" s="261" t="e">
        <f t="shared" si="692"/>
        <v>#N/A</v>
      </c>
      <c r="AQ3725" s="261" t="e">
        <f t="shared" si="693"/>
        <v>#N/A</v>
      </c>
      <c r="BB3725">
        <f t="shared" si="696"/>
        <v>0</v>
      </c>
      <c r="BC3725">
        <f t="shared" si="694"/>
        <v>0</v>
      </c>
      <c r="BD3725" s="28">
        <f t="shared" si="695"/>
        <v>0</v>
      </c>
    </row>
    <row r="3726" spans="37:56" x14ac:dyDescent="0.25">
      <c r="AK3726">
        <v>0</v>
      </c>
      <c r="AL3726" t="e">
        <f t="shared" si="688"/>
        <v>#N/A</v>
      </c>
      <c r="AM3726" t="e">
        <f t="shared" si="689"/>
        <v>#N/A</v>
      </c>
      <c r="AN3726" t="e">
        <f t="shared" si="690"/>
        <v>#N/A</v>
      </c>
      <c r="AO3726" s="261" t="e">
        <f t="shared" si="691"/>
        <v>#N/A</v>
      </c>
      <c r="AP3726" s="261" t="e">
        <f t="shared" si="692"/>
        <v>#N/A</v>
      </c>
      <c r="AQ3726" s="261" t="e">
        <f t="shared" si="693"/>
        <v>#N/A</v>
      </c>
      <c r="BB3726">
        <f t="shared" si="696"/>
        <v>0</v>
      </c>
      <c r="BC3726">
        <f t="shared" si="694"/>
        <v>0</v>
      </c>
      <c r="BD3726" s="28">
        <f t="shared" si="695"/>
        <v>0</v>
      </c>
    </row>
    <row r="3727" spans="37:56" x14ac:dyDescent="0.25">
      <c r="AK3727">
        <v>0</v>
      </c>
      <c r="AL3727" t="e">
        <f t="shared" si="688"/>
        <v>#N/A</v>
      </c>
      <c r="AM3727" t="e">
        <f t="shared" si="689"/>
        <v>#N/A</v>
      </c>
      <c r="AN3727" t="e">
        <f t="shared" si="690"/>
        <v>#N/A</v>
      </c>
      <c r="AO3727" s="261" t="e">
        <f t="shared" si="691"/>
        <v>#N/A</v>
      </c>
      <c r="AP3727" s="261" t="e">
        <f t="shared" si="692"/>
        <v>#N/A</v>
      </c>
      <c r="AQ3727" s="261" t="e">
        <f t="shared" si="693"/>
        <v>#N/A</v>
      </c>
      <c r="BB3727">
        <f t="shared" si="696"/>
        <v>0</v>
      </c>
      <c r="BC3727">
        <f t="shared" si="694"/>
        <v>0</v>
      </c>
      <c r="BD3727" s="28">
        <f t="shared" si="695"/>
        <v>0</v>
      </c>
    </row>
    <row r="3728" spans="37:56" x14ac:dyDescent="0.25">
      <c r="AK3728">
        <v>0</v>
      </c>
      <c r="AL3728" t="e">
        <f t="shared" si="688"/>
        <v>#N/A</v>
      </c>
      <c r="AM3728" t="e">
        <f t="shared" si="689"/>
        <v>#N/A</v>
      </c>
      <c r="AN3728" t="e">
        <f t="shared" si="690"/>
        <v>#N/A</v>
      </c>
      <c r="AO3728" s="261" t="e">
        <f t="shared" si="691"/>
        <v>#N/A</v>
      </c>
      <c r="AP3728" s="261" t="e">
        <f t="shared" si="692"/>
        <v>#N/A</v>
      </c>
      <c r="AQ3728" s="261" t="e">
        <f t="shared" si="693"/>
        <v>#N/A</v>
      </c>
      <c r="BB3728">
        <f t="shared" si="696"/>
        <v>0</v>
      </c>
      <c r="BC3728">
        <f t="shared" si="694"/>
        <v>0</v>
      </c>
      <c r="BD3728" s="28">
        <f t="shared" si="695"/>
        <v>0</v>
      </c>
    </row>
    <row r="3729" spans="37:56" x14ac:dyDescent="0.25">
      <c r="AK3729">
        <v>0</v>
      </c>
      <c r="AL3729" t="e">
        <f t="shared" si="688"/>
        <v>#N/A</v>
      </c>
      <c r="AM3729" t="e">
        <f t="shared" si="689"/>
        <v>#N/A</v>
      </c>
      <c r="AN3729" t="e">
        <f t="shared" si="690"/>
        <v>#N/A</v>
      </c>
      <c r="AO3729" s="261" t="e">
        <f t="shared" si="691"/>
        <v>#N/A</v>
      </c>
      <c r="AP3729" s="261" t="e">
        <f t="shared" si="692"/>
        <v>#N/A</v>
      </c>
      <c r="AQ3729" s="261" t="e">
        <f t="shared" si="693"/>
        <v>#N/A</v>
      </c>
      <c r="BB3729">
        <f t="shared" si="696"/>
        <v>0</v>
      </c>
      <c r="BC3729">
        <f t="shared" si="694"/>
        <v>0</v>
      </c>
      <c r="BD3729" s="28">
        <f t="shared" si="695"/>
        <v>0</v>
      </c>
    </row>
    <row r="3730" spans="37:56" x14ac:dyDescent="0.25">
      <c r="AK3730">
        <v>0</v>
      </c>
      <c r="AL3730" t="e">
        <f t="shared" si="688"/>
        <v>#N/A</v>
      </c>
      <c r="AM3730" t="e">
        <f t="shared" si="689"/>
        <v>#N/A</v>
      </c>
      <c r="AN3730" t="e">
        <f t="shared" si="690"/>
        <v>#N/A</v>
      </c>
      <c r="AO3730" s="261" t="e">
        <f t="shared" si="691"/>
        <v>#N/A</v>
      </c>
      <c r="AP3730" s="261" t="e">
        <f t="shared" si="692"/>
        <v>#N/A</v>
      </c>
      <c r="AQ3730" s="261" t="e">
        <f t="shared" si="693"/>
        <v>#N/A</v>
      </c>
      <c r="BB3730">
        <f t="shared" si="696"/>
        <v>0</v>
      </c>
      <c r="BC3730">
        <f t="shared" si="694"/>
        <v>0</v>
      </c>
      <c r="BD3730" s="28">
        <f t="shared" si="695"/>
        <v>0</v>
      </c>
    </row>
    <row r="3731" spans="37:56" x14ac:dyDescent="0.25">
      <c r="AK3731">
        <v>0</v>
      </c>
      <c r="AL3731" t="e">
        <f t="shared" si="688"/>
        <v>#N/A</v>
      </c>
      <c r="AM3731" t="e">
        <f t="shared" si="689"/>
        <v>#N/A</v>
      </c>
      <c r="AN3731" t="e">
        <f t="shared" si="690"/>
        <v>#N/A</v>
      </c>
      <c r="AO3731" s="261" t="e">
        <f t="shared" si="691"/>
        <v>#N/A</v>
      </c>
      <c r="AP3731" s="261" t="e">
        <f t="shared" si="692"/>
        <v>#N/A</v>
      </c>
      <c r="AQ3731" s="261" t="e">
        <f t="shared" si="693"/>
        <v>#N/A</v>
      </c>
      <c r="BB3731">
        <f t="shared" si="696"/>
        <v>0</v>
      </c>
      <c r="BC3731">
        <f t="shared" si="694"/>
        <v>0</v>
      </c>
      <c r="BD3731" s="28">
        <f t="shared" si="695"/>
        <v>0</v>
      </c>
    </row>
    <row r="3732" spans="37:56" x14ac:dyDescent="0.25">
      <c r="AK3732">
        <v>0</v>
      </c>
      <c r="AL3732" t="e">
        <f t="shared" si="688"/>
        <v>#N/A</v>
      </c>
      <c r="AM3732" t="e">
        <f t="shared" si="689"/>
        <v>#N/A</v>
      </c>
      <c r="AN3732" t="e">
        <f t="shared" si="690"/>
        <v>#N/A</v>
      </c>
      <c r="AO3732" s="261" t="e">
        <f t="shared" si="691"/>
        <v>#N/A</v>
      </c>
      <c r="AP3732" s="261" t="e">
        <f t="shared" si="692"/>
        <v>#N/A</v>
      </c>
      <c r="AQ3732" s="261" t="e">
        <f t="shared" si="693"/>
        <v>#N/A</v>
      </c>
      <c r="BB3732">
        <f t="shared" si="696"/>
        <v>0</v>
      </c>
      <c r="BC3732">
        <f t="shared" si="694"/>
        <v>0</v>
      </c>
      <c r="BD3732" s="28">
        <f t="shared" si="695"/>
        <v>0</v>
      </c>
    </row>
    <row r="3733" spans="37:56" x14ac:dyDescent="0.25">
      <c r="AK3733">
        <v>0</v>
      </c>
      <c r="AL3733" t="e">
        <f t="shared" si="688"/>
        <v>#N/A</v>
      </c>
      <c r="AM3733" t="e">
        <f t="shared" si="689"/>
        <v>#N/A</v>
      </c>
      <c r="AN3733" t="e">
        <f t="shared" si="690"/>
        <v>#N/A</v>
      </c>
      <c r="AO3733" s="261" t="e">
        <f t="shared" si="691"/>
        <v>#N/A</v>
      </c>
      <c r="AP3733" s="261" t="e">
        <f t="shared" si="692"/>
        <v>#N/A</v>
      </c>
      <c r="AQ3733" s="261" t="e">
        <f t="shared" si="693"/>
        <v>#N/A</v>
      </c>
      <c r="BB3733">
        <f t="shared" si="696"/>
        <v>0</v>
      </c>
      <c r="BC3733">
        <f t="shared" si="694"/>
        <v>0</v>
      </c>
      <c r="BD3733" s="28">
        <f t="shared" si="695"/>
        <v>0</v>
      </c>
    </row>
    <row r="3734" spans="37:56" x14ac:dyDescent="0.25">
      <c r="AK3734">
        <v>0</v>
      </c>
      <c r="AL3734" t="e">
        <f t="shared" si="688"/>
        <v>#N/A</v>
      </c>
      <c r="AM3734" t="e">
        <f t="shared" si="689"/>
        <v>#N/A</v>
      </c>
      <c r="AN3734" t="e">
        <f t="shared" si="690"/>
        <v>#N/A</v>
      </c>
      <c r="AO3734" s="261" t="e">
        <f t="shared" si="691"/>
        <v>#N/A</v>
      </c>
      <c r="AP3734" s="261" t="e">
        <f t="shared" si="692"/>
        <v>#N/A</v>
      </c>
      <c r="AQ3734" s="261" t="e">
        <f t="shared" si="693"/>
        <v>#N/A</v>
      </c>
      <c r="BB3734">
        <f t="shared" si="696"/>
        <v>0</v>
      </c>
      <c r="BC3734">
        <f t="shared" si="694"/>
        <v>0</v>
      </c>
      <c r="BD3734" s="28">
        <f t="shared" si="695"/>
        <v>0</v>
      </c>
    </row>
    <row r="3735" spans="37:56" x14ac:dyDescent="0.25">
      <c r="AK3735">
        <v>0</v>
      </c>
      <c r="AL3735" t="e">
        <f t="shared" si="688"/>
        <v>#N/A</v>
      </c>
      <c r="AM3735" t="e">
        <f t="shared" si="689"/>
        <v>#N/A</v>
      </c>
      <c r="AN3735" t="e">
        <f t="shared" si="690"/>
        <v>#N/A</v>
      </c>
      <c r="AO3735" s="261" t="e">
        <f t="shared" si="691"/>
        <v>#N/A</v>
      </c>
      <c r="AP3735" s="261" t="e">
        <f t="shared" si="692"/>
        <v>#N/A</v>
      </c>
      <c r="AQ3735" s="261" t="e">
        <f t="shared" si="693"/>
        <v>#N/A</v>
      </c>
      <c r="BB3735">
        <f t="shared" si="696"/>
        <v>0</v>
      </c>
      <c r="BC3735">
        <f t="shared" si="694"/>
        <v>0</v>
      </c>
      <c r="BD3735" s="28">
        <f t="shared" si="695"/>
        <v>0</v>
      </c>
    </row>
    <row r="3736" spans="37:56" x14ac:dyDescent="0.25">
      <c r="AK3736">
        <v>0</v>
      </c>
      <c r="AL3736" t="e">
        <f t="shared" si="688"/>
        <v>#N/A</v>
      </c>
      <c r="AM3736" t="e">
        <f t="shared" si="689"/>
        <v>#N/A</v>
      </c>
      <c r="AN3736" t="e">
        <f t="shared" si="690"/>
        <v>#N/A</v>
      </c>
      <c r="AO3736" s="261" t="e">
        <f t="shared" si="691"/>
        <v>#N/A</v>
      </c>
      <c r="AP3736" s="261" t="e">
        <f t="shared" si="692"/>
        <v>#N/A</v>
      </c>
      <c r="AQ3736" s="261" t="e">
        <f t="shared" si="693"/>
        <v>#N/A</v>
      </c>
      <c r="BB3736">
        <f t="shared" si="696"/>
        <v>0</v>
      </c>
      <c r="BC3736">
        <f t="shared" si="694"/>
        <v>0</v>
      </c>
      <c r="BD3736" s="28">
        <f t="shared" si="695"/>
        <v>0</v>
      </c>
    </row>
    <row r="3737" spans="37:56" x14ac:dyDescent="0.25">
      <c r="AK3737">
        <v>0</v>
      </c>
      <c r="AL3737" t="e">
        <f t="shared" si="688"/>
        <v>#N/A</v>
      </c>
      <c r="AM3737" t="e">
        <f t="shared" si="689"/>
        <v>#N/A</v>
      </c>
      <c r="AN3737" t="e">
        <f t="shared" si="690"/>
        <v>#N/A</v>
      </c>
      <c r="AO3737" s="261" t="e">
        <f t="shared" si="691"/>
        <v>#N/A</v>
      </c>
      <c r="AP3737" s="261" t="e">
        <f t="shared" si="692"/>
        <v>#N/A</v>
      </c>
      <c r="AQ3737" s="261" t="e">
        <f t="shared" si="693"/>
        <v>#N/A</v>
      </c>
      <c r="BB3737">
        <f t="shared" si="696"/>
        <v>0</v>
      </c>
      <c r="BC3737">
        <f t="shared" si="694"/>
        <v>0</v>
      </c>
      <c r="BD3737" s="28">
        <f t="shared" si="695"/>
        <v>0</v>
      </c>
    </row>
    <row r="3738" spans="37:56" x14ac:dyDescent="0.25">
      <c r="AK3738">
        <v>0</v>
      </c>
      <c r="AL3738" t="e">
        <f t="shared" si="688"/>
        <v>#N/A</v>
      </c>
      <c r="AM3738" t="e">
        <f t="shared" si="689"/>
        <v>#N/A</v>
      </c>
      <c r="AN3738" t="e">
        <f t="shared" si="690"/>
        <v>#N/A</v>
      </c>
      <c r="AO3738" s="261" t="e">
        <f t="shared" si="691"/>
        <v>#N/A</v>
      </c>
      <c r="AP3738" s="261" t="e">
        <f t="shared" si="692"/>
        <v>#N/A</v>
      </c>
      <c r="AQ3738" s="261" t="e">
        <f t="shared" si="693"/>
        <v>#N/A</v>
      </c>
      <c r="BB3738">
        <f t="shared" si="696"/>
        <v>0</v>
      </c>
      <c r="BC3738">
        <f t="shared" si="694"/>
        <v>0</v>
      </c>
      <c r="BD3738" s="28">
        <f t="shared" si="695"/>
        <v>0</v>
      </c>
    </row>
    <row r="3739" spans="37:56" x14ac:dyDescent="0.25">
      <c r="AK3739">
        <v>0</v>
      </c>
      <c r="AL3739" t="e">
        <f t="shared" si="688"/>
        <v>#N/A</v>
      </c>
      <c r="AM3739" t="e">
        <f t="shared" si="689"/>
        <v>#N/A</v>
      </c>
      <c r="AN3739" t="e">
        <f t="shared" si="690"/>
        <v>#N/A</v>
      </c>
      <c r="AO3739" s="261" t="e">
        <f t="shared" si="691"/>
        <v>#N/A</v>
      </c>
      <c r="AP3739" s="261" t="e">
        <f t="shared" si="692"/>
        <v>#N/A</v>
      </c>
      <c r="AQ3739" s="261" t="e">
        <f t="shared" si="693"/>
        <v>#N/A</v>
      </c>
      <c r="BB3739">
        <f t="shared" si="696"/>
        <v>0</v>
      </c>
      <c r="BC3739">
        <f t="shared" si="694"/>
        <v>0</v>
      </c>
      <c r="BD3739" s="28">
        <f t="shared" si="695"/>
        <v>0</v>
      </c>
    </row>
    <row r="3740" spans="37:56" x14ac:dyDescent="0.25">
      <c r="AK3740">
        <v>0</v>
      </c>
      <c r="AL3740" t="e">
        <f t="shared" si="688"/>
        <v>#N/A</v>
      </c>
      <c r="AM3740" t="e">
        <f t="shared" si="689"/>
        <v>#N/A</v>
      </c>
      <c r="AN3740" t="e">
        <f t="shared" si="690"/>
        <v>#N/A</v>
      </c>
      <c r="AO3740" s="261" t="e">
        <f t="shared" si="691"/>
        <v>#N/A</v>
      </c>
      <c r="AP3740" s="261" t="e">
        <f t="shared" si="692"/>
        <v>#N/A</v>
      </c>
      <c r="AQ3740" s="261" t="e">
        <f t="shared" si="693"/>
        <v>#N/A</v>
      </c>
      <c r="BB3740">
        <f t="shared" si="696"/>
        <v>0</v>
      </c>
      <c r="BC3740">
        <f t="shared" si="694"/>
        <v>0</v>
      </c>
      <c r="BD3740" s="28">
        <f t="shared" si="695"/>
        <v>0</v>
      </c>
    </row>
    <row r="3741" spans="37:56" x14ac:dyDescent="0.25">
      <c r="AK3741">
        <v>0</v>
      </c>
      <c r="AL3741" t="e">
        <f t="shared" si="688"/>
        <v>#N/A</v>
      </c>
      <c r="AM3741" t="e">
        <f t="shared" si="689"/>
        <v>#N/A</v>
      </c>
      <c r="AN3741" t="e">
        <f t="shared" si="690"/>
        <v>#N/A</v>
      </c>
      <c r="AO3741" s="261" t="e">
        <f t="shared" si="691"/>
        <v>#N/A</v>
      </c>
      <c r="AP3741" s="261" t="e">
        <f t="shared" si="692"/>
        <v>#N/A</v>
      </c>
      <c r="AQ3741" s="261" t="e">
        <f t="shared" si="693"/>
        <v>#N/A</v>
      </c>
      <c r="BB3741">
        <f t="shared" si="696"/>
        <v>0</v>
      </c>
      <c r="BC3741">
        <f t="shared" si="694"/>
        <v>0</v>
      </c>
      <c r="BD3741" s="28">
        <f t="shared" si="695"/>
        <v>0</v>
      </c>
    </row>
    <row r="3742" spans="37:56" x14ac:dyDescent="0.25">
      <c r="AK3742">
        <v>0</v>
      </c>
      <c r="AL3742" t="e">
        <f t="shared" si="688"/>
        <v>#N/A</v>
      </c>
      <c r="AM3742" t="e">
        <f t="shared" si="689"/>
        <v>#N/A</v>
      </c>
      <c r="AN3742" t="e">
        <f t="shared" si="690"/>
        <v>#N/A</v>
      </c>
      <c r="AO3742" s="261" t="e">
        <f t="shared" si="691"/>
        <v>#N/A</v>
      </c>
      <c r="AP3742" s="261" t="e">
        <f t="shared" si="692"/>
        <v>#N/A</v>
      </c>
      <c r="AQ3742" s="261" t="e">
        <f t="shared" si="693"/>
        <v>#N/A</v>
      </c>
      <c r="BB3742">
        <f t="shared" si="696"/>
        <v>0</v>
      </c>
      <c r="BC3742">
        <f t="shared" si="694"/>
        <v>0</v>
      </c>
      <c r="BD3742" s="28">
        <f t="shared" si="695"/>
        <v>0</v>
      </c>
    </row>
    <row r="3743" spans="37:56" x14ac:dyDescent="0.25">
      <c r="AK3743">
        <v>0</v>
      </c>
      <c r="AL3743" t="e">
        <f t="shared" si="688"/>
        <v>#N/A</v>
      </c>
      <c r="AM3743" t="e">
        <f t="shared" si="689"/>
        <v>#N/A</v>
      </c>
      <c r="AN3743" t="e">
        <f t="shared" si="690"/>
        <v>#N/A</v>
      </c>
      <c r="AO3743" s="261" t="e">
        <f t="shared" si="691"/>
        <v>#N/A</v>
      </c>
      <c r="AP3743" s="261" t="e">
        <f t="shared" si="692"/>
        <v>#N/A</v>
      </c>
      <c r="AQ3743" s="261" t="e">
        <f t="shared" si="693"/>
        <v>#N/A</v>
      </c>
      <c r="BB3743">
        <f t="shared" si="696"/>
        <v>0</v>
      </c>
      <c r="BC3743">
        <f t="shared" si="694"/>
        <v>0</v>
      </c>
      <c r="BD3743" s="28">
        <f t="shared" si="695"/>
        <v>0</v>
      </c>
    </row>
    <row r="3744" spans="37:56" x14ac:dyDescent="0.25">
      <c r="AK3744">
        <v>0</v>
      </c>
      <c r="AL3744" t="e">
        <f t="shared" si="688"/>
        <v>#N/A</v>
      </c>
      <c r="AM3744" t="e">
        <f t="shared" si="689"/>
        <v>#N/A</v>
      </c>
      <c r="AN3744" t="e">
        <f t="shared" si="690"/>
        <v>#N/A</v>
      </c>
      <c r="AO3744" s="261" t="e">
        <f t="shared" si="691"/>
        <v>#N/A</v>
      </c>
      <c r="AP3744" s="261" t="e">
        <f t="shared" si="692"/>
        <v>#N/A</v>
      </c>
      <c r="AQ3744" s="261" t="e">
        <f t="shared" si="693"/>
        <v>#N/A</v>
      </c>
      <c r="BB3744">
        <f t="shared" si="696"/>
        <v>0</v>
      </c>
      <c r="BC3744">
        <f t="shared" si="694"/>
        <v>0</v>
      </c>
      <c r="BD3744" s="28">
        <f t="shared" si="695"/>
        <v>0</v>
      </c>
    </row>
    <row r="3745" spans="37:56" x14ac:dyDescent="0.25">
      <c r="AK3745">
        <v>0</v>
      </c>
      <c r="AL3745" t="e">
        <f t="shared" si="688"/>
        <v>#N/A</v>
      </c>
      <c r="AM3745" t="e">
        <f t="shared" si="689"/>
        <v>#N/A</v>
      </c>
      <c r="AN3745" t="e">
        <f t="shared" si="690"/>
        <v>#N/A</v>
      </c>
      <c r="AO3745" s="261" t="e">
        <f t="shared" si="691"/>
        <v>#N/A</v>
      </c>
      <c r="AP3745" s="261" t="e">
        <f t="shared" si="692"/>
        <v>#N/A</v>
      </c>
      <c r="AQ3745" s="261" t="e">
        <f t="shared" si="693"/>
        <v>#N/A</v>
      </c>
      <c r="BB3745">
        <f t="shared" si="696"/>
        <v>0</v>
      </c>
      <c r="BC3745">
        <f t="shared" si="694"/>
        <v>0</v>
      </c>
      <c r="BD3745" s="28">
        <f t="shared" si="695"/>
        <v>0</v>
      </c>
    </row>
    <row r="3746" spans="37:56" x14ac:dyDescent="0.25">
      <c r="AK3746">
        <v>0</v>
      </c>
      <c r="AL3746" t="e">
        <f t="shared" si="688"/>
        <v>#N/A</v>
      </c>
      <c r="AM3746" t="e">
        <f t="shared" si="689"/>
        <v>#N/A</v>
      </c>
      <c r="AN3746" t="e">
        <f t="shared" si="690"/>
        <v>#N/A</v>
      </c>
      <c r="AO3746" s="261" t="e">
        <f t="shared" si="691"/>
        <v>#N/A</v>
      </c>
      <c r="AP3746" s="261" t="e">
        <f t="shared" si="692"/>
        <v>#N/A</v>
      </c>
      <c r="AQ3746" s="261" t="e">
        <f t="shared" si="693"/>
        <v>#N/A</v>
      </c>
      <c r="BB3746">
        <f t="shared" si="696"/>
        <v>0</v>
      </c>
      <c r="BC3746">
        <f t="shared" si="694"/>
        <v>0</v>
      </c>
      <c r="BD3746" s="28">
        <f t="shared" si="695"/>
        <v>0</v>
      </c>
    </row>
    <row r="3747" spans="37:56" x14ac:dyDescent="0.25">
      <c r="AK3747">
        <v>0</v>
      </c>
      <c r="AL3747" t="e">
        <f t="shared" si="688"/>
        <v>#N/A</v>
      </c>
      <c r="AM3747" t="e">
        <f t="shared" si="689"/>
        <v>#N/A</v>
      </c>
      <c r="AN3747" t="e">
        <f t="shared" si="690"/>
        <v>#N/A</v>
      </c>
      <c r="AO3747" s="261" t="e">
        <f t="shared" si="691"/>
        <v>#N/A</v>
      </c>
      <c r="AP3747" s="261" t="e">
        <f t="shared" si="692"/>
        <v>#N/A</v>
      </c>
      <c r="AQ3747" s="261" t="e">
        <f t="shared" si="693"/>
        <v>#N/A</v>
      </c>
      <c r="BB3747">
        <f t="shared" si="696"/>
        <v>0</v>
      </c>
      <c r="BC3747">
        <f t="shared" si="694"/>
        <v>0</v>
      </c>
      <c r="BD3747" s="28">
        <f t="shared" si="695"/>
        <v>0</v>
      </c>
    </row>
    <row r="3748" spans="37:56" x14ac:dyDescent="0.25">
      <c r="AK3748">
        <v>0</v>
      </c>
      <c r="AL3748" t="e">
        <f t="shared" si="688"/>
        <v>#N/A</v>
      </c>
      <c r="AM3748" t="e">
        <f t="shared" si="689"/>
        <v>#N/A</v>
      </c>
      <c r="AN3748" t="e">
        <f t="shared" si="690"/>
        <v>#N/A</v>
      </c>
      <c r="AO3748" s="261" t="e">
        <f t="shared" si="691"/>
        <v>#N/A</v>
      </c>
      <c r="AP3748" s="261" t="e">
        <f t="shared" si="692"/>
        <v>#N/A</v>
      </c>
      <c r="AQ3748" s="261" t="e">
        <f t="shared" si="693"/>
        <v>#N/A</v>
      </c>
      <c r="BB3748">
        <f t="shared" si="696"/>
        <v>0</v>
      </c>
      <c r="BC3748">
        <f t="shared" si="694"/>
        <v>0</v>
      </c>
      <c r="BD3748" s="28">
        <f t="shared" si="695"/>
        <v>0</v>
      </c>
    </row>
    <row r="3749" spans="37:56" x14ac:dyDescent="0.25">
      <c r="AK3749">
        <v>0</v>
      </c>
      <c r="AL3749" t="e">
        <f t="shared" si="688"/>
        <v>#N/A</v>
      </c>
      <c r="AM3749" t="e">
        <f t="shared" si="689"/>
        <v>#N/A</v>
      </c>
      <c r="AN3749" t="e">
        <f t="shared" si="690"/>
        <v>#N/A</v>
      </c>
      <c r="AO3749" s="261" t="e">
        <f t="shared" si="691"/>
        <v>#N/A</v>
      </c>
      <c r="AP3749" s="261" t="e">
        <f t="shared" si="692"/>
        <v>#N/A</v>
      </c>
      <c r="AQ3749" s="261" t="e">
        <f t="shared" si="693"/>
        <v>#N/A</v>
      </c>
      <c r="BB3749">
        <f t="shared" si="696"/>
        <v>0</v>
      </c>
      <c r="BC3749">
        <f t="shared" si="694"/>
        <v>0</v>
      </c>
      <c r="BD3749" s="28">
        <f t="shared" si="695"/>
        <v>0</v>
      </c>
    </row>
    <row r="3750" spans="37:56" x14ac:dyDescent="0.25">
      <c r="AK3750">
        <v>0</v>
      </c>
      <c r="AL3750" t="e">
        <f t="shared" si="688"/>
        <v>#N/A</v>
      </c>
      <c r="AM3750" t="e">
        <f t="shared" si="689"/>
        <v>#N/A</v>
      </c>
      <c r="AN3750" t="e">
        <f t="shared" si="690"/>
        <v>#N/A</v>
      </c>
      <c r="AO3750" s="261" t="e">
        <f t="shared" si="691"/>
        <v>#N/A</v>
      </c>
      <c r="AP3750" s="261" t="e">
        <f t="shared" si="692"/>
        <v>#N/A</v>
      </c>
      <c r="AQ3750" s="261" t="e">
        <f t="shared" si="693"/>
        <v>#N/A</v>
      </c>
      <c r="BB3750">
        <f t="shared" si="696"/>
        <v>0</v>
      </c>
      <c r="BC3750">
        <f t="shared" si="694"/>
        <v>0</v>
      </c>
      <c r="BD3750" s="28">
        <f t="shared" si="695"/>
        <v>0</v>
      </c>
    </row>
    <row r="3751" spans="37:56" x14ac:dyDescent="0.25">
      <c r="AK3751">
        <v>0</v>
      </c>
      <c r="AL3751" t="e">
        <f t="shared" si="688"/>
        <v>#N/A</v>
      </c>
      <c r="AM3751" t="e">
        <f t="shared" si="689"/>
        <v>#N/A</v>
      </c>
      <c r="AN3751" t="e">
        <f t="shared" si="690"/>
        <v>#N/A</v>
      </c>
      <c r="AO3751" s="261" t="e">
        <f t="shared" si="691"/>
        <v>#N/A</v>
      </c>
      <c r="AP3751" s="261" t="e">
        <f t="shared" si="692"/>
        <v>#N/A</v>
      </c>
      <c r="AQ3751" s="261" t="e">
        <f t="shared" si="693"/>
        <v>#N/A</v>
      </c>
      <c r="BB3751">
        <f t="shared" si="696"/>
        <v>0</v>
      </c>
      <c r="BC3751">
        <f t="shared" si="694"/>
        <v>0</v>
      </c>
      <c r="BD3751" s="28">
        <f t="shared" si="695"/>
        <v>0</v>
      </c>
    </row>
    <row r="3752" spans="37:56" x14ac:dyDescent="0.25">
      <c r="AK3752">
        <v>0</v>
      </c>
      <c r="AL3752" t="e">
        <f t="shared" si="688"/>
        <v>#N/A</v>
      </c>
      <c r="AM3752" t="e">
        <f t="shared" si="689"/>
        <v>#N/A</v>
      </c>
      <c r="AN3752" t="e">
        <f t="shared" si="690"/>
        <v>#N/A</v>
      </c>
      <c r="AO3752" s="261" t="e">
        <f t="shared" si="691"/>
        <v>#N/A</v>
      </c>
      <c r="AP3752" s="261" t="e">
        <f t="shared" si="692"/>
        <v>#N/A</v>
      </c>
      <c r="AQ3752" s="261" t="e">
        <f t="shared" si="693"/>
        <v>#N/A</v>
      </c>
      <c r="BB3752">
        <f t="shared" si="696"/>
        <v>0</v>
      </c>
      <c r="BC3752">
        <f t="shared" si="694"/>
        <v>0</v>
      </c>
      <c r="BD3752" s="28">
        <f t="shared" si="695"/>
        <v>0</v>
      </c>
    </row>
    <row r="3753" spans="37:56" x14ac:dyDescent="0.25">
      <c r="AK3753">
        <v>0</v>
      </c>
      <c r="AL3753" t="e">
        <f t="shared" si="688"/>
        <v>#N/A</v>
      </c>
      <c r="AM3753" t="e">
        <f t="shared" si="689"/>
        <v>#N/A</v>
      </c>
      <c r="AN3753" t="e">
        <f t="shared" si="690"/>
        <v>#N/A</v>
      </c>
      <c r="AO3753" s="261" t="e">
        <f t="shared" si="691"/>
        <v>#N/A</v>
      </c>
      <c r="AP3753" s="261" t="e">
        <f t="shared" si="692"/>
        <v>#N/A</v>
      </c>
      <c r="AQ3753" s="261" t="e">
        <f t="shared" si="693"/>
        <v>#N/A</v>
      </c>
      <c r="BB3753">
        <f t="shared" si="696"/>
        <v>0</v>
      </c>
      <c r="BC3753">
        <f t="shared" si="694"/>
        <v>0</v>
      </c>
      <c r="BD3753" s="28">
        <f t="shared" si="695"/>
        <v>0</v>
      </c>
    </row>
    <row r="3754" spans="37:56" x14ac:dyDescent="0.25">
      <c r="AK3754">
        <v>0</v>
      </c>
      <c r="AL3754" t="e">
        <f t="shared" si="688"/>
        <v>#N/A</v>
      </c>
      <c r="AM3754" t="e">
        <f t="shared" si="689"/>
        <v>#N/A</v>
      </c>
      <c r="AN3754" t="e">
        <f t="shared" si="690"/>
        <v>#N/A</v>
      </c>
      <c r="AO3754" s="261" t="e">
        <f t="shared" si="691"/>
        <v>#N/A</v>
      </c>
      <c r="AP3754" s="261" t="e">
        <f t="shared" si="692"/>
        <v>#N/A</v>
      </c>
      <c r="AQ3754" s="261" t="e">
        <f t="shared" si="693"/>
        <v>#N/A</v>
      </c>
      <c r="BB3754">
        <f t="shared" si="696"/>
        <v>0</v>
      </c>
      <c r="BC3754">
        <f t="shared" si="694"/>
        <v>0</v>
      </c>
      <c r="BD3754" s="28">
        <f t="shared" si="695"/>
        <v>0</v>
      </c>
    </row>
    <row r="3755" spans="37:56" x14ac:dyDescent="0.25">
      <c r="AK3755">
        <v>0</v>
      </c>
      <c r="AL3755" t="e">
        <f t="shared" si="688"/>
        <v>#N/A</v>
      </c>
      <c r="AM3755" t="e">
        <f t="shared" si="689"/>
        <v>#N/A</v>
      </c>
      <c r="AN3755" t="e">
        <f t="shared" si="690"/>
        <v>#N/A</v>
      </c>
      <c r="AO3755" s="261" t="e">
        <f t="shared" si="691"/>
        <v>#N/A</v>
      </c>
      <c r="AP3755" s="261" t="e">
        <f t="shared" si="692"/>
        <v>#N/A</v>
      </c>
      <c r="AQ3755" s="261" t="e">
        <f t="shared" si="693"/>
        <v>#N/A</v>
      </c>
      <c r="BB3755">
        <f t="shared" si="696"/>
        <v>0</v>
      </c>
      <c r="BC3755">
        <f t="shared" si="694"/>
        <v>0</v>
      </c>
      <c r="BD3755" s="28">
        <f t="shared" si="695"/>
        <v>0</v>
      </c>
    </row>
    <row r="3756" spans="37:56" x14ac:dyDescent="0.25">
      <c r="AK3756">
        <v>0</v>
      </c>
      <c r="AL3756" t="e">
        <f t="shared" si="688"/>
        <v>#N/A</v>
      </c>
      <c r="AM3756" t="e">
        <f t="shared" si="689"/>
        <v>#N/A</v>
      </c>
      <c r="AN3756" t="e">
        <f t="shared" si="690"/>
        <v>#N/A</v>
      </c>
      <c r="AO3756" s="261" t="e">
        <f t="shared" si="691"/>
        <v>#N/A</v>
      </c>
      <c r="AP3756" s="261" t="e">
        <f t="shared" si="692"/>
        <v>#N/A</v>
      </c>
      <c r="AQ3756" s="261" t="e">
        <f t="shared" si="693"/>
        <v>#N/A</v>
      </c>
      <c r="BB3756">
        <f t="shared" si="696"/>
        <v>0</v>
      </c>
      <c r="BC3756">
        <f t="shared" si="694"/>
        <v>0</v>
      </c>
      <c r="BD3756" s="28">
        <f t="shared" si="695"/>
        <v>0</v>
      </c>
    </row>
    <row r="3757" spans="37:56" x14ac:dyDescent="0.25">
      <c r="AK3757">
        <v>0</v>
      </c>
      <c r="AL3757" t="e">
        <f t="shared" si="688"/>
        <v>#N/A</v>
      </c>
      <c r="AM3757" t="e">
        <f t="shared" si="689"/>
        <v>#N/A</v>
      </c>
      <c r="AN3757" t="e">
        <f t="shared" si="690"/>
        <v>#N/A</v>
      </c>
      <c r="AO3757" s="261" t="e">
        <f t="shared" si="691"/>
        <v>#N/A</v>
      </c>
      <c r="AP3757" s="261" t="e">
        <f t="shared" si="692"/>
        <v>#N/A</v>
      </c>
      <c r="AQ3757" s="261" t="e">
        <f t="shared" si="693"/>
        <v>#N/A</v>
      </c>
      <c r="BB3757">
        <f t="shared" si="696"/>
        <v>0</v>
      </c>
      <c r="BC3757">
        <f t="shared" si="694"/>
        <v>0</v>
      </c>
      <c r="BD3757" s="28">
        <f t="shared" si="695"/>
        <v>0</v>
      </c>
    </row>
    <row r="3758" spans="37:56" x14ac:dyDescent="0.25">
      <c r="AK3758">
        <v>0</v>
      </c>
      <c r="AL3758" t="e">
        <f t="shared" si="688"/>
        <v>#N/A</v>
      </c>
      <c r="AM3758" t="e">
        <f t="shared" si="689"/>
        <v>#N/A</v>
      </c>
      <c r="AN3758" t="e">
        <f t="shared" si="690"/>
        <v>#N/A</v>
      </c>
      <c r="AO3758" s="261" t="e">
        <f t="shared" si="691"/>
        <v>#N/A</v>
      </c>
      <c r="AP3758" s="261" t="e">
        <f t="shared" si="692"/>
        <v>#N/A</v>
      </c>
      <c r="AQ3758" s="261" t="e">
        <f t="shared" si="693"/>
        <v>#N/A</v>
      </c>
      <c r="BB3758">
        <f t="shared" si="696"/>
        <v>0</v>
      </c>
      <c r="BC3758">
        <f t="shared" si="694"/>
        <v>0</v>
      </c>
      <c r="BD3758" s="28">
        <f t="shared" si="695"/>
        <v>0</v>
      </c>
    </row>
    <row r="3759" spans="37:56" x14ac:dyDescent="0.25">
      <c r="AK3759">
        <v>0</v>
      </c>
      <c r="AL3759" t="e">
        <f t="shared" si="688"/>
        <v>#N/A</v>
      </c>
      <c r="AM3759" t="e">
        <f t="shared" si="689"/>
        <v>#N/A</v>
      </c>
      <c r="AN3759" t="e">
        <f t="shared" si="690"/>
        <v>#N/A</v>
      </c>
      <c r="AO3759" s="261" t="e">
        <f t="shared" si="691"/>
        <v>#N/A</v>
      </c>
      <c r="AP3759" s="261" t="e">
        <f t="shared" si="692"/>
        <v>#N/A</v>
      </c>
      <c r="AQ3759" s="261" t="e">
        <f t="shared" si="693"/>
        <v>#N/A</v>
      </c>
      <c r="BB3759">
        <f t="shared" si="696"/>
        <v>0</v>
      </c>
      <c r="BC3759">
        <f t="shared" si="694"/>
        <v>0</v>
      </c>
      <c r="BD3759" s="28">
        <f t="shared" si="695"/>
        <v>0</v>
      </c>
    </row>
    <row r="3760" spans="37:56" x14ac:dyDescent="0.25">
      <c r="AK3760">
        <v>0</v>
      </c>
      <c r="AL3760" t="e">
        <f t="shared" si="688"/>
        <v>#N/A</v>
      </c>
      <c r="AM3760" t="e">
        <f t="shared" si="689"/>
        <v>#N/A</v>
      </c>
      <c r="AN3760" t="e">
        <f t="shared" si="690"/>
        <v>#N/A</v>
      </c>
      <c r="AO3760" s="261" t="e">
        <f t="shared" si="691"/>
        <v>#N/A</v>
      </c>
      <c r="AP3760" s="261" t="e">
        <f t="shared" si="692"/>
        <v>#N/A</v>
      </c>
      <c r="AQ3760" s="261" t="e">
        <f t="shared" si="693"/>
        <v>#N/A</v>
      </c>
      <c r="BB3760">
        <f t="shared" si="696"/>
        <v>0</v>
      </c>
      <c r="BC3760">
        <f t="shared" si="694"/>
        <v>0</v>
      </c>
      <c r="BD3760" s="28">
        <f t="shared" si="695"/>
        <v>0</v>
      </c>
    </row>
    <row r="3761" spans="37:56" x14ac:dyDescent="0.25">
      <c r="AK3761">
        <v>0</v>
      </c>
      <c r="AL3761" t="e">
        <f t="shared" si="688"/>
        <v>#N/A</v>
      </c>
      <c r="AM3761" t="e">
        <f t="shared" si="689"/>
        <v>#N/A</v>
      </c>
      <c r="AN3761" t="e">
        <f t="shared" si="690"/>
        <v>#N/A</v>
      </c>
      <c r="AO3761" s="261" t="e">
        <f t="shared" si="691"/>
        <v>#N/A</v>
      </c>
      <c r="AP3761" s="261" t="e">
        <f t="shared" si="692"/>
        <v>#N/A</v>
      </c>
      <c r="AQ3761" s="261" t="e">
        <f t="shared" si="693"/>
        <v>#N/A</v>
      </c>
      <c r="BB3761">
        <f t="shared" si="696"/>
        <v>0</v>
      </c>
      <c r="BC3761">
        <f t="shared" si="694"/>
        <v>0</v>
      </c>
      <c r="BD3761" s="28">
        <f t="shared" si="695"/>
        <v>0</v>
      </c>
    </row>
    <row r="3762" spans="37:56" x14ac:dyDescent="0.25">
      <c r="AK3762">
        <v>0</v>
      </c>
      <c r="AL3762" t="e">
        <f t="shared" si="688"/>
        <v>#N/A</v>
      </c>
      <c r="AM3762" t="e">
        <f t="shared" si="689"/>
        <v>#N/A</v>
      </c>
      <c r="AN3762" t="e">
        <f t="shared" si="690"/>
        <v>#N/A</v>
      </c>
      <c r="AO3762" s="261" t="e">
        <f t="shared" si="691"/>
        <v>#N/A</v>
      </c>
      <c r="AP3762" s="261" t="e">
        <f t="shared" si="692"/>
        <v>#N/A</v>
      </c>
      <c r="AQ3762" s="261" t="e">
        <f t="shared" si="693"/>
        <v>#N/A</v>
      </c>
      <c r="BB3762">
        <f t="shared" si="696"/>
        <v>0</v>
      </c>
      <c r="BC3762">
        <f t="shared" si="694"/>
        <v>0</v>
      </c>
      <c r="BD3762" s="28">
        <f t="shared" si="695"/>
        <v>0</v>
      </c>
    </row>
    <row r="3763" spans="37:56" x14ac:dyDescent="0.25">
      <c r="AK3763">
        <v>0</v>
      </c>
      <c r="AL3763" t="e">
        <f t="shared" si="688"/>
        <v>#N/A</v>
      </c>
      <c r="AM3763" t="e">
        <f t="shared" si="689"/>
        <v>#N/A</v>
      </c>
      <c r="AN3763" t="e">
        <f t="shared" si="690"/>
        <v>#N/A</v>
      </c>
      <c r="AO3763" s="261" t="e">
        <f t="shared" si="691"/>
        <v>#N/A</v>
      </c>
      <c r="AP3763" s="261" t="e">
        <f t="shared" si="692"/>
        <v>#N/A</v>
      </c>
      <c r="AQ3763" s="261" t="e">
        <f t="shared" si="693"/>
        <v>#N/A</v>
      </c>
      <c r="BB3763">
        <f t="shared" si="696"/>
        <v>0</v>
      </c>
      <c r="BC3763">
        <f t="shared" si="694"/>
        <v>0</v>
      </c>
      <c r="BD3763" s="28">
        <f t="shared" si="695"/>
        <v>0</v>
      </c>
    </row>
    <row r="3764" spans="37:56" x14ac:dyDescent="0.25">
      <c r="AK3764">
        <v>0</v>
      </c>
      <c r="AL3764" t="e">
        <f t="shared" si="688"/>
        <v>#N/A</v>
      </c>
      <c r="AM3764" t="e">
        <f t="shared" si="689"/>
        <v>#N/A</v>
      </c>
      <c r="AN3764" t="e">
        <f t="shared" si="690"/>
        <v>#N/A</v>
      </c>
      <c r="AO3764" s="261" t="e">
        <f t="shared" si="691"/>
        <v>#N/A</v>
      </c>
      <c r="AP3764" s="261" t="e">
        <f t="shared" si="692"/>
        <v>#N/A</v>
      </c>
      <c r="AQ3764" s="261" t="e">
        <f t="shared" si="693"/>
        <v>#N/A</v>
      </c>
      <c r="BB3764">
        <f t="shared" si="696"/>
        <v>0</v>
      </c>
      <c r="BC3764">
        <f t="shared" si="694"/>
        <v>0</v>
      </c>
      <c r="BD3764" s="28">
        <f t="shared" si="695"/>
        <v>0</v>
      </c>
    </row>
    <row r="3765" spans="37:56" x14ac:dyDescent="0.25">
      <c r="AK3765">
        <v>0</v>
      </c>
      <c r="AL3765" t="e">
        <f t="shared" si="688"/>
        <v>#N/A</v>
      </c>
      <c r="AM3765" t="e">
        <f t="shared" si="689"/>
        <v>#N/A</v>
      </c>
      <c r="AN3765" t="e">
        <f t="shared" si="690"/>
        <v>#N/A</v>
      </c>
      <c r="AO3765" s="261" t="e">
        <f t="shared" si="691"/>
        <v>#N/A</v>
      </c>
      <c r="AP3765" s="261" t="e">
        <f t="shared" si="692"/>
        <v>#N/A</v>
      </c>
      <c r="AQ3765" s="261" t="e">
        <f t="shared" si="693"/>
        <v>#N/A</v>
      </c>
      <c r="BB3765">
        <f t="shared" si="696"/>
        <v>0</v>
      </c>
      <c r="BC3765">
        <f t="shared" si="694"/>
        <v>0</v>
      </c>
      <c r="BD3765" s="28">
        <f t="shared" si="695"/>
        <v>0</v>
      </c>
    </row>
    <row r="3766" spans="37:56" x14ac:dyDescent="0.25">
      <c r="AK3766">
        <v>0</v>
      </c>
      <c r="AL3766" t="e">
        <f t="shared" si="688"/>
        <v>#N/A</v>
      </c>
      <c r="AM3766" t="e">
        <f t="shared" si="689"/>
        <v>#N/A</v>
      </c>
      <c r="AN3766" t="e">
        <f t="shared" si="690"/>
        <v>#N/A</v>
      </c>
      <c r="AO3766" s="261" t="e">
        <f t="shared" si="691"/>
        <v>#N/A</v>
      </c>
      <c r="AP3766" s="261" t="e">
        <f t="shared" si="692"/>
        <v>#N/A</v>
      </c>
      <c r="AQ3766" s="261" t="e">
        <f t="shared" si="693"/>
        <v>#N/A</v>
      </c>
      <c r="BB3766">
        <f t="shared" si="696"/>
        <v>0</v>
      </c>
      <c r="BC3766">
        <f t="shared" si="694"/>
        <v>0</v>
      </c>
      <c r="BD3766" s="28">
        <f t="shared" si="695"/>
        <v>0</v>
      </c>
    </row>
    <row r="3767" spans="37:56" x14ac:dyDescent="0.25">
      <c r="AK3767">
        <v>0</v>
      </c>
      <c r="AL3767" t="e">
        <f t="shared" si="688"/>
        <v>#N/A</v>
      </c>
      <c r="AM3767" t="e">
        <f t="shared" si="689"/>
        <v>#N/A</v>
      </c>
      <c r="AN3767" t="e">
        <f t="shared" si="690"/>
        <v>#N/A</v>
      </c>
      <c r="AO3767" s="261" t="e">
        <f t="shared" si="691"/>
        <v>#N/A</v>
      </c>
      <c r="AP3767" s="261" t="e">
        <f t="shared" si="692"/>
        <v>#N/A</v>
      </c>
      <c r="AQ3767" s="261" t="e">
        <f t="shared" si="693"/>
        <v>#N/A</v>
      </c>
      <c r="BB3767">
        <f t="shared" si="696"/>
        <v>0</v>
      </c>
      <c r="BC3767">
        <f t="shared" si="694"/>
        <v>0</v>
      </c>
      <c r="BD3767" s="28">
        <f t="shared" si="695"/>
        <v>0</v>
      </c>
    </row>
    <row r="3768" spans="37:56" x14ac:dyDescent="0.25">
      <c r="AK3768">
        <v>0</v>
      </c>
      <c r="AL3768" t="e">
        <f t="shared" si="688"/>
        <v>#N/A</v>
      </c>
      <c r="AM3768" t="e">
        <f t="shared" si="689"/>
        <v>#N/A</v>
      </c>
      <c r="AN3768" t="e">
        <f t="shared" si="690"/>
        <v>#N/A</v>
      </c>
      <c r="AO3768" s="261" t="e">
        <f t="shared" si="691"/>
        <v>#N/A</v>
      </c>
      <c r="AP3768" s="261" t="e">
        <f t="shared" si="692"/>
        <v>#N/A</v>
      </c>
      <c r="AQ3768" s="261" t="e">
        <f t="shared" si="693"/>
        <v>#N/A</v>
      </c>
      <c r="BB3768">
        <f t="shared" si="696"/>
        <v>0</v>
      </c>
      <c r="BC3768">
        <f t="shared" si="694"/>
        <v>0</v>
      </c>
      <c r="BD3768" s="28">
        <f t="shared" si="695"/>
        <v>0</v>
      </c>
    </row>
    <row r="3769" spans="37:56" x14ac:dyDescent="0.25">
      <c r="AK3769">
        <v>0</v>
      </c>
      <c r="AL3769" t="e">
        <f t="shared" si="688"/>
        <v>#N/A</v>
      </c>
      <c r="AM3769" t="e">
        <f t="shared" si="689"/>
        <v>#N/A</v>
      </c>
      <c r="AN3769" t="e">
        <f t="shared" si="690"/>
        <v>#N/A</v>
      </c>
      <c r="AO3769" s="261" t="e">
        <f t="shared" si="691"/>
        <v>#N/A</v>
      </c>
      <c r="AP3769" s="261" t="e">
        <f t="shared" si="692"/>
        <v>#N/A</v>
      </c>
      <c r="AQ3769" s="261" t="e">
        <f t="shared" si="693"/>
        <v>#N/A</v>
      </c>
      <c r="BB3769">
        <f t="shared" si="696"/>
        <v>0</v>
      </c>
      <c r="BC3769">
        <f t="shared" si="694"/>
        <v>0</v>
      </c>
      <c r="BD3769" s="28">
        <f t="shared" si="695"/>
        <v>0</v>
      </c>
    </row>
    <row r="3770" spans="37:56" x14ac:dyDescent="0.25">
      <c r="AK3770">
        <v>0</v>
      </c>
      <c r="AL3770" t="e">
        <f t="shared" si="688"/>
        <v>#N/A</v>
      </c>
      <c r="AM3770" t="e">
        <f t="shared" si="689"/>
        <v>#N/A</v>
      </c>
      <c r="AN3770" t="e">
        <f t="shared" si="690"/>
        <v>#N/A</v>
      </c>
      <c r="AO3770" s="261" t="e">
        <f t="shared" si="691"/>
        <v>#N/A</v>
      </c>
      <c r="AP3770" s="261" t="e">
        <f t="shared" si="692"/>
        <v>#N/A</v>
      </c>
      <c r="AQ3770" s="261" t="e">
        <f t="shared" si="693"/>
        <v>#N/A</v>
      </c>
      <c r="BB3770">
        <f t="shared" si="696"/>
        <v>0</v>
      </c>
      <c r="BC3770">
        <f t="shared" si="694"/>
        <v>0</v>
      </c>
      <c r="BD3770" s="28">
        <f t="shared" si="695"/>
        <v>0</v>
      </c>
    </row>
    <row r="3771" spans="37:56" x14ac:dyDescent="0.25">
      <c r="AK3771">
        <v>0</v>
      </c>
      <c r="AL3771" t="e">
        <f t="shared" si="688"/>
        <v>#N/A</v>
      </c>
      <c r="AM3771" t="e">
        <f t="shared" si="689"/>
        <v>#N/A</v>
      </c>
      <c r="AN3771" t="e">
        <f t="shared" si="690"/>
        <v>#N/A</v>
      </c>
      <c r="AO3771" s="261" t="e">
        <f t="shared" si="691"/>
        <v>#N/A</v>
      </c>
      <c r="AP3771" s="261" t="e">
        <f t="shared" si="692"/>
        <v>#N/A</v>
      </c>
      <c r="AQ3771" s="261" t="e">
        <f t="shared" si="693"/>
        <v>#N/A</v>
      </c>
      <c r="BB3771">
        <f t="shared" si="696"/>
        <v>0</v>
      </c>
      <c r="BC3771">
        <f t="shared" si="694"/>
        <v>0</v>
      </c>
      <c r="BD3771" s="28">
        <f t="shared" si="695"/>
        <v>0</v>
      </c>
    </row>
    <row r="3772" spans="37:56" x14ac:dyDescent="0.25">
      <c r="AK3772">
        <v>0</v>
      </c>
      <c r="AL3772" t="e">
        <f t="shared" si="688"/>
        <v>#N/A</v>
      </c>
      <c r="AM3772" t="e">
        <f t="shared" si="689"/>
        <v>#N/A</v>
      </c>
      <c r="AN3772" t="e">
        <f t="shared" si="690"/>
        <v>#N/A</v>
      </c>
      <c r="AO3772" s="261" t="e">
        <f t="shared" si="691"/>
        <v>#N/A</v>
      </c>
      <c r="AP3772" s="261" t="e">
        <f t="shared" si="692"/>
        <v>#N/A</v>
      </c>
      <c r="AQ3772" s="261" t="e">
        <f t="shared" si="693"/>
        <v>#N/A</v>
      </c>
      <c r="BB3772">
        <f t="shared" si="696"/>
        <v>0</v>
      </c>
      <c r="BC3772">
        <f t="shared" si="694"/>
        <v>0</v>
      </c>
      <c r="BD3772" s="28">
        <f t="shared" si="695"/>
        <v>0</v>
      </c>
    </row>
    <row r="3773" spans="37:56" x14ac:dyDescent="0.25">
      <c r="AK3773">
        <v>0</v>
      </c>
      <c r="AL3773" t="e">
        <f t="shared" si="688"/>
        <v>#N/A</v>
      </c>
      <c r="AM3773" t="e">
        <f t="shared" si="689"/>
        <v>#N/A</v>
      </c>
      <c r="AN3773" t="e">
        <f t="shared" si="690"/>
        <v>#N/A</v>
      </c>
      <c r="AO3773" s="261" t="e">
        <f t="shared" si="691"/>
        <v>#N/A</v>
      </c>
      <c r="AP3773" s="261" t="e">
        <f t="shared" si="692"/>
        <v>#N/A</v>
      </c>
      <c r="AQ3773" s="261" t="e">
        <f t="shared" si="693"/>
        <v>#N/A</v>
      </c>
      <c r="BB3773">
        <f t="shared" si="696"/>
        <v>0</v>
      </c>
      <c r="BC3773">
        <f t="shared" si="694"/>
        <v>0</v>
      </c>
      <c r="BD3773" s="28">
        <f t="shared" si="695"/>
        <v>0</v>
      </c>
    </row>
    <row r="3774" spans="37:56" x14ac:dyDescent="0.25">
      <c r="AK3774">
        <v>0</v>
      </c>
      <c r="AL3774" t="e">
        <f t="shared" si="688"/>
        <v>#N/A</v>
      </c>
      <c r="AM3774" t="e">
        <f t="shared" si="689"/>
        <v>#N/A</v>
      </c>
      <c r="AN3774" t="e">
        <f t="shared" si="690"/>
        <v>#N/A</v>
      </c>
      <c r="AO3774" s="261" t="e">
        <f t="shared" si="691"/>
        <v>#N/A</v>
      </c>
      <c r="AP3774" s="261" t="e">
        <f t="shared" si="692"/>
        <v>#N/A</v>
      </c>
      <c r="AQ3774" s="261" t="e">
        <f t="shared" si="693"/>
        <v>#N/A</v>
      </c>
      <c r="BB3774">
        <f t="shared" si="696"/>
        <v>0</v>
      </c>
      <c r="BC3774">
        <f t="shared" si="694"/>
        <v>0</v>
      </c>
      <c r="BD3774" s="28">
        <f t="shared" si="695"/>
        <v>0</v>
      </c>
    </row>
    <row r="3775" spans="37:56" x14ac:dyDescent="0.25">
      <c r="AK3775">
        <v>0</v>
      </c>
      <c r="AL3775" t="e">
        <f t="shared" si="688"/>
        <v>#N/A</v>
      </c>
      <c r="AM3775" t="e">
        <f t="shared" si="689"/>
        <v>#N/A</v>
      </c>
      <c r="AN3775" t="e">
        <f t="shared" si="690"/>
        <v>#N/A</v>
      </c>
      <c r="AO3775" s="261" t="e">
        <f t="shared" si="691"/>
        <v>#N/A</v>
      </c>
      <c r="AP3775" s="261" t="e">
        <f t="shared" si="692"/>
        <v>#N/A</v>
      </c>
      <c r="AQ3775" s="261" t="e">
        <f t="shared" si="693"/>
        <v>#N/A</v>
      </c>
      <c r="BB3775">
        <f t="shared" si="696"/>
        <v>0</v>
      </c>
      <c r="BC3775">
        <f t="shared" si="694"/>
        <v>0</v>
      </c>
      <c r="BD3775" s="28">
        <f t="shared" si="695"/>
        <v>0</v>
      </c>
    </row>
    <row r="3776" spans="37:56" x14ac:dyDescent="0.25">
      <c r="AK3776">
        <v>0</v>
      </c>
      <c r="AL3776" t="e">
        <f t="shared" si="688"/>
        <v>#N/A</v>
      </c>
      <c r="AM3776" t="e">
        <f t="shared" si="689"/>
        <v>#N/A</v>
      </c>
      <c r="AN3776" t="e">
        <f t="shared" si="690"/>
        <v>#N/A</v>
      </c>
      <c r="AO3776" s="261" t="e">
        <f t="shared" si="691"/>
        <v>#N/A</v>
      </c>
      <c r="AP3776" s="261" t="e">
        <f t="shared" si="692"/>
        <v>#N/A</v>
      </c>
      <c r="AQ3776" s="261" t="e">
        <f t="shared" si="693"/>
        <v>#N/A</v>
      </c>
      <c r="BB3776">
        <f t="shared" si="696"/>
        <v>0</v>
      </c>
      <c r="BC3776">
        <f t="shared" si="694"/>
        <v>0</v>
      </c>
      <c r="BD3776" s="28">
        <f t="shared" si="695"/>
        <v>0</v>
      </c>
    </row>
    <row r="3777" spans="37:56" x14ac:dyDescent="0.25">
      <c r="AK3777">
        <v>0</v>
      </c>
      <c r="AL3777" t="e">
        <f t="shared" si="688"/>
        <v>#N/A</v>
      </c>
      <c r="AM3777" t="e">
        <f t="shared" si="689"/>
        <v>#N/A</v>
      </c>
      <c r="AN3777" t="e">
        <f t="shared" si="690"/>
        <v>#N/A</v>
      </c>
      <c r="AO3777" s="261" t="e">
        <f t="shared" si="691"/>
        <v>#N/A</v>
      </c>
      <c r="AP3777" s="261" t="e">
        <f t="shared" si="692"/>
        <v>#N/A</v>
      </c>
      <c r="AQ3777" s="261" t="e">
        <f t="shared" si="693"/>
        <v>#N/A</v>
      </c>
      <c r="BB3777">
        <f t="shared" si="696"/>
        <v>0</v>
      </c>
      <c r="BC3777">
        <f t="shared" si="694"/>
        <v>0</v>
      </c>
      <c r="BD3777" s="28">
        <f t="shared" si="695"/>
        <v>0</v>
      </c>
    </row>
    <row r="3778" spans="37:56" x14ac:dyDescent="0.25">
      <c r="AK3778">
        <v>0</v>
      </c>
      <c r="AL3778" t="e">
        <f t="shared" si="688"/>
        <v>#N/A</v>
      </c>
      <c r="AM3778" t="e">
        <f t="shared" si="689"/>
        <v>#N/A</v>
      </c>
      <c r="AN3778" t="e">
        <f t="shared" si="690"/>
        <v>#N/A</v>
      </c>
      <c r="AO3778" s="261" t="e">
        <f t="shared" si="691"/>
        <v>#N/A</v>
      </c>
      <c r="AP3778" s="261" t="e">
        <f t="shared" si="692"/>
        <v>#N/A</v>
      </c>
      <c r="AQ3778" s="261" t="e">
        <f t="shared" si="693"/>
        <v>#N/A</v>
      </c>
      <c r="BB3778">
        <f t="shared" si="696"/>
        <v>0</v>
      </c>
      <c r="BC3778">
        <f t="shared" si="694"/>
        <v>0</v>
      </c>
      <c r="BD3778" s="28">
        <f t="shared" si="695"/>
        <v>0</v>
      </c>
    </row>
    <row r="3779" spans="37:56" x14ac:dyDescent="0.25">
      <c r="AK3779">
        <v>0</v>
      </c>
      <c r="AL3779" t="e">
        <f t="shared" ref="AL3779:AL3842" si="697">_xlfn.XLOOKUP(AK3779,A:A,F:F)</f>
        <v>#N/A</v>
      </c>
      <c r="AM3779" t="e">
        <f t="shared" ref="AM3779:AM3842" si="698">_xlfn.XLOOKUP(AK3779,A:A,J:J)</f>
        <v>#N/A</v>
      </c>
      <c r="AN3779" t="e">
        <f t="shared" ref="AN3779:AN3842" si="699">_xlfn.XLOOKUP(AK3779,A:A,M:M)+_xlfn.XLOOKUP(AK3779,A:A,N:N)</f>
        <v>#N/A</v>
      </c>
      <c r="AO3779" s="261" t="e">
        <f t="shared" ref="AO3779:AO3842" si="700">_xlfn.XLOOKUP(AK3779,A:A,AG:AG)</f>
        <v>#N/A</v>
      </c>
      <c r="AP3779" s="261" t="e">
        <f t="shared" ref="AP3779:AP3842" si="701">_xlfn.XLOOKUP(AK3779,A:A,AD:AD)</f>
        <v>#N/A</v>
      </c>
      <c r="AQ3779" s="261" t="e">
        <f t="shared" ref="AQ3779:AQ3842" si="702">_xlfn.XLOOKUP(AK3779,A:A,AE:AE)</f>
        <v>#N/A</v>
      </c>
      <c r="BB3779">
        <f t="shared" si="696"/>
        <v>0</v>
      </c>
      <c r="BC3779">
        <f t="shared" ref="BC3779:BC3842" si="703">_xlfn.XLOOKUP(BA3779,A:A,J:J)</f>
        <v>0</v>
      </c>
      <c r="BD3779" s="28">
        <f t="shared" ref="BD3779:BD3842" si="704">_xlfn.XLOOKUP(BA3779,A:A,M:M)+_xlfn.XLOOKUP(BA3779,A:A,N:N)</f>
        <v>0</v>
      </c>
    </row>
    <row r="3780" spans="37:56" x14ac:dyDescent="0.25">
      <c r="AK3780">
        <v>0</v>
      </c>
      <c r="AL3780" t="e">
        <f t="shared" si="697"/>
        <v>#N/A</v>
      </c>
      <c r="AM3780" t="e">
        <f t="shared" si="698"/>
        <v>#N/A</v>
      </c>
      <c r="AN3780" t="e">
        <f t="shared" si="699"/>
        <v>#N/A</v>
      </c>
      <c r="AO3780" s="261" t="e">
        <f t="shared" si="700"/>
        <v>#N/A</v>
      </c>
      <c r="AP3780" s="261" t="e">
        <f t="shared" si="701"/>
        <v>#N/A</v>
      </c>
      <c r="AQ3780" s="261" t="e">
        <f t="shared" si="702"/>
        <v>#N/A</v>
      </c>
      <c r="BB3780">
        <f t="shared" si="696"/>
        <v>0</v>
      </c>
      <c r="BC3780">
        <f t="shared" si="703"/>
        <v>0</v>
      </c>
      <c r="BD3780" s="28">
        <f t="shared" si="704"/>
        <v>0</v>
      </c>
    </row>
    <row r="3781" spans="37:56" x14ac:dyDescent="0.25">
      <c r="AK3781">
        <v>0</v>
      </c>
      <c r="AL3781" t="e">
        <f t="shared" si="697"/>
        <v>#N/A</v>
      </c>
      <c r="AM3781" t="e">
        <f t="shared" si="698"/>
        <v>#N/A</v>
      </c>
      <c r="AN3781" t="e">
        <f t="shared" si="699"/>
        <v>#N/A</v>
      </c>
      <c r="AO3781" s="261" t="e">
        <f t="shared" si="700"/>
        <v>#N/A</v>
      </c>
      <c r="AP3781" s="261" t="e">
        <f t="shared" si="701"/>
        <v>#N/A</v>
      </c>
      <c r="AQ3781" s="261" t="e">
        <f t="shared" si="702"/>
        <v>#N/A</v>
      </c>
      <c r="BB3781">
        <f t="shared" si="696"/>
        <v>0</v>
      </c>
      <c r="BC3781">
        <f t="shared" si="703"/>
        <v>0</v>
      </c>
      <c r="BD3781" s="28">
        <f t="shared" si="704"/>
        <v>0</v>
      </c>
    </row>
    <row r="3782" spans="37:56" x14ac:dyDescent="0.25">
      <c r="AK3782">
        <v>0</v>
      </c>
      <c r="AL3782" t="e">
        <f t="shared" si="697"/>
        <v>#N/A</v>
      </c>
      <c r="AM3782" t="e">
        <f t="shared" si="698"/>
        <v>#N/A</v>
      </c>
      <c r="AN3782" t="e">
        <f t="shared" si="699"/>
        <v>#N/A</v>
      </c>
      <c r="AO3782" s="261" t="e">
        <f t="shared" si="700"/>
        <v>#N/A</v>
      </c>
      <c r="AP3782" s="261" t="e">
        <f t="shared" si="701"/>
        <v>#N/A</v>
      </c>
      <c r="AQ3782" s="261" t="e">
        <f t="shared" si="702"/>
        <v>#N/A</v>
      </c>
      <c r="BB3782">
        <f t="shared" ref="BB3782:BB3845" si="705">_xlfn.XLOOKUP(BA3782,A:A,E:E)</f>
        <v>0</v>
      </c>
      <c r="BC3782">
        <f t="shared" si="703"/>
        <v>0</v>
      </c>
      <c r="BD3782" s="28">
        <f t="shared" si="704"/>
        <v>0</v>
      </c>
    </row>
    <row r="3783" spans="37:56" x14ac:dyDescent="0.25">
      <c r="AK3783">
        <v>0</v>
      </c>
      <c r="AL3783" t="e">
        <f t="shared" si="697"/>
        <v>#N/A</v>
      </c>
      <c r="AM3783" t="e">
        <f t="shared" si="698"/>
        <v>#N/A</v>
      </c>
      <c r="AN3783" t="e">
        <f t="shared" si="699"/>
        <v>#N/A</v>
      </c>
      <c r="AO3783" s="261" t="e">
        <f t="shared" si="700"/>
        <v>#N/A</v>
      </c>
      <c r="AP3783" s="261" t="e">
        <f t="shared" si="701"/>
        <v>#N/A</v>
      </c>
      <c r="AQ3783" s="261" t="e">
        <f t="shared" si="702"/>
        <v>#N/A</v>
      </c>
      <c r="BB3783">
        <f t="shared" si="705"/>
        <v>0</v>
      </c>
      <c r="BC3783">
        <f t="shared" si="703"/>
        <v>0</v>
      </c>
      <c r="BD3783" s="28">
        <f t="shared" si="704"/>
        <v>0</v>
      </c>
    </row>
    <row r="3784" spans="37:56" x14ac:dyDescent="0.25">
      <c r="AK3784">
        <v>0</v>
      </c>
      <c r="AL3784" t="e">
        <f t="shared" si="697"/>
        <v>#N/A</v>
      </c>
      <c r="AM3784" t="e">
        <f t="shared" si="698"/>
        <v>#N/A</v>
      </c>
      <c r="AN3784" t="e">
        <f t="shared" si="699"/>
        <v>#N/A</v>
      </c>
      <c r="AO3784" s="261" t="e">
        <f t="shared" si="700"/>
        <v>#N/A</v>
      </c>
      <c r="AP3784" s="261" t="e">
        <f t="shared" si="701"/>
        <v>#N/A</v>
      </c>
      <c r="AQ3784" s="261" t="e">
        <f t="shared" si="702"/>
        <v>#N/A</v>
      </c>
      <c r="BB3784">
        <f t="shared" si="705"/>
        <v>0</v>
      </c>
      <c r="BC3784">
        <f t="shared" si="703"/>
        <v>0</v>
      </c>
      <c r="BD3784" s="28">
        <f t="shared" si="704"/>
        <v>0</v>
      </c>
    </row>
    <row r="3785" spans="37:56" x14ac:dyDescent="0.25">
      <c r="AK3785">
        <v>0</v>
      </c>
      <c r="AL3785" t="e">
        <f t="shared" si="697"/>
        <v>#N/A</v>
      </c>
      <c r="AM3785" t="e">
        <f t="shared" si="698"/>
        <v>#N/A</v>
      </c>
      <c r="AN3785" t="e">
        <f t="shared" si="699"/>
        <v>#N/A</v>
      </c>
      <c r="AO3785" s="261" t="e">
        <f t="shared" si="700"/>
        <v>#N/A</v>
      </c>
      <c r="AP3785" s="261" t="e">
        <f t="shared" si="701"/>
        <v>#N/A</v>
      </c>
      <c r="AQ3785" s="261" t="e">
        <f t="shared" si="702"/>
        <v>#N/A</v>
      </c>
      <c r="BB3785">
        <f t="shared" si="705"/>
        <v>0</v>
      </c>
      <c r="BC3785">
        <f t="shared" si="703"/>
        <v>0</v>
      </c>
      <c r="BD3785" s="28">
        <f t="shared" si="704"/>
        <v>0</v>
      </c>
    </row>
    <row r="3786" spans="37:56" x14ac:dyDescent="0.25">
      <c r="AK3786">
        <v>0</v>
      </c>
      <c r="AL3786" t="e">
        <f t="shared" si="697"/>
        <v>#N/A</v>
      </c>
      <c r="AM3786" t="e">
        <f t="shared" si="698"/>
        <v>#N/A</v>
      </c>
      <c r="AN3786" t="e">
        <f t="shared" si="699"/>
        <v>#N/A</v>
      </c>
      <c r="AO3786" s="261" t="e">
        <f t="shared" si="700"/>
        <v>#N/A</v>
      </c>
      <c r="AP3786" s="261" t="e">
        <f t="shared" si="701"/>
        <v>#N/A</v>
      </c>
      <c r="AQ3786" s="261" t="e">
        <f t="shared" si="702"/>
        <v>#N/A</v>
      </c>
      <c r="BB3786">
        <f t="shared" si="705"/>
        <v>0</v>
      </c>
      <c r="BC3786">
        <f t="shared" si="703"/>
        <v>0</v>
      </c>
      <c r="BD3786" s="28">
        <f t="shared" si="704"/>
        <v>0</v>
      </c>
    </row>
    <row r="3787" spans="37:56" x14ac:dyDescent="0.25">
      <c r="AK3787">
        <v>0</v>
      </c>
      <c r="AL3787" t="e">
        <f t="shared" si="697"/>
        <v>#N/A</v>
      </c>
      <c r="AM3787" t="e">
        <f t="shared" si="698"/>
        <v>#N/A</v>
      </c>
      <c r="AN3787" t="e">
        <f t="shared" si="699"/>
        <v>#N/A</v>
      </c>
      <c r="AO3787" s="261" t="e">
        <f t="shared" si="700"/>
        <v>#N/A</v>
      </c>
      <c r="AP3787" s="261" t="e">
        <f t="shared" si="701"/>
        <v>#N/A</v>
      </c>
      <c r="AQ3787" s="261" t="e">
        <f t="shared" si="702"/>
        <v>#N/A</v>
      </c>
      <c r="BB3787">
        <f t="shared" si="705"/>
        <v>0</v>
      </c>
      <c r="BC3787">
        <f t="shared" si="703"/>
        <v>0</v>
      </c>
      <c r="BD3787" s="28">
        <f t="shared" si="704"/>
        <v>0</v>
      </c>
    </row>
    <row r="3788" spans="37:56" x14ac:dyDescent="0.25">
      <c r="AK3788">
        <v>0</v>
      </c>
      <c r="AL3788" t="e">
        <f t="shared" si="697"/>
        <v>#N/A</v>
      </c>
      <c r="AM3788" t="e">
        <f t="shared" si="698"/>
        <v>#N/A</v>
      </c>
      <c r="AN3788" t="e">
        <f t="shared" si="699"/>
        <v>#N/A</v>
      </c>
      <c r="AO3788" s="261" t="e">
        <f t="shared" si="700"/>
        <v>#N/A</v>
      </c>
      <c r="AP3788" s="261" t="e">
        <f t="shared" si="701"/>
        <v>#N/A</v>
      </c>
      <c r="AQ3788" s="261" t="e">
        <f t="shared" si="702"/>
        <v>#N/A</v>
      </c>
      <c r="BB3788">
        <f t="shared" si="705"/>
        <v>0</v>
      </c>
      <c r="BC3788">
        <f t="shared" si="703"/>
        <v>0</v>
      </c>
      <c r="BD3788" s="28">
        <f t="shared" si="704"/>
        <v>0</v>
      </c>
    </row>
    <row r="3789" spans="37:56" x14ac:dyDescent="0.25">
      <c r="AK3789">
        <v>0</v>
      </c>
      <c r="AL3789" t="e">
        <f t="shared" si="697"/>
        <v>#N/A</v>
      </c>
      <c r="AM3789" t="e">
        <f t="shared" si="698"/>
        <v>#N/A</v>
      </c>
      <c r="AN3789" t="e">
        <f t="shared" si="699"/>
        <v>#N/A</v>
      </c>
      <c r="AO3789" s="261" t="e">
        <f t="shared" si="700"/>
        <v>#N/A</v>
      </c>
      <c r="AP3789" s="261" t="e">
        <f t="shared" si="701"/>
        <v>#N/A</v>
      </c>
      <c r="AQ3789" s="261" t="e">
        <f t="shared" si="702"/>
        <v>#N/A</v>
      </c>
      <c r="BB3789">
        <f t="shared" si="705"/>
        <v>0</v>
      </c>
      <c r="BC3789">
        <f t="shared" si="703"/>
        <v>0</v>
      </c>
      <c r="BD3789" s="28">
        <f t="shared" si="704"/>
        <v>0</v>
      </c>
    </row>
    <row r="3790" spans="37:56" x14ac:dyDescent="0.25">
      <c r="AK3790">
        <v>0</v>
      </c>
      <c r="AL3790" t="e">
        <f t="shared" si="697"/>
        <v>#N/A</v>
      </c>
      <c r="AM3790" t="e">
        <f t="shared" si="698"/>
        <v>#N/A</v>
      </c>
      <c r="AN3790" t="e">
        <f t="shared" si="699"/>
        <v>#N/A</v>
      </c>
      <c r="AO3790" s="261" t="e">
        <f t="shared" si="700"/>
        <v>#N/A</v>
      </c>
      <c r="AP3790" s="261" t="e">
        <f t="shared" si="701"/>
        <v>#N/A</v>
      </c>
      <c r="AQ3790" s="261" t="e">
        <f t="shared" si="702"/>
        <v>#N/A</v>
      </c>
      <c r="BB3790">
        <f t="shared" si="705"/>
        <v>0</v>
      </c>
      <c r="BC3790">
        <f t="shared" si="703"/>
        <v>0</v>
      </c>
      <c r="BD3790" s="28">
        <f t="shared" si="704"/>
        <v>0</v>
      </c>
    </row>
    <row r="3791" spans="37:56" x14ac:dyDescent="0.25">
      <c r="AK3791">
        <v>0</v>
      </c>
      <c r="AL3791" t="e">
        <f t="shared" si="697"/>
        <v>#N/A</v>
      </c>
      <c r="AM3791" t="e">
        <f t="shared" si="698"/>
        <v>#N/A</v>
      </c>
      <c r="AN3791" t="e">
        <f t="shared" si="699"/>
        <v>#N/A</v>
      </c>
      <c r="AO3791" s="261" t="e">
        <f t="shared" si="700"/>
        <v>#N/A</v>
      </c>
      <c r="AP3791" s="261" t="e">
        <f t="shared" si="701"/>
        <v>#N/A</v>
      </c>
      <c r="AQ3791" s="261" t="e">
        <f t="shared" si="702"/>
        <v>#N/A</v>
      </c>
      <c r="BB3791">
        <f t="shared" si="705"/>
        <v>0</v>
      </c>
      <c r="BC3791">
        <f t="shared" si="703"/>
        <v>0</v>
      </c>
      <c r="BD3791" s="28">
        <f t="shared" si="704"/>
        <v>0</v>
      </c>
    </row>
    <row r="3792" spans="37:56" x14ac:dyDescent="0.25">
      <c r="AK3792">
        <v>0</v>
      </c>
      <c r="AL3792" t="e">
        <f t="shared" si="697"/>
        <v>#N/A</v>
      </c>
      <c r="AM3792" t="e">
        <f t="shared" si="698"/>
        <v>#N/A</v>
      </c>
      <c r="AN3792" t="e">
        <f t="shared" si="699"/>
        <v>#N/A</v>
      </c>
      <c r="AO3792" s="261" t="e">
        <f t="shared" si="700"/>
        <v>#N/A</v>
      </c>
      <c r="AP3792" s="261" t="e">
        <f t="shared" si="701"/>
        <v>#N/A</v>
      </c>
      <c r="AQ3792" s="261" t="e">
        <f t="shared" si="702"/>
        <v>#N/A</v>
      </c>
      <c r="BB3792">
        <f t="shared" si="705"/>
        <v>0</v>
      </c>
      <c r="BC3792">
        <f t="shared" si="703"/>
        <v>0</v>
      </c>
      <c r="BD3792" s="28">
        <f t="shared" si="704"/>
        <v>0</v>
      </c>
    </row>
    <row r="3793" spans="37:56" x14ac:dyDescent="0.25">
      <c r="AK3793">
        <v>0</v>
      </c>
      <c r="AL3793" t="e">
        <f t="shared" si="697"/>
        <v>#N/A</v>
      </c>
      <c r="AM3793" t="e">
        <f t="shared" si="698"/>
        <v>#N/A</v>
      </c>
      <c r="AN3793" t="e">
        <f t="shared" si="699"/>
        <v>#N/A</v>
      </c>
      <c r="AO3793" s="261" t="e">
        <f t="shared" si="700"/>
        <v>#N/A</v>
      </c>
      <c r="AP3793" s="261" t="e">
        <f t="shared" si="701"/>
        <v>#N/A</v>
      </c>
      <c r="AQ3793" s="261" t="e">
        <f t="shared" si="702"/>
        <v>#N/A</v>
      </c>
      <c r="BB3793">
        <f t="shared" si="705"/>
        <v>0</v>
      </c>
      <c r="BC3793">
        <f t="shared" si="703"/>
        <v>0</v>
      </c>
      <c r="BD3793" s="28">
        <f t="shared" si="704"/>
        <v>0</v>
      </c>
    </row>
    <row r="3794" spans="37:56" x14ac:dyDescent="0.25">
      <c r="AK3794">
        <v>0</v>
      </c>
      <c r="AL3794" t="e">
        <f t="shared" si="697"/>
        <v>#N/A</v>
      </c>
      <c r="AM3794" t="e">
        <f t="shared" si="698"/>
        <v>#N/A</v>
      </c>
      <c r="AN3794" t="e">
        <f t="shared" si="699"/>
        <v>#N/A</v>
      </c>
      <c r="AO3794" s="261" t="e">
        <f t="shared" si="700"/>
        <v>#N/A</v>
      </c>
      <c r="AP3794" s="261" t="e">
        <f t="shared" si="701"/>
        <v>#N/A</v>
      </c>
      <c r="AQ3794" s="261" t="e">
        <f t="shared" si="702"/>
        <v>#N/A</v>
      </c>
      <c r="BB3794">
        <f t="shared" si="705"/>
        <v>0</v>
      </c>
      <c r="BC3794">
        <f t="shared" si="703"/>
        <v>0</v>
      </c>
      <c r="BD3794" s="28">
        <f t="shared" si="704"/>
        <v>0</v>
      </c>
    </row>
    <row r="3795" spans="37:56" x14ac:dyDescent="0.25">
      <c r="AK3795">
        <v>0</v>
      </c>
      <c r="AL3795" t="e">
        <f t="shared" si="697"/>
        <v>#N/A</v>
      </c>
      <c r="AM3795" t="e">
        <f t="shared" si="698"/>
        <v>#N/A</v>
      </c>
      <c r="AN3795" t="e">
        <f t="shared" si="699"/>
        <v>#N/A</v>
      </c>
      <c r="AO3795" s="261" t="e">
        <f t="shared" si="700"/>
        <v>#N/A</v>
      </c>
      <c r="AP3795" s="261" t="e">
        <f t="shared" si="701"/>
        <v>#N/A</v>
      </c>
      <c r="AQ3795" s="261" t="e">
        <f t="shared" si="702"/>
        <v>#N/A</v>
      </c>
      <c r="BB3795">
        <f t="shared" si="705"/>
        <v>0</v>
      </c>
      <c r="BC3795">
        <f t="shared" si="703"/>
        <v>0</v>
      </c>
      <c r="BD3795" s="28">
        <f t="shared" si="704"/>
        <v>0</v>
      </c>
    </row>
    <row r="3796" spans="37:56" x14ac:dyDescent="0.25">
      <c r="AK3796">
        <v>0</v>
      </c>
      <c r="AL3796" t="e">
        <f t="shared" si="697"/>
        <v>#N/A</v>
      </c>
      <c r="AM3796" t="e">
        <f t="shared" si="698"/>
        <v>#N/A</v>
      </c>
      <c r="AN3796" t="e">
        <f t="shared" si="699"/>
        <v>#N/A</v>
      </c>
      <c r="AO3796" s="261" t="e">
        <f t="shared" si="700"/>
        <v>#N/A</v>
      </c>
      <c r="AP3796" s="261" t="e">
        <f t="shared" si="701"/>
        <v>#N/A</v>
      </c>
      <c r="AQ3796" s="261" t="e">
        <f t="shared" si="702"/>
        <v>#N/A</v>
      </c>
      <c r="BB3796">
        <f t="shared" si="705"/>
        <v>0</v>
      </c>
      <c r="BC3796">
        <f t="shared" si="703"/>
        <v>0</v>
      </c>
      <c r="BD3796" s="28">
        <f t="shared" si="704"/>
        <v>0</v>
      </c>
    </row>
    <row r="3797" spans="37:56" x14ac:dyDescent="0.25">
      <c r="AK3797">
        <v>0</v>
      </c>
      <c r="AL3797" t="e">
        <f t="shared" si="697"/>
        <v>#N/A</v>
      </c>
      <c r="AM3797" t="e">
        <f t="shared" si="698"/>
        <v>#N/A</v>
      </c>
      <c r="AN3797" t="e">
        <f t="shared" si="699"/>
        <v>#N/A</v>
      </c>
      <c r="AO3797" s="261" t="e">
        <f t="shared" si="700"/>
        <v>#N/A</v>
      </c>
      <c r="AP3797" s="261" t="e">
        <f t="shared" si="701"/>
        <v>#N/A</v>
      </c>
      <c r="AQ3797" s="261" t="e">
        <f t="shared" si="702"/>
        <v>#N/A</v>
      </c>
      <c r="BB3797">
        <f t="shared" si="705"/>
        <v>0</v>
      </c>
      <c r="BC3797">
        <f t="shared" si="703"/>
        <v>0</v>
      </c>
      <c r="BD3797" s="28">
        <f t="shared" si="704"/>
        <v>0</v>
      </c>
    </row>
    <row r="3798" spans="37:56" x14ac:dyDescent="0.25">
      <c r="AK3798">
        <v>0</v>
      </c>
      <c r="AL3798" t="e">
        <f t="shared" si="697"/>
        <v>#N/A</v>
      </c>
      <c r="AM3798" t="e">
        <f t="shared" si="698"/>
        <v>#N/A</v>
      </c>
      <c r="AN3798" t="e">
        <f t="shared" si="699"/>
        <v>#N/A</v>
      </c>
      <c r="AO3798" s="261" t="e">
        <f t="shared" si="700"/>
        <v>#N/A</v>
      </c>
      <c r="AP3798" s="261" t="e">
        <f t="shared" si="701"/>
        <v>#N/A</v>
      </c>
      <c r="AQ3798" s="261" t="e">
        <f t="shared" si="702"/>
        <v>#N/A</v>
      </c>
      <c r="BB3798">
        <f t="shared" si="705"/>
        <v>0</v>
      </c>
      <c r="BC3798">
        <f t="shared" si="703"/>
        <v>0</v>
      </c>
      <c r="BD3798" s="28">
        <f t="shared" si="704"/>
        <v>0</v>
      </c>
    </row>
    <row r="3799" spans="37:56" x14ac:dyDescent="0.25">
      <c r="AK3799">
        <v>0</v>
      </c>
      <c r="AL3799" t="e">
        <f t="shared" si="697"/>
        <v>#N/A</v>
      </c>
      <c r="AM3799" t="e">
        <f t="shared" si="698"/>
        <v>#N/A</v>
      </c>
      <c r="AN3799" t="e">
        <f t="shared" si="699"/>
        <v>#N/A</v>
      </c>
      <c r="AO3799" s="261" t="e">
        <f t="shared" si="700"/>
        <v>#N/A</v>
      </c>
      <c r="AP3799" s="261" t="e">
        <f t="shared" si="701"/>
        <v>#N/A</v>
      </c>
      <c r="AQ3799" s="261" t="e">
        <f t="shared" si="702"/>
        <v>#N/A</v>
      </c>
      <c r="BB3799">
        <f t="shared" si="705"/>
        <v>0</v>
      </c>
      <c r="BC3799">
        <f t="shared" si="703"/>
        <v>0</v>
      </c>
      <c r="BD3799" s="28">
        <f t="shared" si="704"/>
        <v>0</v>
      </c>
    </row>
    <row r="3800" spans="37:56" x14ac:dyDescent="0.25">
      <c r="AK3800">
        <v>0</v>
      </c>
      <c r="AL3800" t="e">
        <f t="shared" si="697"/>
        <v>#N/A</v>
      </c>
      <c r="AM3800" t="e">
        <f t="shared" si="698"/>
        <v>#N/A</v>
      </c>
      <c r="AN3800" t="e">
        <f t="shared" si="699"/>
        <v>#N/A</v>
      </c>
      <c r="AO3800" s="261" t="e">
        <f t="shared" si="700"/>
        <v>#N/A</v>
      </c>
      <c r="AP3800" s="261" t="e">
        <f t="shared" si="701"/>
        <v>#N/A</v>
      </c>
      <c r="AQ3800" s="261" t="e">
        <f t="shared" si="702"/>
        <v>#N/A</v>
      </c>
      <c r="BB3800">
        <f t="shared" si="705"/>
        <v>0</v>
      </c>
      <c r="BC3800">
        <f t="shared" si="703"/>
        <v>0</v>
      </c>
      <c r="BD3800" s="28">
        <f t="shared" si="704"/>
        <v>0</v>
      </c>
    </row>
    <row r="3801" spans="37:56" x14ac:dyDescent="0.25">
      <c r="AK3801">
        <v>0</v>
      </c>
      <c r="AL3801" t="e">
        <f t="shared" si="697"/>
        <v>#N/A</v>
      </c>
      <c r="AM3801" t="e">
        <f t="shared" si="698"/>
        <v>#N/A</v>
      </c>
      <c r="AN3801" t="e">
        <f t="shared" si="699"/>
        <v>#N/A</v>
      </c>
      <c r="AO3801" s="261" t="e">
        <f t="shared" si="700"/>
        <v>#N/A</v>
      </c>
      <c r="AP3801" s="261" t="e">
        <f t="shared" si="701"/>
        <v>#N/A</v>
      </c>
      <c r="AQ3801" s="261" t="e">
        <f t="shared" si="702"/>
        <v>#N/A</v>
      </c>
      <c r="BB3801">
        <f t="shared" si="705"/>
        <v>0</v>
      </c>
      <c r="BC3801">
        <f t="shared" si="703"/>
        <v>0</v>
      </c>
      <c r="BD3801" s="28">
        <f t="shared" si="704"/>
        <v>0</v>
      </c>
    </row>
    <row r="3802" spans="37:56" x14ac:dyDescent="0.25">
      <c r="AK3802">
        <v>0</v>
      </c>
      <c r="AL3802" t="e">
        <f t="shared" si="697"/>
        <v>#N/A</v>
      </c>
      <c r="AM3802" t="e">
        <f t="shared" si="698"/>
        <v>#N/A</v>
      </c>
      <c r="AN3802" t="e">
        <f t="shared" si="699"/>
        <v>#N/A</v>
      </c>
      <c r="AO3802" s="261" t="e">
        <f t="shared" si="700"/>
        <v>#N/A</v>
      </c>
      <c r="AP3802" s="261" t="e">
        <f t="shared" si="701"/>
        <v>#N/A</v>
      </c>
      <c r="AQ3802" s="261" t="e">
        <f t="shared" si="702"/>
        <v>#N/A</v>
      </c>
      <c r="BB3802">
        <f t="shared" si="705"/>
        <v>0</v>
      </c>
      <c r="BC3802">
        <f t="shared" si="703"/>
        <v>0</v>
      </c>
      <c r="BD3802" s="28">
        <f t="shared" si="704"/>
        <v>0</v>
      </c>
    </row>
    <row r="3803" spans="37:56" x14ac:dyDescent="0.25">
      <c r="AK3803">
        <v>0</v>
      </c>
      <c r="AL3803" t="e">
        <f t="shared" si="697"/>
        <v>#N/A</v>
      </c>
      <c r="AM3803" t="e">
        <f t="shared" si="698"/>
        <v>#N/A</v>
      </c>
      <c r="AN3803" t="e">
        <f t="shared" si="699"/>
        <v>#N/A</v>
      </c>
      <c r="AO3803" s="261" t="e">
        <f t="shared" si="700"/>
        <v>#N/A</v>
      </c>
      <c r="AP3803" s="261" t="e">
        <f t="shared" si="701"/>
        <v>#N/A</v>
      </c>
      <c r="AQ3803" s="261" t="e">
        <f t="shared" si="702"/>
        <v>#N/A</v>
      </c>
      <c r="BB3803">
        <f t="shared" si="705"/>
        <v>0</v>
      </c>
      <c r="BC3803">
        <f t="shared" si="703"/>
        <v>0</v>
      </c>
      <c r="BD3803" s="28">
        <f t="shared" si="704"/>
        <v>0</v>
      </c>
    </row>
    <row r="3804" spans="37:56" x14ac:dyDescent="0.25">
      <c r="AK3804">
        <v>0</v>
      </c>
      <c r="AL3804" t="e">
        <f t="shared" si="697"/>
        <v>#N/A</v>
      </c>
      <c r="AM3804" t="e">
        <f t="shared" si="698"/>
        <v>#N/A</v>
      </c>
      <c r="AN3804" t="e">
        <f t="shared" si="699"/>
        <v>#N/A</v>
      </c>
      <c r="AO3804" s="261" t="e">
        <f t="shared" si="700"/>
        <v>#N/A</v>
      </c>
      <c r="AP3804" s="261" t="e">
        <f t="shared" si="701"/>
        <v>#N/A</v>
      </c>
      <c r="AQ3804" s="261" t="e">
        <f t="shared" si="702"/>
        <v>#N/A</v>
      </c>
      <c r="BB3804">
        <f t="shared" si="705"/>
        <v>0</v>
      </c>
      <c r="BC3804">
        <f t="shared" si="703"/>
        <v>0</v>
      </c>
      <c r="BD3804" s="28">
        <f t="shared" si="704"/>
        <v>0</v>
      </c>
    </row>
    <row r="3805" spans="37:56" x14ac:dyDescent="0.25">
      <c r="AK3805">
        <v>0</v>
      </c>
      <c r="AL3805" t="e">
        <f t="shared" si="697"/>
        <v>#N/A</v>
      </c>
      <c r="AM3805" t="e">
        <f t="shared" si="698"/>
        <v>#N/A</v>
      </c>
      <c r="AN3805" t="e">
        <f t="shared" si="699"/>
        <v>#N/A</v>
      </c>
      <c r="AO3805" s="261" t="e">
        <f t="shared" si="700"/>
        <v>#N/A</v>
      </c>
      <c r="AP3805" s="261" t="e">
        <f t="shared" si="701"/>
        <v>#N/A</v>
      </c>
      <c r="AQ3805" s="261" t="e">
        <f t="shared" si="702"/>
        <v>#N/A</v>
      </c>
      <c r="BB3805">
        <f t="shared" si="705"/>
        <v>0</v>
      </c>
      <c r="BC3805">
        <f t="shared" si="703"/>
        <v>0</v>
      </c>
      <c r="BD3805" s="28">
        <f t="shared" si="704"/>
        <v>0</v>
      </c>
    </row>
    <row r="3806" spans="37:56" x14ac:dyDescent="0.25">
      <c r="AK3806">
        <v>0</v>
      </c>
      <c r="AL3806" t="e">
        <f t="shared" si="697"/>
        <v>#N/A</v>
      </c>
      <c r="AM3806" t="e">
        <f t="shared" si="698"/>
        <v>#N/A</v>
      </c>
      <c r="AN3806" t="e">
        <f t="shared" si="699"/>
        <v>#N/A</v>
      </c>
      <c r="AO3806" s="261" t="e">
        <f t="shared" si="700"/>
        <v>#N/A</v>
      </c>
      <c r="AP3806" s="261" t="e">
        <f t="shared" si="701"/>
        <v>#N/A</v>
      </c>
      <c r="AQ3806" s="261" t="e">
        <f t="shared" si="702"/>
        <v>#N/A</v>
      </c>
      <c r="BB3806">
        <f t="shared" si="705"/>
        <v>0</v>
      </c>
      <c r="BC3806">
        <f t="shared" si="703"/>
        <v>0</v>
      </c>
      <c r="BD3806" s="28">
        <f t="shared" si="704"/>
        <v>0</v>
      </c>
    </row>
    <row r="3807" spans="37:56" x14ac:dyDescent="0.25">
      <c r="AK3807">
        <v>0</v>
      </c>
      <c r="AL3807" t="e">
        <f t="shared" si="697"/>
        <v>#N/A</v>
      </c>
      <c r="AM3807" t="e">
        <f t="shared" si="698"/>
        <v>#N/A</v>
      </c>
      <c r="AN3807" t="e">
        <f t="shared" si="699"/>
        <v>#N/A</v>
      </c>
      <c r="AO3807" s="261" t="e">
        <f t="shared" si="700"/>
        <v>#N/A</v>
      </c>
      <c r="AP3807" s="261" t="e">
        <f t="shared" si="701"/>
        <v>#N/A</v>
      </c>
      <c r="AQ3807" s="261" t="e">
        <f t="shared" si="702"/>
        <v>#N/A</v>
      </c>
      <c r="BB3807">
        <f t="shared" si="705"/>
        <v>0</v>
      </c>
      <c r="BC3807">
        <f t="shared" si="703"/>
        <v>0</v>
      </c>
      <c r="BD3807" s="28">
        <f t="shared" si="704"/>
        <v>0</v>
      </c>
    </row>
    <row r="3808" spans="37:56" x14ac:dyDescent="0.25">
      <c r="AK3808">
        <v>0</v>
      </c>
      <c r="AL3808" t="e">
        <f t="shared" si="697"/>
        <v>#N/A</v>
      </c>
      <c r="AM3808" t="e">
        <f t="shared" si="698"/>
        <v>#N/A</v>
      </c>
      <c r="AN3808" t="e">
        <f t="shared" si="699"/>
        <v>#N/A</v>
      </c>
      <c r="AO3808" s="261" t="e">
        <f t="shared" si="700"/>
        <v>#N/A</v>
      </c>
      <c r="AP3808" s="261" t="e">
        <f t="shared" si="701"/>
        <v>#N/A</v>
      </c>
      <c r="AQ3808" s="261" t="e">
        <f t="shared" si="702"/>
        <v>#N/A</v>
      </c>
      <c r="BB3808">
        <f t="shared" si="705"/>
        <v>0</v>
      </c>
      <c r="BC3808">
        <f t="shared" si="703"/>
        <v>0</v>
      </c>
      <c r="BD3808" s="28">
        <f t="shared" si="704"/>
        <v>0</v>
      </c>
    </row>
    <row r="3809" spans="37:56" x14ac:dyDescent="0.25">
      <c r="AK3809">
        <v>0</v>
      </c>
      <c r="AL3809" t="e">
        <f t="shared" si="697"/>
        <v>#N/A</v>
      </c>
      <c r="AM3809" t="e">
        <f t="shared" si="698"/>
        <v>#N/A</v>
      </c>
      <c r="AN3809" t="e">
        <f t="shared" si="699"/>
        <v>#N/A</v>
      </c>
      <c r="AO3809" s="261" t="e">
        <f t="shared" si="700"/>
        <v>#N/A</v>
      </c>
      <c r="AP3809" s="261" t="e">
        <f t="shared" si="701"/>
        <v>#N/A</v>
      </c>
      <c r="AQ3809" s="261" t="e">
        <f t="shared" si="702"/>
        <v>#N/A</v>
      </c>
      <c r="BB3809">
        <f t="shared" si="705"/>
        <v>0</v>
      </c>
      <c r="BC3809">
        <f t="shared" si="703"/>
        <v>0</v>
      </c>
      <c r="BD3809" s="28">
        <f t="shared" si="704"/>
        <v>0</v>
      </c>
    </row>
    <row r="3810" spans="37:56" x14ac:dyDescent="0.25">
      <c r="AK3810">
        <v>0</v>
      </c>
      <c r="AL3810" t="e">
        <f t="shared" si="697"/>
        <v>#N/A</v>
      </c>
      <c r="AM3810" t="e">
        <f t="shared" si="698"/>
        <v>#N/A</v>
      </c>
      <c r="AN3810" t="e">
        <f t="shared" si="699"/>
        <v>#N/A</v>
      </c>
      <c r="AO3810" s="261" t="e">
        <f t="shared" si="700"/>
        <v>#N/A</v>
      </c>
      <c r="AP3810" s="261" t="e">
        <f t="shared" si="701"/>
        <v>#N/A</v>
      </c>
      <c r="AQ3810" s="261" t="e">
        <f t="shared" si="702"/>
        <v>#N/A</v>
      </c>
      <c r="BB3810">
        <f t="shared" si="705"/>
        <v>0</v>
      </c>
      <c r="BC3810">
        <f t="shared" si="703"/>
        <v>0</v>
      </c>
      <c r="BD3810" s="28">
        <f t="shared" si="704"/>
        <v>0</v>
      </c>
    </row>
    <row r="3811" spans="37:56" x14ac:dyDescent="0.25">
      <c r="AK3811">
        <v>0</v>
      </c>
      <c r="AL3811" t="e">
        <f t="shared" si="697"/>
        <v>#N/A</v>
      </c>
      <c r="AM3811" t="e">
        <f t="shared" si="698"/>
        <v>#N/A</v>
      </c>
      <c r="AN3811" t="e">
        <f t="shared" si="699"/>
        <v>#N/A</v>
      </c>
      <c r="AO3811" s="261" t="e">
        <f t="shared" si="700"/>
        <v>#N/A</v>
      </c>
      <c r="AP3811" s="261" t="e">
        <f t="shared" si="701"/>
        <v>#N/A</v>
      </c>
      <c r="AQ3811" s="261" t="e">
        <f t="shared" si="702"/>
        <v>#N/A</v>
      </c>
      <c r="BB3811">
        <f t="shared" si="705"/>
        <v>0</v>
      </c>
      <c r="BC3811">
        <f t="shared" si="703"/>
        <v>0</v>
      </c>
      <c r="BD3811" s="28">
        <f t="shared" si="704"/>
        <v>0</v>
      </c>
    </row>
    <row r="3812" spans="37:56" x14ac:dyDescent="0.25">
      <c r="AK3812">
        <v>0</v>
      </c>
      <c r="AL3812" t="e">
        <f t="shared" si="697"/>
        <v>#N/A</v>
      </c>
      <c r="AM3812" t="e">
        <f t="shared" si="698"/>
        <v>#N/A</v>
      </c>
      <c r="AN3812" t="e">
        <f t="shared" si="699"/>
        <v>#N/A</v>
      </c>
      <c r="AO3812" s="261" t="e">
        <f t="shared" si="700"/>
        <v>#N/A</v>
      </c>
      <c r="AP3812" s="261" t="e">
        <f t="shared" si="701"/>
        <v>#N/A</v>
      </c>
      <c r="AQ3812" s="261" t="e">
        <f t="shared" si="702"/>
        <v>#N/A</v>
      </c>
      <c r="BB3812">
        <f t="shared" si="705"/>
        <v>0</v>
      </c>
      <c r="BC3812">
        <f t="shared" si="703"/>
        <v>0</v>
      </c>
      <c r="BD3812" s="28">
        <f t="shared" si="704"/>
        <v>0</v>
      </c>
    </row>
    <row r="3813" spans="37:56" x14ac:dyDescent="0.25">
      <c r="AK3813">
        <v>0</v>
      </c>
      <c r="AL3813" t="e">
        <f t="shared" si="697"/>
        <v>#N/A</v>
      </c>
      <c r="AM3813" t="e">
        <f t="shared" si="698"/>
        <v>#N/A</v>
      </c>
      <c r="AN3813" t="e">
        <f t="shared" si="699"/>
        <v>#N/A</v>
      </c>
      <c r="AO3813" s="261" t="e">
        <f t="shared" si="700"/>
        <v>#N/A</v>
      </c>
      <c r="AP3813" s="261" t="e">
        <f t="shared" si="701"/>
        <v>#N/A</v>
      </c>
      <c r="AQ3813" s="261" t="e">
        <f t="shared" si="702"/>
        <v>#N/A</v>
      </c>
      <c r="BB3813">
        <f t="shared" si="705"/>
        <v>0</v>
      </c>
      <c r="BC3813">
        <f t="shared" si="703"/>
        <v>0</v>
      </c>
      <c r="BD3813" s="28">
        <f t="shared" si="704"/>
        <v>0</v>
      </c>
    </row>
    <row r="3814" spans="37:56" x14ac:dyDescent="0.25">
      <c r="AK3814">
        <v>0</v>
      </c>
      <c r="AL3814" t="e">
        <f t="shared" si="697"/>
        <v>#N/A</v>
      </c>
      <c r="AM3814" t="e">
        <f t="shared" si="698"/>
        <v>#N/A</v>
      </c>
      <c r="AN3814" t="e">
        <f t="shared" si="699"/>
        <v>#N/A</v>
      </c>
      <c r="AO3814" s="261" t="e">
        <f t="shared" si="700"/>
        <v>#N/A</v>
      </c>
      <c r="AP3814" s="261" t="e">
        <f t="shared" si="701"/>
        <v>#N/A</v>
      </c>
      <c r="AQ3814" s="261" t="e">
        <f t="shared" si="702"/>
        <v>#N/A</v>
      </c>
      <c r="BB3814">
        <f t="shared" si="705"/>
        <v>0</v>
      </c>
      <c r="BC3814">
        <f t="shared" si="703"/>
        <v>0</v>
      </c>
      <c r="BD3814" s="28">
        <f t="shared" si="704"/>
        <v>0</v>
      </c>
    </row>
    <row r="3815" spans="37:56" x14ac:dyDescent="0.25">
      <c r="AK3815">
        <v>0</v>
      </c>
      <c r="AL3815" t="e">
        <f t="shared" si="697"/>
        <v>#N/A</v>
      </c>
      <c r="AM3815" t="e">
        <f t="shared" si="698"/>
        <v>#N/A</v>
      </c>
      <c r="AN3815" t="e">
        <f t="shared" si="699"/>
        <v>#N/A</v>
      </c>
      <c r="AO3815" s="261" t="e">
        <f t="shared" si="700"/>
        <v>#N/A</v>
      </c>
      <c r="AP3815" s="261" t="e">
        <f t="shared" si="701"/>
        <v>#N/A</v>
      </c>
      <c r="AQ3815" s="261" t="e">
        <f t="shared" si="702"/>
        <v>#N/A</v>
      </c>
      <c r="BB3815">
        <f t="shared" si="705"/>
        <v>0</v>
      </c>
      <c r="BC3815">
        <f t="shared" si="703"/>
        <v>0</v>
      </c>
      <c r="BD3815" s="28">
        <f t="shared" si="704"/>
        <v>0</v>
      </c>
    </row>
    <row r="3816" spans="37:56" x14ac:dyDescent="0.25">
      <c r="AK3816">
        <v>0</v>
      </c>
      <c r="AL3816" t="e">
        <f t="shared" si="697"/>
        <v>#N/A</v>
      </c>
      <c r="AM3816" t="e">
        <f t="shared" si="698"/>
        <v>#N/A</v>
      </c>
      <c r="AN3816" t="e">
        <f t="shared" si="699"/>
        <v>#N/A</v>
      </c>
      <c r="AO3816" s="261" t="e">
        <f t="shared" si="700"/>
        <v>#N/A</v>
      </c>
      <c r="AP3816" s="261" t="e">
        <f t="shared" si="701"/>
        <v>#N/A</v>
      </c>
      <c r="AQ3816" s="261" t="e">
        <f t="shared" si="702"/>
        <v>#N/A</v>
      </c>
      <c r="BB3816">
        <f t="shared" si="705"/>
        <v>0</v>
      </c>
      <c r="BC3816">
        <f t="shared" si="703"/>
        <v>0</v>
      </c>
      <c r="BD3816" s="28">
        <f t="shared" si="704"/>
        <v>0</v>
      </c>
    </row>
    <row r="3817" spans="37:56" x14ac:dyDescent="0.25">
      <c r="AK3817">
        <v>0</v>
      </c>
      <c r="AL3817" t="e">
        <f t="shared" si="697"/>
        <v>#N/A</v>
      </c>
      <c r="AM3817" t="e">
        <f t="shared" si="698"/>
        <v>#N/A</v>
      </c>
      <c r="AN3817" t="e">
        <f t="shared" si="699"/>
        <v>#N/A</v>
      </c>
      <c r="AO3817" s="261" t="e">
        <f t="shared" si="700"/>
        <v>#N/A</v>
      </c>
      <c r="AP3817" s="261" t="e">
        <f t="shared" si="701"/>
        <v>#N/A</v>
      </c>
      <c r="AQ3817" s="261" t="e">
        <f t="shared" si="702"/>
        <v>#N/A</v>
      </c>
      <c r="BB3817">
        <f t="shared" si="705"/>
        <v>0</v>
      </c>
      <c r="BC3817">
        <f t="shared" si="703"/>
        <v>0</v>
      </c>
      <c r="BD3817" s="28">
        <f t="shared" si="704"/>
        <v>0</v>
      </c>
    </row>
    <row r="3818" spans="37:56" x14ac:dyDescent="0.25">
      <c r="AK3818">
        <v>0</v>
      </c>
      <c r="AL3818" t="e">
        <f t="shared" si="697"/>
        <v>#N/A</v>
      </c>
      <c r="AM3818" t="e">
        <f t="shared" si="698"/>
        <v>#N/A</v>
      </c>
      <c r="AN3818" t="e">
        <f t="shared" si="699"/>
        <v>#N/A</v>
      </c>
      <c r="AO3818" s="261" t="e">
        <f t="shared" si="700"/>
        <v>#N/A</v>
      </c>
      <c r="AP3818" s="261" t="e">
        <f t="shared" si="701"/>
        <v>#N/A</v>
      </c>
      <c r="AQ3818" s="261" t="e">
        <f t="shared" si="702"/>
        <v>#N/A</v>
      </c>
      <c r="BB3818">
        <f t="shared" si="705"/>
        <v>0</v>
      </c>
      <c r="BC3818">
        <f t="shared" si="703"/>
        <v>0</v>
      </c>
      <c r="BD3818" s="28">
        <f t="shared" si="704"/>
        <v>0</v>
      </c>
    </row>
    <row r="3819" spans="37:56" x14ac:dyDescent="0.25">
      <c r="AK3819">
        <v>0</v>
      </c>
      <c r="AL3819" t="e">
        <f t="shared" si="697"/>
        <v>#N/A</v>
      </c>
      <c r="AM3819" t="e">
        <f t="shared" si="698"/>
        <v>#N/A</v>
      </c>
      <c r="AN3819" t="e">
        <f t="shared" si="699"/>
        <v>#N/A</v>
      </c>
      <c r="AO3819" s="261" t="e">
        <f t="shared" si="700"/>
        <v>#N/A</v>
      </c>
      <c r="AP3819" s="261" t="e">
        <f t="shared" si="701"/>
        <v>#N/A</v>
      </c>
      <c r="AQ3819" s="261" t="e">
        <f t="shared" si="702"/>
        <v>#N/A</v>
      </c>
      <c r="BB3819">
        <f t="shared" si="705"/>
        <v>0</v>
      </c>
      <c r="BC3819">
        <f t="shared" si="703"/>
        <v>0</v>
      </c>
      <c r="BD3819" s="28">
        <f t="shared" si="704"/>
        <v>0</v>
      </c>
    </row>
    <row r="3820" spans="37:56" x14ac:dyDescent="0.25">
      <c r="AK3820">
        <v>0</v>
      </c>
      <c r="AL3820" t="e">
        <f t="shared" si="697"/>
        <v>#N/A</v>
      </c>
      <c r="AM3820" t="e">
        <f t="shared" si="698"/>
        <v>#N/A</v>
      </c>
      <c r="AN3820" t="e">
        <f t="shared" si="699"/>
        <v>#N/A</v>
      </c>
      <c r="AO3820" s="261" t="e">
        <f t="shared" si="700"/>
        <v>#N/A</v>
      </c>
      <c r="AP3820" s="261" t="e">
        <f t="shared" si="701"/>
        <v>#N/A</v>
      </c>
      <c r="AQ3820" s="261" t="e">
        <f t="shared" si="702"/>
        <v>#N/A</v>
      </c>
      <c r="BB3820">
        <f t="shared" si="705"/>
        <v>0</v>
      </c>
      <c r="BC3820">
        <f t="shared" si="703"/>
        <v>0</v>
      </c>
      <c r="BD3820" s="28">
        <f t="shared" si="704"/>
        <v>0</v>
      </c>
    </row>
    <row r="3821" spans="37:56" x14ac:dyDescent="0.25">
      <c r="AK3821">
        <v>0</v>
      </c>
      <c r="AL3821" t="e">
        <f t="shared" si="697"/>
        <v>#N/A</v>
      </c>
      <c r="AM3821" t="e">
        <f t="shared" si="698"/>
        <v>#N/A</v>
      </c>
      <c r="AN3821" t="e">
        <f t="shared" si="699"/>
        <v>#N/A</v>
      </c>
      <c r="AO3821" s="261" t="e">
        <f t="shared" si="700"/>
        <v>#N/A</v>
      </c>
      <c r="AP3821" s="261" t="e">
        <f t="shared" si="701"/>
        <v>#N/A</v>
      </c>
      <c r="AQ3821" s="261" t="e">
        <f t="shared" si="702"/>
        <v>#N/A</v>
      </c>
      <c r="BB3821">
        <f t="shared" si="705"/>
        <v>0</v>
      </c>
      <c r="BC3821">
        <f t="shared" si="703"/>
        <v>0</v>
      </c>
      <c r="BD3821" s="28">
        <f t="shared" si="704"/>
        <v>0</v>
      </c>
    </row>
    <row r="3822" spans="37:56" x14ac:dyDescent="0.25">
      <c r="AK3822">
        <v>0</v>
      </c>
      <c r="AL3822" t="e">
        <f t="shared" si="697"/>
        <v>#N/A</v>
      </c>
      <c r="AM3822" t="e">
        <f t="shared" si="698"/>
        <v>#N/A</v>
      </c>
      <c r="AN3822" t="e">
        <f t="shared" si="699"/>
        <v>#N/A</v>
      </c>
      <c r="AO3822" s="261" t="e">
        <f t="shared" si="700"/>
        <v>#N/A</v>
      </c>
      <c r="AP3822" s="261" t="e">
        <f t="shared" si="701"/>
        <v>#N/A</v>
      </c>
      <c r="AQ3822" s="261" t="e">
        <f t="shared" si="702"/>
        <v>#N/A</v>
      </c>
      <c r="BB3822">
        <f t="shared" si="705"/>
        <v>0</v>
      </c>
      <c r="BC3822">
        <f t="shared" si="703"/>
        <v>0</v>
      </c>
      <c r="BD3822" s="28">
        <f t="shared" si="704"/>
        <v>0</v>
      </c>
    </row>
    <row r="3823" spans="37:56" x14ac:dyDescent="0.25">
      <c r="AK3823">
        <v>0</v>
      </c>
      <c r="AL3823" t="e">
        <f t="shared" si="697"/>
        <v>#N/A</v>
      </c>
      <c r="AM3823" t="e">
        <f t="shared" si="698"/>
        <v>#N/A</v>
      </c>
      <c r="AN3823" t="e">
        <f t="shared" si="699"/>
        <v>#N/A</v>
      </c>
      <c r="AO3823" s="261" t="e">
        <f t="shared" si="700"/>
        <v>#N/A</v>
      </c>
      <c r="AP3823" s="261" t="e">
        <f t="shared" si="701"/>
        <v>#N/A</v>
      </c>
      <c r="AQ3823" s="261" t="e">
        <f t="shared" si="702"/>
        <v>#N/A</v>
      </c>
      <c r="BB3823">
        <f t="shared" si="705"/>
        <v>0</v>
      </c>
      <c r="BC3823">
        <f t="shared" si="703"/>
        <v>0</v>
      </c>
      <c r="BD3823" s="28">
        <f t="shared" si="704"/>
        <v>0</v>
      </c>
    </row>
    <row r="3824" spans="37:56" x14ac:dyDescent="0.25">
      <c r="AK3824">
        <v>0</v>
      </c>
      <c r="AL3824" t="e">
        <f t="shared" si="697"/>
        <v>#N/A</v>
      </c>
      <c r="AM3824" t="e">
        <f t="shared" si="698"/>
        <v>#N/A</v>
      </c>
      <c r="AN3824" t="e">
        <f t="shared" si="699"/>
        <v>#N/A</v>
      </c>
      <c r="AO3824" s="261" t="e">
        <f t="shared" si="700"/>
        <v>#N/A</v>
      </c>
      <c r="AP3824" s="261" t="e">
        <f t="shared" si="701"/>
        <v>#N/A</v>
      </c>
      <c r="AQ3824" s="261" t="e">
        <f t="shared" si="702"/>
        <v>#N/A</v>
      </c>
      <c r="BB3824">
        <f t="shared" si="705"/>
        <v>0</v>
      </c>
      <c r="BC3824">
        <f t="shared" si="703"/>
        <v>0</v>
      </c>
      <c r="BD3824" s="28">
        <f t="shared" si="704"/>
        <v>0</v>
      </c>
    </row>
    <row r="3825" spans="37:56" x14ac:dyDescent="0.25">
      <c r="AK3825">
        <v>0</v>
      </c>
      <c r="AL3825" t="e">
        <f t="shared" si="697"/>
        <v>#N/A</v>
      </c>
      <c r="AM3825" t="e">
        <f t="shared" si="698"/>
        <v>#N/A</v>
      </c>
      <c r="AN3825" t="e">
        <f t="shared" si="699"/>
        <v>#N/A</v>
      </c>
      <c r="AO3825" s="261" t="e">
        <f t="shared" si="700"/>
        <v>#N/A</v>
      </c>
      <c r="AP3825" s="261" t="e">
        <f t="shared" si="701"/>
        <v>#N/A</v>
      </c>
      <c r="AQ3825" s="261" t="e">
        <f t="shared" si="702"/>
        <v>#N/A</v>
      </c>
      <c r="BB3825">
        <f t="shared" si="705"/>
        <v>0</v>
      </c>
      <c r="BC3825">
        <f t="shared" si="703"/>
        <v>0</v>
      </c>
      <c r="BD3825" s="28">
        <f t="shared" si="704"/>
        <v>0</v>
      </c>
    </row>
    <row r="3826" spans="37:56" x14ac:dyDescent="0.25">
      <c r="AK3826">
        <v>0</v>
      </c>
      <c r="AL3826" t="e">
        <f t="shared" si="697"/>
        <v>#N/A</v>
      </c>
      <c r="AM3826" t="e">
        <f t="shared" si="698"/>
        <v>#N/A</v>
      </c>
      <c r="AN3826" t="e">
        <f t="shared" si="699"/>
        <v>#N/A</v>
      </c>
      <c r="AO3826" s="261" t="e">
        <f t="shared" si="700"/>
        <v>#N/A</v>
      </c>
      <c r="AP3826" s="261" t="e">
        <f t="shared" si="701"/>
        <v>#N/A</v>
      </c>
      <c r="AQ3826" s="261" t="e">
        <f t="shared" si="702"/>
        <v>#N/A</v>
      </c>
      <c r="BB3826">
        <f t="shared" si="705"/>
        <v>0</v>
      </c>
      <c r="BC3826">
        <f t="shared" si="703"/>
        <v>0</v>
      </c>
      <c r="BD3826" s="28">
        <f t="shared" si="704"/>
        <v>0</v>
      </c>
    </row>
    <row r="3827" spans="37:56" x14ac:dyDescent="0.25">
      <c r="AK3827">
        <v>0</v>
      </c>
      <c r="AL3827" t="e">
        <f t="shared" si="697"/>
        <v>#N/A</v>
      </c>
      <c r="AM3827" t="e">
        <f t="shared" si="698"/>
        <v>#N/A</v>
      </c>
      <c r="AN3827" t="e">
        <f t="shared" si="699"/>
        <v>#N/A</v>
      </c>
      <c r="AO3827" s="261" t="e">
        <f t="shared" si="700"/>
        <v>#N/A</v>
      </c>
      <c r="AP3827" s="261" t="e">
        <f t="shared" si="701"/>
        <v>#N/A</v>
      </c>
      <c r="AQ3827" s="261" t="e">
        <f t="shared" si="702"/>
        <v>#N/A</v>
      </c>
      <c r="BB3827">
        <f t="shared" si="705"/>
        <v>0</v>
      </c>
      <c r="BC3827">
        <f t="shared" si="703"/>
        <v>0</v>
      </c>
      <c r="BD3827" s="28">
        <f t="shared" si="704"/>
        <v>0</v>
      </c>
    </row>
    <row r="3828" spans="37:56" x14ac:dyDescent="0.25">
      <c r="AK3828">
        <v>0</v>
      </c>
      <c r="AL3828" t="e">
        <f t="shared" si="697"/>
        <v>#N/A</v>
      </c>
      <c r="AM3828" t="e">
        <f t="shared" si="698"/>
        <v>#N/A</v>
      </c>
      <c r="AN3828" t="e">
        <f t="shared" si="699"/>
        <v>#N/A</v>
      </c>
      <c r="AO3828" s="261" t="e">
        <f t="shared" si="700"/>
        <v>#N/A</v>
      </c>
      <c r="AP3828" s="261" t="e">
        <f t="shared" si="701"/>
        <v>#N/A</v>
      </c>
      <c r="AQ3828" s="261" t="e">
        <f t="shared" si="702"/>
        <v>#N/A</v>
      </c>
      <c r="BB3828">
        <f t="shared" si="705"/>
        <v>0</v>
      </c>
      <c r="BC3828">
        <f t="shared" si="703"/>
        <v>0</v>
      </c>
      <c r="BD3828" s="28">
        <f t="shared" si="704"/>
        <v>0</v>
      </c>
    </row>
    <row r="3829" spans="37:56" x14ac:dyDescent="0.25">
      <c r="AK3829">
        <v>0</v>
      </c>
      <c r="AL3829" t="e">
        <f t="shared" si="697"/>
        <v>#N/A</v>
      </c>
      <c r="AM3829" t="e">
        <f t="shared" si="698"/>
        <v>#N/A</v>
      </c>
      <c r="AN3829" t="e">
        <f t="shared" si="699"/>
        <v>#N/A</v>
      </c>
      <c r="AO3829" s="261" t="e">
        <f t="shared" si="700"/>
        <v>#N/A</v>
      </c>
      <c r="AP3829" s="261" t="e">
        <f t="shared" si="701"/>
        <v>#N/A</v>
      </c>
      <c r="AQ3829" s="261" t="e">
        <f t="shared" si="702"/>
        <v>#N/A</v>
      </c>
      <c r="BB3829">
        <f t="shared" si="705"/>
        <v>0</v>
      </c>
      <c r="BC3829">
        <f t="shared" si="703"/>
        <v>0</v>
      </c>
      <c r="BD3829" s="28">
        <f t="shared" si="704"/>
        <v>0</v>
      </c>
    </row>
    <row r="3830" spans="37:56" x14ac:dyDescent="0.25">
      <c r="AK3830">
        <v>0</v>
      </c>
      <c r="AL3830" t="e">
        <f t="shared" si="697"/>
        <v>#N/A</v>
      </c>
      <c r="AM3830" t="e">
        <f t="shared" si="698"/>
        <v>#N/A</v>
      </c>
      <c r="AN3830" t="e">
        <f t="shared" si="699"/>
        <v>#N/A</v>
      </c>
      <c r="AO3830" s="261" t="e">
        <f t="shared" si="700"/>
        <v>#N/A</v>
      </c>
      <c r="AP3830" s="261" t="e">
        <f t="shared" si="701"/>
        <v>#N/A</v>
      </c>
      <c r="AQ3830" s="261" t="e">
        <f t="shared" si="702"/>
        <v>#N/A</v>
      </c>
      <c r="BB3830">
        <f t="shared" si="705"/>
        <v>0</v>
      </c>
      <c r="BC3830">
        <f t="shared" si="703"/>
        <v>0</v>
      </c>
      <c r="BD3830" s="28">
        <f t="shared" si="704"/>
        <v>0</v>
      </c>
    </row>
    <row r="3831" spans="37:56" x14ac:dyDescent="0.25">
      <c r="AK3831">
        <v>0</v>
      </c>
      <c r="AL3831" t="e">
        <f t="shared" si="697"/>
        <v>#N/A</v>
      </c>
      <c r="AM3831" t="e">
        <f t="shared" si="698"/>
        <v>#N/A</v>
      </c>
      <c r="AN3831" t="e">
        <f t="shared" si="699"/>
        <v>#N/A</v>
      </c>
      <c r="AO3831" s="261" t="e">
        <f t="shared" si="700"/>
        <v>#N/A</v>
      </c>
      <c r="AP3831" s="261" t="e">
        <f t="shared" si="701"/>
        <v>#N/A</v>
      </c>
      <c r="AQ3831" s="261" t="e">
        <f t="shared" si="702"/>
        <v>#N/A</v>
      </c>
      <c r="BB3831">
        <f t="shared" si="705"/>
        <v>0</v>
      </c>
      <c r="BC3831">
        <f t="shared" si="703"/>
        <v>0</v>
      </c>
      <c r="BD3831" s="28">
        <f t="shared" si="704"/>
        <v>0</v>
      </c>
    </row>
    <row r="3832" spans="37:56" x14ac:dyDescent="0.25">
      <c r="AK3832">
        <v>0</v>
      </c>
      <c r="AL3832" t="e">
        <f t="shared" si="697"/>
        <v>#N/A</v>
      </c>
      <c r="AM3832" t="e">
        <f t="shared" si="698"/>
        <v>#N/A</v>
      </c>
      <c r="AN3832" t="e">
        <f t="shared" si="699"/>
        <v>#N/A</v>
      </c>
      <c r="AO3832" s="261" t="e">
        <f t="shared" si="700"/>
        <v>#N/A</v>
      </c>
      <c r="AP3832" s="261" t="e">
        <f t="shared" si="701"/>
        <v>#N/A</v>
      </c>
      <c r="AQ3832" s="261" t="e">
        <f t="shared" si="702"/>
        <v>#N/A</v>
      </c>
      <c r="BB3832">
        <f t="shared" si="705"/>
        <v>0</v>
      </c>
      <c r="BC3832">
        <f t="shared" si="703"/>
        <v>0</v>
      </c>
      <c r="BD3832" s="28">
        <f t="shared" si="704"/>
        <v>0</v>
      </c>
    </row>
    <row r="3833" spans="37:56" x14ac:dyDescent="0.25">
      <c r="AK3833">
        <v>0</v>
      </c>
      <c r="AL3833" t="e">
        <f t="shared" si="697"/>
        <v>#N/A</v>
      </c>
      <c r="AM3833" t="e">
        <f t="shared" si="698"/>
        <v>#N/A</v>
      </c>
      <c r="AN3833" t="e">
        <f t="shared" si="699"/>
        <v>#N/A</v>
      </c>
      <c r="AO3833" s="261" t="e">
        <f t="shared" si="700"/>
        <v>#N/A</v>
      </c>
      <c r="AP3833" s="261" t="e">
        <f t="shared" si="701"/>
        <v>#N/A</v>
      </c>
      <c r="AQ3833" s="261" t="e">
        <f t="shared" si="702"/>
        <v>#N/A</v>
      </c>
      <c r="BB3833">
        <f t="shared" si="705"/>
        <v>0</v>
      </c>
      <c r="BC3833">
        <f t="shared" si="703"/>
        <v>0</v>
      </c>
      <c r="BD3833" s="28">
        <f t="shared" si="704"/>
        <v>0</v>
      </c>
    </row>
    <row r="3834" spans="37:56" x14ac:dyDescent="0.25">
      <c r="AK3834">
        <v>0</v>
      </c>
      <c r="AL3834" t="e">
        <f t="shared" si="697"/>
        <v>#N/A</v>
      </c>
      <c r="AM3834" t="e">
        <f t="shared" si="698"/>
        <v>#N/A</v>
      </c>
      <c r="AN3834" t="e">
        <f t="shared" si="699"/>
        <v>#N/A</v>
      </c>
      <c r="AO3834" s="261" t="e">
        <f t="shared" si="700"/>
        <v>#N/A</v>
      </c>
      <c r="AP3834" s="261" t="e">
        <f t="shared" si="701"/>
        <v>#N/A</v>
      </c>
      <c r="AQ3834" s="261" t="e">
        <f t="shared" si="702"/>
        <v>#N/A</v>
      </c>
      <c r="BB3834">
        <f t="shared" si="705"/>
        <v>0</v>
      </c>
      <c r="BC3834">
        <f t="shared" si="703"/>
        <v>0</v>
      </c>
      <c r="BD3834" s="28">
        <f t="shared" si="704"/>
        <v>0</v>
      </c>
    </row>
    <row r="3835" spans="37:56" x14ac:dyDescent="0.25">
      <c r="AK3835">
        <v>0</v>
      </c>
      <c r="AL3835" t="e">
        <f t="shared" si="697"/>
        <v>#N/A</v>
      </c>
      <c r="AM3835" t="e">
        <f t="shared" si="698"/>
        <v>#N/A</v>
      </c>
      <c r="AN3835" t="e">
        <f t="shared" si="699"/>
        <v>#N/A</v>
      </c>
      <c r="AO3835" s="261" t="e">
        <f t="shared" si="700"/>
        <v>#N/A</v>
      </c>
      <c r="AP3835" s="261" t="e">
        <f t="shared" si="701"/>
        <v>#N/A</v>
      </c>
      <c r="AQ3835" s="261" t="e">
        <f t="shared" si="702"/>
        <v>#N/A</v>
      </c>
      <c r="BB3835">
        <f t="shared" si="705"/>
        <v>0</v>
      </c>
      <c r="BC3835">
        <f t="shared" si="703"/>
        <v>0</v>
      </c>
      <c r="BD3835" s="28">
        <f t="shared" si="704"/>
        <v>0</v>
      </c>
    </row>
    <row r="3836" spans="37:56" x14ac:dyDescent="0.25">
      <c r="AK3836">
        <v>0</v>
      </c>
      <c r="AL3836" t="e">
        <f t="shared" si="697"/>
        <v>#N/A</v>
      </c>
      <c r="AM3836" t="e">
        <f t="shared" si="698"/>
        <v>#N/A</v>
      </c>
      <c r="AN3836" t="e">
        <f t="shared" si="699"/>
        <v>#N/A</v>
      </c>
      <c r="AO3836" s="261" t="e">
        <f t="shared" si="700"/>
        <v>#N/A</v>
      </c>
      <c r="AP3836" s="261" t="e">
        <f t="shared" si="701"/>
        <v>#N/A</v>
      </c>
      <c r="AQ3836" s="261" t="e">
        <f t="shared" si="702"/>
        <v>#N/A</v>
      </c>
      <c r="BB3836">
        <f t="shared" si="705"/>
        <v>0</v>
      </c>
      <c r="BC3836">
        <f t="shared" si="703"/>
        <v>0</v>
      </c>
      <c r="BD3836" s="28">
        <f t="shared" si="704"/>
        <v>0</v>
      </c>
    </row>
    <row r="3837" spans="37:56" x14ac:dyDescent="0.25">
      <c r="AK3837">
        <v>0</v>
      </c>
      <c r="AL3837" t="e">
        <f t="shared" si="697"/>
        <v>#N/A</v>
      </c>
      <c r="AM3837" t="e">
        <f t="shared" si="698"/>
        <v>#N/A</v>
      </c>
      <c r="AN3837" t="e">
        <f t="shared" si="699"/>
        <v>#N/A</v>
      </c>
      <c r="AO3837" s="261" t="e">
        <f t="shared" si="700"/>
        <v>#N/A</v>
      </c>
      <c r="AP3837" s="261" t="e">
        <f t="shared" si="701"/>
        <v>#N/A</v>
      </c>
      <c r="AQ3837" s="261" t="e">
        <f t="shared" si="702"/>
        <v>#N/A</v>
      </c>
      <c r="BB3837">
        <f t="shared" si="705"/>
        <v>0</v>
      </c>
      <c r="BC3837">
        <f t="shared" si="703"/>
        <v>0</v>
      </c>
      <c r="BD3837" s="28">
        <f t="shared" si="704"/>
        <v>0</v>
      </c>
    </row>
    <row r="3838" spans="37:56" x14ac:dyDescent="0.25">
      <c r="AK3838">
        <v>0</v>
      </c>
      <c r="AL3838" t="e">
        <f t="shared" si="697"/>
        <v>#N/A</v>
      </c>
      <c r="AM3838" t="e">
        <f t="shared" si="698"/>
        <v>#N/A</v>
      </c>
      <c r="AN3838" t="e">
        <f t="shared" si="699"/>
        <v>#N/A</v>
      </c>
      <c r="AO3838" s="261" t="e">
        <f t="shared" si="700"/>
        <v>#N/A</v>
      </c>
      <c r="AP3838" s="261" t="e">
        <f t="shared" si="701"/>
        <v>#N/A</v>
      </c>
      <c r="AQ3838" s="261" t="e">
        <f t="shared" si="702"/>
        <v>#N/A</v>
      </c>
      <c r="BB3838">
        <f t="shared" si="705"/>
        <v>0</v>
      </c>
      <c r="BC3838">
        <f t="shared" si="703"/>
        <v>0</v>
      </c>
      <c r="BD3838" s="28">
        <f t="shared" si="704"/>
        <v>0</v>
      </c>
    </row>
    <row r="3839" spans="37:56" x14ac:dyDescent="0.25">
      <c r="AK3839">
        <v>0</v>
      </c>
      <c r="AL3839" t="e">
        <f t="shared" si="697"/>
        <v>#N/A</v>
      </c>
      <c r="AM3839" t="e">
        <f t="shared" si="698"/>
        <v>#N/A</v>
      </c>
      <c r="AN3839" t="e">
        <f t="shared" si="699"/>
        <v>#N/A</v>
      </c>
      <c r="AO3839" s="261" t="e">
        <f t="shared" si="700"/>
        <v>#N/A</v>
      </c>
      <c r="AP3839" s="261" t="e">
        <f t="shared" si="701"/>
        <v>#N/A</v>
      </c>
      <c r="AQ3839" s="261" t="e">
        <f t="shared" si="702"/>
        <v>#N/A</v>
      </c>
      <c r="BB3839">
        <f t="shared" si="705"/>
        <v>0</v>
      </c>
      <c r="BC3839">
        <f t="shared" si="703"/>
        <v>0</v>
      </c>
      <c r="BD3839" s="28">
        <f t="shared" si="704"/>
        <v>0</v>
      </c>
    </row>
    <row r="3840" spans="37:56" x14ac:dyDescent="0.25">
      <c r="AK3840">
        <v>0</v>
      </c>
      <c r="AL3840" t="e">
        <f t="shared" si="697"/>
        <v>#N/A</v>
      </c>
      <c r="AM3840" t="e">
        <f t="shared" si="698"/>
        <v>#N/A</v>
      </c>
      <c r="AN3840" t="e">
        <f t="shared" si="699"/>
        <v>#N/A</v>
      </c>
      <c r="AO3840" s="261" t="e">
        <f t="shared" si="700"/>
        <v>#N/A</v>
      </c>
      <c r="AP3840" s="261" t="e">
        <f t="shared" si="701"/>
        <v>#N/A</v>
      </c>
      <c r="AQ3840" s="261" t="e">
        <f t="shared" si="702"/>
        <v>#N/A</v>
      </c>
      <c r="BB3840">
        <f t="shared" si="705"/>
        <v>0</v>
      </c>
      <c r="BC3840">
        <f t="shared" si="703"/>
        <v>0</v>
      </c>
      <c r="BD3840" s="28">
        <f t="shared" si="704"/>
        <v>0</v>
      </c>
    </row>
    <row r="3841" spans="37:56" x14ac:dyDescent="0.25">
      <c r="AK3841">
        <v>0</v>
      </c>
      <c r="AL3841" t="e">
        <f t="shared" si="697"/>
        <v>#N/A</v>
      </c>
      <c r="AM3841" t="e">
        <f t="shared" si="698"/>
        <v>#N/A</v>
      </c>
      <c r="AN3841" t="e">
        <f t="shared" si="699"/>
        <v>#N/A</v>
      </c>
      <c r="AO3841" s="261" t="e">
        <f t="shared" si="700"/>
        <v>#N/A</v>
      </c>
      <c r="AP3841" s="261" t="e">
        <f t="shared" si="701"/>
        <v>#N/A</v>
      </c>
      <c r="AQ3841" s="261" t="e">
        <f t="shared" si="702"/>
        <v>#N/A</v>
      </c>
      <c r="BB3841">
        <f t="shared" si="705"/>
        <v>0</v>
      </c>
      <c r="BC3841">
        <f t="shared" si="703"/>
        <v>0</v>
      </c>
      <c r="BD3841" s="28">
        <f t="shared" si="704"/>
        <v>0</v>
      </c>
    </row>
    <row r="3842" spans="37:56" x14ac:dyDescent="0.25">
      <c r="AK3842">
        <v>0</v>
      </c>
      <c r="AL3842" t="e">
        <f t="shared" si="697"/>
        <v>#N/A</v>
      </c>
      <c r="AM3842" t="e">
        <f t="shared" si="698"/>
        <v>#N/A</v>
      </c>
      <c r="AN3842" t="e">
        <f t="shared" si="699"/>
        <v>#N/A</v>
      </c>
      <c r="AO3842" s="261" t="e">
        <f t="shared" si="700"/>
        <v>#N/A</v>
      </c>
      <c r="AP3842" s="261" t="e">
        <f t="shared" si="701"/>
        <v>#N/A</v>
      </c>
      <c r="AQ3842" s="261" t="e">
        <f t="shared" si="702"/>
        <v>#N/A</v>
      </c>
      <c r="BB3842">
        <f t="shared" si="705"/>
        <v>0</v>
      </c>
      <c r="BC3842">
        <f t="shared" si="703"/>
        <v>0</v>
      </c>
      <c r="BD3842" s="28">
        <f t="shared" si="704"/>
        <v>0</v>
      </c>
    </row>
    <row r="3843" spans="37:56" x14ac:dyDescent="0.25">
      <c r="AK3843">
        <v>0</v>
      </c>
      <c r="AL3843" t="e">
        <f t="shared" ref="AL3843:AL3906" si="706">_xlfn.XLOOKUP(AK3843,A:A,F:F)</f>
        <v>#N/A</v>
      </c>
      <c r="AM3843" t="e">
        <f t="shared" ref="AM3843:AM3906" si="707">_xlfn.XLOOKUP(AK3843,A:A,J:J)</f>
        <v>#N/A</v>
      </c>
      <c r="AN3843" t="e">
        <f t="shared" ref="AN3843:AN3906" si="708">_xlfn.XLOOKUP(AK3843,A:A,M:M)+_xlfn.XLOOKUP(AK3843,A:A,N:N)</f>
        <v>#N/A</v>
      </c>
      <c r="AO3843" s="261" t="e">
        <f t="shared" ref="AO3843:AO3906" si="709">_xlfn.XLOOKUP(AK3843,A:A,AG:AG)</f>
        <v>#N/A</v>
      </c>
      <c r="AP3843" s="261" t="e">
        <f t="shared" ref="AP3843:AP3906" si="710">_xlfn.XLOOKUP(AK3843,A:A,AD:AD)</f>
        <v>#N/A</v>
      </c>
      <c r="AQ3843" s="261" t="e">
        <f t="shared" ref="AQ3843:AQ3906" si="711">_xlfn.XLOOKUP(AK3843,A:A,AE:AE)</f>
        <v>#N/A</v>
      </c>
      <c r="BB3843">
        <f t="shared" si="705"/>
        <v>0</v>
      </c>
      <c r="BC3843">
        <f t="shared" ref="BC3843:BC3906" si="712">_xlfn.XLOOKUP(BA3843,A:A,J:J)</f>
        <v>0</v>
      </c>
      <c r="BD3843" s="28">
        <f t="shared" ref="BD3843:BD3906" si="713">_xlfn.XLOOKUP(BA3843,A:A,M:M)+_xlfn.XLOOKUP(BA3843,A:A,N:N)</f>
        <v>0</v>
      </c>
    </row>
    <row r="3844" spans="37:56" x14ac:dyDescent="0.25">
      <c r="AK3844">
        <v>0</v>
      </c>
      <c r="AL3844" t="e">
        <f t="shared" si="706"/>
        <v>#N/A</v>
      </c>
      <c r="AM3844" t="e">
        <f t="shared" si="707"/>
        <v>#N/A</v>
      </c>
      <c r="AN3844" t="e">
        <f t="shared" si="708"/>
        <v>#N/A</v>
      </c>
      <c r="AO3844" s="261" t="e">
        <f t="shared" si="709"/>
        <v>#N/A</v>
      </c>
      <c r="AP3844" s="261" t="e">
        <f t="shared" si="710"/>
        <v>#N/A</v>
      </c>
      <c r="AQ3844" s="261" t="e">
        <f t="shared" si="711"/>
        <v>#N/A</v>
      </c>
      <c r="BB3844">
        <f t="shared" si="705"/>
        <v>0</v>
      </c>
      <c r="BC3844">
        <f t="shared" si="712"/>
        <v>0</v>
      </c>
      <c r="BD3844" s="28">
        <f t="shared" si="713"/>
        <v>0</v>
      </c>
    </row>
    <row r="3845" spans="37:56" x14ac:dyDescent="0.25">
      <c r="AK3845">
        <v>0</v>
      </c>
      <c r="AL3845" t="e">
        <f t="shared" si="706"/>
        <v>#N/A</v>
      </c>
      <c r="AM3845" t="e">
        <f t="shared" si="707"/>
        <v>#N/A</v>
      </c>
      <c r="AN3845" t="e">
        <f t="shared" si="708"/>
        <v>#N/A</v>
      </c>
      <c r="AO3845" s="261" t="e">
        <f t="shared" si="709"/>
        <v>#N/A</v>
      </c>
      <c r="AP3845" s="261" t="e">
        <f t="shared" si="710"/>
        <v>#N/A</v>
      </c>
      <c r="AQ3845" s="261" t="e">
        <f t="shared" si="711"/>
        <v>#N/A</v>
      </c>
      <c r="BB3845">
        <f t="shared" si="705"/>
        <v>0</v>
      </c>
      <c r="BC3845">
        <f t="shared" si="712"/>
        <v>0</v>
      </c>
      <c r="BD3845" s="28">
        <f t="shared" si="713"/>
        <v>0</v>
      </c>
    </row>
    <row r="3846" spans="37:56" x14ac:dyDescent="0.25">
      <c r="AK3846">
        <v>0</v>
      </c>
      <c r="AL3846" t="e">
        <f t="shared" si="706"/>
        <v>#N/A</v>
      </c>
      <c r="AM3846" t="e">
        <f t="shared" si="707"/>
        <v>#N/A</v>
      </c>
      <c r="AN3846" t="e">
        <f t="shared" si="708"/>
        <v>#N/A</v>
      </c>
      <c r="AO3846" s="261" t="e">
        <f t="shared" si="709"/>
        <v>#N/A</v>
      </c>
      <c r="AP3846" s="261" t="e">
        <f t="shared" si="710"/>
        <v>#N/A</v>
      </c>
      <c r="AQ3846" s="261" t="e">
        <f t="shared" si="711"/>
        <v>#N/A</v>
      </c>
      <c r="BB3846">
        <f t="shared" ref="BB3846:BB3909" si="714">_xlfn.XLOOKUP(BA3846,A:A,E:E)</f>
        <v>0</v>
      </c>
      <c r="BC3846">
        <f t="shared" si="712"/>
        <v>0</v>
      </c>
      <c r="BD3846" s="28">
        <f t="shared" si="713"/>
        <v>0</v>
      </c>
    </row>
    <row r="3847" spans="37:56" x14ac:dyDescent="0.25">
      <c r="AK3847">
        <v>0</v>
      </c>
      <c r="AL3847" t="e">
        <f t="shared" si="706"/>
        <v>#N/A</v>
      </c>
      <c r="AM3847" t="e">
        <f t="shared" si="707"/>
        <v>#N/A</v>
      </c>
      <c r="AN3847" t="e">
        <f t="shared" si="708"/>
        <v>#N/A</v>
      </c>
      <c r="AO3847" s="261" t="e">
        <f t="shared" si="709"/>
        <v>#N/A</v>
      </c>
      <c r="AP3847" s="261" t="e">
        <f t="shared" si="710"/>
        <v>#N/A</v>
      </c>
      <c r="AQ3847" s="261" t="e">
        <f t="shared" si="711"/>
        <v>#N/A</v>
      </c>
      <c r="BB3847">
        <f t="shared" si="714"/>
        <v>0</v>
      </c>
      <c r="BC3847">
        <f t="shared" si="712"/>
        <v>0</v>
      </c>
      <c r="BD3847" s="28">
        <f t="shared" si="713"/>
        <v>0</v>
      </c>
    </row>
    <row r="3848" spans="37:56" x14ac:dyDescent="0.25">
      <c r="AK3848">
        <v>0</v>
      </c>
      <c r="AL3848" t="e">
        <f t="shared" si="706"/>
        <v>#N/A</v>
      </c>
      <c r="AM3848" t="e">
        <f t="shared" si="707"/>
        <v>#N/A</v>
      </c>
      <c r="AN3848" t="e">
        <f t="shared" si="708"/>
        <v>#N/A</v>
      </c>
      <c r="AO3848" s="261" t="e">
        <f t="shared" si="709"/>
        <v>#N/A</v>
      </c>
      <c r="AP3848" s="261" t="e">
        <f t="shared" si="710"/>
        <v>#N/A</v>
      </c>
      <c r="AQ3848" s="261" t="e">
        <f t="shared" si="711"/>
        <v>#N/A</v>
      </c>
      <c r="BB3848">
        <f t="shared" si="714"/>
        <v>0</v>
      </c>
      <c r="BC3848">
        <f t="shared" si="712"/>
        <v>0</v>
      </c>
      <c r="BD3848" s="28">
        <f t="shared" si="713"/>
        <v>0</v>
      </c>
    </row>
    <row r="3849" spans="37:56" x14ac:dyDescent="0.25">
      <c r="AK3849">
        <v>0</v>
      </c>
      <c r="AL3849" t="e">
        <f t="shared" si="706"/>
        <v>#N/A</v>
      </c>
      <c r="AM3849" t="e">
        <f t="shared" si="707"/>
        <v>#N/A</v>
      </c>
      <c r="AN3849" t="e">
        <f t="shared" si="708"/>
        <v>#N/A</v>
      </c>
      <c r="AO3849" s="261" t="e">
        <f t="shared" si="709"/>
        <v>#N/A</v>
      </c>
      <c r="AP3849" s="261" t="e">
        <f t="shared" si="710"/>
        <v>#N/A</v>
      </c>
      <c r="AQ3849" s="261" t="e">
        <f t="shared" si="711"/>
        <v>#N/A</v>
      </c>
      <c r="BB3849">
        <f t="shared" si="714"/>
        <v>0</v>
      </c>
      <c r="BC3849">
        <f t="shared" si="712"/>
        <v>0</v>
      </c>
      <c r="BD3849" s="28">
        <f t="shared" si="713"/>
        <v>0</v>
      </c>
    </row>
    <row r="3850" spans="37:56" x14ac:dyDescent="0.25">
      <c r="AK3850">
        <v>0</v>
      </c>
      <c r="AL3850" t="e">
        <f t="shared" si="706"/>
        <v>#N/A</v>
      </c>
      <c r="AM3850" t="e">
        <f t="shared" si="707"/>
        <v>#N/A</v>
      </c>
      <c r="AN3850" t="e">
        <f t="shared" si="708"/>
        <v>#N/A</v>
      </c>
      <c r="AO3850" s="261" t="e">
        <f t="shared" si="709"/>
        <v>#N/A</v>
      </c>
      <c r="AP3850" s="261" t="e">
        <f t="shared" si="710"/>
        <v>#N/A</v>
      </c>
      <c r="AQ3850" s="261" t="e">
        <f t="shared" si="711"/>
        <v>#N/A</v>
      </c>
      <c r="BB3850">
        <f t="shared" si="714"/>
        <v>0</v>
      </c>
      <c r="BC3850">
        <f t="shared" si="712"/>
        <v>0</v>
      </c>
      <c r="BD3850" s="28">
        <f t="shared" si="713"/>
        <v>0</v>
      </c>
    </row>
    <row r="3851" spans="37:56" x14ac:dyDescent="0.25">
      <c r="AK3851">
        <v>0</v>
      </c>
      <c r="AL3851" t="e">
        <f t="shared" si="706"/>
        <v>#N/A</v>
      </c>
      <c r="AM3851" t="e">
        <f t="shared" si="707"/>
        <v>#N/A</v>
      </c>
      <c r="AN3851" t="e">
        <f t="shared" si="708"/>
        <v>#N/A</v>
      </c>
      <c r="AO3851" s="261" t="e">
        <f t="shared" si="709"/>
        <v>#N/A</v>
      </c>
      <c r="AP3851" s="261" t="e">
        <f t="shared" si="710"/>
        <v>#N/A</v>
      </c>
      <c r="AQ3851" s="261" t="e">
        <f t="shared" si="711"/>
        <v>#N/A</v>
      </c>
      <c r="BB3851">
        <f t="shared" si="714"/>
        <v>0</v>
      </c>
      <c r="BC3851">
        <f t="shared" si="712"/>
        <v>0</v>
      </c>
      <c r="BD3851" s="28">
        <f t="shared" si="713"/>
        <v>0</v>
      </c>
    </row>
    <row r="3852" spans="37:56" x14ac:dyDescent="0.25">
      <c r="AK3852">
        <v>0</v>
      </c>
      <c r="AL3852" t="e">
        <f t="shared" si="706"/>
        <v>#N/A</v>
      </c>
      <c r="AM3852" t="e">
        <f t="shared" si="707"/>
        <v>#N/A</v>
      </c>
      <c r="AN3852" t="e">
        <f t="shared" si="708"/>
        <v>#N/A</v>
      </c>
      <c r="AO3852" s="261" t="e">
        <f t="shared" si="709"/>
        <v>#N/A</v>
      </c>
      <c r="AP3852" s="261" t="e">
        <f t="shared" si="710"/>
        <v>#N/A</v>
      </c>
      <c r="AQ3852" s="261" t="e">
        <f t="shared" si="711"/>
        <v>#N/A</v>
      </c>
      <c r="BB3852">
        <f t="shared" si="714"/>
        <v>0</v>
      </c>
      <c r="BC3852">
        <f t="shared" si="712"/>
        <v>0</v>
      </c>
      <c r="BD3852" s="28">
        <f t="shared" si="713"/>
        <v>0</v>
      </c>
    </row>
    <row r="3853" spans="37:56" x14ac:dyDescent="0.25">
      <c r="AK3853">
        <v>0</v>
      </c>
      <c r="AL3853" t="e">
        <f t="shared" si="706"/>
        <v>#N/A</v>
      </c>
      <c r="AM3853" t="e">
        <f t="shared" si="707"/>
        <v>#N/A</v>
      </c>
      <c r="AN3853" t="e">
        <f t="shared" si="708"/>
        <v>#N/A</v>
      </c>
      <c r="AO3853" s="261" t="e">
        <f t="shared" si="709"/>
        <v>#N/A</v>
      </c>
      <c r="AP3853" s="261" t="e">
        <f t="shared" si="710"/>
        <v>#N/A</v>
      </c>
      <c r="AQ3853" s="261" t="e">
        <f t="shared" si="711"/>
        <v>#N/A</v>
      </c>
      <c r="BB3853">
        <f t="shared" si="714"/>
        <v>0</v>
      </c>
      <c r="BC3853">
        <f t="shared" si="712"/>
        <v>0</v>
      </c>
      <c r="BD3853" s="28">
        <f t="shared" si="713"/>
        <v>0</v>
      </c>
    </row>
    <row r="3854" spans="37:56" x14ac:dyDescent="0.25">
      <c r="AK3854">
        <v>0</v>
      </c>
      <c r="AL3854" t="e">
        <f t="shared" si="706"/>
        <v>#N/A</v>
      </c>
      <c r="AM3854" t="e">
        <f t="shared" si="707"/>
        <v>#N/A</v>
      </c>
      <c r="AN3854" t="e">
        <f t="shared" si="708"/>
        <v>#N/A</v>
      </c>
      <c r="AO3854" s="261" t="e">
        <f t="shared" si="709"/>
        <v>#N/A</v>
      </c>
      <c r="AP3854" s="261" t="e">
        <f t="shared" si="710"/>
        <v>#N/A</v>
      </c>
      <c r="AQ3854" s="261" t="e">
        <f t="shared" si="711"/>
        <v>#N/A</v>
      </c>
      <c r="BB3854">
        <f t="shared" si="714"/>
        <v>0</v>
      </c>
      <c r="BC3854">
        <f t="shared" si="712"/>
        <v>0</v>
      </c>
      <c r="BD3854" s="28">
        <f t="shared" si="713"/>
        <v>0</v>
      </c>
    </row>
    <row r="3855" spans="37:56" x14ac:dyDescent="0.25">
      <c r="AK3855">
        <v>0</v>
      </c>
      <c r="AL3855" t="e">
        <f t="shared" si="706"/>
        <v>#N/A</v>
      </c>
      <c r="AM3855" t="e">
        <f t="shared" si="707"/>
        <v>#N/A</v>
      </c>
      <c r="AN3855" t="e">
        <f t="shared" si="708"/>
        <v>#N/A</v>
      </c>
      <c r="AO3855" s="261" t="e">
        <f t="shared" si="709"/>
        <v>#N/A</v>
      </c>
      <c r="AP3855" s="261" t="e">
        <f t="shared" si="710"/>
        <v>#N/A</v>
      </c>
      <c r="AQ3855" s="261" t="e">
        <f t="shared" si="711"/>
        <v>#N/A</v>
      </c>
      <c r="BB3855">
        <f t="shared" si="714"/>
        <v>0</v>
      </c>
      <c r="BC3855">
        <f t="shared" si="712"/>
        <v>0</v>
      </c>
      <c r="BD3855" s="28">
        <f t="shared" si="713"/>
        <v>0</v>
      </c>
    </row>
    <row r="3856" spans="37:56" x14ac:dyDescent="0.25">
      <c r="AK3856">
        <v>0</v>
      </c>
      <c r="AL3856" t="e">
        <f t="shared" si="706"/>
        <v>#N/A</v>
      </c>
      <c r="AM3856" t="e">
        <f t="shared" si="707"/>
        <v>#N/A</v>
      </c>
      <c r="AN3856" t="e">
        <f t="shared" si="708"/>
        <v>#N/A</v>
      </c>
      <c r="AO3856" s="261" t="e">
        <f t="shared" si="709"/>
        <v>#N/A</v>
      </c>
      <c r="AP3856" s="261" t="e">
        <f t="shared" si="710"/>
        <v>#N/A</v>
      </c>
      <c r="AQ3856" s="261" t="e">
        <f t="shared" si="711"/>
        <v>#N/A</v>
      </c>
      <c r="BB3856">
        <f t="shared" si="714"/>
        <v>0</v>
      </c>
      <c r="BC3856">
        <f t="shared" si="712"/>
        <v>0</v>
      </c>
      <c r="BD3856" s="28">
        <f t="shared" si="713"/>
        <v>0</v>
      </c>
    </row>
    <row r="3857" spans="37:56" x14ac:dyDescent="0.25">
      <c r="AK3857">
        <v>0</v>
      </c>
      <c r="AL3857" t="e">
        <f t="shared" si="706"/>
        <v>#N/A</v>
      </c>
      <c r="AM3857" t="e">
        <f t="shared" si="707"/>
        <v>#N/A</v>
      </c>
      <c r="AN3857" t="e">
        <f t="shared" si="708"/>
        <v>#N/A</v>
      </c>
      <c r="AO3857" s="261" t="e">
        <f t="shared" si="709"/>
        <v>#N/A</v>
      </c>
      <c r="AP3857" s="261" t="e">
        <f t="shared" si="710"/>
        <v>#N/A</v>
      </c>
      <c r="AQ3857" s="261" t="e">
        <f t="shared" si="711"/>
        <v>#N/A</v>
      </c>
      <c r="BB3857">
        <f t="shared" si="714"/>
        <v>0</v>
      </c>
      <c r="BC3857">
        <f t="shared" si="712"/>
        <v>0</v>
      </c>
      <c r="BD3857" s="28">
        <f t="shared" si="713"/>
        <v>0</v>
      </c>
    </row>
    <row r="3858" spans="37:56" x14ac:dyDescent="0.25">
      <c r="AK3858">
        <v>0</v>
      </c>
      <c r="AL3858" t="e">
        <f t="shared" si="706"/>
        <v>#N/A</v>
      </c>
      <c r="AM3858" t="e">
        <f t="shared" si="707"/>
        <v>#N/A</v>
      </c>
      <c r="AN3858" t="e">
        <f t="shared" si="708"/>
        <v>#N/A</v>
      </c>
      <c r="AO3858" s="261" t="e">
        <f t="shared" si="709"/>
        <v>#N/A</v>
      </c>
      <c r="AP3858" s="261" t="e">
        <f t="shared" si="710"/>
        <v>#N/A</v>
      </c>
      <c r="AQ3858" s="261" t="e">
        <f t="shared" si="711"/>
        <v>#N/A</v>
      </c>
      <c r="BB3858">
        <f t="shared" si="714"/>
        <v>0</v>
      </c>
      <c r="BC3858">
        <f t="shared" si="712"/>
        <v>0</v>
      </c>
      <c r="BD3858" s="28">
        <f t="shared" si="713"/>
        <v>0</v>
      </c>
    </row>
    <row r="3859" spans="37:56" x14ac:dyDescent="0.25">
      <c r="AK3859">
        <v>0</v>
      </c>
      <c r="AL3859" t="e">
        <f t="shared" si="706"/>
        <v>#N/A</v>
      </c>
      <c r="AM3859" t="e">
        <f t="shared" si="707"/>
        <v>#N/A</v>
      </c>
      <c r="AN3859" t="e">
        <f t="shared" si="708"/>
        <v>#N/A</v>
      </c>
      <c r="AO3859" s="261" t="e">
        <f t="shared" si="709"/>
        <v>#N/A</v>
      </c>
      <c r="AP3859" s="261" t="e">
        <f t="shared" si="710"/>
        <v>#N/A</v>
      </c>
      <c r="AQ3859" s="261" t="e">
        <f t="shared" si="711"/>
        <v>#N/A</v>
      </c>
      <c r="BB3859">
        <f t="shared" si="714"/>
        <v>0</v>
      </c>
      <c r="BC3859">
        <f t="shared" si="712"/>
        <v>0</v>
      </c>
      <c r="BD3859" s="28">
        <f t="shared" si="713"/>
        <v>0</v>
      </c>
    </row>
    <row r="3860" spans="37:56" x14ac:dyDescent="0.25">
      <c r="AK3860">
        <v>0</v>
      </c>
      <c r="AL3860" t="e">
        <f t="shared" si="706"/>
        <v>#N/A</v>
      </c>
      <c r="AM3860" t="e">
        <f t="shared" si="707"/>
        <v>#N/A</v>
      </c>
      <c r="AN3860" t="e">
        <f t="shared" si="708"/>
        <v>#N/A</v>
      </c>
      <c r="AO3860" s="261" t="e">
        <f t="shared" si="709"/>
        <v>#N/A</v>
      </c>
      <c r="AP3860" s="261" t="e">
        <f t="shared" si="710"/>
        <v>#N/A</v>
      </c>
      <c r="AQ3860" s="261" t="e">
        <f t="shared" si="711"/>
        <v>#N/A</v>
      </c>
      <c r="BB3860">
        <f t="shared" si="714"/>
        <v>0</v>
      </c>
      <c r="BC3860">
        <f t="shared" si="712"/>
        <v>0</v>
      </c>
      <c r="BD3860" s="28">
        <f t="shared" si="713"/>
        <v>0</v>
      </c>
    </row>
    <row r="3861" spans="37:56" x14ac:dyDescent="0.25">
      <c r="AK3861">
        <v>0</v>
      </c>
      <c r="AL3861" t="e">
        <f t="shared" si="706"/>
        <v>#N/A</v>
      </c>
      <c r="AM3861" t="e">
        <f t="shared" si="707"/>
        <v>#N/A</v>
      </c>
      <c r="AN3861" t="e">
        <f t="shared" si="708"/>
        <v>#N/A</v>
      </c>
      <c r="AO3861" s="261" t="e">
        <f t="shared" si="709"/>
        <v>#N/A</v>
      </c>
      <c r="AP3861" s="261" t="e">
        <f t="shared" si="710"/>
        <v>#N/A</v>
      </c>
      <c r="AQ3861" s="261" t="e">
        <f t="shared" si="711"/>
        <v>#N/A</v>
      </c>
      <c r="BB3861">
        <f t="shared" si="714"/>
        <v>0</v>
      </c>
      <c r="BC3861">
        <f t="shared" si="712"/>
        <v>0</v>
      </c>
      <c r="BD3861" s="28">
        <f t="shared" si="713"/>
        <v>0</v>
      </c>
    </row>
    <row r="3862" spans="37:56" x14ac:dyDescent="0.25">
      <c r="AK3862">
        <v>0</v>
      </c>
      <c r="AL3862" t="e">
        <f t="shared" si="706"/>
        <v>#N/A</v>
      </c>
      <c r="AM3862" t="e">
        <f t="shared" si="707"/>
        <v>#N/A</v>
      </c>
      <c r="AN3862" t="e">
        <f t="shared" si="708"/>
        <v>#N/A</v>
      </c>
      <c r="AO3862" s="261" t="e">
        <f t="shared" si="709"/>
        <v>#N/A</v>
      </c>
      <c r="AP3862" s="261" t="e">
        <f t="shared" si="710"/>
        <v>#N/A</v>
      </c>
      <c r="AQ3862" s="261" t="e">
        <f t="shared" si="711"/>
        <v>#N/A</v>
      </c>
      <c r="BB3862">
        <f t="shared" si="714"/>
        <v>0</v>
      </c>
      <c r="BC3862">
        <f t="shared" si="712"/>
        <v>0</v>
      </c>
      <c r="BD3862" s="28">
        <f t="shared" si="713"/>
        <v>0</v>
      </c>
    </row>
    <row r="3863" spans="37:56" x14ac:dyDescent="0.25">
      <c r="AK3863">
        <v>0</v>
      </c>
      <c r="AL3863" t="e">
        <f t="shared" si="706"/>
        <v>#N/A</v>
      </c>
      <c r="AM3863" t="e">
        <f t="shared" si="707"/>
        <v>#N/A</v>
      </c>
      <c r="AN3863" t="e">
        <f t="shared" si="708"/>
        <v>#N/A</v>
      </c>
      <c r="AO3863" s="261" t="e">
        <f t="shared" si="709"/>
        <v>#N/A</v>
      </c>
      <c r="AP3863" s="261" t="e">
        <f t="shared" si="710"/>
        <v>#N/A</v>
      </c>
      <c r="AQ3863" s="261" t="e">
        <f t="shared" si="711"/>
        <v>#N/A</v>
      </c>
      <c r="BB3863">
        <f t="shared" si="714"/>
        <v>0</v>
      </c>
      <c r="BC3863">
        <f t="shared" si="712"/>
        <v>0</v>
      </c>
      <c r="BD3863" s="28">
        <f t="shared" si="713"/>
        <v>0</v>
      </c>
    </row>
    <row r="3864" spans="37:56" x14ac:dyDescent="0.25">
      <c r="AK3864">
        <v>0</v>
      </c>
      <c r="AL3864" t="e">
        <f t="shared" si="706"/>
        <v>#N/A</v>
      </c>
      <c r="AM3864" t="e">
        <f t="shared" si="707"/>
        <v>#N/A</v>
      </c>
      <c r="AN3864" t="e">
        <f t="shared" si="708"/>
        <v>#N/A</v>
      </c>
      <c r="AO3864" s="261" t="e">
        <f t="shared" si="709"/>
        <v>#N/A</v>
      </c>
      <c r="AP3864" s="261" t="e">
        <f t="shared" si="710"/>
        <v>#N/A</v>
      </c>
      <c r="AQ3864" s="261" t="e">
        <f t="shared" si="711"/>
        <v>#N/A</v>
      </c>
      <c r="BB3864">
        <f t="shared" si="714"/>
        <v>0</v>
      </c>
      <c r="BC3864">
        <f t="shared" si="712"/>
        <v>0</v>
      </c>
      <c r="BD3864" s="28">
        <f t="shared" si="713"/>
        <v>0</v>
      </c>
    </row>
    <row r="3865" spans="37:56" x14ac:dyDescent="0.25">
      <c r="AK3865">
        <v>0</v>
      </c>
      <c r="AL3865" t="e">
        <f t="shared" si="706"/>
        <v>#N/A</v>
      </c>
      <c r="AM3865" t="e">
        <f t="shared" si="707"/>
        <v>#N/A</v>
      </c>
      <c r="AN3865" t="e">
        <f t="shared" si="708"/>
        <v>#N/A</v>
      </c>
      <c r="AO3865" s="261" t="e">
        <f t="shared" si="709"/>
        <v>#N/A</v>
      </c>
      <c r="AP3865" s="261" t="e">
        <f t="shared" si="710"/>
        <v>#N/A</v>
      </c>
      <c r="AQ3865" s="261" t="e">
        <f t="shared" si="711"/>
        <v>#N/A</v>
      </c>
      <c r="BB3865">
        <f t="shared" si="714"/>
        <v>0</v>
      </c>
      <c r="BC3865">
        <f t="shared" si="712"/>
        <v>0</v>
      </c>
      <c r="BD3865" s="28">
        <f t="shared" si="713"/>
        <v>0</v>
      </c>
    </row>
    <row r="3866" spans="37:56" x14ac:dyDescent="0.25">
      <c r="AK3866">
        <v>0</v>
      </c>
      <c r="AL3866" t="e">
        <f t="shared" si="706"/>
        <v>#N/A</v>
      </c>
      <c r="AM3866" t="e">
        <f t="shared" si="707"/>
        <v>#N/A</v>
      </c>
      <c r="AN3866" t="e">
        <f t="shared" si="708"/>
        <v>#N/A</v>
      </c>
      <c r="AO3866" s="261" t="e">
        <f t="shared" si="709"/>
        <v>#N/A</v>
      </c>
      <c r="AP3866" s="261" t="e">
        <f t="shared" si="710"/>
        <v>#N/A</v>
      </c>
      <c r="AQ3866" s="261" t="e">
        <f t="shared" si="711"/>
        <v>#N/A</v>
      </c>
      <c r="BB3866">
        <f t="shared" si="714"/>
        <v>0</v>
      </c>
      <c r="BC3866">
        <f t="shared" si="712"/>
        <v>0</v>
      </c>
      <c r="BD3866" s="28">
        <f t="shared" si="713"/>
        <v>0</v>
      </c>
    </row>
    <row r="3867" spans="37:56" x14ac:dyDescent="0.25">
      <c r="AK3867">
        <v>0</v>
      </c>
      <c r="AL3867" t="e">
        <f t="shared" si="706"/>
        <v>#N/A</v>
      </c>
      <c r="AM3867" t="e">
        <f t="shared" si="707"/>
        <v>#N/A</v>
      </c>
      <c r="AN3867" t="e">
        <f t="shared" si="708"/>
        <v>#N/A</v>
      </c>
      <c r="AO3867" s="261" t="e">
        <f t="shared" si="709"/>
        <v>#N/A</v>
      </c>
      <c r="AP3867" s="261" t="e">
        <f t="shared" si="710"/>
        <v>#N/A</v>
      </c>
      <c r="AQ3867" s="261" t="e">
        <f t="shared" si="711"/>
        <v>#N/A</v>
      </c>
      <c r="BB3867">
        <f t="shared" si="714"/>
        <v>0</v>
      </c>
      <c r="BC3867">
        <f t="shared" si="712"/>
        <v>0</v>
      </c>
      <c r="BD3867" s="28">
        <f t="shared" si="713"/>
        <v>0</v>
      </c>
    </row>
    <row r="3868" spans="37:56" x14ac:dyDescent="0.25">
      <c r="AK3868">
        <v>0</v>
      </c>
      <c r="AL3868" t="e">
        <f t="shared" si="706"/>
        <v>#N/A</v>
      </c>
      <c r="AM3868" t="e">
        <f t="shared" si="707"/>
        <v>#N/A</v>
      </c>
      <c r="AN3868" t="e">
        <f t="shared" si="708"/>
        <v>#N/A</v>
      </c>
      <c r="AO3868" s="261" t="e">
        <f t="shared" si="709"/>
        <v>#N/A</v>
      </c>
      <c r="AP3868" s="261" t="e">
        <f t="shared" si="710"/>
        <v>#N/A</v>
      </c>
      <c r="AQ3868" s="261" t="e">
        <f t="shared" si="711"/>
        <v>#N/A</v>
      </c>
      <c r="BB3868">
        <f t="shared" si="714"/>
        <v>0</v>
      </c>
      <c r="BC3868">
        <f t="shared" si="712"/>
        <v>0</v>
      </c>
      <c r="BD3868" s="28">
        <f t="shared" si="713"/>
        <v>0</v>
      </c>
    </row>
    <row r="3869" spans="37:56" x14ac:dyDescent="0.25">
      <c r="AK3869">
        <v>0</v>
      </c>
      <c r="AL3869" t="e">
        <f t="shared" si="706"/>
        <v>#N/A</v>
      </c>
      <c r="AM3869" t="e">
        <f t="shared" si="707"/>
        <v>#N/A</v>
      </c>
      <c r="AN3869" t="e">
        <f t="shared" si="708"/>
        <v>#N/A</v>
      </c>
      <c r="AO3869" s="261" t="e">
        <f t="shared" si="709"/>
        <v>#N/A</v>
      </c>
      <c r="AP3869" s="261" t="e">
        <f t="shared" si="710"/>
        <v>#N/A</v>
      </c>
      <c r="AQ3869" s="261" t="e">
        <f t="shared" si="711"/>
        <v>#N/A</v>
      </c>
      <c r="BB3869">
        <f t="shared" si="714"/>
        <v>0</v>
      </c>
      <c r="BC3869">
        <f t="shared" si="712"/>
        <v>0</v>
      </c>
      <c r="BD3869" s="28">
        <f t="shared" si="713"/>
        <v>0</v>
      </c>
    </row>
    <row r="3870" spans="37:56" x14ac:dyDescent="0.25">
      <c r="AK3870">
        <v>0</v>
      </c>
      <c r="AL3870" t="e">
        <f t="shared" si="706"/>
        <v>#N/A</v>
      </c>
      <c r="AM3870" t="e">
        <f t="shared" si="707"/>
        <v>#N/A</v>
      </c>
      <c r="AN3870" t="e">
        <f t="shared" si="708"/>
        <v>#N/A</v>
      </c>
      <c r="AO3870" s="261" t="e">
        <f t="shared" si="709"/>
        <v>#N/A</v>
      </c>
      <c r="AP3870" s="261" t="e">
        <f t="shared" si="710"/>
        <v>#N/A</v>
      </c>
      <c r="AQ3870" s="261" t="e">
        <f t="shared" si="711"/>
        <v>#N/A</v>
      </c>
      <c r="BB3870">
        <f t="shared" si="714"/>
        <v>0</v>
      </c>
      <c r="BC3870">
        <f t="shared" si="712"/>
        <v>0</v>
      </c>
      <c r="BD3870" s="28">
        <f t="shared" si="713"/>
        <v>0</v>
      </c>
    </row>
    <row r="3871" spans="37:56" x14ac:dyDescent="0.25">
      <c r="AK3871">
        <v>0</v>
      </c>
      <c r="AL3871" t="e">
        <f t="shared" si="706"/>
        <v>#N/A</v>
      </c>
      <c r="AM3871" t="e">
        <f t="shared" si="707"/>
        <v>#N/A</v>
      </c>
      <c r="AN3871" t="e">
        <f t="shared" si="708"/>
        <v>#N/A</v>
      </c>
      <c r="AO3871" s="261" t="e">
        <f t="shared" si="709"/>
        <v>#N/A</v>
      </c>
      <c r="AP3871" s="261" t="e">
        <f t="shared" si="710"/>
        <v>#N/A</v>
      </c>
      <c r="AQ3871" s="261" t="e">
        <f t="shared" si="711"/>
        <v>#N/A</v>
      </c>
      <c r="BB3871">
        <f t="shared" si="714"/>
        <v>0</v>
      </c>
      <c r="BC3871">
        <f t="shared" si="712"/>
        <v>0</v>
      </c>
      <c r="BD3871" s="28">
        <f t="shared" si="713"/>
        <v>0</v>
      </c>
    </row>
    <row r="3872" spans="37:56" x14ac:dyDescent="0.25">
      <c r="AK3872">
        <v>0</v>
      </c>
      <c r="AL3872" t="e">
        <f t="shared" si="706"/>
        <v>#N/A</v>
      </c>
      <c r="AM3872" t="e">
        <f t="shared" si="707"/>
        <v>#N/A</v>
      </c>
      <c r="AN3872" t="e">
        <f t="shared" si="708"/>
        <v>#N/A</v>
      </c>
      <c r="AO3872" s="261" t="e">
        <f t="shared" si="709"/>
        <v>#N/A</v>
      </c>
      <c r="AP3872" s="261" t="e">
        <f t="shared" si="710"/>
        <v>#N/A</v>
      </c>
      <c r="AQ3872" s="261" t="e">
        <f t="shared" si="711"/>
        <v>#N/A</v>
      </c>
      <c r="BB3872">
        <f t="shared" si="714"/>
        <v>0</v>
      </c>
      <c r="BC3872">
        <f t="shared" si="712"/>
        <v>0</v>
      </c>
      <c r="BD3872" s="28">
        <f t="shared" si="713"/>
        <v>0</v>
      </c>
    </row>
    <row r="3873" spans="37:56" x14ac:dyDescent="0.25">
      <c r="AK3873">
        <v>0</v>
      </c>
      <c r="AL3873" t="e">
        <f t="shared" si="706"/>
        <v>#N/A</v>
      </c>
      <c r="AM3873" t="e">
        <f t="shared" si="707"/>
        <v>#N/A</v>
      </c>
      <c r="AN3873" t="e">
        <f t="shared" si="708"/>
        <v>#N/A</v>
      </c>
      <c r="AO3873" s="261" t="e">
        <f t="shared" si="709"/>
        <v>#N/A</v>
      </c>
      <c r="AP3873" s="261" t="e">
        <f t="shared" si="710"/>
        <v>#N/A</v>
      </c>
      <c r="AQ3873" s="261" t="e">
        <f t="shared" si="711"/>
        <v>#N/A</v>
      </c>
      <c r="BB3873">
        <f t="shared" si="714"/>
        <v>0</v>
      </c>
      <c r="BC3873">
        <f t="shared" si="712"/>
        <v>0</v>
      </c>
      <c r="BD3873" s="28">
        <f t="shared" si="713"/>
        <v>0</v>
      </c>
    </row>
    <row r="3874" spans="37:56" x14ac:dyDescent="0.25">
      <c r="AK3874">
        <v>0</v>
      </c>
      <c r="AL3874" t="e">
        <f t="shared" si="706"/>
        <v>#N/A</v>
      </c>
      <c r="AM3874" t="e">
        <f t="shared" si="707"/>
        <v>#N/A</v>
      </c>
      <c r="AN3874" t="e">
        <f t="shared" si="708"/>
        <v>#N/A</v>
      </c>
      <c r="AO3874" s="261" t="e">
        <f t="shared" si="709"/>
        <v>#N/A</v>
      </c>
      <c r="AP3874" s="261" t="e">
        <f t="shared" si="710"/>
        <v>#N/A</v>
      </c>
      <c r="AQ3874" s="261" t="e">
        <f t="shared" si="711"/>
        <v>#N/A</v>
      </c>
      <c r="BB3874">
        <f t="shared" si="714"/>
        <v>0</v>
      </c>
      <c r="BC3874">
        <f t="shared" si="712"/>
        <v>0</v>
      </c>
      <c r="BD3874" s="28">
        <f t="shared" si="713"/>
        <v>0</v>
      </c>
    </row>
    <row r="3875" spans="37:56" x14ac:dyDescent="0.25">
      <c r="AK3875">
        <v>0</v>
      </c>
      <c r="AL3875" t="e">
        <f t="shared" si="706"/>
        <v>#N/A</v>
      </c>
      <c r="AM3875" t="e">
        <f t="shared" si="707"/>
        <v>#N/A</v>
      </c>
      <c r="AN3875" t="e">
        <f t="shared" si="708"/>
        <v>#N/A</v>
      </c>
      <c r="AO3875" s="261" t="e">
        <f t="shared" si="709"/>
        <v>#N/A</v>
      </c>
      <c r="AP3875" s="261" t="e">
        <f t="shared" si="710"/>
        <v>#N/A</v>
      </c>
      <c r="AQ3875" s="261" t="e">
        <f t="shared" si="711"/>
        <v>#N/A</v>
      </c>
      <c r="BB3875">
        <f t="shared" si="714"/>
        <v>0</v>
      </c>
      <c r="BC3875">
        <f t="shared" si="712"/>
        <v>0</v>
      </c>
      <c r="BD3875" s="28">
        <f t="shared" si="713"/>
        <v>0</v>
      </c>
    </row>
    <row r="3876" spans="37:56" x14ac:dyDescent="0.25">
      <c r="AK3876">
        <v>0</v>
      </c>
      <c r="AL3876" t="e">
        <f t="shared" si="706"/>
        <v>#N/A</v>
      </c>
      <c r="AM3876" t="e">
        <f t="shared" si="707"/>
        <v>#N/A</v>
      </c>
      <c r="AN3876" t="e">
        <f t="shared" si="708"/>
        <v>#N/A</v>
      </c>
      <c r="AO3876" s="261" t="e">
        <f t="shared" si="709"/>
        <v>#N/A</v>
      </c>
      <c r="AP3876" s="261" t="e">
        <f t="shared" si="710"/>
        <v>#N/A</v>
      </c>
      <c r="AQ3876" s="261" t="e">
        <f t="shared" si="711"/>
        <v>#N/A</v>
      </c>
      <c r="BB3876">
        <f t="shared" si="714"/>
        <v>0</v>
      </c>
      <c r="BC3876">
        <f t="shared" si="712"/>
        <v>0</v>
      </c>
      <c r="BD3876" s="28">
        <f t="shared" si="713"/>
        <v>0</v>
      </c>
    </row>
    <row r="3877" spans="37:56" x14ac:dyDescent="0.25">
      <c r="AK3877">
        <v>0</v>
      </c>
      <c r="AL3877" t="e">
        <f t="shared" si="706"/>
        <v>#N/A</v>
      </c>
      <c r="AM3877" t="e">
        <f t="shared" si="707"/>
        <v>#N/A</v>
      </c>
      <c r="AN3877" t="e">
        <f t="shared" si="708"/>
        <v>#N/A</v>
      </c>
      <c r="AO3877" s="261" t="e">
        <f t="shared" si="709"/>
        <v>#N/A</v>
      </c>
      <c r="AP3877" s="261" t="e">
        <f t="shared" si="710"/>
        <v>#N/A</v>
      </c>
      <c r="AQ3877" s="261" t="e">
        <f t="shared" si="711"/>
        <v>#N/A</v>
      </c>
      <c r="BB3877">
        <f t="shared" si="714"/>
        <v>0</v>
      </c>
      <c r="BC3877">
        <f t="shared" si="712"/>
        <v>0</v>
      </c>
      <c r="BD3877" s="28">
        <f t="shared" si="713"/>
        <v>0</v>
      </c>
    </row>
    <row r="3878" spans="37:56" x14ac:dyDescent="0.25">
      <c r="AK3878">
        <v>0</v>
      </c>
      <c r="AL3878" t="e">
        <f t="shared" si="706"/>
        <v>#N/A</v>
      </c>
      <c r="AM3878" t="e">
        <f t="shared" si="707"/>
        <v>#N/A</v>
      </c>
      <c r="AN3878" t="e">
        <f t="shared" si="708"/>
        <v>#N/A</v>
      </c>
      <c r="AO3878" s="261" t="e">
        <f t="shared" si="709"/>
        <v>#N/A</v>
      </c>
      <c r="AP3878" s="261" t="e">
        <f t="shared" si="710"/>
        <v>#N/A</v>
      </c>
      <c r="AQ3878" s="261" t="e">
        <f t="shared" si="711"/>
        <v>#N/A</v>
      </c>
      <c r="BB3878">
        <f t="shared" si="714"/>
        <v>0</v>
      </c>
      <c r="BC3878">
        <f t="shared" si="712"/>
        <v>0</v>
      </c>
      <c r="BD3878" s="28">
        <f t="shared" si="713"/>
        <v>0</v>
      </c>
    </row>
    <row r="3879" spans="37:56" x14ac:dyDescent="0.25">
      <c r="AK3879">
        <v>0</v>
      </c>
      <c r="AL3879" t="e">
        <f t="shared" si="706"/>
        <v>#N/A</v>
      </c>
      <c r="AM3879" t="e">
        <f t="shared" si="707"/>
        <v>#N/A</v>
      </c>
      <c r="AN3879" t="e">
        <f t="shared" si="708"/>
        <v>#N/A</v>
      </c>
      <c r="AO3879" s="261" t="e">
        <f t="shared" si="709"/>
        <v>#N/A</v>
      </c>
      <c r="AP3879" s="261" t="e">
        <f t="shared" si="710"/>
        <v>#N/A</v>
      </c>
      <c r="AQ3879" s="261" t="e">
        <f t="shared" si="711"/>
        <v>#N/A</v>
      </c>
      <c r="BB3879">
        <f t="shared" si="714"/>
        <v>0</v>
      </c>
      <c r="BC3879">
        <f t="shared" si="712"/>
        <v>0</v>
      </c>
      <c r="BD3879" s="28">
        <f t="shared" si="713"/>
        <v>0</v>
      </c>
    </row>
    <row r="3880" spans="37:56" x14ac:dyDescent="0.25">
      <c r="AK3880">
        <v>0</v>
      </c>
      <c r="AL3880" t="e">
        <f t="shared" si="706"/>
        <v>#N/A</v>
      </c>
      <c r="AM3880" t="e">
        <f t="shared" si="707"/>
        <v>#N/A</v>
      </c>
      <c r="AN3880" t="e">
        <f t="shared" si="708"/>
        <v>#N/A</v>
      </c>
      <c r="AO3880" s="261" t="e">
        <f t="shared" si="709"/>
        <v>#N/A</v>
      </c>
      <c r="AP3880" s="261" t="e">
        <f t="shared" si="710"/>
        <v>#N/A</v>
      </c>
      <c r="AQ3880" s="261" t="e">
        <f t="shared" si="711"/>
        <v>#N/A</v>
      </c>
      <c r="BB3880">
        <f t="shared" si="714"/>
        <v>0</v>
      </c>
      <c r="BC3880">
        <f t="shared" si="712"/>
        <v>0</v>
      </c>
      <c r="BD3880" s="28">
        <f t="shared" si="713"/>
        <v>0</v>
      </c>
    </row>
    <row r="3881" spans="37:56" x14ac:dyDescent="0.25">
      <c r="AK3881">
        <v>0</v>
      </c>
      <c r="AL3881" t="e">
        <f t="shared" si="706"/>
        <v>#N/A</v>
      </c>
      <c r="AM3881" t="e">
        <f t="shared" si="707"/>
        <v>#N/A</v>
      </c>
      <c r="AN3881" t="e">
        <f t="shared" si="708"/>
        <v>#N/A</v>
      </c>
      <c r="AO3881" s="261" t="e">
        <f t="shared" si="709"/>
        <v>#N/A</v>
      </c>
      <c r="AP3881" s="261" t="e">
        <f t="shared" si="710"/>
        <v>#N/A</v>
      </c>
      <c r="AQ3881" s="261" t="e">
        <f t="shared" si="711"/>
        <v>#N/A</v>
      </c>
      <c r="BB3881">
        <f t="shared" si="714"/>
        <v>0</v>
      </c>
      <c r="BC3881">
        <f t="shared" si="712"/>
        <v>0</v>
      </c>
      <c r="BD3881" s="28">
        <f t="shared" si="713"/>
        <v>0</v>
      </c>
    </row>
    <row r="3882" spans="37:56" x14ac:dyDescent="0.25">
      <c r="AK3882">
        <v>0</v>
      </c>
      <c r="AL3882" t="e">
        <f t="shared" si="706"/>
        <v>#N/A</v>
      </c>
      <c r="AM3882" t="e">
        <f t="shared" si="707"/>
        <v>#N/A</v>
      </c>
      <c r="AN3882" t="e">
        <f t="shared" si="708"/>
        <v>#N/A</v>
      </c>
      <c r="AO3882" s="261" t="e">
        <f t="shared" si="709"/>
        <v>#N/A</v>
      </c>
      <c r="AP3882" s="261" t="e">
        <f t="shared" si="710"/>
        <v>#N/A</v>
      </c>
      <c r="AQ3882" s="261" t="e">
        <f t="shared" si="711"/>
        <v>#N/A</v>
      </c>
      <c r="BB3882">
        <f t="shared" si="714"/>
        <v>0</v>
      </c>
      <c r="BC3882">
        <f t="shared" si="712"/>
        <v>0</v>
      </c>
      <c r="BD3882" s="28">
        <f t="shared" si="713"/>
        <v>0</v>
      </c>
    </row>
    <row r="3883" spans="37:56" x14ac:dyDescent="0.25">
      <c r="AK3883">
        <v>0</v>
      </c>
      <c r="AL3883" t="e">
        <f t="shared" si="706"/>
        <v>#N/A</v>
      </c>
      <c r="AM3883" t="e">
        <f t="shared" si="707"/>
        <v>#N/A</v>
      </c>
      <c r="AN3883" t="e">
        <f t="shared" si="708"/>
        <v>#N/A</v>
      </c>
      <c r="AO3883" s="261" t="e">
        <f t="shared" si="709"/>
        <v>#N/A</v>
      </c>
      <c r="AP3883" s="261" t="e">
        <f t="shared" si="710"/>
        <v>#N/A</v>
      </c>
      <c r="AQ3883" s="261" t="e">
        <f t="shared" si="711"/>
        <v>#N/A</v>
      </c>
      <c r="BB3883">
        <f t="shared" si="714"/>
        <v>0</v>
      </c>
      <c r="BC3883">
        <f t="shared" si="712"/>
        <v>0</v>
      </c>
      <c r="BD3883" s="28">
        <f t="shared" si="713"/>
        <v>0</v>
      </c>
    </row>
    <row r="3884" spans="37:56" x14ac:dyDescent="0.25">
      <c r="AK3884">
        <v>0</v>
      </c>
      <c r="AL3884" t="e">
        <f t="shared" si="706"/>
        <v>#N/A</v>
      </c>
      <c r="AM3884" t="e">
        <f t="shared" si="707"/>
        <v>#N/A</v>
      </c>
      <c r="AN3884" t="e">
        <f t="shared" si="708"/>
        <v>#N/A</v>
      </c>
      <c r="AO3884" s="261" t="e">
        <f t="shared" si="709"/>
        <v>#N/A</v>
      </c>
      <c r="AP3884" s="261" t="e">
        <f t="shared" si="710"/>
        <v>#N/A</v>
      </c>
      <c r="AQ3884" s="261" t="e">
        <f t="shared" si="711"/>
        <v>#N/A</v>
      </c>
      <c r="BB3884">
        <f t="shared" si="714"/>
        <v>0</v>
      </c>
      <c r="BC3884">
        <f t="shared" si="712"/>
        <v>0</v>
      </c>
      <c r="BD3884" s="28">
        <f t="shared" si="713"/>
        <v>0</v>
      </c>
    </row>
    <row r="3885" spans="37:56" x14ac:dyDescent="0.25">
      <c r="AK3885">
        <v>0</v>
      </c>
      <c r="AL3885" t="e">
        <f t="shared" si="706"/>
        <v>#N/A</v>
      </c>
      <c r="AM3885" t="e">
        <f t="shared" si="707"/>
        <v>#N/A</v>
      </c>
      <c r="AN3885" t="e">
        <f t="shared" si="708"/>
        <v>#N/A</v>
      </c>
      <c r="AO3885" s="261" t="e">
        <f t="shared" si="709"/>
        <v>#N/A</v>
      </c>
      <c r="AP3885" s="261" t="e">
        <f t="shared" si="710"/>
        <v>#N/A</v>
      </c>
      <c r="AQ3885" s="261" t="e">
        <f t="shared" si="711"/>
        <v>#N/A</v>
      </c>
      <c r="BB3885">
        <f t="shared" si="714"/>
        <v>0</v>
      </c>
      <c r="BC3885">
        <f t="shared" si="712"/>
        <v>0</v>
      </c>
      <c r="BD3885" s="28">
        <f t="shared" si="713"/>
        <v>0</v>
      </c>
    </row>
    <row r="3886" spans="37:56" x14ac:dyDescent="0.25">
      <c r="AK3886">
        <v>0</v>
      </c>
      <c r="AL3886" t="e">
        <f t="shared" si="706"/>
        <v>#N/A</v>
      </c>
      <c r="AM3886" t="e">
        <f t="shared" si="707"/>
        <v>#N/A</v>
      </c>
      <c r="AN3886" t="e">
        <f t="shared" si="708"/>
        <v>#N/A</v>
      </c>
      <c r="AO3886" s="261" t="e">
        <f t="shared" si="709"/>
        <v>#N/A</v>
      </c>
      <c r="AP3886" s="261" t="e">
        <f t="shared" si="710"/>
        <v>#N/A</v>
      </c>
      <c r="AQ3886" s="261" t="e">
        <f t="shared" si="711"/>
        <v>#N/A</v>
      </c>
      <c r="BB3886">
        <f t="shared" si="714"/>
        <v>0</v>
      </c>
      <c r="BC3886">
        <f t="shared" si="712"/>
        <v>0</v>
      </c>
      <c r="BD3886" s="28">
        <f t="shared" si="713"/>
        <v>0</v>
      </c>
    </row>
    <row r="3887" spans="37:56" x14ac:dyDescent="0.25">
      <c r="AK3887">
        <v>0</v>
      </c>
      <c r="AL3887" t="e">
        <f t="shared" si="706"/>
        <v>#N/A</v>
      </c>
      <c r="AM3887" t="e">
        <f t="shared" si="707"/>
        <v>#N/A</v>
      </c>
      <c r="AN3887" t="e">
        <f t="shared" si="708"/>
        <v>#N/A</v>
      </c>
      <c r="AO3887" s="261" t="e">
        <f t="shared" si="709"/>
        <v>#N/A</v>
      </c>
      <c r="AP3887" s="261" t="e">
        <f t="shared" si="710"/>
        <v>#N/A</v>
      </c>
      <c r="AQ3887" s="261" t="e">
        <f t="shared" si="711"/>
        <v>#N/A</v>
      </c>
      <c r="BB3887">
        <f t="shared" si="714"/>
        <v>0</v>
      </c>
      <c r="BC3887">
        <f t="shared" si="712"/>
        <v>0</v>
      </c>
      <c r="BD3887" s="28">
        <f t="shared" si="713"/>
        <v>0</v>
      </c>
    </row>
    <row r="3888" spans="37:56" x14ac:dyDescent="0.25">
      <c r="AK3888">
        <v>0</v>
      </c>
      <c r="AL3888" t="e">
        <f t="shared" si="706"/>
        <v>#N/A</v>
      </c>
      <c r="AM3888" t="e">
        <f t="shared" si="707"/>
        <v>#N/A</v>
      </c>
      <c r="AN3888" t="e">
        <f t="shared" si="708"/>
        <v>#N/A</v>
      </c>
      <c r="AO3888" s="261" t="e">
        <f t="shared" si="709"/>
        <v>#N/A</v>
      </c>
      <c r="AP3888" s="261" t="e">
        <f t="shared" si="710"/>
        <v>#N/A</v>
      </c>
      <c r="AQ3888" s="261" t="e">
        <f t="shared" si="711"/>
        <v>#N/A</v>
      </c>
      <c r="BB3888">
        <f t="shared" si="714"/>
        <v>0</v>
      </c>
      <c r="BC3888">
        <f t="shared" si="712"/>
        <v>0</v>
      </c>
      <c r="BD3888" s="28">
        <f t="shared" si="713"/>
        <v>0</v>
      </c>
    </row>
    <row r="3889" spans="37:56" x14ac:dyDescent="0.25">
      <c r="AK3889">
        <v>0</v>
      </c>
      <c r="AL3889" t="e">
        <f t="shared" si="706"/>
        <v>#N/A</v>
      </c>
      <c r="AM3889" t="e">
        <f t="shared" si="707"/>
        <v>#N/A</v>
      </c>
      <c r="AN3889" t="e">
        <f t="shared" si="708"/>
        <v>#N/A</v>
      </c>
      <c r="AO3889" s="261" t="e">
        <f t="shared" si="709"/>
        <v>#N/A</v>
      </c>
      <c r="AP3889" s="261" t="e">
        <f t="shared" si="710"/>
        <v>#N/A</v>
      </c>
      <c r="AQ3889" s="261" t="e">
        <f t="shared" si="711"/>
        <v>#N/A</v>
      </c>
      <c r="BB3889">
        <f t="shared" si="714"/>
        <v>0</v>
      </c>
      <c r="BC3889">
        <f t="shared" si="712"/>
        <v>0</v>
      </c>
      <c r="BD3889" s="28">
        <f t="shared" si="713"/>
        <v>0</v>
      </c>
    </row>
    <row r="3890" spans="37:56" x14ac:dyDescent="0.25">
      <c r="AK3890">
        <v>0</v>
      </c>
      <c r="AL3890" t="e">
        <f t="shared" si="706"/>
        <v>#N/A</v>
      </c>
      <c r="AM3890" t="e">
        <f t="shared" si="707"/>
        <v>#N/A</v>
      </c>
      <c r="AN3890" t="e">
        <f t="shared" si="708"/>
        <v>#N/A</v>
      </c>
      <c r="AO3890" s="261" t="e">
        <f t="shared" si="709"/>
        <v>#N/A</v>
      </c>
      <c r="AP3890" s="261" t="e">
        <f t="shared" si="710"/>
        <v>#N/A</v>
      </c>
      <c r="AQ3890" s="261" t="e">
        <f t="shared" si="711"/>
        <v>#N/A</v>
      </c>
      <c r="BB3890">
        <f t="shared" si="714"/>
        <v>0</v>
      </c>
      <c r="BC3890">
        <f t="shared" si="712"/>
        <v>0</v>
      </c>
      <c r="BD3890" s="28">
        <f t="shared" si="713"/>
        <v>0</v>
      </c>
    </row>
    <row r="3891" spans="37:56" x14ac:dyDescent="0.25">
      <c r="AK3891">
        <v>0</v>
      </c>
      <c r="AL3891" t="e">
        <f t="shared" si="706"/>
        <v>#N/A</v>
      </c>
      <c r="AM3891" t="e">
        <f t="shared" si="707"/>
        <v>#N/A</v>
      </c>
      <c r="AN3891" t="e">
        <f t="shared" si="708"/>
        <v>#N/A</v>
      </c>
      <c r="AO3891" s="261" t="e">
        <f t="shared" si="709"/>
        <v>#N/A</v>
      </c>
      <c r="AP3891" s="261" t="e">
        <f t="shared" si="710"/>
        <v>#N/A</v>
      </c>
      <c r="AQ3891" s="261" t="e">
        <f t="shared" si="711"/>
        <v>#N/A</v>
      </c>
      <c r="BB3891">
        <f t="shared" si="714"/>
        <v>0</v>
      </c>
      <c r="BC3891">
        <f t="shared" si="712"/>
        <v>0</v>
      </c>
      <c r="BD3891" s="28">
        <f t="shared" si="713"/>
        <v>0</v>
      </c>
    </row>
    <row r="3892" spans="37:56" x14ac:dyDescent="0.25">
      <c r="AK3892">
        <v>0</v>
      </c>
      <c r="AL3892" t="e">
        <f t="shared" si="706"/>
        <v>#N/A</v>
      </c>
      <c r="AM3892" t="e">
        <f t="shared" si="707"/>
        <v>#N/A</v>
      </c>
      <c r="AN3892" t="e">
        <f t="shared" si="708"/>
        <v>#N/A</v>
      </c>
      <c r="AO3892" s="261" t="e">
        <f t="shared" si="709"/>
        <v>#N/A</v>
      </c>
      <c r="AP3892" s="261" t="e">
        <f t="shared" si="710"/>
        <v>#N/A</v>
      </c>
      <c r="AQ3892" s="261" t="e">
        <f t="shared" si="711"/>
        <v>#N/A</v>
      </c>
      <c r="BB3892">
        <f t="shared" si="714"/>
        <v>0</v>
      </c>
      <c r="BC3892">
        <f t="shared" si="712"/>
        <v>0</v>
      </c>
      <c r="BD3892" s="28">
        <f t="shared" si="713"/>
        <v>0</v>
      </c>
    </row>
    <row r="3893" spans="37:56" x14ac:dyDescent="0.25">
      <c r="AK3893">
        <v>0</v>
      </c>
      <c r="AL3893" t="e">
        <f t="shared" si="706"/>
        <v>#N/A</v>
      </c>
      <c r="AM3893" t="e">
        <f t="shared" si="707"/>
        <v>#N/A</v>
      </c>
      <c r="AN3893" t="e">
        <f t="shared" si="708"/>
        <v>#N/A</v>
      </c>
      <c r="AO3893" s="261" t="e">
        <f t="shared" si="709"/>
        <v>#N/A</v>
      </c>
      <c r="AP3893" s="261" t="e">
        <f t="shared" si="710"/>
        <v>#N/A</v>
      </c>
      <c r="AQ3893" s="261" t="e">
        <f t="shared" si="711"/>
        <v>#N/A</v>
      </c>
      <c r="BB3893">
        <f t="shared" si="714"/>
        <v>0</v>
      </c>
      <c r="BC3893">
        <f t="shared" si="712"/>
        <v>0</v>
      </c>
      <c r="BD3893" s="28">
        <f t="shared" si="713"/>
        <v>0</v>
      </c>
    </row>
    <row r="3894" spans="37:56" x14ac:dyDescent="0.25">
      <c r="AK3894">
        <v>0</v>
      </c>
      <c r="AL3894" t="e">
        <f t="shared" si="706"/>
        <v>#N/A</v>
      </c>
      <c r="AM3894" t="e">
        <f t="shared" si="707"/>
        <v>#N/A</v>
      </c>
      <c r="AN3894" t="e">
        <f t="shared" si="708"/>
        <v>#N/A</v>
      </c>
      <c r="AO3894" s="261" t="e">
        <f t="shared" si="709"/>
        <v>#N/A</v>
      </c>
      <c r="AP3894" s="261" t="e">
        <f t="shared" si="710"/>
        <v>#N/A</v>
      </c>
      <c r="AQ3894" s="261" t="e">
        <f t="shared" si="711"/>
        <v>#N/A</v>
      </c>
      <c r="BB3894">
        <f t="shared" si="714"/>
        <v>0</v>
      </c>
      <c r="BC3894">
        <f t="shared" si="712"/>
        <v>0</v>
      </c>
      <c r="BD3894" s="28">
        <f t="shared" si="713"/>
        <v>0</v>
      </c>
    </row>
    <row r="3895" spans="37:56" x14ac:dyDescent="0.25">
      <c r="AK3895">
        <v>0</v>
      </c>
      <c r="AL3895" t="e">
        <f t="shared" si="706"/>
        <v>#N/A</v>
      </c>
      <c r="AM3895" t="e">
        <f t="shared" si="707"/>
        <v>#N/A</v>
      </c>
      <c r="AN3895" t="e">
        <f t="shared" si="708"/>
        <v>#N/A</v>
      </c>
      <c r="AO3895" s="261" t="e">
        <f t="shared" si="709"/>
        <v>#N/A</v>
      </c>
      <c r="AP3895" s="261" t="e">
        <f t="shared" si="710"/>
        <v>#N/A</v>
      </c>
      <c r="AQ3895" s="261" t="e">
        <f t="shared" si="711"/>
        <v>#N/A</v>
      </c>
      <c r="BB3895">
        <f t="shared" si="714"/>
        <v>0</v>
      </c>
      <c r="BC3895">
        <f t="shared" si="712"/>
        <v>0</v>
      </c>
      <c r="BD3895" s="28">
        <f t="shared" si="713"/>
        <v>0</v>
      </c>
    </row>
    <row r="3896" spans="37:56" x14ac:dyDescent="0.25">
      <c r="AK3896">
        <v>0</v>
      </c>
      <c r="AL3896" t="e">
        <f t="shared" si="706"/>
        <v>#N/A</v>
      </c>
      <c r="AM3896" t="e">
        <f t="shared" si="707"/>
        <v>#N/A</v>
      </c>
      <c r="AN3896" t="e">
        <f t="shared" si="708"/>
        <v>#N/A</v>
      </c>
      <c r="AO3896" s="261" t="e">
        <f t="shared" si="709"/>
        <v>#N/A</v>
      </c>
      <c r="AP3896" s="261" t="e">
        <f t="shared" si="710"/>
        <v>#N/A</v>
      </c>
      <c r="AQ3896" s="261" t="e">
        <f t="shared" si="711"/>
        <v>#N/A</v>
      </c>
      <c r="BB3896">
        <f t="shared" si="714"/>
        <v>0</v>
      </c>
      <c r="BC3896">
        <f t="shared" si="712"/>
        <v>0</v>
      </c>
      <c r="BD3896" s="28">
        <f t="shared" si="713"/>
        <v>0</v>
      </c>
    </row>
    <row r="3897" spans="37:56" x14ac:dyDescent="0.25">
      <c r="AK3897">
        <v>0</v>
      </c>
      <c r="AL3897" t="e">
        <f t="shared" si="706"/>
        <v>#N/A</v>
      </c>
      <c r="AM3897" t="e">
        <f t="shared" si="707"/>
        <v>#N/A</v>
      </c>
      <c r="AN3897" t="e">
        <f t="shared" si="708"/>
        <v>#N/A</v>
      </c>
      <c r="AO3897" s="261" t="e">
        <f t="shared" si="709"/>
        <v>#N/A</v>
      </c>
      <c r="AP3897" s="261" t="e">
        <f t="shared" si="710"/>
        <v>#N/A</v>
      </c>
      <c r="AQ3897" s="261" t="e">
        <f t="shared" si="711"/>
        <v>#N/A</v>
      </c>
      <c r="BB3897">
        <f t="shared" si="714"/>
        <v>0</v>
      </c>
      <c r="BC3897">
        <f t="shared" si="712"/>
        <v>0</v>
      </c>
      <c r="BD3897" s="28">
        <f t="shared" si="713"/>
        <v>0</v>
      </c>
    </row>
    <row r="3898" spans="37:56" x14ac:dyDescent="0.25">
      <c r="AK3898">
        <v>0</v>
      </c>
      <c r="AL3898" t="e">
        <f t="shared" si="706"/>
        <v>#N/A</v>
      </c>
      <c r="AM3898" t="e">
        <f t="shared" si="707"/>
        <v>#N/A</v>
      </c>
      <c r="AN3898" t="e">
        <f t="shared" si="708"/>
        <v>#N/A</v>
      </c>
      <c r="AO3898" s="261" t="e">
        <f t="shared" si="709"/>
        <v>#N/A</v>
      </c>
      <c r="AP3898" s="261" t="e">
        <f t="shared" si="710"/>
        <v>#N/A</v>
      </c>
      <c r="AQ3898" s="261" t="e">
        <f t="shared" si="711"/>
        <v>#N/A</v>
      </c>
      <c r="BB3898">
        <f t="shared" si="714"/>
        <v>0</v>
      </c>
      <c r="BC3898">
        <f t="shared" si="712"/>
        <v>0</v>
      </c>
      <c r="BD3898" s="28">
        <f t="shared" si="713"/>
        <v>0</v>
      </c>
    </row>
    <row r="3899" spans="37:56" x14ac:dyDescent="0.25">
      <c r="AK3899">
        <v>0</v>
      </c>
      <c r="AL3899" t="e">
        <f t="shared" si="706"/>
        <v>#N/A</v>
      </c>
      <c r="AM3899" t="e">
        <f t="shared" si="707"/>
        <v>#N/A</v>
      </c>
      <c r="AN3899" t="e">
        <f t="shared" si="708"/>
        <v>#N/A</v>
      </c>
      <c r="AO3899" s="261" t="e">
        <f t="shared" si="709"/>
        <v>#N/A</v>
      </c>
      <c r="AP3899" s="261" t="e">
        <f t="shared" si="710"/>
        <v>#N/A</v>
      </c>
      <c r="AQ3899" s="261" t="e">
        <f t="shared" si="711"/>
        <v>#N/A</v>
      </c>
      <c r="BB3899">
        <f t="shared" si="714"/>
        <v>0</v>
      </c>
      <c r="BC3899">
        <f t="shared" si="712"/>
        <v>0</v>
      </c>
      <c r="BD3899" s="28">
        <f t="shared" si="713"/>
        <v>0</v>
      </c>
    </row>
    <row r="3900" spans="37:56" x14ac:dyDescent="0.25">
      <c r="AK3900">
        <v>0</v>
      </c>
      <c r="AL3900" t="e">
        <f t="shared" si="706"/>
        <v>#N/A</v>
      </c>
      <c r="AM3900" t="e">
        <f t="shared" si="707"/>
        <v>#N/A</v>
      </c>
      <c r="AN3900" t="e">
        <f t="shared" si="708"/>
        <v>#N/A</v>
      </c>
      <c r="AO3900" s="261" t="e">
        <f t="shared" si="709"/>
        <v>#N/A</v>
      </c>
      <c r="AP3900" s="261" t="e">
        <f t="shared" si="710"/>
        <v>#N/A</v>
      </c>
      <c r="AQ3900" s="261" t="e">
        <f t="shared" si="711"/>
        <v>#N/A</v>
      </c>
      <c r="BB3900">
        <f t="shared" si="714"/>
        <v>0</v>
      </c>
      <c r="BC3900">
        <f t="shared" si="712"/>
        <v>0</v>
      </c>
      <c r="BD3900" s="28">
        <f t="shared" si="713"/>
        <v>0</v>
      </c>
    </row>
    <row r="3901" spans="37:56" x14ac:dyDescent="0.25">
      <c r="AK3901">
        <v>0</v>
      </c>
      <c r="AL3901" t="e">
        <f t="shared" si="706"/>
        <v>#N/A</v>
      </c>
      <c r="AM3901" t="e">
        <f t="shared" si="707"/>
        <v>#N/A</v>
      </c>
      <c r="AN3901" t="e">
        <f t="shared" si="708"/>
        <v>#N/A</v>
      </c>
      <c r="AO3901" s="261" t="e">
        <f t="shared" si="709"/>
        <v>#N/A</v>
      </c>
      <c r="AP3901" s="261" t="e">
        <f t="shared" si="710"/>
        <v>#N/A</v>
      </c>
      <c r="AQ3901" s="261" t="e">
        <f t="shared" si="711"/>
        <v>#N/A</v>
      </c>
      <c r="BB3901">
        <f t="shared" si="714"/>
        <v>0</v>
      </c>
      <c r="BC3901">
        <f t="shared" si="712"/>
        <v>0</v>
      </c>
      <c r="BD3901" s="28">
        <f t="shared" si="713"/>
        <v>0</v>
      </c>
    </row>
    <row r="3902" spans="37:56" x14ac:dyDescent="0.25">
      <c r="AK3902">
        <v>0</v>
      </c>
      <c r="AL3902" t="e">
        <f t="shared" si="706"/>
        <v>#N/A</v>
      </c>
      <c r="AM3902" t="e">
        <f t="shared" si="707"/>
        <v>#N/A</v>
      </c>
      <c r="AN3902" t="e">
        <f t="shared" si="708"/>
        <v>#N/A</v>
      </c>
      <c r="AO3902" s="261" t="e">
        <f t="shared" si="709"/>
        <v>#N/A</v>
      </c>
      <c r="AP3902" s="261" t="e">
        <f t="shared" si="710"/>
        <v>#N/A</v>
      </c>
      <c r="AQ3902" s="261" t="e">
        <f t="shared" si="711"/>
        <v>#N/A</v>
      </c>
      <c r="BB3902">
        <f t="shared" si="714"/>
        <v>0</v>
      </c>
      <c r="BC3902">
        <f t="shared" si="712"/>
        <v>0</v>
      </c>
      <c r="BD3902" s="28">
        <f t="shared" si="713"/>
        <v>0</v>
      </c>
    </row>
    <row r="3903" spans="37:56" x14ac:dyDescent="0.25">
      <c r="AK3903">
        <v>0</v>
      </c>
      <c r="AL3903" t="e">
        <f t="shared" si="706"/>
        <v>#N/A</v>
      </c>
      <c r="AM3903" t="e">
        <f t="shared" si="707"/>
        <v>#N/A</v>
      </c>
      <c r="AN3903" t="e">
        <f t="shared" si="708"/>
        <v>#N/A</v>
      </c>
      <c r="AO3903" s="261" t="e">
        <f t="shared" si="709"/>
        <v>#N/A</v>
      </c>
      <c r="AP3903" s="261" t="e">
        <f t="shared" si="710"/>
        <v>#N/A</v>
      </c>
      <c r="AQ3903" s="261" t="e">
        <f t="shared" si="711"/>
        <v>#N/A</v>
      </c>
      <c r="BB3903">
        <f t="shared" si="714"/>
        <v>0</v>
      </c>
      <c r="BC3903">
        <f t="shared" si="712"/>
        <v>0</v>
      </c>
      <c r="BD3903" s="28">
        <f t="shared" si="713"/>
        <v>0</v>
      </c>
    </row>
    <row r="3904" spans="37:56" x14ac:dyDescent="0.25">
      <c r="AK3904">
        <v>0</v>
      </c>
      <c r="AL3904" t="e">
        <f t="shared" si="706"/>
        <v>#N/A</v>
      </c>
      <c r="AM3904" t="e">
        <f t="shared" si="707"/>
        <v>#N/A</v>
      </c>
      <c r="AN3904" t="e">
        <f t="shared" si="708"/>
        <v>#N/A</v>
      </c>
      <c r="AO3904" s="261" t="e">
        <f t="shared" si="709"/>
        <v>#N/A</v>
      </c>
      <c r="AP3904" s="261" t="e">
        <f t="shared" si="710"/>
        <v>#N/A</v>
      </c>
      <c r="AQ3904" s="261" t="e">
        <f t="shared" si="711"/>
        <v>#N/A</v>
      </c>
      <c r="BB3904">
        <f t="shared" si="714"/>
        <v>0</v>
      </c>
      <c r="BC3904">
        <f t="shared" si="712"/>
        <v>0</v>
      </c>
      <c r="BD3904" s="28">
        <f t="shared" si="713"/>
        <v>0</v>
      </c>
    </row>
    <row r="3905" spans="37:56" x14ac:dyDescent="0.25">
      <c r="AK3905">
        <v>0</v>
      </c>
      <c r="AL3905" t="e">
        <f t="shared" si="706"/>
        <v>#N/A</v>
      </c>
      <c r="AM3905" t="e">
        <f t="shared" si="707"/>
        <v>#N/A</v>
      </c>
      <c r="AN3905" t="e">
        <f t="shared" si="708"/>
        <v>#N/A</v>
      </c>
      <c r="AO3905" s="261" t="e">
        <f t="shared" si="709"/>
        <v>#N/A</v>
      </c>
      <c r="AP3905" s="261" t="e">
        <f t="shared" si="710"/>
        <v>#N/A</v>
      </c>
      <c r="AQ3905" s="261" t="e">
        <f t="shared" si="711"/>
        <v>#N/A</v>
      </c>
      <c r="BB3905">
        <f t="shared" si="714"/>
        <v>0</v>
      </c>
      <c r="BC3905">
        <f t="shared" si="712"/>
        <v>0</v>
      </c>
      <c r="BD3905" s="28">
        <f t="shared" si="713"/>
        <v>0</v>
      </c>
    </row>
    <row r="3906" spans="37:56" x14ac:dyDescent="0.25">
      <c r="AK3906">
        <v>0</v>
      </c>
      <c r="AL3906" t="e">
        <f t="shared" si="706"/>
        <v>#N/A</v>
      </c>
      <c r="AM3906" t="e">
        <f t="shared" si="707"/>
        <v>#N/A</v>
      </c>
      <c r="AN3906" t="e">
        <f t="shared" si="708"/>
        <v>#N/A</v>
      </c>
      <c r="AO3906" s="261" t="e">
        <f t="shared" si="709"/>
        <v>#N/A</v>
      </c>
      <c r="AP3906" s="261" t="e">
        <f t="shared" si="710"/>
        <v>#N/A</v>
      </c>
      <c r="AQ3906" s="261" t="e">
        <f t="shared" si="711"/>
        <v>#N/A</v>
      </c>
      <c r="BB3906">
        <f t="shared" si="714"/>
        <v>0</v>
      </c>
      <c r="BC3906">
        <f t="shared" si="712"/>
        <v>0</v>
      </c>
      <c r="BD3906" s="28">
        <f t="shared" si="713"/>
        <v>0</v>
      </c>
    </row>
    <row r="3907" spans="37:56" x14ac:dyDescent="0.25">
      <c r="AK3907">
        <v>0</v>
      </c>
      <c r="AL3907" t="e">
        <f t="shared" ref="AL3907:AL3970" si="715">_xlfn.XLOOKUP(AK3907,A:A,F:F)</f>
        <v>#N/A</v>
      </c>
      <c r="AM3907" t="e">
        <f t="shared" ref="AM3907:AM3970" si="716">_xlfn.XLOOKUP(AK3907,A:A,J:J)</f>
        <v>#N/A</v>
      </c>
      <c r="AN3907" t="e">
        <f t="shared" ref="AN3907:AN3970" si="717">_xlfn.XLOOKUP(AK3907,A:A,M:M)+_xlfn.XLOOKUP(AK3907,A:A,N:N)</f>
        <v>#N/A</v>
      </c>
      <c r="AO3907" s="261" t="e">
        <f t="shared" ref="AO3907:AO3970" si="718">_xlfn.XLOOKUP(AK3907,A:A,AG:AG)</f>
        <v>#N/A</v>
      </c>
      <c r="AP3907" s="261" t="e">
        <f t="shared" ref="AP3907:AP3970" si="719">_xlfn.XLOOKUP(AK3907,A:A,AD:AD)</f>
        <v>#N/A</v>
      </c>
      <c r="AQ3907" s="261" t="e">
        <f t="shared" ref="AQ3907:AQ3970" si="720">_xlfn.XLOOKUP(AK3907,A:A,AE:AE)</f>
        <v>#N/A</v>
      </c>
      <c r="BB3907">
        <f t="shared" si="714"/>
        <v>0</v>
      </c>
      <c r="BC3907">
        <f t="shared" ref="BC3907:BC3970" si="721">_xlfn.XLOOKUP(BA3907,A:A,J:J)</f>
        <v>0</v>
      </c>
      <c r="BD3907" s="28">
        <f t="shared" ref="BD3907:BD3970" si="722">_xlfn.XLOOKUP(BA3907,A:A,M:M)+_xlfn.XLOOKUP(BA3907,A:A,N:N)</f>
        <v>0</v>
      </c>
    </row>
    <row r="3908" spans="37:56" x14ac:dyDescent="0.25">
      <c r="AK3908">
        <v>0</v>
      </c>
      <c r="AL3908" t="e">
        <f t="shared" si="715"/>
        <v>#N/A</v>
      </c>
      <c r="AM3908" t="e">
        <f t="shared" si="716"/>
        <v>#N/A</v>
      </c>
      <c r="AN3908" t="e">
        <f t="shared" si="717"/>
        <v>#N/A</v>
      </c>
      <c r="AO3908" s="261" t="e">
        <f t="shared" si="718"/>
        <v>#N/A</v>
      </c>
      <c r="AP3908" s="261" t="e">
        <f t="shared" si="719"/>
        <v>#N/A</v>
      </c>
      <c r="AQ3908" s="261" t="e">
        <f t="shared" si="720"/>
        <v>#N/A</v>
      </c>
      <c r="BB3908">
        <f t="shared" si="714"/>
        <v>0</v>
      </c>
      <c r="BC3908">
        <f t="shared" si="721"/>
        <v>0</v>
      </c>
      <c r="BD3908" s="28">
        <f t="shared" si="722"/>
        <v>0</v>
      </c>
    </row>
    <row r="3909" spans="37:56" x14ac:dyDescent="0.25">
      <c r="AK3909">
        <v>0</v>
      </c>
      <c r="AL3909" t="e">
        <f t="shared" si="715"/>
        <v>#N/A</v>
      </c>
      <c r="AM3909" t="e">
        <f t="shared" si="716"/>
        <v>#N/A</v>
      </c>
      <c r="AN3909" t="e">
        <f t="shared" si="717"/>
        <v>#N/A</v>
      </c>
      <c r="AO3909" s="261" t="e">
        <f t="shared" si="718"/>
        <v>#N/A</v>
      </c>
      <c r="AP3909" s="261" t="e">
        <f t="shared" si="719"/>
        <v>#N/A</v>
      </c>
      <c r="AQ3909" s="261" t="e">
        <f t="shared" si="720"/>
        <v>#N/A</v>
      </c>
      <c r="BB3909">
        <f t="shared" si="714"/>
        <v>0</v>
      </c>
      <c r="BC3909">
        <f t="shared" si="721"/>
        <v>0</v>
      </c>
      <c r="BD3909" s="28">
        <f t="shared" si="722"/>
        <v>0</v>
      </c>
    </row>
    <row r="3910" spans="37:56" x14ac:dyDescent="0.25">
      <c r="AK3910">
        <v>0</v>
      </c>
      <c r="AL3910" t="e">
        <f t="shared" si="715"/>
        <v>#N/A</v>
      </c>
      <c r="AM3910" t="e">
        <f t="shared" si="716"/>
        <v>#N/A</v>
      </c>
      <c r="AN3910" t="e">
        <f t="shared" si="717"/>
        <v>#N/A</v>
      </c>
      <c r="AO3910" s="261" t="e">
        <f t="shared" si="718"/>
        <v>#N/A</v>
      </c>
      <c r="AP3910" s="261" t="e">
        <f t="shared" si="719"/>
        <v>#N/A</v>
      </c>
      <c r="AQ3910" s="261" t="e">
        <f t="shared" si="720"/>
        <v>#N/A</v>
      </c>
      <c r="BB3910">
        <f t="shared" ref="BB3910:BB3973" si="723">_xlfn.XLOOKUP(BA3910,A:A,E:E)</f>
        <v>0</v>
      </c>
      <c r="BC3910">
        <f t="shared" si="721"/>
        <v>0</v>
      </c>
      <c r="BD3910" s="28">
        <f t="shared" si="722"/>
        <v>0</v>
      </c>
    </row>
    <row r="3911" spans="37:56" x14ac:dyDescent="0.25">
      <c r="AK3911">
        <v>0</v>
      </c>
      <c r="AL3911" t="e">
        <f t="shared" si="715"/>
        <v>#N/A</v>
      </c>
      <c r="AM3911" t="e">
        <f t="shared" si="716"/>
        <v>#N/A</v>
      </c>
      <c r="AN3911" t="e">
        <f t="shared" si="717"/>
        <v>#N/A</v>
      </c>
      <c r="AO3911" s="261" t="e">
        <f t="shared" si="718"/>
        <v>#N/A</v>
      </c>
      <c r="AP3911" s="261" t="e">
        <f t="shared" si="719"/>
        <v>#N/A</v>
      </c>
      <c r="AQ3911" s="261" t="e">
        <f t="shared" si="720"/>
        <v>#N/A</v>
      </c>
      <c r="BB3911">
        <f t="shared" si="723"/>
        <v>0</v>
      </c>
      <c r="BC3911">
        <f t="shared" si="721"/>
        <v>0</v>
      </c>
      <c r="BD3911" s="28">
        <f t="shared" si="722"/>
        <v>0</v>
      </c>
    </row>
    <row r="3912" spans="37:56" x14ac:dyDescent="0.25">
      <c r="AK3912">
        <v>0</v>
      </c>
      <c r="AL3912" t="e">
        <f t="shared" si="715"/>
        <v>#N/A</v>
      </c>
      <c r="AM3912" t="e">
        <f t="shared" si="716"/>
        <v>#N/A</v>
      </c>
      <c r="AN3912" t="e">
        <f t="shared" si="717"/>
        <v>#N/A</v>
      </c>
      <c r="AO3912" s="261" t="e">
        <f t="shared" si="718"/>
        <v>#N/A</v>
      </c>
      <c r="AP3912" s="261" t="e">
        <f t="shared" si="719"/>
        <v>#N/A</v>
      </c>
      <c r="AQ3912" s="261" t="e">
        <f t="shared" si="720"/>
        <v>#N/A</v>
      </c>
      <c r="BB3912">
        <f t="shared" si="723"/>
        <v>0</v>
      </c>
      <c r="BC3912">
        <f t="shared" si="721"/>
        <v>0</v>
      </c>
      <c r="BD3912" s="28">
        <f t="shared" si="722"/>
        <v>0</v>
      </c>
    </row>
    <row r="3913" spans="37:56" x14ac:dyDescent="0.25">
      <c r="AK3913">
        <v>0</v>
      </c>
      <c r="AL3913" t="e">
        <f t="shared" si="715"/>
        <v>#N/A</v>
      </c>
      <c r="AM3913" t="e">
        <f t="shared" si="716"/>
        <v>#N/A</v>
      </c>
      <c r="AN3913" t="e">
        <f t="shared" si="717"/>
        <v>#N/A</v>
      </c>
      <c r="AO3913" s="261" t="e">
        <f t="shared" si="718"/>
        <v>#N/A</v>
      </c>
      <c r="AP3913" s="261" t="e">
        <f t="shared" si="719"/>
        <v>#N/A</v>
      </c>
      <c r="AQ3913" s="261" t="e">
        <f t="shared" si="720"/>
        <v>#N/A</v>
      </c>
      <c r="BB3913">
        <f t="shared" si="723"/>
        <v>0</v>
      </c>
      <c r="BC3913">
        <f t="shared" si="721"/>
        <v>0</v>
      </c>
      <c r="BD3913" s="28">
        <f t="shared" si="722"/>
        <v>0</v>
      </c>
    </row>
    <row r="3914" spans="37:56" x14ac:dyDescent="0.25">
      <c r="AK3914">
        <v>0</v>
      </c>
      <c r="AL3914" t="e">
        <f t="shared" si="715"/>
        <v>#N/A</v>
      </c>
      <c r="AM3914" t="e">
        <f t="shared" si="716"/>
        <v>#N/A</v>
      </c>
      <c r="AN3914" t="e">
        <f t="shared" si="717"/>
        <v>#N/A</v>
      </c>
      <c r="AO3914" s="261" t="e">
        <f t="shared" si="718"/>
        <v>#N/A</v>
      </c>
      <c r="AP3914" s="261" t="e">
        <f t="shared" si="719"/>
        <v>#N/A</v>
      </c>
      <c r="AQ3914" s="261" t="e">
        <f t="shared" si="720"/>
        <v>#N/A</v>
      </c>
      <c r="BB3914">
        <f t="shared" si="723"/>
        <v>0</v>
      </c>
      <c r="BC3914">
        <f t="shared" si="721"/>
        <v>0</v>
      </c>
      <c r="BD3914" s="28">
        <f t="shared" si="722"/>
        <v>0</v>
      </c>
    </row>
    <row r="3915" spans="37:56" x14ac:dyDescent="0.25">
      <c r="AK3915">
        <v>0</v>
      </c>
      <c r="AL3915" t="e">
        <f t="shared" si="715"/>
        <v>#N/A</v>
      </c>
      <c r="AM3915" t="e">
        <f t="shared" si="716"/>
        <v>#N/A</v>
      </c>
      <c r="AN3915" t="e">
        <f t="shared" si="717"/>
        <v>#N/A</v>
      </c>
      <c r="AO3915" s="261" t="e">
        <f t="shared" si="718"/>
        <v>#N/A</v>
      </c>
      <c r="AP3915" s="261" t="e">
        <f t="shared" si="719"/>
        <v>#N/A</v>
      </c>
      <c r="AQ3915" s="261" t="e">
        <f t="shared" si="720"/>
        <v>#N/A</v>
      </c>
      <c r="BB3915">
        <f t="shared" si="723"/>
        <v>0</v>
      </c>
      <c r="BC3915">
        <f t="shared" si="721"/>
        <v>0</v>
      </c>
      <c r="BD3915" s="28">
        <f t="shared" si="722"/>
        <v>0</v>
      </c>
    </row>
    <row r="3916" spans="37:56" x14ac:dyDescent="0.25">
      <c r="AK3916">
        <v>0</v>
      </c>
      <c r="AL3916" t="e">
        <f t="shared" si="715"/>
        <v>#N/A</v>
      </c>
      <c r="AM3916" t="e">
        <f t="shared" si="716"/>
        <v>#N/A</v>
      </c>
      <c r="AN3916" t="e">
        <f t="shared" si="717"/>
        <v>#N/A</v>
      </c>
      <c r="AO3916" s="261" t="e">
        <f t="shared" si="718"/>
        <v>#N/A</v>
      </c>
      <c r="AP3916" s="261" t="e">
        <f t="shared" si="719"/>
        <v>#N/A</v>
      </c>
      <c r="AQ3916" s="261" t="e">
        <f t="shared" si="720"/>
        <v>#N/A</v>
      </c>
      <c r="BB3916">
        <f t="shared" si="723"/>
        <v>0</v>
      </c>
      <c r="BC3916">
        <f t="shared" si="721"/>
        <v>0</v>
      </c>
      <c r="BD3916" s="28">
        <f t="shared" si="722"/>
        <v>0</v>
      </c>
    </row>
    <row r="3917" spans="37:56" x14ac:dyDescent="0.25">
      <c r="AK3917">
        <v>0</v>
      </c>
      <c r="AL3917" t="e">
        <f t="shared" si="715"/>
        <v>#N/A</v>
      </c>
      <c r="AM3917" t="e">
        <f t="shared" si="716"/>
        <v>#N/A</v>
      </c>
      <c r="AN3917" t="e">
        <f t="shared" si="717"/>
        <v>#N/A</v>
      </c>
      <c r="AO3917" s="261" t="e">
        <f t="shared" si="718"/>
        <v>#N/A</v>
      </c>
      <c r="AP3917" s="261" t="e">
        <f t="shared" si="719"/>
        <v>#N/A</v>
      </c>
      <c r="AQ3917" s="261" t="e">
        <f t="shared" si="720"/>
        <v>#N/A</v>
      </c>
      <c r="BB3917">
        <f t="shared" si="723"/>
        <v>0</v>
      </c>
      <c r="BC3917">
        <f t="shared" si="721"/>
        <v>0</v>
      </c>
      <c r="BD3917" s="28">
        <f t="shared" si="722"/>
        <v>0</v>
      </c>
    </row>
    <row r="3918" spans="37:56" x14ac:dyDescent="0.25">
      <c r="AK3918">
        <v>0</v>
      </c>
      <c r="AL3918" t="e">
        <f t="shared" si="715"/>
        <v>#N/A</v>
      </c>
      <c r="AM3918" t="e">
        <f t="shared" si="716"/>
        <v>#N/A</v>
      </c>
      <c r="AN3918" t="e">
        <f t="shared" si="717"/>
        <v>#N/A</v>
      </c>
      <c r="AO3918" s="261" t="e">
        <f t="shared" si="718"/>
        <v>#N/A</v>
      </c>
      <c r="AP3918" s="261" t="e">
        <f t="shared" si="719"/>
        <v>#N/A</v>
      </c>
      <c r="AQ3918" s="261" t="e">
        <f t="shared" si="720"/>
        <v>#N/A</v>
      </c>
      <c r="BB3918">
        <f t="shared" si="723"/>
        <v>0</v>
      </c>
      <c r="BC3918">
        <f t="shared" si="721"/>
        <v>0</v>
      </c>
      <c r="BD3918" s="28">
        <f t="shared" si="722"/>
        <v>0</v>
      </c>
    </row>
    <row r="3919" spans="37:56" x14ac:dyDescent="0.25">
      <c r="AK3919">
        <v>0</v>
      </c>
      <c r="AL3919" t="e">
        <f t="shared" si="715"/>
        <v>#N/A</v>
      </c>
      <c r="AM3919" t="e">
        <f t="shared" si="716"/>
        <v>#N/A</v>
      </c>
      <c r="AN3919" t="e">
        <f t="shared" si="717"/>
        <v>#N/A</v>
      </c>
      <c r="AO3919" s="261" t="e">
        <f t="shared" si="718"/>
        <v>#N/A</v>
      </c>
      <c r="AP3919" s="261" t="e">
        <f t="shared" si="719"/>
        <v>#N/A</v>
      </c>
      <c r="AQ3919" s="261" t="e">
        <f t="shared" si="720"/>
        <v>#N/A</v>
      </c>
      <c r="BB3919">
        <f t="shared" si="723"/>
        <v>0</v>
      </c>
      <c r="BC3919">
        <f t="shared" si="721"/>
        <v>0</v>
      </c>
      <c r="BD3919" s="28">
        <f t="shared" si="722"/>
        <v>0</v>
      </c>
    </row>
    <row r="3920" spans="37:56" x14ac:dyDescent="0.25">
      <c r="AK3920">
        <v>0</v>
      </c>
      <c r="AL3920" t="e">
        <f t="shared" si="715"/>
        <v>#N/A</v>
      </c>
      <c r="AM3920" t="e">
        <f t="shared" si="716"/>
        <v>#N/A</v>
      </c>
      <c r="AN3920" t="e">
        <f t="shared" si="717"/>
        <v>#N/A</v>
      </c>
      <c r="AO3920" s="261" t="e">
        <f t="shared" si="718"/>
        <v>#N/A</v>
      </c>
      <c r="AP3920" s="261" t="e">
        <f t="shared" si="719"/>
        <v>#N/A</v>
      </c>
      <c r="AQ3920" s="261" t="e">
        <f t="shared" si="720"/>
        <v>#N/A</v>
      </c>
      <c r="BB3920">
        <f t="shared" si="723"/>
        <v>0</v>
      </c>
      <c r="BC3920">
        <f t="shared" si="721"/>
        <v>0</v>
      </c>
      <c r="BD3920" s="28">
        <f t="shared" si="722"/>
        <v>0</v>
      </c>
    </row>
    <row r="3921" spans="37:56" x14ac:dyDescent="0.25">
      <c r="AK3921">
        <v>0</v>
      </c>
      <c r="AL3921" t="e">
        <f t="shared" si="715"/>
        <v>#N/A</v>
      </c>
      <c r="AM3921" t="e">
        <f t="shared" si="716"/>
        <v>#N/A</v>
      </c>
      <c r="AN3921" t="e">
        <f t="shared" si="717"/>
        <v>#N/A</v>
      </c>
      <c r="AO3921" s="261" t="e">
        <f t="shared" si="718"/>
        <v>#N/A</v>
      </c>
      <c r="AP3921" s="261" t="e">
        <f t="shared" si="719"/>
        <v>#N/A</v>
      </c>
      <c r="AQ3921" s="261" t="e">
        <f t="shared" si="720"/>
        <v>#N/A</v>
      </c>
      <c r="BB3921">
        <f t="shared" si="723"/>
        <v>0</v>
      </c>
      <c r="BC3921">
        <f t="shared" si="721"/>
        <v>0</v>
      </c>
      <c r="BD3921" s="28">
        <f t="shared" si="722"/>
        <v>0</v>
      </c>
    </row>
    <row r="3922" spans="37:56" x14ac:dyDescent="0.25">
      <c r="AK3922">
        <v>0</v>
      </c>
      <c r="AL3922" t="e">
        <f t="shared" si="715"/>
        <v>#N/A</v>
      </c>
      <c r="AM3922" t="e">
        <f t="shared" si="716"/>
        <v>#N/A</v>
      </c>
      <c r="AN3922" t="e">
        <f t="shared" si="717"/>
        <v>#N/A</v>
      </c>
      <c r="AO3922" s="261" t="e">
        <f t="shared" si="718"/>
        <v>#N/A</v>
      </c>
      <c r="AP3922" s="261" t="e">
        <f t="shared" si="719"/>
        <v>#N/A</v>
      </c>
      <c r="AQ3922" s="261" t="e">
        <f t="shared" si="720"/>
        <v>#N/A</v>
      </c>
      <c r="BB3922">
        <f t="shared" si="723"/>
        <v>0</v>
      </c>
      <c r="BC3922">
        <f t="shared" si="721"/>
        <v>0</v>
      </c>
      <c r="BD3922" s="28">
        <f t="shared" si="722"/>
        <v>0</v>
      </c>
    </row>
    <row r="3923" spans="37:56" x14ac:dyDescent="0.25">
      <c r="AK3923">
        <v>0</v>
      </c>
      <c r="AL3923" t="e">
        <f t="shared" si="715"/>
        <v>#N/A</v>
      </c>
      <c r="AM3923" t="e">
        <f t="shared" si="716"/>
        <v>#N/A</v>
      </c>
      <c r="AN3923" t="e">
        <f t="shared" si="717"/>
        <v>#N/A</v>
      </c>
      <c r="AO3923" s="261" t="e">
        <f t="shared" si="718"/>
        <v>#N/A</v>
      </c>
      <c r="AP3923" s="261" t="e">
        <f t="shared" si="719"/>
        <v>#N/A</v>
      </c>
      <c r="AQ3923" s="261" t="e">
        <f t="shared" si="720"/>
        <v>#N/A</v>
      </c>
      <c r="BB3923">
        <f t="shared" si="723"/>
        <v>0</v>
      </c>
      <c r="BC3923">
        <f t="shared" si="721"/>
        <v>0</v>
      </c>
      <c r="BD3923" s="28">
        <f t="shared" si="722"/>
        <v>0</v>
      </c>
    </row>
    <row r="3924" spans="37:56" x14ac:dyDescent="0.25">
      <c r="AK3924">
        <v>0</v>
      </c>
      <c r="AL3924" t="e">
        <f t="shared" si="715"/>
        <v>#N/A</v>
      </c>
      <c r="AM3924" t="e">
        <f t="shared" si="716"/>
        <v>#N/A</v>
      </c>
      <c r="AN3924" t="e">
        <f t="shared" si="717"/>
        <v>#N/A</v>
      </c>
      <c r="AO3924" s="261" t="e">
        <f t="shared" si="718"/>
        <v>#N/A</v>
      </c>
      <c r="AP3924" s="261" t="e">
        <f t="shared" si="719"/>
        <v>#N/A</v>
      </c>
      <c r="AQ3924" s="261" t="e">
        <f t="shared" si="720"/>
        <v>#N/A</v>
      </c>
      <c r="BB3924">
        <f t="shared" si="723"/>
        <v>0</v>
      </c>
      <c r="BC3924">
        <f t="shared" si="721"/>
        <v>0</v>
      </c>
      <c r="BD3924" s="28">
        <f t="shared" si="722"/>
        <v>0</v>
      </c>
    </row>
    <row r="3925" spans="37:56" x14ac:dyDescent="0.25">
      <c r="AK3925">
        <v>0</v>
      </c>
      <c r="AL3925" t="e">
        <f t="shared" si="715"/>
        <v>#N/A</v>
      </c>
      <c r="AM3925" t="e">
        <f t="shared" si="716"/>
        <v>#N/A</v>
      </c>
      <c r="AN3925" t="e">
        <f t="shared" si="717"/>
        <v>#N/A</v>
      </c>
      <c r="AO3925" s="261" t="e">
        <f t="shared" si="718"/>
        <v>#N/A</v>
      </c>
      <c r="AP3925" s="261" t="e">
        <f t="shared" si="719"/>
        <v>#N/A</v>
      </c>
      <c r="AQ3925" s="261" t="e">
        <f t="shared" si="720"/>
        <v>#N/A</v>
      </c>
      <c r="BB3925">
        <f t="shared" si="723"/>
        <v>0</v>
      </c>
      <c r="BC3925">
        <f t="shared" si="721"/>
        <v>0</v>
      </c>
      <c r="BD3925" s="28">
        <f t="shared" si="722"/>
        <v>0</v>
      </c>
    </row>
    <row r="3926" spans="37:56" x14ac:dyDescent="0.25">
      <c r="AK3926">
        <v>0</v>
      </c>
      <c r="AL3926" t="e">
        <f t="shared" si="715"/>
        <v>#N/A</v>
      </c>
      <c r="AM3926" t="e">
        <f t="shared" si="716"/>
        <v>#N/A</v>
      </c>
      <c r="AN3926" t="e">
        <f t="shared" si="717"/>
        <v>#N/A</v>
      </c>
      <c r="AO3926" s="261" t="e">
        <f t="shared" si="718"/>
        <v>#N/A</v>
      </c>
      <c r="AP3926" s="261" t="e">
        <f t="shared" si="719"/>
        <v>#N/A</v>
      </c>
      <c r="AQ3926" s="261" t="e">
        <f t="shared" si="720"/>
        <v>#N/A</v>
      </c>
      <c r="BB3926">
        <f t="shared" si="723"/>
        <v>0</v>
      </c>
      <c r="BC3926">
        <f t="shared" si="721"/>
        <v>0</v>
      </c>
      <c r="BD3926" s="28">
        <f t="shared" si="722"/>
        <v>0</v>
      </c>
    </row>
    <row r="3927" spans="37:56" x14ac:dyDescent="0.25">
      <c r="AK3927">
        <v>0</v>
      </c>
      <c r="AL3927" t="e">
        <f t="shared" si="715"/>
        <v>#N/A</v>
      </c>
      <c r="AM3927" t="e">
        <f t="shared" si="716"/>
        <v>#N/A</v>
      </c>
      <c r="AN3927" t="e">
        <f t="shared" si="717"/>
        <v>#N/A</v>
      </c>
      <c r="AO3927" s="261" t="e">
        <f t="shared" si="718"/>
        <v>#N/A</v>
      </c>
      <c r="AP3927" s="261" t="e">
        <f t="shared" si="719"/>
        <v>#N/A</v>
      </c>
      <c r="AQ3927" s="261" t="e">
        <f t="shared" si="720"/>
        <v>#N/A</v>
      </c>
      <c r="BB3927">
        <f t="shared" si="723"/>
        <v>0</v>
      </c>
      <c r="BC3927">
        <f t="shared" si="721"/>
        <v>0</v>
      </c>
      <c r="BD3927" s="28">
        <f t="shared" si="722"/>
        <v>0</v>
      </c>
    </row>
    <row r="3928" spans="37:56" x14ac:dyDescent="0.25">
      <c r="AK3928">
        <v>0</v>
      </c>
      <c r="AL3928" t="e">
        <f t="shared" si="715"/>
        <v>#N/A</v>
      </c>
      <c r="AM3928" t="e">
        <f t="shared" si="716"/>
        <v>#N/A</v>
      </c>
      <c r="AN3928" t="e">
        <f t="shared" si="717"/>
        <v>#N/A</v>
      </c>
      <c r="AO3928" s="261" t="e">
        <f t="shared" si="718"/>
        <v>#N/A</v>
      </c>
      <c r="AP3928" s="261" t="e">
        <f t="shared" si="719"/>
        <v>#N/A</v>
      </c>
      <c r="AQ3928" s="261" t="e">
        <f t="shared" si="720"/>
        <v>#N/A</v>
      </c>
      <c r="BB3928">
        <f t="shared" si="723"/>
        <v>0</v>
      </c>
      <c r="BC3928">
        <f t="shared" si="721"/>
        <v>0</v>
      </c>
      <c r="BD3928" s="28">
        <f t="shared" si="722"/>
        <v>0</v>
      </c>
    </row>
    <row r="3929" spans="37:56" x14ac:dyDescent="0.25">
      <c r="AK3929">
        <v>0</v>
      </c>
      <c r="AL3929" t="e">
        <f t="shared" si="715"/>
        <v>#N/A</v>
      </c>
      <c r="AM3929" t="e">
        <f t="shared" si="716"/>
        <v>#N/A</v>
      </c>
      <c r="AN3929" t="e">
        <f t="shared" si="717"/>
        <v>#N/A</v>
      </c>
      <c r="AO3929" s="261" t="e">
        <f t="shared" si="718"/>
        <v>#N/A</v>
      </c>
      <c r="AP3929" s="261" t="e">
        <f t="shared" si="719"/>
        <v>#N/A</v>
      </c>
      <c r="AQ3929" s="261" t="e">
        <f t="shared" si="720"/>
        <v>#N/A</v>
      </c>
      <c r="BB3929">
        <f t="shared" si="723"/>
        <v>0</v>
      </c>
      <c r="BC3929">
        <f t="shared" si="721"/>
        <v>0</v>
      </c>
      <c r="BD3929" s="28">
        <f t="shared" si="722"/>
        <v>0</v>
      </c>
    </row>
    <row r="3930" spans="37:56" x14ac:dyDescent="0.25">
      <c r="AK3930">
        <v>0</v>
      </c>
      <c r="AL3930" t="e">
        <f t="shared" si="715"/>
        <v>#N/A</v>
      </c>
      <c r="AM3930" t="e">
        <f t="shared" si="716"/>
        <v>#N/A</v>
      </c>
      <c r="AN3930" t="e">
        <f t="shared" si="717"/>
        <v>#N/A</v>
      </c>
      <c r="AO3930" s="261" t="e">
        <f t="shared" si="718"/>
        <v>#N/A</v>
      </c>
      <c r="AP3930" s="261" t="e">
        <f t="shared" si="719"/>
        <v>#N/A</v>
      </c>
      <c r="AQ3930" s="261" t="e">
        <f t="shared" si="720"/>
        <v>#N/A</v>
      </c>
      <c r="BB3930">
        <f t="shared" si="723"/>
        <v>0</v>
      </c>
      <c r="BC3930">
        <f t="shared" si="721"/>
        <v>0</v>
      </c>
      <c r="BD3930" s="28">
        <f t="shared" si="722"/>
        <v>0</v>
      </c>
    </row>
    <row r="3931" spans="37:56" x14ac:dyDescent="0.25">
      <c r="AK3931">
        <v>0</v>
      </c>
      <c r="AL3931" t="e">
        <f t="shared" si="715"/>
        <v>#N/A</v>
      </c>
      <c r="AM3931" t="e">
        <f t="shared" si="716"/>
        <v>#N/A</v>
      </c>
      <c r="AN3931" t="e">
        <f t="shared" si="717"/>
        <v>#N/A</v>
      </c>
      <c r="AO3931" s="261" t="e">
        <f t="shared" si="718"/>
        <v>#N/A</v>
      </c>
      <c r="AP3931" s="261" t="e">
        <f t="shared" si="719"/>
        <v>#N/A</v>
      </c>
      <c r="AQ3931" s="261" t="e">
        <f t="shared" si="720"/>
        <v>#N/A</v>
      </c>
      <c r="BB3931">
        <f t="shared" si="723"/>
        <v>0</v>
      </c>
      <c r="BC3931">
        <f t="shared" si="721"/>
        <v>0</v>
      </c>
      <c r="BD3931" s="28">
        <f t="shared" si="722"/>
        <v>0</v>
      </c>
    </row>
    <row r="3932" spans="37:56" x14ac:dyDescent="0.25">
      <c r="AK3932">
        <v>0</v>
      </c>
      <c r="AL3932" t="e">
        <f t="shared" si="715"/>
        <v>#N/A</v>
      </c>
      <c r="AM3932" t="e">
        <f t="shared" si="716"/>
        <v>#N/A</v>
      </c>
      <c r="AN3932" t="e">
        <f t="shared" si="717"/>
        <v>#N/A</v>
      </c>
      <c r="AO3932" s="261" t="e">
        <f t="shared" si="718"/>
        <v>#N/A</v>
      </c>
      <c r="AP3932" s="261" t="e">
        <f t="shared" si="719"/>
        <v>#N/A</v>
      </c>
      <c r="AQ3932" s="261" t="e">
        <f t="shared" si="720"/>
        <v>#N/A</v>
      </c>
      <c r="BB3932">
        <f t="shared" si="723"/>
        <v>0</v>
      </c>
      <c r="BC3932">
        <f t="shared" si="721"/>
        <v>0</v>
      </c>
      <c r="BD3932" s="28">
        <f t="shared" si="722"/>
        <v>0</v>
      </c>
    </row>
    <row r="3933" spans="37:56" x14ac:dyDescent="0.25">
      <c r="AK3933">
        <v>0</v>
      </c>
      <c r="AL3933" t="e">
        <f t="shared" si="715"/>
        <v>#N/A</v>
      </c>
      <c r="AM3933" t="e">
        <f t="shared" si="716"/>
        <v>#N/A</v>
      </c>
      <c r="AN3933" t="e">
        <f t="shared" si="717"/>
        <v>#N/A</v>
      </c>
      <c r="AO3933" s="261" t="e">
        <f t="shared" si="718"/>
        <v>#N/A</v>
      </c>
      <c r="AP3933" s="261" t="e">
        <f t="shared" si="719"/>
        <v>#N/A</v>
      </c>
      <c r="AQ3933" s="261" t="e">
        <f t="shared" si="720"/>
        <v>#N/A</v>
      </c>
      <c r="BB3933">
        <f t="shared" si="723"/>
        <v>0</v>
      </c>
      <c r="BC3933">
        <f t="shared" si="721"/>
        <v>0</v>
      </c>
      <c r="BD3933" s="28">
        <f t="shared" si="722"/>
        <v>0</v>
      </c>
    </row>
    <row r="3934" spans="37:56" x14ac:dyDescent="0.25">
      <c r="AK3934">
        <v>0</v>
      </c>
      <c r="AL3934" t="e">
        <f t="shared" si="715"/>
        <v>#N/A</v>
      </c>
      <c r="AM3934" t="e">
        <f t="shared" si="716"/>
        <v>#N/A</v>
      </c>
      <c r="AN3934" t="e">
        <f t="shared" si="717"/>
        <v>#N/A</v>
      </c>
      <c r="AO3934" s="261" t="e">
        <f t="shared" si="718"/>
        <v>#N/A</v>
      </c>
      <c r="AP3934" s="261" t="e">
        <f t="shared" si="719"/>
        <v>#N/A</v>
      </c>
      <c r="AQ3934" s="261" t="e">
        <f t="shared" si="720"/>
        <v>#N/A</v>
      </c>
      <c r="BB3934">
        <f t="shared" si="723"/>
        <v>0</v>
      </c>
      <c r="BC3934">
        <f t="shared" si="721"/>
        <v>0</v>
      </c>
      <c r="BD3934" s="28">
        <f t="shared" si="722"/>
        <v>0</v>
      </c>
    </row>
    <row r="3935" spans="37:56" x14ac:dyDescent="0.25">
      <c r="AK3935">
        <v>0</v>
      </c>
      <c r="AL3935" t="e">
        <f t="shared" si="715"/>
        <v>#N/A</v>
      </c>
      <c r="AM3935" t="e">
        <f t="shared" si="716"/>
        <v>#N/A</v>
      </c>
      <c r="AN3935" t="e">
        <f t="shared" si="717"/>
        <v>#N/A</v>
      </c>
      <c r="AO3935" s="261" t="e">
        <f t="shared" si="718"/>
        <v>#N/A</v>
      </c>
      <c r="AP3935" s="261" t="e">
        <f t="shared" si="719"/>
        <v>#N/A</v>
      </c>
      <c r="AQ3935" s="261" t="e">
        <f t="shared" si="720"/>
        <v>#N/A</v>
      </c>
      <c r="BB3935">
        <f t="shared" si="723"/>
        <v>0</v>
      </c>
      <c r="BC3935">
        <f t="shared" si="721"/>
        <v>0</v>
      </c>
      <c r="BD3935" s="28">
        <f t="shared" si="722"/>
        <v>0</v>
      </c>
    </row>
    <row r="3936" spans="37:56" x14ac:dyDescent="0.25">
      <c r="AK3936">
        <v>0</v>
      </c>
      <c r="AL3936" t="e">
        <f t="shared" si="715"/>
        <v>#N/A</v>
      </c>
      <c r="AM3936" t="e">
        <f t="shared" si="716"/>
        <v>#N/A</v>
      </c>
      <c r="AN3936" t="e">
        <f t="shared" si="717"/>
        <v>#N/A</v>
      </c>
      <c r="AO3936" s="261" t="e">
        <f t="shared" si="718"/>
        <v>#N/A</v>
      </c>
      <c r="AP3936" s="261" t="e">
        <f t="shared" si="719"/>
        <v>#N/A</v>
      </c>
      <c r="AQ3936" s="261" t="e">
        <f t="shared" si="720"/>
        <v>#N/A</v>
      </c>
      <c r="BB3936">
        <f t="shared" si="723"/>
        <v>0</v>
      </c>
      <c r="BC3936">
        <f t="shared" si="721"/>
        <v>0</v>
      </c>
      <c r="BD3936" s="28">
        <f t="shared" si="722"/>
        <v>0</v>
      </c>
    </row>
    <row r="3937" spans="37:56" x14ac:dyDescent="0.25">
      <c r="AK3937">
        <v>0</v>
      </c>
      <c r="AL3937" t="e">
        <f t="shared" si="715"/>
        <v>#N/A</v>
      </c>
      <c r="AM3937" t="e">
        <f t="shared" si="716"/>
        <v>#N/A</v>
      </c>
      <c r="AN3937" t="e">
        <f t="shared" si="717"/>
        <v>#N/A</v>
      </c>
      <c r="AO3937" s="261" t="e">
        <f t="shared" si="718"/>
        <v>#N/A</v>
      </c>
      <c r="AP3937" s="261" t="e">
        <f t="shared" si="719"/>
        <v>#N/A</v>
      </c>
      <c r="AQ3937" s="261" t="e">
        <f t="shared" si="720"/>
        <v>#N/A</v>
      </c>
      <c r="BB3937">
        <f t="shared" si="723"/>
        <v>0</v>
      </c>
      <c r="BC3937">
        <f t="shared" si="721"/>
        <v>0</v>
      </c>
      <c r="BD3937" s="28">
        <f t="shared" si="722"/>
        <v>0</v>
      </c>
    </row>
    <row r="3938" spans="37:56" x14ac:dyDescent="0.25">
      <c r="AK3938">
        <v>0</v>
      </c>
      <c r="AL3938" t="e">
        <f t="shared" si="715"/>
        <v>#N/A</v>
      </c>
      <c r="AM3938" t="e">
        <f t="shared" si="716"/>
        <v>#N/A</v>
      </c>
      <c r="AN3938" t="e">
        <f t="shared" si="717"/>
        <v>#N/A</v>
      </c>
      <c r="AO3938" s="261" t="e">
        <f t="shared" si="718"/>
        <v>#N/A</v>
      </c>
      <c r="AP3938" s="261" t="e">
        <f t="shared" si="719"/>
        <v>#N/A</v>
      </c>
      <c r="AQ3938" s="261" t="e">
        <f t="shared" si="720"/>
        <v>#N/A</v>
      </c>
      <c r="BB3938">
        <f t="shared" si="723"/>
        <v>0</v>
      </c>
      <c r="BC3938">
        <f t="shared" si="721"/>
        <v>0</v>
      </c>
      <c r="BD3938" s="28">
        <f t="shared" si="722"/>
        <v>0</v>
      </c>
    </row>
    <row r="3939" spans="37:56" x14ac:dyDescent="0.25">
      <c r="AK3939">
        <v>0</v>
      </c>
      <c r="AL3939" t="e">
        <f t="shared" si="715"/>
        <v>#N/A</v>
      </c>
      <c r="AM3939" t="e">
        <f t="shared" si="716"/>
        <v>#N/A</v>
      </c>
      <c r="AN3939" t="e">
        <f t="shared" si="717"/>
        <v>#N/A</v>
      </c>
      <c r="AO3939" s="261" t="e">
        <f t="shared" si="718"/>
        <v>#N/A</v>
      </c>
      <c r="AP3939" s="261" t="e">
        <f t="shared" si="719"/>
        <v>#N/A</v>
      </c>
      <c r="AQ3939" s="261" t="e">
        <f t="shared" si="720"/>
        <v>#N/A</v>
      </c>
      <c r="BB3939">
        <f t="shared" si="723"/>
        <v>0</v>
      </c>
      <c r="BC3939">
        <f t="shared" si="721"/>
        <v>0</v>
      </c>
      <c r="BD3939" s="28">
        <f t="shared" si="722"/>
        <v>0</v>
      </c>
    </row>
    <row r="3940" spans="37:56" x14ac:dyDescent="0.25">
      <c r="AK3940">
        <v>0</v>
      </c>
      <c r="AL3940" t="e">
        <f t="shared" si="715"/>
        <v>#N/A</v>
      </c>
      <c r="AM3940" t="e">
        <f t="shared" si="716"/>
        <v>#N/A</v>
      </c>
      <c r="AN3940" t="e">
        <f t="shared" si="717"/>
        <v>#N/A</v>
      </c>
      <c r="AO3940" s="261" t="e">
        <f t="shared" si="718"/>
        <v>#N/A</v>
      </c>
      <c r="AP3940" s="261" t="e">
        <f t="shared" si="719"/>
        <v>#N/A</v>
      </c>
      <c r="AQ3940" s="261" t="e">
        <f t="shared" si="720"/>
        <v>#N/A</v>
      </c>
      <c r="BB3940">
        <f t="shared" si="723"/>
        <v>0</v>
      </c>
      <c r="BC3940">
        <f t="shared" si="721"/>
        <v>0</v>
      </c>
      <c r="BD3940" s="28">
        <f t="shared" si="722"/>
        <v>0</v>
      </c>
    </row>
    <row r="3941" spans="37:56" x14ac:dyDescent="0.25">
      <c r="AK3941">
        <v>0</v>
      </c>
      <c r="AL3941" t="e">
        <f t="shared" si="715"/>
        <v>#N/A</v>
      </c>
      <c r="AM3941" t="e">
        <f t="shared" si="716"/>
        <v>#N/A</v>
      </c>
      <c r="AN3941" t="e">
        <f t="shared" si="717"/>
        <v>#N/A</v>
      </c>
      <c r="AO3941" s="261" t="e">
        <f t="shared" si="718"/>
        <v>#N/A</v>
      </c>
      <c r="AP3941" s="261" t="e">
        <f t="shared" si="719"/>
        <v>#N/A</v>
      </c>
      <c r="AQ3941" s="261" t="e">
        <f t="shared" si="720"/>
        <v>#N/A</v>
      </c>
      <c r="BB3941">
        <f t="shared" si="723"/>
        <v>0</v>
      </c>
      <c r="BC3941">
        <f t="shared" si="721"/>
        <v>0</v>
      </c>
      <c r="BD3941" s="28">
        <f t="shared" si="722"/>
        <v>0</v>
      </c>
    </row>
    <row r="3942" spans="37:56" x14ac:dyDescent="0.25">
      <c r="AK3942">
        <v>0</v>
      </c>
      <c r="AL3942" t="e">
        <f t="shared" si="715"/>
        <v>#N/A</v>
      </c>
      <c r="AM3942" t="e">
        <f t="shared" si="716"/>
        <v>#N/A</v>
      </c>
      <c r="AN3942" t="e">
        <f t="shared" si="717"/>
        <v>#N/A</v>
      </c>
      <c r="AO3942" s="261" t="e">
        <f t="shared" si="718"/>
        <v>#N/A</v>
      </c>
      <c r="AP3942" s="261" t="e">
        <f t="shared" si="719"/>
        <v>#N/A</v>
      </c>
      <c r="AQ3942" s="261" t="e">
        <f t="shared" si="720"/>
        <v>#N/A</v>
      </c>
      <c r="BB3942">
        <f t="shared" si="723"/>
        <v>0</v>
      </c>
      <c r="BC3942">
        <f t="shared" si="721"/>
        <v>0</v>
      </c>
      <c r="BD3942" s="28">
        <f t="shared" si="722"/>
        <v>0</v>
      </c>
    </row>
    <row r="3943" spans="37:56" x14ac:dyDescent="0.25">
      <c r="AK3943">
        <v>0</v>
      </c>
      <c r="AL3943" t="e">
        <f t="shared" si="715"/>
        <v>#N/A</v>
      </c>
      <c r="AM3943" t="e">
        <f t="shared" si="716"/>
        <v>#N/A</v>
      </c>
      <c r="AN3943" t="e">
        <f t="shared" si="717"/>
        <v>#N/A</v>
      </c>
      <c r="AO3943" s="261" t="e">
        <f t="shared" si="718"/>
        <v>#N/A</v>
      </c>
      <c r="AP3943" s="261" t="e">
        <f t="shared" si="719"/>
        <v>#N/A</v>
      </c>
      <c r="AQ3943" s="261" t="e">
        <f t="shared" si="720"/>
        <v>#N/A</v>
      </c>
      <c r="BB3943">
        <f t="shared" si="723"/>
        <v>0</v>
      </c>
      <c r="BC3943">
        <f t="shared" si="721"/>
        <v>0</v>
      </c>
      <c r="BD3943" s="28">
        <f t="shared" si="722"/>
        <v>0</v>
      </c>
    </row>
    <row r="3944" spans="37:56" x14ac:dyDescent="0.25">
      <c r="AK3944">
        <v>0</v>
      </c>
      <c r="AL3944" t="e">
        <f t="shared" si="715"/>
        <v>#N/A</v>
      </c>
      <c r="AM3944" t="e">
        <f t="shared" si="716"/>
        <v>#N/A</v>
      </c>
      <c r="AN3944" t="e">
        <f t="shared" si="717"/>
        <v>#N/A</v>
      </c>
      <c r="AO3944" s="261" t="e">
        <f t="shared" si="718"/>
        <v>#N/A</v>
      </c>
      <c r="AP3944" s="261" t="e">
        <f t="shared" si="719"/>
        <v>#N/A</v>
      </c>
      <c r="AQ3944" s="261" t="e">
        <f t="shared" si="720"/>
        <v>#N/A</v>
      </c>
      <c r="BB3944">
        <f t="shared" si="723"/>
        <v>0</v>
      </c>
      <c r="BC3944">
        <f t="shared" si="721"/>
        <v>0</v>
      </c>
      <c r="BD3944" s="28">
        <f t="shared" si="722"/>
        <v>0</v>
      </c>
    </row>
    <row r="3945" spans="37:56" x14ac:dyDescent="0.25">
      <c r="AK3945">
        <v>0</v>
      </c>
      <c r="AL3945" t="e">
        <f t="shared" si="715"/>
        <v>#N/A</v>
      </c>
      <c r="AM3945" t="e">
        <f t="shared" si="716"/>
        <v>#N/A</v>
      </c>
      <c r="AN3945" t="e">
        <f t="shared" si="717"/>
        <v>#N/A</v>
      </c>
      <c r="AO3945" s="261" t="e">
        <f t="shared" si="718"/>
        <v>#N/A</v>
      </c>
      <c r="AP3945" s="261" t="e">
        <f t="shared" si="719"/>
        <v>#N/A</v>
      </c>
      <c r="AQ3945" s="261" t="e">
        <f t="shared" si="720"/>
        <v>#N/A</v>
      </c>
      <c r="BB3945">
        <f t="shared" si="723"/>
        <v>0</v>
      </c>
      <c r="BC3945">
        <f t="shared" si="721"/>
        <v>0</v>
      </c>
      <c r="BD3945" s="28">
        <f t="shared" si="722"/>
        <v>0</v>
      </c>
    </row>
    <row r="3946" spans="37:56" x14ac:dyDescent="0.25">
      <c r="AK3946">
        <v>0</v>
      </c>
      <c r="AL3946" t="e">
        <f t="shared" si="715"/>
        <v>#N/A</v>
      </c>
      <c r="AM3946" t="e">
        <f t="shared" si="716"/>
        <v>#N/A</v>
      </c>
      <c r="AN3946" t="e">
        <f t="shared" si="717"/>
        <v>#N/A</v>
      </c>
      <c r="AO3946" s="261" t="e">
        <f t="shared" si="718"/>
        <v>#N/A</v>
      </c>
      <c r="AP3946" s="261" t="e">
        <f t="shared" si="719"/>
        <v>#N/A</v>
      </c>
      <c r="AQ3946" s="261" t="e">
        <f t="shared" si="720"/>
        <v>#N/A</v>
      </c>
      <c r="BB3946">
        <f t="shared" si="723"/>
        <v>0</v>
      </c>
      <c r="BC3946">
        <f t="shared" si="721"/>
        <v>0</v>
      </c>
      <c r="BD3946" s="28">
        <f t="shared" si="722"/>
        <v>0</v>
      </c>
    </row>
    <row r="3947" spans="37:56" x14ac:dyDescent="0.25">
      <c r="AK3947">
        <v>0</v>
      </c>
      <c r="AL3947" t="e">
        <f t="shared" si="715"/>
        <v>#N/A</v>
      </c>
      <c r="AM3947" t="e">
        <f t="shared" si="716"/>
        <v>#N/A</v>
      </c>
      <c r="AN3947" t="e">
        <f t="shared" si="717"/>
        <v>#N/A</v>
      </c>
      <c r="AO3947" s="261" t="e">
        <f t="shared" si="718"/>
        <v>#N/A</v>
      </c>
      <c r="AP3947" s="261" t="e">
        <f t="shared" si="719"/>
        <v>#N/A</v>
      </c>
      <c r="AQ3947" s="261" t="e">
        <f t="shared" si="720"/>
        <v>#N/A</v>
      </c>
      <c r="BB3947">
        <f t="shared" si="723"/>
        <v>0</v>
      </c>
      <c r="BC3947">
        <f t="shared" si="721"/>
        <v>0</v>
      </c>
      <c r="BD3947" s="28">
        <f t="shared" si="722"/>
        <v>0</v>
      </c>
    </row>
    <row r="3948" spans="37:56" x14ac:dyDescent="0.25">
      <c r="AK3948">
        <v>0</v>
      </c>
      <c r="AL3948" t="e">
        <f t="shared" si="715"/>
        <v>#N/A</v>
      </c>
      <c r="AM3948" t="e">
        <f t="shared" si="716"/>
        <v>#N/A</v>
      </c>
      <c r="AN3948" t="e">
        <f t="shared" si="717"/>
        <v>#N/A</v>
      </c>
      <c r="AO3948" s="261" t="e">
        <f t="shared" si="718"/>
        <v>#N/A</v>
      </c>
      <c r="AP3948" s="261" t="e">
        <f t="shared" si="719"/>
        <v>#N/A</v>
      </c>
      <c r="AQ3948" s="261" t="e">
        <f t="shared" si="720"/>
        <v>#N/A</v>
      </c>
      <c r="BB3948">
        <f t="shared" si="723"/>
        <v>0</v>
      </c>
      <c r="BC3948">
        <f t="shared" si="721"/>
        <v>0</v>
      </c>
      <c r="BD3948" s="28">
        <f t="shared" si="722"/>
        <v>0</v>
      </c>
    </row>
    <row r="3949" spans="37:56" x14ac:dyDescent="0.25">
      <c r="AK3949">
        <v>0</v>
      </c>
      <c r="AL3949" t="e">
        <f t="shared" si="715"/>
        <v>#N/A</v>
      </c>
      <c r="AM3949" t="e">
        <f t="shared" si="716"/>
        <v>#N/A</v>
      </c>
      <c r="AN3949" t="e">
        <f t="shared" si="717"/>
        <v>#N/A</v>
      </c>
      <c r="AO3949" s="261" t="e">
        <f t="shared" si="718"/>
        <v>#N/A</v>
      </c>
      <c r="AP3949" s="261" t="e">
        <f t="shared" si="719"/>
        <v>#N/A</v>
      </c>
      <c r="AQ3949" s="261" t="e">
        <f t="shared" si="720"/>
        <v>#N/A</v>
      </c>
      <c r="BB3949">
        <f t="shared" si="723"/>
        <v>0</v>
      </c>
      <c r="BC3949">
        <f t="shared" si="721"/>
        <v>0</v>
      </c>
      <c r="BD3949" s="28">
        <f t="shared" si="722"/>
        <v>0</v>
      </c>
    </row>
    <row r="3950" spans="37:56" x14ac:dyDescent="0.25">
      <c r="AK3950">
        <v>0</v>
      </c>
      <c r="AL3950" t="e">
        <f t="shared" si="715"/>
        <v>#N/A</v>
      </c>
      <c r="AM3950" t="e">
        <f t="shared" si="716"/>
        <v>#N/A</v>
      </c>
      <c r="AN3950" t="e">
        <f t="shared" si="717"/>
        <v>#N/A</v>
      </c>
      <c r="AO3950" s="261" t="e">
        <f t="shared" si="718"/>
        <v>#N/A</v>
      </c>
      <c r="AP3950" s="261" t="e">
        <f t="shared" si="719"/>
        <v>#N/A</v>
      </c>
      <c r="AQ3950" s="261" t="e">
        <f t="shared" si="720"/>
        <v>#N/A</v>
      </c>
      <c r="BB3950">
        <f t="shared" si="723"/>
        <v>0</v>
      </c>
      <c r="BC3950">
        <f t="shared" si="721"/>
        <v>0</v>
      </c>
      <c r="BD3950" s="28">
        <f t="shared" si="722"/>
        <v>0</v>
      </c>
    </row>
    <row r="3951" spans="37:56" x14ac:dyDescent="0.25">
      <c r="AK3951">
        <v>0</v>
      </c>
      <c r="AL3951" t="e">
        <f t="shared" si="715"/>
        <v>#N/A</v>
      </c>
      <c r="AM3951" t="e">
        <f t="shared" si="716"/>
        <v>#N/A</v>
      </c>
      <c r="AN3951" t="e">
        <f t="shared" si="717"/>
        <v>#N/A</v>
      </c>
      <c r="AO3951" s="261" t="e">
        <f t="shared" si="718"/>
        <v>#N/A</v>
      </c>
      <c r="AP3951" s="261" t="e">
        <f t="shared" si="719"/>
        <v>#N/A</v>
      </c>
      <c r="AQ3951" s="261" t="e">
        <f t="shared" si="720"/>
        <v>#N/A</v>
      </c>
      <c r="BB3951">
        <f t="shared" si="723"/>
        <v>0</v>
      </c>
      <c r="BC3951">
        <f t="shared" si="721"/>
        <v>0</v>
      </c>
      <c r="BD3951" s="28">
        <f t="shared" si="722"/>
        <v>0</v>
      </c>
    </row>
    <row r="3952" spans="37:56" x14ac:dyDescent="0.25">
      <c r="AK3952">
        <v>0</v>
      </c>
      <c r="AL3952" t="e">
        <f t="shared" si="715"/>
        <v>#N/A</v>
      </c>
      <c r="AM3952" t="e">
        <f t="shared" si="716"/>
        <v>#N/A</v>
      </c>
      <c r="AN3952" t="e">
        <f t="shared" si="717"/>
        <v>#N/A</v>
      </c>
      <c r="AO3952" s="261" t="e">
        <f t="shared" si="718"/>
        <v>#N/A</v>
      </c>
      <c r="AP3952" s="261" t="e">
        <f t="shared" si="719"/>
        <v>#N/A</v>
      </c>
      <c r="AQ3952" s="261" t="e">
        <f t="shared" si="720"/>
        <v>#N/A</v>
      </c>
      <c r="BB3952">
        <f t="shared" si="723"/>
        <v>0</v>
      </c>
      <c r="BC3952">
        <f t="shared" si="721"/>
        <v>0</v>
      </c>
      <c r="BD3952" s="28">
        <f t="shared" si="722"/>
        <v>0</v>
      </c>
    </row>
    <row r="3953" spans="37:56" x14ac:dyDescent="0.25">
      <c r="AK3953">
        <v>0</v>
      </c>
      <c r="AL3953" t="e">
        <f t="shared" si="715"/>
        <v>#N/A</v>
      </c>
      <c r="AM3953" t="e">
        <f t="shared" si="716"/>
        <v>#N/A</v>
      </c>
      <c r="AN3953" t="e">
        <f t="shared" si="717"/>
        <v>#N/A</v>
      </c>
      <c r="AO3953" s="261" t="e">
        <f t="shared" si="718"/>
        <v>#N/A</v>
      </c>
      <c r="AP3953" s="261" t="e">
        <f t="shared" si="719"/>
        <v>#N/A</v>
      </c>
      <c r="AQ3953" s="261" t="e">
        <f t="shared" si="720"/>
        <v>#N/A</v>
      </c>
      <c r="BB3953">
        <f t="shared" si="723"/>
        <v>0</v>
      </c>
      <c r="BC3953">
        <f t="shared" si="721"/>
        <v>0</v>
      </c>
      <c r="BD3953" s="28">
        <f t="shared" si="722"/>
        <v>0</v>
      </c>
    </row>
    <row r="3954" spans="37:56" x14ac:dyDescent="0.25">
      <c r="AK3954">
        <v>0</v>
      </c>
      <c r="AL3954" t="e">
        <f t="shared" si="715"/>
        <v>#N/A</v>
      </c>
      <c r="AM3954" t="e">
        <f t="shared" si="716"/>
        <v>#N/A</v>
      </c>
      <c r="AN3954" t="e">
        <f t="shared" si="717"/>
        <v>#N/A</v>
      </c>
      <c r="AO3954" s="261" t="e">
        <f t="shared" si="718"/>
        <v>#N/A</v>
      </c>
      <c r="AP3954" s="261" t="e">
        <f t="shared" si="719"/>
        <v>#N/A</v>
      </c>
      <c r="AQ3954" s="261" t="e">
        <f t="shared" si="720"/>
        <v>#N/A</v>
      </c>
      <c r="BB3954">
        <f t="shared" si="723"/>
        <v>0</v>
      </c>
      <c r="BC3954">
        <f t="shared" si="721"/>
        <v>0</v>
      </c>
      <c r="BD3954" s="28">
        <f t="shared" si="722"/>
        <v>0</v>
      </c>
    </row>
    <row r="3955" spans="37:56" x14ac:dyDescent="0.25">
      <c r="AK3955">
        <v>0</v>
      </c>
      <c r="AL3955" t="e">
        <f t="shared" si="715"/>
        <v>#N/A</v>
      </c>
      <c r="AM3955" t="e">
        <f t="shared" si="716"/>
        <v>#N/A</v>
      </c>
      <c r="AN3955" t="e">
        <f t="shared" si="717"/>
        <v>#N/A</v>
      </c>
      <c r="AO3955" s="261" t="e">
        <f t="shared" si="718"/>
        <v>#N/A</v>
      </c>
      <c r="AP3955" s="261" t="e">
        <f t="shared" si="719"/>
        <v>#N/A</v>
      </c>
      <c r="AQ3955" s="261" t="e">
        <f t="shared" si="720"/>
        <v>#N/A</v>
      </c>
      <c r="BB3955">
        <f t="shared" si="723"/>
        <v>0</v>
      </c>
      <c r="BC3955">
        <f t="shared" si="721"/>
        <v>0</v>
      </c>
      <c r="BD3955" s="28">
        <f t="shared" si="722"/>
        <v>0</v>
      </c>
    </row>
    <row r="3956" spans="37:56" x14ac:dyDescent="0.25">
      <c r="AK3956">
        <v>0</v>
      </c>
      <c r="AL3956" t="e">
        <f t="shared" si="715"/>
        <v>#N/A</v>
      </c>
      <c r="AM3956" t="e">
        <f t="shared" si="716"/>
        <v>#N/A</v>
      </c>
      <c r="AN3956" t="e">
        <f t="shared" si="717"/>
        <v>#N/A</v>
      </c>
      <c r="AO3956" s="261" t="e">
        <f t="shared" si="718"/>
        <v>#N/A</v>
      </c>
      <c r="AP3956" s="261" t="e">
        <f t="shared" si="719"/>
        <v>#N/A</v>
      </c>
      <c r="AQ3956" s="261" t="e">
        <f t="shared" si="720"/>
        <v>#N/A</v>
      </c>
      <c r="BB3956">
        <f t="shared" si="723"/>
        <v>0</v>
      </c>
      <c r="BC3956">
        <f t="shared" si="721"/>
        <v>0</v>
      </c>
      <c r="BD3956" s="28">
        <f t="shared" si="722"/>
        <v>0</v>
      </c>
    </row>
    <row r="3957" spans="37:56" x14ac:dyDescent="0.25">
      <c r="AK3957">
        <v>0</v>
      </c>
      <c r="AL3957" t="e">
        <f t="shared" si="715"/>
        <v>#N/A</v>
      </c>
      <c r="AM3957" t="e">
        <f t="shared" si="716"/>
        <v>#N/A</v>
      </c>
      <c r="AN3957" t="e">
        <f t="shared" si="717"/>
        <v>#N/A</v>
      </c>
      <c r="AO3957" s="261" t="e">
        <f t="shared" si="718"/>
        <v>#N/A</v>
      </c>
      <c r="AP3957" s="261" t="e">
        <f t="shared" si="719"/>
        <v>#N/A</v>
      </c>
      <c r="AQ3957" s="261" t="e">
        <f t="shared" si="720"/>
        <v>#N/A</v>
      </c>
      <c r="BB3957">
        <f t="shared" si="723"/>
        <v>0</v>
      </c>
      <c r="BC3957">
        <f t="shared" si="721"/>
        <v>0</v>
      </c>
      <c r="BD3957" s="28">
        <f t="shared" si="722"/>
        <v>0</v>
      </c>
    </row>
    <row r="3958" spans="37:56" x14ac:dyDescent="0.25">
      <c r="AK3958">
        <v>0</v>
      </c>
      <c r="AL3958" t="e">
        <f t="shared" si="715"/>
        <v>#N/A</v>
      </c>
      <c r="AM3958" t="e">
        <f t="shared" si="716"/>
        <v>#N/A</v>
      </c>
      <c r="AN3958" t="e">
        <f t="shared" si="717"/>
        <v>#N/A</v>
      </c>
      <c r="AO3958" s="261" t="e">
        <f t="shared" si="718"/>
        <v>#N/A</v>
      </c>
      <c r="AP3958" s="261" t="e">
        <f t="shared" si="719"/>
        <v>#N/A</v>
      </c>
      <c r="AQ3958" s="261" t="e">
        <f t="shared" si="720"/>
        <v>#N/A</v>
      </c>
      <c r="BB3958">
        <f t="shared" si="723"/>
        <v>0</v>
      </c>
      <c r="BC3958">
        <f t="shared" si="721"/>
        <v>0</v>
      </c>
      <c r="BD3958" s="28">
        <f t="shared" si="722"/>
        <v>0</v>
      </c>
    </row>
    <row r="3959" spans="37:56" x14ac:dyDescent="0.25">
      <c r="AK3959">
        <v>0</v>
      </c>
      <c r="AL3959" t="e">
        <f t="shared" si="715"/>
        <v>#N/A</v>
      </c>
      <c r="AM3959" t="e">
        <f t="shared" si="716"/>
        <v>#N/A</v>
      </c>
      <c r="AN3959" t="e">
        <f t="shared" si="717"/>
        <v>#N/A</v>
      </c>
      <c r="AO3959" s="261" t="e">
        <f t="shared" si="718"/>
        <v>#N/A</v>
      </c>
      <c r="AP3959" s="261" t="e">
        <f t="shared" si="719"/>
        <v>#N/A</v>
      </c>
      <c r="AQ3959" s="261" t="e">
        <f t="shared" si="720"/>
        <v>#N/A</v>
      </c>
      <c r="BB3959">
        <f t="shared" si="723"/>
        <v>0</v>
      </c>
      <c r="BC3959">
        <f t="shared" si="721"/>
        <v>0</v>
      </c>
      <c r="BD3959" s="28">
        <f t="shared" si="722"/>
        <v>0</v>
      </c>
    </row>
    <row r="3960" spans="37:56" x14ac:dyDescent="0.25">
      <c r="AK3960">
        <v>0</v>
      </c>
      <c r="AL3960" t="e">
        <f t="shared" si="715"/>
        <v>#N/A</v>
      </c>
      <c r="AM3960" t="e">
        <f t="shared" si="716"/>
        <v>#N/A</v>
      </c>
      <c r="AN3960" t="e">
        <f t="shared" si="717"/>
        <v>#N/A</v>
      </c>
      <c r="AO3960" s="261" t="e">
        <f t="shared" si="718"/>
        <v>#N/A</v>
      </c>
      <c r="AP3960" s="261" t="e">
        <f t="shared" si="719"/>
        <v>#N/A</v>
      </c>
      <c r="AQ3960" s="261" t="e">
        <f t="shared" si="720"/>
        <v>#N/A</v>
      </c>
      <c r="BB3960">
        <f t="shared" si="723"/>
        <v>0</v>
      </c>
      <c r="BC3960">
        <f t="shared" si="721"/>
        <v>0</v>
      </c>
      <c r="BD3960" s="28">
        <f t="shared" si="722"/>
        <v>0</v>
      </c>
    </row>
    <row r="3961" spans="37:56" x14ac:dyDescent="0.25">
      <c r="AK3961">
        <v>0</v>
      </c>
      <c r="AL3961" t="e">
        <f t="shared" si="715"/>
        <v>#N/A</v>
      </c>
      <c r="AM3961" t="e">
        <f t="shared" si="716"/>
        <v>#N/A</v>
      </c>
      <c r="AN3961" t="e">
        <f t="shared" si="717"/>
        <v>#N/A</v>
      </c>
      <c r="AO3961" s="261" t="e">
        <f t="shared" si="718"/>
        <v>#N/A</v>
      </c>
      <c r="AP3961" s="261" t="e">
        <f t="shared" si="719"/>
        <v>#N/A</v>
      </c>
      <c r="AQ3961" s="261" t="e">
        <f t="shared" si="720"/>
        <v>#N/A</v>
      </c>
      <c r="BB3961">
        <f t="shared" si="723"/>
        <v>0</v>
      </c>
      <c r="BC3961">
        <f t="shared" si="721"/>
        <v>0</v>
      </c>
      <c r="BD3961" s="28">
        <f t="shared" si="722"/>
        <v>0</v>
      </c>
    </row>
    <row r="3962" spans="37:56" x14ac:dyDescent="0.25">
      <c r="AK3962">
        <v>0</v>
      </c>
      <c r="AL3962" t="e">
        <f t="shared" si="715"/>
        <v>#N/A</v>
      </c>
      <c r="AM3962" t="e">
        <f t="shared" si="716"/>
        <v>#N/A</v>
      </c>
      <c r="AN3962" t="e">
        <f t="shared" si="717"/>
        <v>#N/A</v>
      </c>
      <c r="AO3962" s="261" t="e">
        <f t="shared" si="718"/>
        <v>#N/A</v>
      </c>
      <c r="AP3962" s="261" t="e">
        <f t="shared" si="719"/>
        <v>#N/A</v>
      </c>
      <c r="AQ3962" s="261" t="e">
        <f t="shared" si="720"/>
        <v>#N/A</v>
      </c>
      <c r="BB3962">
        <f t="shared" si="723"/>
        <v>0</v>
      </c>
      <c r="BC3962">
        <f t="shared" si="721"/>
        <v>0</v>
      </c>
      <c r="BD3962" s="28">
        <f t="shared" si="722"/>
        <v>0</v>
      </c>
    </row>
    <row r="3963" spans="37:56" x14ac:dyDescent="0.25">
      <c r="AK3963">
        <v>0</v>
      </c>
      <c r="AL3963" t="e">
        <f t="shared" si="715"/>
        <v>#N/A</v>
      </c>
      <c r="AM3963" t="e">
        <f t="shared" si="716"/>
        <v>#N/A</v>
      </c>
      <c r="AN3963" t="e">
        <f t="shared" si="717"/>
        <v>#N/A</v>
      </c>
      <c r="AO3963" s="261" t="e">
        <f t="shared" si="718"/>
        <v>#N/A</v>
      </c>
      <c r="AP3963" s="261" t="e">
        <f t="shared" si="719"/>
        <v>#N/A</v>
      </c>
      <c r="AQ3963" s="261" t="e">
        <f t="shared" si="720"/>
        <v>#N/A</v>
      </c>
      <c r="BB3963">
        <f t="shared" si="723"/>
        <v>0</v>
      </c>
      <c r="BC3963">
        <f t="shared" si="721"/>
        <v>0</v>
      </c>
      <c r="BD3963" s="28">
        <f t="shared" si="722"/>
        <v>0</v>
      </c>
    </row>
    <row r="3964" spans="37:56" x14ac:dyDescent="0.25">
      <c r="AK3964">
        <v>0</v>
      </c>
      <c r="AL3964" t="e">
        <f t="shared" si="715"/>
        <v>#N/A</v>
      </c>
      <c r="AM3964" t="e">
        <f t="shared" si="716"/>
        <v>#N/A</v>
      </c>
      <c r="AN3964" t="e">
        <f t="shared" si="717"/>
        <v>#N/A</v>
      </c>
      <c r="AO3964" s="261" t="e">
        <f t="shared" si="718"/>
        <v>#N/A</v>
      </c>
      <c r="AP3964" s="261" t="e">
        <f t="shared" si="719"/>
        <v>#N/A</v>
      </c>
      <c r="AQ3964" s="261" t="e">
        <f t="shared" si="720"/>
        <v>#N/A</v>
      </c>
      <c r="BB3964">
        <f t="shared" si="723"/>
        <v>0</v>
      </c>
      <c r="BC3964">
        <f t="shared" si="721"/>
        <v>0</v>
      </c>
      <c r="BD3964" s="28">
        <f t="shared" si="722"/>
        <v>0</v>
      </c>
    </row>
    <row r="3965" spans="37:56" x14ac:dyDescent="0.25">
      <c r="AK3965">
        <v>0</v>
      </c>
      <c r="AL3965" t="e">
        <f t="shared" si="715"/>
        <v>#N/A</v>
      </c>
      <c r="AM3965" t="e">
        <f t="shared" si="716"/>
        <v>#N/A</v>
      </c>
      <c r="AN3965" t="e">
        <f t="shared" si="717"/>
        <v>#N/A</v>
      </c>
      <c r="AO3965" s="261" t="e">
        <f t="shared" si="718"/>
        <v>#N/A</v>
      </c>
      <c r="AP3965" s="261" t="e">
        <f t="shared" si="719"/>
        <v>#N/A</v>
      </c>
      <c r="AQ3965" s="261" t="e">
        <f t="shared" si="720"/>
        <v>#N/A</v>
      </c>
      <c r="BB3965">
        <f t="shared" si="723"/>
        <v>0</v>
      </c>
      <c r="BC3965">
        <f t="shared" si="721"/>
        <v>0</v>
      </c>
      <c r="BD3965" s="28">
        <f t="shared" si="722"/>
        <v>0</v>
      </c>
    </row>
    <row r="3966" spans="37:56" x14ac:dyDescent="0.25">
      <c r="AK3966">
        <v>0</v>
      </c>
      <c r="AL3966" t="e">
        <f t="shared" si="715"/>
        <v>#N/A</v>
      </c>
      <c r="AM3966" t="e">
        <f t="shared" si="716"/>
        <v>#N/A</v>
      </c>
      <c r="AN3966" t="e">
        <f t="shared" si="717"/>
        <v>#N/A</v>
      </c>
      <c r="AO3966" s="261" t="e">
        <f t="shared" si="718"/>
        <v>#N/A</v>
      </c>
      <c r="AP3966" s="261" t="e">
        <f t="shared" si="719"/>
        <v>#N/A</v>
      </c>
      <c r="AQ3966" s="261" t="e">
        <f t="shared" si="720"/>
        <v>#N/A</v>
      </c>
      <c r="BB3966">
        <f t="shared" si="723"/>
        <v>0</v>
      </c>
      <c r="BC3966">
        <f t="shared" si="721"/>
        <v>0</v>
      </c>
      <c r="BD3966" s="28">
        <f t="shared" si="722"/>
        <v>0</v>
      </c>
    </row>
    <row r="3967" spans="37:56" x14ac:dyDescent="0.25">
      <c r="AK3967">
        <v>0</v>
      </c>
      <c r="AL3967" t="e">
        <f t="shared" si="715"/>
        <v>#N/A</v>
      </c>
      <c r="AM3967" t="e">
        <f t="shared" si="716"/>
        <v>#N/A</v>
      </c>
      <c r="AN3967" t="e">
        <f t="shared" si="717"/>
        <v>#N/A</v>
      </c>
      <c r="AO3967" s="261" t="e">
        <f t="shared" si="718"/>
        <v>#N/A</v>
      </c>
      <c r="AP3967" s="261" t="e">
        <f t="shared" si="719"/>
        <v>#N/A</v>
      </c>
      <c r="AQ3967" s="261" t="e">
        <f t="shared" si="720"/>
        <v>#N/A</v>
      </c>
      <c r="BB3967">
        <f t="shared" si="723"/>
        <v>0</v>
      </c>
      <c r="BC3967">
        <f t="shared" si="721"/>
        <v>0</v>
      </c>
      <c r="BD3967" s="28">
        <f t="shared" si="722"/>
        <v>0</v>
      </c>
    </row>
    <row r="3968" spans="37:56" x14ac:dyDescent="0.25">
      <c r="AK3968">
        <v>0</v>
      </c>
      <c r="AL3968" t="e">
        <f t="shared" si="715"/>
        <v>#N/A</v>
      </c>
      <c r="AM3968" t="e">
        <f t="shared" si="716"/>
        <v>#N/A</v>
      </c>
      <c r="AN3968" t="e">
        <f t="shared" si="717"/>
        <v>#N/A</v>
      </c>
      <c r="AO3968" s="261" t="e">
        <f t="shared" si="718"/>
        <v>#N/A</v>
      </c>
      <c r="AP3968" s="261" t="e">
        <f t="shared" si="719"/>
        <v>#N/A</v>
      </c>
      <c r="AQ3968" s="261" t="e">
        <f t="shared" si="720"/>
        <v>#N/A</v>
      </c>
      <c r="BB3968">
        <f t="shared" si="723"/>
        <v>0</v>
      </c>
      <c r="BC3968">
        <f t="shared" si="721"/>
        <v>0</v>
      </c>
      <c r="BD3968" s="28">
        <f t="shared" si="722"/>
        <v>0</v>
      </c>
    </row>
    <row r="3969" spans="37:56" x14ac:dyDescent="0.25">
      <c r="AK3969">
        <v>0</v>
      </c>
      <c r="AL3969" t="e">
        <f t="shared" si="715"/>
        <v>#N/A</v>
      </c>
      <c r="AM3969" t="e">
        <f t="shared" si="716"/>
        <v>#N/A</v>
      </c>
      <c r="AN3969" t="e">
        <f t="shared" si="717"/>
        <v>#N/A</v>
      </c>
      <c r="AO3969" s="261" t="e">
        <f t="shared" si="718"/>
        <v>#N/A</v>
      </c>
      <c r="AP3969" s="261" t="e">
        <f t="shared" si="719"/>
        <v>#N/A</v>
      </c>
      <c r="AQ3969" s="261" t="e">
        <f t="shared" si="720"/>
        <v>#N/A</v>
      </c>
      <c r="BB3969">
        <f t="shared" si="723"/>
        <v>0</v>
      </c>
      <c r="BC3969">
        <f t="shared" si="721"/>
        <v>0</v>
      </c>
      <c r="BD3969" s="28">
        <f t="shared" si="722"/>
        <v>0</v>
      </c>
    </row>
    <row r="3970" spans="37:56" x14ac:dyDescent="0.25">
      <c r="AK3970">
        <v>0</v>
      </c>
      <c r="AL3970" t="e">
        <f t="shared" si="715"/>
        <v>#N/A</v>
      </c>
      <c r="AM3970" t="e">
        <f t="shared" si="716"/>
        <v>#N/A</v>
      </c>
      <c r="AN3970" t="e">
        <f t="shared" si="717"/>
        <v>#N/A</v>
      </c>
      <c r="AO3970" s="261" t="e">
        <f t="shared" si="718"/>
        <v>#N/A</v>
      </c>
      <c r="AP3970" s="261" t="e">
        <f t="shared" si="719"/>
        <v>#N/A</v>
      </c>
      <c r="AQ3970" s="261" t="e">
        <f t="shared" si="720"/>
        <v>#N/A</v>
      </c>
      <c r="BB3970">
        <f t="shared" si="723"/>
        <v>0</v>
      </c>
      <c r="BC3970">
        <f t="shared" si="721"/>
        <v>0</v>
      </c>
      <c r="BD3970" s="28">
        <f t="shared" si="722"/>
        <v>0</v>
      </c>
    </row>
    <row r="3971" spans="37:56" x14ac:dyDescent="0.25">
      <c r="AK3971">
        <v>0</v>
      </c>
      <c r="AL3971" t="e">
        <f t="shared" ref="AL3971:AL4034" si="724">_xlfn.XLOOKUP(AK3971,A:A,F:F)</f>
        <v>#N/A</v>
      </c>
      <c r="AM3971" t="e">
        <f t="shared" ref="AM3971:AM4034" si="725">_xlfn.XLOOKUP(AK3971,A:A,J:J)</f>
        <v>#N/A</v>
      </c>
      <c r="AN3971" t="e">
        <f t="shared" ref="AN3971:AN4034" si="726">_xlfn.XLOOKUP(AK3971,A:A,M:M)+_xlfn.XLOOKUP(AK3971,A:A,N:N)</f>
        <v>#N/A</v>
      </c>
      <c r="AO3971" s="261" t="e">
        <f t="shared" ref="AO3971:AO4034" si="727">_xlfn.XLOOKUP(AK3971,A:A,AG:AG)</f>
        <v>#N/A</v>
      </c>
      <c r="AP3971" s="261" t="e">
        <f t="shared" ref="AP3971:AP4034" si="728">_xlfn.XLOOKUP(AK3971,A:A,AD:AD)</f>
        <v>#N/A</v>
      </c>
      <c r="AQ3971" s="261" t="e">
        <f t="shared" ref="AQ3971:AQ4034" si="729">_xlfn.XLOOKUP(AK3971,A:A,AE:AE)</f>
        <v>#N/A</v>
      </c>
      <c r="BB3971">
        <f t="shared" si="723"/>
        <v>0</v>
      </c>
      <c r="BC3971">
        <f t="shared" ref="BC3971:BC4034" si="730">_xlfn.XLOOKUP(BA3971,A:A,J:J)</f>
        <v>0</v>
      </c>
      <c r="BD3971" s="28">
        <f t="shared" ref="BD3971:BD4034" si="731">_xlfn.XLOOKUP(BA3971,A:A,M:M)+_xlfn.XLOOKUP(BA3971,A:A,N:N)</f>
        <v>0</v>
      </c>
    </row>
    <row r="3972" spans="37:56" x14ac:dyDescent="0.25">
      <c r="AK3972">
        <v>0</v>
      </c>
      <c r="AL3972" t="e">
        <f t="shared" si="724"/>
        <v>#N/A</v>
      </c>
      <c r="AM3972" t="e">
        <f t="shared" si="725"/>
        <v>#N/A</v>
      </c>
      <c r="AN3972" t="e">
        <f t="shared" si="726"/>
        <v>#N/A</v>
      </c>
      <c r="AO3972" s="261" t="e">
        <f t="shared" si="727"/>
        <v>#N/A</v>
      </c>
      <c r="AP3972" s="261" t="e">
        <f t="shared" si="728"/>
        <v>#N/A</v>
      </c>
      <c r="AQ3972" s="261" t="e">
        <f t="shared" si="729"/>
        <v>#N/A</v>
      </c>
      <c r="BB3972">
        <f t="shared" si="723"/>
        <v>0</v>
      </c>
      <c r="BC3972">
        <f t="shared" si="730"/>
        <v>0</v>
      </c>
      <c r="BD3972" s="28">
        <f t="shared" si="731"/>
        <v>0</v>
      </c>
    </row>
    <row r="3973" spans="37:56" x14ac:dyDescent="0.25">
      <c r="AK3973">
        <v>0</v>
      </c>
      <c r="AL3973" t="e">
        <f t="shared" si="724"/>
        <v>#N/A</v>
      </c>
      <c r="AM3973" t="e">
        <f t="shared" si="725"/>
        <v>#N/A</v>
      </c>
      <c r="AN3973" t="e">
        <f t="shared" si="726"/>
        <v>#N/A</v>
      </c>
      <c r="AO3973" s="261" t="e">
        <f t="shared" si="727"/>
        <v>#N/A</v>
      </c>
      <c r="AP3973" s="261" t="e">
        <f t="shared" si="728"/>
        <v>#N/A</v>
      </c>
      <c r="AQ3973" s="261" t="e">
        <f t="shared" si="729"/>
        <v>#N/A</v>
      </c>
      <c r="BB3973">
        <f t="shared" si="723"/>
        <v>0</v>
      </c>
      <c r="BC3973">
        <f t="shared" si="730"/>
        <v>0</v>
      </c>
      <c r="BD3973" s="28">
        <f t="shared" si="731"/>
        <v>0</v>
      </c>
    </row>
    <row r="3974" spans="37:56" x14ac:dyDescent="0.25">
      <c r="AK3974">
        <v>0</v>
      </c>
      <c r="AL3974" t="e">
        <f t="shared" si="724"/>
        <v>#N/A</v>
      </c>
      <c r="AM3974" t="e">
        <f t="shared" si="725"/>
        <v>#N/A</v>
      </c>
      <c r="AN3974" t="e">
        <f t="shared" si="726"/>
        <v>#N/A</v>
      </c>
      <c r="AO3974" s="261" t="e">
        <f t="shared" si="727"/>
        <v>#N/A</v>
      </c>
      <c r="AP3974" s="261" t="e">
        <f t="shared" si="728"/>
        <v>#N/A</v>
      </c>
      <c r="AQ3974" s="261" t="e">
        <f t="shared" si="729"/>
        <v>#N/A</v>
      </c>
      <c r="BB3974">
        <f t="shared" ref="BB3974:BB4037" si="732">_xlfn.XLOOKUP(BA3974,A:A,E:E)</f>
        <v>0</v>
      </c>
      <c r="BC3974">
        <f t="shared" si="730"/>
        <v>0</v>
      </c>
      <c r="BD3974" s="28">
        <f t="shared" si="731"/>
        <v>0</v>
      </c>
    </row>
    <row r="3975" spans="37:56" x14ac:dyDescent="0.25">
      <c r="AK3975">
        <v>0</v>
      </c>
      <c r="AL3975" t="e">
        <f t="shared" si="724"/>
        <v>#N/A</v>
      </c>
      <c r="AM3975" t="e">
        <f t="shared" si="725"/>
        <v>#N/A</v>
      </c>
      <c r="AN3975" t="e">
        <f t="shared" si="726"/>
        <v>#N/A</v>
      </c>
      <c r="AO3975" s="261" t="e">
        <f t="shared" si="727"/>
        <v>#N/A</v>
      </c>
      <c r="AP3975" s="261" t="e">
        <f t="shared" si="728"/>
        <v>#N/A</v>
      </c>
      <c r="AQ3975" s="261" t="e">
        <f t="shared" si="729"/>
        <v>#N/A</v>
      </c>
      <c r="BB3975">
        <f t="shared" si="732"/>
        <v>0</v>
      </c>
      <c r="BC3975">
        <f t="shared" si="730"/>
        <v>0</v>
      </c>
      <c r="BD3975" s="28">
        <f t="shared" si="731"/>
        <v>0</v>
      </c>
    </row>
    <row r="3976" spans="37:56" x14ac:dyDescent="0.25">
      <c r="AK3976">
        <v>0</v>
      </c>
      <c r="AL3976" t="e">
        <f t="shared" si="724"/>
        <v>#N/A</v>
      </c>
      <c r="AM3976" t="e">
        <f t="shared" si="725"/>
        <v>#N/A</v>
      </c>
      <c r="AN3976" t="e">
        <f t="shared" si="726"/>
        <v>#N/A</v>
      </c>
      <c r="AO3976" s="261" t="e">
        <f t="shared" si="727"/>
        <v>#N/A</v>
      </c>
      <c r="AP3976" s="261" t="e">
        <f t="shared" si="728"/>
        <v>#N/A</v>
      </c>
      <c r="AQ3976" s="261" t="e">
        <f t="shared" si="729"/>
        <v>#N/A</v>
      </c>
      <c r="BB3976">
        <f t="shared" si="732"/>
        <v>0</v>
      </c>
      <c r="BC3976">
        <f t="shared" si="730"/>
        <v>0</v>
      </c>
      <c r="BD3976" s="28">
        <f t="shared" si="731"/>
        <v>0</v>
      </c>
    </row>
    <row r="3977" spans="37:56" x14ac:dyDescent="0.25">
      <c r="AK3977">
        <v>0</v>
      </c>
      <c r="AL3977" t="e">
        <f t="shared" si="724"/>
        <v>#N/A</v>
      </c>
      <c r="AM3977" t="e">
        <f t="shared" si="725"/>
        <v>#N/A</v>
      </c>
      <c r="AN3977" t="e">
        <f t="shared" si="726"/>
        <v>#N/A</v>
      </c>
      <c r="AO3977" s="261" t="e">
        <f t="shared" si="727"/>
        <v>#N/A</v>
      </c>
      <c r="AP3977" s="261" t="e">
        <f t="shared" si="728"/>
        <v>#N/A</v>
      </c>
      <c r="AQ3977" s="261" t="e">
        <f t="shared" si="729"/>
        <v>#N/A</v>
      </c>
      <c r="BB3977">
        <f t="shared" si="732"/>
        <v>0</v>
      </c>
      <c r="BC3977">
        <f t="shared" si="730"/>
        <v>0</v>
      </c>
      <c r="BD3977" s="28">
        <f t="shared" si="731"/>
        <v>0</v>
      </c>
    </row>
    <row r="3978" spans="37:56" x14ac:dyDescent="0.25">
      <c r="AK3978">
        <v>0</v>
      </c>
      <c r="AL3978" t="e">
        <f t="shared" si="724"/>
        <v>#N/A</v>
      </c>
      <c r="AM3978" t="e">
        <f t="shared" si="725"/>
        <v>#N/A</v>
      </c>
      <c r="AN3978" t="e">
        <f t="shared" si="726"/>
        <v>#N/A</v>
      </c>
      <c r="AO3978" s="261" t="e">
        <f t="shared" si="727"/>
        <v>#N/A</v>
      </c>
      <c r="AP3978" s="261" t="e">
        <f t="shared" si="728"/>
        <v>#N/A</v>
      </c>
      <c r="AQ3978" s="261" t="e">
        <f t="shared" si="729"/>
        <v>#N/A</v>
      </c>
      <c r="BB3978">
        <f t="shared" si="732"/>
        <v>0</v>
      </c>
      <c r="BC3978">
        <f t="shared" si="730"/>
        <v>0</v>
      </c>
      <c r="BD3978" s="28">
        <f t="shared" si="731"/>
        <v>0</v>
      </c>
    </row>
    <row r="3979" spans="37:56" x14ac:dyDescent="0.25">
      <c r="AK3979">
        <v>0</v>
      </c>
      <c r="AL3979" t="e">
        <f t="shared" si="724"/>
        <v>#N/A</v>
      </c>
      <c r="AM3979" t="e">
        <f t="shared" si="725"/>
        <v>#N/A</v>
      </c>
      <c r="AN3979" t="e">
        <f t="shared" si="726"/>
        <v>#N/A</v>
      </c>
      <c r="AO3979" s="261" t="e">
        <f t="shared" si="727"/>
        <v>#N/A</v>
      </c>
      <c r="AP3979" s="261" t="e">
        <f t="shared" si="728"/>
        <v>#N/A</v>
      </c>
      <c r="AQ3979" s="261" t="e">
        <f t="shared" si="729"/>
        <v>#N/A</v>
      </c>
      <c r="BB3979">
        <f t="shared" si="732"/>
        <v>0</v>
      </c>
      <c r="BC3979">
        <f t="shared" si="730"/>
        <v>0</v>
      </c>
      <c r="BD3979" s="28">
        <f t="shared" si="731"/>
        <v>0</v>
      </c>
    </row>
    <row r="3980" spans="37:56" x14ac:dyDescent="0.25">
      <c r="AK3980">
        <v>0</v>
      </c>
      <c r="AL3980" t="e">
        <f t="shared" si="724"/>
        <v>#N/A</v>
      </c>
      <c r="AM3980" t="e">
        <f t="shared" si="725"/>
        <v>#N/A</v>
      </c>
      <c r="AN3980" t="e">
        <f t="shared" si="726"/>
        <v>#N/A</v>
      </c>
      <c r="AO3980" s="261" t="e">
        <f t="shared" si="727"/>
        <v>#N/A</v>
      </c>
      <c r="AP3980" s="261" t="e">
        <f t="shared" si="728"/>
        <v>#N/A</v>
      </c>
      <c r="AQ3980" s="261" t="e">
        <f t="shared" si="729"/>
        <v>#N/A</v>
      </c>
      <c r="BB3980">
        <f t="shared" si="732"/>
        <v>0</v>
      </c>
      <c r="BC3980">
        <f t="shared" si="730"/>
        <v>0</v>
      </c>
      <c r="BD3980" s="28">
        <f t="shared" si="731"/>
        <v>0</v>
      </c>
    </row>
    <row r="3981" spans="37:56" x14ac:dyDescent="0.25">
      <c r="AK3981">
        <v>0</v>
      </c>
      <c r="AL3981" t="e">
        <f t="shared" si="724"/>
        <v>#N/A</v>
      </c>
      <c r="AM3981" t="e">
        <f t="shared" si="725"/>
        <v>#N/A</v>
      </c>
      <c r="AN3981" t="e">
        <f t="shared" si="726"/>
        <v>#N/A</v>
      </c>
      <c r="AO3981" s="261" t="e">
        <f t="shared" si="727"/>
        <v>#N/A</v>
      </c>
      <c r="AP3981" s="261" t="e">
        <f t="shared" si="728"/>
        <v>#N/A</v>
      </c>
      <c r="AQ3981" s="261" t="e">
        <f t="shared" si="729"/>
        <v>#N/A</v>
      </c>
      <c r="BB3981">
        <f t="shared" si="732"/>
        <v>0</v>
      </c>
      <c r="BC3981">
        <f t="shared" si="730"/>
        <v>0</v>
      </c>
      <c r="BD3981" s="28">
        <f t="shared" si="731"/>
        <v>0</v>
      </c>
    </row>
    <row r="3982" spans="37:56" x14ac:dyDescent="0.25">
      <c r="AK3982">
        <v>0</v>
      </c>
      <c r="AL3982" t="e">
        <f t="shared" si="724"/>
        <v>#N/A</v>
      </c>
      <c r="AM3982" t="e">
        <f t="shared" si="725"/>
        <v>#N/A</v>
      </c>
      <c r="AN3982" t="e">
        <f t="shared" si="726"/>
        <v>#N/A</v>
      </c>
      <c r="AO3982" s="261" t="e">
        <f t="shared" si="727"/>
        <v>#N/A</v>
      </c>
      <c r="AP3982" s="261" t="e">
        <f t="shared" si="728"/>
        <v>#N/A</v>
      </c>
      <c r="AQ3982" s="261" t="e">
        <f t="shared" si="729"/>
        <v>#N/A</v>
      </c>
      <c r="BB3982">
        <f t="shared" si="732"/>
        <v>0</v>
      </c>
      <c r="BC3982">
        <f t="shared" si="730"/>
        <v>0</v>
      </c>
      <c r="BD3982" s="28">
        <f t="shared" si="731"/>
        <v>0</v>
      </c>
    </row>
    <row r="3983" spans="37:56" x14ac:dyDescent="0.25">
      <c r="AK3983">
        <v>0</v>
      </c>
      <c r="AL3983" t="e">
        <f t="shared" si="724"/>
        <v>#N/A</v>
      </c>
      <c r="AM3983" t="e">
        <f t="shared" si="725"/>
        <v>#N/A</v>
      </c>
      <c r="AN3983" t="e">
        <f t="shared" si="726"/>
        <v>#N/A</v>
      </c>
      <c r="AO3983" s="261" t="e">
        <f t="shared" si="727"/>
        <v>#N/A</v>
      </c>
      <c r="AP3983" s="261" t="e">
        <f t="shared" si="728"/>
        <v>#N/A</v>
      </c>
      <c r="AQ3983" s="261" t="e">
        <f t="shared" si="729"/>
        <v>#N/A</v>
      </c>
      <c r="BB3983">
        <f t="shared" si="732"/>
        <v>0</v>
      </c>
      <c r="BC3983">
        <f t="shared" si="730"/>
        <v>0</v>
      </c>
      <c r="BD3983" s="28">
        <f t="shared" si="731"/>
        <v>0</v>
      </c>
    </row>
    <row r="3984" spans="37:56" x14ac:dyDescent="0.25">
      <c r="AK3984">
        <v>0</v>
      </c>
      <c r="AL3984" t="e">
        <f t="shared" si="724"/>
        <v>#N/A</v>
      </c>
      <c r="AM3984" t="e">
        <f t="shared" si="725"/>
        <v>#N/A</v>
      </c>
      <c r="AN3984" t="e">
        <f t="shared" si="726"/>
        <v>#N/A</v>
      </c>
      <c r="AO3984" s="261" t="e">
        <f t="shared" si="727"/>
        <v>#N/A</v>
      </c>
      <c r="AP3984" s="261" t="e">
        <f t="shared" si="728"/>
        <v>#N/A</v>
      </c>
      <c r="AQ3984" s="261" t="e">
        <f t="shared" si="729"/>
        <v>#N/A</v>
      </c>
      <c r="BB3984">
        <f t="shared" si="732"/>
        <v>0</v>
      </c>
      <c r="BC3984">
        <f t="shared" si="730"/>
        <v>0</v>
      </c>
      <c r="BD3984" s="28">
        <f t="shared" si="731"/>
        <v>0</v>
      </c>
    </row>
    <row r="3985" spans="37:56" x14ac:dyDescent="0.25">
      <c r="AK3985">
        <v>0</v>
      </c>
      <c r="AL3985" t="e">
        <f t="shared" si="724"/>
        <v>#N/A</v>
      </c>
      <c r="AM3985" t="e">
        <f t="shared" si="725"/>
        <v>#N/A</v>
      </c>
      <c r="AN3985" t="e">
        <f t="shared" si="726"/>
        <v>#N/A</v>
      </c>
      <c r="AO3985" s="261" t="e">
        <f t="shared" si="727"/>
        <v>#N/A</v>
      </c>
      <c r="AP3985" s="261" t="e">
        <f t="shared" si="728"/>
        <v>#N/A</v>
      </c>
      <c r="AQ3985" s="261" t="e">
        <f t="shared" si="729"/>
        <v>#N/A</v>
      </c>
      <c r="BB3985">
        <f t="shared" si="732"/>
        <v>0</v>
      </c>
      <c r="BC3985">
        <f t="shared" si="730"/>
        <v>0</v>
      </c>
      <c r="BD3985" s="28">
        <f t="shared" si="731"/>
        <v>0</v>
      </c>
    </row>
    <row r="3986" spans="37:56" x14ac:dyDescent="0.25">
      <c r="AK3986">
        <v>0</v>
      </c>
      <c r="AL3986" t="e">
        <f t="shared" si="724"/>
        <v>#N/A</v>
      </c>
      <c r="AM3986" t="e">
        <f t="shared" si="725"/>
        <v>#N/A</v>
      </c>
      <c r="AN3986" t="e">
        <f t="shared" si="726"/>
        <v>#N/A</v>
      </c>
      <c r="AO3986" s="261" t="e">
        <f t="shared" si="727"/>
        <v>#N/A</v>
      </c>
      <c r="AP3986" s="261" t="e">
        <f t="shared" si="728"/>
        <v>#N/A</v>
      </c>
      <c r="AQ3986" s="261" t="e">
        <f t="shared" si="729"/>
        <v>#N/A</v>
      </c>
      <c r="BB3986">
        <f t="shared" si="732"/>
        <v>0</v>
      </c>
      <c r="BC3986">
        <f t="shared" si="730"/>
        <v>0</v>
      </c>
      <c r="BD3986" s="28">
        <f t="shared" si="731"/>
        <v>0</v>
      </c>
    </row>
    <row r="3987" spans="37:56" x14ac:dyDescent="0.25">
      <c r="AK3987">
        <v>0</v>
      </c>
      <c r="AL3987" t="e">
        <f t="shared" si="724"/>
        <v>#N/A</v>
      </c>
      <c r="AM3987" t="e">
        <f t="shared" si="725"/>
        <v>#N/A</v>
      </c>
      <c r="AN3987" t="e">
        <f t="shared" si="726"/>
        <v>#N/A</v>
      </c>
      <c r="AO3987" s="261" t="e">
        <f t="shared" si="727"/>
        <v>#N/A</v>
      </c>
      <c r="AP3987" s="261" t="e">
        <f t="shared" si="728"/>
        <v>#N/A</v>
      </c>
      <c r="AQ3987" s="261" t="e">
        <f t="shared" si="729"/>
        <v>#N/A</v>
      </c>
      <c r="BB3987">
        <f t="shared" si="732"/>
        <v>0</v>
      </c>
      <c r="BC3987">
        <f t="shared" si="730"/>
        <v>0</v>
      </c>
      <c r="BD3987" s="28">
        <f t="shared" si="731"/>
        <v>0</v>
      </c>
    </row>
    <row r="3988" spans="37:56" x14ac:dyDescent="0.25">
      <c r="AK3988">
        <v>0</v>
      </c>
      <c r="AL3988" t="e">
        <f t="shared" si="724"/>
        <v>#N/A</v>
      </c>
      <c r="AM3988" t="e">
        <f t="shared" si="725"/>
        <v>#N/A</v>
      </c>
      <c r="AN3988" t="e">
        <f t="shared" si="726"/>
        <v>#N/A</v>
      </c>
      <c r="AO3988" s="261" t="e">
        <f t="shared" si="727"/>
        <v>#N/A</v>
      </c>
      <c r="AP3988" s="261" t="e">
        <f t="shared" si="728"/>
        <v>#N/A</v>
      </c>
      <c r="AQ3988" s="261" t="e">
        <f t="shared" si="729"/>
        <v>#N/A</v>
      </c>
      <c r="BB3988">
        <f t="shared" si="732"/>
        <v>0</v>
      </c>
      <c r="BC3988">
        <f t="shared" si="730"/>
        <v>0</v>
      </c>
      <c r="BD3988" s="28">
        <f t="shared" si="731"/>
        <v>0</v>
      </c>
    </row>
    <row r="3989" spans="37:56" x14ac:dyDescent="0.25">
      <c r="AK3989">
        <v>0</v>
      </c>
      <c r="AL3989" t="e">
        <f t="shared" si="724"/>
        <v>#N/A</v>
      </c>
      <c r="AM3989" t="e">
        <f t="shared" si="725"/>
        <v>#N/A</v>
      </c>
      <c r="AN3989" t="e">
        <f t="shared" si="726"/>
        <v>#N/A</v>
      </c>
      <c r="AO3989" s="261" t="e">
        <f t="shared" si="727"/>
        <v>#N/A</v>
      </c>
      <c r="AP3989" s="261" t="e">
        <f t="shared" si="728"/>
        <v>#N/A</v>
      </c>
      <c r="AQ3989" s="261" t="e">
        <f t="shared" si="729"/>
        <v>#N/A</v>
      </c>
      <c r="BB3989">
        <f t="shared" si="732"/>
        <v>0</v>
      </c>
      <c r="BC3989">
        <f t="shared" si="730"/>
        <v>0</v>
      </c>
      <c r="BD3989" s="28">
        <f t="shared" si="731"/>
        <v>0</v>
      </c>
    </row>
    <row r="3990" spans="37:56" x14ac:dyDescent="0.25">
      <c r="AK3990">
        <v>0</v>
      </c>
      <c r="AL3990" t="e">
        <f t="shared" si="724"/>
        <v>#N/A</v>
      </c>
      <c r="AM3990" t="e">
        <f t="shared" si="725"/>
        <v>#N/A</v>
      </c>
      <c r="AN3990" t="e">
        <f t="shared" si="726"/>
        <v>#N/A</v>
      </c>
      <c r="AO3990" s="261" t="e">
        <f t="shared" si="727"/>
        <v>#N/A</v>
      </c>
      <c r="AP3990" s="261" t="e">
        <f t="shared" si="728"/>
        <v>#N/A</v>
      </c>
      <c r="AQ3990" s="261" t="e">
        <f t="shared" si="729"/>
        <v>#N/A</v>
      </c>
      <c r="BB3990">
        <f t="shared" si="732"/>
        <v>0</v>
      </c>
      <c r="BC3990">
        <f t="shared" si="730"/>
        <v>0</v>
      </c>
      <c r="BD3990" s="28">
        <f t="shared" si="731"/>
        <v>0</v>
      </c>
    </row>
    <row r="3991" spans="37:56" x14ac:dyDescent="0.25">
      <c r="AK3991">
        <v>0</v>
      </c>
      <c r="AL3991" t="e">
        <f t="shared" si="724"/>
        <v>#N/A</v>
      </c>
      <c r="AM3991" t="e">
        <f t="shared" si="725"/>
        <v>#N/A</v>
      </c>
      <c r="AN3991" t="e">
        <f t="shared" si="726"/>
        <v>#N/A</v>
      </c>
      <c r="AO3991" s="261" t="e">
        <f t="shared" si="727"/>
        <v>#N/A</v>
      </c>
      <c r="AP3991" s="261" t="e">
        <f t="shared" si="728"/>
        <v>#N/A</v>
      </c>
      <c r="AQ3991" s="261" t="e">
        <f t="shared" si="729"/>
        <v>#N/A</v>
      </c>
      <c r="BB3991">
        <f t="shared" si="732"/>
        <v>0</v>
      </c>
      <c r="BC3991">
        <f t="shared" si="730"/>
        <v>0</v>
      </c>
      <c r="BD3991" s="28">
        <f t="shared" si="731"/>
        <v>0</v>
      </c>
    </row>
    <row r="3992" spans="37:56" x14ac:dyDescent="0.25">
      <c r="AK3992">
        <v>0</v>
      </c>
      <c r="AL3992" t="e">
        <f t="shared" si="724"/>
        <v>#N/A</v>
      </c>
      <c r="AM3992" t="e">
        <f t="shared" si="725"/>
        <v>#N/A</v>
      </c>
      <c r="AN3992" t="e">
        <f t="shared" si="726"/>
        <v>#N/A</v>
      </c>
      <c r="AO3992" s="261" t="e">
        <f t="shared" si="727"/>
        <v>#N/A</v>
      </c>
      <c r="AP3992" s="261" t="e">
        <f t="shared" si="728"/>
        <v>#N/A</v>
      </c>
      <c r="AQ3992" s="261" t="e">
        <f t="shared" si="729"/>
        <v>#N/A</v>
      </c>
      <c r="BB3992">
        <f t="shared" si="732"/>
        <v>0</v>
      </c>
      <c r="BC3992">
        <f t="shared" si="730"/>
        <v>0</v>
      </c>
      <c r="BD3992" s="28">
        <f t="shared" si="731"/>
        <v>0</v>
      </c>
    </row>
    <row r="3993" spans="37:56" x14ac:dyDescent="0.25">
      <c r="AK3993">
        <v>0</v>
      </c>
      <c r="AL3993" t="e">
        <f t="shared" si="724"/>
        <v>#N/A</v>
      </c>
      <c r="AM3993" t="e">
        <f t="shared" si="725"/>
        <v>#N/A</v>
      </c>
      <c r="AN3993" t="e">
        <f t="shared" si="726"/>
        <v>#N/A</v>
      </c>
      <c r="AO3993" s="261" t="e">
        <f t="shared" si="727"/>
        <v>#N/A</v>
      </c>
      <c r="AP3993" s="261" t="e">
        <f t="shared" si="728"/>
        <v>#N/A</v>
      </c>
      <c r="AQ3993" s="261" t="e">
        <f t="shared" si="729"/>
        <v>#N/A</v>
      </c>
      <c r="BB3993">
        <f t="shared" si="732"/>
        <v>0</v>
      </c>
      <c r="BC3993">
        <f t="shared" si="730"/>
        <v>0</v>
      </c>
      <c r="BD3993" s="28">
        <f t="shared" si="731"/>
        <v>0</v>
      </c>
    </row>
    <row r="3994" spans="37:56" x14ac:dyDescent="0.25">
      <c r="AK3994">
        <v>0</v>
      </c>
      <c r="AL3994" t="e">
        <f t="shared" si="724"/>
        <v>#N/A</v>
      </c>
      <c r="AM3994" t="e">
        <f t="shared" si="725"/>
        <v>#N/A</v>
      </c>
      <c r="AN3994" t="e">
        <f t="shared" si="726"/>
        <v>#N/A</v>
      </c>
      <c r="AO3994" s="261" t="e">
        <f t="shared" si="727"/>
        <v>#N/A</v>
      </c>
      <c r="AP3994" s="261" t="e">
        <f t="shared" si="728"/>
        <v>#N/A</v>
      </c>
      <c r="AQ3994" s="261" t="e">
        <f t="shared" si="729"/>
        <v>#N/A</v>
      </c>
      <c r="BB3994">
        <f t="shared" si="732"/>
        <v>0</v>
      </c>
      <c r="BC3994">
        <f t="shared" si="730"/>
        <v>0</v>
      </c>
      <c r="BD3994" s="28">
        <f t="shared" si="731"/>
        <v>0</v>
      </c>
    </row>
    <row r="3995" spans="37:56" x14ac:dyDescent="0.25">
      <c r="AK3995">
        <v>0</v>
      </c>
      <c r="AL3995" t="e">
        <f t="shared" si="724"/>
        <v>#N/A</v>
      </c>
      <c r="AM3995" t="e">
        <f t="shared" si="725"/>
        <v>#N/A</v>
      </c>
      <c r="AN3995" t="e">
        <f t="shared" si="726"/>
        <v>#N/A</v>
      </c>
      <c r="AO3995" s="261" t="e">
        <f t="shared" si="727"/>
        <v>#N/A</v>
      </c>
      <c r="AP3995" s="261" t="e">
        <f t="shared" si="728"/>
        <v>#N/A</v>
      </c>
      <c r="AQ3995" s="261" t="e">
        <f t="shared" si="729"/>
        <v>#N/A</v>
      </c>
      <c r="BB3995">
        <f t="shared" si="732"/>
        <v>0</v>
      </c>
      <c r="BC3995">
        <f t="shared" si="730"/>
        <v>0</v>
      </c>
      <c r="BD3995" s="28">
        <f t="shared" si="731"/>
        <v>0</v>
      </c>
    </row>
    <row r="3996" spans="37:56" x14ac:dyDescent="0.25">
      <c r="AK3996">
        <v>0</v>
      </c>
      <c r="AL3996" t="e">
        <f t="shared" si="724"/>
        <v>#N/A</v>
      </c>
      <c r="AM3996" t="e">
        <f t="shared" si="725"/>
        <v>#N/A</v>
      </c>
      <c r="AN3996" t="e">
        <f t="shared" si="726"/>
        <v>#N/A</v>
      </c>
      <c r="AO3996" s="261" t="e">
        <f t="shared" si="727"/>
        <v>#N/A</v>
      </c>
      <c r="AP3996" s="261" t="e">
        <f t="shared" si="728"/>
        <v>#N/A</v>
      </c>
      <c r="AQ3996" s="261" t="e">
        <f t="shared" si="729"/>
        <v>#N/A</v>
      </c>
      <c r="BB3996">
        <f t="shared" si="732"/>
        <v>0</v>
      </c>
      <c r="BC3996">
        <f t="shared" si="730"/>
        <v>0</v>
      </c>
      <c r="BD3996" s="28">
        <f t="shared" si="731"/>
        <v>0</v>
      </c>
    </row>
    <row r="3997" spans="37:56" x14ac:dyDescent="0.25">
      <c r="AK3997">
        <v>0</v>
      </c>
      <c r="AL3997" t="e">
        <f t="shared" si="724"/>
        <v>#N/A</v>
      </c>
      <c r="AM3997" t="e">
        <f t="shared" si="725"/>
        <v>#N/A</v>
      </c>
      <c r="AN3997" t="e">
        <f t="shared" si="726"/>
        <v>#N/A</v>
      </c>
      <c r="AO3997" s="261" t="e">
        <f t="shared" si="727"/>
        <v>#N/A</v>
      </c>
      <c r="AP3997" s="261" t="e">
        <f t="shared" si="728"/>
        <v>#N/A</v>
      </c>
      <c r="AQ3997" s="261" t="e">
        <f t="shared" si="729"/>
        <v>#N/A</v>
      </c>
      <c r="BB3997">
        <f t="shared" si="732"/>
        <v>0</v>
      </c>
      <c r="BC3997">
        <f t="shared" si="730"/>
        <v>0</v>
      </c>
      <c r="BD3997" s="28">
        <f t="shared" si="731"/>
        <v>0</v>
      </c>
    </row>
    <row r="3998" spans="37:56" x14ac:dyDescent="0.25">
      <c r="AK3998">
        <v>0</v>
      </c>
      <c r="AL3998" t="e">
        <f t="shared" si="724"/>
        <v>#N/A</v>
      </c>
      <c r="AM3998" t="e">
        <f t="shared" si="725"/>
        <v>#N/A</v>
      </c>
      <c r="AN3998" t="e">
        <f t="shared" si="726"/>
        <v>#N/A</v>
      </c>
      <c r="AO3998" s="261" t="e">
        <f t="shared" si="727"/>
        <v>#N/A</v>
      </c>
      <c r="AP3998" s="261" t="e">
        <f t="shared" si="728"/>
        <v>#N/A</v>
      </c>
      <c r="AQ3998" s="261" t="e">
        <f t="shared" si="729"/>
        <v>#N/A</v>
      </c>
      <c r="BB3998">
        <f t="shared" si="732"/>
        <v>0</v>
      </c>
      <c r="BC3998">
        <f t="shared" si="730"/>
        <v>0</v>
      </c>
      <c r="BD3998" s="28">
        <f t="shared" si="731"/>
        <v>0</v>
      </c>
    </row>
    <row r="3999" spans="37:56" x14ac:dyDescent="0.25">
      <c r="AK3999">
        <v>0</v>
      </c>
      <c r="AL3999" t="e">
        <f t="shared" si="724"/>
        <v>#N/A</v>
      </c>
      <c r="AM3999" t="e">
        <f t="shared" si="725"/>
        <v>#N/A</v>
      </c>
      <c r="AN3999" t="e">
        <f t="shared" si="726"/>
        <v>#N/A</v>
      </c>
      <c r="AO3999" s="261" t="e">
        <f t="shared" si="727"/>
        <v>#N/A</v>
      </c>
      <c r="AP3999" s="261" t="e">
        <f t="shared" si="728"/>
        <v>#N/A</v>
      </c>
      <c r="AQ3999" s="261" t="e">
        <f t="shared" si="729"/>
        <v>#N/A</v>
      </c>
      <c r="BB3999">
        <f t="shared" si="732"/>
        <v>0</v>
      </c>
      <c r="BC3999">
        <f t="shared" si="730"/>
        <v>0</v>
      </c>
      <c r="BD3999" s="28">
        <f t="shared" si="731"/>
        <v>0</v>
      </c>
    </row>
    <row r="4000" spans="37:56" x14ac:dyDescent="0.25">
      <c r="AK4000">
        <v>0</v>
      </c>
      <c r="AL4000" t="e">
        <f t="shared" si="724"/>
        <v>#N/A</v>
      </c>
      <c r="AM4000" t="e">
        <f t="shared" si="725"/>
        <v>#N/A</v>
      </c>
      <c r="AN4000" t="e">
        <f t="shared" si="726"/>
        <v>#N/A</v>
      </c>
      <c r="AO4000" s="261" t="e">
        <f t="shared" si="727"/>
        <v>#N/A</v>
      </c>
      <c r="AP4000" s="261" t="e">
        <f t="shared" si="728"/>
        <v>#N/A</v>
      </c>
      <c r="AQ4000" s="261" t="e">
        <f t="shared" si="729"/>
        <v>#N/A</v>
      </c>
      <c r="BB4000">
        <f t="shared" si="732"/>
        <v>0</v>
      </c>
      <c r="BC4000">
        <f t="shared" si="730"/>
        <v>0</v>
      </c>
      <c r="BD4000" s="28">
        <f t="shared" si="731"/>
        <v>0</v>
      </c>
    </row>
    <row r="4001" spans="37:56" x14ac:dyDescent="0.25">
      <c r="AK4001">
        <v>0</v>
      </c>
      <c r="AL4001" t="e">
        <f t="shared" si="724"/>
        <v>#N/A</v>
      </c>
      <c r="AM4001" t="e">
        <f t="shared" si="725"/>
        <v>#N/A</v>
      </c>
      <c r="AN4001" t="e">
        <f t="shared" si="726"/>
        <v>#N/A</v>
      </c>
      <c r="AO4001" s="261" t="e">
        <f t="shared" si="727"/>
        <v>#N/A</v>
      </c>
      <c r="AP4001" s="261" t="e">
        <f t="shared" si="728"/>
        <v>#N/A</v>
      </c>
      <c r="AQ4001" s="261" t="e">
        <f t="shared" si="729"/>
        <v>#N/A</v>
      </c>
      <c r="BB4001">
        <f t="shared" si="732"/>
        <v>0</v>
      </c>
      <c r="BC4001">
        <f t="shared" si="730"/>
        <v>0</v>
      </c>
      <c r="BD4001" s="28">
        <f t="shared" si="731"/>
        <v>0</v>
      </c>
    </row>
    <row r="4002" spans="37:56" x14ac:dyDescent="0.25">
      <c r="AK4002">
        <v>0</v>
      </c>
      <c r="AL4002" t="e">
        <f t="shared" si="724"/>
        <v>#N/A</v>
      </c>
      <c r="AM4002" t="e">
        <f t="shared" si="725"/>
        <v>#N/A</v>
      </c>
      <c r="AN4002" t="e">
        <f t="shared" si="726"/>
        <v>#N/A</v>
      </c>
      <c r="AO4002" s="261" t="e">
        <f t="shared" si="727"/>
        <v>#N/A</v>
      </c>
      <c r="AP4002" s="261" t="e">
        <f t="shared" si="728"/>
        <v>#N/A</v>
      </c>
      <c r="AQ4002" s="261" t="e">
        <f t="shared" si="729"/>
        <v>#N/A</v>
      </c>
      <c r="BB4002">
        <f t="shared" si="732"/>
        <v>0</v>
      </c>
      <c r="BC4002">
        <f t="shared" si="730"/>
        <v>0</v>
      </c>
      <c r="BD4002" s="28">
        <f t="shared" si="731"/>
        <v>0</v>
      </c>
    </row>
    <row r="4003" spans="37:56" x14ac:dyDescent="0.25">
      <c r="AK4003">
        <v>0</v>
      </c>
      <c r="AL4003" t="e">
        <f t="shared" si="724"/>
        <v>#N/A</v>
      </c>
      <c r="AM4003" t="e">
        <f t="shared" si="725"/>
        <v>#N/A</v>
      </c>
      <c r="AN4003" t="e">
        <f t="shared" si="726"/>
        <v>#N/A</v>
      </c>
      <c r="AO4003" s="261" t="e">
        <f t="shared" si="727"/>
        <v>#N/A</v>
      </c>
      <c r="AP4003" s="261" t="e">
        <f t="shared" si="728"/>
        <v>#N/A</v>
      </c>
      <c r="AQ4003" s="261" t="e">
        <f t="shared" si="729"/>
        <v>#N/A</v>
      </c>
      <c r="BB4003">
        <f t="shared" si="732"/>
        <v>0</v>
      </c>
      <c r="BC4003">
        <f t="shared" si="730"/>
        <v>0</v>
      </c>
      <c r="BD4003" s="28">
        <f t="shared" si="731"/>
        <v>0</v>
      </c>
    </row>
    <row r="4004" spans="37:56" x14ac:dyDescent="0.25">
      <c r="AK4004">
        <v>0</v>
      </c>
      <c r="AL4004" t="e">
        <f t="shared" si="724"/>
        <v>#N/A</v>
      </c>
      <c r="AM4004" t="e">
        <f t="shared" si="725"/>
        <v>#N/A</v>
      </c>
      <c r="AN4004" t="e">
        <f t="shared" si="726"/>
        <v>#N/A</v>
      </c>
      <c r="AO4004" s="261" t="e">
        <f t="shared" si="727"/>
        <v>#N/A</v>
      </c>
      <c r="AP4004" s="261" t="e">
        <f t="shared" si="728"/>
        <v>#N/A</v>
      </c>
      <c r="AQ4004" s="261" t="e">
        <f t="shared" si="729"/>
        <v>#N/A</v>
      </c>
      <c r="BB4004">
        <f t="shared" si="732"/>
        <v>0</v>
      </c>
      <c r="BC4004">
        <f t="shared" si="730"/>
        <v>0</v>
      </c>
      <c r="BD4004" s="28">
        <f t="shared" si="731"/>
        <v>0</v>
      </c>
    </row>
    <row r="4005" spans="37:56" x14ac:dyDescent="0.25">
      <c r="AK4005">
        <v>0</v>
      </c>
      <c r="AL4005" t="e">
        <f t="shared" si="724"/>
        <v>#N/A</v>
      </c>
      <c r="AM4005" t="e">
        <f t="shared" si="725"/>
        <v>#N/A</v>
      </c>
      <c r="AN4005" t="e">
        <f t="shared" si="726"/>
        <v>#N/A</v>
      </c>
      <c r="AO4005" s="261" t="e">
        <f t="shared" si="727"/>
        <v>#N/A</v>
      </c>
      <c r="AP4005" s="261" t="e">
        <f t="shared" si="728"/>
        <v>#N/A</v>
      </c>
      <c r="AQ4005" s="261" t="e">
        <f t="shared" si="729"/>
        <v>#N/A</v>
      </c>
      <c r="BB4005">
        <f t="shared" si="732"/>
        <v>0</v>
      </c>
      <c r="BC4005">
        <f t="shared" si="730"/>
        <v>0</v>
      </c>
      <c r="BD4005" s="28">
        <f t="shared" si="731"/>
        <v>0</v>
      </c>
    </row>
    <row r="4006" spans="37:56" x14ac:dyDescent="0.25">
      <c r="AK4006">
        <v>0</v>
      </c>
      <c r="AL4006" t="e">
        <f t="shared" si="724"/>
        <v>#N/A</v>
      </c>
      <c r="AM4006" t="e">
        <f t="shared" si="725"/>
        <v>#N/A</v>
      </c>
      <c r="AN4006" t="e">
        <f t="shared" si="726"/>
        <v>#N/A</v>
      </c>
      <c r="AO4006" s="261" t="e">
        <f t="shared" si="727"/>
        <v>#N/A</v>
      </c>
      <c r="AP4006" s="261" t="e">
        <f t="shared" si="728"/>
        <v>#N/A</v>
      </c>
      <c r="AQ4006" s="261" t="e">
        <f t="shared" si="729"/>
        <v>#N/A</v>
      </c>
      <c r="BB4006">
        <f t="shared" si="732"/>
        <v>0</v>
      </c>
      <c r="BC4006">
        <f t="shared" si="730"/>
        <v>0</v>
      </c>
      <c r="BD4006" s="28">
        <f t="shared" si="731"/>
        <v>0</v>
      </c>
    </row>
    <row r="4007" spans="37:56" x14ac:dyDescent="0.25">
      <c r="AK4007">
        <v>0</v>
      </c>
      <c r="AL4007" t="e">
        <f t="shared" si="724"/>
        <v>#N/A</v>
      </c>
      <c r="AM4007" t="e">
        <f t="shared" si="725"/>
        <v>#N/A</v>
      </c>
      <c r="AN4007" t="e">
        <f t="shared" si="726"/>
        <v>#N/A</v>
      </c>
      <c r="AO4007" s="261" t="e">
        <f t="shared" si="727"/>
        <v>#N/A</v>
      </c>
      <c r="AP4007" s="261" t="e">
        <f t="shared" si="728"/>
        <v>#N/A</v>
      </c>
      <c r="AQ4007" s="261" t="e">
        <f t="shared" si="729"/>
        <v>#N/A</v>
      </c>
      <c r="BB4007">
        <f t="shared" si="732"/>
        <v>0</v>
      </c>
      <c r="BC4007">
        <f t="shared" si="730"/>
        <v>0</v>
      </c>
      <c r="BD4007" s="28">
        <f t="shared" si="731"/>
        <v>0</v>
      </c>
    </row>
    <row r="4008" spans="37:56" x14ac:dyDescent="0.25">
      <c r="AK4008">
        <v>0</v>
      </c>
      <c r="AL4008" t="e">
        <f t="shared" si="724"/>
        <v>#N/A</v>
      </c>
      <c r="AM4008" t="e">
        <f t="shared" si="725"/>
        <v>#N/A</v>
      </c>
      <c r="AN4008" t="e">
        <f t="shared" si="726"/>
        <v>#N/A</v>
      </c>
      <c r="AO4008" s="261" t="e">
        <f t="shared" si="727"/>
        <v>#N/A</v>
      </c>
      <c r="AP4008" s="261" t="e">
        <f t="shared" si="728"/>
        <v>#N/A</v>
      </c>
      <c r="AQ4008" s="261" t="e">
        <f t="shared" si="729"/>
        <v>#N/A</v>
      </c>
      <c r="BB4008">
        <f t="shared" si="732"/>
        <v>0</v>
      </c>
      <c r="BC4008">
        <f t="shared" si="730"/>
        <v>0</v>
      </c>
      <c r="BD4008" s="28">
        <f t="shared" si="731"/>
        <v>0</v>
      </c>
    </row>
    <row r="4009" spans="37:56" x14ac:dyDescent="0.25">
      <c r="AK4009">
        <v>0</v>
      </c>
      <c r="AL4009" t="e">
        <f t="shared" si="724"/>
        <v>#N/A</v>
      </c>
      <c r="AM4009" t="e">
        <f t="shared" si="725"/>
        <v>#N/A</v>
      </c>
      <c r="AN4009" t="e">
        <f t="shared" si="726"/>
        <v>#N/A</v>
      </c>
      <c r="AO4009" s="261" t="e">
        <f t="shared" si="727"/>
        <v>#N/A</v>
      </c>
      <c r="AP4009" s="261" t="e">
        <f t="shared" si="728"/>
        <v>#N/A</v>
      </c>
      <c r="AQ4009" s="261" t="e">
        <f t="shared" si="729"/>
        <v>#N/A</v>
      </c>
      <c r="BB4009">
        <f t="shared" si="732"/>
        <v>0</v>
      </c>
      <c r="BC4009">
        <f t="shared" si="730"/>
        <v>0</v>
      </c>
      <c r="BD4009" s="28">
        <f t="shared" si="731"/>
        <v>0</v>
      </c>
    </row>
    <row r="4010" spans="37:56" x14ac:dyDescent="0.25">
      <c r="AK4010">
        <v>0</v>
      </c>
      <c r="AL4010" t="e">
        <f t="shared" si="724"/>
        <v>#N/A</v>
      </c>
      <c r="AM4010" t="e">
        <f t="shared" si="725"/>
        <v>#N/A</v>
      </c>
      <c r="AN4010" t="e">
        <f t="shared" si="726"/>
        <v>#N/A</v>
      </c>
      <c r="AO4010" s="261" t="e">
        <f t="shared" si="727"/>
        <v>#N/A</v>
      </c>
      <c r="AP4010" s="261" t="e">
        <f t="shared" si="728"/>
        <v>#N/A</v>
      </c>
      <c r="AQ4010" s="261" t="e">
        <f t="shared" si="729"/>
        <v>#N/A</v>
      </c>
      <c r="BB4010">
        <f t="shared" si="732"/>
        <v>0</v>
      </c>
      <c r="BC4010">
        <f t="shared" si="730"/>
        <v>0</v>
      </c>
      <c r="BD4010" s="28">
        <f t="shared" si="731"/>
        <v>0</v>
      </c>
    </row>
    <row r="4011" spans="37:56" x14ac:dyDescent="0.25">
      <c r="AK4011">
        <v>0</v>
      </c>
      <c r="AL4011" t="e">
        <f t="shared" si="724"/>
        <v>#N/A</v>
      </c>
      <c r="AM4011" t="e">
        <f t="shared" si="725"/>
        <v>#N/A</v>
      </c>
      <c r="AN4011" t="e">
        <f t="shared" si="726"/>
        <v>#N/A</v>
      </c>
      <c r="AO4011" s="261" t="e">
        <f t="shared" si="727"/>
        <v>#N/A</v>
      </c>
      <c r="AP4011" s="261" t="e">
        <f t="shared" si="728"/>
        <v>#N/A</v>
      </c>
      <c r="AQ4011" s="261" t="e">
        <f t="shared" si="729"/>
        <v>#N/A</v>
      </c>
      <c r="BB4011">
        <f t="shared" si="732"/>
        <v>0</v>
      </c>
      <c r="BC4011">
        <f t="shared" si="730"/>
        <v>0</v>
      </c>
      <c r="BD4011" s="28">
        <f t="shared" si="731"/>
        <v>0</v>
      </c>
    </row>
    <row r="4012" spans="37:56" x14ac:dyDescent="0.25">
      <c r="AK4012">
        <v>0</v>
      </c>
      <c r="AL4012" t="e">
        <f t="shared" si="724"/>
        <v>#N/A</v>
      </c>
      <c r="AM4012" t="e">
        <f t="shared" si="725"/>
        <v>#N/A</v>
      </c>
      <c r="AN4012" t="e">
        <f t="shared" si="726"/>
        <v>#N/A</v>
      </c>
      <c r="AO4012" s="261" t="e">
        <f t="shared" si="727"/>
        <v>#N/A</v>
      </c>
      <c r="AP4012" s="261" t="e">
        <f t="shared" si="728"/>
        <v>#N/A</v>
      </c>
      <c r="AQ4012" s="261" t="e">
        <f t="shared" si="729"/>
        <v>#N/A</v>
      </c>
      <c r="BB4012">
        <f t="shared" si="732"/>
        <v>0</v>
      </c>
      <c r="BC4012">
        <f t="shared" si="730"/>
        <v>0</v>
      </c>
      <c r="BD4012" s="28">
        <f t="shared" si="731"/>
        <v>0</v>
      </c>
    </row>
    <row r="4013" spans="37:56" x14ac:dyDescent="0.25">
      <c r="AK4013">
        <v>0</v>
      </c>
      <c r="AL4013" t="e">
        <f t="shared" si="724"/>
        <v>#N/A</v>
      </c>
      <c r="AM4013" t="e">
        <f t="shared" si="725"/>
        <v>#N/A</v>
      </c>
      <c r="AN4013" t="e">
        <f t="shared" si="726"/>
        <v>#N/A</v>
      </c>
      <c r="AO4013" s="261" t="e">
        <f t="shared" si="727"/>
        <v>#N/A</v>
      </c>
      <c r="AP4013" s="261" t="e">
        <f t="shared" si="728"/>
        <v>#N/A</v>
      </c>
      <c r="AQ4013" s="261" t="e">
        <f t="shared" si="729"/>
        <v>#N/A</v>
      </c>
      <c r="BB4013">
        <f t="shared" si="732"/>
        <v>0</v>
      </c>
      <c r="BC4013">
        <f t="shared" si="730"/>
        <v>0</v>
      </c>
      <c r="BD4013" s="28">
        <f t="shared" si="731"/>
        <v>0</v>
      </c>
    </row>
    <row r="4014" spans="37:56" x14ac:dyDescent="0.25">
      <c r="AK4014">
        <v>0</v>
      </c>
      <c r="AL4014" t="e">
        <f t="shared" si="724"/>
        <v>#N/A</v>
      </c>
      <c r="AM4014" t="e">
        <f t="shared" si="725"/>
        <v>#N/A</v>
      </c>
      <c r="AN4014" t="e">
        <f t="shared" si="726"/>
        <v>#N/A</v>
      </c>
      <c r="AO4014" s="261" t="e">
        <f t="shared" si="727"/>
        <v>#N/A</v>
      </c>
      <c r="AP4014" s="261" t="e">
        <f t="shared" si="728"/>
        <v>#N/A</v>
      </c>
      <c r="AQ4014" s="261" t="e">
        <f t="shared" si="729"/>
        <v>#N/A</v>
      </c>
      <c r="BB4014">
        <f t="shared" si="732"/>
        <v>0</v>
      </c>
      <c r="BC4014">
        <f t="shared" si="730"/>
        <v>0</v>
      </c>
      <c r="BD4014" s="28">
        <f t="shared" si="731"/>
        <v>0</v>
      </c>
    </row>
    <row r="4015" spans="37:56" x14ac:dyDescent="0.25">
      <c r="AK4015">
        <v>0</v>
      </c>
      <c r="AL4015" t="e">
        <f t="shared" si="724"/>
        <v>#N/A</v>
      </c>
      <c r="AM4015" t="e">
        <f t="shared" si="725"/>
        <v>#N/A</v>
      </c>
      <c r="AN4015" t="e">
        <f t="shared" si="726"/>
        <v>#N/A</v>
      </c>
      <c r="AO4015" s="261" t="e">
        <f t="shared" si="727"/>
        <v>#N/A</v>
      </c>
      <c r="AP4015" s="261" t="e">
        <f t="shared" si="728"/>
        <v>#N/A</v>
      </c>
      <c r="AQ4015" s="261" t="e">
        <f t="shared" si="729"/>
        <v>#N/A</v>
      </c>
      <c r="BB4015">
        <f t="shared" si="732"/>
        <v>0</v>
      </c>
      <c r="BC4015">
        <f t="shared" si="730"/>
        <v>0</v>
      </c>
      <c r="BD4015" s="28">
        <f t="shared" si="731"/>
        <v>0</v>
      </c>
    </row>
    <row r="4016" spans="37:56" x14ac:dyDescent="0.25">
      <c r="AK4016">
        <v>0</v>
      </c>
      <c r="AL4016" t="e">
        <f t="shared" si="724"/>
        <v>#N/A</v>
      </c>
      <c r="AM4016" t="e">
        <f t="shared" si="725"/>
        <v>#N/A</v>
      </c>
      <c r="AN4016" t="e">
        <f t="shared" si="726"/>
        <v>#N/A</v>
      </c>
      <c r="AO4016" s="261" t="e">
        <f t="shared" si="727"/>
        <v>#N/A</v>
      </c>
      <c r="AP4016" s="261" t="e">
        <f t="shared" si="728"/>
        <v>#N/A</v>
      </c>
      <c r="AQ4016" s="261" t="e">
        <f t="shared" si="729"/>
        <v>#N/A</v>
      </c>
      <c r="BB4016">
        <f t="shared" si="732"/>
        <v>0</v>
      </c>
      <c r="BC4016">
        <f t="shared" si="730"/>
        <v>0</v>
      </c>
      <c r="BD4016" s="28">
        <f t="shared" si="731"/>
        <v>0</v>
      </c>
    </row>
    <row r="4017" spans="37:56" x14ac:dyDescent="0.25">
      <c r="AK4017">
        <v>0</v>
      </c>
      <c r="AL4017" t="e">
        <f t="shared" si="724"/>
        <v>#N/A</v>
      </c>
      <c r="AM4017" t="e">
        <f t="shared" si="725"/>
        <v>#N/A</v>
      </c>
      <c r="AN4017" t="e">
        <f t="shared" si="726"/>
        <v>#N/A</v>
      </c>
      <c r="AO4017" s="261" t="e">
        <f t="shared" si="727"/>
        <v>#N/A</v>
      </c>
      <c r="AP4017" s="261" t="e">
        <f t="shared" si="728"/>
        <v>#N/A</v>
      </c>
      <c r="AQ4017" s="261" t="e">
        <f t="shared" si="729"/>
        <v>#N/A</v>
      </c>
      <c r="BB4017">
        <f t="shared" si="732"/>
        <v>0</v>
      </c>
      <c r="BC4017">
        <f t="shared" si="730"/>
        <v>0</v>
      </c>
      <c r="BD4017" s="28">
        <f t="shared" si="731"/>
        <v>0</v>
      </c>
    </row>
    <row r="4018" spans="37:56" x14ac:dyDescent="0.25">
      <c r="AK4018">
        <v>0</v>
      </c>
      <c r="AL4018" t="e">
        <f t="shared" si="724"/>
        <v>#N/A</v>
      </c>
      <c r="AM4018" t="e">
        <f t="shared" si="725"/>
        <v>#N/A</v>
      </c>
      <c r="AN4018" t="e">
        <f t="shared" si="726"/>
        <v>#N/A</v>
      </c>
      <c r="AO4018" s="261" t="e">
        <f t="shared" si="727"/>
        <v>#N/A</v>
      </c>
      <c r="AP4018" s="261" t="e">
        <f t="shared" si="728"/>
        <v>#N/A</v>
      </c>
      <c r="AQ4018" s="261" t="e">
        <f t="shared" si="729"/>
        <v>#N/A</v>
      </c>
      <c r="BB4018">
        <f t="shared" si="732"/>
        <v>0</v>
      </c>
      <c r="BC4018">
        <f t="shared" si="730"/>
        <v>0</v>
      </c>
      <c r="BD4018" s="28">
        <f t="shared" si="731"/>
        <v>0</v>
      </c>
    </row>
    <row r="4019" spans="37:56" x14ac:dyDescent="0.25">
      <c r="AK4019">
        <v>0</v>
      </c>
      <c r="AL4019" t="e">
        <f t="shared" si="724"/>
        <v>#N/A</v>
      </c>
      <c r="AM4019" t="e">
        <f t="shared" si="725"/>
        <v>#N/A</v>
      </c>
      <c r="AN4019" t="e">
        <f t="shared" si="726"/>
        <v>#N/A</v>
      </c>
      <c r="AO4019" s="261" t="e">
        <f t="shared" si="727"/>
        <v>#N/A</v>
      </c>
      <c r="AP4019" s="261" t="e">
        <f t="shared" si="728"/>
        <v>#N/A</v>
      </c>
      <c r="AQ4019" s="261" t="e">
        <f t="shared" si="729"/>
        <v>#N/A</v>
      </c>
      <c r="BB4019">
        <f t="shared" si="732"/>
        <v>0</v>
      </c>
      <c r="BC4019">
        <f t="shared" si="730"/>
        <v>0</v>
      </c>
      <c r="BD4019" s="28">
        <f t="shared" si="731"/>
        <v>0</v>
      </c>
    </row>
    <row r="4020" spans="37:56" x14ac:dyDescent="0.25">
      <c r="AK4020">
        <v>0</v>
      </c>
      <c r="AL4020" t="e">
        <f t="shared" si="724"/>
        <v>#N/A</v>
      </c>
      <c r="AM4020" t="e">
        <f t="shared" si="725"/>
        <v>#N/A</v>
      </c>
      <c r="AN4020" t="e">
        <f t="shared" si="726"/>
        <v>#N/A</v>
      </c>
      <c r="AO4020" s="261" t="e">
        <f t="shared" si="727"/>
        <v>#N/A</v>
      </c>
      <c r="AP4020" s="261" t="e">
        <f t="shared" si="728"/>
        <v>#N/A</v>
      </c>
      <c r="AQ4020" s="261" t="e">
        <f t="shared" si="729"/>
        <v>#N/A</v>
      </c>
      <c r="BB4020">
        <f t="shared" si="732"/>
        <v>0</v>
      </c>
      <c r="BC4020">
        <f t="shared" si="730"/>
        <v>0</v>
      </c>
      <c r="BD4020" s="28">
        <f t="shared" si="731"/>
        <v>0</v>
      </c>
    </row>
    <row r="4021" spans="37:56" x14ac:dyDescent="0.25">
      <c r="AK4021">
        <v>0</v>
      </c>
      <c r="AL4021" t="e">
        <f t="shared" si="724"/>
        <v>#N/A</v>
      </c>
      <c r="AM4021" t="e">
        <f t="shared" si="725"/>
        <v>#N/A</v>
      </c>
      <c r="AN4021" t="e">
        <f t="shared" si="726"/>
        <v>#N/A</v>
      </c>
      <c r="AO4021" s="261" t="e">
        <f t="shared" si="727"/>
        <v>#N/A</v>
      </c>
      <c r="AP4021" s="261" t="e">
        <f t="shared" si="728"/>
        <v>#N/A</v>
      </c>
      <c r="AQ4021" s="261" t="e">
        <f t="shared" si="729"/>
        <v>#N/A</v>
      </c>
      <c r="BB4021">
        <f t="shared" si="732"/>
        <v>0</v>
      </c>
      <c r="BC4021">
        <f t="shared" si="730"/>
        <v>0</v>
      </c>
      <c r="BD4021" s="28">
        <f t="shared" si="731"/>
        <v>0</v>
      </c>
    </row>
    <row r="4022" spans="37:56" x14ac:dyDescent="0.25">
      <c r="AK4022">
        <v>0</v>
      </c>
      <c r="AL4022" t="e">
        <f t="shared" si="724"/>
        <v>#N/A</v>
      </c>
      <c r="AM4022" t="e">
        <f t="shared" si="725"/>
        <v>#N/A</v>
      </c>
      <c r="AN4022" t="e">
        <f t="shared" si="726"/>
        <v>#N/A</v>
      </c>
      <c r="AO4022" s="261" t="e">
        <f t="shared" si="727"/>
        <v>#N/A</v>
      </c>
      <c r="AP4022" s="261" t="e">
        <f t="shared" si="728"/>
        <v>#N/A</v>
      </c>
      <c r="AQ4022" s="261" t="e">
        <f t="shared" si="729"/>
        <v>#N/A</v>
      </c>
      <c r="BB4022">
        <f t="shared" si="732"/>
        <v>0</v>
      </c>
      <c r="BC4022">
        <f t="shared" si="730"/>
        <v>0</v>
      </c>
      <c r="BD4022" s="28">
        <f t="shared" si="731"/>
        <v>0</v>
      </c>
    </row>
    <row r="4023" spans="37:56" x14ac:dyDescent="0.25">
      <c r="AK4023">
        <v>0</v>
      </c>
      <c r="AL4023" t="e">
        <f t="shared" si="724"/>
        <v>#N/A</v>
      </c>
      <c r="AM4023" t="e">
        <f t="shared" si="725"/>
        <v>#N/A</v>
      </c>
      <c r="AN4023" t="e">
        <f t="shared" si="726"/>
        <v>#N/A</v>
      </c>
      <c r="AO4023" s="261" t="e">
        <f t="shared" si="727"/>
        <v>#N/A</v>
      </c>
      <c r="AP4023" s="261" t="e">
        <f t="shared" si="728"/>
        <v>#N/A</v>
      </c>
      <c r="AQ4023" s="261" t="e">
        <f t="shared" si="729"/>
        <v>#N/A</v>
      </c>
      <c r="BB4023">
        <f t="shared" si="732"/>
        <v>0</v>
      </c>
      <c r="BC4023">
        <f t="shared" si="730"/>
        <v>0</v>
      </c>
      <c r="BD4023" s="28">
        <f t="shared" si="731"/>
        <v>0</v>
      </c>
    </row>
    <row r="4024" spans="37:56" x14ac:dyDescent="0.25">
      <c r="AK4024">
        <v>0</v>
      </c>
      <c r="AL4024" t="e">
        <f t="shared" si="724"/>
        <v>#N/A</v>
      </c>
      <c r="AM4024" t="e">
        <f t="shared" si="725"/>
        <v>#N/A</v>
      </c>
      <c r="AN4024" t="e">
        <f t="shared" si="726"/>
        <v>#N/A</v>
      </c>
      <c r="AO4024" s="261" t="e">
        <f t="shared" si="727"/>
        <v>#N/A</v>
      </c>
      <c r="AP4024" s="261" t="e">
        <f t="shared" si="728"/>
        <v>#N/A</v>
      </c>
      <c r="AQ4024" s="261" t="e">
        <f t="shared" si="729"/>
        <v>#N/A</v>
      </c>
      <c r="BB4024">
        <f t="shared" si="732"/>
        <v>0</v>
      </c>
      <c r="BC4024">
        <f t="shared" si="730"/>
        <v>0</v>
      </c>
      <c r="BD4024" s="28">
        <f t="shared" si="731"/>
        <v>0</v>
      </c>
    </row>
    <row r="4025" spans="37:56" x14ac:dyDescent="0.25">
      <c r="AK4025">
        <v>0</v>
      </c>
      <c r="AL4025" t="e">
        <f t="shared" si="724"/>
        <v>#N/A</v>
      </c>
      <c r="AM4025" t="e">
        <f t="shared" si="725"/>
        <v>#N/A</v>
      </c>
      <c r="AN4025" t="e">
        <f t="shared" si="726"/>
        <v>#N/A</v>
      </c>
      <c r="AO4025" s="261" t="e">
        <f t="shared" si="727"/>
        <v>#N/A</v>
      </c>
      <c r="AP4025" s="261" t="e">
        <f t="shared" si="728"/>
        <v>#N/A</v>
      </c>
      <c r="AQ4025" s="261" t="e">
        <f t="shared" si="729"/>
        <v>#N/A</v>
      </c>
      <c r="BB4025">
        <f t="shared" si="732"/>
        <v>0</v>
      </c>
      <c r="BC4025">
        <f t="shared" si="730"/>
        <v>0</v>
      </c>
      <c r="BD4025" s="28">
        <f t="shared" si="731"/>
        <v>0</v>
      </c>
    </row>
    <row r="4026" spans="37:56" x14ac:dyDescent="0.25">
      <c r="AK4026">
        <v>0</v>
      </c>
      <c r="AL4026" t="e">
        <f t="shared" si="724"/>
        <v>#N/A</v>
      </c>
      <c r="AM4026" t="e">
        <f t="shared" si="725"/>
        <v>#N/A</v>
      </c>
      <c r="AN4026" t="e">
        <f t="shared" si="726"/>
        <v>#N/A</v>
      </c>
      <c r="AO4026" s="261" t="e">
        <f t="shared" si="727"/>
        <v>#N/A</v>
      </c>
      <c r="AP4026" s="261" t="e">
        <f t="shared" si="728"/>
        <v>#N/A</v>
      </c>
      <c r="AQ4026" s="261" t="e">
        <f t="shared" si="729"/>
        <v>#N/A</v>
      </c>
      <c r="BB4026">
        <f t="shared" si="732"/>
        <v>0</v>
      </c>
      <c r="BC4026">
        <f t="shared" si="730"/>
        <v>0</v>
      </c>
      <c r="BD4026" s="28">
        <f t="shared" si="731"/>
        <v>0</v>
      </c>
    </row>
    <row r="4027" spans="37:56" x14ac:dyDescent="0.25">
      <c r="AK4027">
        <v>0</v>
      </c>
      <c r="AL4027" t="e">
        <f t="shared" si="724"/>
        <v>#N/A</v>
      </c>
      <c r="AM4027" t="e">
        <f t="shared" si="725"/>
        <v>#N/A</v>
      </c>
      <c r="AN4027" t="e">
        <f t="shared" si="726"/>
        <v>#N/A</v>
      </c>
      <c r="AO4027" s="261" t="e">
        <f t="shared" si="727"/>
        <v>#N/A</v>
      </c>
      <c r="AP4027" s="261" t="e">
        <f t="shared" si="728"/>
        <v>#N/A</v>
      </c>
      <c r="AQ4027" s="261" t="e">
        <f t="shared" si="729"/>
        <v>#N/A</v>
      </c>
      <c r="BB4027">
        <f t="shared" si="732"/>
        <v>0</v>
      </c>
      <c r="BC4027">
        <f t="shared" si="730"/>
        <v>0</v>
      </c>
      <c r="BD4027" s="28">
        <f t="shared" si="731"/>
        <v>0</v>
      </c>
    </row>
    <row r="4028" spans="37:56" x14ac:dyDescent="0.25">
      <c r="AK4028">
        <v>0</v>
      </c>
      <c r="AL4028" t="e">
        <f t="shared" si="724"/>
        <v>#N/A</v>
      </c>
      <c r="AM4028" t="e">
        <f t="shared" si="725"/>
        <v>#N/A</v>
      </c>
      <c r="AN4028" t="e">
        <f t="shared" si="726"/>
        <v>#N/A</v>
      </c>
      <c r="AO4028" s="261" t="e">
        <f t="shared" si="727"/>
        <v>#N/A</v>
      </c>
      <c r="AP4028" s="261" t="e">
        <f t="shared" si="728"/>
        <v>#N/A</v>
      </c>
      <c r="AQ4028" s="261" t="e">
        <f t="shared" si="729"/>
        <v>#N/A</v>
      </c>
      <c r="BB4028">
        <f t="shared" si="732"/>
        <v>0</v>
      </c>
      <c r="BC4028">
        <f t="shared" si="730"/>
        <v>0</v>
      </c>
      <c r="BD4028" s="28">
        <f t="shared" si="731"/>
        <v>0</v>
      </c>
    </row>
    <row r="4029" spans="37:56" x14ac:dyDescent="0.25">
      <c r="AK4029">
        <v>0</v>
      </c>
      <c r="AL4029" t="e">
        <f t="shared" si="724"/>
        <v>#N/A</v>
      </c>
      <c r="AM4029" t="e">
        <f t="shared" si="725"/>
        <v>#N/A</v>
      </c>
      <c r="AN4029" t="e">
        <f t="shared" si="726"/>
        <v>#N/A</v>
      </c>
      <c r="AO4029" s="261" t="e">
        <f t="shared" si="727"/>
        <v>#N/A</v>
      </c>
      <c r="AP4029" s="261" t="e">
        <f t="shared" si="728"/>
        <v>#N/A</v>
      </c>
      <c r="AQ4029" s="261" t="e">
        <f t="shared" si="729"/>
        <v>#N/A</v>
      </c>
      <c r="BB4029">
        <f t="shared" si="732"/>
        <v>0</v>
      </c>
      <c r="BC4029">
        <f t="shared" si="730"/>
        <v>0</v>
      </c>
      <c r="BD4029" s="28">
        <f t="shared" si="731"/>
        <v>0</v>
      </c>
    </row>
    <row r="4030" spans="37:56" x14ac:dyDescent="0.25">
      <c r="AK4030">
        <v>0</v>
      </c>
      <c r="AL4030" t="e">
        <f t="shared" si="724"/>
        <v>#N/A</v>
      </c>
      <c r="AM4030" t="e">
        <f t="shared" si="725"/>
        <v>#N/A</v>
      </c>
      <c r="AN4030" t="e">
        <f t="shared" si="726"/>
        <v>#N/A</v>
      </c>
      <c r="AO4030" s="261" t="e">
        <f t="shared" si="727"/>
        <v>#N/A</v>
      </c>
      <c r="AP4030" s="261" t="e">
        <f t="shared" si="728"/>
        <v>#N/A</v>
      </c>
      <c r="AQ4030" s="261" t="e">
        <f t="shared" si="729"/>
        <v>#N/A</v>
      </c>
      <c r="BB4030">
        <f t="shared" si="732"/>
        <v>0</v>
      </c>
      <c r="BC4030">
        <f t="shared" si="730"/>
        <v>0</v>
      </c>
      <c r="BD4030" s="28">
        <f t="shared" si="731"/>
        <v>0</v>
      </c>
    </row>
    <row r="4031" spans="37:56" x14ac:dyDescent="0.25">
      <c r="AK4031">
        <v>0</v>
      </c>
      <c r="AL4031" t="e">
        <f t="shared" si="724"/>
        <v>#N/A</v>
      </c>
      <c r="AM4031" t="e">
        <f t="shared" si="725"/>
        <v>#N/A</v>
      </c>
      <c r="AN4031" t="e">
        <f t="shared" si="726"/>
        <v>#N/A</v>
      </c>
      <c r="AO4031" s="261" t="e">
        <f t="shared" si="727"/>
        <v>#N/A</v>
      </c>
      <c r="AP4031" s="261" t="e">
        <f t="shared" si="728"/>
        <v>#N/A</v>
      </c>
      <c r="AQ4031" s="261" t="e">
        <f t="shared" si="729"/>
        <v>#N/A</v>
      </c>
      <c r="BB4031">
        <f t="shared" si="732"/>
        <v>0</v>
      </c>
      <c r="BC4031">
        <f t="shared" si="730"/>
        <v>0</v>
      </c>
      <c r="BD4031" s="28">
        <f t="shared" si="731"/>
        <v>0</v>
      </c>
    </row>
    <row r="4032" spans="37:56" x14ac:dyDescent="0.25">
      <c r="AK4032">
        <v>0</v>
      </c>
      <c r="AL4032" t="e">
        <f t="shared" si="724"/>
        <v>#N/A</v>
      </c>
      <c r="AM4032" t="e">
        <f t="shared" si="725"/>
        <v>#N/A</v>
      </c>
      <c r="AN4032" t="e">
        <f t="shared" si="726"/>
        <v>#N/A</v>
      </c>
      <c r="AO4032" s="261" t="e">
        <f t="shared" si="727"/>
        <v>#N/A</v>
      </c>
      <c r="AP4032" s="261" t="e">
        <f t="shared" si="728"/>
        <v>#N/A</v>
      </c>
      <c r="AQ4032" s="261" t="e">
        <f t="shared" si="729"/>
        <v>#N/A</v>
      </c>
      <c r="BB4032">
        <f t="shared" si="732"/>
        <v>0</v>
      </c>
      <c r="BC4032">
        <f t="shared" si="730"/>
        <v>0</v>
      </c>
      <c r="BD4032" s="28">
        <f t="shared" si="731"/>
        <v>0</v>
      </c>
    </row>
    <row r="4033" spans="37:56" x14ac:dyDescent="0.25">
      <c r="AK4033">
        <v>0</v>
      </c>
      <c r="AL4033" t="e">
        <f t="shared" si="724"/>
        <v>#N/A</v>
      </c>
      <c r="AM4033" t="e">
        <f t="shared" si="725"/>
        <v>#N/A</v>
      </c>
      <c r="AN4033" t="e">
        <f t="shared" si="726"/>
        <v>#N/A</v>
      </c>
      <c r="AO4033" s="261" t="e">
        <f t="shared" si="727"/>
        <v>#N/A</v>
      </c>
      <c r="AP4033" s="261" t="e">
        <f t="shared" si="728"/>
        <v>#N/A</v>
      </c>
      <c r="AQ4033" s="261" t="e">
        <f t="shared" si="729"/>
        <v>#N/A</v>
      </c>
      <c r="BB4033">
        <f t="shared" si="732"/>
        <v>0</v>
      </c>
      <c r="BC4033">
        <f t="shared" si="730"/>
        <v>0</v>
      </c>
      <c r="BD4033" s="28">
        <f t="shared" si="731"/>
        <v>0</v>
      </c>
    </row>
    <row r="4034" spans="37:56" x14ac:dyDescent="0.25">
      <c r="AK4034">
        <v>0</v>
      </c>
      <c r="AL4034" t="e">
        <f t="shared" si="724"/>
        <v>#N/A</v>
      </c>
      <c r="AM4034" t="e">
        <f t="shared" si="725"/>
        <v>#N/A</v>
      </c>
      <c r="AN4034" t="e">
        <f t="shared" si="726"/>
        <v>#N/A</v>
      </c>
      <c r="AO4034" s="261" t="e">
        <f t="shared" si="727"/>
        <v>#N/A</v>
      </c>
      <c r="AP4034" s="261" t="e">
        <f t="shared" si="728"/>
        <v>#N/A</v>
      </c>
      <c r="AQ4034" s="261" t="e">
        <f t="shared" si="729"/>
        <v>#N/A</v>
      </c>
      <c r="BB4034">
        <f t="shared" si="732"/>
        <v>0</v>
      </c>
      <c r="BC4034">
        <f t="shared" si="730"/>
        <v>0</v>
      </c>
      <c r="BD4034" s="28">
        <f t="shared" si="731"/>
        <v>0</v>
      </c>
    </row>
    <row r="4035" spans="37:56" x14ac:dyDescent="0.25">
      <c r="AK4035">
        <v>0</v>
      </c>
      <c r="AL4035" t="e">
        <f t="shared" ref="AL4035:AL4098" si="733">_xlfn.XLOOKUP(AK4035,A:A,F:F)</f>
        <v>#N/A</v>
      </c>
      <c r="AM4035" t="e">
        <f t="shared" ref="AM4035:AM4098" si="734">_xlfn.XLOOKUP(AK4035,A:A,J:J)</f>
        <v>#N/A</v>
      </c>
      <c r="AN4035" t="e">
        <f t="shared" ref="AN4035:AN4098" si="735">_xlfn.XLOOKUP(AK4035,A:A,M:M)+_xlfn.XLOOKUP(AK4035,A:A,N:N)</f>
        <v>#N/A</v>
      </c>
      <c r="AO4035" s="261" t="e">
        <f t="shared" ref="AO4035:AO4098" si="736">_xlfn.XLOOKUP(AK4035,A:A,AG:AG)</f>
        <v>#N/A</v>
      </c>
      <c r="AP4035" s="261" t="e">
        <f t="shared" ref="AP4035:AP4098" si="737">_xlfn.XLOOKUP(AK4035,A:A,AD:AD)</f>
        <v>#N/A</v>
      </c>
      <c r="AQ4035" s="261" t="e">
        <f t="shared" ref="AQ4035:AQ4098" si="738">_xlfn.XLOOKUP(AK4035,A:A,AE:AE)</f>
        <v>#N/A</v>
      </c>
      <c r="BB4035">
        <f t="shared" si="732"/>
        <v>0</v>
      </c>
      <c r="BC4035">
        <f t="shared" ref="BC4035:BC4098" si="739">_xlfn.XLOOKUP(BA4035,A:A,J:J)</f>
        <v>0</v>
      </c>
      <c r="BD4035" s="28">
        <f t="shared" ref="BD4035:BD4098" si="740">_xlfn.XLOOKUP(BA4035,A:A,M:M)+_xlfn.XLOOKUP(BA4035,A:A,N:N)</f>
        <v>0</v>
      </c>
    </row>
    <row r="4036" spans="37:56" x14ac:dyDescent="0.25">
      <c r="AK4036">
        <v>0</v>
      </c>
      <c r="AL4036" t="e">
        <f t="shared" si="733"/>
        <v>#N/A</v>
      </c>
      <c r="AM4036" t="e">
        <f t="shared" si="734"/>
        <v>#N/A</v>
      </c>
      <c r="AN4036" t="e">
        <f t="shared" si="735"/>
        <v>#N/A</v>
      </c>
      <c r="AO4036" s="261" t="e">
        <f t="shared" si="736"/>
        <v>#N/A</v>
      </c>
      <c r="AP4036" s="261" t="e">
        <f t="shared" si="737"/>
        <v>#N/A</v>
      </c>
      <c r="AQ4036" s="261" t="e">
        <f t="shared" si="738"/>
        <v>#N/A</v>
      </c>
      <c r="BB4036">
        <f t="shared" si="732"/>
        <v>0</v>
      </c>
      <c r="BC4036">
        <f t="shared" si="739"/>
        <v>0</v>
      </c>
      <c r="BD4036" s="28">
        <f t="shared" si="740"/>
        <v>0</v>
      </c>
    </row>
    <row r="4037" spans="37:56" x14ac:dyDescent="0.25">
      <c r="AK4037">
        <v>0</v>
      </c>
      <c r="AL4037" t="e">
        <f t="shared" si="733"/>
        <v>#N/A</v>
      </c>
      <c r="AM4037" t="e">
        <f t="shared" si="734"/>
        <v>#N/A</v>
      </c>
      <c r="AN4037" t="e">
        <f t="shared" si="735"/>
        <v>#N/A</v>
      </c>
      <c r="AO4037" s="261" t="e">
        <f t="shared" si="736"/>
        <v>#N/A</v>
      </c>
      <c r="AP4037" s="261" t="e">
        <f t="shared" si="737"/>
        <v>#N/A</v>
      </c>
      <c r="AQ4037" s="261" t="e">
        <f t="shared" si="738"/>
        <v>#N/A</v>
      </c>
      <c r="BB4037">
        <f t="shared" si="732"/>
        <v>0</v>
      </c>
      <c r="BC4037">
        <f t="shared" si="739"/>
        <v>0</v>
      </c>
      <c r="BD4037" s="28">
        <f t="shared" si="740"/>
        <v>0</v>
      </c>
    </row>
    <row r="4038" spans="37:56" x14ac:dyDescent="0.25">
      <c r="AK4038">
        <v>0</v>
      </c>
      <c r="AL4038" t="e">
        <f t="shared" si="733"/>
        <v>#N/A</v>
      </c>
      <c r="AM4038" t="e">
        <f t="shared" si="734"/>
        <v>#N/A</v>
      </c>
      <c r="AN4038" t="e">
        <f t="shared" si="735"/>
        <v>#N/A</v>
      </c>
      <c r="AO4038" s="261" t="e">
        <f t="shared" si="736"/>
        <v>#N/A</v>
      </c>
      <c r="AP4038" s="261" t="e">
        <f t="shared" si="737"/>
        <v>#N/A</v>
      </c>
      <c r="AQ4038" s="261" t="e">
        <f t="shared" si="738"/>
        <v>#N/A</v>
      </c>
      <c r="BB4038">
        <f t="shared" ref="BB4038:BB4101" si="741">_xlfn.XLOOKUP(BA4038,A:A,E:E)</f>
        <v>0</v>
      </c>
      <c r="BC4038">
        <f t="shared" si="739"/>
        <v>0</v>
      </c>
      <c r="BD4038" s="28">
        <f t="shared" si="740"/>
        <v>0</v>
      </c>
    </row>
    <row r="4039" spans="37:56" x14ac:dyDescent="0.25">
      <c r="AK4039">
        <v>0</v>
      </c>
      <c r="AL4039" t="e">
        <f t="shared" si="733"/>
        <v>#N/A</v>
      </c>
      <c r="AM4039" t="e">
        <f t="shared" si="734"/>
        <v>#N/A</v>
      </c>
      <c r="AN4039" t="e">
        <f t="shared" si="735"/>
        <v>#N/A</v>
      </c>
      <c r="AO4039" s="261" t="e">
        <f t="shared" si="736"/>
        <v>#N/A</v>
      </c>
      <c r="AP4039" s="261" t="e">
        <f t="shared" si="737"/>
        <v>#N/A</v>
      </c>
      <c r="AQ4039" s="261" t="e">
        <f t="shared" si="738"/>
        <v>#N/A</v>
      </c>
      <c r="BB4039">
        <f t="shared" si="741"/>
        <v>0</v>
      </c>
      <c r="BC4039">
        <f t="shared" si="739"/>
        <v>0</v>
      </c>
      <c r="BD4039" s="28">
        <f t="shared" si="740"/>
        <v>0</v>
      </c>
    </row>
    <row r="4040" spans="37:56" x14ac:dyDescent="0.25">
      <c r="AK4040">
        <v>0</v>
      </c>
      <c r="AL4040" t="e">
        <f t="shared" si="733"/>
        <v>#N/A</v>
      </c>
      <c r="AM4040" t="e">
        <f t="shared" si="734"/>
        <v>#N/A</v>
      </c>
      <c r="AN4040" t="e">
        <f t="shared" si="735"/>
        <v>#N/A</v>
      </c>
      <c r="AO4040" s="261" t="e">
        <f t="shared" si="736"/>
        <v>#N/A</v>
      </c>
      <c r="AP4040" s="261" t="e">
        <f t="shared" si="737"/>
        <v>#N/A</v>
      </c>
      <c r="AQ4040" s="261" t="e">
        <f t="shared" si="738"/>
        <v>#N/A</v>
      </c>
      <c r="BB4040">
        <f t="shared" si="741"/>
        <v>0</v>
      </c>
      <c r="BC4040">
        <f t="shared" si="739"/>
        <v>0</v>
      </c>
      <c r="BD4040" s="28">
        <f t="shared" si="740"/>
        <v>0</v>
      </c>
    </row>
    <row r="4041" spans="37:56" x14ac:dyDescent="0.25">
      <c r="AK4041">
        <v>0</v>
      </c>
      <c r="AL4041" t="e">
        <f t="shared" si="733"/>
        <v>#N/A</v>
      </c>
      <c r="AM4041" t="e">
        <f t="shared" si="734"/>
        <v>#N/A</v>
      </c>
      <c r="AN4041" t="e">
        <f t="shared" si="735"/>
        <v>#N/A</v>
      </c>
      <c r="AO4041" s="261" t="e">
        <f t="shared" si="736"/>
        <v>#N/A</v>
      </c>
      <c r="AP4041" s="261" t="e">
        <f t="shared" si="737"/>
        <v>#N/A</v>
      </c>
      <c r="AQ4041" s="261" t="e">
        <f t="shared" si="738"/>
        <v>#N/A</v>
      </c>
      <c r="BB4041">
        <f t="shared" si="741"/>
        <v>0</v>
      </c>
      <c r="BC4041">
        <f t="shared" si="739"/>
        <v>0</v>
      </c>
      <c r="BD4041" s="28">
        <f t="shared" si="740"/>
        <v>0</v>
      </c>
    </row>
    <row r="4042" spans="37:56" x14ac:dyDescent="0.25">
      <c r="AK4042">
        <v>0</v>
      </c>
      <c r="AL4042" t="e">
        <f t="shared" si="733"/>
        <v>#N/A</v>
      </c>
      <c r="AM4042" t="e">
        <f t="shared" si="734"/>
        <v>#N/A</v>
      </c>
      <c r="AN4042" t="e">
        <f t="shared" si="735"/>
        <v>#N/A</v>
      </c>
      <c r="AO4042" s="261" t="e">
        <f t="shared" si="736"/>
        <v>#N/A</v>
      </c>
      <c r="AP4042" s="261" t="e">
        <f t="shared" si="737"/>
        <v>#N/A</v>
      </c>
      <c r="AQ4042" s="261" t="e">
        <f t="shared" si="738"/>
        <v>#N/A</v>
      </c>
      <c r="BB4042">
        <f t="shared" si="741"/>
        <v>0</v>
      </c>
      <c r="BC4042">
        <f t="shared" si="739"/>
        <v>0</v>
      </c>
      <c r="BD4042" s="28">
        <f t="shared" si="740"/>
        <v>0</v>
      </c>
    </row>
    <row r="4043" spans="37:56" x14ac:dyDescent="0.25">
      <c r="AK4043">
        <v>0</v>
      </c>
      <c r="AL4043" t="e">
        <f t="shared" si="733"/>
        <v>#N/A</v>
      </c>
      <c r="AM4043" t="e">
        <f t="shared" si="734"/>
        <v>#N/A</v>
      </c>
      <c r="AN4043" t="e">
        <f t="shared" si="735"/>
        <v>#N/A</v>
      </c>
      <c r="AO4043" s="261" t="e">
        <f t="shared" si="736"/>
        <v>#N/A</v>
      </c>
      <c r="AP4043" s="261" t="e">
        <f t="shared" si="737"/>
        <v>#N/A</v>
      </c>
      <c r="AQ4043" s="261" t="e">
        <f t="shared" si="738"/>
        <v>#N/A</v>
      </c>
      <c r="BB4043">
        <f t="shared" si="741"/>
        <v>0</v>
      </c>
      <c r="BC4043">
        <f t="shared" si="739"/>
        <v>0</v>
      </c>
      <c r="BD4043" s="28">
        <f t="shared" si="740"/>
        <v>0</v>
      </c>
    </row>
    <row r="4044" spans="37:56" x14ac:dyDescent="0.25">
      <c r="AK4044">
        <v>0</v>
      </c>
      <c r="AL4044" t="e">
        <f t="shared" si="733"/>
        <v>#N/A</v>
      </c>
      <c r="AM4044" t="e">
        <f t="shared" si="734"/>
        <v>#N/A</v>
      </c>
      <c r="AN4044" t="e">
        <f t="shared" si="735"/>
        <v>#N/A</v>
      </c>
      <c r="AO4044" s="261" t="e">
        <f t="shared" si="736"/>
        <v>#N/A</v>
      </c>
      <c r="AP4044" s="261" t="e">
        <f t="shared" si="737"/>
        <v>#N/A</v>
      </c>
      <c r="AQ4044" s="261" t="e">
        <f t="shared" si="738"/>
        <v>#N/A</v>
      </c>
      <c r="BB4044">
        <f t="shared" si="741"/>
        <v>0</v>
      </c>
      <c r="BC4044">
        <f t="shared" si="739"/>
        <v>0</v>
      </c>
      <c r="BD4044" s="28">
        <f t="shared" si="740"/>
        <v>0</v>
      </c>
    </row>
    <row r="4045" spans="37:56" x14ac:dyDescent="0.25">
      <c r="AK4045">
        <v>0</v>
      </c>
      <c r="AL4045" t="e">
        <f t="shared" si="733"/>
        <v>#N/A</v>
      </c>
      <c r="AM4045" t="e">
        <f t="shared" si="734"/>
        <v>#N/A</v>
      </c>
      <c r="AN4045" t="e">
        <f t="shared" si="735"/>
        <v>#N/A</v>
      </c>
      <c r="AO4045" s="261" t="e">
        <f t="shared" si="736"/>
        <v>#N/A</v>
      </c>
      <c r="AP4045" s="261" t="e">
        <f t="shared" si="737"/>
        <v>#N/A</v>
      </c>
      <c r="AQ4045" s="261" t="e">
        <f t="shared" si="738"/>
        <v>#N/A</v>
      </c>
      <c r="BB4045">
        <f t="shared" si="741"/>
        <v>0</v>
      </c>
      <c r="BC4045">
        <f t="shared" si="739"/>
        <v>0</v>
      </c>
      <c r="BD4045" s="28">
        <f t="shared" si="740"/>
        <v>0</v>
      </c>
    </row>
    <row r="4046" spans="37:56" x14ac:dyDescent="0.25">
      <c r="AK4046">
        <v>0</v>
      </c>
      <c r="AL4046" t="e">
        <f t="shared" si="733"/>
        <v>#N/A</v>
      </c>
      <c r="AM4046" t="e">
        <f t="shared" si="734"/>
        <v>#N/A</v>
      </c>
      <c r="AN4046" t="e">
        <f t="shared" si="735"/>
        <v>#N/A</v>
      </c>
      <c r="AO4046" s="261" t="e">
        <f t="shared" si="736"/>
        <v>#N/A</v>
      </c>
      <c r="AP4046" s="261" t="e">
        <f t="shared" si="737"/>
        <v>#N/A</v>
      </c>
      <c r="AQ4046" s="261" t="e">
        <f t="shared" si="738"/>
        <v>#N/A</v>
      </c>
      <c r="BB4046">
        <f t="shared" si="741"/>
        <v>0</v>
      </c>
      <c r="BC4046">
        <f t="shared" si="739"/>
        <v>0</v>
      </c>
      <c r="BD4046" s="28">
        <f t="shared" si="740"/>
        <v>0</v>
      </c>
    </row>
    <row r="4047" spans="37:56" x14ac:dyDescent="0.25">
      <c r="AK4047">
        <v>0</v>
      </c>
      <c r="AL4047" t="e">
        <f t="shared" si="733"/>
        <v>#N/A</v>
      </c>
      <c r="AM4047" t="e">
        <f t="shared" si="734"/>
        <v>#N/A</v>
      </c>
      <c r="AN4047" t="e">
        <f t="shared" si="735"/>
        <v>#N/A</v>
      </c>
      <c r="AO4047" s="261" t="e">
        <f t="shared" si="736"/>
        <v>#N/A</v>
      </c>
      <c r="AP4047" s="261" t="e">
        <f t="shared" si="737"/>
        <v>#N/A</v>
      </c>
      <c r="AQ4047" s="261" t="e">
        <f t="shared" si="738"/>
        <v>#N/A</v>
      </c>
      <c r="BB4047">
        <f t="shared" si="741"/>
        <v>0</v>
      </c>
      <c r="BC4047">
        <f t="shared" si="739"/>
        <v>0</v>
      </c>
      <c r="BD4047" s="28">
        <f t="shared" si="740"/>
        <v>0</v>
      </c>
    </row>
    <row r="4048" spans="37:56" x14ac:dyDescent="0.25">
      <c r="AK4048">
        <v>0</v>
      </c>
      <c r="AL4048" t="e">
        <f t="shared" si="733"/>
        <v>#N/A</v>
      </c>
      <c r="AM4048" t="e">
        <f t="shared" si="734"/>
        <v>#N/A</v>
      </c>
      <c r="AN4048" t="e">
        <f t="shared" si="735"/>
        <v>#N/A</v>
      </c>
      <c r="AO4048" s="261" t="e">
        <f t="shared" si="736"/>
        <v>#N/A</v>
      </c>
      <c r="AP4048" s="261" t="e">
        <f t="shared" si="737"/>
        <v>#N/A</v>
      </c>
      <c r="AQ4048" s="261" t="e">
        <f t="shared" si="738"/>
        <v>#N/A</v>
      </c>
      <c r="BB4048">
        <f t="shared" si="741"/>
        <v>0</v>
      </c>
      <c r="BC4048">
        <f t="shared" si="739"/>
        <v>0</v>
      </c>
      <c r="BD4048" s="28">
        <f t="shared" si="740"/>
        <v>0</v>
      </c>
    </row>
    <row r="4049" spans="37:56" x14ac:dyDescent="0.25">
      <c r="AK4049">
        <v>0</v>
      </c>
      <c r="AL4049" t="e">
        <f t="shared" si="733"/>
        <v>#N/A</v>
      </c>
      <c r="AM4049" t="e">
        <f t="shared" si="734"/>
        <v>#N/A</v>
      </c>
      <c r="AN4049" t="e">
        <f t="shared" si="735"/>
        <v>#N/A</v>
      </c>
      <c r="AO4049" s="261" t="e">
        <f t="shared" si="736"/>
        <v>#N/A</v>
      </c>
      <c r="AP4049" s="261" t="e">
        <f t="shared" si="737"/>
        <v>#N/A</v>
      </c>
      <c r="AQ4049" s="261" t="e">
        <f t="shared" si="738"/>
        <v>#N/A</v>
      </c>
      <c r="BB4049">
        <f t="shared" si="741"/>
        <v>0</v>
      </c>
      <c r="BC4049">
        <f t="shared" si="739"/>
        <v>0</v>
      </c>
      <c r="BD4049" s="28">
        <f t="shared" si="740"/>
        <v>0</v>
      </c>
    </row>
    <row r="4050" spans="37:56" x14ac:dyDescent="0.25">
      <c r="AK4050">
        <v>0</v>
      </c>
      <c r="AL4050" t="e">
        <f t="shared" si="733"/>
        <v>#N/A</v>
      </c>
      <c r="AM4050" t="e">
        <f t="shared" si="734"/>
        <v>#N/A</v>
      </c>
      <c r="AN4050" t="e">
        <f t="shared" si="735"/>
        <v>#N/A</v>
      </c>
      <c r="AO4050" s="261" t="e">
        <f t="shared" si="736"/>
        <v>#N/A</v>
      </c>
      <c r="AP4050" s="261" t="e">
        <f t="shared" si="737"/>
        <v>#N/A</v>
      </c>
      <c r="AQ4050" s="261" t="e">
        <f t="shared" si="738"/>
        <v>#N/A</v>
      </c>
      <c r="BB4050">
        <f t="shared" si="741"/>
        <v>0</v>
      </c>
      <c r="BC4050">
        <f t="shared" si="739"/>
        <v>0</v>
      </c>
      <c r="BD4050" s="28">
        <f t="shared" si="740"/>
        <v>0</v>
      </c>
    </row>
    <row r="4051" spans="37:56" x14ac:dyDescent="0.25">
      <c r="AK4051">
        <v>0</v>
      </c>
      <c r="AL4051" t="e">
        <f t="shared" si="733"/>
        <v>#N/A</v>
      </c>
      <c r="AM4051" t="e">
        <f t="shared" si="734"/>
        <v>#N/A</v>
      </c>
      <c r="AN4051" t="e">
        <f t="shared" si="735"/>
        <v>#N/A</v>
      </c>
      <c r="AO4051" s="261" t="e">
        <f t="shared" si="736"/>
        <v>#N/A</v>
      </c>
      <c r="AP4051" s="261" t="e">
        <f t="shared" si="737"/>
        <v>#N/A</v>
      </c>
      <c r="AQ4051" s="261" t="e">
        <f t="shared" si="738"/>
        <v>#N/A</v>
      </c>
      <c r="BB4051">
        <f t="shared" si="741"/>
        <v>0</v>
      </c>
      <c r="BC4051">
        <f t="shared" si="739"/>
        <v>0</v>
      </c>
      <c r="BD4051" s="28">
        <f t="shared" si="740"/>
        <v>0</v>
      </c>
    </row>
    <row r="4052" spans="37:56" x14ac:dyDescent="0.25">
      <c r="AK4052">
        <v>0</v>
      </c>
      <c r="AL4052" t="e">
        <f t="shared" si="733"/>
        <v>#N/A</v>
      </c>
      <c r="AM4052" t="e">
        <f t="shared" si="734"/>
        <v>#N/A</v>
      </c>
      <c r="AN4052" t="e">
        <f t="shared" si="735"/>
        <v>#N/A</v>
      </c>
      <c r="AO4052" s="261" t="e">
        <f t="shared" si="736"/>
        <v>#N/A</v>
      </c>
      <c r="AP4052" s="261" t="e">
        <f t="shared" si="737"/>
        <v>#N/A</v>
      </c>
      <c r="AQ4052" s="261" t="e">
        <f t="shared" si="738"/>
        <v>#N/A</v>
      </c>
      <c r="BB4052">
        <f t="shared" si="741"/>
        <v>0</v>
      </c>
      <c r="BC4052">
        <f t="shared" si="739"/>
        <v>0</v>
      </c>
      <c r="BD4052" s="28">
        <f t="shared" si="740"/>
        <v>0</v>
      </c>
    </row>
    <row r="4053" spans="37:56" x14ac:dyDescent="0.25">
      <c r="AK4053">
        <v>0</v>
      </c>
      <c r="AL4053" t="e">
        <f t="shared" si="733"/>
        <v>#N/A</v>
      </c>
      <c r="AM4053" t="e">
        <f t="shared" si="734"/>
        <v>#N/A</v>
      </c>
      <c r="AN4053" t="e">
        <f t="shared" si="735"/>
        <v>#N/A</v>
      </c>
      <c r="AO4053" s="261" t="e">
        <f t="shared" si="736"/>
        <v>#N/A</v>
      </c>
      <c r="AP4053" s="261" t="e">
        <f t="shared" si="737"/>
        <v>#N/A</v>
      </c>
      <c r="AQ4053" s="261" t="e">
        <f t="shared" si="738"/>
        <v>#N/A</v>
      </c>
      <c r="BB4053">
        <f t="shared" si="741"/>
        <v>0</v>
      </c>
      <c r="BC4053">
        <f t="shared" si="739"/>
        <v>0</v>
      </c>
      <c r="BD4053" s="28">
        <f t="shared" si="740"/>
        <v>0</v>
      </c>
    </row>
    <row r="4054" spans="37:56" x14ac:dyDescent="0.25">
      <c r="AK4054">
        <v>0</v>
      </c>
      <c r="AL4054" t="e">
        <f t="shared" si="733"/>
        <v>#N/A</v>
      </c>
      <c r="AM4054" t="e">
        <f t="shared" si="734"/>
        <v>#N/A</v>
      </c>
      <c r="AN4054" t="e">
        <f t="shared" si="735"/>
        <v>#N/A</v>
      </c>
      <c r="AO4054" s="261" t="e">
        <f t="shared" si="736"/>
        <v>#N/A</v>
      </c>
      <c r="AP4054" s="261" t="e">
        <f t="shared" si="737"/>
        <v>#N/A</v>
      </c>
      <c r="AQ4054" s="261" t="e">
        <f t="shared" si="738"/>
        <v>#N/A</v>
      </c>
      <c r="BB4054">
        <f t="shared" si="741"/>
        <v>0</v>
      </c>
      <c r="BC4054">
        <f t="shared" si="739"/>
        <v>0</v>
      </c>
      <c r="BD4054" s="28">
        <f t="shared" si="740"/>
        <v>0</v>
      </c>
    </row>
    <row r="4055" spans="37:56" x14ac:dyDescent="0.25">
      <c r="AK4055">
        <v>0</v>
      </c>
      <c r="AL4055" t="e">
        <f t="shared" si="733"/>
        <v>#N/A</v>
      </c>
      <c r="AM4055" t="e">
        <f t="shared" si="734"/>
        <v>#N/A</v>
      </c>
      <c r="AN4055" t="e">
        <f t="shared" si="735"/>
        <v>#N/A</v>
      </c>
      <c r="AO4055" s="261" t="e">
        <f t="shared" si="736"/>
        <v>#N/A</v>
      </c>
      <c r="AP4055" s="261" t="e">
        <f t="shared" si="737"/>
        <v>#N/A</v>
      </c>
      <c r="AQ4055" s="261" t="e">
        <f t="shared" si="738"/>
        <v>#N/A</v>
      </c>
      <c r="BB4055">
        <f t="shared" si="741"/>
        <v>0</v>
      </c>
      <c r="BC4055">
        <f t="shared" si="739"/>
        <v>0</v>
      </c>
      <c r="BD4055" s="28">
        <f t="shared" si="740"/>
        <v>0</v>
      </c>
    </row>
    <row r="4056" spans="37:56" x14ac:dyDescent="0.25">
      <c r="AK4056">
        <v>0</v>
      </c>
      <c r="AL4056" t="e">
        <f t="shared" si="733"/>
        <v>#N/A</v>
      </c>
      <c r="AM4056" t="e">
        <f t="shared" si="734"/>
        <v>#N/A</v>
      </c>
      <c r="AN4056" t="e">
        <f t="shared" si="735"/>
        <v>#N/A</v>
      </c>
      <c r="AO4056" s="261" t="e">
        <f t="shared" si="736"/>
        <v>#N/A</v>
      </c>
      <c r="AP4056" s="261" t="e">
        <f t="shared" si="737"/>
        <v>#N/A</v>
      </c>
      <c r="AQ4056" s="261" t="e">
        <f t="shared" si="738"/>
        <v>#N/A</v>
      </c>
      <c r="BB4056">
        <f t="shared" si="741"/>
        <v>0</v>
      </c>
      <c r="BC4056">
        <f t="shared" si="739"/>
        <v>0</v>
      </c>
      <c r="BD4056" s="28">
        <f t="shared" si="740"/>
        <v>0</v>
      </c>
    </row>
    <row r="4057" spans="37:56" x14ac:dyDescent="0.25">
      <c r="AK4057">
        <v>0</v>
      </c>
      <c r="AL4057" t="e">
        <f t="shared" si="733"/>
        <v>#N/A</v>
      </c>
      <c r="AM4057" t="e">
        <f t="shared" si="734"/>
        <v>#N/A</v>
      </c>
      <c r="AN4057" t="e">
        <f t="shared" si="735"/>
        <v>#N/A</v>
      </c>
      <c r="AO4057" s="261" t="e">
        <f t="shared" si="736"/>
        <v>#N/A</v>
      </c>
      <c r="AP4057" s="261" t="e">
        <f t="shared" si="737"/>
        <v>#N/A</v>
      </c>
      <c r="AQ4057" s="261" t="e">
        <f t="shared" si="738"/>
        <v>#N/A</v>
      </c>
      <c r="BB4057">
        <f t="shared" si="741"/>
        <v>0</v>
      </c>
      <c r="BC4057">
        <f t="shared" si="739"/>
        <v>0</v>
      </c>
      <c r="BD4057" s="28">
        <f t="shared" si="740"/>
        <v>0</v>
      </c>
    </row>
    <row r="4058" spans="37:56" x14ac:dyDescent="0.25">
      <c r="AK4058">
        <v>0</v>
      </c>
      <c r="AL4058" t="e">
        <f t="shared" si="733"/>
        <v>#N/A</v>
      </c>
      <c r="AM4058" t="e">
        <f t="shared" si="734"/>
        <v>#N/A</v>
      </c>
      <c r="AN4058" t="e">
        <f t="shared" si="735"/>
        <v>#N/A</v>
      </c>
      <c r="AO4058" s="261" t="e">
        <f t="shared" si="736"/>
        <v>#N/A</v>
      </c>
      <c r="AP4058" s="261" t="e">
        <f t="shared" si="737"/>
        <v>#N/A</v>
      </c>
      <c r="AQ4058" s="261" t="e">
        <f t="shared" si="738"/>
        <v>#N/A</v>
      </c>
      <c r="BB4058">
        <f t="shared" si="741"/>
        <v>0</v>
      </c>
      <c r="BC4058">
        <f t="shared" si="739"/>
        <v>0</v>
      </c>
      <c r="BD4058" s="28">
        <f t="shared" si="740"/>
        <v>0</v>
      </c>
    </row>
    <row r="4059" spans="37:56" x14ac:dyDescent="0.25">
      <c r="AK4059">
        <v>0</v>
      </c>
      <c r="AL4059" t="e">
        <f t="shared" si="733"/>
        <v>#N/A</v>
      </c>
      <c r="AM4059" t="e">
        <f t="shared" si="734"/>
        <v>#N/A</v>
      </c>
      <c r="AN4059" t="e">
        <f t="shared" si="735"/>
        <v>#N/A</v>
      </c>
      <c r="AO4059" s="261" t="e">
        <f t="shared" si="736"/>
        <v>#N/A</v>
      </c>
      <c r="AP4059" s="261" t="e">
        <f t="shared" si="737"/>
        <v>#N/A</v>
      </c>
      <c r="AQ4059" s="261" t="e">
        <f t="shared" si="738"/>
        <v>#N/A</v>
      </c>
      <c r="BB4059">
        <f t="shared" si="741"/>
        <v>0</v>
      </c>
      <c r="BC4059">
        <f t="shared" si="739"/>
        <v>0</v>
      </c>
      <c r="BD4059" s="28">
        <f t="shared" si="740"/>
        <v>0</v>
      </c>
    </row>
    <row r="4060" spans="37:56" x14ac:dyDescent="0.25">
      <c r="AK4060">
        <v>0</v>
      </c>
      <c r="AL4060" t="e">
        <f t="shared" si="733"/>
        <v>#N/A</v>
      </c>
      <c r="AM4060" t="e">
        <f t="shared" si="734"/>
        <v>#N/A</v>
      </c>
      <c r="AN4060" t="e">
        <f t="shared" si="735"/>
        <v>#N/A</v>
      </c>
      <c r="AO4060" s="261" t="e">
        <f t="shared" si="736"/>
        <v>#N/A</v>
      </c>
      <c r="AP4060" s="261" t="e">
        <f t="shared" si="737"/>
        <v>#N/A</v>
      </c>
      <c r="AQ4060" s="261" t="e">
        <f t="shared" si="738"/>
        <v>#N/A</v>
      </c>
      <c r="BB4060">
        <f t="shared" si="741"/>
        <v>0</v>
      </c>
      <c r="BC4060">
        <f t="shared" si="739"/>
        <v>0</v>
      </c>
      <c r="BD4060" s="28">
        <f t="shared" si="740"/>
        <v>0</v>
      </c>
    </row>
    <row r="4061" spans="37:56" x14ac:dyDescent="0.25">
      <c r="AK4061">
        <v>0</v>
      </c>
      <c r="AL4061" t="e">
        <f t="shared" si="733"/>
        <v>#N/A</v>
      </c>
      <c r="AM4061" t="e">
        <f t="shared" si="734"/>
        <v>#N/A</v>
      </c>
      <c r="AN4061" t="e">
        <f t="shared" si="735"/>
        <v>#N/A</v>
      </c>
      <c r="AO4061" s="261" t="e">
        <f t="shared" si="736"/>
        <v>#N/A</v>
      </c>
      <c r="AP4061" s="261" t="e">
        <f t="shared" si="737"/>
        <v>#N/A</v>
      </c>
      <c r="AQ4061" s="261" t="e">
        <f t="shared" si="738"/>
        <v>#N/A</v>
      </c>
      <c r="BB4061">
        <f t="shared" si="741"/>
        <v>0</v>
      </c>
      <c r="BC4061">
        <f t="shared" si="739"/>
        <v>0</v>
      </c>
      <c r="BD4061" s="28">
        <f t="shared" si="740"/>
        <v>0</v>
      </c>
    </row>
    <row r="4062" spans="37:56" x14ac:dyDescent="0.25">
      <c r="AK4062">
        <v>0</v>
      </c>
      <c r="AL4062" t="e">
        <f t="shared" si="733"/>
        <v>#N/A</v>
      </c>
      <c r="AM4062" t="e">
        <f t="shared" si="734"/>
        <v>#N/A</v>
      </c>
      <c r="AN4062" t="e">
        <f t="shared" si="735"/>
        <v>#N/A</v>
      </c>
      <c r="AO4062" s="261" t="e">
        <f t="shared" si="736"/>
        <v>#N/A</v>
      </c>
      <c r="AP4062" s="261" t="e">
        <f t="shared" si="737"/>
        <v>#N/A</v>
      </c>
      <c r="AQ4062" s="261" t="e">
        <f t="shared" si="738"/>
        <v>#N/A</v>
      </c>
      <c r="BB4062">
        <f t="shared" si="741"/>
        <v>0</v>
      </c>
      <c r="BC4062">
        <f t="shared" si="739"/>
        <v>0</v>
      </c>
      <c r="BD4062" s="28">
        <f t="shared" si="740"/>
        <v>0</v>
      </c>
    </row>
    <row r="4063" spans="37:56" x14ac:dyDescent="0.25">
      <c r="AK4063">
        <v>0</v>
      </c>
      <c r="AL4063" t="e">
        <f t="shared" si="733"/>
        <v>#N/A</v>
      </c>
      <c r="AM4063" t="e">
        <f t="shared" si="734"/>
        <v>#N/A</v>
      </c>
      <c r="AN4063" t="e">
        <f t="shared" si="735"/>
        <v>#N/A</v>
      </c>
      <c r="AO4063" s="261" t="e">
        <f t="shared" si="736"/>
        <v>#N/A</v>
      </c>
      <c r="AP4063" s="261" t="e">
        <f t="shared" si="737"/>
        <v>#N/A</v>
      </c>
      <c r="AQ4063" s="261" t="e">
        <f t="shared" si="738"/>
        <v>#N/A</v>
      </c>
      <c r="BB4063">
        <f t="shared" si="741"/>
        <v>0</v>
      </c>
      <c r="BC4063">
        <f t="shared" si="739"/>
        <v>0</v>
      </c>
      <c r="BD4063" s="28">
        <f t="shared" si="740"/>
        <v>0</v>
      </c>
    </row>
    <row r="4064" spans="37:56" x14ac:dyDescent="0.25">
      <c r="AK4064">
        <v>0</v>
      </c>
      <c r="AL4064" t="e">
        <f t="shared" si="733"/>
        <v>#N/A</v>
      </c>
      <c r="AM4064" t="e">
        <f t="shared" si="734"/>
        <v>#N/A</v>
      </c>
      <c r="AN4064" t="e">
        <f t="shared" si="735"/>
        <v>#N/A</v>
      </c>
      <c r="AO4064" s="261" t="e">
        <f t="shared" si="736"/>
        <v>#N/A</v>
      </c>
      <c r="AP4064" s="261" t="e">
        <f t="shared" si="737"/>
        <v>#N/A</v>
      </c>
      <c r="AQ4064" s="261" t="e">
        <f t="shared" si="738"/>
        <v>#N/A</v>
      </c>
      <c r="BB4064">
        <f t="shared" si="741"/>
        <v>0</v>
      </c>
      <c r="BC4064">
        <f t="shared" si="739"/>
        <v>0</v>
      </c>
      <c r="BD4064" s="28">
        <f t="shared" si="740"/>
        <v>0</v>
      </c>
    </row>
    <row r="4065" spans="37:56" x14ac:dyDescent="0.25">
      <c r="AK4065">
        <v>0</v>
      </c>
      <c r="AL4065" t="e">
        <f t="shared" si="733"/>
        <v>#N/A</v>
      </c>
      <c r="AM4065" t="e">
        <f t="shared" si="734"/>
        <v>#N/A</v>
      </c>
      <c r="AN4065" t="e">
        <f t="shared" si="735"/>
        <v>#N/A</v>
      </c>
      <c r="AO4065" s="261" t="e">
        <f t="shared" si="736"/>
        <v>#N/A</v>
      </c>
      <c r="AP4065" s="261" t="e">
        <f t="shared" si="737"/>
        <v>#N/A</v>
      </c>
      <c r="AQ4065" s="261" t="e">
        <f t="shared" si="738"/>
        <v>#N/A</v>
      </c>
      <c r="BB4065">
        <f t="shared" si="741"/>
        <v>0</v>
      </c>
      <c r="BC4065">
        <f t="shared" si="739"/>
        <v>0</v>
      </c>
      <c r="BD4065" s="28">
        <f t="shared" si="740"/>
        <v>0</v>
      </c>
    </row>
    <row r="4066" spans="37:56" x14ac:dyDescent="0.25">
      <c r="AK4066">
        <v>0</v>
      </c>
      <c r="AL4066" t="e">
        <f t="shared" si="733"/>
        <v>#N/A</v>
      </c>
      <c r="AM4066" t="e">
        <f t="shared" si="734"/>
        <v>#N/A</v>
      </c>
      <c r="AN4066" t="e">
        <f t="shared" si="735"/>
        <v>#N/A</v>
      </c>
      <c r="AO4066" s="261" t="e">
        <f t="shared" si="736"/>
        <v>#N/A</v>
      </c>
      <c r="AP4066" s="261" t="e">
        <f t="shared" si="737"/>
        <v>#N/A</v>
      </c>
      <c r="AQ4066" s="261" t="e">
        <f t="shared" si="738"/>
        <v>#N/A</v>
      </c>
      <c r="BB4066">
        <f t="shared" si="741"/>
        <v>0</v>
      </c>
      <c r="BC4066">
        <f t="shared" si="739"/>
        <v>0</v>
      </c>
      <c r="BD4066" s="28">
        <f t="shared" si="740"/>
        <v>0</v>
      </c>
    </row>
    <row r="4067" spans="37:56" x14ac:dyDescent="0.25">
      <c r="AK4067">
        <v>0</v>
      </c>
      <c r="AL4067" t="e">
        <f t="shared" si="733"/>
        <v>#N/A</v>
      </c>
      <c r="AM4067" t="e">
        <f t="shared" si="734"/>
        <v>#N/A</v>
      </c>
      <c r="AN4067" t="e">
        <f t="shared" si="735"/>
        <v>#N/A</v>
      </c>
      <c r="AO4067" s="261" t="e">
        <f t="shared" si="736"/>
        <v>#N/A</v>
      </c>
      <c r="AP4067" s="261" t="e">
        <f t="shared" si="737"/>
        <v>#N/A</v>
      </c>
      <c r="AQ4067" s="261" t="e">
        <f t="shared" si="738"/>
        <v>#N/A</v>
      </c>
      <c r="BB4067">
        <f t="shared" si="741"/>
        <v>0</v>
      </c>
      <c r="BC4067">
        <f t="shared" si="739"/>
        <v>0</v>
      </c>
      <c r="BD4067" s="28">
        <f t="shared" si="740"/>
        <v>0</v>
      </c>
    </row>
    <row r="4068" spans="37:56" x14ac:dyDescent="0.25">
      <c r="AK4068">
        <v>0</v>
      </c>
      <c r="AL4068" t="e">
        <f t="shared" si="733"/>
        <v>#N/A</v>
      </c>
      <c r="AM4068" t="e">
        <f t="shared" si="734"/>
        <v>#N/A</v>
      </c>
      <c r="AN4068" t="e">
        <f t="shared" si="735"/>
        <v>#N/A</v>
      </c>
      <c r="AO4068" s="261" t="e">
        <f t="shared" si="736"/>
        <v>#N/A</v>
      </c>
      <c r="AP4068" s="261" t="e">
        <f t="shared" si="737"/>
        <v>#N/A</v>
      </c>
      <c r="AQ4068" s="261" t="e">
        <f t="shared" si="738"/>
        <v>#N/A</v>
      </c>
      <c r="BB4068">
        <f t="shared" si="741"/>
        <v>0</v>
      </c>
      <c r="BC4068">
        <f t="shared" si="739"/>
        <v>0</v>
      </c>
      <c r="BD4068" s="28">
        <f t="shared" si="740"/>
        <v>0</v>
      </c>
    </row>
    <row r="4069" spans="37:56" x14ac:dyDescent="0.25">
      <c r="AK4069">
        <v>0</v>
      </c>
      <c r="AL4069" t="e">
        <f t="shared" si="733"/>
        <v>#N/A</v>
      </c>
      <c r="AM4069" t="e">
        <f t="shared" si="734"/>
        <v>#N/A</v>
      </c>
      <c r="AN4069" t="e">
        <f t="shared" si="735"/>
        <v>#N/A</v>
      </c>
      <c r="AO4069" s="261" t="e">
        <f t="shared" si="736"/>
        <v>#N/A</v>
      </c>
      <c r="AP4069" s="261" t="e">
        <f t="shared" si="737"/>
        <v>#N/A</v>
      </c>
      <c r="AQ4069" s="261" t="e">
        <f t="shared" si="738"/>
        <v>#N/A</v>
      </c>
      <c r="BB4069">
        <f t="shared" si="741"/>
        <v>0</v>
      </c>
      <c r="BC4069">
        <f t="shared" si="739"/>
        <v>0</v>
      </c>
      <c r="BD4069" s="28">
        <f t="shared" si="740"/>
        <v>0</v>
      </c>
    </row>
    <row r="4070" spans="37:56" x14ac:dyDescent="0.25">
      <c r="AK4070">
        <v>0</v>
      </c>
      <c r="AL4070" t="e">
        <f t="shared" si="733"/>
        <v>#N/A</v>
      </c>
      <c r="AM4070" t="e">
        <f t="shared" si="734"/>
        <v>#N/A</v>
      </c>
      <c r="AN4070" t="e">
        <f t="shared" si="735"/>
        <v>#N/A</v>
      </c>
      <c r="AO4070" s="261" t="e">
        <f t="shared" si="736"/>
        <v>#N/A</v>
      </c>
      <c r="AP4070" s="261" t="e">
        <f t="shared" si="737"/>
        <v>#N/A</v>
      </c>
      <c r="AQ4070" s="261" t="e">
        <f t="shared" si="738"/>
        <v>#N/A</v>
      </c>
      <c r="BB4070">
        <f t="shared" si="741"/>
        <v>0</v>
      </c>
      <c r="BC4070">
        <f t="shared" si="739"/>
        <v>0</v>
      </c>
      <c r="BD4070" s="28">
        <f t="shared" si="740"/>
        <v>0</v>
      </c>
    </row>
    <row r="4071" spans="37:56" x14ac:dyDescent="0.25">
      <c r="AK4071">
        <v>0</v>
      </c>
      <c r="AL4071" t="e">
        <f t="shared" si="733"/>
        <v>#N/A</v>
      </c>
      <c r="AM4071" t="e">
        <f t="shared" si="734"/>
        <v>#N/A</v>
      </c>
      <c r="AN4071" t="e">
        <f t="shared" si="735"/>
        <v>#N/A</v>
      </c>
      <c r="AO4071" s="261" t="e">
        <f t="shared" si="736"/>
        <v>#N/A</v>
      </c>
      <c r="AP4071" s="261" t="e">
        <f t="shared" si="737"/>
        <v>#N/A</v>
      </c>
      <c r="AQ4071" s="261" t="e">
        <f t="shared" si="738"/>
        <v>#N/A</v>
      </c>
      <c r="BB4071">
        <f t="shared" si="741"/>
        <v>0</v>
      </c>
      <c r="BC4071">
        <f t="shared" si="739"/>
        <v>0</v>
      </c>
      <c r="BD4071" s="28">
        <f t="shared" si="740"/>
        <v>0</v>
      </c>
    </row>
    <row r="4072" spans="37:56" x14ac:dyDescent="0.25">
      <c r="AK4072">
        <v>0</v>
      </c>
      <c r="AL4072" t="e">
        <f t="shared" si="733"/>
        <v>#N/A</v>
      </c>
      <c r="AM4072" t="e">
        <f t="shared" si="734"/>
        <v>#N/A</v>
      </c>
      <c r="AN4072" t="e">
        <f t="shared" si="735"/>
        <v>#N/A</v>
      </c>
      <c r="AO4072" s="261" t="e">
        <f t="shared" si="736"/>
        <v>#N/A</v>
      </c>
      <c r="AP4072" s="261" t="e">
        <f t="shared" si="737"/>
        <v>#N/A</v>
      </c>
      <c r="AQ4072" s="261" t="e">
        <f t="shared" si="738"/>
        <v>#N/A</v>
      </c>
      <c r="BB4072">
        <f t="shared" si="741"/>
        <v>0</v>
      </c>
      <c r="BC4072">
        <f t="shared" si="739"/>
        <v>0</v>
      </c>
      <c r="BD4072" s="28">
        <f t="shared" si="740"/>
        <v>0</v>
      </c>
    </row>
    <row r="4073" spans="37:56" x14ac:dyDescent="0.25">
      <c r="AK4073">
        <v>0</v>
      </c>
      <c r="AL4073" t="e">
        <f t="shared" si="733"/>
        <v>#N/A</v>
      </c>
      <c r="AM4073" t="e">
        <f t="shared" si="734"/>
        <v>#N/A</v>
      </c>
      <c r="AN4073" t="e">
        <f t="shared" si="735"/>
        <v>#N/A</v>
      </c>
      <c r="AO4073" s="261" t="e">
        <f t="shared" si="736"/>
        <v>#N/A</v>
      </c>
      <c r="AP4073" s="261" t="e">
        <f t="shared" si="737"/>
        <v>#N/A</v>
      </c>
      <c r="AQ4073" s="261" t="e">
        <f t="shared" si="738"/>
        <v>#N/A</v>
      </c>
      <c r="BB4073">
        <f t="shared" si="741"/>
        <v>0</v>
      </c>
      <c r="BC4073">
        <f t="shared" si="739"/>
        <v>0</v>
      </c>
      <c r="BD4073" s="28">
        <f t="shared" si="740"/>
        <v>0</v>
      </c>
    </row>
    <row r="4074" spans="37:56" x14ac:dyDescent="0.25">
      <c r="AK4074">
        <v>0</v>
      </c>
      <c r="AL4074" t="e">
        <f t="shared" si="733"/>
        <v>#N/A</v>
      </c>
      <c r="AM4074" t="e">
        <f t="shared" si="734"/>
        <v>#N/A</v>
      </c>
      <c r="AN4074" t="e">
        <f t="shared" si="735"/>
        <v>#N/A</v>
      </c>
      <c r="AO4074" s="261" t="e">
        <f t="shared" si="736"/>
        <v>#N/A</v>
      </c>
      <c r="AP4074" s="261" t="e">
        <f t="shared" si="737"/>
        <v>#N/A</v>
      </c>
      <c r="AQ4074" s="261" t="e">
        <f t="shared" si="738"/>
        <v>#N/A</v>
      </c>
      <c r="BB4074">
        <f t="shared" si="741"/>
        <v>0</v>
      </c>
      <c r="BC4074">
        <f t="shared" si="739"/>
        <v>0</v>
      </c>
      <c r="BD4074" s="28">
        <f t="shared" si="740"/>
        <v>0</v>
      </c>
    </row>
    <row r="4075" spans="37:56" x14ac:dyDescent="0.25">
      <c r="AK4075">
        <v>0</v>
      </c>
      <c r="AL4075" t="e">
        <f t="shared" si="733"/>
        <v>#N/A</v>
      </c>
      <c r="AM4075" t="e">
        <f t="shared" si="734"/>
        <v>#N/A</v>
      </c>
      <c r="AN4075" t="e">
        <f t="shared" si="735"/>
        <v>#N/A</v>
      </c>
      <c r="AO4075" s="261" t="e">
        <f t="shared" si="736"/>
        <v>#N/A</v>
      </c>
      <c r="AP4075" s="261" t="e">
        <f t="shared" si="737"/>
        <v>#N/A</v>
      </c>
      <c r="AQ4075" s="261" t="e">
        <f t="shared" si="738"/>
        <v>#N/A</v>
      </c>
      <c r="BB4075">
        <f t="shared" si="741"/>
        <v>0</v>
      </c>
      <c r="BC4075">
        <f t="shared" si="739"/>
        <v>0</v>
      </c>
      <c r="BD4075" s="28">
        <f t="shared" si="740"/>
        <v>0</v>
      </c>
    </row>
    <row r="4076" spans="37:56" x14ac:dyDescent="0.25">
      <c r="AK4076">
        <v>0</v>
      </c>
      <c r="AL4076" t="e">
        <f t="shared" si="733"/>
        <v>#N/A</v>
      </c>
      <c r="AM4076" t="e">
        <f t="shared" si="734"/>
        <v>#N/A</v>
      </c>
      <c r="AN4076" t="e">
        <f t="shared" si="735"/>
        <v>#N/A</v>
      </c>
      <c r="AO4076" s="261" t="e">
        <f t="shared" si="736"/>
        <v>#N/A</v>
      </c>
      <c r="AP4076" s="261" t="e">
        <f t="shared" si="737"/>
        <v>#N/A</v>
      </c>
      <c r="AQ4076" s="261" t="e">
        <f t="shared" si="738"/>
        <v>#N/A</v>
      </c>
      <c r="BB4076">
        <f t="shared" si="741"/>
        <v>0</v>
      </c>
      <c r="BC4076">
        <f t="shared" si="739"/>
        <v>0</v>
      </c>
      <c r="BD4076" s="28">
        <f t="shared" si="740"/>
        <v>0</v>
      </c>
    </row>
    <row r="4077" spans="37:56" x14ac:dyDescent="0.25">
      <c r="AK4077">
        <v>0</v>
      </c>
      <c r="AL4077" t="e">
        <f t="shared" si="733"/>
        <v>#N/A</v>
      </c>
      <c r="AM4077" t="e">
        <f t="shared" si="734"/>
        <v>#N/A</v>
      </c>
      <c r="AN4077" t="e">
        <f t="shared" si="735"/>
        <v>#N/A</v>
      </c>
      <c r="AO4077" s="261" t="e">
        <f t="shared" si="736"/>
        <v>#N/A</v>
      </c>
      <c r="AP4077" s="261" t="e">
        <f t="shared" si="737"/>
        <v>#N/A</v>
      </c>
      <c r="AQ4077" s="261" t="e">
        <f t="shared" si="738"/>
        <v>#N/A</v>
      </c>
      <c r="BB4077">
        <f t="shared" si="741"/>
        <v>0</v>
      </c>
      <c r="BC4077">
        <f t="shared" si="739"/>
        <v>0</v>
      </c>
      <c r="BD4077" s="28">
        <f t="shared" si="740"/>
        <v>0</v>
      </c>
    </row>
    <row r="4078" spans="37:56" x14ac:dyDescent="0.25">
      <c r="AK4078">
        <v>0</v>
      </c>
      <c r="AL4078" t="e">
        <f t="shared" si="733"/>
        <v>#N/A</v>
      </c>
      <c r="AM4078" t="e">
        <f t="shared" si="734"/>
        <v>#N/A</v>
      </c>
      <c r="AN4078" t="e">
        <f t="shared" si="735"/>
        <v>#N/A</v>
      </c>
      <c r="AO4078" s="261" t="e">
        <f t="shared" si="736"/>
        <v>#N/A</v>
      </c>
      <c r="AP4078" s="261" t="e">
        <f t="shared" si="737"/>
        <v>#N/A</v>
      </c>
      <c r="AQ4078" s="261" t="e">
        <f t="shared" si="738"/>
        <v>#N/A</v>
      </c>
      <c r="BB4078">
        <f t="shared" si="741"/>
        <v>0</v>
      </c>
      <c r="BC4078">
        <f t="shared" si="739"/>
        <v>0</v>
      </c>
      <c r="BD4078" s="28">
        <f t="shared" si="740"/>
        <v>0</v>
      </c>
    </row>
    <row r="4079" spans="37:56" x14ac:dyDescent="0.25">
      <c r="AK4079">
        <v>0</v>
      </c>
      <c r="AL4079" t="e">
        <f t="shared" si="733"/>
        <v>#N/A</v>
      </c>
      <c r="AM4079" t="e">
        <f t="shared" si="734"/>
        <v>#N/A</v>
      </c>
      <c r="AN4079" t="e">
        <f t="shared" si="735"/>
        <v>#N/A</v>
      </c>
      <c r="AO4079" s="261" t="e">
        <f t="shared" si="736"/>
        <v>#N/A</v>
      </c>
      <c r="AP4079" s="261" t="e">
        <f t="shared" si="737"/>
        <v>#N/A</v>
      </c>
      <c r="AQ4079" s="261" t="e">
        <f t="shared" si="738"/>
        <v>#N/A</v>
      </c>
      <c r="BB4079">
        <f t="shared" si="741"/>
        <v>0</v>
      </c>
      <c r="BC4079">
        <f t="shared" si="739"/>
        <v>0</v>
      </c>
      <c r="BD4079" s="28">
        <f t="shared" si="740"/>
        <v>0</v>
      </c>
    </row>
    <row r="4080" spans="37:56" x14ac:dyDescent="0.25">
      <c r="AK4080">
        <v>0</v>
      </c>
      <c r="AL4080" t="e">
        <f t="shared" si="733"/>
        <v>#N/A</v>
      </c>
      <c r="AM4080" t="e">
        <f t="shared" si="734"/>
        <v>#N/A</v>
      </c>
      <c r="AN4080" t="e">
        <f t="shared" si="735"/>
        <v>#N/A</v>
      </c>
      <c r="AO4080" s="261" t="e">
        <f t="shared" si="736"/>
        <v>#N/A</v>
      </c>
      <c r="AP4080" s="261" t="e">
        <f t="shared" si="737"/>
        <v>#N/A</v>
      </c>
      <c r="AQ4080" s="261" t="e">
        <f t="shared" si="738"/>
        <v>#N/A</v>
      </c>
      <c r="BB4080">
        <f t="shared" si="741"/>
        <v>0</v>
      </c>
      <c r="BC4080">
        <f t="shared" si="739"/>
        <v>0</v>
      </c>
      <c r="BD4080" s="28">
        <f t="shared" si="740"/>
        <v>0</v>
      </c>
    </row>
    <row r="4081" spans="37:56" x14ac:dyDescent="0.25">
      <c r="AK4081">
        <v>0</v>
      </c>
      <c r="AL4081" t="e">
        <f t="shared" si="733"/>
        <v>#N/A</v>
      </c>
      <c r="AM4081" t="e">
        <f t="shared" si="734"/>
        <v>#N/A</v>
      </c>
      <c r="AN4081" t="e">
        <f t="shared" si="735"/>
        <v>#N/A</v>
      </c>
      <c r="AO4081" s="261" t="e">
        <f t="shared" si="736"/>
        <v>#N/A</v>
      </c>
      <c r="AP4081" s="261" t="e">
        <f t="shared" si="737"/>
        <v>#N/A</v>
      </c>
      <c r="AQ4081" s="261" t="e">
        <f t="shared" si="738"/>
        <v>#N/A</v>
      </c>
      <c r="BB4081">
        <f t="shared" si="741"/>
        <v>0</v>
      </c>
      <c r="BC4081">
        <f t="shared" si="739"/>
        <v>0</v>
      </c>
      <c r="BD4081" s="28">
        <f t="shared" si="740"/>
        <v>0</v>
      </c>
    </row>
    <row r="4082" spans="37:56" x14ac:dyDescent="0.25">
      <c r="AK4082">
        <v>0</v>
      </c>
      <c r="AL4082" t="e">
        <f t="shared" si="733"/>
        <v>#N/A</v>
      </c>
      <c r="AM4082" t="e">
        <f t="shared" si="734"/>
        <v>#N/A</v>
      </c>
      <c r="AN4082" t="e">
        <f t="shared" si="735"/>
        <v>#N/A</v>
      </c>
      <c r="AO4082" s="261" t="e">
        <f t="shared" si="736"/>
        <v>#N/A</v>
      </c>
      <c r="AP4082" s="261" t="e">
        <f t="shared" si="737"/>
        <v>#N/A</v>
      </c>
      <c r="AQ4082" s="261" t="e">
        <f t="shared" si="738"/>
        <v>#N/A</v>
      </c>
      <c r="BB4082">
        <f t="shared" si="741"/>
        <v>0</v>
      </c>
      <c r="BC4082">
        <f t="shared" si="739"/>
        <v>0</v>
      </c>
      <c r="BD4082" s="28">
        <f t="shared" si="740"/>
        <v>0</v>
      </c>
    </row>
    <row r="4083" spans="37:56" x14ac:dyDescent="0.25">
      <c r="AK4083">
        <v>0</v>
      </c>
      <c r="AL4083" t="e">
        <f t="shared" si="733"/>
        <v>#N/A</v>
      </c>
      <c r="AM4083" t="e">
        <f t="shared" si="734"/>
        <v>#N/A</v>
      </c>
      <c r="AN4083" t="e">
        <f t="shared" si="735"/>
        <v>#N/A</v>
      </c>
      <c r="AO4083" s="261" t="e">
        <f t="shared" si="736"/>
        <v>#N/A</v>
      </c>
      <c r="AP4083" s="261" t="e">
        <f t="shared" si="737"/>
        <v>#N/A</v>
      </c>
      <c r="AQ4083" s="261" t="e">
        <f t="shared" si="738"/>
        <v>#N/A</v>
      </c>
      <c r="BB4083">
        <f t="shared" si="741"/>
        <v>0</v>
      </c>
      <c r="BC4083">
        <f t="shared" si="739"/>
        <v>0</v>
      </c>
      <c r="BD4083" s="28">
        <f t="shared" si="740"/>
        <v>0</v>
      </c>
    </row>
    <row r="4084" spans="37:56" x14ac:dyDescent="0.25">
      <c r="AK4084">
        <v>0</v>
      </c>
      <c r="AL4084" t="e">
        <f t="shared" si="733"/>
        <v>#N/A</v>
      </c>
      <c r="AM4084" t="e">
        <f t="shared" si="734"/>
        <v>#N/A</v>
      </c>
      <c r="AN4084" t="e">
        <f t="shared" si="735"/>
        <v>#N/A</v>
      </c>
      <c r="AO4084" s="261" t="e">
        <f t="shared" si="736"/>
        <v>#N/A</v>
      </c>
      <c r="AP4084" s="261" t="e">
        <f t="shared" si="737"/>
        <v>#N/A</v>
      </c>
      <c r="AQ4084" s="261" t="e">
        <f t="shared" si="738"/>
        <v>#N/A</v>
      </c>
      <c r="BB4084">
        <f t="shared" si="741"/>
        <v>0</v>
      </c>
      <c r="BC4084">
        <f t="shared" si="739"/>
        <v>0</v>
      </c>
      <c r="BD4084" s="28">
        <f t="shared" si="740"/>
        <v>0</v>
      </c>
    </row>
    <row r="4085" spans="37:56" x14ac:dyDescent="0.25">
      <c r="AK4085">
        <v>0</v>
      </c>
      <c r="AL4085" t="e">
        <f t="shared" si="733"/>
        <v>#N/A</v>
      </c>
      <c r="AM4085" t="e">
        <f t="shared" si="734"/>
        <v>#N/A</v>
      </c>
      <c r="AN4085" t="e">
        <f t="shared" si="735"/>
        <v>#N/A</v>
      </c>
      <c r="AO4085" s="261" t="e">
        <f t="shared" si="736"/>
        <v>#N/A</v>
      </c>
      <c r="AP4085" s="261" t="e">
        <f t="shared" si="737"/>
        <v>#N/A</v>
      </c>
      <c r="AQ4085" s="261" t="e">
        <f t="shared" si="738"/>
        <v>#N/A</v>
      </c>
      <c r="BB4085">
        <f t="shared" si="741"/>
        <v>0</v>
      </c>
      <c r="BC4085">
        <f t="shared" si="739"/>
        <v>0</v>
      </c>
      <c r="BD4085" s="28">
        <f t="shared" si="740"/>
        <v>0</v>
      </c>
    </row>
    <row r="4086" spans="37:56" x14ac:dyDescent="0.25">
      <c r="AK4086">
        <v>0</v>
      </c>
      <c r="AL4086" t="e">
        <f t="shared" si="733"/>
        <v>#N/A</v>
      </c>
      <c r="AM4086" t="e">
        <f t="shared" si="734"/>
        <v>#N/A</v>
      </c>
      <c r="AN4086" t="e">
        <f t="shared" si="735"/>
        <v>#N/A</v>
      </c>
      <c r="AO4086" s="261" t="e">
        <f t="shared" si="736"/>
        <v>#N/A</v>
      </c>
      <c r="AP4086" s="261" t="e">
        <f t="shared" si="737"/>
        <v>#N/A</v>
      </c>
      <c r="AQ4086" s="261" t="e">
        <f t="shared" si="738"/>
        <v>#N/A</v>
      </c>
      <c r="BB4086">
        <f t="shared" si="741"/>
        <v>0</v>
      </c>
      <c r="BC4086">
        <f t="shared" si="739"/>
        <v>0</v>
      </c>
      <c r="BD4086" s="28">
        <f t="shared" si="740"/>
        <v>0</v>
      </c>
    </row>
    <row r="4087" spans="37:56" x14ac:dyDescent="0.25">
      <c r="AK4087">
        <v>0</v>
      </c>
      <c r="AL4087" t="e">
        <f t="shared" si="733"/>
        <v>#N/A</v>
      </c>
      <c r="AM4087" t="e">
        <f t="shared" si="734"/>
        <v>#N/A</v>
      </c>
      <c r="AN4087" t="e">
        <f t="shared" si="735"/>
        <v>#N/A</v>
      </c>
      <c r="AO4087" s="261" t="e">
        <f t="shared" si="736"/>
        <v>#N/A</v>
      </c>
      <c r="AP4087" s="261" t="e">
        <f t="shared" si="737"/>
        <v>#N/A</v>
      </c>
      <c r="AQ4087" s="261" t="e">
        <f t="shared" si="738"/>
        <v>#N/A</v>
      </c>
      <c r="BB4087">
        <f t="shared" si="741"/>
        <v>0</v>
      </c>
      <c r="BC4087">
        <f t="shared" si="739"/>
        <v>0</v>
      </c>
      <c r="BD4087" s="28">
        <f t="shared" si="740"/>
        <v>0</v>
      </c>
    </row>
    <row r="4088" spans="37:56" x14ac:dyDescent="0.25">
      <c r="AK4088">
        <v>0</v>
      </c>
      <c r="AL4088" t="e">
        <f t="shared" si="733"/>
        <v>#N/A</v>
      </c>
      <c r="AM4088" t="e">
        <f t="shared" si="734"/>
        <v>#N/A</v>
      </c>
      <c r="AN4088" t="e">
        <f t="shared" si="735"/>
        <v>#N/A</v>
      </c>
      <c r="AO4088" s="261" t="e">
        <f t="shared" si="736"/>
        <v>#N/A</v>
      </c>
      <c r="AP4088" s="261" t="e">
        <f t="shared" si="737"/>
        <v>#N/A</v>
      </c>
      <c r="AQ4088" s="261" t="e">
        <f t="shared" si="738"/>
        <v>#N/A</v>
      </c>
      <c r="BB4088">
        <f t="shared" si="741"/>
        <v>0</v>
      </c>
      <c r="BC4088">
        <f t="shared" si="739"/>
        <v>0</v>
      </c>
      <c r="BD4088" s="28">
        <f t="shared" si="740"/>
        <v>0</v>
      </c>
    </row>
    <row r="4089" spans="37:56" x14ac:dyDescent="0.25">
      <c r="AK4089">
        <v>0</v>
      </c>
      <c r="AL4089" t="e">
        <f t="shared" si="733"/>
        <v>#N/A</v>
      </c>
      <c r="AM4089" t="e">
        <f t="shared" si="734"/>
        <v>#N/A</v>
      </c>
      <c r="AN4089" t="e">
        <f t="shared" si="735"/>
        <v>#N/A</v>
      </c>
      <c r="AO4089" s="261" t="e">
        <f t="shared" si="736"/>
        <v>#N/A</v>
      </c>
      <c r="AP4089" s="261" t="e">
        <f t="shared" si="737"/>
        <v>#N/A</v>
      </c>
      <c r="AQ4089" s="261" t="e">
        <f t="shared" si="738"/>
        <v>#N/A</v>
      </c>
      <c r="BB4089">
        <f t="shared" si="741"/>
        <v>0</v>
      </c>
      <c r="BC4089">
        <f t="shared" si="739"/>
        <v>0</v>
      </c>
      <c r="BD4089" s="28">
        <f t="shared" si="740"/>
        <v>0</v>
      </c>
    </row>
    <row r="4090" spans="37:56" x14ac:dyDescent="0.25">
      <c r="AK4090">
        <v>0</v>
      </c>
      <c r="AL4090" t="e">
        <f t="shared" si="733"/>
        <v>#N/A</v>
      </c>
      <c r="AM4090" t="e">
        <f t="shared" si="734"/>
        <v>#N/A</v>
      </c>
      <c r="AN4090" t="e">
        <f t="shared" si="735"/>
        <v>#N/A</v>
      </c>
      <c r="AO4090" s="261" t="e">
        <f t="shared" si="736"/>
        <v>#N/A</v>
      </c>
      <c r="AP4090" s="261" t="e">
        <f t="shared" si="737"/>
        <v>#N/A</v>
      </c>
      <c r="AQ4090" s="261" t="e">
        <f t="shared" si="738"/>
        <v>#N/A</v>
      </c>
      <c r="BB4090">
        <f t="shared" si="741"/>
        <v>0</v>
      </c>
      <c r="BC4090">
        <f t="shared" si="739"/>
        <v>0</v>
      </c>
      <c r="BD4090" s="28">
        <f t="shared" si="740"/>
        <v>0</v>
      </c>
    </row>
    <row r="4091" spans="37:56" x14ac:dyDescent="0.25">
      <c r="AK4091">
        <v>0</v>
      </c>
      <c r="AL4091" t="e">
        <f t="shared" si="733"/>
        <v>#N/A</v>
      </c>
      <c r="AM4091" t="e">
        <f t="shared" si="734"/>
        <v>#N/A</v>
      </c>
      <c r="AN4091" t="e">
        <f t="shared" si="735"/>
        <v>#N/A</v>
      </c>
      <c r="AO4091" s="261" t="e">
        <f t="shared" si="736"/>
        <v>#N/A</v>
      </c>
      <c r="AP4091" s="261" t="e">
        <f t="shared" si="737"/>
        <v>#N/A</v>
      </c>
      <c r="AQ4091" s="261" t="e">
        <f t="shared" si="738"/>
        <v>#N/A</v>
      </c>
      <c r="BB4091">
        <f t="shared" si="741"/>
        <v>0</v>
      </c>
      <c r="BC4091">
        <f t="shared" si="739"/>
        <v>0</v>
      </c>
      <c r="BD4091" s="28">
        <f t="shared" si="740"/>
        <v>0</v>
      </c>
    </row>
    <row r="4092" spans="37:56" x14ac:dyDescent="0.25">
      <c r="AK4092">
        <v>0</v>
      </c>
      <c r="AL4092" t="e">
        <f t="shared" si="733"/>
        <v>#N/A</v>
      </c>
      <c r="AM4092" t="e">
        <f t="shared" si="734"/>
        <v>#N/A</v>
      </c>
      <c r="AN4092" t="e">
        <f t="shared" si="735"/>
        <v>#N/A</v>
      </c>
      <c r="AO4092" s="261" t="e">
        <f t="shared" si="736"/>
        <v>#N/A</v>
      </c>
      <c r="AP4092" s="261" t="e">
        <f t="shared" si="737"/>
        <v>#N/A</v>
      </c>
      <c r="AQ4092" s="261" t="e">
        <f t="shared" si="738"/>
        <v>#N/A</v>
      </c>
      <c r="BB4092">
        <f t="shared" si="741"/>
        <v>0</v>
      </c>
      <c r="BC4092">
        <f t="shared" si="739"/>
        <v>0</v>
      </c>
      <c r="BD4092" s="28">
        <f t="shared" si="740"/>
        <v>0</v>
      </c>
    </row>
    <row r="4093" spans="37:56" x14ac:dyDescent="0.25">
      <c r="AK4093">
        <v>0</v>
      </c>
      <c r="AL4093" t="e">
        <f t="shared" si="733"/>
        <v>#N/A</v>
      </c>
      <c r="AM4093" t="e">
        <f t="shared" si="734"/>
        <v>#N/A</v>
      </c>
      <c r="AN4093" t="e">
        <f t="shared" si="735"/>
        <v>#N/A</v>
      </c>
      <c r="AO4093" s="261" t="e">
        <f t="shared" si="736"/>
        <v>#N/A</v>
      </c>
      <c r="AP4093" s="261" t="e">
        <f t="shared" si="737"/>
        <v>#N/A</v>
      </c>
      <c r="AQ4093" s="261" t="e">
        <f t="shared" si="738"/>
        <v>#N/A</v>
      </c>
      <c r="BB4093">
        <f t="shared" si="741"/>
        <v>0</v>
      </c>
      <c r="BC4093">
        <f t="shared" si="739"/>
        <v>0</v>
      </c>
      <c r="BD4093" s="28">
        <f t="shared" si="740"/>
        <v>0</v>
      </c>
    </row>
    <row r="4094" spans="37:56" x14ac:dyDescent="0.25">
      <c r="AK4094">
        <v>0</v>
      </c>
      <c r="AL4094" t="e">
        <f t="shared" si="733"/>
        <v>#N/A</v>
      </c>
      <c r="AM4094" t="e">
        <f t="shared" si="734"/>
        <v>#N/A</v>
      </c>
      <c r="AN4094" t="e">
        <f t="shared" si="735"/>
        <v>#N/A</v>
      </c>
      <c r="AO4094" s="261" t="e">
        <f t="shared" si="736"/>
        <v>#N/A</v>
      </c>
      <c r="AP4094" s="261" t="e">
        <f t="shared" si="737"/>
        <v>#N/A</v>
      </c>
      <c r="AQ4094" s="261" t="e">
        <f t="shared" si="738"/>
        <v>#N/A</v>
      </c>
      <c r="BB4094">
        <f t="shared" si="741"/>
        <v>0</v>
      </c>
      <c r="BC4094">
        <f t="shared" si="739"/>
        <v>0</v>
      </c>
      <c r="BD4094" s="28">
        <f t="shared" si="740"/>
        <v>0</v>
      </c>
    </row>
    <row r="4095" spans="37:56" x14ac:dyDescent="0.25">
      <c r="AK4095">
        <v>0</v>
      </c>
      <c r="AL4095" t="e">
        <f t="shared" si="733"/>
        <v>#N/A</v>
      </c>
      <c r="AM4095" t="e">
        <f t="shared" si="734"/>
        <v>#N/A</v>
      </c>
      <c r="AN4095" t="e">
        <f t="shared" si="735"/>
        <v>#N/A</v>
      </c>
      <c r="AO4095" s="261" t="e">
        <f t="shared" si="736"/>
        <v>#N/A</v>
      </c>
      <c r="AP4095" s="261" t="e">
        <f t="shared" si="737"/>
        <v>#N/A</v>
      </c>
      <c r="AQ4095" s="261" t="e">
        <f t="shared" si="738"/>
        <v>#N/A</v>
      </c>
      <c r="BB4095">
        <f t="shared" si="741"/>
        <v>0</v>
      </c>
      <c r="BC4095">
        <f t="shared" si="739"/>
        <v>0</v>
      </c>
      <c r="BD4095" s="28">
        <f t="shared" si="740"/>
        <v>0</v>
      </c>
    </row>
    <row r="4096" spans="37:56" x14ac:dyDescent="0.25">
      <c r="AK4096">
        <v>0</v>
      </c>
      <c r="AL4096" t="e">
        <f t="shared" si="733"/>
        <v>#N/A</v>
      </c>
      <c r="AM4096" t="e">
        <f t="shared" si="734"/>
        <v>#N/A</v>
      </c>
      <c r="AN4096" t="e">
        <f t="shared" si="735"/>
        <v>#N/A</v>
      </c>
      <c r="AO4096" s="261" t="e">
        <f t="shared" si="736"/>
        <v>#N/A</v>
      </c>
      <c r="AP4096" s="261" t="e">
        <f t="shared" si="737"/>
        <v>#N/A</v>
      </c>
      <c r="AQ4096" s="261" t="e">
        <f t="shared" si="738"/>
        <v>#N/A</v>
      </c>
      <c r="BB4096">
        <f t="shared" si="741"/>
        <v>0</v>
      </c>
      <c r="BC4096">
        <f t="shared" si="739"/>
        <v>0</v>
      </c>
      <c r="BD4096" s="28">
        <f t="shared" si="740"/>
        <v>0</v>
      </c>
    </row>
    <row r="4097" spans="37:56" x14ac:dyDescent="0.25">
      <c r="AK4097">
        <v>0</v>
      </c>
      <c r="AL4097" t="e">
        <f t="shared" si="733"/>
        <v>#N/A</v>
      </c>
      <c r="AM4097" t="e">
        <f t="shared" si="734"/>
        <v>#N/A</v>
      </c>
      <c r="AN4097" t="e">
        <f t="shared" si="735"/>
        <v>#N/A</v>
      </c>
      <c r="AO4097" s="261" t="e">
        <f t="shared" si="736"/>
        <v>#N/A</v>
      </c>
      <c r="AP4097" s="261" t="e">
        <f t="shared" si="737"/>
        <v>#N/A</v>
      </c>
      <c r="AQ4097" s="261" t="e">
        <f t="shared" si="738"/>
        <v>#N/A</v>
      </c>
      <c r="BB4097">
        <f t="shared" si="741"/>
        <v>0</v>
      </c>
      <c r="BC4097">
        <f t="shared" si="739"/>
        <v>0</v>
      </c>
      <c r="BD4097" s="28">
        <f t="shared" si="740"/>
        <v>0</v>
      </c>
    </row>
    <row r="4098" spans="37:56" x14ac:dyDescent="0.25">
      <c r="AK4098">
        <v>0</v>
      </c>
      <c r="AL4098" t="e">
        <f t="shared" si="733"/>
        <v>#N/A</v>
      </c>
      <c r="AM4098" t="e">
        <f t="shared" si="734"/>
        <v>#N/A</v>
      </c>
      <c r="AN4098" t="e">
        <f t="shared" si="735"/>
        <v>#N/A</v>
      </c>
      <c r="AO4098" s="261" t="e">
        <f t="shared" si="736"/>
        <v>#N/A</v>
      </c>
      <c r="AP4098" s="261" t="e">
        <f t="shared" si="737"/>
        <v>#N/A</v>
      </c>
      <c r="AQ4098" s="261" t="e">
        <f t="shared" si="738"/>
        <v>#N/A</v>
      </c>
      <c r="BB4098">
        <f t="shared" si="741"/>
        <v>0</v>
      </c>
      <c r="BC4098">
        <f t="shared" si="739"/>
        <v>0</v>
      </c>
      <c r="BD4098" s="28">
        <f t="shared" si="740"/>
        <v>0</v>
      </c>
    </row>
    <row r="4099" spans="37:56" x14ac:dyDescent="0.25">
      <c r="AK4099">
        <v>0</v>
      </c>
      <c r="AL4099" t="e">
        <f t="shared" ref="AL4099:AL4162" si="742">_xlfn.XLOOKUP(AK4099,A:A,F:F)</f>
        <v>#N/A</v>
      </c>
      <c r="AM4099" t="e">
        <f t="shared" ref="AM4099:AM4162" si="743">_xlfn.XLOOKUP(AK4099,A:A,J:J)</f>
        <v>#N/A</v>
      </c>
      <c r="AN4099" t="e">
        <f t="shared" ref="AN4099:AN4162" si="744">_xlfn.XLOOKUP(AK4099,A:A,M:M)+_xlfn.XLOOKUP(AK4099,A:A,N:N)</f>
        <v>#N/A</v>
      </c>
      <c r="AO4099" s="261" t="e">
        <f t="shared" ref="AO4099:AO4162" si="745">_xlfn.XLOOKUP(AK4099,A:A,AG:AG)</f>
        <v>#N/A</v>
      </c>
      <c r="AP4099" s="261" t="e">
        <f t="shared" ref="AP4099:AP4162" si="746">_xlfn.XLOOKUP(AK4099,A:A,AD:AD)</f>
        <v>#N/A</v>
      </c>
      <c r="AQ4099" s="261" t="e">
        <f t="shared" ref="AQ4099:AQ4162" si="747">_xlfn.XLOOKUP(AK4099,A:A,AE:AE)</f>
        <v>#N/A</v>
      </c>
      <c r="BB4099">
        <f t="shared" si="741"/>
        <v>0</v>
      </c>
      <c r="BC4099">
        <f t="shared" ref="BC4099:BC4162" si="748">_xlfn.XLOOKUP(BA4099,A:A,J:J)</f>
        <v>0</v>
      </c>
      <c r="BD4099" s="28">
        <f t="shared" ref="BD4099:BD4162" si="749">_xlfn.XLOOKUP(BA4099,A:A,M:M)+_xlfn.XLOOKUP(BA4099,A:A,N:N)</f>
        <v>0</v>
      </c>
    </row>
    <row r="4100" spans="37:56" x14ac:dyDescent="0.25">
      <c r="AK4100">
        <v>0</v>
      </c>
      <c r="AL4100" t="e">
        <f t="shared" si="742"/>
        <v>#N/A</v>
      </c>
      <c r="AM4100" t="e">
        <f t="shared" si="743"/>
        <v>#N/A</v>
      </c>
      <c r="AN4100" t="e">
        <f t="shared" si="744"/>
        <v>#N/A</v>
      </c>
      <c r="AO4100" s="261" t="e">
        <f t="shared" si="745"/>
        <v>#N/A</v>
      </c>
      <c r="AP4100" s="261" t="e">
        <f t="shared" si="746"/>
        <v>#N/A</v>
      </c>
      <c r="AQ4100" s="261" t="e">
        <f t="shared" si="747"/>
        <v>#N/A</v>
      </c>
      <c r="BB4100">
        <f t="shared" si="741"/>
        <v>0</v>
      </c>
      <c r="BC4100">
        <f t="shared" si="748"/>
        <v>0</v>
      </c>
      <c r="BD4100" s="28">
        <f t="shared" si="749"/>
        <v>0</v>
      </c>
    </row>
    <row r="4101" spans="37:56" x14ac:dyDescent="0.25">
      <c r="AK4101">
        <v>0</v>
      </c>
      <c r="AL4101" t="e">
        <f t="shared" si="742"/>
        <v>#N/A</v>
      </c>
      <c r="AM4101" t="e">
        <f t="shared" si="743"/>
        <v>#N/A</v>
      </c>
      <c r="AN4101" t="e">
        <f t="shared" si="744"/>
        <v>#N/A</v>
      </c>
      <c r="AO4101" s="261" t="e">
        <f t="shared" si="745"/>
        <v>#N/A</v>
      </c>
      <c r="AP4101" s="261" t="e">
        <f t="shared" si="746"/>
        <v>#N/A</v>
      </c>
      <c r="AQ4101" s="261" t="e">
        <f t="shared" si="747"/>
        <v>#N/A</v>
      </c>
      <c r="BB4101">
        <f t="shared" si="741"/>
        <v>0</v>
      </c>
      <c r="BC4101">
        <f t="shared" si="748"/>
        <v>0</v>
      </c>
      <c r="BD4101" s="28">
        <f t="shared" si="749"/>
        <v>0</v>
      </c>
    </row>
    <row r="4102" spans="37:56" x14ac:dyDescent="0.25">
      <c r="AK4102">
        <v>0</v>
      </c>
      <c r="AL4102" t="e">
        <f t="shared" si="742"/>
        <v>#N/A</v>
      </c>
      <c r="AM4102" t="e">
        <f t="shared" si="743"/>
        <v>#N/A</v>
      </c>
      <c r="AN4102" t="e">
        <f t="shared" si="744"/>
        <v>#N/A</v>
      </c>
      <c r="AO4102" s="261" t="e">
        <f t="shared" si="745"/>
        <v>#N/A</v>
      </c>
      <c r="AP4102" s="261" t="e">
        <f t="shared" si="746"/>
        <v>#N/A</v>
      </c>
      <c r="AQ4102" s="261" t="e">
        <f t="shared" si="747"/>
        <v>#N/A</v>
      </c>
      <c r="BB4102">
        <f t="shared" ref="BB4102:BB4165" si="750">_xlfn.XLOOKUP(BA4102,A:A,E:E)</f>
        <v>0</v>
      </c>
      <c r="BC4102">
        <f t="shared" si="748"/>
        <v>0</v>
      </c>
      <c r="BD4102" s="28">
        <f t="shared" si="749"/>
        <v>0</v>
      </c>
    </row>
    <row r="4103" spans="37:56" x14ac:dyDescent="0.25">
      <c r="AK4103">
        <v>0</v>
      </c>
      <c r="AL4103" t="e">
        <f t="shared" si="742"/>
        <v>#N/A</v>
      </c>
      <c r="AM4103" t="e">
        <f t="shared" si="743"/>
        <v>#N/A</v>
      </c>
      <c r="AN4103" t="e">
        <f t="shared" si="744"/>
        <v>#N/A</v>
      </c>
      <c r="AO4103" s="261" t="e">
        <f t="shared" si="745"/>
        <v>#N/A</v>
      </c>
      <c r="AP4103" s="261" t="e">
        <f t="shared" si="746"/>
        <v>#N/A</v>
      </c>
      <c r="AQ4103" s="261" t="e">
        <f t="shared" si="747"/>
        <v>#N/A</v>
      </c>
      <c r="BB4103">
        <f t="shared" si="750"/>
        <v>0</v>
      </c>
      <c r="BC4103">
        <f t="shared" si="748"/>
        <v>0</v>
      </c>
      <c r="BD4103" s="28">
        <f t="shared" si="749"/>
        <v>0</v>
      </c>
    </row>
    <row r="4104" spans="37:56" x14ac:dyDescent="0.25">
      <c r="AK4104">
        <v>0</v>
      </c>
      <c r="AL4104" t="e">
        <f t="shared" si="742"/>
        <v>#N/A</v>
      </c>
      <c r="AM4104" t="e">
        <f t="shared" si="743"/>
        <v>#N/A</v>
      </c>
      <c r="AN4104" t="e">
        <f t="shared" si="744"/>
        <v>#N/A</v>
      </c>
      <c r="AO4104" s="261" t="e">
        <f t="shared" si="745"/>
        <v>#N/A</v>
      </c>
      <c r="AP4104" s="261" t="e">
        <f t="shared" si="746"/>
        <v>#N/A</v>
      </c>
      <c r="AQ4104" s="261" t="e">
        <f t="shared" si="747"/>
        <v>#N/A</v>
      </c>
      <c r="BB4104">
        <f t="shared" si="750"/>
        <v>0</v>
      </c>
      <c r="BC4104">
        <f t="shared" si="748"/>
        <v>0</v>
      </c>
      <c r="BD4104" s="28">
        <f t="shared" si="749"/>
        <v>0</v>
      </c>
    </row>
    <row r="4105" spans="37:56" x14ac:dyDescent="0.25">
      <c r="AK4105">
        <v>0</v>
      </c>
      <c r="AL4105" t="e">
        <f t="shared" si="742"/>
        <v>#N/A</v>
      </c>
      <c r="AM4105" t="e">
        <f t="shared" si="743"/>
        <v>#N/A</v>
      </c>
      <c r="AN4105" t="e">
        <f t="shared" si="744"/>
        <v>#N/A</v>
      </c>
      <c r="AO4105" s="261" t="e">
        <f t="shared" si="745"/>
        <v>#N/A</v>
      </c>
      <c r="AP4105" s="261" t="e">
        <f t="shared" si="746"/>
        <v>#N/A</v>
      </c>
      <c r="AQ4105" s="261" t="e">
        <f t="shared" si="747"/>
        <v>#N/A</v>
      </c>
      <c r="BB4105">
        <f t="shared" si="750"/>
        <v>0</v>
      </c>
      <c r="BC4105">
        <f t="shared" si="748"/>
        <v>0</v>
      </c>
      <c r="BD4105" s="28">
        <f t="shared" si="749"/>
        <v>0</v>
      </c>
    </row>
    <row r="4106" spans="37:56" x14ac:dyDescent="0.25">
      <c r="AK4106">
        <v>0</v>
      </c>
      <c r="AL4106" t="e">
        <f t="shared" si="742"/>
        <v>#N/A</v>
      </c>
      <c r="AM4106" t="e">
        <f t="shared" si="743"/>
        <v>#N/A</v>
      </c>
      <c r="AN4106" t="e">
        <f t="shared" si="744"/>
        <v>#N/A</v>
      </c>
      <c r="AO4106" s="261" t="e">
        <f t="shared" si="745"/>
        <v>#N/A</v>
      </c>
      <c r="AP4106" s="261" t="e">
        <f t="shared" si="746"/>
        <v>#N/A</v>
      </c>
      <c r="AQ4106" s="261" t="e">
        <f t="shared" si="747"/>
        <v>#N/A</v>
      </c>
      <c r="BB4106">
        <f t="shared" si="750"/>
        <v>0</v>
      </c>
      <c r="BC4106">
        <f t="shared" si="748"/>
        <v>0</v>
      </c>
      <c r="BD4106" s="28">
        <f t="shared" si="749"/>
        <v>0</v>
      </c>
    </row>
    <row r="4107" spans="37:56" x14ac:dyDescent="0.25">
      <c r="AK4107">
        <v>0</v>
      </c>
      <c r="AL4107" t="e">
        <f t="shared" si="742"/>
        <v>#N/A</v>
      </c>
      <c r="AM4107" t="e">
        <f t="shared" si="743"/>
        <v>#N/A</v>
      </c>
      <c r="AN4107" t="e">
        <f t="shared" si="744"/>
        <v>#N/A</v>
      </c>
      <c r="AO4107" s="261" t="e">
        <f t="shared" si="745"/>
        <v>#N/A</v>
      </c>
      <c r="AP4107" s="261" t="e">
        <f t="shared" si="746"/>
        <v>#N/A</v>
      </c>
      <c r="AQ4107" s="261" t="e">
        <f t="shared" si="747"/>
        <v>#N/A</v>
      </c>
      <c r="BB4107">
        <f t="shared" si="750"/>
        <v>0</v>
      </c>
      <c r="BC4107">
        <f t="shared" si="748"/>
        <v>0</v>
      </c>
      <c r="BD4107" s="28">
        <f t="shared" si="749"/>
        <v>0</v>
      </c>
    </row>
    <row r="4108" spans="37:56" x14ac:dyDescent="0.25">
      <c r="AK4108">
        <v>0</v>
      </c>
      <c r="AL4108" t="e">
        <f t="shared" si="742"/>
        <v>#N/A</v>
      </c>
      <c r="AM4108" t="e">
        <f t="shared" si="743"/>
        <v>#N/A</v>
      </c>
      <c r="AN4108" t="e">
        <f t="shared" si="744"/>
        <v>#N/A</v>
      </c>
      <c r="AO4108" s="261" t="e">
        <f t="shared" si="745"/>
        <v>#N/A</v>
      </c>
      <c r="AP4108" s="261" t="e">
        <f t="shared" si="746"/>
        <v>#N/A</v>
      </c>
      <c r="AQ4108" s="261" t="e">
        <f t="shared" si="747"/>
        <v>#N/A</v>
      </c>
      <c r="BB4108">
        <f t="shared" si="750"/>
        <v>0</v>
      </c>
      <c r="BC4108">
        <f t="shared" si="748"/>
        <v>0</v>
      </c>
      <c r="BD4108" s="28">
        <f t="shared" si="749"/>
        <v>0</v>
      </c>
    </row>
    <row r="4109" spans="37:56" x14ac:dyDescent="0.25">
      <c r="AK4109">
        <v>0</v>
      </c>
      <c r="AL4109" t="e">
        <f t="shared" si="742"/>
        <v>#N/A</v>
      </c>
      <c r="AM4109" t="e">
        <f t="shared" si="743"/>
        <v>#N/A</v>
      </c>
      <c r="AN4109" t="e">
        <f t="shared" si="744"/>
        <v>#N/A</v>
      </c>
      <c r="AO4109" s="261" t="e">
        <f t="shared" si="745"/>
        <v>#N/A</v>
      </c>
      <c r="AP4109" s="261" t="e">
        <f t="shared" si="746"/>
        <v>#N/A</v>
      </c>
      <c r="AQ4109" s="261" t="e">
        <f t="shared" si="747"/>
        <v>#N/A</v>
      </c>
      <c r="BB4109">
        <f t="shared" si="750"/>
        <v>0</v>
      </c>
      <c r="BC4109">
        <f t="shared" si="748"/>
        <v>0</v>
      </c>
      <c r="BD4109" s="28">
        <f t="shared" si="749"/>
        <v>0</v>
      </c>
    </row>
    <row r="4110" spans="37:56" x14ac:dyDescent="0.25">
      <c r="AK4110">
        <v>0</v>
      </c>
      <c r="AL4110" t="e">
        <f t="shared" si="742"/>
        <v>#N/A</v>
      </c>
      <c r="AM4110" t="e">
        <f t="shared" si="743"/>
        <v>#N/A</v>
      </c>
      <c r="AN4110" t="e">
        <f t="shared" si="744"/>
        <v>#N/A</v>
      </c>
      <c r="AO4110" s="261" t="e">
        <f t="shared" si="745"/>
        <v>#N/A</v>
      </c>
      <c r="AP4110" s="261" t="e">
        <f t="shared" si="746"/>
        <v>#N/A</v>
      </c>
      <c r="AQ4110" s="261" t="e">
        <f t="shared" si="747"/>
        <v>#N/A</v>
      </c>
      <c r="BB4110">
        <f t="shared" si="750"/>
        <v>0</v>
      </c>
      <c r="BC4110">
        <f t="shared" si="748"/>
        <v>0</v>
      </c>
      <c r="BD4110" s="28">
        <f t="shared" si="749"/>
        <v>0</v>
      </c>
    </row>
    <row r="4111" spans="37:56" x14ac:dyDescent="0.25">
      <c r="AK4111">
        <v>0</v>
      </c>
      <c r="AL4111" t="e">
        <f t="shared" si="742"/>
        <v>#N/A</v>
      </c>
      <c r="AM4111" t="e">
        <f t="shared" si="743"/>
        <v>#N/A</v>
      </c>
      <c r="AN4111" t="e">
        <f t="shared" si="744"/>
        <v>#N/A</v>
      </c>
      <c r="AO4111" s="261" t="e">
        <f t="shared" si="745"/>
        <v>#N/A</v>
      </c>
      <c r="AP4111" s="261" t="e">
        <f t="shared" si="746"/>
        <v>#N/A</v>
      </c>
      <c r="AQ4111" s="261" t="e">
        <f t="shared" si="747"/>
        <v>#N/A</v>
      </c>
      <c r="BB4111">
        <f t="shared" si="750"/>
        <v>0</v>
      </c>
      <c r="BC4111">
        <f t="shared" si="748"/>
        <v>0</v>
      </c>
      <c r="BD4111" s="28">
        <f t="shared" si="749"/>
        <v>0</v>
      </c>
    </row>
    <row r="4112" spans="37:56" x14ac:dyDescent="0.25">
      <c r="AK4112">
        <v>0</v>
      </c>
      <c r="AL4112" t="e">
        <f t="shared" si="742"/>
        <v>#N/A</v>
      </c>
      <c r="AM4112" t="e">
        <f t="shared" si="743"/>
        <v>#N/A</v>
      </c>
      <c r="AN4112" t="e">
        <f t="shared" si="744"/>
        <v>#N/A</v>
      </c>
      <c r="AO4112" s="261" t="e">
        <f t="shared" si="745"/>
        <v>#N/A</v>
      </c>
      <c r="AP4112" s="261" t="e">
        <f t="shared" si="746"/>
        <v>#N/A</v>
      </c>
      <c r="AQ4112" s="261" t="e">
        <f t="shared" si="747"/>
        <v>#N/A</v>
      </c>
      <c r="BB4112">
        <f t="shared" si="750"/>
        <v>0</v>
      </c>
      <c r="BC4112">
        <f t="shared" si="748"/>
        <v>0</v>
      </c>
      <c r="BD4112" s="28">
        <f t="shared" si="749"/>
        <v>0</v>
      </c>
    </row>
    <row r="4113" spans="37:56" x14ac:dyDescent="0.25">
      <c r="AK4113">
        <v>0</v>
      </c>
      <c r="AL4113" t="e">
        <f t="shared" si="742"/>
        <v>#N/A</v>
      </c>
      <c r="AM4113" t="e">
        <f t="shared" si="743"/>
        <v>#N/A</v>
      </c>
      <c r="AN4113" t="e">
        <f t="shared" si="744"/>
        <v>#N/A</v>
      </c>
      <c r="AO4113" s="261" t="e">
        <f t="shared" si="745"/>
        <v>#N/A</v>
      </c>
      <c r="AP4113" s="261" t="e">
        <f t="shared" si="746"/>
        <v>#N/A</v>
      </c>
      <c r="AQ4113" s="261" t="e">
        <f t="shared" si="747"/>
        <v>#N/A</v>
      </c>
      <c r="BB4113">
        <f t="shared" si="750"/>
        <v>0</v>
      </c>
      <c r="BC4113">
        <f t="shared" si="748"/>
        <v>0</v>
      </c>
      <c r="BD4113" s="28">
        <f t="shared" si="749"/>
        <v>0</v>
      </c>
    </row>
    <row r="4114" spans="37:56" x14ac:dyDescent="0.25">
      <c r="AK4114">
        <v>0</v>
      </c>
      <c r="AL4114" t="e">
        <f t="shared" si="742"/>
        <v>#N/A</v>
      </c>
      <c r="AM4114" t="e">
        <f t="shared" si="743"/>
        <v>#N/A</v>
      </c>
      <c r="AN4114" t="e">
        <f t="shared" si="744"/>
        <v>#N/A</v>
      </c>
      <c r="AO4114" s="261" t="e">
        <f t="shared" si="745"/>
        <v>#N/A</v>
      </c>
      <c r="AP4114" s="261" t="e">
        <f t="shared" si="746"/>
        <v>#N/A</v>
      </c>
      <c r="AQ4114" s="261" t="e">
        <f t="shared" si="747"/>
        <v>#N/A</v>
      </c>
      <c r="BB4114">
        <f t="shared" si="750"/>
        <v>0</v>
      </c>
      <c r="BC4114">
        <f t="shared" si="748"/>
        <v>0</v>
      </c>
      <c r="BD4114" s="28">
        <f t="shared" si="749"/>
        <v>0</v>
      </c>
    </row>
    <row r="4115" spans="37:56" x14ac:dyDescent="0.25">
      <c r="AK4115">
        <v>0</v>
      </c>
      <c r="AL4115" t="e">
        <f t="shared" si="742"/>
        <v>#N/A</v>
      </c>
      <c r="AM4115" t="e">
        <f t="shared" si="743"/>
        <v>#N/A</v>
      </c>
      <c r="AN4115" t="e">
        <f t="shared" si="744"/>
        <v>#N/A</v>
      </c>
      <c r="AO4115" s="261" t="e">
        <f t="shared" si="745"/>
        <v>#N/A</v>
      </c>
      <c r="AP4115" s="261" t="e">
        <f t="shared" si="746"/>
        <v>#N/A</v>
      </c>
      <c r="AQ4115" s="261" t="e">
        <f t="shared" si="747"/>
        <v>#N/A</v>
      </c>
      <c r="BB4115">
        <f t="shared" si="750"/>
        <v>0</v>
      </c>
      <c r="BC4115">
        <f t="shared" si="748"/>
        <v>0</v>
      </c>
      <c r="BD4115" s="28">
        <f t="shared" si="749"/>
        <v>0</v>
      </c>
    </row>
    <row r="4116" spans="37:56" x14ac:dyDescent="0.25">
      <c r="AK4116">
        <v>0</v>
      </c>
      <c r="AL4116" t="e">
        <f t="shared" si="742"/>
        <v>#N/A</v>
      </c>
      <c r="AM4116" t="e">
        <f t="shared" si="743"/>
        <v>#N/A</v>
      </c>
      <c r="AN4116" t="e">
        <f t="shared" si="744"/>
        <v>#N/A</v>
      </c>
      <c r="AO4116" s="261" t="e">
        <f t="shared" si="745"/>
        <v>#N/A</v>
      </c>
      <c r="AP4116" s="261" t="e">
        <f t="shared" si="746"/>
        <v>#N/A</v>
      </c>
      <c r="AQ4116" s="261" t="e">
        <f t="shared" si="747"/>
        <v>#N/A</v>
      </c>
      <c r="BB4116">
        <f t="shared" si="750"/>
        <v>0</v>
      </c>
      <c r="BC4116">
        <f t="shared" si="748"/>
        <v>0</v>
      </c>
      <c r="BD4116" s="28">
        <f t="shared" si="749"/>
        <v>0</v>
      </c>
    </row>
    <row r="4117" spans="37:56" x14ac:dyDescent="0.25">
      <c r="AK4117">
        <v>0</v>
      </c>
      <c r="AL4117" t="e">
        <f t="shared" si="742"/>
        <v>#N/A</v>
      </c>
      <c r="AM4117" t="e">
        <f t="shared" si="743"/>
        <v>#N/A</v>
      </c>
      <c r="AN4117" t="e">
        <f t="shared" si="744"/>
        <v>#N/A</v>
      </c>
      <c r="AO4117" s="261" t="e">
        <f t="shared" si="745"/>
        <v>#N/A</v>
      </c>
      <c r="AP4117" s="261" t="e">
        <f t="shared" si="746"/>
        <v>#N/A</v>
      </c>
      <c r="AQ4117" s="261" t="e">
        <f t="shared" si="747"/>
        <v>#N/A</v>
      </c>
      <c r="BB4117">
        <f t="shared" si="750"/>
        <v>0</v>
      </c>
      <c r="BC4117">
        <f t="shared" si="748"/>
        <v>0</v>
      </c>
      <c r="BD4117" s="28">
        <f t="shared" si="749"/>
        <v>0</v>
      </c>
    </row>
    <row r="4118" spans="37:56" x14ac:dyDescent="0.25">
      <c r="AK4118">
        <v>0</v>
      </c>
      <c r="AL4118" t="e">
        <f t="shared" si="742"/>
        <v>#N/A</v>
      </c>
      <c r="AM4118" t="e">
        <f t="shared" si="743"/>
        <v>#N/A</v>
      </c>
      <c r="AN4118" t="e">
        <f t="shared" si="744"/>
        <v>#N/A</v>
      </c>
      <c r="AO4118" s="261" t="e">
        <f t="shared" si="745"/>
        <v>#N/A</v>
      </c>
      <c r="AP4118" s="261" t="e">
        <f t="shared" si="746"/>
        <v>#N/A</v>
      </c>
      <c r="AQ4118" s="261" t="e">
        <f t="shared" si="747"/>
        <v>#N/A</v>
      </c>
      <c r="BB4118">
        <f t="shared" si="750"/>
        <v>0</v>
      </c>
      <c r="BC4118">
        <f t="shared" si="748"/>
        <v>0</v>
      </c>
      <c r="BD4118" s="28">
        <f t="shared" si="749"/>
        <v>0</v>
      </c>
    </row>
    <row r="4119" spans="37:56" x14ac:dyDescent="0.25">
      <c r="AK4119">
        <v>0</v>
      </c>
      <c r="AL4119" t="e">
        <f t="shared" si="742"/>
        <v>#N/A</v>
      </c>
      <c r="AM4119" t="e">
        <f t="shared" si="743"/>
        <v>#N/A</v>
      </c>
      <c r="AN4119" t="e">
        <f t="shared" si="744"/>
        <v>#N/A</v>
      </c>
      <c r="AO4119" s="261" t="e">
        <f t="shared" si="745"/>
        <v>#N/A</v>
      </c>
      <c r="AP4119" s="261" t="e">
        <f t="shared" si="746"/>
        <v>#N/A</v>
      </c>
      <c r="AQ4119" s="261" t="e">
        <f t="shared" si="747"/>
        <v>#N/A</v>
      </c>
      <c r="BB4119">
        <f t="shared" si="750"/>
        <v>0</v>
      </c>
      <c r="BC4119">
        <f t="shared" si="748"/>
        <v>0</v>
      </c>
      <c r="BD4119" s="28">
        <f t="shared" si="749"/>
        <v>0</v>
      </c>
    </row>
    <row r="4120" spans="37:56" x14ac:dyDescent="0.25">
      <c r="AK4120">
        <v>0</v>
      </c>
      <c r="AL4120" t="e">
        <f t="shared" si="742"/>
        <v>#N/A</v>
      </c>
      <c r="AM4120" t="e">
        <f t="shared" si="743"/>
        <v>#N/A</v>
      </c>
      <c r="AN4120" t="e">
        <f t="shared" si="744"/>
        <v>#N/A</v>
      </c>
      <c r="AO4120" s="261" t="e">
        <f t="shared" si="745"/>
        <v>#N/A</v>
      </c>
      <c r="AP4120" s="261" t="e">
        <f t="shared" si="746"/>
        <v>#N/A</v>
      </c>
      <c r="AQ4120" s="261" t="e">
        <f t="shared" si="747"/>
        <v>#N/A</v>
      </c>
      <c r="BB4120">
        <f t="shared" si="750"/>
        <v>0</v>
      </c>
      <c r="BC4120">
        <f t="shared" si="748"/>
        <v>0</v>
      </c>
      <c r="BD4120" s="28">
        <f t="shared" si="749"/>
        <v>0</v>
      </c>
    </row>
    <row r="4121" spans="37:56" x14ac:dyDescent="0.25">
      <c r="AK4121">
        <v>0</v>
      </c>
      <c r="AL4121" t="e">
        <f t="shared" si="742"/>
        <v>#N/A</v>
      </c>
      <c r="AM4121" t="e">
        <f t="shared" si="743"/>
        <v>#N/A</v>
      </c>
      <c r="AN4121" t="e">
        <f t="shared" si="744"/>
        <v>#N/A</v>
      </c>
      <c r="AO4121" s="261" t="e">
        <f t="shared" si="745"/>
        <v>#N/A</v>
      </c>
      <c r="AP4121" s="261" t="e">
        <f t="shared" si="746"/>
        <v>#N/A</v>
      </c>
      <c r="AQ4121" s="261" t="e">
        <f t="shared" si="747"/>
        <v>#N/A</v>
      </c>
      <c r="BB4121">
        <f t="shared" si="750"/>
        <v>0</v>
      </c>
      <c r="BC4121">
        <f t="shared" si="748"/>
        <v>0</v>
      </c>
      <c r="BD4121" s="28">
        <f t="shared" si="749"/>
        <v>0</v>
      </c>
    </row>
    <row r="4122" spans="37:56" x14ac:dyDescent="0.25">
      <c r="AK4122">
        <v>0</v>
      </c>
      <c r="AL4122" t="e">
        <f t="shared" si="742"/>
        <v>#N/A</v>
      </c>
      <c r="AM4122" t="e">
        <f t="shared" si="743"/>
        <v>#N/A</v>
      </c>
      <c r="AN4122" t="e">
        <f t="shared" si="744"/>
        <v>#N/A</v>
      </c>
      <c r="AO4122" s="261" t="e">
        <f t="shared" si="745"/>
        <v>#N/A</v>
      </c>
      <c r="AP4122" s="261" t="e">
        <f t="shared" si="746"/>
        <v>#N/A</v>
      </c>
      <c r="AQ4122" s="261" t="e">
        <f t="shared" si="747"/>
        <v>#N/A</v>
      </c>
      <c r="BB4122">
        <f t="shared" si="750"/>
        <v>0</v>
      </c>
      <c r="BC4122">
        <f t="shared" si="748"/>
        <v>0</v>
      </c>
      <c r="BD4122" s="28">
        <f t="shared" si="749"/>
        <v>0</v>
      </c>
    </row>
    <row r="4123" spans="37:56" x14ac:dyDescent="0.25">
      <c r="AK4123">
        <v>0</v>
      </c>
      <c r="AL4123" t="e">
        <f t="shared" si="742"/>
        <v>#N/A</v>
      </c>
      <c r="AM4123" t="e">
        <f t="shared" si="743"/>
        <v>#N/A</v>
      </c>
      <c r="AN4123" t="e">
        <f t="shared" si="744"/>
        <v>#N/A</v>
      </c>
      <c r="AO4123" s="261" t="e">
        <f t="shared" si="745"/>
        <v>#N/A</v>
      </c>
      <c r="AP4123" s="261" t="e">
        <f t="shared" si="746"/>
        <v>#N/A</v>
      </c>
      <c r="AQ4123" s="261" t="e">
        <f t="shared" si="747"/>
        <v>#N/A</v>
      </c>
      <c r="BB4123">
        <f t="shared" si="750"/>
        <v>0</v>
      </c>
      <c r="BC4123">
        <f t="shared" si="748"/>
        <v>0</v>
      </c>
      <c r="BD4123" s="28">
        <f t="shared" si="749"/>
        <v>0</v>
      </c>
    </row>
    <row r="4124" spans="37:56" x14ac:dyDescent="0.25">
      <c r="AK4124">
        <v>0</v>
      </c>
      <c r="AL4124" t="e">
        <f t="shared" si="742"/>
        <v>#N/A</v>
      </c>
      <c r="AM4124" t="e">
        <f t="shared" si="743"/>
        <v>#N/A</v>
      </c>
      <c r="AN4124" t="e">
        <f t="shared" si="744"/>
        <v>#N/A</v>
      </c>
      <c r="AO4124" s="261" t="e">
        <f t="shared" si="745"/>
        <v>#N/A</v>
      </c>
      <c r="AP4124" s="261" t="e">
        <f t="shared" si="746"/>
        <v>#N/A</v>
      </c>
      <c r="AQ4124" s="261" t="e">
        <f t="shared" si="747"/>
        <v>#N/A</v>
      </c>
      <c r="BB4124">
        <f t="shared" si="750"/>
        <v>0</v>
      </c>
      <c r="BC4124">
        <f t="shared" si="748"/>
        <v>0</v>
      </c>
      <c r="BD4124" s="28">
        <f t="shared" si="749"/>
        <v>0</v>
      </c>
    </row>
    <row r="4125" spans="37:56" x14ac:dyDescent="0.25">
      <c r="AK4125">
        <v>0</v>
      </c>
      <c r="AL4125" t="e">
        <f t="shared" si="742"/>
        <v>#N/A</v>
      </c>
      <c r="AM4125" t="e">
        <f t="shared" si="743"/>
        <v>#N/A</v>
      </c>
      <c r="AN4125" t="e">
        <f t="shared" si="744"/>
        <v>#N/A</v>
      </c>
      <c r="AO4125" s="261" t="e">
        <f t="shared" si="745"/>
        <v>#N/A</v>
      </c>
      <c r="AP4125" s="261" t="e">
        <f t="shared" si="746"/>
        <v>#N/A</v>
      </c>
      <c r="AQ4125" s="261" t="e">
        <f t="shared" si="747"/>
        <v>#N/A</v>
      </c>
      <c r="BB4125">
        <f t="shared" si="750"/>
        <v>0</v>
      </c>
      <c r="BC4125">
        <f t="shared" si="748"/>
        <v>0</v>
      </c>
      <c r="BD4125" s="28">
        <f t="shared" si="749"/>
        <v>0</v>
      </c>
    </row>
    <row r="4126" spans="37:56" x14ac:dyDescent="0.25">
      <c r="AK4126">
        <v>0</v>
      </c>
      <c r="AL4126" t="e">
        <f t="shared" si="742"/>
        <v>#N/A</v>
      </c>
      <c r="AM4126" t="e">
        <f t="shared" si="743"/>
        <v>#N/A</v>
      </c>
      <c r="AN4126" t="e">
        <f t="shared" si="744"/>
        <v>#N/A</v>
      </c>
      <c r="AO4126" s="261" t="e">
        <f t="shared" si="745"/>
        <v>#N/A</v>
      </c>
      <c r="AP4126" s="261" t="e">
        <f t="shared" si="746"/>
        <v>#N/A</v>
      </c>
      <c r="AQ4126" s="261" t="e">
        <f t="shared" si="747"/>
        <v>#N/A</v>
      </c>
      <c r="BB4126">
        <f t="shared" si="750"/>
        <v>0</v>
      </c>
      <c r="BC4126">
        <f t="shared" si="748"/>
        <v>0</v>
      </c>
      <c r="BD4126" s="28">
        <f t="shared" si="749"/>
        <v>0</v>
      </c>
    </row>
    <row r="4127" spans="37:56" x14ac:dyDescent="0.25">
      <c r="AK4127">
        <v>0</v>
      </c>
      <c r="AL4127" t="e">
        <f t="shared" si="742"/>
        <v>#N/A</v>
      </c>
      <c r="AM4127" t="e">
        <f t="shared" si="743"/>
        <v>#N/A</v>
      </c>
      <c r="AN4127" t="e">
        <f t="shared" si="744"/>
        <v>#N/A</v>
      </c>
      <c r="AO4127" s="261" t="e">
        <f t="shared" si="745"/>
        <v>#N/A</v>
      </c>
      <c r="AP4127" s="261" t="e">
        <f t="shared" si="746"/>
        <v>#N/A</v>
      </c>
      <c r="AQ4127" s="261" t="e">
        <f t="shared" si="747"/>
        <v>#N/A</v>
      </c>
      <c r="BB4127">
        <f t="shared" si="750"/>
        <v>0</v>
      </c>
      <c r="BC4127">
        <f t="shared" si="748"/>
        <v>0</v>
      </c>
      <c r="BD4127" s="28">
        <f t="shared" si="749"/>
        <v>0</v>
      </c>
    </row>
    <row r="4128" spans="37:56" x14ac:dyDescent="0.25">
      <c r="AK4128">
        <v>0</v>
      </c>
      <c r="AL4128" t="e">
        <f t="shared" si="742"/>
        <v>#N/A</v>
      </c>
      <c r="AM4128" t="e">
        <f t="shared" si="743"/>
        <v>#N/A</v>
      </c>
      <c r="AN4128" t="e">
        <f t="shared" si="744"/>
        <v>#N/A</v>
      </c>
      <c r="AO4128" s="261" t="e">
        <f t="shared" si="745"/>
        <v>#N/A</v>
      </c>
      <c r="AP4128" s="261" t="e">
        <f t="shared" si="746"/>
        <v>#N/A</v>
      </c>
      <c r="AQ4128" s="261" t="e">
        <f t="shared" si="747"/>
        <v>#N/A</v>
      </c>
      <c r="BB4128">
        <f t="shared" si="750"/>
        <v>0</v>
      </c>
      <c r="BC4128">
        <f t="shared" si="748"/>
        <v>0</v>
      </c>
      <c r="BD4128" s="28">
        <f t="shared" si="749"/>
        <v>0</v>
      </c>
    </row>
    <row r="4129" spans="37:56" x14ac:dyDescent="0.25">
      <c r="AK4129">
        <v>0</v>
      </c>
      <c r="AL4129" t="e">
        <f t="shared" si="742"/>
        <v>#N/A</v>
      </c>
      <c r="AM4129" t="e">
        <f t="shared" si="743"/>
        <v>#N/A</v>
      </c>
      <c r="AN4129" t="e">
        <f t="shared" si="744"/>
        <v>#N/A</v>
      </c>
      <c r="AO4129" s="261" t="e">
        <f t="shared" si="745"/>
        <v>#N/A</v>
      </c>
      <c r="AP4129" s="261" t="e">
        <f t="shared" si="746"/>
        <v>#N/A</v>
      </c>
      <c r="AQ4129" s="261" t="e">
        <f t="shared" si="747"/>
        <v>#N/A</v>
      </c>
      <c r="BB4129">
        <f t="shared" si="750"/>
        <v>0</v>
      </c>
      <c r="BC4129">
        <f t="shared" si="748"/>
        <v>0</v>
      </c>
      <c r="BD4129" s="28">
        <f t="shared" si="749"/>
        <v>0</v>
      </c>
    </row>
    <row r="4130" spans="37:56" x14ac:dyDescent="0.25">
      <c r="AK4130">
        <v>0</v>
      </c>
      <c r="AL4130" t="e">
        <f t="shared" si="742"/>
        <v>#N/A</v>
      </c>
      <c r="AM4130" t="e">
        <f t="shared" si="743"/>
        <v>#N/A</v>
      </c>
      <c r="AN4130" t="e">
        <f t="shared" si="744"/>
        <v>#N/A</v>
      </c>
      <c r="AO4130" s="261" t="e">
        <f t="shared" si="745"/>
        <v>#N/A</v>
      </c>
      <c r="AP4130" s="261" t="e">
        <f t="shared" si="746"/>
        <v>#N/A</v>
      </c>
      <c r="AQ4130" s="261" t="e">
        <f t="shared" si="747"/>
        <v>#N/A</v>
      </c>
      <c r="BB4130">
        <f t="shared" si="750"/>
        <v>0</v>
      </c>
      <c r="BC4130">
        <f t="shared" si="748"/>
        <v>0</v>
      </c>
      <c r="BD4130" s="28">
        <f t="shared" si="749"/>
        <v>0</v>
      </c>
    </row>
    <row r="4131" spans="37:56" x14ac:dyDescent="0.25">
      <c r="AK4131">
        <v>0</v>
      </c>
      <c r="AL4131" t="e">
        <f t="shared" si="742"/>
        <v>#N/A</v>
      </c>
      <c r="AM4131" t="e">
        <f t="shared" si="743"/>
        <v>#N/A</v>
      </c>
      <c r="AN4131" t="e">
        <f t="shared" si="744"/>
        <v>#N/A</v>
      </c>
      <c r="AO4131" s="261" t="e">
        <f t="shared" si="745"/>
        <v>#N/A</v>
      </c>
      <c r="AP4131" s="261" t="e">
        <f t="shared" si="746"/>
        <v>#N/A</v>
      </c>
      <c r="AQ4131" s="261" t="e">
        <f t="shared" si="747"/>
        <v>#N/A</v>
      </c>
      <c r="BB4131">
        <f t="shared" si="750"/>
        <v>0</v>
      </c>
      <c r="BC4131">
        <f t="shared" si="748"/>
        <v>0</v>
      </c>
      <c r="BD4131" s="28">
        <f t="shared" si="749"/>
        <v>0</v>
      </c>
    </row>
    <row r="4132" spans="37:56" x14ac:dyDescent="0.25">
      <c r="AK4132">
        <v>0</v>
      </c>
      <c r="AL4132" t="e">
        <f t="shared" si="742"/>
        <v>#N/A</v>
      </c>
      <c r="AM4132" t="e">
        <f t="shared" si="743"/>
        <v>#N/A</v>
      </c>
      <c r="AN4132" t="e">
        <f t="shared" si="744"/>
        <v>#N/A</v>
      </c>
      <c r="AO4132" s="261" t="e">
        <f t="shared" si="745"/>
        <v>#N/A</v>
      </c>
      <c r="AP4132" s="261" t="e">
        <f t="shared" si="746"/>
        <v>#N/A</v>
      </c>
      <c r="AQ4132" s="261" t="e">
        <f t="shared" si="747"/>
        <v>#N/A</v>
      </c>
      <c r="BB4132">
        <f t="shared" si="750"/>
        <v>0</v>
      </c>
      <c r="BC4132">
        <f t="shared" si="748"/>
        <v>0</v>
      </c>
      <c r="BD4132" s="28">
        <f t="shared" si="749"/>
        <v>0</v>
      </c>
    </row>
    <row r="4133" spans="37:56" x14ac:dyDescent="0.25">
      <c r="AK4133">
        <v>0</v>
      </c>
      <c r="AL4133" t="e">
        <f t="shared" si="742"/>
        <v>#N/A</v>
      </c>
      <c r="AM4133" t="e">
        <f t="shared" si="743"/>
        <v>#N/A</v>
      </c>
      <c r="AN4133" t="e">
        <f t="shared" si="744"/>
        <v>#N/A</v>
      </c>
      <c r="AO4133" s="261" t="e">
        <f t="shared" si="745"/>
        <v>#N/A</v>
      </c>
      <c r="AP4133" s="261" t="e">
        <f t="shared" si="746"/>
        <v>#N/A</v>
      </c>
      <c r="AQ4133" s="261" t="e">
        <f t="shared" si="747"/>
        <v>#N/A</v>
      </c>
      <c r="BB4133">
        <f t="shared" si="750"/>
        <v>0</v>
      </c>
      <c r="BC4133">
        <f t="shared" si="748"/>
        <v>0</v>
      </c>
      <c r="BD4133" s="28">
        <f t="shared" si="749"/>
        <v>0</v>
      </c>
    </row>
    <row r="4134" spans="37:56" x14ac:dyDescent="0.25">
      <c r="AK4134">
        <v>0</v>
      </c>
      <c r="AL4134" t="e">
        <f t="shared" si="742"/>
        <v>#N/A</v>
      </c>
      <c r="AM4134" t="e">
        <f t="shared" si="743"/>
        <v>#N/A</v>
      </c>
      <c r="AN4134" t="e">
        <f t="shared" si="744"/>
        <v>#N/A</v>
      </c>
      <c r="AO4134" s="261" t="e">
        <f t="shared" si="745"/>
        <v>#N/A</v>
      </c>
      <c r="AP4134" s="261" t="e">
        <f t="shared" si="746"/>
        <v>#N/A</v>
      </c>
      <c r="AQ4134" s="261" t="e">
        <f t="shared" si="747"/>
        <v>#N/A</v>
      </c>
      <c r="BB4134">
        <f t="shared" si="750"/>
        <v>0</v>
      </c>
      <c r="BC4134">
        <f t="shared" si="748"/>
        <v>0</v>
      </c>
      <c r="BD4134" s="28">
        <f t="shared" si="749"/>
        <v>0</v>
      </c>
    </row>
    <row r="4135" spans="37:56" x14ac:dyDescent="0.25">
      <c r="AK4135">
        <v>0</v>
      </c>
      <c r="AL4135" t="e">
        <f t="shared" si="742"/>
        <v>#N/A</v>
      </c>
      <c r="AM4135" t="e">
        <f t="shared" si="743"/>
        <v>#N/A</v>
      </c>
      <c r="AN4135" t="e">
        <f t="shared" si="744"/>
        <v>#N/A</v>
      </c>
      <c r="AO4135" s="261" t="e">
        <f t="shared" si="745"/>
        <v>#N/A</v>
      </c>
      <c r="AP4135" s="261" t="e">
        <f t="shared" si="746"/>
        <v>#N/A</v>
      </c>
      <c r="AQ4135" s="261" t="e">
        <f t="shared" si="747"/>
        <v>#N/A</v>
      </c>
      <c r="BB4135">
        <f t="shared" si="750"/>
        <v>0</v>
      </c>
      <c r="BC4135">
        <f t="shared" si="748"/>
        <v>0</v>
      </c>
      <c r="BD4135" s="28">
        <f t="shared" si="749"/>
        <v>0</v>
      </c>
    </row>
    <row r="4136" spans="37:56" x14ac:dyDescent="0.25">
      <c r="AK4136">
        <v>0</v>
      </c>
      <c r="AL4136" t="e">
        <f t="shared" si="742"/>
        <v>#N/A</v>
      </c>
      <c r="AM4136" t="e">
        <f t="shared" si="743"/>
        <v>#N/A</v>
      </c>
      <c r="AN4136" t="e">
        <f t="shared" si="744"/>
        <v>#N/A</v>
      </c>
      <c r="AO4136" s="261" t="e">
        <f t="shared" si="745"/>
        <v>#N/A</v>
      </c>
      <c r="AP4136" s="261" t="e">
        <f t="shared" si="746"/>
        <v>#N/A</v>
      </c>
      <c r="AQ4136" s="261" t="e">
        <f t="shared" si="747"/>
        <v>#N/A</v>
      </c>
      <c r="BB4136">
        <f t="shared" si="750"/>
        <v>0</v>
      </c>
      <c r="BC4136">
        <f t="shared" si="748"/>
        <v>0</v>
      </c>
      <c r="BD4136" s="28">
        <f t="shared" si="749"/>
        <v>0</v>
      </c>
    </row>
    <row r="4137" spans="37:56" x14ac:dyDescent="0.25">
      <c r="AK4137">
        <v>0</v>
      </c>
      <c r="AL4137" t="e">
        <f t="shared" si="742"/>
        <v>#N/A</v>
      </c>
      <c r="AM4137" t="e">
        <f t="shared" si="743"/>
        <v>#N/A</v>
      </c>
      <c r="AN4137" t="e">
        <f t="shared" si="744"/>
        <v>#N/A</v>
      </c>
      <c r="AO4137" s="261" t="e">
        <f t="shared" si="745"/>
        <v>#N/A</v>
      </c>
      <c r="AP4137" s="261" t="e">
        <f t="shared" si="746"/>
        <v>#N/A</v>
      </c>
      <c r="AQ4137" s="261" t="e">
        <f t="shared" si="747"/>
        <v>#N/A</v>
      </c>
      <c r="BB4137">
        <f t="shared" si="750"/>
        <v>0</v>
      </c>
      <c r="BC4137">
        <f t="shared" si="748"/>
        <v>0</v>
      </c>
      <c r="BD4137" s="28">
        <f t="shared" si="749"/>
        <v>0</v>
      </c>
    </row>
    <row r="4138" spans="37:56" x14ac:dyDescent="0.25">
      <c r="AK4138">
        <v>0</v>
      </c>
      <c r="AL4138" t="e">
        <f t="shared" si="742"/>
        <v>#N/A</v>
      </c>
      <c r="AM4138" t="e">
        <f t="shared" si="743"/>
        <v>#N/A</v>
      </c>
      <c r="AN4138" t="e">
        <f t="shared" si="744"/>
        <v>#N/A</v>
      </c>
      <c r="AO4138" s="261" t="e">
        <f t="shared" si="745"/>
        <v>#N/A</v>
      </c>
      <c r="AP4138" s="261" t="e">
        <f t="shared" si="746"/>
        <v>#N/A</v>
      </c>
      <c r="AQ4138" s="261" t="e">
        <f t="shared" si="747"/>
        <v>#N/A</v>
      </c>
      <c r="BB4138">
        <f t="shared" si="750"/>
        <v>0</v>
      </c>
      <c r="BC4138">
        <f t="shared" si="748"/>
        <v>0</v>
      </c>
      <c r="BD4138" s="28">
        <f t="shared" si="749"/>
        <v>0</v>
      </c>
    </row>
    <row r="4139" spans="37:56" x14ac:dyDescent="0.25">
      <c r="AK4139">
        <v>0</v>
      </c>
      <c r="AL4139" t="e">
        <f t="shared" si="742"/>
        <v>#N/A</v>
      </c>
      <c r="AM4139" t="e">
        <f t="shared" si="743"/>
        <v>#N/A</v>
      </c>
      <c r="AN4139" t="e">
        <f t="shared" si="744"/>
        <v>#N/A</v>
      </c>
      <c r="AO4139" s="261" t="e">
        <f t="shared" si="745"/>
        <v>#N/A</v>
      </c>
      <c r="AP4139" s="261" t="e">
        <f t="shared" si="746"/>
        <v>#N/A</v>
      </c>
      <c r="AQ4139" s="261" t="e">
        <f t="shared" si="747"/>
        <v>#N/A</v>
      </c>
      <c r="BB4139">
        <f t="shared" si="750"/>
        <v>0</v>
      </c>
      <c r="BC4139">
        <f t="shared" si="748"/>
        <v>0</v>
      </c>
      <c r="BD4139" s="28">
        <f t="shared" si="749"/>
        <v>0</v>
      </c>
    </row>
    <row r="4140" spans="37:56" x14ac:dyDescent="0.25">
      <c r="AK4140">
        <v>0</v>
      </c>
      <c r="AL4140" t="e">
        <f t="shared" si="742"/>
        <v>#N/A</v>
      </c>
      <c r="AM4140" t="e">
        <f t="shared" si="743"/>
        <v>#N/A</v>
      </c>
      <c r="AN4140" t="e">
        <f t="shared" si="744"/>
        <v>#N/A</v>
      </c>
      <c r="AO4140" s="261" t="e">
        <f t="shared" si="745"/>
        <v>#N/A</v>
      </c>
      <c r="AP4140" s="261" t="e">
        <f t="shared" si="746"/>
        <v>#N/A</v>
      </c>
      <c r="AQ4140" s="261" t="e">
        <f t="shared" si="747"/>
        <v>#N/A</v>
      </c>
      <c r="BB4140">
        <f t="shared" si="750"/>
        <v>0</v>
      </c>
      <c r="BC4140">
        <f t="shared" si="748"/>
        <v>0</v>
      </c>
      <c r="BD4140" s="28">
        <f t="shared" si="749"/>
        <v>0</v>
      </c>
    </row>
    <row r="4141" spans="37:56" x14ac:dyDescent="0.25">
      <c r="AK4141">
        <v>0</v>
      </c>
      <c r="AL4141" t="e">
        <f t="shared" si="742"/>
        <v>#N/A</v>
      </c>
      <c r="AM4141" t="e">
        <f t="shared" si="743"/>
        <v>#N/A</v>
      </c>
      <c r="AN4141" t="e">
        <f t="shared" si="744"/>
        <v>#N/A</v>
      </c>
      <c r="AO4141" s="261" t="e">
        <f t="shared" si="745"/>
        <v>#N/A</v>
      </c>
      <c r="AP4141" s="261" t="e">
        <f t="shared" si="746"/>
        <v>#N/A</v>
      </c>
      <c r="AQ4141" s="261" t="e">
        <f t="shared" si="747"/>
        <v>#N/A</v>
      </c>
      <c r="BB4141">
        <f t="shared" si="750"/>
        <v>0</v>
      </c>
      <c r="BC4141">
        <f t="shared" si="748"/>
        <v>0</v>
      </c>
      <c r="BD4141" s="28">
        <f t="shared" si="749"/>
        <v>0</v>
      </c>
    </row>
    <row r="4142" spans="37:56" x14ac:dyDescent="0.25">
      <c r="AK4142">
        <v>0</v>
      </c>
      <c r="AL4142" t="e">
        <f t="shared" si="742"/>
        <v>#N/A</v>
      </c>
      <c r="AM4142" t="e">
        <f t="shared" si="743"/>
        <v>#N/A</v>
      </c>
      <c r="AN4142" t="e">
        <f t="shared" si="744"/>
        <v>#N/A</v>
      </c>
      <c r="AO4142" s="261" t="e">
        <f t="shared" si="745"/>
        <v>#N/A</v>
      </c>
      <c r="AP4142" s="261" t="e">
        <f t="shared" si="746"/>
        <v>#N/A</v>
      </c>
      <c r="AQ4142" s="261" t="e">
        <f t="shared" si="747"/>
        <v>#N/A</v>
      </c>
      <c r="BB4142">
        <f t="shared" si="750"/>
        <v>0</v>
      </c>
      <c r="BC4142">
        <f t="shared" si="748"/>
        <v>0</v>
      </c>
      <c r="BD4142" s="28">
        <f t="shared" si="749"/>
        <v>0</v>
      </c>
    </row>
    <row r="4143" spans="37:56" x14ac:dyDescent="0.25">
      <c r="AK4143">
        <v>0</v>
      </c>
      <c r="AL4143" t="e">
        <f t="shared" si="742"/>
        <v>#N/A</v>
      </c>
      <c r="AM4143" t="e">
        <f t="shared" si="743"/>
        <v>#N/A</v>
      </c>
      <c r="AN4143" t="e">
        <f t="shared" si="744"/>
        <v>#N/A</v>
      </c>
      <c r="AO4143" s="261" t="e">
        <f t="shared" si="745"/>
        <v>#N/A</v>
      </c>
      <c r="AP4143" s="261" t="e">
        <f t="shared" si="746"/>
        <v>#N/A</v>
      </c>
      <c r="AQ4143" s="261" t="e">
        <f t="shared" si="747"/>
        <v>#N/A</v>
      </c>
      <c r="BB4143">
        <f t="shared" si="750"/>
        <v>0</v>
      </c>
      <c r="BC4143">
        <f t="shared" si="748"/>
        <v>0</v>
      </c>
      <c r="BD4143" s="28">
        <f t="shared" si="749"/>
        <v>0</v>
      </c>
    </row>
    <row r="4144" spans="37:56" x14ac:dyDescent="0.25">
      <c r="AK4144">
        <v>0</v>
      </c>
      <c r="AL4144" t="e">
        <f t="shared" si="742"/>
        <v>#N/A</v>
      </c>
      <c r="AM4144" t="e">
        <f t="shared" si="743"/>
        <v>#N/A</v>
      </c>
      <c r="AN4144" t="e">
        <f t="shared" si="744"/>
        <v>#N/A</v>
      </c>
      <c r="AO4144" s="261" t="e">
        <f t="shared" si="745"/>
        <v>#N/A</v>
      </c>
      <c r="AP4144" s="261" t="e">
        <f t="shared" si="746"/>
        <v>#N/A</v>
      </c>
      <c r="AQ4144" s="261" t="e">
        <f t="shared" si="747"/>
        <v>#N/A</v>
      </c>
      <c r="BB4144">
        <f t="shared" si="750"/>
        <v>0</v>
      </c>
      <c r="BC4144">
        <f t="shared" si="748"/>
        <v>0</v>
      </c>
      <c r="BD4144" s="28">
        <f t="shared" si="749"/>
        <v>0</v>
      </c>
    </row>
    <row r="4145" spans="37:56" x14ac:dyDescent="0.25">
      <c r="AK4145">
        <v>0</v>
      </c>
      <c r="AL4145" t="e">
        <f t="shared" si="742"/>
        <v>#N/A</v>
      </c>
      <c r="AM4145" t="e">
        <f t="shared" si="743"/>
        <v>#N/A</v>
      </c>
      <c r="AN4145" t="e">
        <f t="shared" si="744"/>
        <v>#N/A</v>
      </c>
      <c r="AO4145" s="261" t="e">
        <f t="shared" si="745"/>
        <v>#N/A</v>
      </c>
      <c r="AP4145" s="261" t="e">
        <f t="shared" si="746"/>
        <v>#N/A</v>
      </c>
      <c r="AQ4145" s="261" t="e">
        <f t="shared" si="747"/>
        <v>#N/A</v>
      </c>
      <c r="BB4145">
        <f t="shared" si="750"/>
        <v>0</v>
      </c>
      <c r="BC4145">
        <f t="shared" si="748"/>
        <v>0</v>
      </c>
      <c r="BD4145" s="28">
        <f t="shared" si="749"/>
        <v>0</v>
      </c>
    </row>
    <row r="4146" spans="37:56" x14ac:dyDescent="0.25">
      <c r="AK4146">
        <v>0</v>
      </c>
      <c r="AL4146" t="e">
        <f t="shared" si="742"/>
        <v>#N/A</v>
      </c>
      <c r="AM4146" t="e">
        <f t="shared" si="743"/>
        <v>#N/A</v>
      </c>
      <c r="AN4146" t="e">
        <f t="shared" si="744"/>
        <v>#N/A</v>
      </c>
      <c r="AO4146" s="261" t="e">
        <f t="shared" si="745"/>
        <v>#N/A</v>
      </c>
      <c r="AP4146" s="261" t="e">
        <f t="shared" si="746"/>
        <v>#N/A</v>
      </c>
      <c r="AQ4146" s="261" t="e">
        <f t="shared" si="747"/>
        <v>#N/A</v>
      </c>
      <c r="BB4146">
        <f t="shared" si="750"/>
        <v>0</v>
      </c>
      <c r="BC4146">
        <f t="shared" si="748"/>
        <v>0</v>
      </c>
      <c r="BD4146" s="28">
        <f t="shared" si="749"/>
        <v>0</v>
      </c>
    </row>
    <row r="4147" spans="37:56" x14ac:dyDescent="0.25">
      <c r="AK4147">
        <v>0</v>
      </c>
      <c r="AL4147" t="e">
        <f t="shared" si="742"/>
        <v>#N/A</v>
      </c>
      <c r="AM4147" t="e">
        <f t="shared" si="743"/>
        <v>#N/A</v>
      </c>
      <c r="AN4147" t="e">
        <f t="shared" si="744"/>
        <v>#N/A</v>
      </c>
      <c r="AO4147" s="261" t="e">
        <f t="shared" si="745"/>
        <v>#N/A</v>
      </c>
      <c r="AP4147" s="261" t="e">
        <f t="shared" si="746"/>
        <v>#N/A</v>
      </c>
      <c r="AQ4147" s="261" t="e">
        <f t="shared" si="747"/>
        <v>#N/A</v>
      </c>
      <c r="BB4147">
        <f t="shared" si="750"/>
        <v>0</v>
      </c>
      <c r="BC4147">
        <f t="shared" si="748"/>
        <v>0</v>
      </c>
      <c r="BD4147" s="28">
        <f t="shared" si="749"/>
        <v>0</v>
      </c>
    </row>
    <row r="4148" spans="37:56" x14ac:dyDescent="0.25">
      <c r="AK4148">
        <v>0</v>
      </c>
      <c r="AL4148" t="e">
        <f t="shared" si="742"/>
        <v>#N/A</v>
      </c>
      <c r="AM4148" t="e">
        <f t="shared" si="743"/>
        <v>#N/A</v>
      </c>
      <c r="AN4148" t="e">
        <f t="shared" si="744"/>
        <v>#N/A</v>
      </c>
      <c r="AO4148" s="261" t="e">
        <f t="shared" si="745"/>
        <v>#N/A</v>
      </c>
      <c r="AP4148" s="261" t="e">
        <f t="shared" si="746"/>
        <v>#N/A</v>
      </c>
      <c r="AQ4148" s="261" t="e">
        <f t="shared" si="747"/>
        <v>#N/A</v>
      </c>
      <c r="BB4148">
        <f t="shared" si="750"/>
        <v>0</v>
      </c>
      <c r="BC4148">
        <f t="shared" si="748"/>
        <v>0</v>
      </c>
      <c r="BD4148" s="28">
        <f t="shared" si="749"/>
        <v>0</v>
      </c>
    </row>
    <row r="4149" spans="37:56" x14ac:dyDescent="0.25">
      <c r="AK4149">
        <v>0</v>
      </c>
      <c r="AL4149" t="e">
        <f t="shared" si="742"/>
        <v>#N/A</v>
      </c>
      <c r="AM4149" t="e">
        <f t="shared" si="743"/>
        <v>#N/A</v>
      </c>
      <c r="AN4149" t="e">
        <f t="shared" si="744"/>
        <v>#N/A</v>
      </c>
      <c r="AO4149" s="261" t="e">
        <f t="shared" si="745"/>
        <v>#N/A</v>
      </c>
      <c r="AP4149" s="261" t="e">
        <f t="shared" si="746"/>
        <v>#N/A</v>
      </c>
      <c r="AQ4149" s="261" t="e">
        <f t="shared" si="747"/>
        <v>#N/A</v>
      </c>
      <c r="BB4149">
        <f t="shared" si="750"/>
        <v>0</v>
      </c>
      <c r="BC4149">
        <f t="shared" si="748"/>
        <v>0</v>
      </c>
      <c r="BD4149" s="28">
        <f t="shared" si="749"/>
        <v>0</v>
      </c>
    </row>
    <row r="4150" spans="37:56" x14ac:dyDescent="0.25">
      <c r="AK4150">
        <v>0</v>
      </c>
      <c r="AL4150" t="e">
        <f t="shared" si="742"/>
        <v>#N/A</v>
      </c>
      <c r="AM4150" t="e">
        <f t="shared" si="743"/>
        <v>#N/A</v>
      </c>
      <c r="AN4150" t="e">
        <f t="shared" si="744"/>
        <v>#N/A</v>
      </c>
      <c r="AO4150" s="261" t="e">
        <f t="shared" si="745"/>
        <v>#N/A</v>
      </c>
      <c r="AP4150" s="261" t="e">
        <f t="shared" si="746"/>
        <v>#N/A</v>
      </c>
      <c r="AQ4150" s="261" t="e">
        <f t="shared" si="747"/>
        <v>#N/A</v>
      </c>
      <c r="BB4150">
        <f t="shared" si="750"/>
        <v>0</v>
      </c>
      <c r="BC4150">
        <f t="shared" si="748"/>
        <v>0</v>
      </c>
      <c r="BD4150" s="28">
        <f t="shared" si="749"/>
        <v>0</v>
      </c>
    </row>
    <row r="4151" spans="37:56" x14ac:dyDescent="0.25">
      <c r="AK4151">
        <v>0</v>
      </c>
      <c r="AL4151" t="e">
        <f t="shared" si="742"/>
        <v>#N/A</v>
      </c>
      <c r="AM4151" t="e">
        <f t="shared" si="743"/>
        <v>#N/A</v>
      </c>
      <c r="AN4151" t="e">
        <f t="shared" si="744"/>
        <v>#N/A</v>
      </c>
      <c r="AO4151" s="261" t="e">
        <f t="shared" si="745"/>
        <v>#N/A</v>
      </c>
      <c r="AP4151" s="261" t="e">
        <f t="shared" si="746"/>
        <v>#N/A</v>
      </c>
      <c r="AQ4151" s="261" t="e">
        <f t="shared" si="747"/>
        <v>#N/A</v>
      </c>
      <c r="BB4151">
        <f t="shared" si="750"/>
        <v>0</v>
      </c>
      <c r="BC4151">
        <f t="shared" si="748"/>
        <v>0</v>
      </c>
      <c r="BD4151" s="28">
        <f t="shared" si="749"/>
        <v>0</v>
      </c>
    </row>
    <row r="4152" spans="37:56" x14ac:dyDescent="0.25">
      <c r="AK4152">
        <v>0</v>
      </c>
      <c r="AL4152" t="e">
        <f t="shared" si="742"/>
        <v>#N/A</v>
      </c>
      <c r="AM4152" t="e">
        <f t="shared" si="743"/>
        <v>#N/A</v>
      </c>
      <c r="AN4152" t="e">
        <f t="shared" si="744"/>
        <v>#N/A</v>
      </c>
      <c r="AO4152" s="261" t="e">
        <f t="shared" si="745"/>
        <v>#N/A</v>
      </c>
      <c r="AP4152" s="261" t="e">
        <f t="shared" si="746"/>
        <v>#N/A</v>
      </c>
      <c r="AQ4152" s="261" t="e">
        <f t="shared" si="747"/>
        <v>#N/A</v>
      </c>
      <c r="BB4152">
        <f t="shared" si="750"/>
        <v>0</v>
      </c>
      <c r="BC4152">
        <f t="shared" si="748"/>
        <v>0</v>
      </c>
      <c r="BD4152" s="28">
        <f t="shared" si="749"/>
        <v>0</v>
      </c>
    </row>
    <row r="4153" spans="37:56" x14ac:dyDescent="0.25">
      <c r="AK4153">
        <v>0</v>
      </c>
      <c r="AL4153" t="e">
        <f t="shared" si="742"/>
        <v>#N/A</v>
      </c>
      <c r="AM4153" t="e">
        <f t="shared" si="743"/>
        <v>#N/A</v>
      </c>
      <c r="AN4153" t="e">
        <f t="shared" si="744"/>
        <v>#N/A</v>
      </c>
      <c r="AO4153" s="261" t="e">
        <f t="shared" si="745"/>
        <v>#N/A</v>
      </c>
      <c r="AP4153" s="261" t="e">
        <f t="shared" si="746"/>
        <v>#N/A</v>
      </c>
      <c r="AQ4153" s="261" t="e">
        <f t="shared" si="747"/>
        <v>#N/A</v>
      </c>
      <c r="BB4153">
        <f t="shared" si="750"/>
        <v>0</v>
      </c>
      <c r="BC4153">
        <f t="shared" si="748"/>
        <v>0</v>
      </c>
      <c r="BD4153" s="28">
        <f t="shared" si="749"/>
        <v>0</v>
      </c>
    </row>
    <row r="4154" spans="37:56" x14ac:dyDescent="0.25">
      <c r="AK4154">
        <v>0</v>
      </c>
      <c r="AL4154" t="e">
        <f t="shared" si="742"/>
        <v>#N/A</v>
      </c>
      <c r="AM4154" t="e">
        <f t="shared" si="743"/>
        <v>#N/A</v>
      </c>
      <c r="AN4154" t="e">
        <f t="shared" si="744"/>
        <v>#N/A</v>
      </c>
      <c r="AO4154" s="261" t="e">
        <f t="shared" si="745"/>
        <v>#N/A</v>
      </c>
      <c r="AP4154" s="261" t="e">
        <f t="shared" si="746"/>
        <v>#N/A</v>
      </c>
      <c r="AQ4154" s="261" t="e">
        <f t="shared" si="747"/>
        <v>#N/A</v>
      </c>
      <c r="BB4154">
        <f t="shared" si="750"/>
        <v>0</v>
      </c>
      <c r="BC4154">
        <f t="shared" si="748"/>
        <v>0</v>
      </c>
      <c r="BD4154" s="28">
        <f t="shared" si="749"/>
        <v>0</v>
      </c>
    </row>
    <row r="4155" spans="37:56" x14ac:dyDescent="0.25">
      <c r="AK4155">
        <v>0</v>
      </c>
      <c r="AL4155" t="e">
        <f t="shared" si="742"/>
        <v>#N/A</v>
      </c>
      <c r="AM4155" t="e">
        <f t="shared" si="743"/>
        <v>#N/A</v>
      </c>
      <c r="AN4155" t="e">
        <f t="shared" si="744"/>
        <v>#N/A</v>
      </c>
      <c r="AO4155" s="261" t="e">
        <f t="shared" si="745"/>
        <v>#N/A</v>
      </c>
      <c r="AP4155" s="261" t="e">
        <f t="shared" si="746"/>
        <v>#N/A</v>
      </c>
      <c r="AQ4155" s="261" t="e">
        <f t="shared" si="747"/>
        <v>#N/A</v>
      </c>
      <c r="BB4155">
        <f t="shared" si="750"/>
        <v>0</v>
      </c>
      <c r="BC4155">
        <f t="shared" si="748"/>
        <v>0</v>
      </c>
      <c r="BD4155" s="28">
        <f t="shared" si="749"/>
        <v>0</v>
      </c>
    </row>
    <row r="4156" spans="37:56" x14ac:dyDescent="0.25">
      <c r="AK4156">
        <v>0</v>
      </c>
      <c r="AL4156" t="e">
        <f t="shared" si="742"/>
        <v>#N/A</v>
      </c>
      <c r="AM4156" t="e">
        <f t="shared" si="743"/>
        <v>#N/A</v>
      </c>
      <c r="AN4156" t="e">
        <f t="shared" si="744"/>
        <v>#N/A</v>
      </c>
      <c r="AO4156" s="261" t="e">
        <f t="shared" si="745"/>
        <v>#N/A</v>
      </c>
      <c r="AP4156" s="261" t="e">
        <f t="shared" si="746"/>
        <v>#N/A</v>
      </c>
      <c r="AQ4156" s="261" t="e">
        <f t="shared" si="747"/>
        <v>#N/A</v>
      </c>
      <c r="BB4156">
        <f t="shared" si="750"/>
        <v>0</v>
      </c>
      <c r="BC4156">
        <f t="shared" si="748"/>
        <v>0</v>
      </c>
      <c r="BD4156" s="28">
        <f t="shared" si="749"/>
        <v>0</v>
      </c>
    </row>
    <row r="4157" spans="37:56" x14ac:dyDescent="0.25">
      <c r="AK4157">
        <v>0</v>
      </c>
      <c r="AL4157" t="e">
        <f t="shared" si="742"/>
        <v>#N/A</v>
      </c>
      <c r="AM4157" t="e">
        <f t="shared" si="743"/>
        <v>#N/A</v>
      </c>
      <c r="AN4157" t="e">
        <f t="shared" si="744"/>
        <v>#N/A</v>
      </c>
      <c r="AO4157" s="261" t="e">
        <f t="shared" si="745"/>
        <v>#N/A</v>
      </c>
      <c r="AP4157" s="261" t="e">
        <f t="shared" si="746"/>
        <v>#N/A</v>
      </c>
      <c r="AQ4157" s="261" t="e">
        <f t="shared" si="747"/>
        <v>#N/A</v>
      </c>
      <c r="BB4157">
        <f t="shared" si="750"/>
        <v>0</v>
      </c>
      <c r="BC4157">
        <f t="shared" si="748"/>
        <v>0</v>
      </c>
      <c r="BD4157" s="28">
        <f t="shared" si="749"/>
        <v>0</v>
      </c>
    </row>
    <row r="4158" spans="37:56" x14ac:dyDescent="0.25">
      <c r="AK4158">
        <v>0</v>
      </c>
      <c r="AL4158" t="e">
        <f t="shared" si="742"/>
        <v>#N/A</v>
      </c>
      <c r="AM4158" t="e">
        <f t="shared" si="743"/>
        <v>#N/A</v>
      </c>
      <c r="AN4158" t="e">
        <f t="shared" si="744"/>
        <v>#N/A</v>
      </c>
      <c r="AO4158" s="261" t="e">
        <f t="shared" si="745"/>
        <v>#N/A</v>
      </c>
      <c r="AP4158" s="261" t="e">
        <f t="shared" si="746"/>
        <v>#N/A</v>
      </c>
      <c r="AQ4158" s="261" t="e">
        <f t="shared" si="747"/>
        <v>#N/A</v>
      </c>
      <c r="BB4158">
        <f t="shared" si="750"/>
        <v>0</v>
      </c>
      <c r="BC4158">
        <f t="shared" si="748"/>
        <v>0</v>
      </c>
      <c r="BD4158" s="28">
        <f t="shared" si="749"/>
        <v>0</v>
      </c>
    </row>
    <row r="4159" spans="37:56" x14ac:dyDescent="0.25">
      <c r="AK4159">
        <v>0</v>
      </c>
      <c r="AL4159" t="e">
        <f t="shared" si="742"/>
        <v>#N/A</v>
      </c>
      <c r="AM4159" t="e">
        <f t="shared" si="743"/>
        <v>#N/A</v>
      </c>
      <c r="AN4159" t="e">
        <f t="shared" si="744"/>
        <v>#N/A</v>
      </c>
      <c r="AO4159" s="261" t="e">
        <f t="shared" si="745"/>
        <v>#N/A</v>
      </c>
      <c r="AP4159" s="261" t="e">
        <f t="shared" si="746"/>
        <v>#N/A</v>
      </c>
      <c r="AQ4159" s="261" t="e">
        <f t="shared" si="747"/>
        <v>#N/A</v>
      </c>
      <c r="BB4159">
        <f t="shared" si="750"/>
        <v>0</v>
      </c>
      <c r="BC4159">
        <f t="shared" si="748"/>
        <v>0</v>
      </c>
      <c r="BD4159" s="28">
        <f t="shared" si="749"/>
        <v>0</v>
      </c>
    </row>
    <row r="4160" spans="37:56" x14ac:dyDescent="0.25">
      <c r="AK4160">
        <v>0</v>
      </c>
      <c r="AL4160" t="e">
        <f t="shared" si="742"/>
        <v>#N/A</v>
      </c>
      <c r="AM4160" t="e">
        <f t="shared" si="743"/>
        <v>#N/A</v>
      </c>
      <c r="AN4160" t="e">
        <f t="shared" si="744"/>
        <v>#N/A</v>
      </c>
      <c r="AO4160" s="261" t="e">
        <f t="shared" si="745"/>
        <v>#N/A</v>
      </c>
      <c r="AP4160" s="261" t="e">
        <f t="shared" si="746"/>
        <v>#N/A</v>
      </c>
      <c r="AQ4160" s="261" t="e">
        <f t="shared" si="747"/>
        <v>#N/A</v>
      </c>
      <c r="BB4160">
        <f t="shared" si="750"/>
        <v>0</v>
      </c>
      <c r="BC4160">
        <f t="shared" si="748"/>
        <v>0</v>
      </c>
      <c r="BD4160" s="28">
        <f t="shared" si="749"/>
        <v>0</v>
      </c>
    </row>
    <row r="4161" spans="37:56" x14ac:dyDescent="0.25">
      <c r="AK4161">
        <v>0</v>
      </c>
      <c r="AL4161" t="e">
        <f t="shared" si="742"/>
        <v>#N/A</v>
      </c>
      <c r="AM4161" t="e">
        <f t="shared" si="743"/>
        <v>#N/A</v>
      </c>
      <c r="AN4161" t="e">
        <f t="shared" si="744"/>
        <v>#N/A</v>
      </c>
      <c r="AO4161" s="261" t="e">
        <f t="shared" si="745"/>
        <v>#N/A</v>
      </c>
      <c r="AP4161" s="261" t="e">
        <f t="shared" si="746"/>
        <v>#N/A</v>
      </c>
      <c r="AQ4161" s="261" t="e">
        <f t="shared" si="747"/>
        <v>#N/A</v>
      </c>
      <c r="BB4161">
        <f t="shared" si="750"/>
        <v>0</v>
      </c>
      <c r="BC4161">
        <f t="shared" si="748"/>
        <v>0</v>
      </c>
      <c r="BD4161" s="28">
        <f t="shared" si="749"/>
        <v>0</v>
      </c>
    </row>
    <row r="4162" spans="37:56" x14ac:dyDescent="0.25">
      <c r="AK4162">
        <v>0</v>
      </c>
      <c r="AL4162" t="e">
        <f t="shared" si="742"/>
        <v>#N/A</v>
      </c>
      <c r="AM4162" t="e">
        <f t="shared" si="743"/>
        <v>#N/A</v>
      </c>
      <c r="AN4162" t="e">
        <f t="shared" si="744"/>
        <v>#N/A</v>
      </c>
      <c r="AO4162" s="261" t="e">
        <f t="shared" si="745"/>
        <v>#N/A</v>
      </c>
      <c r="AP4162" s="261" t="e">
        <f t="shared" si="746"/>
        <v>#N/A</v>
      </c>
      <c r="AQ4162" s="261" t="e">
        <f t="shared" si="747"/>
        <v>#N/A</v>
      </c>
      <c r="BB4162">
        <f t="shared" si="750"/>
        <v>0</v>
      </c>
      <c r="BC4162">
        <f t="shared" si="748"/>
        <v>0</v>
      </c>
      <c r="BD4162" s="28">
        <f t="shared" si="749"/>
        <v>0</v>
      </c>
    </row>
    <row r="4163" spans="37:56" x14ac:dyDescent="0.25">
      <c r="AK4163">
        <v>0</v>
      </c>
      <c r="AL4163" t="e">
        <f t="shared" ref="AL4163:AL4226" si="751">_xlfn.XLOOKUP(AK4163,A:A,F:F)</f>
        <v>#N/A</v>
      </c>
      <c r="AM4163" t="e">
        <f t="shared" ref="AM4163:AM4226" si="752">_xlfn.XLOOKUP(AK4163,A:A,J:J)</f>
        <v>#N/A</v>
      </c>
      <c r="AN4163" t="e">
        <f t="shared" ref="AN4163:AN4226" si="753">_xlfn.XLOOKUP(AK4163,A:A,M:M)+_xlfn.XLOOKUP(AK4163,A:A,N:N)</f>
        <v>#N/A</v>
      </c>
      <c r="AO4163" s="261" t="e">
        <f t="shared" ref="AO4163:AO4226" si="754">_xlfn.XLOOKUP(AK4163,A:A,AG:AG)</f>
        <v>#N/A</v>
      </c>
      <c r="AP4163" s="261" t="e">
        <f t="shared" ref="AP4163:AP4226" si="755">_xlfn.XLOOKUP(AK4163,A:A,AD:AD)</f>
        <v>#N/A</v>
      </c>
      <c r="AQ4163" s="261" t="e">
        <f t="shared" ref="AQ4163:AQ4226" si="756">_xlfn.XLOOKUP(AK4163,A:A,AE:AE)</f>
        <v>#N/A</v>
      </c>
      <c r="BB4163">
        <f t="shared" si="750"/>
        <v>0</v>
      </c>
      <c r="BC4163">
        <f t="shared" ref="BC4163:BC4226" si="757">_xlfn.XLOOKUP(BA4163,A:A,J:J)</f>
        <v>0</v>
      </c>
      <c r="BD4163" s="28">
        <f t="shared" ref="BD4163:BD4226" si="758">_xlfn.XLOOKUP(BA4163,A:A,M:M)+_xlfn.XLOOKUP(BA4163,A:A,N:N)</f>
        <v>0</v>
      </c>
    </row>
    <row r="4164" spans="37:56" x14ac:dyDescent="0.25">
      <c r="AK4164">
        <v>0</v>
      </c>
      <c r="AL4164" t="e">
        <f t="shared" si="751"/>
        <v>#N/A</v>
      </c>
      <c r="AM4164" t="e">
        <f t="shared" si="752"/>
        <v>#N/A</v>
      </c>
      <c r="AN4164" t="e">
        <f t="shared" si="753"/>
        <v>#N/A</v>
      </c>
      <c r="AO4164" s="261" t="e">
        <f t="shared" si="754"/>
        <v>#N/A</v>
      </c>
      <c r="AP4164" s="261" t="e">
        <f t="shared" si="755"/>
        <v>#N/A</v>
      </c>
      <c r="AQ4164" s="261" t="e">
        <f t="shared" si="756"/>
        <v>#N/A</v>
      </c>
      <c r="BB4164">
        <f t="shared" si="750"/>
        <v>0</v>
      </c>
      <c r="BC4164">
        <f t="shared" si="757"/>
        <v>0</v>
      </c>
      <c r="BD4164" s="28">
        <f t="shared" si="758"/>
        <v>0</v>
      </c>
    </row>
    <row r="4165" spans="37:56" x14ac:dyDescent="0.25">
      <c r="AK4165">
        <v>0</v>
      </c>
      <c r="AL4165" t="e">
        <f t="shared" si="751"/>
        <v>#N/A</v>
      </c>
      <c r="AM4165" t="e">
        <f t="shared" si="752"/>
        <v>#N/A</v>
      </c>
      <c r="AN4165" t="e">
        <f t="shared" si="753"/>
        <v>#N/A</v>
      </c>
      <c r="AO4165" s="261" t="e">
        <f t="shared" si="754"/>
        <v>#N/A</v>
      </c>
      <c r="AP4165" s="261" t="e">
        <f t="shared" si="755"/>
        <v>#N/A</v>
      </c>
      <c r="AQ4165" s="261" t="e">
        <f t="shared" si="756"/>
        <v>#N/A</v>
      </c>
      <c r="BB4165">
        <f t="shared" si="750"/>
        <v>0</v>
      </c>
      <c r="BC4165">
        <f t="shared" si="757"/>
        <v>0</v>
      </c>
      <c r="BD4165" s="28">
        <f t="shared" si="758"/>
        <v>0</v>
      </c>
    </row>
    <row r="4166" spans="37:56" x14ac:dyDescent="0.25">
      <c r="AK4166">
        <v>0</v>
      </c>
      <c r="AL4166" t="e">
        <f t="shared" si="751"/>
        <v>#N/A</v>
      </c>
      <c r="AM4166" t="e">
        <f t="shared" si="752"/>
        <v>#N/A</v>
      </c>
      <c r="AN4166" t="e">
        <f t="shared" si="753"/>
        <v>#N/A</v>
      </c>
      <c r="AO4166" s="261" t="e">
        <f t="shared" si="754"/>
        <v>#N/A</v>
      </c>
      <c r="AP4166" s="261" t="e">
        <f t="shared" si="755"/>
        <v>#N/A</v>
      </c>
      <c r="AQ4166" s="261" t="e">
        <f t="shared" si="756"/>
        <v>#N/A</v>
      </c>
      <c r="BB4166">
        <f t="shared" ref="BB4166:BB4229" si="759">_xlfn.XLOOKUP(BA4166,A:A,E:E)</f>
        <v>0</v>
      </c>
      <c r="BC4166">
        <f t="shared" si="757"/>
        <v>0</v>
      </c>
      <c r="BD4166" s="28">
        <f t="shared" si="758"/>
        <v>0</v>
      </c>
    </row>
    <row r="4167" spans="37:56" x14ac:dyDescent="0.25">
      <c r="AK4167">
        <v>0</v>
      </c>
      <c r="AL4167" t="e">
        <f t="shared" si="751"/>
        <v>#N/A</v>
      </c>
      <c r="AM4167" t="e">
        <f t="shared" si="752"/>
        <v>#N/A</v>
      </c>
      <c r="AN4167" t="e">
        <f t="shared" si="753"/>
        <v>#N/A</v>
      </c>
      <c r="AO4167" s="261" t="e">
        <f t="shared" si="754"/>
        <v>#N/A</v>
      </c>
      <c r="AP4167" s="261" t="e">
        <f t="shared" si="755"/>
        <v>#N/A</v>
      </c>
      <c r="AQ4167" s="261" t="e">
        <f t="shared" si="756"/>
        <v>#N/A</v>
      </c>
      <c r="BB4167">
        <f t="shared" si="759"/>
        <v>0</v>
      </c>
      <c r="BC4167">
        <f t="shared" si="757"/>
        <v>0</v>
      </c>
      <c r="BD4167" s="28">
        <f t="shared" si="758"/>
        <v>0</v>
      </c>
    </row>
    <row r="4168" spans="37:56" x14ac:dyDescent="0.25">
      <c r="AK4168">
        <v>0</v>
      </c>
      <c r="AL4168" t="e">
        <f t="shared" si="751"/>
        <v>#N/A</v>
      </c>
      <c r="AM4168" t="e">
        <f t="shared" si="752"/>
        <v>#N/A</v>
      </c>
      <c r="AN4168" t="e">
        <f t="shared" si="753"/>
        <v>#N/A</v>
      </c>
      <c r="AO4168" s="261" t="e">
        <f t="shared" si="754"/>
        <v>#N/A</v>
      </c>
      <c r="AP4168" s="261" t="e">
        <f t="shared" si="755"/>
        <v>#N/A</v>
      </c>
      <c r="AQ4168" s="261" t="e">
        <f t="shared" si="756"/>
        <v>#N/A</v>
      </c>
      <c r="BB4168">
        <f t="shared" si="759"/>
        <v>0</v>
      </c>
      <c r="BC4168">
        <f t="shared" si="757"/>
        <v>0</v>
      </c>
      <c r="BD4168" s="28">
        <f t="shared" si="758"/>
        <v>0</v>
      </c>
    </row>
    <row r="4169" spans="37:56" x14ac:dyDescent="0.25">
      <c r="AK4169">
        <v>0</v>
      </c>
      <c r="AL4169" t="e">
        <f t="shared" si="751"/>
        <v>#N/A</v>
      </c>
      <c r="AM4169" t="e">
        <f t="shared" si="752"/>
        <v>#N/A</v>
      </c>
      <c r="AN4169" t="e">
        <f t="shared" si="753"/>
        <v>#N/A</v>
      </c>
      <c r="AO4169" s="261" t="e">
        <f t="shared" si="754"/>
        <v>#N/A</v>
      </c>
      <c r="AP4169" s="261" t="e">
        <f t="shared" si="755"/>
        <v>#N/A</v>
      </c>
      <c r="AQ4169" s="261" t="e">
        <f t="shared" si="756"/>
        <v>#N/A</v>
      </c>
      <c r="BB4169">
        <f t="shared" si="759"/>
        <v>0</v>
      </c>
      <c r="BC4169">
        <f t="shared" si="757"/>
        <v>0</v>
      </c>
      <c r="BD4169" s="28">
        <f t="shared" si="758"/>
        <v>0</v>
      </c>
    </row>
    <row r="4170" spans="37:56" x14ac:dyDescent="0.25">
      <c r="AK4170">
        <v>0</v>
      </c>
      <c r="AL4170" t="e">
        <f t="shared" si="751"/>
        <v>#N/A</v>
      </c>
      <c r="AM4170" t="e">
        <f t="shared" si="752"/>
        <v>#N/A</v>
      </c>
      <c r="AN4170" t="e">
        <f t="shared" si="753"/>
        <v>#N/A</v>
      </c>
      <c r="AO4170" s="261" t="e">
        <f t="shared" si="754"/>
        <v>#N/A</v>
      </c>
      <c r="AP4170" s="261" t="e">
        <f t="shared" si="755"/>
        <v>#N/A</v>
      </c>
      <c r="AQ4170" s="261" t="e">
        <f t="shared" si="756"/>
        <v>#N/A</v>
      </c>
      <c r="BB4170">
        <f t="shared" si="759"/>
        <v>0</v>
      </c>
      <c r="BC4170">
        <f t="shared" si="757"/>
        <v>0</v>
      </c>
      <c r="BD4170" s="28">
        <f t="shared" si="758"/>
        <v>0</v>
      </c>
    </row>
    <row r="4171" spans="37:56" x14ac:dyDescent="0.25">
      <c r="AK4171">
        <v>0</v>
      </c>
      <c r="AL4171" t="e">
        <f t="shared" si="751"/>
        <v>#N/A</v>
      </c>
      <c r="AM4171" t="e">
        <f t="shared" si="752"/>
        <v>#N/A</v>
      </c>
      <c r="AN4171" t="e">
        <f t="shared" si="753"/>
        <v>#N/A</v>
      </c>
      <c r="AO4171" s="261" t="e">
        <f t="shared" si="754"/>
        <v>#N/A</v>
      </c>
      <c r="AP4171" s="261" t="e">
        <f t="shared" si="755"/>
        <v>#N/A</v>
      </c>
      <c r="AQ4171" s="261" t="e">
        <f t="shared" si="756"/>
        <v>#N/A</v>
      </c>
      <c r="BB4171">
        <f t="shared" si="759"/>
        <v>0</v>
      </c>
      <c r="BC4171">
        <f t="shared" si="757"/>
        <v>0</v>
      </c>
      <c r="BD4171" s="28">
        <f t="shared" si="758"/>
        <v>0</v>
      </c>
    </row>
    <row r="4172" spans="37:56" x14ac:dyDescent="0.25">
      <c r="AK4172">
        <v>0</v>
      </c>
      <c r="AL4172" t="e">
        <f t="shared" si="751"/>
        <v>#N/A</v>
      </c>
      <c r="AM4172" t="e">
        <f t="shared" si="752"/>
        <v>#N/A</v>
      </c>
      <c r="AN4172" t="e">
        <f t="shared" si="753"/>
        <v>#N/A</v>
      </c>
      <c r="AO4172" s="261" t="e">
        <f t="shared" si="754"/>
        <v>#N/A</v>
      </c>
      <c r="AP4172" s="261" t="e">
        <f t="shared" si="755"/>
        <v>#N/A</v>
      </c>
      <c r="AQ4172" s="261" t="e">
        <f t="shared" si="756"/>
        <v>#N/A</v>
      </c>
      <c r="BB4172">
        <f t="shared" si="759"/>
        <v>0</v>
      </c>
      <c r="BC4172">
        <f t="shared" si="757"/>
        <v>0</v>
      </c>
      <c r="BD4172" s="28">
        <f t="shared" si="758"/>
        <v>0</v>
      </c>
    </row>
    <row r="4173" spans="37:56" x14ac:dyDescent="0.25">
      <c r="AK4173">
        <v>0</v>
      </c>
      <c r="AL4173" t="e">
        <f t="shared" si="751"/>
        <v>#N/A</v>
      </c>
      <c r="AM4173" t="e">
        <f t="shared" si="752"/>
        <v>#N/A</v>
      </c>
      <c r="AN4173" t="e">
        <f t="shared" si="753"/>
        <v>#N/A</v>
      </c>
      <c r="AO4173" s="261" t="e">
        <f t="shared" si="754"/>
        <v>#N/A</v>
      </c>
      <c r="AP4173" s="261" t="e">
        <f t="shared" si="755"/>
        <v>#N/A</v>
      </c>
      <c r="AQ4173" s="261" t="e">
        <f t="shared" si="756"/>
        <v>#N/A</v>
      </c>
      <c r="BB4173">
        <f t="shared" si="759"/>
        <v>0</v>
      </c>
      <c r="BC4173">
        <f t="shared" si="757"/>
        <v>0</v>
      </c>
      <c r="BD4173" s="28">
        <f t="shared" si="758"/>
        <v>0</v>
      </c>
    </row>
    <row r="4174" spans="37:56" x14ac:dyDescent="0.25">
      <c r="AK4174">
        <v>0</v>
      </c>
      <c r="AL4174" t="e">
        <f t="shared" si="751"/>
        <v>#N/A</v>
      </c>
      <c r="AM4174" t="e">
        <f t="shared" si="752"/>
        <v>#N/A</v>
      </c>
      <c r="AN4174" t="e">
        <f t="shared" si="753"/>
        <v>#N/A</v>
      </c>
      <c r="AO4174" s="261" t="e">
        <f t="shared" si="754"/>
        <v>#N/A</v>
      </c>
      <c r="AP4174" s="261" t="e">
        <f t="shared" si="755"/>
        <v>#N/A</v>
      </c>
      <c r="AQ4174" s="261" t="e">
        <f t="shared" si="756"/>
        <v>#N/A</v>
      </c>
      <c r="BB4174">
        <f t="shared" si="759"/>
        <v>0</v>
      </c>
      <c r="BC4174">
        <f t="shared" si="757"/>
        <v>0</v>
      </c>
      <c r="BD4174" s="28">
        <f t="shared" si="758"/>
        <v>0</v>
      </c>
    </row>
    <row r="4175" spans="37:56" x14ac:dyDescent="0.25">
      <c r="AK4175">
        <v>0</v>
      </c>
      <c r="AL4175" t="e">
        <f t="shared" si="751"/>
        <v>#N/A</v>
      </c>
      <c r="AM4175" t="e">
        <f t="shared" si="752"/>
        <v>#N/A</v>
      </c>
      <c r="AN4175" t="e">
        <f t="shared" si="753"/>
        <v>#N/A</v>
      </c>
      <c r="AO4175" s="261" t="e">
        <f t="shared" si="754"/>
        <v>#N/A</v>
      </c>
      <c r="AP4175" s="261" t="e">
        <f t="shared" si="755"/>
        <v>#N/A</v>
      </c>
      <c r="AQ4175" s="261" t="e">
        <f t="shared" si="756"/>
        <v>#N/A</v>
      </c>
      <c r="BB4175">
        <f t="shared" si="759"/>
        <v>0</v>
      </c>
      <c r="BC4175">
        <f t="shared" si="757"/>
        <v>0</v>
      </c>
      <c r="BD4175" s="28">
        <f t="shared" si="758"/>
        <v>0</v>
      </c>
    </row>
    <row r="4176" spans="37:56" x14ac:dyDescent="0.25">
      <c r="AK4176">
        <v>0</v>
      </c>
      <c r="AL4176" t="e">
        <f t="shared" si="751"/>
        <v>#N/A</v>
      </c>
      <c r="AM4176" t="e">
        <f t="shared" si="752"/>
        <v>#N/A</v>
      </c>
      <c r="AN4176" t="e">
        <f t="shared" si="753"/>
        <v>#N/A</v>
      </c>
      <c r="AO4176" s="261" t="e">
        <f t="shared" si="754"/>
        <v>#N/A</v>
      </c>
      <c r="AP4176" s="261" t="e">
        <f t="shared" si="755"/>
        <v>#N/A</v>
      </c>
      <c r="AQ4176" s="261" t="e">
        <f t="shared" si="756"/>
        <v>#N/A</v>
      </c>
      <c r="BB4176">
        <f t="shared" si="759"/>
        <v>0</v>
      </c>
      <c r="BC4176">
        <f t="shared" si="757"/>
        <v>0</v>
      </c>
      <c r="BD4176" s="28">
        <f t="shared" si="758"/>
        <v>0</v>
      </c>
    </row>
    <row r="4177" spans="37:56" x14ac:dyDescent="0.25">
      <c r="AK4177">
        <v>0</v>
      </c>
      <c r="AL4177" t="e">
        <f t="shared" si="751"/>
        <v>#N/A</v>
      </c>
      <c r="AM4177" t="e">
        <f t="shared" si="752"/>
        <v>#N/A</v>
      </c>
      <c r="AN4177" t="e">
        <f t="shared" si="753"/>
        <v>#N/A</v>
      </c>
      <c r="AO4177" s="261" t="e">
        <f t="shared" si="754"/>
        <v>#N/A</v>
      </c>
      <c r="AP4177" s="261" t="e">
        <f t="shared" si="755"/>
        <v>#N/A</v>
      </c>
      <c r="AQ4177" s="261" t="e">
        <f t="shared" si="756"/>
        <v>#N/A</v>
      </c>
      <c r="BB4177">
        <f t="shared" si="759"/>
        <v>0</v>
      </c>
      <c r="BC4177">
        <f t="shared" si="757"/>
        <v>0</v>
      </c>
      <c r="BD4177" s="28">
        <f t="shared" si="758"/>
        <v>0</v>
      </c>
    </row>
    <row r="4178" spans="37:56" x14ac:dyDescent="0.25">
      <c r="AK4178">
        <v>0</v>
      </c>
      <c r="AL4178" t="e">
        <f t="shared" si="751"/>
        <v>#N/A</v>
      </c>
      <c r="AM4178" t="e">
        <f t="shared" si="752"/>
        <v>#N/A</v>
      </c>
      <c r="AN4178" t="e">
        <f t="shared" si="753"/>
        <v>#N/A</v>
      </c>
      <c r="AO4178" s="261" t="e">
        <f t="shared" si="754"/>
        <v>#N/A</v>
      </c>
      <c r="AP4178" s="261" t="e">
        <f t="shared" si="755"/>
        <v>#N/A</v>
      </c>
      <c r="AQ4178" s="261" t="e">
        <f t="shared" si="756"/>
        <v>#N/A</v>
      </c>
      <c r="BB4178">
        <f t="shared" si="759"/>
        <v>0</v>
      </c>
      <c r="BC4178">
        <f t="shared" si="757"/>
        <v>0</v>
      </c>
      <c r="BD4178" s="28">
        <f t="shared" si="758"/>
        <v>0</v>
      </c>
    </row>
    <row r="4179" spans="37:56" x14ac:dyDescent="0.25">
      <c r="AK4179">
        <v>0</v>
      </c>
      <c r="AL4179" t="e">
        <f t="shared" si="751"/>
        <v>#N/A</v>
      </c>
      <c r="AM4179" t="e">
        <f t="shared" si="752"/>
        <v>#N/A</v>
      </c>
      <c r="AN4179" t="e">
        <f t="shared" si="753"/>
        <v>#N/A</v>
      </c>
      <c r="AO4179" s="261" t="e">
        <f t="shared" si="754"/>
        <v>#N/A</v>
      </c>
      <c r="AP4179" s="261" t="e">
        <f t="shared" si="755"/>
        <v>#N/A</v>
      </c>
      <c r="AQ4179" s="261" t="e">
        <f t="shared" si="756"/>
        <v>#N/A</v>
      </c>
      <c r="BB4179">
        <f t="shared" si="759"/>
        <v>0</v>
      </c>
      <c r="BC4179">
        <f t="shared" si="757"/>
        <v>0</v>
      </c>
      <c r="BD4179" s="28">
        <f t="shared" si="758"/>
        <v>0</v>
      </c>
    </row>
    <row r="4180" spans="37:56" x14ac:dyDescent="0.25">
      <c r="AK4180">
        <v>0</v>
      </c>
      <c r="AL4180" t="e">
        <f t="shared" si="751"/>
        <v>#N/A</v>
      </c>
      <c r="AM4180" t="e">
        <f t="shared" si="752"/>
        <v>#N/A</v>
      </c>
      <c r="AN4180" t="e">
        <f t="shared" si="753"/>
        <v>#N/A</v>
      </c>
      <c r="AO4180" s="261" t="e">
        <f t="shared" si="754"/>
        <v>#N/A</v>
      </c>
      <c r="AP4180" s="261" t="e">
        <f t="shared" si="755"/>
        <v>#N/A</v>
      </c>
      <c r="AQ4180" s="261" t="e">
        <f t="shared" si="756"/>
        <v>#N/A</v>
      </c>
      <c r="BB4180">
        <f t="shared" si="759"/>
        <v>0</v>
      </c>
      <c r="BC4180">
        <f t="shared" si="757"/>
        <v>0</v>
      </c>
      <c r="BD4180" s="28">
        <f t="shared" si="758"/>
        <v>0</v>
      </c>
    </row>
    <row r="4181" spans="37:56" x14ac:dyDescent="0.25">
      <c r="AK4181">
        <v>0</v>
      </c>
      <c r="AL4181" t="e">
        <f t="shared" si="751"/>
        <v>#N/A</v>
      </c>
      <c r="AM4181" t="e">
        <f t="shared" si="752"/>
        <v>#N/A</v>
      </c>
      <c r="AN4181" t="e">
        <f t="shared" si="753"/>
        <v>#N/A</v>
      </c>
      <c r="AO4181" s="261" t="e">
        <f t="shared" si="754"/>
        <v>#N/A</v>
      </c>
      <c r="AP4181" s="261" t="e">
        <f t="shared" si="755"/>
        <v>#N/A</v>
      </c>
      <c r="AQ4181" s="261" t="e">
        <f t="shared" si="756"/>
        <v>#N/A</v>
      </c>
      <c r="BB4181">
        <f t="shared" si="759"/>
        <v>0</v>
      </c>
      <c r="BC4181">
        <f t="shared" si="757"/>
        <v>0</v>
      </c>
      <c r="BD4181" s="28">
        <f t="shared" si="758"/>
        <v>0</v>
      </c>
    </row>
    <row r="4182" spans="37:56" x14ac:dyDescent="0.25">
      <c r="AK4182">
        <v>0</v>
      </c>
      <c r="AL4182" t="e">
        <f t="shared" si="751"/>
        <v>#N/A</v>
      </c>
      <c r="AM4182" t="e">
        <f t="shared" si="752"/>
        <v>#N/A</v>
      </c>
      <c r="AN4182" t="e">
        <f t="shared" si="753"/>
        <v>#N/A</v>
      </c>
      <c r="AO4182" s="261" t="e">
        <f t="shared" si="754"/>
        <v>#N/A</v>
      </c>
      <c r="AP4182" s="261" t="e">
        <f t="shared" si="755"/>
        <v>#N/A</v>
      </c>
      <c r="AQ4182" s="261" t="e">
        <f t="shared" si="756"/>
        <v>#N/A</v>
      </c>
      <c r="BB4182">
        <f t="shared" si="759"/>
        <v>0</v>
      </c>
      <c r="BC4182">
        <f t="shared" si="757"/>
        <v>0</v>
      </c>
      <c r="BD4182" s="28">
        <f t="shared" si="758"/>
        <v>0</v>
      </c>
    </row>
    <row r="4183" spans="37:56" x14ac:dyDescent="0.25">
      <c r="AK4183">
        <v>0</v>
      </c>
      <c r="AL4183" t="e">
        <f t="shared" si="751"/>
        <v>#N/A</v>
      </c>
      <c r="AM4183" t="e">
        <f t="shared" si="752"/>
        <v>#N/A</v>
      </c>
      <c r="AN4183" t="e">
        <f t="shared" si="753"/>
        <v>#N/A</v>
      </c>
      <c r="AO4183" s="261" t="e">
        <f t="shared" si="754"/>
        <v>#N/A</v>
      </c>
      <c r="AP4183" s="261" t="e">
        <f t="shared" si="755"/>
        <v>#N/A</v>
      </c>
      <c r="AQ4183" s="261" t="e">
        <f t="shared" si="756"/>
        <v>#N/A</v>
      </c>
      <c r="BB4183">
        <f t="shared" si="759"/>
        <v>0</v>
      </c>
      <c r="BC4183">
        <f t="shared" si="757"/>
        <v>0</v>
      </c>
      <c r="BD4183" s="28">
        <f t="shared" si="758"/>
        <v>0</v>
      </c>
    </row>
    <row r="4184" spans="37:56" x14ac:dyDescent="0.25">
      <c r="AK4184">
        <v>0</v>
      </c>
      <c r="AL4184" t="e">
        <f t="shared" si="751"/>
        <v>#N/A</v>
      </c>
      <c r="AM4184" t="e">
        <f t="shared" si="752"/>
        <v>#N/A</v>
      </c>
      <c r="AN4184" t="e">
        <f t="shared" si="753"/>
        <v>#N/A</v>
      </c>
      <c r="AO4184" s="261" t="e">
        <f t="shared" si="754"/>
        <v>#N/A</v>
      </c>
      <c r="AP4184" s="261" t="e">
        <f t="shared" si="755"/>
        <v>#N/A</v>
      </c>
      <c r="AQ4184" s="261" t="e">
        <f t="shared" si="756"/>
        <v>#N/A</v>
      </c>
      <c r="BB4184">
        <f t="shared" si="759"/>
        <v>0</v>
      </c>
      <c r="BC4184">
        <f t="shared" si="757"/>
        <v>0</v>
      </c>
      <c r="BD4184" s="28">
        <f t="shared" si="758"/>
        <v>0</v>
      </c>
    </row>
    <row r="4185" spans="37:56" x14ac:dyDescent="0.25">
      <c r="AK4185">
        <v>0</v>
      </c>
      <c r="AL4185" t="e">
        <f t="shared" si="751"/>
        <v>#N/A</v>
      </c>
      <c r="AM4185" t="e">
        <f t="shared" si="752"/>
        <v>#N/A</v>
      </c>
      <c r="AN4185" t="e">
        <f t="shared" si="753"/>
        <v>#N/A</v>
      </c>
      <c r="AO4185" s="261" t="e">
        <f t="shared" si="754"/>
        <v>#N/A</v>
      </c>
      <c r="AP4185" s="261" t="e">
        <f t="shared" si="755"/>
        <v>#N/A</v>
      </c>
      <c r="AQ4185" s="261" t="e">
        <f t="shared" si="756"/>
        <v>#N/A</v>
      </c>
      <c r="BB4185">
        <f t="shared" si="759"/>
        <v>0</v>
      </c>
      <c r="BC4185">
        <f t="shared" si="757"/>
        <v>0</v>
      </c>
      <c r="BD4185" s="28">
        <f t="shared" si="758"/>
        <v>0</v>
      </c>
    </row>
    <row r="4186" spans="37:56" x14ac:dyDescent="0.25">
      <c r="AK4186">
        <v>0</v>
      </c>
      <c r="AL4186" t="e">
        <f t="shared" si="751"/>
        <v>#N/A</v>
      </c>
      <c r="AM4186" t="e">
        <f t="shared" si="752"/>
        <v>#N/A</v>
      </c>
      <c r="AN4186" t="e">
        <f t="shared" si="753"/>
        <v>#N/A</v>
      </c>
      <c r="AO4186" s="261" t="e">
        <f t="shared" si="754"/>
        <v>#N/A</v>
      </c>
      <c r="AP4186" s="261" t="e">
        <f t="shared" si="755"/>
        <v>#N/A</v>
      </c>
      <c r="AQ4186" s="261" t="e">
        <f t="shared" si="756"/>
        <v>#N/A</v>
      </c>
      <c r="BB4186">
        <f t="shared" si="759"/>
        <v>0</v>
      </c>
      <c r="BC4186">
        <f t="shared" si="757"/>
        <v>0</v>
      </c>
      <c r="BD4186" s="28">
        <f t="shared" si="758"/>
        <v>0</v>
      </c>
    </row>
    <row r="4187" spans="37:56" x14ac:dyDescent="0.25">
      <c r="AK4187">
        <v>0</v>
      </c>
      <c r="AL4187" t="e">
        <f t="shared" si="751"/>
        <v>#N/A</v>
      </c>
      <c r="AM4187" t="e">
        <f t="shared" si="752"/>
        <v>#N/A</v>
      </c>
      <c r="AN4187" t="e">
        <f t="shared" si="753"/>
        <v>#N/A</v>
      </c>
      <c r="AO4187" s="261" t="e">
        <f t="shared" si="754"/>
        <v>#N/A</v>
      </c>
      <c r="AP4187" s="261" t="e">
        <f t="shared" si="755"/>
        <v>#N/A</v>
      </c>
      <c r="AQ4187" s="261" t="e">
        <f t="shared" si="756"/>
        <v>#N/A</v>
      </c>
      <c r="BB4187">
        <f t="shared" si="759"/>
        <v>0</v>
      </c>
      <c r="BC4187">
        <f t="shared" si="757"/>
        <v>0</v>
      </c>
      <c r="BD4187" s="28">
        <f t="shared" si="758"/>
        <v>0</v>
      </c>
    </row>
    <row r="4188" spans="37:56" x14ac:dyDescent="0.25">
      <c r="AK4188">
        <v>0</v>
      </c>
      <c r="AL4188" t="e">
        <f t="shared" si="751"/>
        <v>#N/A</v>
      </c>
      <c r="AM4188" t="e">
        <f t="shared" si="752"/>
        <v>#N/A</v>
      </c>
      <c r="AN4188" t="e">
        <f t="shared" si="753"/>
        <v>#N/A</v>
      </c>
      <c r="AO4188" s="261" t="e">
        <f t="shared" si="754"/>
        <v>#N/A</v>
      </c>
      <c r="AP4188" s="261" t="e">
        <f t="shared" si="755"/>
        <v>#N/A</v>
      </c>
      <c r="AQ4188" s="261" t="e">
        <f t="shared" si="756"/>
        <v>#N/A</v>
      </c>
      <c r="BB4188">
        <f t="shared" si="759"/>
        <v>0</v>
      </c>
      <c r="BC4188">
        <f t="shared" si="757"/>
        <v>0</v>
      </c>
      <c r="BD4188" s="28">
        <f t="shared" si="758"/>
        <v>0</v>
      </c>
    </row>
    <row r="4189" spans="37:56" x14ac:dyDescent="0.25">
      <c r="AK4189">
        <v>0</v>
      </c>
      <c r="AL4189" t="e">
        <f t="shared" si="751"/>
        <v>#N/A</v>
      </c>
      <c r="AM4189" t="e">
        <f t="shared" si="752"/>
        <v>#N/A</v>
      </c>
      <c r="AN4189" t="e">
        <f t="shared" si="753"/>
        <v>#N/A</v>
      </c>
      <c r="AO4189" s="261" t="e">
        <f t="shared" si="754"/>
        <v>#N/A</v>
      </c>
      <c r="AP4189" s="261" t="e">
        <f t="shared" si="755"/>
        <v>#N/A</v>
      </c>
      <c r="AQ4189" s="261" t="e">
        <f t="shared" si="756"/>
        <v>#N/A</v>
      </c>
      <c r="BB4189">
        <f t="shared" si="759"/>
        <v>0</v>
      </c>
      <c r="BC4189">
        <f t="shared" si="757"/>
        <v>0</v>
      </c>
      <c r="BD4189" s="28">
        <f t="shared" si="758"/>
        <v>0</v>
      </c>
    </row>
    <row r="4190" spans="37:56" x14ac:dyDescent="0.25">
      <c r="AK4190">
        <v>0</v>
      </c>
      <c r="AL4190" t="e">
        <f t="shared" si="751"/>
        <v>#N/A</v>
      </c>
      <c r="AM4190" t="e">
        <f t="shared" si="752"/>
        <v>#N/A</v>
      </c>
      <c r="AN4190" t="e">
        <f t="shared" si="753"/>
        <v>#N/A</v>
      </c>
      <c r="AO4190" s="261" t="e">
        <f t="shared" si="754"/>
        <v>#N/A</v>
      </c>
      <c r="AP4190" s="261" t="e">
        <f t="shared" si="755"/>
        <v>#N/A</v>
      </c>
      <c r="AQ4190" s="261" t="e">
        <f t="shared" si="756"/>
        <v>#N/A</v>
      </c>
      <c r="BB4190">
        <f t="shared" si="759"/>
        <v>0</v>
      </c>
      <c r="BC4190">
        <f t="shared" si="757"/>
        <v>0</v>
      </c>
      <c r="BD4190" s="28">
        <f t="shared" si="758"/>
        <v>0</v>
      </c>
    </row>
    <row r="4191" spans="37:56" x14ac:dyDescent="0.25">
      <c r="AK4191">
        <v>0</v>
      </c>
      <c r="AL4191" t="e">
        <f t="shared" si="751"/>
        <v>#N/A</v>
      </c>
      <c r="AM4191" t="e">
        <f t="shared" si="752"/>
        <v>#N/A</v>
      </c>
      <c r="AN4191" t="e">
        <f t="shared" si="753"/>
        <v>#N/A</v>
      </c>
      <c r="AO4191" s="261" t="e">
        <f t="shared" si="754"/>
        <v>#N/A</v>
      </c>
      <c r="AP4191" s="261" t="e">
        <f t="shared" si="755"/>
        <v>#N/A</v>
      </c>
      <c r="AQ4191" s="261" t="e">
        <f t="shared" si="756"/>
        <v>#N/A</v>
      </c>
      <c r="BB4191">
        <f t="shared" si="759"/>
        <v>0</v>
      </c>
      <c r="BC4191">
        <f t="shared" si="757"/>
        <v>0</v>
      </c>
      <c r="BD4191" s="28">
        <f t="shared" si="758"/>
        <v>0</v>
      </c>
    </row>
    <row r="4192" spans="37:56" x14ac:dyDescent="0.25">
      <c r="AK4192">
        <v>0</v>
      </c>
      <c r="AL4192" t="e">
        <f t="shared" si="751"/>
        <v>#N/A</v>
      </c>
      <c r="AM4192" t="e">
        <f t="shared" si="752"/>
        <v>#N/A</v>
      </c>
      <c r="AN4192" t="e">
        <f t="shared" si="753"/>
        <v>#N/A</v>
      </c>
      <c r="AO4192" s="261" t="e">
        <f t="shared" si="754"/>
        <v>#N/A</v>
      </c>
      <c r="AP4192" s="261" t="e">
        <f t="shared" si="755"/>
        <v>#N/A</v>
      </c>
      <c r="AQ4192" s="261" t="e">
        <f t="shared" si="756"/>
        <v>#N/A</v>
      </c>
      <c r="BB4192">
        <f t="shared" si="759"/>
        <v>0</v>
      </c>
      <c r="BC4192">
        <f t="shared" si="757"/>
        <v>0</v>
      </c>
      <c r="BD4192" s="28">
        <f t="shared" si="758"/>
        <v>0</v>
      </c>
    </row>
    <row r="4193" spans="37:56" x14ac:dyDescent="0.25">
      <c r="AK4193">
        <v>0</v>
      </c>
      <c r="AL4193" t="e">
        <f t="shared" si="751"/>
        <v>#N/A</v>
      </c>
      <c r="AM4193" t="e">
        <f t="shared" si="752"/>
        <v>#N/A</v>
      </c>
      <c r="AN4193" t="e">
        <f t="shared" si="753"/>
        <v>#N/A</v>
      </c>
      <c r="AO4193" s="261" t="e">
        <f t="shared" si="754"/>
        <v>#N/A</v>
      </c>
      <c r="AP4193" s="261" t="e">
        <f t="shared" si="755"/>
        <v>#N/A</v>
      </c>
      <c r="AQ4193" s="261" t="e">
        <f t="shared" si="756"/>
        <v>#N/A</v>
      </c>
      <c r="BB4193">
        <f t="shared" si="759"/>
        <v>0</v>
      </c>
      <c r="BC4193">
        <f t="shared" si="757"/>
        <v>0</v>
      </c>
      <c r="BD4193" s="28">
        <f t="shared" si="758"/>
        <v>0</v>
      </c>
    </row>
    <row r="4194" spans="37:56" x14ac:dyDescent="0.25">
      <c r="AK4194">
        <v>0</v>
      </c>
      <c r="AL4194" t="e">
        <f t="shared" si="751"/>
        <v>#N/A</v>
      </c>
      <c r="AM4194" t="e">
        <f t="shared" si="752"/>
        <v>#N/A</v>
      </c>
      <c r="AN4194" t="e">
        <f t="shared" si="753"/>
        <v>#N/A</v>
      </c>
      <c r="AO4194" s="261" t="e">
        <f t="shared" si="754"/>
        <v>#N/A</v>
      </c>
      <c r="AP4194" s="261" t="e">
        <f t="shared" si="755"/>
        <v>#N/A</v>
      </c>
      <c r="AQ4194" s="261" t="e">
        <f t="shared" si="756"/>
        <v>#N/A</v>
      </c>
      <c r="BB4194">
        <f t="shared" si="759"/>
        <v>0</v>
      </c>
      <c r="BC4194">
        <f t="shared" si="757"/>
        <v>0</v>
      </c>
      <c r="BD4194" s="28">
        <f t="shared" si="758"/>
        <v>0</v>
      </c>
    </row>
    <row r="4195" spans="37:56" x14ac:dyDescent="0.25">
      <c r="AK4195">
        <v>0</v>
      </c>
      <c r="AL4195" t="e">
        <f t="shared" si="751"/>
        <v>#N/A</v>
      </c>
      <c r="AM4195" t="e">
        <f t="shared" si="752"/>
        <v>#N/A</v>
      </c>
      <c r="AN4195" t="e">
        <f t="shared" si="753"/>
        <v>#N/A</v>
      </c>
      <c r="AO4195" s="261" t="e">
        <f t="shared" si="754"/>
        <v>#N/A</v>
      </c>
      <c r="AP4195" s="261" t="e">
        <f t="shared" si="755"/>
        <v>#N/A</v>
      </c>
      <c r="AQ4195" s="261" t="e">
        <f t="shared" si="756"/>
        <v>#N/A</v>
      </c>
      <c r="BB4195">
        <f t="shared" si="759"/>
        <v>0</v>
      </c>
      <c r="BC4195">
        <f t="shared" si="757"/>
        <v>0</v>
      </c>
      <c r="BD4195" s="28">
        <f t="shared" si="758"/>
        <v>0</v>
      </c>
    </row>
    <row r="4196" spans="37:56" x14ac:dyDescent="0.25">
      <c r="AK4196">
        <v>0</v>
      </c>
      <c r="AL4196" t="e">
        <f t="shared" si="751"/>
        <v>#N/A</v>
      </c>
      <c r="AM4196" t="e">
        <f t="shared" si="752"/>
        <v>#N/A</v>
      </c>
      <c r="AN4196" t="e">
        <f t="shared" si="753"/>
        <v>#N/A</v>
      </c>
      <c r="AO4196" s="261" t="e">
        <f t="shared" si="754"/>
        <v>#N/A</v>
      </c>
      <c r="AP4196" s="261" t="e">
        <f t="shared" si="755"/>
        <v>#N/A</v>
      </c>
      <c r="AQ4196" s="261" t="e">
        <f t="shared" si="756"/>
        <v>#N/A</v>
      </c>
      <c r="BB4196">
        <f t="shared" si="759"/>
        <v>0</v>
      </c>
      <c r="BC4196">
        <f t="shared" si="757"/>
        <v>0</v>
      </c>
      <c r="BD4196" s="28">
        <f t="shared" si="758"/>
        <v>0</v>
      </c>
    </row>
    <row r="4197" spans="37:56" x14ac:dyDescent="0.25">
      <c r="AK4197">
        <v>0</v>
      </c>
      <c r="AL4197" t="e">
        <f t="shared" si="751"/>
        <v>#N/A</v>
      </c>
      <c r="AM4197" t="e">
        <f t="shared" si="752"/>
        <v>#N/A</v>
      </c>
      <c r="AN4197" t="e">
        <f t="shared" si="753"/>
        <v>#N/A</v>
      </c>
      <c r="AO4197" s="261" t="e">
        <f t="shared" si="754"/>
        <v>#N/A</v>
      </c>
      <c r="AP4197" s="261" t="e">
        <f t="shared" si="755"/>
        <v>#N/A</v>
      </c>
      <c r="AQ4197" s="261" t="e">
        <f t="shared" si="756"/>
        <v>#N/A</v>
      </c>
      <c r="BB4197">
        <f t="shared" si="759"/>
        <v>0</v>
      </c>
      <c r="BC4197">
        <f t="shared" si="757"/>
        <v>0</v>
      </c>
      <c r="BD4197" s="28">
        <f t="shared" si="758"/>
        <v>0</v>
      </c>
    </row>
    <row r="4198" spans="37:56" x14ac:dyDescent="0.25">
      <c r="AK4198">
        <v>0</v>
      </c>
      <c r="AL4198" t="e">
        <f t="shared" si="751"/>
        <v>#N/A</v>
      </c>
      <c r="AM4198" t="e">
        <f t="shared" si="752"/>
        <v>#N/A</v>
      </c>
      <c r="AN4198" t="e">
        <f t="shared" si="753"/>
        <v>#N/A</v>
      </c>
      <c r="AO4198" s="261" t="e">
        <f t="shared" si="754"/>
        <v>#N/A</v>
      </c>
      <c r="AP4198" s="261" t="e">
        <f t="shared" si="755"/>
        <v>#N/A</v>
      </c>
      <c r="AQ4198" s="261" t="e">
        <f t="shared" si="756"/>
        <v>#N/A</v>
      </c>
      <c r="BB4198">
        <f t="shared" si="759"/>
        <v>0</v>
      </c>
      <c r="BC4198">
        <f t="shared" si="757"/>
        <v>0</v>
      </c>
      <c r="BD4198" s="28">
        <f t="shared" si="758"/>
        <v>0</v>
      </c>
    </row>
    <row r="4199" spans="37:56" x14ac:dyDescent="0.25">
      <c r="AK4199">
        <v>0</v>
      </c>
      <c r="AL4199" t="e">
        <f t="shared" si="751"/>
        <v>#N/A</v>
      </c>
      <c r="AM4199" t="e">
        <f t="shared" si="752"/>
        <v>#N/A</v>
      </c>
      <c r="AN4199" t="e">
        <f t="shared" si="753"/>
        <v>#N/A</v>
      </c>
      <c r="AO4199" s="261" t="e">
        <f t="shared" si="754"/>
        <v>#N/A</v>
      </c>
      <c r="AP4199" s="261" t="e">
        <f t="shared" si="755"/>
        <v>#N/A</v>
      </c>
      <c r="AQ4199" s="261" t="e">
        <f t="shared" si="756"/>
        <v>#N/A</v>
      </c>
      <c r="BB4199">
        <f t="shared" si="759"/>
        <v>0</v>
      </c>
      <c r="BC4199">
        <f t="shared" si="757"/>
        <v>0</v>
      </c>
      <c r="BD4199" s="28">
        <f t="shared" si="758"/>
        <v>0</v>
      </c>
    </row>
    <row r="4200" spans="37:56" x14ac:dyDescent="0.25">
      <c r="AK4200">
        <v>0</v>
      </c>
      <c r="AL4200" t="e">
        <f t="shared" si="751"/>
        <v>#N/A</v>
      </c>
      <c r="AM4200" t="e">
        <f t="shared" si="752"/>
        <v>#N/A</v>
      </c>
      <c r="AN4200" t="e">
        <f t="shared" si="753"/>
        <v>#N/A</v>
      </c>
      <c r="AO4200" s="261" t="e">
        <f t="shared" si="754"/>
        <v>#N/A</v>
      </c>
      <c r="AP4200" s="261" t="e">
        <f t="shared" si="755"/>
        <v>#N/A</v>
      </c>
      <c r="AQ4200" s="261" t="e">
        <f t="shared" si="756"/>
        <v>#N/A</v>
      </c>
      <c r="BB4200">
        <f t="shared" si="759"/>
        <v>0</v>
      </c>
      <c r="BC4200">
        <f t="shared" si="757"/>
        <v>0</v>
      </c>
      <c r="BD4200" s="28">
        <f t="shared" si="758"/>
        <v>0</v>
      </c>
    </row>
    <row r="4201" spans="37:56" x14ac:dyDescent="0.25">
      <c r="AK4201">
        <v>0</v>
      </c>
      <c r="AL4201" t="e">
        <f t="shared" si="751"/>
        <v>#N/A</v>
      </c>
      <c r="AM4201" t="e">
        <f t="shared" si="752"/>
        <v>#N/A</v>
      </c>
      <c r="AN4201" t="e">
        <f t="shared" si="753"/>
        <v>#N/A</v>
      </c>
      <c r="AO4201" s="261" t="e">
        <f t="shared" si="754"/>
        <v>#N/A</v>
      </c>
      <c r="AP4201" s="261" t="e">
        <f t="shared" si="755"/>
        <v>#N/A</v>
      </c>
      <c r="AQ4201" s="261" t="e">
        <f t="shared" si="756"/>
        <v>#N/A</v>
      </c>
      <c r="BB4201">
        <f t="shared" si="759"/>
        <v>0</v>
      </c>
      <c r="BC4201">
        <f t="shared" si="757"/>
        <v>0</v>
      </c>
      <c r="BD4201" s="28">
        <f t="shared" si="758"/>
        <v>0</v>
      </c>
    </row>
    <row r="4202" spans="37:56" x14ac:dyDescent="0.25">
      <c r="AK4202">
        <v>0</v>
      </c>
      <c r="AL4202" t="e">
        <f t="shared" si="751"/>
        <v>#N/A</v>
      </c>
      <c r="AM4202" t="e">
        <f t="shared" si="752"/>
        <v>#N/A</v>
      </c>
      <c r="AN4202" t="e">
        <f t="shared" si="753"/>
        <v>#N/A</v>
      </c>
      <c r="AO4202" s="261" t="e">
        <f t="shared" si="754"/>
        <v>#N/A</v>
      </c>
      <c r="AP4202" s="261" t="e">
        <f t="shared" si="755"/>
        <v>#N/A</v>
      </c>
      <c r="AQ4202" s="261" t="e">
        <f t="shared" si="756"/>
        <v>#N/A</v>
      </c>
      <c r="BB4202">
        <f t="shared" si="759"/>
        <v>0</v>
      </c>
      <c r="BC4202">
        <f t="shared" si="757"/>
        <v>0</v>
      </c>
      <c r="BD4202" s="28">
        <f t="shared" si="758"/>
        <v>0</v>
      </c>
    </row>
    <row r="4203" spans="37:56" x14ac:dyDescent="0.25">
      <c r="AK4203">
        <v>0</v>
      </c>
      <c r="AL4203" t="e">
        <f t="shared" si="751"/>
        <v>#N/A</v>
      </c>
      <c r="AM4203" t="e">
        <f t="shared" si="752"/>
        <v>#N/A</v>
      </c>
      <c r="AN4203" t="e">
        <f t="shared" si="753"/>
        <v>#N/A</v>
      </c>
      <c r="AO4203" s="261" t="e">
        <f t="shared" si="754"/>
        <v>#N/A</v>
      </c>
      <c r="AP4203" s="261" t="e">
        <f t="shared" si="755"/>
        <v>#N/A</v>
      </c>
      <c r="AQ4203" s="261" t="e">
        <f t="shared" si="756"/>
        <v>#N/A</v>
      </c>
      <c r="BB4203">
        <f t="shared" si="759"/>
        <v>0</v>
      </c>
      <c r="BC4203">
        <f t="shared" si="757"/>
        <v>0</v>
      </c>
      <c r="BD4203" s="28">
        <f t="shared" si="758"/>
        <v>0</v>
      </c>
    </row>
    <row r="4204" spans="37:56" x14ac:dyDescent="0.25">
      <c r="AK4204">
        <v>0</v>
      </c>
      <c r="AL4204" t="e">
        <f t="shared" si="751"/>
        <v>#N/A</v>
      </c>
      <c r="AM4204" t="e">
        <f t="shared" si="752"/>
        <v>#N/A</v>
      </c>
      <c r="AN4204" t="e">
        <f t="shared" si="753"/>
        <v>#N/A</v>
      </c>
      <c r="AO4204" s="261" t="e">
        <f t="shared" si="754"/>
        <v>#N/A</v>
      </c>
      <c r="AP4204" s="261" t="e">
        <f t="shared" si="755"/>
        <v>#N/A</v>
      </c>
      <c r="AQ4204" s="261" t="e">
        <f t="shared" si="756"/>
        <v>#N/A</v>
      </c>
      <c r="BB4204">
        <f t="shared" si="759"/>
        <v>0</v>
      </c>
      <c r="BC4204">
        <f t="shared" si="757"/>
        <v>0</v>
      </c>
      <c r="BD4204" s="28">
        <f t="shared" si="758"/>
        <v>0</v>
      </c>
    </row>
    <row r="4205" spans="37:56" x14ac:dyDescent="0.25">
      <c r="AK4205">
        <v>0</v>
      </c>
      <c r="AL4205" t="e">
        <f t="shared" si="751"/>
        <v>#N/A</v>
      </c>
      <c r="AM4205" t="e">
        <f t="shared" si="752"/>
        <v>#N/A</v>
      </c>
      <c r="AN4205" t="e">
        <f t="shared" si="753"/>
        <v>#N/A</v>
      </c>
      <c r="AO4205" s="261" t="e">
        <f t="shared" si="754"/>
        <v>#N/A</v>
      </c>
      <c r="AP4205" s="261" t="e">
        <f t="shared" si="755"/>
        <v>#N/A</v>
      </c>
      <c r="AQ4205" s="261" t="e">
        <f t="shared" si="756"/>
        <v>#N/A</v>
      </c>
      <c r="BB4205">
        <f t="shared" si="759"/>
        <v>0</v>
      </c>
      <c r="BC4205">
        <f t="shared" si="757"/>
        <v>0</v>
      </c>
      <c r="BD4205" s="28">
        <f t="shared" si="758"/>
        <v>0</v>
      </c>
    </row>
    <row r="4206" spans="37:56" x14ac:dyDescent="0.25">
      <c r="AK4206">
        <v>0</v>
      </c>
      <c r="AL4206" t="e">
        <f t="shared" si="751"/>
        <v>#N/A</v>
      </c>
      <c r="AM4206" t="e">
        <f t="shared" si="752"/>
        <v>#N/A</v>
      </c>
      <c r="AN4206" t="e">
        <f t="shared" si="753"/>
        <v>#N/A</v>
      </c>
      <c r="AO4206" s="261" t="e">
        <f t="shared" si="754"/>
        <v>#N/A</v>
      </c>
      <c r="AP4206" s="261" t="e">
        <f t="shared" si="755"/>
        <v>#N/A</v>
      </c>
      <c r="AQ4206" s="261" t="e">
        <f t="shared" si="756"/>
        <v>#N/A</v>
      </c>
      <c r="BB4206">
        <f t="shared" si="759"/>
        <v>0</v>
      </c>
      <c r="BC4206">
        <f t="shared" si="757"/>
        <v>0</v>
      </c>
      <c r="BD4206" s="28">
        <f t="shared" si="758"/>
        <v>0</v>
      </c>
    </row>
    <row r="4207" spans="37:56" x14ac:dyDescent="0.25">
      <c r="AK4207">
        <v>0</v>
      </c>
      <c r="AL4207" t="e">
        <f t="shared" si="751"/>
        <v>#N/A</v>
      </c>
      <c r="AM4207" t="e">
        <f t="shared" si="752"/>
        <v>#N/A</v>
      </c>
      <c r="AN4207" t="e">
        <f t="shared" si="753"/>
        <v>#N/A</v>
      </c>
      <c r="AO4207" s="261" t="e">
        <f t="shared" si="754"/>
        <v>#N/A</v>
      </c>
      <c r="AP4207" s="261" t="e">
        <f t="shared" si="755"/>
        <v>#N/A</v>
      </c>
      <c r="AQ4207" s="261" t="e">
        <f t="shared" si="756"/>
        <v>#N/A</v>
      </c>
      <c r="BB4207">
        <f t="shared" si="759"/>
        <v>0</v>
      </c>
      <c r="BC4207">
        <f t="shared" si="757"/>
        <v>0</v>
      </c>
      <c r="BD4207" s="28">
        <f t="shared" si="758"/>
        <v>0</v>
      </c>
    </row>
    <row r="4208" spans="37:56" x14ac:dyDescent="0.25">
      <c r="AK4208">
        <v>0</v>
      </c>
      <c r="AL4208" t="e">
        <f t="shared" si="751"/>
        <v>#N/A</v>
      </c>
      <c r="AM4208" t="e">
        <f t="shared" si="752"/>
        <v>#N/A</v>
      </c>
      <c r="AN4208" t="e">
        <f t="shared" si="753"/>
        <v>#N/A</v>
      </c>
      <c r="AO4208" s="261" t="e">
        <f t="shared" si="754"/>
        <v>#N/A</v>
      </c>
      <c r="AP4208" s="261" t="e">
        <f t="shared" si="755"/>
        <v>#N/A</v>
      </c>
      <c r="AQ4208" s="261" t="e">
        <f t="shared" si="756"/>
        <v>#N/A</v>
      </c>
      <c r="BB4208">
        <f t="shared" si="759"/>
        <v>0</v>
      </c>
      <c r="BC4208">
        <f t="shared" si="757"/>
        <v>0</v>
      </c>
      <c r="BD4208" s="28">
        <f t="shared" si="758"/>
        <v>0</v>
      </c>
    </row>
    <row r="4209" spans="37:56" x14ac:dyDescent="0.25">
      <c r="AK4209">
        <v>0</v>
      </c>
      <c r="AL4209" t="e">
        <f t="shared" si="751"/>
        <v>#N/A</v>
      </c>
      <c r="AM4209" t="e">
        <f t="shared" si="752"/>
        <v>#N/A</v>
      </c>
      <c r="AN4209" t="e">
        <f t="shared" si="753"/>
        <v>#N/A</v>
      </c>
      <c r="AO4209" s="261" t="e">
        <f t="shared" si="754"/>
        <v>#N/A</v>
      </c>
      <c r="AP4209" s="261" t="e">
        <f t="shared" si="755"/>
        <v>#N/A</v>
      </c>
      <c r="AQ4209" s="261" t="e">
        <f t="shared" si="756"/>
        <v>#N/A</v>
      </c>
      <c r="BB4209">
        <f t="shared" si="759"/>
        <v>0</v>
      </c>
      <c r="BC4209">
        <f t="shared" si="757"/>
        <v>0</v>
      </c>
      <c r="BD4209" s="28">
        <f t="shared" si="758"/>
        <v>0</v>
      </c>
    </row>
    <row r="4210" spans="37:56" x14ac:dyDescent="0.25">
      <c r="AK4210">
        <v>0</v>
      </c>
      <c r="AL4210" t="e">
        <f t="shared" si="751"/>
        <v>#N/A</v>
      </c>
      <c r="AM4210" t="e">
        <f t="shared" si="752"/>
        <v>#N/A</v>
      </c>
      <c r="AN4210" t="e">
        <f t="shared" si="753"/>
        <v>#N/A</v>
      </c>
      <c r="AO4210" s="261" t="e">
        <f t="shared" si="754"/>
        <v>#N/A</v>
      </c>
      <c r="AP4210" s="261" t="e">
        <f t="shared" si="755"/>
        <v>#N/A</v>
      </c>
      <c r="AQ4210" s="261" t="e">
        <f t="shared" si="756"/>
        <v>#N/A</v>
      </c>
      <c r="BB4210">
        <f t="shared" si="759"/>
        <v>0</v>
      </c>
      <c r="BC4210">
        <f t="shared" si="757"/>
        <v>0</v>
      </c>
      <c r="BD4210" s="28">
        <f t="shared" si="758"/>
        <v>0</v>
      </c>
    </row>
    <row r="4211" spans="37:56" x14ac:dyDescent="0.25">
      <c r="AK4211">
        <v>0</v>
      </c>
      <c r="AL4211" t="e">
        <f t="shared" si="751"/>
        <v>#N/A</v>
      </c>
      <c r="AM4211" t="e">
        <f t="shared" si="752"/>
        <v>#N/A</v>
      </c>
      <c r="AN4211" t="e">
        <f t="shared" si="753"/>
        <v>#N/A</v>
      </c>
      <c r="AO4211" s="261" t="e">
        <f t="shared" si="754"/>
        <v>#N/A</v>
      </c>
      <c r="AP4211" s="261" t="e">
        <f t="shared" si="755"/>
        <v>#N/A</v>
      </c>
      <c r="AQ4211" s="261" t="e">
        <f t="shared" si="756"/>
        <v>#N/A</v>
      </c>
      <c r="BB4211">
        <f t="shared" si="759"/>
        <v>0</v>
      </c>
      <c r="BC4211">
        <f t="shared" si="757"/>
        <v>0</v>
      </c>
      <c r="BD4211" s="28">
        <f t="shared" si="758"/>
        <v>0</v>
      </c>
    </row>
    <row r="4212" spans="37:56" x14ac:dyDescent="0.25">
      <c r="AK4212">
        <v>0</v>
      </c>
      <c r="AL4212" t="e">
        <f t="shared" si="751"/>
        <v>#N/A</v>
      </c>
      <c r="AM4212" t="e">
        <f t="shared" si="752"/>
        <v>#N/A</v>
      </c>
      <c r="AN4212" t="e">
        <f t="shared" si="753"/>
        <v>#N/A</v>
      </c>
      <c r="AO4212" s="261" t="e">
        <f t="shared" si="754"/>
        <v>#N/A</v>
      </c>
      <c r="AP4212" s="261" t="e">
        <f t="shared" si="755"/>
        <v>#N/A</v>
      </c>
      <c r="AQ4212" s="261" t="e">
        <f t="shared" si="756"/>
        <v>#N/A</v>
      </c>
      <c r="BB4212">
        <f t="shared" si="759"/>
        <v>0</v>
      </c>
      <c r="BC4212">
        <f t="shared" si="757"/>
        <v>0</v>
      </c>
      <c r="BD4212" s="28">
        <f t="shared" si="758"/>
        <v>0</v>
      </c>
    </row>
    <row r="4213" spans="37:56" x14ac:dyDescent="0.25">
      <c r="AK4213">
        <v>0</v>
      </c>
      <c r="AL4213" t="e">
        <f t="shared" si="751"/>
        <v>#N/A</v>
      </c>
      <c r="AM4213" t="e">
        <f t="shared" si="752"/>
        <v>#N/A</v>
      </c>
      <c r="AN4213" t="e">
        <f t="shared" si="753"/>
        <v>#N/A</v>
      </c>
      <c r="AO4213" s="261" t="e">
        <f t="shared" si="754"/>
        <v>#N/A</v>
      </c>
      <c r="AP4213" s="261" t="e">
        <f t="shared" si="755"/>
        <v>#N/A</v>
      </c>
      <c r="AQ4213" s="261" t="e">
        <f t="shared" si="756"/>
        <v>#N/A</v>
      </c>
      <c r="BB4213">
        <f t="shared" si="759"/>
        <v>0</v>
      </c>
      <c r="BC4213">
        <f t="shared" si="757"/>
        <v>0</v>
      </c>
      <c r="BD4213" s="28">
        <f t="shared" si="758"/>
        <v>0</v>
      </c>
    </row>
    <row r="4214" spans="37:56" x14ac:dyDescent="0.25">
      <c r="AK4214">
        <v>0</v>
      </c>
      <c r="AL4214" t="e">
        <f t="shared" si="751"/>
        <v>#N/A</v>
      </c>
      <c r="AM4214" t="e">
        <f t="shared" si="752"/>
        <v>#N/A</v>
      </c>
      <c r="AN4214" t="e">
        <f t="shared" si="753"/>
        <v>#N/A</v>
      </c>
      <c r="AO4214" s="261" t="e">
        <f t="shared" si="754"/>
        <v>#N/A</v>
      </c>
      <c r="AP4214" s="261" t="e">
        <f t="shared" si="755"/>
        <v>#N/A</v>
      </c>
      <c r="AQ4214" s="261" t="e">
        <f t="shared" si="756"/>
        <v>#N/A</v>
      </c>
      <c r="BB4214">
        <f t="shared" si="759"/>
        <v>0</v>
      </c>
      <c r="BC4214">
        <f t="shared" si="757"/>
        <v>0</v>
      </c>
      <c r="BD4214" s="28">
        <f t="shared" si="758"/>
        <v>0</v>
      </c>
    </row>
    <row r="4215" spans="37:56" x14ac:dyDescent="0.25">
      <c r="AK4215">
        <v>0</v>
      </c>
      <c r="AL4215" t="e">
        <f t="shared" si="751"/>
        <v>#N/A</v>
      </c>
      <c r="AM4215" t="e">
        <f t="shared" si="752"/>
        <v>#N/A</v>
      </c>
      <c r="AN4215" t="e">
        <f t="shared" si="753"/>
        <v>#N/A</v>
      </c>
      <c r="AO4215" s="261" t="e">
        <f t="shared" si="754"/>
        <v>#N/A</v>
      </c>
      <c r="AP4215" s="261" t="e">
        <f t="shared" si="755"/>
        <v>#N/A</v>
      </c>
      <c r="AQ4215" s="261" t="e">
        <f t="shared" si="756"/>
        <v>#N/A</v>
      </c>
      <c r="BB4215">
        <f t="shared" si="759"/>
        <v>0</v>
      </c>
      <c r="BC4215">
        <f t="shared" si="757"/>
        <v>0</v>
      </c>
      <c r="BD4215" s="28">
        <f t="shared" si="758"/>
        <v>0</v>
      </c>
    </row>
    <row r="4216" spans="37:56" x14ac:dyDescent="0.25">
      <c r="AK4216">
        <v>0</v>
      </c>
      <c r="AL4216" t="e">
        <f t="shared" si="751"/>
        <v>#N/A</v>
      </c>
      <c r="AM4216" t="e">
        <f t="shared" si="752"/>
        <v>#N/A</v>
      </c>
      <c r="AN4216" t="e">
        <f t="shared" si="753"/>
        <v>#N/A</v>
      </c>
      <c r="AO4216" s="261" t="e">
        <f t="shared" si="754"/>
        <v>#N/A</v>
      </c>
      <c r="AP4216" s="261" t="e">
        <f t="shared" si="755"/>
        <v>#N/A</v>
      </c>
      <c r="AQ4216" s="261" t="e">
        <f t="shared" si="756"/>
        <v>#N/A</v>
      </c>
      <c r="BB4216">
        <f t="shared" si="759"/>
        <v>0</v>
      </c>
      <c r="BC4216">
        <f t="shared" si="757"/>
        <v>0</v>
      </c>
      <c r="BD4216" s="28">
        <f t="shared" si="758"/>
        <v>0</v>
      </c>
    </row>
    <row r="4217" spans="37:56" x14ac:dyDescent="0.25">
      <c r="AK4217">
        <v>0</v>
      </c>
      <c r="AL4217" t="e">
        <f t="shared" si="751"/>
        <v>#N/A</v>
      </c>
      <c r="AM4217" t="e">
        <f t="shared" si="752"/>
        <v>#N/A</v>
      </c>
      <c r="AN4217" t="e">
        <f t="shared" si="753"/>
        <v>#N/A</v>
      </c>
      <c r="AO4217" s="261" t="e">
        <f t="shared" si="754"/>
        <v>#N/A</v>
      </c>
      <c r="AP4217" s="261" t="e">
        <f t="shared" si="755"/>
        <v>#N/A</v>
      </c>
      <c r="AQ4217" s="261" t="e">
        <f t="shared" si="756"/>
        <v>#N/A</v>
      </c>
      <c r="BB4217">
        <f t="shared" si="759"/>
        <v>0</v>
      </c>
      <c r="BC4217">
        <f t="shared" si="757"/>
        <v>0</v>
      </c>
      <c r="BD4217" s="28">
        <f t="shared" si="758"/>
        <v>0</v>
      </c>
    </row>
    <row r="4218" spans="37:56" x14ac:dyDescent="0.25">
      <c r="AK4218">
        <v>0</v>
      </c>
      <c r="AL4218" t="e">
        <f t="shared" si="751"/>
        <v>#N/A</v>
      </c>
      <c r="AM4218" t="e">
        <f t="shared" si="752"/>
        <v>#N/A</v>
      </c>
      <c r="AN4218" t="e">
        <f t="shared" si="753"/>
        <v>#N/A</v>
      </c>
      <c r="AO4218" s="261" t="e">
        <f t="shared" si="754"/>
        <v>#N/A</v>
      </c>
      <c r="AP4218" s="261" t="e">
        <f t="shared" si="755"/>
        <v>#N/A</v>
      </c>
      <c r="AQ4218" s="261" t="e">
        <f t="shared" si="756"/>
        <v>#N/A</v>
      </c>
      <c r="BB4218">
        <f t="shared" si="759"/>
        <v>0</v>
      </c>
      <c r="BC4218">
        <f t="shared" si="757"/>
        <v>0</v>
      </c>
      <c r="BD4218" s="28">
        <f t="shared" si="758"/>
        <v>0</v>
      </c>
    </row>
    <row r="4219" spans="37:56" x14ac:dyDescent="0.25">
      <c r="AK4219">
        <v>0</v>
      </c>
      <c r="AL4219" t="e">
        <f t="shared" si="751"/>
        <v>#N/A</v>
      </c>
      <c r="AM4219" t="e">
        <f t="shared" si="752"/>
        <v>#N/A</v>
      </c>
      <c r="AN4219" t="e">
        <f t="shared" si="753"/>
        <v>#N/A</v>
      </c>
      <c r="AO4219" s="261" t="e">
        <f t="shared" si="754"/>
        <v>#N/A</v>
      </c>
      <c r="AP4219" s="261" t="e">
        <f t="shared" si="755"/>
        <v>#N/A</v>
      </c>
      <c r="AQ4219" s="261" t="e">
        <f t="shared" si="756"/>
        <v>#N/A</v>
      </c>
      <c r="BB4219">
        <f t="shared" si="759"/>
        <v>0</v>
      </c>
      <c r="BC4219">
        <f t="shared" si="757"/>
        <v>0</v>
      </c>
      <c r="BD4219" s="28">
        <f t="shared" si="758"/>
        <v>0</v>
      </c>
    </row>
    <row r="4220" spans="37:56" x14ac:dyDescent="0.25">
      <c r="AK4220">
        <v>0</v>
      </c>
      <c r="AL4220" t="e">
        <f t="shared" si="751"/>
        <v>#N/A</v>
      </c>
      <c r="AM4220" t="e">
        <f t="shared" si="752"/>
        <v>#N/A</v>
      </c>
      <c r="AN4220" t="e">
        <f t="shared" si="753"/>
        <v>#N/A</v>
      </c>
      <c r="AO4220" s="261" t="e">
        <f t="shared" si="754"/>
        <v>#N/A</v>
      </c>
      <c r="AP4220" s="261" t="e">
        <f t="shared" si="755"/>
        <v>#N/A</v>
      </c>
      <c r="AQ4220" s="261" t="e">
        <f t="shared" si="756"/>
        <v>#N/A</v>
      </c>
      <c r="BB4220">
        <f t="shared" si="759"/>
        <v>0</v>
      </c>
      <c r="BC4220">
        <f t="shared" si="757"/>
        <v>0</v>
      </c>
      <c r="BD4220" s="28">
        <f t="shared" si="758"/>
        <v>0</v>
      </c>
    </row>
    <row r="4221" spans="37:56" x14ac:dyDescent="0.25">
      <c r="AK4221">
        <v>0</v>
      </c>
      <c r="AL4221" t="e">
        <f t="shared" si="751"/>
        <v>#N/A</v>
      </c>
      <c r="AM4221" t="e">
        <f t="shared" si="752"/>
        <v>#N/A</v>
      </c>
      <c r="AN4221" t="e">
        <f t="shared" si="753"/>
        <v>#N/A</v>
      </c>
      <c r="AO4221" s="261" t="e">
        <f t="shared" si="754"/>
        <v>#N/A</v>
      </c>
      <c r="AP4221" s="261" t="e">
        <f t="shared" si="755"/>
        <v>#N/A</v>
      </c>
      <c r="AQ4221" s="261" t="e">
        <f t="shared" si="756"/>
        <v>#N/A</v>
      </c>
      <c r="BB4221">
        <f t="shared" si="759"/>
        <v>0</v>
      </c>
      <c r="BC4221">
        <f t="shared" si="757"/>
        <v>0</v>
      </c>
      <c r="BD4221" s="28">
        <f t="shared" si="758"/>
        <v>0</v>
      </c>
    </row>
    <row r="4222" spans="37:56" x14ac:dyDescent="0.25">
      <c r="AK4222">
        <v>0</v>
      </c>
      <c r="AL4222" t="e">
        <f t="shared" si="751"/>
        <v>#N/A</v>
      </c>
      <c r="AM4222" t="e">
        <f t="shared" si="752"/>
        <v>#N/A</v>
      </c>
      <c r="AN4222" t="e">
        <f t="shared" si="753"/>
        <v>#N/A</v>
      </c>
      <c r="AO4222" s="261" t="e">
        <f t="shared" si="754"/>
        <v>#N/A</v>
      </c>
      <c r="AP4222" s="261" t="e">
        <f t="shared" si="755"/>
        <v>#N/A</v>
      </c>
      <c r="AQ4222" s="261" t="e">
        <f t="shared" si="756"/>
        <v>#N/A</v>
      </c>
      <c r="BB4222">
        <f t="shared" si="759"/>
        <v>0</v>
      </c>
      <c r="BC4222">
        <f t="shared" si="757"/>
        <v>0</v>
      </c>
      <c r="BD4222" s="28">
        <f t="shared" si="758"/>
        <v>0</v>
      </c>
    </row>
    <row r="4223" spans="37:56" x14ac:dyDescent="0.25">
      <c r="AK4223">
        <v>0</v>
      </c>
      <c r="AL4223" t="e">
        <f t="shared" si="751"/>
        <v>#N/A</v>
      </c>
      <c r="AM4223" t="e">
        <f t="shared" si="752"/>
        <v>#N/A</v>
      </c>
      <c r="AN4223" t="e">
        <f t="shared" si="753"/>
        <v>#N/A</v>
      </c>
      <c r="AO4223" s="261" t="e">
        <f t="shared" si="754"/>
        <v>#N/A</v>
      </c>
      <c r="AP4223" s="261" t="e">
        <f t="shared" si="755"/>
        <v>#N/A</v>
      </c>
      <c r="AQ4223" s="261" t="e">
        <f t="shared" si="756"/>
        <v>#N/A</v>
      </c>
      <c r="BB4223">
        <f t="shared" si="759"/>
        <v>0</v>
      </c>
      <c r="BC4223">
        <f t="shared" si="757"/>
        <v>0</v>
      </c>
      <c r="BD4223" s="28">
        <f t="shared" si="758"/>
        <v>0</v>
      </c>
    </row>
    <row r="4224" spans="37:56" x14ac:dyDescent="0.25">
      <c r="AK4224">
        <v>0</v>
      </c>
      <c r="AL4224" t="e">
        <f t="shared" si="751"/>
        <v>#N/A</v>
      </c>
      <c r="AM4224" t="e">
        <f t="shared" si="752"/>
        <v>#N/A</v>
      </c>
      <c r="AN4224" t="e">
        <f t="shared" si="753"/>
        <v>#N/A</v>
      </c>
      <c r="AO4224" s="261" t="e">
        <f t="shared" si="754"/>
        <v>#N/A</v>
      </c>
      <c r="AP4224" s="261" t="e">
        <f t="shared" si="755"/>
        <v>#N/A</v>
      </c>
      <c r="AQ4224" s="261" t="e">
        <f t="shared" si="756"/>
        <v>#N/A</v>
      </c>
      <c r="BB4224">
        <f t="shared" si="759"/>
        <v>0</v>
      </c>
      <c r="BC4224">
        <f t="shared" si="757"/>
        <v>0</v>
      </c>
      <c r="BD4224" s="28">
        <f t="shared" si="758"/>
        <v>0</v>
      </c>
    </row>
    <row r="4225" spans="37:56" x14ac:dyDescent="0.25">
      <c r="AK4225">
        <v>0</v>
      </c>
      <c r="AL4225" t="e">
        <f t="shared" si="751"/>
        <v>#N/A</v>
      </c>
      <c r="AM4225" t="e">
        <f t="shared" si="752"/>
        <v>#N/A</v>
      </c>
      <c r="AN4225" t="e">
        <f t="shared" si="753"/>
        <v>#N/A</v>
      </c>
      <c r="AO4225" s="261" t="e">
        <f t="shared" si="754"/>
        <v>#N/A</v>
      </c>
      <c r="AP4225" s="261" t="e">
        <f t="shared" si="755"/>
        <v>#N/A</v>
      </c>
      <c r="AQ4225" s="261" t="e">
        <f t="shared" si="756"/>
        <v>#N/A</v>
      </c>
      <c r="BB4225">
        <f t="shared" si="759"/>
        <v>0</v>
      </c>
      <c r="BC4225">
        <f t="shared" si="757"/>
        <v>0</v>
      </c>
      <c r="BD4225" s="28">
        <f t="shared" si="758"/>
        <v>0</v>
      </c>
    </row>
    <row r="4226" spans="37:56" x14ac:dyDescent="0.25">
      <c r="AK4226">
        <v>0</v>
      </c>
      <c r="AL4226" t="e">
        <f t="shared" si="751"/>
        <v>#N/A</v>
      </c>
      <c r="AM4226" t="e">
        <f t="shared" si="752"/>
        <v>#N/A</v>
      </c>
      <c r="AN4226" t="e">
        <f t="shared" si="753"/>
        <v>#N/A</v>
      </c>
      <c r="AO4226" s="261" t="e">
        <f t="shared" si="754"/>
        <v>#N/A</v>
      </c>
      <c r="AP4226" s="261" t="e">
        <f t="shared" si="755"/>
        <v>#N/A</v>
      </c>
      <c r="AQ4226" s="261" t="e">
        <f t="shared" si="756"/>
        <v>#N/A</v>
      </c>
      <c r="BB4226">
        <f t="shared" si="759"/>
        <v>0</v>
      </c>
      <c r="BC4226">
        <f t="shared" si="757"/>
        <v>0</v>
      </c>
      <c r="BD4226" s="28">
        <f t="shared" si="758"/>
        <v>0</v>
      </c>
    </row>
    <row r="4227" spans="37:56" x14ac:dyDescent="0.25">
      <c r="AK4227">
        <v>0</v>
      </c>
      <c r="AL4227" t="e">
        <f t="shared" ref="AL4227:AL4290" si="760">_xlfn.XLOOKUP(AK4227,A:A,F:F)</f>
        <v>#N/A</v>
      </c>
      <c r="AM4227" t="e">
        <f t="shared" ref="AM4227:AM4290" si="761">_xlfn.XLOOKUP(AK4227,A:A,J:J)</f>
        <v>#N/A</v>
      </c>
      <c r="AN4227" t="e">
        <f t="shared" ref="AN4227:AN4290" si="762">_xlfn.XLOOKUP(AK4227,A:A,M:M)+_xlfn.XLOOKUP(AK4227,A:A,N:N)</f>
        <v>#N/A</v>
      </c>
      <c r="AO4227" s="261" t="e">
        <f t="shared" ref="AO4227:AO4290" si="763">_xlfn.XLOOKUP(AK4227,A:A,AG:AG)</f>
        <v>#N/A</v>
      </c>
      <c r="AP4227" s="261" t="e">
        <f t="shared" ref="AP4227:AP4290" si="764">_xlfn.XLOOKUP(AK4227,A:A,AD:AD)</f>
        <v>#N/A</v>
      </c>
      <c r="AQ4227" s="261" t="e">
        <f t="shared" ref="AQ4227:AQ4290" si="765">_xlfn.XLOOKUP(AK4227,A:A,AE:AE)</f>
        <v>#N/A</v>
      </c>
      <c r="BB4227">
        <f t="shared" si="759"/>
        <v>0</v>
      </c>
      <c r="BC4227">
        <f t="shared" ref="BC4227:BC4290" si="766">_xlfn.XLOOKUP(BA4227,A:A,J:J)</f>
        <v>0</v>
      </c>
      <c r="BD4227" s="28">
        <f t="shared" ref="BD4227:BD4290" si="767">_xlfn.XLOOKUP(BA4227,A:A,M:M)+_xlfn.XLOOKUP(BA4227,A:A,N:N)</f>
        <v>0</v>
      </c>
    </row>
    <row r="4228" spans="37:56" x14ac:dyDescent="0.25">
      <c r="AK4228">
        <v>0</v>
      </c>
      <c r="AL4228" t="e">
        <f t="shared" si="760"/>
        <v>#N/A</v>
      </c>
      <c r="AM4228" t="e">
        <f t="shared" si="761"/>
        <v>#N/A</v>
      </c>
      <c r="AN4228" t="e">
        <f t="shared" si="762"/>
        <v>#N/A</v>
      </c>
      <c r="AO4228" s="261" t="e">
        <f t="shared" si="763"/>
        <v>#N/A</v>
      </c>
      <c r="AP4228" s="261" t="e">
        <f t="shared" si="764"/>
        <v>#N/A</v>
      </c>
      <c r="AQ4228" s="261" t="e">
        <f t="shared" si="765"/>
        <v>#N/A</v>
      </c>
      <c r="BB4228">
        <f t="shared" si="759"/>
        <v>0</v>
      </c>
      <c r="BC4228">
        <f t="shared" si="766"/>
        <v>0</v>
      </c>
      <c r="BD4228" s="28">
        <f t="shared" si="767"/>
        <v>0</v>
      </c>
    </row>
    <row r="4229" spans="37:56" x14ac:dyDescent="0.25">
      <c r="AK4229">
        <v>0</v>
      </c>
      <c r="AL4229" t="e">
        <f t="shared" si="760"/>
        <v>#N/A</v>
      </c>
      <c r="AM4229" t="e">
        <f t="shared" si="761"/>
        <v>#N/A</v>
      </c>
      <c r="AN4229" t="e">
        <f t="shared" si="762"/>
        <v>#N/A</v>
      </c>
      <c r="AO4229" s="261" t="e">
        <f t="shared" si="763"/>
        <v>#N/A</v>
      </c>
      <c r="AP4229" s="261" t="e">
        <f t="shared" si="764"/>
        <v>#N/A</v>
      </c>
      <c r="AQ4229" s="261" t="e">
        <f t="shared" si="765"/>
        <v>#N/A</v>
      </c>
      <c r="BB4229">
        <f t="shared" si="759"/>
        <v>0</v>
      </c>
      <c r="BC4229">
        <f t="shared" si="766"/>
        <v>0</v>
      </c>
      <c r="BD4229" s="28">
        <f t="shared" si="767"/>
        <v>0</v>
      </c>
    </row>
    <row r="4230" spans="37:56" x14ac:dyDescent="0.25">
      <c r="AK4230">
        <v>0</v>
      </c>
      <c r="AL4230" t="e">
        <f t="shared" si="760"/>
        <v>#N/A</v>
      </c>
      <c r="AM4230" t="e">
        <f t="shared" si="761"/>
        <v>#N/A</v>
      </c>
      <c r="AN4230" t="e">
        <f t="shared" si="762"/>
        <v>#N/A</v>
      </c>
      <c r="AO4230" s="261" t="e">
        <f t="shared" si="763"/>
        <v>#N/A</v>
      </c>
      <c r="AP4230" s="261" t="e">
        <f t="shared" si="764"/>
        <v>#N/A</v>
      </c>
      <c r="AQ4230" s="261" t="e">
        <f t="shared" si="765"/>
        <v>#N/A</v>
      </c>
      <c r="BB4230">
        <f t="shared" ref="BB4230:BB4293" si="768">_xlfn.XLOOKUP(BA4230,A:A,E:E)</f>
        <v>0</v>
      </c>
      <c r="BC4230">
        <f t="shared" si="766"/>
        <v>0</v>
      </c>
      <c r="BD4230" s="28">
        <f t="shared" si="767"/>
        <v>0</v>
      </c>
    </row>
    <row r="4231" spans="37:56" x14ac:dyDescent="0.25">
      <c r="AK4231">
        <v>0</v>
      </c>
      <c r="AL4231" t="e">
        <f t="shared" si="760"/>
        <v>#N/A</v>
      </c>
      <c r="AM4231" t="e">
        <f t="shared" si="761"/>
        <v>#N/A</v>
      </c>
      <c r="AN4231" t="e">
        <f t="shared" si="762"/>
        <v>#N/A</v>
      </c>
      <c r="AO4231" s="261" t="e">
        <f t="shared" si="763"/>
        <v>#N/A</v>
      </c>
      <c r="AP4231" s="261" t="e">
        <f t="shared" si="764"/>
        <v>#N/A</v>
      </c>
      <c r="AQ4231" s="261" t="e">
        <f t="shared" si="765"/>
        <v>#N/A</v>
      </c>
      <c r="BB4231">
        <f t="shared" si="768"/>
        <v>0</v>
      </c>
      <c r="BC4231">
        <f t="shared" si="766"/>
        <v>0</v>
      </c>
      <c r="BD4231" s="28">
        <f t="shared" si="767"/>
        <v>0</v>
      </c>
    </row>
    <row r="4232" spans="37:56" x14ac:dyDescent="0.25">
      <c r="AK4232">
        <v>0</v>
      </c>
      <c r="AL4232" t="e">
        <f t="shared" si="760"/>
        <v>#N/A</v>
      </c>
      <c r="AM4232" t="e">
        <f t="shared" si="761"/>
        <v>#N/A</v>
      </c>
      <c r="AN4232" t="e">
        <f t="shared" si="762"/>
        <v>#N/A</v>
      </c>
      <c r="AO4232" s="261" t="e">
        <f t="shared" si="763"/>
        <v>#N/A</v>
      </c>
      <c r="AP4232" s="261" t="e">
        <f t="shared" si="764"/>
        <v>#N/A</v>
      </c>
      <c r="AQ4232" s="261" t="e">
        <f t="shared" si="765"/>
        <v>#N/A</v>
      </c>
      <c r="BB4232">
        <f t="shared" si="768"/>
        <v>0</v>
      </c>
      <c r="BC4232">
        <f t="shared" si="766"/>
        <v>0</v>
      </c>
      <c r="BD4232" s="28">
        <f t="shared" si="767"/>
        <v>0</v>
      </c>
    </row>
    <row r="4233" spans="37:56" x14ac:dyDescent="0.25">
      <c r="AK4233">
        <v>0</v>
      </c>
      <c r="AL4233" t="e">
        <f t="shared" si="760"/>
        <v>#N/A</v>
      </c>
      <c r="AM4233" t="e">
        <f t="shared" si="761"/>
        <v>#N/A</v>
      </c>
      <c r="AN4233" t="e">
        <f t="shared" si="762"/>
        <v>#N/A</v>
      </c>
      <c r="AO4233" s="261" t="e">
        <f t="shared" si="763"/>
        <v>#N/A</v>
      </c>
      <c r="AP4233" s="261" t="e">
        <f t="shared" si="764"/>
        <v>#N/A</v>
      </c>
      <c r="AQ4233" s="261" t="e">
        <f t="shared" si="765"/>
        <v>#N/A</v>
      </c>
      <c r="BB4233">
        <f t="shared" si="768"/>
        <v>0</v>
      </c>
      <c r="BC4233">
        <f t="shared" si="766"/>
        <v>0</v>
      </c>
      <c r="BD4233" s="28">
        <f t="shared" si="767"/>
        <v>0</v>
      </c>
    </row>
    <row r="4234" spans="37:56" x14ac:dyDescent="0.25">
      <c r="AK4234">
        <v>0</v>
      </c>
      <c r="AL4234" t="e">
        <f t="shared" si="760"/>
        <v>#N/A</v>
      </c>
      <c r="AM4234" t="e">
        <f t="shared" si="761"/>
        <v>#N/A</v>
      </c>
      <c r="AN4234" t="e">
        <f t="shared" si="762"/>
        <v>#N/A</v>
      </c>
      <c r="AO4234" s="261" t="e">
        <f t="shared" si="763"/>
        <v>#N/A</v>
      </c>
      <c r="AP4234" s="261" t="e">
        <f t="shared" si="764"/>
        <v>#N/A</v>
      </c>
      <c r="AQ4234" s="261" t="e">
        <f t="shared" si="765"/>
        <v>#N/A</v>
      </c>
      <c r="BB4234">
        <f t="shared" si="768"/>
        <v>0</v>
      </c>
      <c r="BC4234">
        <f t="shared" si="766"/>
        <v>0</v>
      </c>
      <c r="BD4234" s="28">
        <f t="shared" si="767"/>
        <v>0</v>
      </c>
    </row>
    <row r="4235" spans="37:56" x14ac:dyDescent="0.25">
      <c r="AK4235">
        <v>0</v>
      </c>
      <c r="AL4235" t="e">
        <f t="shared" si="760"/>
        <v>#N/A</v>
      </c>
      <c r="AM4235" t="e">
        <f t="shared" si="761"/>
        <v>#N/A</v>
      </c>
      <c r="AN4235" t="e">
        <f t="shared" si="762"/>
        <v>#N/A</v>
      </c>
      <c r="AO4235" s="261" t="e">
        <f t="shared" si="763"/>
        <v>#N/A</v>
      </c>
      <c r="AP4235" s="261" t="e">
        <f t="shared" si="764"/>
        <v>#N/A</v>
      </c>
      <c r="AQ4235" s="261" t="e">
        <f t="shared" si="765"/>
        <v>#N/A</v>
      </c>
      <c r="BB4235">
        <f t="shared" si="768"/>
        <v>0</v>
      </c>
      <c r="BC4235">
        <f t="shared" si="766"/>
        <v>0</v>
      </c>
      <c r="BD4235" s="28">
        <f t="shared" si="767"/>
        <v>0</v>
      </c>
    </row>
    <row r="4236" spans="37:56" x14ac:dyDescent="0.25">
      <c r="AK4236">
        <v>0</v>
      </c>
      <c r="AL4236" t="e">
        <f t="shared" si="760"/>
        <v>#N/A</v>
      </c>
      <c r="AM4236" t="e">
        <f t="shared" si="761"/>
        <v>#N/A</v>
      </c>
      <c r="AN4236" t="e">
        <f t="shared" si="762"/>
        <v>#N/A</v>
      </c>
      <c r="AO4236" s="261" t="e">
        <f t="shared" si="763"/>
        <v>#N/A</v>
      </c>
      <c r="AP4236" s="261" t="e">
        <f t="shared" si="764"/>
        <v>#N/A</v>
      </c>
      <c r="AQ4236" s="261" t="e">
        <f t="shared" si="765"/>
        <v>#N/A</v>
      </c>
      <c r="BB4236">
        <f t="shared" si="768"/>
        <v>0</v>
      </c>
      <c r="BC4236">
        <f t="shared" si="766"/>
        <v>0</v>
      </c>
      <c r="BD4236" s="28">
        <f t="shared" si="767"/>
        <v>0</v>
      </c>
    </row>
    <row r="4237" spans="37:56" x14ac:dyDescent="0.25">
      <c r="AK4237">
        <v>0</v>
      </c>
      <c r="AL4237" t="e">
        <f t="shared" si="760"/>
        <v>#N/A</v>
      </c>
      <c r="AM4237" t="e">
        <f t="shared" si="761"/>
        <v>#N/A</v>
      </c>
      <c r="AN4237" t="e">
        <f t="shared" si="762"/>
        <v>#N/A</v>
      </c>
      <c r="AO4237" s="261" t="e">
        <f t="shared" si="763"/>
        <v>#N/A</v>
      </c>
      <c r="AP4237" s="261" t="e">
        <f t="shared" si="764"/>
        <v>#N/A</v>
      </c>
      <c r="AQ4237" s="261" t="e">
        <f t="shared" si="765"/>
        <v>#N/A</v>
      </c>
      <c r="BB4237">
        <f t="shared" si="768"/>
        <v>0</v>
      </c>
      <c r="BC4237">
        <f t="shared" si="766"/>
        <v>0</v>
      </c>
      <c r="BD4237" s="28">
        <f t="shared" si="767"/>
        <v>0</v>
      </c>
    </row>
    <row r="4238" spans="37:56" x14ac:dyDescent="0.25">
      <c r="AK4238">
        <v>0</v>
      </c>
      <c r="AL4238" t="e">
        <f t="shared" si="760"/>
        <v>#N/A</v>
      </c>
      <c r="AM4238" t="e">
        <f t="shared" si="761"/>
        <v>#N/A</v>
      </c>
      <c r="AN4238" t="e">
        <f t="shared" si="762"/>
        <v>#N/A</v>
      </c>
      <c r="AO4238" s="261" t="e">
        <f t="shared" si="763"/>
        <v>#N/A</v>
      </c>
      <c r="AP4238" s="261" t="e">
        <f t="shared" si="764"/>
        <v>#N/A</v>
      </c>
      <c r="AQ4238" s="261" t="e">
        <f t="shared" si="765"/>
        <v>#N/A</v>
      </c>
      <c r="BB4238">
        <f t="shared" si="768"/>
        <v>0</v>
      </c>
      <c r="BC4238">
        <f t="shared" si="766"/>
        <v>0</v>
      </c>
      <c r="BD4238" s="28">
        <f t="shared" si="767"/>
        <v>0</v>
      </c>
    </row>
    <row r="4239" spans="37:56" x14ac:dyDescent="0.25">
      <c r="AK4239">
        <v>0</v>
      </c>
      <c r="AL4239" t="e">
        <f t="shared" si="760"/>
        <v>#N/A</v>
      </c>
      <c r="AM4239" t="e">
        <f t="shared" si="761"/>
        <v>#N/A</v>
      </c>
      <c r="AN4239" t="e">
        <f t="shared" si="762"/>
        <v>#N/A</v>
      </c>
      <c r="AO4239" s="261" t="e">
        <f t="shared" si="763"/>
        <v>#N/A</v>
      </c>
      <c r="AP4239" s="261" t="e">
        <f t="shared" si="764"/>
        <v>#N/A</v>
      </c>
      <c r="AQ4239" s="261" t="e">
        <f t="shared" si="765"/>
        <v>#N/A</v>
      </c>
      <c r="BB4239">
        <f t="shared" si="768"/>
        <v>0</v>
      </c>
      <c r="BC4239">
        <f t="shared" si="766"/>
        <v>0</v>
      </c>
      <c r="BD4239" s="28">
        <f t="shared" si="767"/>
        <v>0</v>
      </c>
    </row>
    <row r="4240" spans="37:56" x14ac:dyDescent="0.25">
      <c r="AK4240">
        <v>0</v>
      </c>
      <c r="AL4240" t="e">
        <f t="shared" si="760"/>
        <v>#N/A</v>
      </c>
      <c r="AM4240" t="e">
        <f t="shared" si="761"/>
        <v>#N/A</v>
      </c>
      <c r="AN4240" t="e">
        <f t="shared" si="762"/>
        <v>#N/A</v>
      </c>
      <c r="AO4240" s="261" t="e">
        <f t="shared" si="763"/>
        <v>#N/A</v>
      </c>
      <c r="AP4240" s="261" t="e">
        <f t="shared" si="764"/>
        <v>#N/A</v>
      </c>
      <c r="AQ4240" s="261" t="e">
        <f t="shared" si="765"/>
        <v>#N/A</v>
      </c>
      <c r="BB4240">
        <f t="shared" si="768"/>
        <v>0</v>
      </c>
      <c r="BC4240">
        <f t="shared" si="766"/>
        <v>0</v>
      </c>
      <c r="BD4240" s="28">
        <f t="shared" si="767"/>
        <v>0</v>
      </c>
    </row>
    <row r="4241" spans="37:56" x14ac:dyDescent="0.25">
      <c r="AK4241">
        <v>0</v>
      </c>
      <c r="AL4241" t="e">
        <f t="shared" si="760"/>
        <v>#N/A</v>
      </c>
      <c r="AM4241" t="e">
        <f t="shared" si="761"/>
        <v>#N/A</v>
      </c>
      <c r="AN4241" t="e">
        <f t="shared" si="762"/>
        <v>#N/A</v>
      </c>
      <c r="AO4241" s="261" t="e">
        <f t="shared" si="763"/>
        <v>#N/A</v>
      </c>
      <c r="AP4241" s="261" t="e">
        <f t="shared" si="764"/>
        <v>#N/A</v>
      </c>
      <c r="AQ4241" s="261" t="e">
        <f t="shared" si="765"/>
        <v>#N/A</v>
      </c>
      <c r="BB4241">
        <f t="shared" si="768"/>
        <v>0</v>
      </c>
      <c r="BC4241">
        <f t="shared" si="766"/>
        <v>0</v>
      </c>
      <c r="BD4241" s="28">
        <f t="shared" si="767"/>
        <v>0</v>
      </c>
    </row>
    <row r="4242" spans="37:56" x14ac:dyDescent="0.25">
      <c r="AK4242">
        <v>0</v>
      </c>
      <c r="AL4242" t="e">
        <f t="shared" si="760"/>
        <v>#N/A</v>
      </c>
      <c r="AM4242" t="e">
        <f t="shared" si="761"/>
        <v>#N/A</v>
      </c>
      <c r="AN4242" t="e">
        <f t="shared" si="762"/>
        <v>#N/A</v>
      </c>
      <c r="AO4242" s="261" t="e">
        <f t="shared" si="763"/>
        <v>#N/A</v>
      </c>
      <c r="AP4242" s="261" t="e">
        <f t="shared" si="764"/>
        <v>#N/A</v>
      </c>
      <c r="AQ4242" s="261" t="e">
        <f t="shared" si="765"/>
        <v>#N/A</v>
      </c>
      <c r="BB4242">
        <f t="shared" si="768"/>
        <v>0</v>
      </c>
      <c r="BC4242">
        <f t="shared" si="766"/>
        <v>0</v>
      </c>
      <c r="BD4242" s="28">
        <f t="shared" si="767"/>
        <v>0</v>
      </c>
    </row>
    <row r="4243" spans="37:56" x14ac:dyDescent="0.25">
      <c r="AK4243">
        <v>0</v>
      </c>
      <c r="AL4243" t="e">
        <f t="shared" si="760"/>
        <v>#N/A</v>
      </c>
      <c r="AM4243" t="e">
        <f t="shared" si="761"/>
        <v>#N/A</v>
      </c>
      <c r="AN4243" t="e">
        <f t="shared" si="762"/>
        <v>#N/A</v>
      </c>
      <c r="AO4243" s="261" t="e">
        <f t="shared" si="763"/>
        <v>#N/A</v>
      </c>
      <c r="AP4243" s="261" t="e">
        <f t="shared" si="764"/>
        <v>#N/A</v>
      </c>
      <c r="AQ4243" s="261" t="e">
        <f t="shared" si="765"/>
        <v>#N/A</v>
      </c>
      <c r="BB4243">
        <f t="shared" si="768"/>
        <v>0</v>
      </c>
      <c r="BC4243">
        <f t="shared" si="766"/>
        <v>0</v>
      </c>
      <c r="BD4243" s="28">
        <f t="shared" si="767"/>
        <v>0</v>
      </c>
    </row>
    <row r="4244" spans="37:56" x14ac:dyDescent="0.25">
      <c r="AK4244">
        <v>0</v>
      </c>
      <c r="AL4244" t="e">
        <f t="shared" si="760"/>
        <v>#N/A</v>
      </c>
      <c r="AM4244" t="e">
        <f t="shared" si="761"/>
        <v>#N/A</v>
      </c>
      <c r="AN4244" t="e">
        <f t="shared" si="762"/>
        <v>#N/A</v>
      </c>
      <c r="AO4244" s="261" t="e">
        <f t="shared" si="763"/>
        <v>#N/A</v>
      </c>
      <c r="AP4244" s="261" t="e">
        <f t="shared" si="764"/>
        <v>#N/A</v>
      </c>
      <c r="AQ4244" s="261" t="e">
        <f t="shared" si="765"/>
        <v>#N/A</v>
      </c>
      <c r="BB4244">
        <f t="shared" si="768"/>
        <v>0</v>
      </c>
      <c r="BC4244">
        <f t="shared" si="766"/>
        <v>0</v>
      </c>
      <c r="BD4244" s="28">
        <f t="shared" si="767"/>
        <v>0</v>
      </c>
    </row>
    <row r="4245" spans="37:56" x14ac:dyDescent="0.25">
      <c r="AK4245">
        <v>0</v>
      </c>
      <c r="AL4245" t="e">
        <f t="shared" si="760"/>
        <v>#N/A</v>
      </c>
      <c r="AM4245" t="e">
        <f t="shared" si="761"/>
        <v>#N/A</v>
      </c>
      <c r="AN4245" t="e">
        <f t="shared" si="762"/>
        <v>#N/A</v>
      </c>
      <c r="AO4245" s="261" t="e">
        <f t="shared" si="763"/>
        <v>#N/A</v>
      </c>
      <c r="AP4245" s="261" t="e">
        <f t="shared" si="764"/>
        <v>#N/A</v>
      </c>
      <c r="AQ4245" s="261" t="e">
        <f t="shared" si="765"/>
        <v>#N/A</v>
      </c>
      <c r="BB4245">
        <f t="shared" si="768"/>
        <v>0</v>
      </c>
      <c r="BC4245">
        <f t="shared" si="766"/>
        <v>0</v>
      </c>
      <c r="BD4245" s="28">
        <f t="shared" si="767"/>
        <v>0</v>
      </c>
    </row>
    <row r="4246" spans="37:56" x14ac:dyDescent="0.25">
      <c r="AK4246">
        <v>0</v>
      </c>
      <c r="AL4246" t="e">
        <f t="shared" si="760"/>
        <v>#N/A</v>
      </c>
      <c r="AM4246" t="e">
        <f t="shared" si="761"/>
        <v>#N/A</v>
      </c>
      <c r="AN4246" t="e">
        <f t="shared" si="762"/>
        <v>#N/A</v>
      </c>
      <c r="AO4246" s="261" t="e">
        <f t="shared" si="763"/>
        <v>#N/A</v>
      </c>
      <c r="AP4246" s="261" t="e">
        <f t="shared" si="764"/>
        <v>#N/A</v>
      </c>
      <c r="AQ4246" s="261" t="e">
        <f t="shared" si="765"/>
        <v>#N/A</v>
      </c>
      <c r="BB4246">
        <f t="shared" si="768"/>
        <v>0</v>
      </c>
      <c r="BC4246">
        <f t="shared" si="766"/>
        <v>0</v>
      </c>
      <c r="BD4246" s="28">
        <f t="shared" si="767"/>
        <v>0</v>
      </c>
    </row>
    <row r="4247" spans="37:56" x14ac:dyDescent="0.25">
      <c r="AK4247">
        <v>0</v>
      </c>
      <c r="AL4247" t="e">
        <f t="shared" si="760"/>
        <v>#N/A</v>
      </c>
      <c r="AM4247" t="e">
        <f t="shared" si="761"/>
        <v>#N/A</v>
      </c>
      <c r="AN4247" t="e">
        <f t="shared" si="762"/>
        <v>#N/A</v>
      </c>
      <c r="AO4247" s="261" t="e">
        <f t="shared" si="763"/>
        <v>#N/A</v>
      </c>
      <c r="AP4247" s="261" t="e">
        <f t="shared" si="764"/>
        <v>#N/A</v>
      </c>
      <c r="AQ4247" s="261" t="e">
        <f t="shared" si="765"/>
        <v>#N/A</v>
      </c>
      <c r="BB4247">
        <f t="shared" si="768"/>
        <v>0</v>
      </c>
      <c r="BC4247">
        <f t="shared" si="766"/>
        <v>0</v>
      </c>
      <c r="BD4247" s="28">
        <f t="shared" si="767"/>
        <v>0</v>
      </c>
    </row>
    <row r="4248" spans="37:56" x14ac:dyDescent="0.25">
      <c r="AK4248">
        <v>0</v>
      </c>
      <c r="AL4248" t="e">
        <f t="shared" si="760"/>
        <v>#N/A</v>
      </c>
      <c r="AM4248" t="e">
        <f t="shared" si="761"/>
        <v>#N/A</v>
      </c>
      <c r="AN4248" t="e">
        <f t="shared" si="762"/>
        <v>#N/A</v>
      </c>
      <c r="AO4248" s="261" t="e">
        <f t="shared" si="763"/>
        <v>#N/A</v>
      </c>
      <c r="AP4248" s="261" t="e">
        <f t="shared" si="764"/>
        <v>#N/A</v>
      </c>
      <c r="AQ4248" s="261" t="e">
        <f t="shared" si="765"/>
        <v>#N/A</v>
      </c>
      <c r="BB4248">
        <f t="shared" si="768"/>
        <v>0</v>
      </c>
      <c r="BC4248">
        <f t="shared" si="766"/>
        <v>0</v>
      </c>
      <c r="BD4248" s="28">
        <f t="shared" si="767"/>
        <v>0</v>
      </c>
    </row>
    <row r="4249" spans="37:56" x14ac:dyDescent="0.25">
      <c r="AK4249">
        <v>0</v>
      </c>
      <c r="AL4249" t="e">
        <f t="shared" si="760"/>
        <v>#N/A</v>
      </c>
      <c r="AM4249" t="e">
        <f t="shared" si="761"/>
        <v>#N/A</v>
      </c>
      <c r="AN4249" t="e">
        <f t="shared" si="762"/>
        <v>#N/A</v>
      </c>
      <c r="AO4249" s="261" t="e">
        <f t="shared" si="763"/>
        <v>#N/A</v>
      </c>
      <c r="AP4249" s="261" t="e">
        <f t="shared" si="764"/>
        <v>#N/A</v>
      </c>
      <c r="AQ4249" s="261" t="e">
        <f t="shared" si="765"/>
        <v>#N/A</v>
      </c>
      <c r="BB4249">
        <f t="shared" si="768"/>
        <v>0</v>
      </c>
      <c r="BC4249">
        <f t="shared" si="766"/>
        <v>0</v>
      </c>
      <c r="BD4249" s="28">
        <f t="shared" si="767"/>
        <v>0</v>
      </c>
    </row>
    <row r="4250" spans="37:56" x14ac:dyDescent="0.25">
      <c r="AK4250">
        <v>0</v>
      </c>
      <c r="AL4250" t="e">
        <f t="shared" si="760"/>
        <v>#N/A</v>
      </c>
      <c r="AM4250" t="e">
        <f t="shared" si="761"/>
        <v>#N/A</v>
      </c>
      <c r="AN4250" t="e">
        <f t="shared" si="762"/>
        <v>#N/A</v>
      </c>
      <c r="AO4250" s="261" t="e">
        <f t="shared" si="763"/>
        <v>#N/A</v>
      </c>
      <c r="AP4250" s="261" t="e">
        <f t="shared" si="764"/>
        <v>#N/A</v>
      </c>
      <c r="AQ4250" s="261" t="e">
        <f t="shared" si="765"/>
        <v>#N/A</v>
      </c>
      <c r="BB4250">
        <f t="shared" si="768"/>
        <v>0</v>
      </c>
      <c r="BC4250">
        <f t="shared" si="766"/>
        <v>0</v>
      </c>
      <c r="BD4250" s="28">
        <f t="shared" si="767"/>
        <v>0</v>
      </c>
    </row>
    <row r="4251" spans="37:56" x14ac:dyDescent="0.25">
      <c r="AK4251">
        <v>0</v>
      </c>
      <c r="AL4251" t="e">
        <f t="shared" si="760"/>
        <v>#N/A</v>
      </c>
      <c r="AM4251" t="e">
        <f t="shared" si="761"/>
        <v>#N/A</v>
      </c>
      <c r="AN4251" t="e">
        <f t="shared" si="762"/>
        <v>#N/A</v>
      </c>
      <c r="AO4251" s="261" t="e">
        <f t="shared" si="763"/>
        <v>#N/A</v>
      </c>
      <c r="AP4251" s="261" t="e">
        <f t="shared" si="764"/>
        <v>#N/A</v>
      </c>
      <c r="AQ4251" s="261" t="e">
        <f t="shared" si="765"/>
        <v>#N/A</v>
      </c>
      <c r="BB4251">
        <f t="shared" si="768"/>
        <v>0</v>
      </c>
      <c r="BC4251">
        <f t="shared" si="766"/>
        <v>0</v>
      </c>
      <c r="BD4251" s="28">
        <f t="shared" si="767"/>
        <v>0</v>
      </c>
    </row>
    <row r="4252" spans="37:56" x14ac:dyDescent="0.25">
      <c r="AK4252">
        <v>0</v>
      </c>
      <c r="AL4252" t="e">
        <f t="shared" si="760"/>
        <v>#N/A</v>
      </c>
      <c r="AM4252" t="e">
        <f t="shared" si="761"/>
        <v>#N/A</v>
      </c>
      <c r="AN4252" t="e">
        <f t="shared" si="762"/>
        <v>#N/A</v>
      </c>
      <c r="AO4252" s="261" t="e">
        <f t="shared" si="763"/>
        <v>#N/A</v>
      </c>
      <c r="AP4252" s="261" t="e">
        <f t="shared" si="764"/>
        <v>#N/A</v>
      </c>
      <c r="AQ4252" s="261" t="e">
        <f t="shared" si="765"/>
        <v>#N/A</v>
      </c>
      <c r="BB4252">
        <f t="shared" si="768"/>
        <v>0</v>
      </c>
      <c r="BC4252">
        <f t="shared" si="766"/>
        <v>0</v>
      </c>
      <c r="BD4252" s="28">
        <f t="shared" si="767"/>
        <v>0</v>
      </c>
    </row>
    <row r="4253" spans="37:56" x14ac:dyDescent="0.25">
      <c r="AK4253">
        <v>0</v>
      </c>
      <c r="AL4253" t="e">
        <f t="shared" si="760"/>
        <v>#N/A</v>
      </c>
      <c r="AM4253" t="e">
        <f t="shared" si="761"/>
        <v>#N/A</v>
      </c>
      <c r="AN4253" t="e">
        <f t="shared" si="762"/>
        <v>#N/A</v>
      </c>
      <c r="AO4253" s="261" t="e">
        <f t="shared" si="763"/>
        <v>#N/A</v>
      </c>
      <c r="AP4253" s="261" t="e">
        <f t="shared" si="764"/>
        <v>#N/A</v>
      </c>
      <c r="AQ4253" s="261" t="e">
        <f t="shared" si="765"/>
        <v>#N/A</v>
      </c>
      <c r="BB4253">
        <f t="shared" si="768"/>
        <v>0</v>
      </c>
      <c r="BC4253">
        <f t="shared" si="766"/>
        <v>0</v>
      </c>
      <c r="BD4253" s="28">
        <f t="shared" si="767"/>
        <v>0</v>
      </c>
    </row>
    <row r="4254" spans="37:56" x14ac:dyDescent="0.25">
      <c r="AK4254">
        <v>0</v>
      </c>
      <c r="AL4254" t="e">
        <f t="shared" si="760"/>
        <v>#N/A</v>
      </c>
      <c r="AM4254" t="e">
        <f t="shared" si="761"/>
        <v>#N/A</v>
      </c>
      <c r="AN4254" t="e">
        <f t="shared" si="762"/>
        <v>#N/A</v>
      </c>
      <c r="AO4254" s="261" t="e">
        <f t="shared" si="763"/>
        <v>#N/A</v>
      </c>
      <c r="AP4254" s="261" t="e">
        <f t="shared" si="764"/>
        <v>#N/A</v>
      </c>
      <c r="AQ4254" s="261" t="e">
        <f t="shared" si="765"/>
        <v>#N/A</v>
      </c>
      <c r="BB4254">
        <f t="shared" si="768"/>
        <v>0</v>
      </c>
      <c r="BC4254">
        <f t="shared" si="766"/>
        <v>0</v>
      </c>
      <c r="BD4254" s="28">
        <f t="shared" si="767"/>
        <v>0</v>
      </c>
    </row>
    <row r="4255" spans="37:56" x14ac:dyDescent="0.25">
      <c r="AK4255">
        <v>0</v>
      </c>
      <c r="AL4255" t="e">
        <f t="shared" si="760"/>
        <v>#N/A</v>
      </c>
      <c r="AM4255" t="e">
        <f t="shared" si="761"/>
        <v>#N/A</v>
      </c>
      <c r="AN4255" t="e">
        <f t="shared" si="762"/>
        <v>#N/A</v>
      </c>
      <c r="AO4255" s="261" t="e">
        <f t="shared" si="763"/>
        <v>#N/A</v>
      </c>
      <c r="AP4255" s="261" t="e">
        <f t="shared" si="764"/>
        <v>#N/A</v>
      </c>
      <c r="AQ4255" s="261" t="e">
        <f t="shared" si="765"/>
        <v>#N/A</v>
      </c>
      <c r="BB4255">
        <f t="shared" si="768"/>
        <v>0</v>
      </c>
      <c r="BC4255">
        <f t="shared" si="766"/>
        <v>0</v>
      </c>
      <c r="BD4255" s="28">
        <f t="shared" si="767"/>
        <v>0</v>
      </c>
    </row>
    <row r="4256" spans="37:56" x14ac:dyDescent="0.25">
      <c r="AK4256">
        <v>0</v>
      </c>
      <c r="AL4256" t="e">
        <f t="shared" si="760"/>
        <v>#N/A</v>
      </c>
      <c r="AM4256" t="e">
        <f t="shared" si="761"/>
        <v>#N/A</v>
      </c>
      <c r="AN4256" t="e">
        <f t="shared" si="762"/>
        <v>#N/A</v>
      </c>
      <c r="AO4256" s="261" t="e">
        <f t="shared" si="763"/>
        <v>#N/A</v>
      </c>
      <c r="AP4256" s="261" t="e">
        <f t="shared" si="764"/>
        <v>#N/A</v>
      </c>
      <c r="AQ4256" s="261" t="e">
        <f t="shared" si="765"/>
        <v>#N/A</v>
      </c>
      <c r="BB4256">
        <f t="shared" si="768"/>
        <v>0</v>
      </c>
      <c r="BC4256">
        <f t="shared" si="766"/>
        <v>0</v>
      </c>
      <c r="BD4256" s="28">
        <f t="shared" si="767"/>
        <v>0</v>
      </c>
    </row>
    <row r="4257" spans="37:56" x14ac:dyDescent="0.25">
      <c r="AK4257">
        <v>0</v>
      </c>
      <c r="AL4257" t="e">
        <f t="shared" si="760"/>
        <v>#N/A</v>
      </c>
      <c r="AM4257" t="e">
        <f t="shared" si="761"/>
        <v>#N/A</v>
      </c>
      <c r="AN4257" t="e">
        <f t="shared" si="762"/>
        <v>#N/A</v>
      </c>
      <c r="AO4257" s="261" t="e">
        <f t="shared" si="763"/>
        <v>#N/A</v>
      </c>
      <c r="AP4257" s="261" t="e">
        <f t="shared" si="764"/>
        <v>#N/A</v>
      </c>
      <c r="AQ4257" s="261" t="e">
        <f t="shared" si="765"/>
        <v>#N/A</v>
      </c>
      <c r="BB4257">
        <f t="shared" si="768"/>
        <v>0</v>
      </c>
      <c r="BC4257">
        <f t="shared" si="766"/>
        <v>0</v>
      </c>
      <c r="BD4257" s="28">
        <f t="shared" si="767"/>
        <v>0</v>
      </c>
    </row>
    <row r="4258" spans="37:56" x14ac:dyDescent="0.25">
      <c r="AK4258">
        <v>0</v>
      </c>
      <c r="AL4258" t="e">
        <f t="shared" si="760"/>
        <v>#N/A</v>
      </c>
      <c r="AM4258" t="e">
        <f t="shared" si="761"/>
        <v>#N/A</v>
      </c>
      <c r="AN4258" t="e">
        <f t="shared" si="762"/>
        <v>#N/A</v>
      </c>
      <c r="AO4258" s="261" t="e">
        <f t="shared" si="763"/>
        <v>#N/A</v>
      </c>
      <c r="AP4258" s="261" t="e">
        <f t="shared" si="764"/>
        <v>#N/A</v>
      </c>
      <c r="AQ4258" s="261" t="e">
        <f t="shared" si="765"/>
        <v>#N/A</v>
      </c>
      <c r="BB4258">
        <f t="shared" si="768"/>
        <v>0</v>
      </c>
      <c r="BC4258">
        <f t="shared" si="766"/>
        <v>0</v>
      </c>
      <c r="BD4258" s="28">
        <f t="shared" si="767"/>
        <v>0</v>
      </c>
    </row>
    <row r="4259" spans="37:56" x14ac:dyDescent="0.25">
      <c r="AK4259">
        <v>0</v>
      </c>
      <c r="AL4259" t="e">
        <f t="shared" si="760"/>
        <v>#N/A</v>
      </c>
      <c r="AM4259" t="e">
        <f t="shared" si="761"/>
        <v>#N/A</v>
      </c>
      <c r="AN4259" t="e">
        <f t="shared" si="762"/>
        <v>#N/A</v>
      </c>
      <c r="AO4259" s="261" t="e">
        <f t="shared" si="763"/>
        <v>#N/A</v>
      </c>
      <c r="AP4259" s="261" t="e">
        <f t="shared" si="764"/>
        <v>#N/A</v>
      </c>
      <c r="AQ4259" s="261" t="e">
        <f t="shared" si="765"/>
        <v>#N/A</v>
      </c>
      <c r="BB4259">
        <f t="shared" si="768"/>
        <v>0</v>
      </c>
      <c r="BC4259">
        <f t="shared" si="766"/>
        <v>0</v>
      </c>
      <c r="BD4259" s="28">
        <f t="shared" si="767"/>
        <v>0</v>
      </c>
    </row>
    <row r="4260" spans="37:56" x14ac:dyDescent="0.25">
      <c r="AK4260">
        <v>0</v>
      </c>
      <c r="AL4260" t="e">
        <f t="shared" si="760"/>
        <v>#N/A</v>
      </c>
      <c r="AM4260" t="e">
        <f t="shared" si="761"/>
        <v>#N/A</v>
      </c>
      <c r="AN4260" t="e">
        <f t="shared" si="762"/>
        <v>#N/A</v>
      </c>
      <c r="AO4260" s="261" t="e">
        <f t="shared" si="763"/>
        <v>#N/A</v>
      </c>
      <c r="AP4260" s="261" t="e">
        <f t="shared" si="764"/>
        <v>#N/A</v>
      </c>
      <c r="AQ4260" s="261" t="e">
        <f t="shared" si="765"/>
        <v>#N/A</v>
      </c>
      <c r="BB4260">
        <f t="shared" si="768"/>
        <v>0</v>
      </c>
      <c r="BC4260">
        <f t="shared" si="766"/>
        <v>0</v>
      </c>
      <c r="BD4260" s="28">
        <f t="shared" si="767"/>
        <v>0</v>
      </c>
    </row>
    <row r="4261" spans="37:56" x14ac:dyDescent="0.25">
      <c r="AK4261">
        <v>0</v>
      </c>
      <c r="AL4261" t="e">
        <f t="shared" si="760"/>
        <v>#N/A</v>
      </c>
      <c r="AM4261" t="e">
        <f t="shared" si="761"/>
        <v>#N/A</v>
      </c>
      <c r="AN4261" t="e">
        <f t="shared" si="762"/>
        <v>#N/A</v>
      </c>
      <c r="AO4261" s="261" t="e">
        <f t="shared" si="763"/>
        <v>#N/A</v>
      </c>
      <c r="AP4261" s="261" t="e">
        <f t="shared" si="764"/>
        <v>#N/A</v>
      </c>
      <c r="AQ4261" s="261" t="e">
        <f t="shared" si="765"/>
        <v>#N/A</v>
      </c>
      <c r="BB4261">
        <f t="shared" si="768"/>
        <v>0</v>
      </c>
      <c r="BC4261">
        <f t="shared" si="766"/>
        <v>0</v>
      </c>
      <c r="BD4261" s="28">
        <f t="shared" si="767"/>
        <v>0</v>
      </c>
    </row>
    <row r="4262" spans="37:56" x14ac:dyDescent="0.25">
      <c r="AK4262">
        <v>0</v>
      </c>
      <c r="AL4262" t="e">
        <f t="shared" si="760"/>
        <v>#N/A</v>
      </c>
      <c r="AM4262" t="e">
        <f t="shared" si="761"/>
        <v>#N/A</v>
      </c>
      <c r="AN4262" t="e">
        <f t="shared" si="762"/>
        <v>#N/A</v>
      </c>
      <c r="AO4262" s="261" t="e">
        <f t="shared" si="763"/>
        <v>#N/A</v>
      </c>
      <c r="AP4262" s="261" t="e">
        <f t="shared" si="764"/>
        <v>#N/A</v>
      </c>
      <c r="AQ4262" s="261" t="e">
        <f t="shared" si="765"/>
        <v>#N/A</v>
      </c>
      <c r="BB4262">
        <f t="shared" si="768"/>
        <v>0</v>
      </c>
      <c r="BC4262">
        <f t="shared" si="766"/>
        <v>0</v>
      </c>
      <c r="BD4262" s="28">
        <f t="shared" si="767"/>
        <v>0</v>
      </c>
    </row>
    <row r="4263" spans="37:56" x14ac:dyDescent="0.25">
      <c r="AK4263">
        <v>0</v>
      </c>
      <c r="AL4263" t="e">
        <f t="shared" si="760"/>
        <v>#N/A</v>
      </c>
      <c r="AM4263" t="e">
        <f t="shared" si="761"/>
        <v>#N/A</v>
      </c>
      <c r="AN4263" t="e">
        <f t="shared" si="762"/>
        <v>#N/A</v>
      </c>
      <c r="AO4263" s="261" t="e">
        <f t="shared" si="763"/>
        <v>#N/A</v>
      </c>
      <c r="AP4263" s="261" t="e">
        <f t="shared" si="764"/>
        <v>#N/A</v>
      </c>
      <c r="AQ4263" s="261" t="e">
        <f t="shared" si="765"/>
        <v>#N/A</v>
      </c>
      <c r="BB4263">
        <f t="shared" si="768"/>
        <v>0</v>
      </c>
      <c r="BC4263">
        <f t="shared" si="766"/>
        <v>0</v>
      </c>
      <c r="BD4263" s="28">
        <f t="shared" si="767"/>
        <v>0</v>
      </c>
    </row>
    <row r="4264" spans="37:56" x14ac:dyDescent="0.25">
      <c r="AK4264">
        <v>0</v>
      </c>
      <c r="AL4264" t="e">
        <f t="shared" si="760"/>
        <v>#N/A</v>
      </c>
      <c r="AM4264" t="e">
        <f t="shared" si="761"/>
        <v>#N/A</v>
      </c>
      <c r="AN4264" t="e">
        <f t="shared" si="762"/>
        <v>#N/A</v>
      </c>
      <c r="AO4264" s="261" t="e">
        <f t="shared" si="763"/>
        <v>#N/A</v>
      </c>
      <c r="AP4264" s="261" t="e">
        <f t="shared" si="764"/>
        <v>#N/A</v>
      </c>
      <c r="AQ4264" s="261" t="e">
        <f t="shared" si="765"/>
        <v>#N/A</v>
      </c>
      <c r="BB4264">
        <f t="shared" si="768"/>
        <v>0</v>
      </c>
      <c r="BC4264">
        <f t="shared" si="766"/>
        <v>0</v>
      </c>
      <c r="BD4264" s="28">
        <f t="shared" si="767"/>
        <v>0</v>
      </c>
    </row>
    <row r="4265" spans="37:56" x14ac:dyDescent="0.25">
      <c r="AK4265">
        <v>0</v>
      </c>
      <c r="AL4265" t="e">
        <f t="shared" si="760"/>
        <v>#N/A</v>
      </c>
      <c r="AM4265" t="e">
        <f t="shared" si="761"/>
        <v>#N/A</v>
      </c>
      <c r="AN4265" t="e">
        <f t="shared" si="762"/>
        <v>#N/A</v>
      </c>
      <c r="AO4265" s="261" t="e">
        <f t="shared" si="763"/>
        <v>#N/A</v>
      </c>
      <c r="AP4265" s="261" t="e">
        <f t="shared" si="764"/>
        <v>#N/A</v>
      </c>
      <c r="AQ4265" s="261" t="e">
        <f t="shared" si="765"/>
        <v>#N/A</v>
      </c>
      <c r="BB4265">
        <f t="shared" si="768"/>
        <v>0</v>
      </c>
      <c r="BC4265">
        <f t="shared" si="766"/>
        <v>0</v>
      </c>
      <c r="BD4265" s="28">
        <f t="shared" si="767"/>
        <v>0</v>
      </c>
    </row>
    <row r="4266" spans="37:56" x14ac:dyDescent="0.25">
      <c r="AK4266">
        <v>0</v>
      </c>
      <c r="AL4266" t="e">
        <f t="shared" si="760"/>
        <v>#N/A</v>
      </c>
      <c r="AM4266" t="e">
        <f t="shared" si="761"/>
        <v>#N/A</v>
      </c>
      <c r="AN4266" t="e">
        <f t="shared" si="762"/>
        <v>#N/A</v>
      </c>
      <c r="AO4266" s="261" t="e">
        <f t="shared" si="763"/>
        <v>#N/A</v>
      </c>
      <c r="AP4266" s="261" t="e">
        <f t="shared" si="764"/>
        <v>#N/A</v>
      </c>
      <c r="AQ4266" s="261" t="e">
        <f t="shared" si="765"/>
        <v>#N/A</v>
      </c>
      <c r="BB4266">
        <f t="shared" si="768"/>
        <v>0</v>
      </c>
      <c r="BC4266">
        <f t="shared" si="766"/>
        <v>0</v>
      </c>
      <c r="BD4266" s="28">
        <f t="shared" si="767"/>
        <v>0</v>
      </c>
    </row>
    <row r="4267" spans="37:56" x14ac:dyDescent="0.25">
      <c r="AK4267">
        <v>0</v>
      </c>
      <c r="AL4267" t="e">
        <f t="shared" si="760"/>
        <v>#N/A</v>
      </c>
      <c r="AM4267" t="e">
        <f t="shared" si="761"/>
        <v>#N/A</v>
      </c>
      <c r="AN4267" t="e">
        <f t="shared" si="762"/>
        <v>#N/A</v>
      </c>
      <c r="AO4267" s="261" t="e">
        <f t="shared" si="763"/>
        <v>#N/A</v>
      </c>
      <c r="AP4267" s="261" t="e">
        <f t="shared" si="764"/>
        <v>#N/A</v>
      </c>
      <c r="AQ4267" s="261" t="e">
        <f t="shared" si="765"/>
        <v>#N/A</v>
      </c>
      <c r="BB4267">
        <f t="shared" si="768"/>
        <v>0</v>
      </c>
      <c r="BC4267">
        <f t="shared" si="766"/>
        <v>0</v>
      </c>
      <c r="BD4267" s="28">
        <f t="shared" si="767"/>
        <v>0</v>
      </c>
    </row>
    <row r="4268" spans="37:56" x14ac:dyDescent="0.25">
      <c r="AK4268">
        <v>0</v>
      </c>
      <c r="AL4268" t="e">
        <f t="shared" si="760"/>
        <v>#N/A</v>
      </c>
      <c r="AM4268" t="e">
        <f t="shared" si="761"/>
        <v>#N/A</v>
      </c>
      <c r="AN4268" t="e">
        <f t="shared" si="762"/>
        <v>#N/A</v>
      </c>
      <c r="AO4268" s="261" t="e">
        <f t="shared" si="763"/>
        <v>#N/A</v>
      </c>
      <c r="AP4268" s="261" t="e">
        <f t="shared" si="764"/>
        <v>#N/A</v>
      </c>
      <c r="AQ4268" s="261" t="e">
        <f t="shared" si="765"/>
        <v>#N/A</v>
      </c>
      <c r="BB4268">
        <f t="shared" si="768"/>
        <v>0</v>
      </c>
      <c r="BC4268">
        <f t="shared" si="766"/>
        <v>0</v>
      </c>
      <c r="BD4268" s="28">
        <f t="shared" si="767"/>
        <v>0</v>
      </c>
    </row>
    <row r="4269" spans="37:56" x14ac:dyDescent="0.25">
      <c r="AK4269">
        <v>0</v>
      </c>
      <c r="AL4269" t="e">
        <f t="shared" si="760"/>
        <v>#N/A</v>
      </c>
      <c r="AM4269" t="e">
        <f t="shared" si="761"/>
        <v>#N/A</v>
      </c>
      <c r="AN4269" t="e">
        <f t="shared" si="762"/>
        <v>#N/A</v>
      </c>
      <c r="AO4269" s="261" t="e">
        <f t="shared" si="763"/>
        <v>#N/A</v>
      </c>
      <c r="AP4269" s="261" t="e">
        <f t="shared" si="764"/>
        <v>#N/A</v>
      </c>
      <c r="AQ4269" s="261" t="e">
        <f t="shared" si="765"/>
        <v>#N/A</v>
      </c>
      <c r="BB4269">
        <f t="shared" si="768"/>
        <v>0</v>
      </c>
      <c r="BC4269">
        <f t="shared" si="766"/>
        <v>0</v>
      </c>
      <c r="BD4269" s="28">
        <f t="shared" si="767"/>
        <v>0</v>
      </c>
    </row>
    <row r="4270" spans="37:56" x14ac:dyDescent="0.25">
      <c r="AK4270">
        <v>0</v>
      </c>
      <c r="AL4270" t="e">
        <f t="shared" si="760"/>
        <v>#N/A</v>
      </c>
      <c r="AM4270" t="e">
        <f t="shared" si="761"/>
        <v>#N/A</v>
      </c>
      <c r="AN4270" t="e">
        <f t="shared" si="762"/>
        <v>#N/A</v>
      </c>
      <c r="AO4270" s="261" t="e">
        <f t="shared" si="763"/>
        <v>#N/A</v>
      </c>
      <c r="AP4270" s="261" t="e">
        <f t="shared" si="764"/>
        <v>#N/A</v>
      </c>
      <c r="AQ4270" s="261" t="e">
        <f t="shared" si="765"/>
        <v>#N/A</v>
      </c>
      <c r="BB4270">
        <f t="shared" si="768"/>
        <v>0</v>
      </c>
      <c r="BC4270">
        <f t="shared" si="766"/>
        <v>0</v>
      </c>
      <c r="BD4270" s="28">
        <f t="shared" si="767"/>
        <v>0</v>
      </c>
    </row>
    <row r="4271" spans="37:56" x14ac:dyDescent="0.25">
      <c r="AK4271">
        <v>0</v>
      </c>
      <c r="AL4271" t="e">
        <f t="shared" si="760"/>
        <v>#N/A</v>
      </c>
      <c r="AM4271" t="e">
        <f t="shared" si="761"/>
        <v>#N/A</v>
      </c>
      <c r="AN4271" t="e">
        <f t="shared" si="762"/>
        <v>#N/A</v>
      </c>
      <c r="AO4271" s="261" t="e">
        <f t="shared" si="763"/>
        <v>#N/A</v>
      </c>
      <c r="AP4271" s="261" t="e">
        <f t="shared" si="764"/>
        <v>#N/A</v>
      </c>
      <c r="AQ4271" s="261" t="e">
        <f t="shared" si="765"/>
        <v>#N/A</v>
      </c>
      <c r="BB4271">
        <f t="shared" si="768"/>
        <v>0</v>
      </c>
      <c r="BC4271">
        <f t="shared" si="766"/>
        <v>0</v>
      </c>
      <c r="BD4271" s="28">
        <f t="shared" si="767"/>
        <v>0</v>
      </c>
    </row>
    <row r="4272" spans="37:56" x14ac:dyDescent="0.25">
      <c r="AK4272">
        <v>0</v>
      </c>
      <c r="AL4272" t="e">
        <f t="shared" si="760"/>
        <v>#N/A</v>
      </c>
      <c r="AM4272" t="e">
        <f t="shared" si="761"/>
        <v>#N/A</v>
      </c>
      <c r="AN4272" t="e">
        <f t="shared" si="762"/>
        <v>#N/A</v>
      </c>
      <c r="AO4272" s="261" t="e">
        <f t="shared" si="763"/>
        <v>#N/A</v>
      </c>
      <c r="AP4272" s="261" t="e">
        <f t="shared" si="764"/>
        <v>#N/A</v>
      </c>
      <c r="AQ4272" s="261" t="e">
        <f t="shared" si="765"/>
        <v>#N/A</v>
      </c>
      <c r="BB4272">
        <f t="shared" si="768"/>
        <v>0</v>
      </c>
      <c r="BC4272">
        <f t="shared" si="766"/>
        <v>0</v>
      </c>
      <c r="BD4272" s="28">
        <f t="shared" si="767"/>
        <v>0</v>
      </c>
    </row>
    <row r="4273" spans="37:56" x14ac:dyDescent="0.25">
      <c r="AK4273">
        <v>0</v>
      </c>
      <c r="AL4273" t="e">
        <f t="shared" si="760"/>
        <v>#N/A</v>
      </c>
      <c r="AM4273" t="e">
        <f t="shared" si="761"/>
        <v>#N/A</v>
      </c>
      <c r="AN4273" t="e">
        <f t="shared" si="762"/>
        <v>#N/A</v>
      </c>
      <c r="AO4273" s="261" t="e">
        <f t="shared" si="763"/>
        <v>#N/A</v>
      </c>
      <c r="AP4273" s="261" t="e">
        <f t="shared" si="764"/>
        <v>#N/A</v>
      </c>
      <c r="AQ4273" s="261" t="e">
        <f t="shared" si="765"/>
        <v>#N/A</v>
      </c>
      <c r="BB4273">
        <f t="shared" si="768"/>
        <v>0</v>
      </c>
      <c r="BC4273">
        <f t="shared" si="766"/>
        <v>0</v>
      </c>
      <c r="BD4273" s="28">
        <f t="shared" si="767"/>
        <v>0</v>
      </c>
    </row>
    <row r="4274" spans="37:56" x14ac:dyDescent="0.25">
      <c r="AK4274">
        <v>0</v>
      </c>
      <c r="AL4274" t="e">
        <f t="shared" si="760"/>
        <v>#N/A</v>
      </c>
      <c r="AM4274" t="e">
        <f t="shared" si="761"/>
        <v>#N/A</v>
      </c>
      <c r="AN4274" t="e">
        <f t="shared" si="762"/>
        <v>#N/A</v>
      </c>
      <c r="AO4274" s="261" t="e">
        <f t="shared" si="763"/>
        <v>#N/A</v>
      </c>
      <c r="AP4274" s="261" t="e">
        <f t="shared" si="764"/>
        <v>#N/A</v>
      </c>
      <c r="AQ4274" s="261" t="e">
        <f t="shared" si="765"/>
        <v>#N/A</v>
      </c>
      <c r="BB4274">
        <f t="shared" si="768"/>
        <v>0</v>
      </c>
      <c r="BC4274">
        <f t="shared" si="766"/>
        <v>0</v>
      </c>
      <c r="BD4274" s="28">
        <f t="shared" si="767"/>
        <v>0</v>
      </c>
    </row>
    <row r="4275" spans="37:56" x14ac:dyDescent="0.25">
      <c r="AK4275">
        <v>0</v>
      </c>
      <c r="AL4275" t="e">
        <f t="shared" si="760"/>
        <v>#N/A</v>
      </c>
      <c r="AM4275" t="e">
        <f t="shared" si="761"/>
        <v>#N/A</v>
      </c>
      <c r="AN4275" t="e">
        <f t="shared" si="762"/>
        <v>#N/A</v>
      </c>
      <c r="AO4275" s="261" t="e">
        <f t="shared" si="763"/>
        <v>#N/A</v>
      </c>
      <c r="AP4275" s="261" t="e">
        <f t="shared" si="764"/>
        <v>#N/A</v>
      </c>
      <c r="AQ4275" s="261" t="e">
        <f t="shared" si="765"/>
        <v>#N/A</v>
      </c>
      <c r="BB4275">
        <f t="shared" si="768"/>
        <v>0</v>
      </c>
      <c r="BC4275">
        <f t="shared" si="766"/>
        <v>0</v>
      </c>
      <c r="BD4275" s="28">
        <f t="shared" si="767"/>
        <v>0</v>
      </c>
    </row>
    <row r="4276" spans="37:56" x14ac:dyDescent="0.25">
      <c r="AK4276">
        <v>0</v>
      </c>
      <c r="AL4276" t="e">
        <f t="shared" si="760"/>
        <v>#N/A</v>
      </c>
      <c r="AM4276" t="e">
        <f t="shared" si="761"/>
        <v>#N/A</v>
      </c>
      <c r="AN4276" t="e">
        <f t="shared" si="762"/>
        <v>#N/A</v>
      </c>
      <c r="AO4276" s="261" t="e">
        <f t="shared" si="763"/>
        <v>#N/A</v>
      </c>
      <c r="AP4276" s="261" t="e">
        <f t="shared" si="764"/>
        <v>#N/A</v>
      </c>
      <c r="AQ4276" s="261" t="e">
        <f t="shared" si="765"/>
        <v>#N/A</v>
      </c>
      <c r="BB4276">
        <f t="shared" si="768"/>
        <v>0</v>
      </c>
      <c r="BC4276">
        <f t="shared" si="766"/>
        <v>0</v>
      </c>
      <c r="BD4276" s="28">
        <f t="shared" si="767"/>
        <v>0</v>
      </c>
    </row>
    <row r="4277" spans="37:56" x14ac:dyDescent="0.25">
      <c r="AK4277">
        <v>0</v>
      </c>
      <c r="AL4277" t="e">
        <f t="shared" si="760"/>
        <v>#N/A</v>
      </c>
      <c r="AM4277" t="e">
        <f t="shared" si="761"/>
        <v>#N/A</v>
      </c>
      <c r="AN4277" t="e">
        <f t="shared" si="762"/>
        <v>#N/A</v>
      </c>
      <c r="AO4277" s="261" t="e">
        <f t="shared" si="763"/>
        <v>#N/A</v>
      </c>
      <c r="AP4277" s="261" t="e">
        <f t="shared" si="764"/>
        <v>#N/A</v>
      </c>
      <c r="AQ4277" s="261" t="e">
        <f t="shared" si="765"/>
        <v>#N/A</v>
      </c>
      <c r="BB4277">
        <f t="shared" si="768"/>
        <v>0</v>
      </c>
      <c r="BC4277">
        <f t="shared" si="766"/>
        <v>0</v>
      </c>
      <c r="BD4277" s="28">
        <f t="shared" si="767"/>
        <v>0</v>
      </c>
    </row>
    <row r="4278" spans="37:56" x14ac:dyDescent="0.25">
      <c r="AK4278">
        <v>0</v>
      </c>
      <c r="AL4278" t="e">
        <f t="shared" si="760"/>
        <v>#N/A</v>
      </c>
      <c r="AM4278" t="e">
        <f t="shared" si="761"/>
        <v>#N/A</v>
      </c>
      <c r="AN4278" t="e">
        <f t="shared" si="762"/>
        <v>#N/A</v>
      </c>
      <c r="AO4278" s="261" t="e">
        <f t="shared" si="763"/>
        <v>#N/A</v>
      </c>
      <c r="AP4278" s="261" t="e">
        <f t="shared" si="764"/>
        <v>#N/A</v>
      </c>
      <c r="AQ4278" s="261" t="e">
        <f t="shared" si="765"/>
        <v>#N/A</v>
      </c>
      <c r="BB4278">
        <f t="shared" si="768"/>
        <v>0</v>
      </c>
      <c r="BC4278">
        <f t="shared" si="766"/>
        <v>0</v>
      </c>
      <c r="BD4278" s="28">
        <f t="shared" si="767"/>
        <v>0</v>
      </c>
    </row>
    <row r="4279" spans="37:56" x14ac:dyDescent="0.25">
      <c r="AK4279">
        <v>0</v>
      </c>
      <c r="AL4279" t="e">
        <f t="shared" si="760"/>
        <v>#N/A</v>
      </c>
      <c r="AM4279" t="e">
        <f t="shared" si="761"/>
        <v>#N/A</v>
      </c>
      <c r="AN4279" t="e">
        <f t="shared" si="762"/>
        <v>#N/A</v>
      </c>
      <c r="AO4279" s="261" t="e">
        <f t="shared" si="763"/>
        <v>#N/A</v>
      </c>
      <c r="AP4279" s="261" t="e">
        <f t="shared" si="764"/>
        <v>#N/A</v>
      </c>
      <c r="AQ4279" s="261" t="e">
        <f t="shared" si="765"/>
        <v>#N/A</v>
      </c>
      <c r="BB4279">
        <f t="shared" si="768"/>
        <v>0</v>
      </c>
      <c r="BC4279">
        <f t="shared" si="766"/>
        <v>0</v>
      </c>
      <c r="BD4279" s="28">
        <f t="shared" si="767"/>
        <v>0</v>
      </c>
    </row>
    <row r="4280" spans="37:56" x14ac:dyDescent="0.25">
      <c r="AK4280">
        <v>0</v>
      </c>
      <c r="AL4280" t="e">
        <f t="shared" si="760"/>
        <v>#N/A</v>
      </c>
      <c r="AM4280" t="e">
        <f t="shared" si="761"/>
        <v>#N/A</v>
      </c>
      <c r="AN4280" t="e">
        <f t="shared" si="762"/>
        <v>#N/A</v>
      </c>
      <c r="AO4280" s="261" t="e">
        <f t="shared" si="763"/>
        <v>#N/A</v>
      </c>
      <c r="AP4280" s="261" t="e">
        <f t="shared" si="764"/>
        <v>#N/A</v>
      </c>
      <c r="AQ4280" s="261" t="e">
        <f t="shared" si="765"/>
        <v>#N/A</v>
      </c>
      <c r="BB4280">
        <f t="shared" si="768"/>
        <v>0</v>
      </c>
      <c r="BC4280">
        <f t="shared" si="766"/>
        <v>0</v>
      </c>
      <c r="BD4280" s="28">
        <f t="shared" si="767"/>
        <v>0</v>
      </c>
    </row>
    <row r="4281" spans="37:56" x14ac:dyDescent="0.25">
      <c r="AK4281">
        <v>0</v>
      </c>
      <c r="AL4281" t="e">
        <f t="shared" si="760"/>
        <v>#N/A</v>
      </c>
      <c r="AM4281" t="e">
        <f t="shared" si="761"/>
        <v>#N/A</v>
      </c>
      <c r="AN4281" t="e">
        <f t="shared" si="762"/>
        <v>#N/A</v>
      </c>
      <c r="AO4281" s="261" t="e">
        <f t="shared" si="763"/>
        <v>#N/A</v>
      </c>
      <c r="AP4281" s="261" t="e">
        <f t="shared" si="764"/>
        <v>#N/A</v>
      </c>
      <c r="AQ4281" s="261" t="e">
        <f t="shared" si="765"/>
        <v>#N/A</v>
      </c>
      <c r="BB4281">
        <f t="shared" si="768"/>
        <v>0</v>
      </c>
      <c r="BC4281">
        <f t="shared" si="766"/>
        <v>0</v>
      </c>
      <c r="BD4281" s="28">
        <f t="shared" si="767"/>
        <v>0</v>
      </c>
    </row>
    <row r="4282" spans="37:56" x14ac:dyDescent="0.25">
      <c r="AK4282">
        <v>0</v>
      </c>
      <c r="AL4282" t="e">
        <f t="shared" si="760"/>
        <v>#N/A</v>
      </c>
      <c r="AM4282" t="e">
        <f t="shared" si="761"/>
        <v>#N/A</v>
      </c>
      <c r="AN4282" t="e">
        <f t="shared" si="762"/>
        <v>#N/A</v>
      </c>
      <c r="AO4282" s="261" t="e">
        <f t="shared" si="763"/>
        <v>#N/A</v>
      </c>
      <c r="AP4282" s="261" t="e">
        <f t="shared" si="764"/>
        <v>#N/A</v>
      </c>
      <c r="AQ4282" s="261" t="e">
        <f t="shared" si="765"/>
        <v>#N/A</v>
      </c>
      <c r="BB4282">
        <f t="shared" si="768"/>
        <v>0</v>
      </c>
      <c r="BC4282">
        <f t="shared" si="766"/>
        <v>0</v>
      </c>
      <c r="BD4282" s="28">
        <f t="shared" si="767"/>
        <v>0</v>
      </c>
    </row>
    <row r="4283" spans="37:56" x14ac:dyDescent="0.25">
      <c r="AK4283">
        <v>0</v>
      </c>
      <c r="AL4283" t="e">
        <f t="shared" si="760"/>
        <v>#N/A</v>
      </c>
      <c r="AM4283" t="e">
        <f t="shared" si="761"/>
        <v>#N/A</v>
      </c>
      <c r="AN4283" t="e">
        <f t="shared" si="762"/>
        <v>#N/A</v>
      </c>
      <c r="AO4283" s="261" t="e">
        <f t="shared" si="763"/>
        <v>#N/A</v>
      </c>
      <c r="AP4283" s="261" t="e">
        <f t="shared" si="764"/>
        <v>#N/A</v>
      </c>
      <c r="AQ4283" s="261" t="e">
        <f t="shared" si="765"/>
        <v>#N/A</v>
      </c>
      <c r="BB4283">
        <f t="shared" si="768"/>
        <v>0</v>
      </c>
      <c r="BC4283">
        <f t="shared" si="766"/>
        <v>0</v>
      </c>
      <c r="BD4283" s="28">
        <f t="shared" si="767"/>
        <v>0</v>
      </c>
    </row>
    <row r="4284" spans="37:56" x14ac:dyDescent="0.25">
      <c r="AK4284">
        <v>0</v>
      </c>
      <c r="AL4284" t="e">
        <f t="shared" si="760"/>
        <v>#N/A</v>
      </c>
      <c r="AM4284" t="e">
        <f t="shared" si="761"/>
        <v>#N/A</v>
      </c>
      <c r="AN4284" t="e">
        <f t="shared" si="762"/>
        <v>#N/A</v>
      </c>
      <c r="AO4284" s="261" t="e">
        <f t="shared" si="763"/>
        <v>#N/A</v>
      </c>
      <c r="AP4284" s="261" t="e">
        <f t="shared" si="764"/>
        <v>#N/A</v>
      </c>
      <c r="AQ4284" s="261" t="e">
        <f t="shared" si="765"/>
        <v>#N/A</v>
      </c>
      <c r="BB4284">
        <f t="shared" si="768"/>
        <v>0</v>
      </c>
      <c r="BC4284">
        <f t="shared" si="766"/>
        <v>0</v>
      </c>
      <c r="BD4284" s="28">
        <f t="shared" si="767"/>
        <v>0</v>
      </c>
    </row>
    <row r="4285" spans="37:56" x14ac:dyDescent="0.25">
      <c r="AK4285">
        <v>0</v>
      </c>
      <c r="AL4285" t="e">
        <f t="shared" si="760"/>
        <v>#N/A</v>
      </c>
      <c r="AM4285" t="e">
        <f t="shared" si="761"/>
        <v>#N/A</v>
      </c>
      <c r="AN4285" t="e">
        <f t="shared" si="762"/>
        <v>#N/A</v>
      </c>
      <c r="AO4285" s="261" t="e">
        <f t="shared" si="763"/>
        <v>#N/A</v>
      </c>
      <c r="AP4285" s="261" t="e">
        <f t="shared" si="764"/>
        <v>#N/A</v>
      </c>
      <c r="AQ4285" s="261" t="e">
        <f t="shared" si="765"/>
        <v>#N/A</v>
      </c>
      <c r="BB4285">
        <f t="shared" si="768"/>
        <v>0</v>
      </c>
      <c r="BC4285">
        <f t="shared" si="766"/>
        <v>0</v>
      </c>
      <c r="BD4285" s="28">
        <f t="shared" si="767"/>
        <v>0</v>
      </c>
    </row>
    <row r="4286" spans="37:56" x14ac:dyDescent="0.25">
      <c r="AK4286">
        <v>0</v>
      </c>
      <c r="AL4286" t="e">
        <f t="shared" si="760"/>
        <v>#N/A</v>
      </c>
      <c r="AM4286" t="e">
        <f t="shared" si="761"/>
        <v>#N/A</v>
      </c>
      <c r="AN4286" t="e">
        <f t="shared" si="762"/>
        <v>#N/A</v>
      </c>
      <c r="AO4286" s="261" t="e">
        <f t="shared" si="763"/>
        <v>#N/A</v>
      </c>
      <c r="AP4286" s="261" t="e">
        <f t="shared" si="764"/>
        <v>#N/A</v>
      </c>
      <c r="AQ4286" s="261" t="e">
        <f t="shared" si="765"/>
        <v>#N/A</v>
      </c>
      <c r="BB4286">
        <f t="shared" si="768"/>
        <v>0</v>
      </c>
      <c r="BC4286">
        <f t="shared" si="766"/>
        <v>0</v>
      </c>
      <c r="BD4286" s="28">
        <f t="shared" si="767"/>
        <v>0</v>
      </c>
    </row>
    <row r="4287" spans="37:56" x14ac:dyDescent="0.25">
      <c r="AK4287">
        <v>0</v>
      </c>
      <c r="AL4287" t="e">
        <f t="shared" si="760"/>
        <v>#N/A</v>
      </c>
      <c r="AM4287" t="e">
        <f t="shared" si="761"/>
        <v>#N/A</v>
      </c>
      <c r="AN4287" t="e">
        <f t="shared" si="762"/>
        <v>#N/A</v>
      </c>
      <c r="AO4287" s="261" t="e">
        <f t="shared" si="763"/>
        <v>#N/A</v>
      </c>
      <c r="AP4287" s="261" t="e">
        <f t="shared" si="764"/>
        <v>#N/A</v>
      </c>
      <c r="AQ4287" s="261" t="e">
        <f t="shared" si="765"/>
        <v>#N/A</v>
      </c>
      <c r="BB4287">
        <f t="shared" si="768"/>
        <v>0</v>
      </c>
      <c r="BC4287">
        <f t="shared" si="766"/>
        <v>0</v>
      </c>
      <c r="BD4287" s="28">
        <f t="shared" si="767"/>
        <v>0</v>
      </c>
    </row>
    <row r="4288" spans="37:56" x14ac:dyDescent="0.25">
      <c r="AK4288">
        <v>0</v>
      </c>
      <c r="AL4288" t="e">
        <f t="shared" si="760"/>
        <v>#N/A</v>
      </c>
      <c r="AM4288" t="e">
        <f t="shared" si="761"/>
        <v>#N/A</v>
      </c>
      <c r="AN4288" t="e">
        <f t="shared" si="762"/>
        <v>#N/A</v>
      </c>
      <c r="AO4288" s="261" t="e">
        <f t="shared" si="763"/>
        <v>#N/A</v>
      </c>
      <c r="AP4288" s="261" t="e">
        <f t="shared" si="764"/>
        <v>#N/A</v>
      </c>
      <c r="AQ4288" s="261" t="e">
        <f t="shared" si="765"/>
        <v>#N/A</v>
      </c>
      <c r="BB4288">
        <f t="shared" si="768"/>
        <v>0</v>
      </c>
      <c r="BC4288">
        <f t="shared" si="766"/>
        <v>0</v>
      </c>
      <c r="BD4288" s="28">
        <f t="shared" si="767"/>
        <v>0</v>
      </c>
    </row>
    <row r="4289" spans="37:56" x14ac:dyDescent="0.25">
      <c r="AK4289">
        <v>0</v>
      </c>
      <c r="AL4289" t="e">
        <f t="shared" si="760"/>
        <v>#N/A</v>
      </c>
      <c r="AM4289" t="e">
        <f t="shared" si="761"/>
        <v>#N/A</v>
      </c>
      <c r="AN4289" t="e">
        <f t="shared" si="762"/>
        <v>#N/A</v>
      </c>
      <c r="AO4289" s="261" t="e">
        <f t="shared" si="763"/>
        <v>#N/A</v>
      </c>
      <c r="AP4289" s="261" t="e">
        <f t="shared" si="764"/>
        <v>#N/A</v>
      </c>
      <c r="AQ4289" s="261" t="e">
        <f t="shared" si="765"/>
        <v>#N/A</v>
      </c>
      <c r="BB4289">
        <f t="shared" si="768"/>
        <v>0</v>
      </c>
      <c r="BC4289">
        <f t="shared" si="766"/>
        <v>0</v>
      </c>
      <c r="BD4289" s="28">
        <f t="shared" si="767"/>
        <v>0</v>
      </c>
    </row>
    <row r="4290" spans="37:56" x14ac:dyDescent="0.25">
      <c r="AK4290">
        <v>0</v>
      </c>
      <c r="AL4290" t="e">
        <f t="shared" si="760"/>
        <v>#N/A</v>
      </c>
      <c r="AM4290" t="e">
        <f t="shared" si="761"/>
        <v>#N/A</v>
      </c>
      <c r="AN4290" t="e">
        <f t="shared" si="762"/>
        <v>#N/A</v>
      </c>
      <c r="AO4290" s="261" t="e">
        <f t="shared" si="763"/>
        <v>#N/A</v>
      </c>
      <c r="AP4290" s="261" t="e">
        <f t="shared" si="764"/>
        <v>#N/A</v>
      </c>
      <c r="AQ4290" s="261" t="e">
        <f t="shared" si="765"/>
        <v>#N/A</v>
      </c>
      <c r="BB4290">
        <f t="shared" si="768"/>
        <v>0</v>
      </c>
      <c r="BC4290">
        <f t="shared" si="766"/>
        <v>0</v>
      </c>
      <c r="BD4290" s="28">
        <f t="shared" si="767"/>
        <v>0</v>
      </c>
    </row>
    <row r="4291" spans="37:56" x14ac:dyDescent="0.25">
      <c r="AK4291">
        <v>0</v>
      </c>
      <c r="AL4291" t="e">
        <f t="shared" ref="AL4291:AL4354" si="769">_xlfn.XLOOKUP(AK4291,A:A,F:F)</f>
        <v>#N/A</v>
      </c>
      <c r="AM4291" t="e">
        <f t="shared" ref="AM4291:AM4354" si="770">_xlfn.XLOOKUP(AK4291,A:A,J:J)</f>
        <v>#N/A</v>
      </c>
      <c r="AN4291" t="e">
        <f t="shared" ref="AN4291:AN4354" si="771">_xlfn.XLOOKUP(AK4291,A:A,M:M)+_xlfn.XLOOKUP(AK4291,A:A,N:N)</f>
        <v>#N/A</v>
      </c>
      <c r="AO4291" s="261" t="e">
        <f t="shared" ref="AO4291:AO4354" si="772">_xlfn.XLOOKUP(AK4291,A:A,AG:AG)</f>
        <v>#N/A</v>
      </c>
      <c r="AP4291" s="261" t="e">
        <f t="shared" ref="AP4291:AP4354" si="773">_xlfn.XLOOKUP(AK4291,A:A,AD:AD)</f>
        <v>#N/A</v>
      </c>
      <c r="AQ4291" s="261" t="e">
        <f t="shared" ref="AQ4291:AQ4354" si="774">_xlfn.XLOOKUP(AK4291,A:A,AE:AE)</f>
        <v>#N/A</v>
      </c>
      <c r="BB4291">
        <f t="shared" si="768"/>
        <v>0</v>
      </c>
      <c r="BC4291">
        <f t="shared" ref="BC4291:BC4354" si="775">_xlfn.XLOOKUP(BA4291,A:A,J:J)</f>
        <v>0</v>
      </c>
      <c r="BD4291" s="28">
        <f t="shared" ref="BD4291:BD4354" si="776">_xlfn.XLOOKUP(BA4291,A:A,M:M)+_xlfn.XLOOKUP(BA4291,A:A,N:N)</f>
        <v>0</v>
      </c>
    </row>
    <row r="4292" spans="37:56" x14ac:dyDescent="0.25">
      <c r="AK4292">
        <v>0</v>
      </c>
      <c r="AL4292" t="e">
        <f t="shared" si="769"/>
        <v>#N/A</v>
      </c>
      <c r="AM4292" t="e">
        <f t="shared" si="770"/>
        <v>#N/A</v>
      </c>
      <c r="AN4292" t="e">
        <f t="shared" si="771"/>
        <v>#N/A</v>
      </c>
      <c r="AO4292" s="261" t="e">
        <f t="shared" si="772"/>
        <v>#N/A</v>
      </c>
      <c r="AP4292" s="261" t="e">
        <f t="shared" si="773"/>
        <v>#N/A</v>
      </c>
      <c r="AQ4292" s="261" t="e">
        <f t="shared" si="774"/>
        <v>#N/A</v>
      </c>
      <c r="BB4292">
        <f t="shared" si="768"/>
        <v>0</v>
      </c>
      <c r="BC4292">
        <f t="shared" si="775"/>
        <v>0</v>
      </c>
      <c r="BD4292" s="28">
        <f t="shared" si="776"/>
        <v>0</v>
      </c>
    </row>
    <row r="4293" spans="37:56" x14ac:dyDescent="0.25">
      <c r="AK4293">
        <v>0</v>
      </c>
      <c r="AL4293" t="e">
        <f t="shared" si="769"/>
        <v>#N/A</v>
      </c>
      <c r="AM4293" t="e">
        <f t="shared" si="770"/>
        <v>#N/A</v>
      </c>
      <c r="AN4293" t="e">
        <f t="shared" si="771"/>
        <v>#N/A</v>
      </c>
      <c r="AO4293" s="261" t="e">
        <f t="shared" si="772"/>
        <v>#N/A</v>
      </c>
      <c r="AP4293" s="261" t="e">
        <f t="shared" si="773"/>
        <v>#N/A</v>
      </c>
      <c r="AQ4293" s="261" t="e">
        <f t="shared" si="774"/>
        <v>#N/A</v>
      </c>
      <c r="BB4293">
        <f t="shared" si="768"/>
        <v>0</v>
      </c>
      <c r="BC4293">
        <f t="shared" si="775"/>
        <v>0</v>
      </c>
      <c r="BD4293" s="28">
        <f t="shared" si="776"/>
        <v>0</v>
      </c>
    </row>
    <row r="4294" spans="37:56" x14ac:dyDescent="0.25">
      <c r="AK4294">
        <v>0</v>
      </c>
      <c r="AL4294" t="e">
        <f t="shared" si="769"/>
        <v>#N/A</v>
      </c>
      <c r="AM4294" t="e">
        <f t="shared" si="770"/>
        <v>#N/A</v>
      </c>
      <c r="AN4294" t="e">
        <f t="shared" si="771"/>
        <v>#N/A</v>
      </c>
      <c r="AO4294" s="261" t="e">
        <f t="shared" si="772"/>
        <v>#N/A</v>
      </c>
      <c r="AP4294" s="261" t="e">
        <f t="shared" si="773"/>
        <v>#N/A</v>
      </c>
      <c r="AQ4294" s="261" t="e">
        <f t="shared" si="774"/>
        <v>#N/A</v>
      </c>
      <c r="BB4294">
        <f t="shared" ref="BB4294:BB4357" si="777">_xlfn.XLOOKUP(BA4294,A:A,E:E)</f>
        <v>0</v>
      </c>
      <c r="BC4294">
        <f t="shared" si="775"/>
        <v>0</v>
      </c>
      <c r="BD4294" s="28">
        <f t="shared" si="776"/>
        <v>0</v>
      </c>
    </row>
    <row r="4295" spans="37:56" x14ac:dyDescent="0.25">
      <c r="AK4295">
        <v>0</v>
      </c>
      <c r="AL4295" t="e">
        <f t="shared" si="769"/>
        <v>#N/A</v>
      </c>
      <c r="AM4295" t="e">
        <f t="shared" si="770"/>
        <v>#N/A</v>
      </c>
      <c r="AN4295" t="e">
        <f t="shared" si="771"/>
        <v>#N/A</v>
      </c>
      <c r="AO4295" s="261" t="e">
        <f t="shared" si="772"/>
        <v>#N/A</v>
      </c>
      <c r="AP4295" s="261" t="e">
        <f t="shared" si="773"/>
        <v>#N/A</v>
      </c>
      <c r="AQ4295" s="261" t="e">
        <f t="shared" si="774"/>
        <v>#N/A</v>
      </c>
      <c r="BB4295">
        <f t="shared" si="777"/>
        <v>0</v>
      </c>
      <c r="BC4295">
        <f t="shared" si="775"/>
        <v>0</v>
      </c>
      <c r="BD4295" s="28">
        <f t="shared" si="776"/>
        <v>0</v>
      </c>
    </row>
    <row r="4296" spans="37:56" x14ac:dyDescent="0.25">
      <c r="AK4296">
        <v>0</v>
      </c>
      <c r="AL4296" t="e">
        <f t="shared" si="769"/>
        <v>#N/A</v>
      </c>
      <c r="AM4296" t="e">
        <f t="shared" si="770"/>
        <v>#N/A</v>
      </c>
      <c r="AN4296" t="e">
        <f t="shared" si="771"/>
        <v>#N/A</v>
      </c>
      <c r="AO4296" s="261" t="e">
        <f t="shared" si="772"/>
        <v>#N/A</v>
      </c>
      <c r="AP4296" s="261" t="e">
        <f t="shared" si="773"/>
        <v>#N/A</v>
      </c>
      <c r="AQ4296" s="261" t="e">
        <f t="shared" si="774"/>
        <v>#N/A</v>
      </c>
      <c r="BB4296">
        <f t="shared" si="777"/>
        <v>0</v>
      </c>
      <c r="BC4296">
        <f t="shared" si="775"/>
        <v>0</v>
      </c>
      <c r="BD4296" s="28">
        <f t="shared" si="776"/>
        <v>0</v>
      </c>
    </row>
    <row r="4297" spans="37:56" x14ac:dyDescent="0.25">
      <c r="AK4297">
        <v>0</v>
      </c>
      <c r="AL4297" t="e">
        <f t="shared" si="769"/>
        <v>#N/A</v>
      </c>
      <c r="AM4297" t="e">
        <f t="shared" si="770"/>
        <v>#N/A</v>
      </c>
      <c r="AN4297" t="e">
        <f t="shared" si="771"/>
        <v>#N/A</v>
      </c>
      <c r="AO4297" s="261" t="e">
        <f t="shared" si="772"/>
        <v>#N/A</v>
      </c>
      <c r="AP4297" s="261" t="e">
        <f t="shared" si="773"/>
        <v>#N/A</v>
      </c>
      <c r="AQ4297" s="261" t="e">
        <f t="shared" si="774"/>
        <v>#N/A</v>
      </c>
      <c r="BB4297">
        <f t="shared" si="777"/>
        <v>0</v>
      </c>
      <c r="BC4297">
        <f t="shared" si="775"/>
        <v>0</v>
      </c>
      <c r="BD4297" s="28">
        <f t="shared" si="776"/>
        <v>0</v>
      </c>
    </row>
    <row r="4298" spans="37:56" x14ac:dyDescent="0.25">
      <c r="AK4298">
        <v>0</v>
      </c>
      <c r="AL4298" t="e">
        <f t="shared" si="769"/>
        <v>#N/A</v>
      </c>
      <c r="AM4298" t="e">
        <f t="shared" si="770"/>
        <v>#N/A</v>
      </c>
      <c r="AN4298" t="e">
        <f t="shared" si="771"/>
        <v>#N/A</v>
      </c>
      <c r="AO4298" s="261" t="e">
        <f t="shared" si="772"/>
        <v>#N/A</v>
      </c>
      <c r="AP4298" s="261" t="e">
        <f t="shared" si="773"/>
        <v>#N/A</v>
      </c>
      <c r="AQ4298" s="261" t="e">
        <f t="shared" si="774"/>
        <v>#N/A</v>
      </c>
      <c r="BB4298">
        <f t="shared" si="777"/>
        <v>0</v>
      </c>
      <c r="BC4298">
        <f t="shared" si="775"/>
        <v>0</v>
      </c>
      <c r="BD4298" s="28">
        <f t="shared" si="776"/>
        <v>0</v>
      </c>
    </row>
    <row r="4299" spans="37:56" x14ac:dyDescent="0.25">
      <c r="AK4299">
        <v>0</v>
      </c>
      <c r="AL4299" t="e">
        <f t="shared" si="769"/>
        <v>#N/A</v>
      </c>
      <c r="AM4299" t="e">
        <f t="shared" si="770"/>
        <v>#N/A</v>
      </c>
      <c r="AN4299" t="e">
        <f t="shared" si="771"/>
        <v>#N/A</v>
      </c>
      <c r="AO4299" s="261" t="e">
        <f t="shared" si="772"/>
        <v>#N/A</v>
      </c>
      <c r="AP4299" s="261" t="e">
        <f t="shared" si="773"/>
        <v>#N/A</v>
      </c>
      <c r="AQ4299" s="261" t="e">
        <f t="shared" si="774"/>
        <v>#N/A</v>
      </c>
      <c r="BB4299">
        <f t="shared" si="777"/>
        <v>0</v>
      </c>
      <c r="BC4299">
        <f t="shared" si="775"/>
        <v>0</v>
      </c>
      <c r="BD4299" s="28">
        <f t="shared" si="776"/>
        <v>0</v>
      </c>
    </row>
    <row r="4300" spans="37:56" x14ac:dyDescent="0.25">
      <c r="AK4300">
        <v>0</v>
      </c>
      <c r="AL4300" t="e">
        <f t="shared" si="769"/>
        <v>#N/A</v>
      </c>
      <c r="AM4300" t="e">
        <f t="shared" si="770"/>
        <v>#N/A</v>
      </c>
      <c r="AN4300" t="e">
        <f t="shared" si="771"/>
        <v>#N/A</v>
      </c>
      <c r="AO4300" s="261" t="e">
        <f t="shared" si="772"/>
        <v>#N/A</v>
      </c>
      <c r="AP4300" s="261" t="e">
        <f t="shared" si="773"/>
        <v>#N/A</v>
      </c>
      <c r="AQ4300" s="261" t="e">
        <f t="shared" si="774"/>
        <v>#N/A</v>
      </c>
      <c r="BB4300">
        <f t="shared" si="777"/>
        <v>0</v>
      </c>
      <c r="BC4300">
        <f t="shared" si="775"/>
        <v>0</v>
      </c>
      <c r="BD4300" s="28">
        <f t="shared" si="776"/>
        <v>0</v>
      </c>
    </row>
    <row r="4301" spans="37:56" x14ac:dyDescent="0.25">
      <c r="AK4301">
        <v>0</v>
      </c>
      <c r="AL4301" t="e">
        <f t="shared" si="769"/>
        <v>#N/A</v>
      </c>
      <c r="AM4301" t="e">
        <f t="shared" si="770"/>
        <v>#N/A</v>
      </c>
      <c r="AN4301" t="e">
        <f t="shared" si="771"/>
        <v>#N/A</v>
      </c>
      <c r="AO4301" s="261" t="e">
        <f t="shared" si="772"/>
        <v>#N/A</v>
      </c>
      <c r="AP4301" s="261" t="e">
        <f t="shared" si="773"/>
        <v>#N/A</v>
      </c>
      <c r="AQ4301" s="261" t="e">
        <f t="shared" si="774"/>
        <v>#N/A</v>
      </c>
      <c r="BB4301">
        <f t="shared" si="777"/>
        <v>0</v>
      </c>
      <c r="BC4301">
        <f t="shared" si="775"/>
        <v>0</v>
      </c>
      <c r="BD4301" s="28">
        <f t="shared" si="776"/>
        <v>0</v>
      </c>
    </row>
    <row r="4302" spans="37:56" x14ac:dyDescent="0.25">
      <c r="AK4302">
        <v>0</v>
      </c>
      <c r="AL4302" t="e">
        <f t="shared" si="769"/>
        <v>#N/A</v>
      </c>
      <c r="AM4302" t="e">
        <f t="shared" si="770"/>
        <v>#N/A</v>
      </c>
      <c r="AN4302" t="e">
        <f t="shared" si="771"/>
        <v>#N/A</v>
      </c>
      <c r="AO4302" s="261" t="e">
        <f t="shared" si="772"/>
        <v>#N/A</v>
      </c>
      <c r="AP4302" s="261" t="e">
        <f t="shared" si="773"/>
        <v>#N/A</v>
      </c>
      <c r="AQ4302" s="261" t="e">
        <f t="shared" si="774"/>
        <v>#N/A</v>
      </c>
      <c r="BB4302">
        <f t="shared" si="777"/>
        <v>0</v>
      </c>
      <c r="BC4302">
        <f t="shared" si="775"/>
        <v>0</v>
      </c>
      <c r="BD4302" s="28">
        <f t="shared" si="776"/>
        <v>0</v>
      </c>
    </row>
    <row r="4303" spans="37:56" x14ac:dyDescent="0.25">
      <c r="AK4303">
        <v>0</v>
      </c>
      <c r="AL4303" t="e">
        <f t="shared" si="769"/>
        <v>#N/A</v>
      </c>
      <c r="AM4303" t="e">
        <f t="shared" si="770"/>
        <v>#N/A</v>
      </c>
      <c r="AN4303" t="e">
        <f t="shared" si="771"/>
        <v>#N/A</v>
      </c>
      <c r="AO4303" s="261" t="e">
        <f t="shared" si="772"/>
        <v>#N/A</v>
      </c>
      <c r="AP4303" s="261" t="e">
        <f t="shared" si="773"/>
        <v>#N/A</v>
      </c>
      <c r="AQ4303" s="261" t="e">
        <f t="shared" si="774"/>
        <v>#N/A</v>
      </c>
      <c r="BB4303">
        <f t="shared" si="777"/>
        <v>0</v>
      </c>
      <c r="BC4303">
        <f t="shared" si="775"/>
        <v>0</v>
      </c>
      <c r="BD4303" s="28">
        <f t="shared" si="776"/>
        <v>0</v>
      </c>
    </row>
    <row r="4304" spans="37:56" x14ac:dyDescent="0.25">
      <c r="AK4304">
        <v>0</v>
      </c>
      <c r="AL4304" t="e">
        <f t="shared" si="769"/>
        <v>#N/A</v>
      </c>
      <c r="AM4304" t="e">
        <f t="shared" si="770"/>
        <v>#N/A</v>
      </c>
      <c r="AN4304" t="e">
        <f t="shared" si="771"/>
        <v>#N/A</v>
      </c>
      <c r="AO4304" s="261" t="e">
        <f t="shared" si="772"/>
        <v>#N/A</v>
      </c>
      <c r="AP4304" s="261" t="e">
        <f t="shared" si="773"/>
        <v>#N/A</v>
      </c>
      <c r="AQ4304" s="261" t="e">
        <f t="shared" si="774"/>
        <v>#N/A</v>
      </c>
      <c r="BB4304">
        <f t="shared" si="777"/>
        <v>0</v>
      </c>
      <c r="BC4304">
        <f t="shared" si="775"/>
        <v>0</v>
      </c>
      <c r="BD4304" s="28">
        <f t="shared" si="776"/>
        <v>0</v>
      </c>
    </row>
    <row r="4305" spans="37:56" x14ac:dyDescent="0.25">
      <c r="AK4305">
        <v>0</v>
      </c>
      <c r="AL4305" t="e">
        <f t="shared" si="769"/>
        <v>#N/A</v>
      </c>
      <c r="AM4305" t="e">
        <f t="shared" si="770"/>
        <v>#N/A</v>
      </c>
      <c r="AN4305" t="e">
        <f t="shared" si="771"/>
        <v>#N/A</v>
      </c>
      <c r="AO4305" s="261" t="e">
        <f t="shared" si="772"/>
        <v>#N/A</v>
      </c>
      <c r="AP4305" s="261" t="e">
        <f t="shared" si="773"/>
        <v>#N/A</v>
      </c>
      <c r="AQ4305" s="261" t="e">
        <f t="shared" si="774"/>
        <v>#N/A</v>
      </c>
      <c r="BB4305">
        <f t="shared" si="777"/>
        <v>0</v>
      </c>
      <c r="BC4305">
        <f t="shared" si="775"/>
        <v>0</v>
      </c>
      <c r="BD4305" s="28">
        <f t="shared" si="776"/>
        <v>0</v>
      </c>
    </row>
    <row r="4306" spans="37:56" x14ac:dyDescent="0.25">
      <c r="AK4306">
        <v>0</v>
      </c>
      <c r="AL4306" t="e">
        <f t="shared" si="769"/>
        <v>#N/A</v>
      </c>
      <c r="AM4306" t="e">
        <f t="shared" si="770"/>
        <v>#N/A</v>
      </c>
      <c r="AN4306" t="e">
        <f t="shared" si="771"/>
        <v>#N/A</v>
      </c>
      <c r="AO4306" s="261" t="e">
        <f t="shared" si="772"/>
        <v>#N/A</v>
      </c>
      <c r="AP4306" s="261" t="e">
        <f t="shared" si="773"/>
        <v>#N/A</v>
      </c>
      <c r="AQ4306" s="261" t="e">
        <f t="shared" si="774"/>
        <v>#N/A</v>
      </c>
      <c r="BB4306">
        <f t="shared" si="777"/>
        <v>0</v>
      </c>
      <c r="BC4306">
        <f t="shared" si="775"/>
        <v>0</v>
      </c>
      <c r="BD4306" s="28">
        <f t="shared" si="776"/>
        <v>0</v>
      </c>
    </row>
    <row r="4307" spans="37:56" x14ac:dyDescent="0.25">
      <c r="AK4307">
        <v>0</v>
      </c>
      <c r="AL4307" t="e">
        <f t="shared" si="769"/>
        <v>#N/A</v>
      </c>
      <c r="AM4307" t="e">
        <f t="shared" si="770"/>
        <v>#N/A</v>
      </c>
      <c r="AN4307" t="e">
        <f t="shared" si="771"/>
        <v>#N/A</v>
      </c>
      <c r="AO4307" s="261" t="e">
        <f t="shared" si="772"/>
        <v>#N/A</v>
      </c>
      <c r="AP4307" s="261" t="e">
        <f t="shared" si="773"/>
        <v>#N/A</v>
      </c>
      <c r="AQ4307" s="261" t="e">
        <f t="shared" si="774"/>
        <v>#N/A</v>
      </c>
      <c r="BB4307">
        <f t="shared" si="777"/>
        <v>0</v>
      </c>
      <c r="BC4307">
        <f t="shared" si="775"/>
        <v>0</v>
      </c>
      <c r="BD4307" s="28">
        <f t="shared" si="776"/>
        <v>0</v>
      </c>
    </row>
    <row r="4308" spans="37:56" x14ac:dyDescent="0.25">
      <c r="AK4308">
        <v>0</v>
      </c>
      <c r="AL4308" t="e">
        <f t="shared" si="769"/>
        <v>#N/A</v>
      </c>
      <c r="AM4308" t="e">
        <f t="shared" si="770"/>
        <v>#N/A</v>
      </c>
      <c r="AN4308" t="e">
        <f t="shared" si="771"/>
        <v>#N/A</v>
      </c>
      <c r="AO4308" s="261" t="e">
        <f t="shared" si="772"/>
        <v>#N/A</v>
      </c>
      <c r="AP4308" s="261" t="e">
        <f t="shared" si="773"/>
        <v>#N/A</v>
      </c>
      <c r="AQ4308" s="261" t="e">
        <f t="shared" si="774"/>
        <v>#N/A</v>
      </c>
      <c r="BB4308">
        <f t="shared" si="777"/>
        <v>0</v>
      </c>
      <c r="BC4308">
        <f t="shared" si="775"/>
        <v>0</v>
      </c>
      <c r="BD4308" s="28">
        <f t="shared" si="776"/>
        <v>0</v>
      </c>
    </row>
    <row r="4309" spans="37:56" x14ac:dyDescent="0.25">
      <c r="AK4309">
        <v>0</v>
      </c>
      <c r="AL4309" t="e">
        <f t="shared" si="769"/>
        <v>#N/A</v>
      </c>
      <c r="AM4309" t="e">
        <f t="shared" si="770"/>
        <v>#N/A</v>
      </c>
      <c r="AN4309" t="e">
        <f t="shared" si="771"/>
        <v>#N/A</v>
      </c>
      <c r="AO4309" s="261" t="e">
        <f t="shared" si="772"/>
        <v>#N/A</v>
      </c>
      <c r="AP4309" s="261" t="e">
        <f t="shared" si="773"/>
        <v>#N/A</v>
      </c>
      <c r="AQ4309" s="261" t="e">
        <f t="shared" si="774"/>
        <v>#N/A</v>
      </c>
      <c r="BB4309">
        <f t="shared" si="777"/>
        <v>0</v>
      </c>
      <c r="BC4309">
        <f t="shared" si="775"/>
        <v>0</v>
      </c>
      <c r="BD4309" s="28">
        <f t="shared" si="776"/>
        <v>0</v>
      </c>
    </row>
    <row r="4310" spans="37:56" x14ac:dyDescent="0.25">
      <c r="AK4310">
        <v>0</v>
      </c>
      <c r="AL4310" t="e">
        <f t="shared" si="769"/>
        <v>#N/A</v>
      </c>
      <c r="AM4310" t="e">
        <f t="shared" si="770"/>
        <v>#N/A</v>
      </c>
      <c r="AN4310" t="e">
        <f t="shared" si="771"/>
        <v>#N/A</v>
      </c>
      <c r="AO4310" s="261" t="e">
        <f t="shared" si="772"/>
        <v>#N/A</v>
      </c>
      <c r="AP4310" s="261" t="e">
        <f t="shared" si="773"/>
        <v>#N/A</v>
      </c>
      <c r="AQ4310" s="261" t="e">
        <f t="shared" si="774"/>
        <v>#N/A</v>
      </c>
      <c r="BB4310">
        <f t="shared" si="777"/>
        <v>0</v>
      </c>
      <c r="BC4310">
        <f t="shared" si="775"/>
        <v>0</v>
      </c>
      <c r="BD4310" s="28">
        <f t="shared" si="776"/>
        <v>0</v>
      </c>
    </row>
    <row r="4311" spans="37:56" x14ac:dyDescent="0.25">
      <c r="AK4311">
        <v>0</v>
      </c>
      <c r="AL4311" t="e">
        <f t="shared" si="769"/>
        <v>#N/A</v>
      </c>
      <c r="AM4311" t="e">
        <f t="shared" si="770"/>
        <v>#N/A</v>
      </c>
      <c r="AN4311" t="e">
        <f t="shared" si="771"/>
        <v>#N/A</v>
      </c>
      <c r="AO4311" s="261" t="e">
        <f t="shared" si="772"/>
        <v>#N/A</v>
      </c>
      <c r="AP4311" s="261" t="e">
        <f t="shared" si="773"/>
        <v>#N/A</v>
      </c>
      <c r="AQ4311" s="261" t="e">
        <f t="shared" si="774"/>
        <v>#N/A</v>
      </c>
      <c r="BB4311">
        <f t="shared" si="777"/>
        <v>0</v>
      </c>
      <c r="BC4311">
        <f t="shared" si="775"/>
        <v>0</v>
      </c>
      <c r="BD4311" s="28">
        <f t="shared" si="776"/>
        <v>0</v>
      </c>
    </row>
    <row r="4312" spans="37:56" x14ac:dyDescent="0.25">
      <c r="AK4312">
        <v>0</v>
      </c>
      <c r="AL4312" t="e">
        <f t="shared" si="769"/>
        <v>#N/A</v>
      </c>
      <c r="AM4312" t="e">
        <f t="shared" si="770"/>
        <v>#N/A</v>
      </c>
      <c r="AN4312" t="e">
        <f t="shared" si="771"/>
        <v>#N/A</v>
      </c>
      <c r="AO4312" s="261" t="e">
        <f t="shared" si="772"/>
        <v>#N/A</v>
      </c>
      <c r="AP4312" s="261" t="e">
        <f t="shared" si="773"/>
        <v>#N/A</v>
      </c>
      <c r="AQ4312" s="261" t="e">
        <f t="shared" si="774"/>
        <v>#N/A</v>
      </c>
      <c r="BB4312">
        <f t="shared" si="777"/>
        <v>0</v>
      </c>
      <c r="BC4312">
        <f t="shared" si="775"/>
        <v>0</v>
      </c>
      <c r="BD4312" s="28">
        <f t="shared" si="776"/>
        <v>0</v>
      </c>
    </row>
    <row r="4313" spans="37:56" x14ac:dyDescent="0.25">
      <c r="AK4313">
        <v>0</v>
      </c>
      <c r="AL4313" t="e">
        <f t="shared" si="769"/>
        <v>#N/A</v>
      </c>
      <c r="AM4313" t="e">
        <f t="shared" si="770"/>
        <v>#N/A</v>
      </c>
      <c r="AN4313" t="e">
        <f t="shared" si="771"/>
        <v>#N/A</v>
      </c>
      <c r="AO4313" s="261" t="e">
        <f t="shared" si="772"/>
        <v>#N/A</v>
      </c>
      <c r="AP4313" s="261" t="e">
        <f t="shared" si="773"/>
        <v>#N/A</v>
      </c>
      <c r="AQ4313" s="261" t="e">
        <f t="shared" si="774"/>
        <v>#N/A</v>
      </c>
      <c r="BB4313">
        <f t="shared" si="777"/>
        <v>0</v>
      </c>
      <c r="BC4313">
        <f t="shared" si="775"/>
        <v>0</v>
      </c>
      <c r="BD4313" s="28">
        <f t="shared" si="776"/>
        <v>0</v>
      </c>
    </row>
    <row r="4314" spans="37:56" x14ac:dyDescent="0.25">
      <c r="AK4314">
        <v>0</v>
      </c>
      <c r="AL4314" t="e">
        <f t="shared" si="769"/>
        <v>#N/A</v>
      </c>
      <c r="AM4314" t="e">
        <f t="shared" si="770"/>
        <v>#N/A</v>
      </c>
      <c r="AN4314" t="e">
        <f t="shared" si="771"/>
        <v>#N/A</v>
      </c>
      <c r="AO4314" s="261" t="e">
        <f t="shared" si="772"/>
        <v>#N/A</v>
      </c>
      <c r="AP4314" s="261" t="e">
        <f t="shared" si="773"/>
        <v>#N/A</v>
      </c>
      <c r="AQ4314" s="261" t="e">
        <f t="shared" si="774"/>
        <v>#N/A</v>
      </c>
      <c r="BB4314">
        <f t="shared" si="777"/>
        <v>0</v>
      </c>
      <c r="BC4314">
        <f t="shared" si="775"/>
        <v>0</v>
      </c>
      <c r="BD4314" s="28">
        <f t="shared" si="776"/>
        <v>0</v>
      </c>
    </row>
    <row r="4315" spans="37:56" x14ac:dyDescent="0.25">
      <c r="AK4315">
        <v>0</v>
      </c>
      <c r="AL4315" t="e">
        <f t="shared" si="769"/>
        <v>#N/A</v>
      </c>
      <c r="AM4315" t="e">
        <f t="shared" si="770"/>
        <v>#N/A</v>
      </c>
      <c r="AN4315" t="e">
        <f t="shared" si="771"/>
        <v>#N/A</v>
      </c>
      <c r="AO4315" s="261" t="e">
        <f t="shared" si="772"/>
        <v>#N/A</v>
      </c>
      <c r="AP4315" s="261" t="e">
        <f t="shared" si="773"/>
        <v>#N/A</v>
      </c>
      <c r="AQ4315" s="261" t="e">
        <f t="shared" si="774"/>
        <v>#N/A</v>
      </c>
      <c r="BB4315">
        <f t="shared" si="777"/>
        <v>0</v>
      </c>
      <c r="BC4315">
        <f t="shared" si="775"/>
        <v>0</v>
      </c>
      <c r="BD4315" s="28">
        <f t="shared" si="776"/>
        <v>0</v>
      </c>
    </row>
    <row r="4316" spans="37:56" x14ac:dyDescent="0.25">
      <c r="AK4316">
        <v>0</v>
      </c>
      <c r="AL4316" t="e">
        <f t="shared" si="769"/>
        <v>#N/A</v>
      </c>
      <c r="AM4316" t="e">
        <f t="shared" si="770"/>
        <v>#N/A</v>
      </c>
      <c r="AN4316" t="e">
        <f t="shared" si="771"/>
        <v>#N/A</v>
      </c>
      <c r="AO4316" s="261" t="e">
        <f t="shared" si="772"/>
        <v>#N/A</v>
      </c>
      <c r="AP4316" s="261" t="e">
        <f t="shared" si="773"/>
        <v>#N/A</v>
      </c>
      <c r="AQ4316" s="261" t="e">
        <f t="shared" si="774"/>
        <v>#N/A</v>
      </c>
      <c r="BB4316">
        <f t="shared" si="777"/>
        <v>0</v>
      </c>
      <c r="BC4316">
        <f t="shared" si="775"/>
        <v>0</v>
      </c>
      <c r="BD4316" s="28">
        <f t="shared" si="776"/>
        <v>0</v>
      </c>
    </row>
    <row r="4317" spans="37:56" x14ac:dyDescent="0.25">
      <c r="AK4317">
        <v>0</v>
      </c>
      <c r="AL4317" t="e">
        <f t="shared" si="769"/>
        <v>#N/A</v>
      </c>
      <c r="AM4317" t="e">
        <f t="shared" si="770"/>
        <v>#N/A</v>
      </c>
      <c r="AN4317" t="e">
        <f t="shared" si="771"/>
        <v>#N/A</v>
      </c>
      <c r="AO4317" s="261" t="e">
        <f t="shared" si="772"/>
        <v>#N/A</v>
      </c>
      <c r="AP4317" s="261" t="e">
        <f t="shared" si="773"/>
        <v>#N/A</v>
      </c>
      <c r="AQ4317" s="261" t="e">
        <f t="shared" si="774"/>
        <v>#N/A</v>
      </c>
      <c r="BB4317">
        <f t="shared" si="777"/>
        <v>0</v>
      </c>
      <c r="BC4317">
        <f t="shared" si="775"/>
        <v>0</v>
      </c>
      <c r="BD4317" s="28">
        <f t="shared" si="776"/>
        <v>0</v>
      </c>
    </row>
    <row r="4318" spans="37:56" x14ac:dyDescent="0.25">
      <c r="AK4318">
        <v>0</v>
      </c>
      <c r="AL4318" t="e">
        <f t="shared" si="769"/>
        <v>#N/A</v>
      </c>
      <c r="AM4318" t="e">
        <f t="shared" si="770"/>
        <v>#N/A</v>
      </c>
      <c r="AN4318" t="e">
        <f t="shared" si="771"/>
        <v>#N/A</v>
      </c>
      <c r="AO4318" s="261" t="e">
        <f t="shared" si="772"/>
        <v>#N/A</v>
      </c>
      <c r="AP4318" s="261" t="e">
        <f t="shared" si="773"/>
        <v>#N/A</v>
      </c>
      <c r="AQ4318" s="261" t="e">
        <f t="shared" si="774"/>
        <v>#N/A</v>
      </c>
      <c r="BB4318">
        <f t="shared" si="777"/>
        <v>0</v>
      </c>
      <c r="BC4318">
        <f t="shared" si="775"/>
        <v>0</v>
      </c>
      <c r="BD4318" s="28">
        <f t="shared" si="776"/>
        <v>0</v>
      </c>
    </row>
    <row r="4319" spans="37:56" x14ac:dyDescent="0.25">
      <c r="AK4319">
        <v>0</v>
      </c>
      <c r="AL4319" t="e">
        <f t="shared" si="769"/>
        <v>#N/A</v>
      </c>
      <c r="AM4319" t="e">
        <f t="shared" si="770"/>
        <v>#N/A</v>
      </c>
      <c r="AN4319" t="e">
        <f t="shared" si="771"/>
        <v>#N/A</v>
      </c>
      <c r="AO4319" s="261" t="e">
        <f t="shared" si="772"/>
        <v>#N/A</v>
      </c>
      <c r="AP4319" s="261" t="e">
        <f t="shared" si="773"/>
        <v>#N/A</v>
      </c>
      <c r="AQ4319" s="261" t="e">
        <f t="shared" si="774"/>
        <v>#N/A</v>
      </c>
      <c r="BB4319">
        <f t="shared" si="777"/>
        <v>0</v>
      </c>
      <c r="BC4319">
        <f t="shared" si="775"/>
        <v>0</v>
      </c>
      <c r="BD4319" s="28">
        <f t="shared" si="776"/>
        <v>0</v>
      </c>
    </row>
    <row r="4320" spans="37:56" x14ac:dyDescent="0.25">
      <c r="AK4320">
        <v>0</v>
      </c>
      <c r="AL4320" t="e">
        <f t="shared" si="769"/>
        <v>#N/A</v>
      </c>
      <c r="AM4320" t="e">
        <f t="shared" si="770"/>
        <v>#N/A</v>
      </c>
      <c r="AN4320" t="e">
        <f t="shared" si="771"/>
        <v>#N/A</v>
      </c>
      <c r="AO4320" s="261" t="e">
        <f t="shared" si="772"/>
        <v>#N/A</v>
      </c>
      <c r="AP4320" s="261" t="e">
        <f t="shared" si="773"/>
        <v>#N/A</v>
      </c>
      <c r="AQ4320" s="261" t="e">
        <f t="shared" si="774"/>
        <v>#N/A</v>
      </c>
      <c r="BB4320">
        <f t="shared" si="777"/>
        <v>0</v>
      </c>
      <c r="BC4320">
        <f t="shared" si="775"/>
        <v>0</v>
      </c>
      <c r="BD4320" s="28">
        <f t="shared" si="776"/>
        <v>0</v>
      </c>
    </row>
    <row r="4321" spans="37:56" x14ac:dyDescent="0.25">
      <c r="AK4321">
        <v>0</v>
      </c>
      <c r="AL4321" t="e">
        <f t="shared" si="769"/>
        <v>#N/A</v>
      </c>
      <c r="AM4321" t="e">
        <f t="shared" si="770"/>
        <v>#N/A</v>
      </c>
      <c r="AN4321" t="e">
        <f t="shared" si="771"/>
        <v>#N/A</v>
      </c>
      <c r="AO4321" s="261" t="e">
        <f t="shared" si="772"/>
        <v>#N/A</v>
      </c>
      <c r="AP4321" s="261" t="e">
        <f t="shared" si="773"/>
        <v>#N/A</v>
      </c>
      <c r="AQ4321" s="261" t="e">
        <f t="shared" si="774"/>
        <v>#N/A</v>
      </c>
      <c r="BB4321">
        <f t="shared" si="777"/>
        <v>0</v>
      </c>
      <c r="BC4321">
        <f t="shared" si="775"/>
        <v>0</v>
      </c>
      <c r="BD4321" s="28">
        <f t="shared" si="776"/>
        <v>0</v>
      </c>
    </row>
    <row r="4322" spans="37:56" x14ac:dyDescent="0.25">
      <c r="AK4322">
        <v>0</v>
      </c>
      <c r="AL4322" t="e">
        <f t="shared" si="769"/>
        <v>#N/A</v>
      </c>
      <c r="AM4322" t="e">
        <f t="shared" si="770"/>
        <v>#N/A</v>
      </c>
      <c r="AN4322" t="e">
        <f t="shared" si="771"/>
        <v>#N/A</v>
      </c>
      <c r="AO4322" s="261" t="e">
        <f t="shared" si="772"/>
        <v>#N/A</v>
      </c>
      <c r="AP4322" s="261" t="e">
        <f t="shared" si="773"/>
        <v>#N/A</v>
      </c>
      <c r="AQ4322" s="261" t="e">
        <f t="shared" si="774"/>
        <v>#N/A</v>
      </c>
      <c r="BB4322">
        <f t="shared" si="777"/>
        <v>0</v>
      </c>
      <c r="BC4322">
        <f t="shared" si="775"/>
        <v>0</v>
      </c>
      <c r="BD4322" s="28">
        <f t="shared" si="776"/>
        <v>0</v>
      </c>
    </row>
    <row r="4323" spans="37:56" x14ac:dyDescent="0.25">
      <c r="AK4323">
        <v>0</v>
      </c>
      <c r="AL4323" t="e">
        <f t="shared" si="769"/>
        <v>#N/A</v>
      </c>
      <c r="AM4323" t="e">
        <f t="shared" si="770"/>
        <v>#N/A</v>
      </c>
      <c r="AN4323" t="e">
        <f t="shared" si="771"/>
        <v>#N/A</v>
      </c>
      <c r="AO4323" s="261" t="e">
        <f t="shared" si="772"/>
        <v>#N/A</v>
      </c>
      <c r="AP4323" s="261" t="e">
        <f t="shared" si="773"/>
        <v>#N/A</v>
      </c>
      <c r="AQ4323" s="261" t="e">
        <f t="shared" si="774"/>
        <v>#N/A</v>
      </c>
      <c r="BB4323">
        <f t="shared" si="777"/>
        <v>0</v>
      </c>
      <c r="BC4323">
        <f t="shared" si="775"/>
        <v>0</v>
      </c>
      <c r="BD4323" s="28">
        <f t="shared" si="776"/>
        <v>0</v>
      </c>
    </row>
    <row r="4324" spans="37:56" x14ac:dyDescent="0.25">
      <c r="AK4324">
        <v>0</v>
      </c>
      <c r="AL4324" t="e">
        <f t="shared" si="769"/>
        <v>#N/A</v>
      </c>
      <c r="AM4324" t="e">
        <f t="shared" si="770"/>
        <v>#N/A</v>
      </c>
      <c r="AN4324" t="e">
        <f t="shared" si="771"/>
        <v>#N/A</v>
      </c>
      <c r="AO4324" s="261" t="e">
        <f t="shared" si="772"/>
        <v>#N/A</v>
      </c>
      <c r="AP4324" s="261" t="e">
        <f t="shared" si="773"/>
        <v>#N/A</v>
      </c>
      <c r="AQ4324" s="261" t="e">
        <f t="shared" si="774"/>
        <v>#N/A</v>
      </c>
      <c r="BB4324">
        <f t="shared" si="777"/>
        <v>0</v>
      </c>
      <c r="BC4324">
        <f t="shared" si="775"/>
        <v>0</v>
      </c>
      <c r="BD4324" s="28">
        <f t="shared" si="776"/>
        <v>0</v>
      </c>
    </row>
    <row r="4325" spans="37:56" x14ac:dyDescent="0.25">
      <c r="AK4325">
        <v>0</v>
      </c>
      <c r="AL4325" t="e">
        <f t="shared" si="769"/>
        <v>#N/A</v>
      </c>
      <c r="AM4325" t="e">
        <f t="shared" si="770"/>
        <v>#N/A</v>
      </c>
      <c r="AN4325" t="e">
        <f t="shared" si="771"/>
        <v>#N/A</v>
      </c>
      <c r="AO4325" s="261" t="e">
        <f t="shared" si="772"/>
        <v>#N/A</v>
      </c>
      <c r="AP4325" s="261" t="e">
        <f t="shared" si="773"/>
        <v>#N/A</v>
      </c>
      <c r="AQ4325" s="261" t="e">
        <f t="shared" si="774"/>
        <v>#N/A</v>
      </c>
      <c r="BB4325">
        <f t="shared" si="777"/>
        <v>0</v>
      </c>
      <c r="BC4325">
        <f t="shared" si="775"/>
        <v>0</v>
      </c>
      <c r="BD4325" s="28">
        <f t="shared" si="776"/>
        <v>0</v>
      </c>
    </row>
    <row r="4326" spans="37:56" x14ac:dyDescent="0.25">
      <c r="AK4326">
        <v>0</v>
      </c>
      <c r="AL4326" t="e">
        <f t="shared" si="769"/>
        <v>#N/A</v>
      </c>
      <c r="AM4326" t="e">
        <f t="shared" si="770"/>
        <v>#N/A</v>
      </c>
      <c r="AN4326" t="e">
        <f t="shared" si="771"/>
        <v>#N/A</v>
      </c>
      <c r="AO4326" s="261" t="e">
        <f t="shared" si="772"/>
        <v>#N/A</v>
      </c>
      <c r="AP4326" s="261" t="e">
        <f t="shared" si="773"/>
        <v>#N/A</v>
      </c>
      <c r="AQ4326" s="261" t="e">
        <f t="shared" si="774"/>
        <v>#N/A</v>
      </c>
      <c r="BB4326">
        <f t="shared" si="777"/>
        <v>0</v>
      </c>
      <c r="BC4326">
        <f t="shared" si="775"/>
        <v>0</v>
      </c>
      <c r="BD4326" s="28">
        <f t="shared" si="776"/>
        <v>0</v>
      </c>
    </row>
    <row r="4327" spans="37:56" x14ac:dyDescent="0.25">
      <c r="AK4327">
        <v>0</v>
      </c>
      <c r="AL4327" t="e">
        <f t="shared" si="769"/>
        <v>#N/A</v>
      </c>
      <c r="AM4327" t="e">
        <f t="shared" si="770"/>
        <v>#N/A</v>
      </c>
      <c r="AN4327" t="e">
        <f t="shared" si="771"/>
        <v>#N/A</v>
      </c>
      <c r="AO4327" s="261" t="e">
        <f t="shared" si="772"/>
        <v>#N/A</v>
      </c>
      <c r="AP4327" s="261" t="e">
        <f t="shared" si="773"/>
        <v>#N/A</v>
      </c>
      <c r="AQ4327" s="261" t="e">
        <f t="shared" si="774"/>
        <v>#N/A</v>
      </c>
      <c r="BB4327">
        <f t="shared" si="777"/>
        <v>0</v>
      </c>
      <c r="BC4327">
        <f t="shared" si="775"/>
        <v>0</v>
      </c>
      <c r="BD4327" s="28">
        <f t="shared" si="776"/>
        <v>0</v>
      </c>
    </row>
    <row r="4328" spans="37:56" x14ac:dyDescent="0.25">
      <c r="AK4328">
        <v>0</v>
      </c>
      <c r="AL4328" t="e">
        <f t="shared" si="769"/>
        <v>#N/A</v>
      </c>
      <c r="AM4328" t="e">
        <f t="shared" si="770"/>
        <v>#N/A</v>
      </c>
      <c r="AN4328" t="e">
        <f t="shared" si="771"/>
        <v>#N/A</v>
      </c>
      <c r="AO4328" s="261" t="e">
        <f t="shared" si="772"/>
        <v>#N/A</v>
      </c>
      <c r="AP4328" s="261" t="e">
        <f t="shared" si="773"/>
        <v>#N/A</v>
      </c>
      <c r="AQ4328" s="261" t="e">
        <f t="shared" si="774"/>
        <v>#N/A</v>
      </c>
      <c r="BB4328">
        <f t="shared" si="777"/>
        <v>0</v>
      </c>
      <c r="BC4328">
        <f t="shared" si="775"/>
        <v>0</v>
      </c>
      <c r="BD4328" s="28">
        <f t="shared" si="776"/>
        <v>0</v>
      </c>
    </row>
    <row r="4329" spans="37:56" x14ac:dyDescent="0.25">
      <c r="AK4329">
        <v>0</v>
      </c>
      <c r="AL4329" t="e">
        <f t="shared" si="769"/>
        <v>#N/A</v>
      </c>
      <c r="AM4329" t="e">
        <f t="shared" si="770"/>
        <v>#N/A</v>
      </c>
      <c r="AN4329" t="e">
        <f t="shared" si="771"/>
        <v>#N/A</v>
      </c>
      <c r="AO4329" s="261" t="e">
        <f t="shared" si="772"/>
        <v>#N/A</v>
      </c>
      <c r="AP4329" s="261" t="e">
        <f t="shared" si="773"/>
        <v>#N/A</v>
      </c>
      <c r="AQ4329" s="261" t="e">
        <f t="shared" si="774"/>
        <v>#N/A</v>
      </c>
      <c r="BB4329">
        <f t="shared" si="777"/>
        <v>0</v>
      </c>
      <c r="BC4329">
        <f t="shared" si="775"/>
        <v>0</v>
      </c>
      <c r="BD4329" s="28">
        <f t="shared" si="776"/>
        <v>0</v>
      </c>
    </row>
    <row r="4330" spans="37:56" x14ac:dyDescent="0.25">
      <c r="AK4330">
        <v>0</v>
      </c>
      <c r="AL4330" t="e">
        <f t="shared" si="769"/>
        <v>#N/A</v>
      </c>
      <c r="AM4330" t="e">
        <f t="shared" si="770"/>
        <v>#N/A</v>
      </c>
      <c r="AN4330" t="e">
        <f t="shared" si="771"/>
        <v>#N/A</v>
      </c>
      <c r="AO4330" s="261" t="e">
        <f t="shared" si="772"/>
        <v>#N/A</v>
      </c>
      <c r="AP4330" s="261" t="e">
        <f t="shared" si="773"/>
        <v>#N/A</v>
      </c>
      <c r="AQ4330" s="261" t="e">
        <f t="shared" si="774"/>
        <v>#N/A</v>
      </c>
      <c r="BB4330">
        <f t="shared" si="777"/>
        <v>0</v>
      </c>
      <c r="BC4330">
        <f t="shared" si="775"/>
        <v>0</v>
      </c>
      <c r="BD4330" s="28">
        <f t="shared" si="776"/>
        <v>0</v>
      </c>
    </row>
    <row r="4331" spans="37:56" x14ac:dyDescent="0.25">
      <c r="AK4331">
        <v>0</v>
      </c>
      <c r="AL4331" t="e">
        <f t="shared" si="769"/>
        <v>#N/A</v>
      </c>
      <c r="AM4331" t="e">
        <f t="shared" si="770"/>
        <v>#N/A</v>
      </c>
      <c r="AN4331" t="e">
        <f t="shared" si="771"/>
        <v>#N/A</v>
      </c>
      <c r="AO4331" s="261" t="e">
        <f t="shared" si="772"/>
        <v>#N/A</v>
      </c>
      <c r="AP4331" s="261" t="e">
        <f t="shared" si="773"/>
        <v>#N/A</v>
      </c>
      <c r="AQ4331" s="261" t="e">
        <f t="shared" si="774"/>
        <v>#N/A</v>
      </c>
      <c r="BB4331">
        <f t="shared" si="777"/>
        <v>0</v>
      </c>
      <c r="BC4331">
        <f t="shared" si="775"/>
        <v>0</v>
      </c>
      <c r="BD4331" s="28">
        <f t="shared" si="776"/>
        <v>0</v>
      </c>
    </row>
    <row r="4332" spans="37:56" x14ac:dyDescent="0.25">
      <c r="AK4332">
        <v>0</v>
      </c>
      <c r="AL4332" t="e">
        <f t="shared" si="769"/>
        <v>#N/A</v>
      </c>
      <c r="AM4332" t="e">
        <f t="shared" si="770"/>
        <v>#N/A</v>
      </c>
      <c r="AN4332" t="e">
        <f t="shared" si="771"/>
        <v>#N/A</v>
      </c>
      <c r="AO4332" s="261" t="e">
        <f t="shared" si="772"/>
        <v>#N/A</v>
      </c>
      <c r="AP4332" s="261" t="e">
        <f t="shared" si="773"/>
        <v>#N/A</v>
      </c>
      <c r="AQ4332" s="261" t="e">
        <f t="shared" si="774"/>
        <v>#N/A</v>
      </c>
      <c r="BB4332">
        <f t="shared" si="777"/>
        <v>0</v>
      </c>
      <c r="BC4332">
        <f t="shared" si="775"/>
        <v>0</v>
      </c>
      <c r="BD4332" s="28">
        <f t="shared" si="776"/>
        <v>0</v>
      </c>
    </row>
    <row r="4333" spans="37:56" x14ac:dyDescent="0.25">
      <c r="AK4333">
        <v>0</v>
      </c>
      <c r="AL4333" t="e">
        <f t="shared" si="769"/>
        <v>#N/A</v>
      </c>
      <c r="AM4333" t="e">
        <f t="shared" si="770"/>
        <v>#N/A</v>
      </c>
      <c r="AN4333" t="e">
        <f t="shared" si="771"/>
        <v>#N/A</v>
      </c>
      <c r="AO4333" s="261" t="e">
        <f t="shared" si="772"/>
        <v>#N/A</v>
      </c>
      <c r="AP4333" s="261" t="e">
        <f t="shared" si="773"/>
        <v>#N/A</v>
      </c>
      <c r="AQ4333" s="261" t="e">
        <f t="shared" si="774"/>
        <v>#N/A</v>
      </c>
      <c r="BB4333">
        <f t="shared" si="777"/>
        <v>0</v>
      </c>
      <c r="BC4333">
        <f t="shared" si="775"/>
        <v>0</v>
      </c>
      <c r="BD4333" s="28">
        <f t="shared" si="776"/>
        <v>0</v>
      </c>
    </row>
    <row r="4334" spans="37:56" x14ac:dyDescent="0.25">
      <c r="AK4334">
        <v>0</v>
      </c>
      <c r="AL4334" t="e">
        <f t="shared" si="769"/>
        <v>#N/A</v>
      </c>
      <c r="AM4334" t="e">
        <f t="shared" si="770"/>
        <v>#N/A</v>
      </c>
      <c r="AN4334" t="e">
        <f t="shared" si="771"/>
        <v>#N/A</v>
      </c>
      <c r="AO4334" s="261" t="e">
        <f t="shared" si="772"/>
        <v>#N/A</v>
      </c>
      <c r="AP4334" s="261" t="e">
        <f t="shared" si="773"/>
        <v>#N/A</v>
      </c>
      <c r="AQ4334" s="261" t="e">
        <f t="shared" si="774"/>
        <v>#N/A</v>
      </c>
      <c r="BB4334">
        <f t="shared" si="777"/>
        <v>0</v>
      </c>
      <c r="BC4334">
        <f t="shared" si="775"/>
        <v>0</v>
      </c>
      <c r="BD4334" s="28">
        <f t="shared" si="776"/>
        <v>0</v>
      </c>
    </row>
    <row r="4335" spans="37:56" x14ac:dyDescent="0.25">
      <c r="AK4335">
        <v>0</v>
      </c>
      <c r="AL4335" t="e">
        <f t="shared" si="769"/>
        <v>#N/A</v>
      </c>
      <c r="AM4335" t="e">
        <f t="shared" si="770"/>
        <v>#N/A</v>
      </c>
      <c r="AN4335" t="e">
        <f t="shared" si="771"/>
        <v>#N/A</v>
      </c>
      <c r="AO4335" s="261" t="e">
        <f t="shared" si="772"/>
        <v>#N/A</v>
      </c>
      <c r="AP4335" s="261" t="e">
        <f t="shared" si="773"/>
        <v>#N/A</v>
      </c>
      <c r="AQ4335" s="261" t="e">
        <f t="shared" si="774"/>
        <v>#N/A</v>
      </c>
      <c r="BB4335">
        <f t="shared" si="777"/>
        <v>0</v>
      </c>
      <c r="BC4335">
        <f t="shared" si="775"/>
        <v>0</v>
      </c>
      <c r="BD4335" s="28">
        <f t="shared" si="776"/>
        <v>0</v>
      </c>
    </row>
    <row r="4336" spans="37:56" x14ac:dyDescent="0.25">
      <c r="AK4336">
        <v>0</v>
      </c>
      <c r="AL4336" t="e">
        <f t="shared" si="769"/>
        <v>#N/A</v>
      </c>
      <c r="AM4336" t="e">
        <f t="shared" si="770"/>
        <v>#N/A</v>
      </c>
      <c r="AN4336" t="e">
        <f t="shared" si="771"/>
        <v>#N/A</v>
      </c>
      <c r="AO4336" s="261" t="e">
        <f t="shared" si="772"/>
        <v>#N/A</v>
      </c>
      <c r="AP4336" s="261" t="e">
        <f t="shared" si="773"/>
        <v>#N/A</v>
      </c>
      <c r="AQ4336" s="261" t="e">
        <f t="shared" si="774"/>
        <v>#N/A</v>
      </c>
      <c r="BB4336">
        <f t="shared" si="777"/>
        <v>0</v>
      </c>
      <c r="BC4336">
        <f t="shared" si="775"/>
        <v>0</v>
      </c>
      <c r="BD4336" s="28">
        <f t="shared" si="776"/>
        <v>0</v>
      </c>
    </row>
    <row r="4337" spans="37:56" x14ac:dyDescent="0.25">
      <c r="AK4337">
        <v>0</v>
      </c>
      <c r="AL4337" t="e">
        <f t="shared" si="769"/>
        <v>#N/A</v>
      </c>
      <c r="AM4337" t="e">
        <f t="shared" si="770"/>
        <v>#N/A</v>
      </c>
      <c r="AN4337" t="e">
        <f t="shared" si="771"/>
        <v>#N/A</v>
      </c>
      <c r="AO4337" s="261" t="e">
        <f t="shared" si="772"/>
        <v>#N/A</v>
      </c>
      <c r="AP4337" s="261" t="e">
        <f t="shared" si="773"/>
        <v>#N/A</v>
      </c>
      <c r="AQ4337" s="261" t="e">
        <f t="shared" si="774"/>
        <v>#N/A</v>
      </c>
      <c r="BB4337">
        <f t="shared" si="777"/>
        <v>0</v>
      </c>
      <c r="BC4337">
        <f t="shared" si="775"/>
        <v>0</v>
      </c>
      <c r="BD4337" s="28">
        <f t="shared" si="776"/>
        <v>0</v>
      </c>
    </row>
    <row r="4338" spans="37:56" x14ac:dyDescent="0.25">
      <c r="AK4338">
        <v>0</v>
      </c>
      <c r="AL4338" t="e">
        <f t="shared" si="769"/>
        <v>#N/A</v>
      </c>
      <c r="AM4338" t="e">
        <f t="shared" si="770"/>
        <v>#N/A</v>
      </c>
      <c r="AN4338" t="e">
        <f t="shared" si="771"/>
        <v>#N/A</v>
      </c>
      <c r="AO4338" s="261" t="e">
        <f t="shared" si="772"/>
        <v>#N/A</v>
      </c>
      <c r="AP4338" s="261" t="e">
        <f t="shared" si="773"/>
        <v>#N/A</v>
      </c>
      <c r="AQ4338" s="261" t="e">
        <f t="shared" si="774"/>
        <v>#N/A</v>
      </c>
      <c r="BB4338">
        <f t="shared" si="777"/>
        <v>0</v>
      </c>
      <c r="BC4338">
        <f t="shared" si="775"/>
        <v>0</v>
      </c>
      <c r="BD4338" s="28">
        <f t="shared" si="776"/>
        <v>0</v>
      </c>
    </row>
    <row r="4339" spans="37:56" x14ac:dyDescent="0.25">
      <c r="AK4339">
        <v>0</v>
      </c>
      <c r="AL4339" t="e">
        <f t="shared" si="769"/>
        <v>#N/A</v>
      </c>
      <c r="AM4339" t="e">
        <f t="shared" si="770"/>
        <v>#N/A</v>
      </c>
      <c r="AN4339" t="e">
        <f t="shared" si="771"/>
        <v>#N/A</v>
      </c>
      <c r="AO4339" s="261" t="e">
        <f t="shared" si="772"/>
        <v>#N/A</v>
      </c>
      <c r="AP4339" s="261" t="e">
        <f t="shared" si="773"/>
        <v>#N/A</v>
      </c>
      <c r="AQ4339" s="261" t="e">
        <f t="shared" si="774"/>
        <v>#N/A</v>
      </c>
      <c r="BB4339">
        <f t="shared" si="777"/>
        <v>0</v>
      </c>
      <c r="BC4339">
        <f t="shared" si="775"/>
        <v>0</v>
      </c>
      <c r="BD4339" s="28">
        <f t="shared" si="776"/>
        <v>0</v>
      </c>
    </row>
    <row r="4340" spans="37:56" x14ac:dyDescent="0.25">
      <c r="AK4340">
        <v>0</v>
      </c>
      <c r="AL4340" t="e">
        <f t="shared" si="769"/>
        <v>#N/A</v>
      </c>
      <c r="AM4340" t="e">
        <f t="shared" si="770"/>
        <v>#N/A</v>
      </c>
      <c r="AN4340" t="e">
        <f t="shared" si="771"/>
        <v>#N/A</v>
      </c>
      <c r="AO4340" s="261" t="e">
        <f t="shared" si="772"/>
        <v>#N/A</v>
      </c>
      <c r="AP4340" s="261" t="e">
        <f t="shared" si="773"/>
        <v>#N/A</v>
      </c>
      <c r="AQ4340" s="261" t="e">
        <f t="shared" si="774"/>
        <v>#N/A</v>
      </c>
      <c r="BB4340">
        <f t="shared" si="777"/>
        <v>0</v>
      </c>
      <c r="BC4340">
        <f t="shared" si="775"/>
        <v>0</v>
      </c>
      <c r="BD4340" s="28">
        <f t="shared" si="776"/>
        <v>0</v>
      </c>
    </row>
    <row r="4341" spans="37:56" x14ac:dyDescent="0.25">
      <c r="AK4341">
        <v>0</v>
      </c>
      <c r="AL4341" t="e">
        <f t="shared" si="769"/>
        <v>#N/A</v>
      </c>
      <c r="AM4341" t="e">
        <f t="shared" si="770"/>
        <v>#N/A</v>
      </c>
      <c r="AN4341" t="e">
        <f t="shared" si="771"/>
        <v>#N/A</v>
      </c>
      <c r="AO4341" s="261" t="e">
        <f t="shared" si="772"/>
        <v>#N/A</v>
      </c>
      <c r="AP4341" s="261" t="e">
        <f t="shared" si="773"/>
        <v>#N/A</v>
      </c>
      <c r="AQ4341" s="261" t="e">
        <f t="shared" si="774"/>
        <v>#N/A</v>
      </c>
      <c r="BB4341">
        <f t="shared" si="777"/>
        <v>0</v>
      </c>
      <c r="BC4341">
        <f t="shared" si="775"/>
        <v>0</v>
      </c>
      <c r="BD4341" s="28">
        <f t="shared" si="776"/>
        <v>0</v>
      </c>
    </row>
    <row r="4342" spans="37:56" x14ac:dyDescent="0.25">
      <c r="AK4342">
        <v>0</v>
      </c>
      <c r="AL4342" t="e">
        <f t="shared" si="769"/>
        <v>#N/A</v>
      </c>
      <c r="AM4342" t="e">
        <f t="shared" si="770"/>
        <v>#N/A</v>
      </c>
      <c r="AN4342" t="e">
        <f t="shared" si="771"/>
        <v>#N/A</v>
      </c>
      <c r="AO4342" s="261" t="e">
        <f t="shared" si="772"/>
        <v>#N/A</v>
      </c>
      <c r="AP4342" s="261" t="e">
        <f t="shared" si="773"/>
        <v>#N/A</v>
      </c>
      <c r="AQ4342" s="261" t="e">
        <f t="shared" si="774"/>
        <v>#N/A</v>
      </c>
      <c r="BB4342">
        <f t="shared" si="777"/>
        <v>0</v>
      </c>
      <c r="BC4342">
        <f t="shared" si="775"/>
        <v>0</v>
      </c>
      <c r="BD4342" s="28">
        <f t="shared" si="776"/>
        <v>0</v>
      </c>
    </row>
    <row r="4343" spans="37:56" x14ac:dyDescent="0.25">
      <c r="AK4343">
        <v>0</v>
      </c>
      <c r="AL4343" t="e">
        <f t="shared" si="769"/>
        <v>#N/A</v>
      </c>
      <c r="AM4343" t="e">
        <f t="shared" si="770"/>
        <v>#N/A</v>
      </c>
      <c r="AN4343" t="e">
        <f t="shared" si="771"/>
        <v>#N/A</v>
      </c>
      <c r="AO4343" s="261" t="e">
        <f t="shared" si="772"/>
        <v>#N/A</v>
      </c>
      <c r="AP4343" s="261" t="e">
        <f t="shared" si="773"/>
        <v>#N/A</v>
      </c>
      <c r="AQ4343" s="261" t="e">
        <f t="shared" si="774"/>
        <v>#N/A</v>
      </c>
      <c r="BB4343">
        <f t="shared" si="777"/>
        <v>0</v>
      </c>
      <c r="BC4343">
        <f t="shared" si="775"/>
        <v>0</v>
      </c>
      <c r="BD4343" s="28">
        <f t="shared" si="776"/>
        <v>0</v>
      </c>
    </row>
    <row r="4344" spans="37:56" x14ac:dyDescent="0.25">
      <c r="AK4344">
        <v>0</v>
      </c>
      <c r="AL4344" t="e">
        <f t="shared" si="769"/>
        <v>#N/A</v>
      </c>
      <c r="AM4344" t="e">
        <f t="shared" si="770"/>
        <v>#N/A</v>
      </c>
      <c r="AN4344" t="e">
        <f t="shared" si="771"/>
        <v>#N/A</v>
      </c>
      <c r="AO4344" s="261" t="e">
        <f t="shared" si="772"/>
        <v>#N/A</v>
      </c>
      <c r="AP4344" s="261" t="e">
        <f t="shared" si="773"/>
        <v>#N/A</v>
      </c>
      <c r="AQ4344" s="261" t="e">
        <f t="shared" si="774"/>
        <v>#N/A</v>
      </c>
      <c r="BB4344">
        <f t="shared" si="777"/>
        <v>0</v>
      </c>
      <c r="BC4344">
        <f t="shared" si="775"/>
        <v>0</v>
      </c>
      <c r="BD4344" s="28">
        <f t="shared" si="776"/>
        <v>0</v>
      </c>
    </row>
    <row r="4345" spans="37:56" x14ac:dyDescent="0.25">
      <c r="AK4345">
        <v>0</v>
      </c>
      <c r="AL4345" t="e">
        <f t="shared" si="769"/>
        <v>#N/A</v>
      </c>
      <c r="AM4345" t="e">
        <f t="shared" si="770"/>
        <v>#N/A</v>
      </c>
      <c r="AN4345" t="e">
        <f t="shared" si="771"/>
        <v>#N/A</v>
      </c>
      <c r="AO4345" s="261" t="e">
        <f t="shared" si="772"/>
        <v>#N/A</v>
      </c>
      <c r="AP4345" s="261" t="e">
        <f t="shared" si="773"/>
        <v>#N/A</v>
      </c>
      <c r="AQ4345" s="261" t="e">
        <f t="shared" si="774"/>
        <v>#N/A</v>
      </c>
      <c r="BB4345">
        <f t="shared" si="777"/>
        <v>0</v>
      </c>
      <c r="BC4345">
        <f t="shared" si="775"/>
        <v>0</v>
      </c>
      <c r="BD4345" s="28">
        <f t="shared" si="776"/>
        <v>0</v>
      </c>
    </row>
    <row r="4346" spans="37:56" x14ac:dyDescent="0.25">
      <c r="AK4346">
        <v>0</v>
      </c>
      <c r="AL4346" t="e">
        <f t="shared" si="769"/>
        <v>#N/A</v>
      </c>
      <c r="AM4346" t="e">
        <f t="shared" si="770"/>
        <v>#N/A</v>
      </c>
      <c r="AN4346" t="e">
        <f t="shared" si="771"/>
        <v>#N/A</v>
      </c>
      <c r="AO4346" s="261" t="e">
        <f t="shared" si="772"/>
        <v>#N/A</v>
      </c>
      <c r="AP4346" s="261" t="e">
        <f t="shared" si="773"/>
        <v>#N/A</v>
      </c>
      <c r="AQ4346" s="261" t="e">
        <f t="shared" si="774"/>
        <v>#N/A</v>
      </c>
      <c r="BB4346">
        <f t="shared" si="777"/>
        <v>0</v>
      </c>
      <c r="BC4346">
        <f t="shared" si="775"/>
        <v>0</v>
      </c>
      <c r="BD4346" s="28">
        <f t="shared" si="776"/>
        <v>0</v>
      </c>
    </row>
    <row r="4347" spans="37:56" x14ac:dyDescent="0.25">
      <c r="AK4347">
        <v>0</v>
      </c>
      <c r="AL4347" t="e">
        <f t="shared" si="769"/>
        <v>#N/A</v>
      </c>
      <c r="AM4347" t="e">
        <f t="shared" si="770"/>
        <v>#N/A</v>
      </c>
      <c r="AN4347" t="e">
        <f t="shared" si="771"/>
        <v>#N/A</v>
      </c>
      <c r="AO4347" s="261" t="e">
        <f t="shared" si="772"/>
        <v>#N/A</v>
      </c>
      <c r="AP4347" s="261" t="e">
        <f t="shared" si="773"/>
        <v>#N/A</v>
      </c>
      <c r="AQ4347" s="261" t="e">
        <f t="shared" si="774"/>
        <v>#N/A</v>
      </c>
      <c r="BB4347">
        <f t="shared" si="777"/>
        <v>0</v>
      </c>
      <c r="BC4347">
        <f t="shared" si="775"/>
        <v>0</v>
      </c>
      <c r="BD4347" s="28">
        <f t="shared" si="776"/>
        <v>0</v>
      </c>
    </row>
    <row r="4348" spans="37:56" x14ac:dyDescent="0.25">
      <c r="AK4348">
        <v>0</v>
      </c>
      <c r="AL4348" t="e">
        <f t="shared" si="769"/>
        <v>#N/A</v>
      </c>
      <c r="AM4348" t="e">
        <f t="shared" si="770"/>
        <v>#N/A</v>
      </c>
      <c r="AN4348" t="e">
        <f t="shared" si="771"/>
        <v>#N/A</v>
      </c>
      <c r="AO4348" s="261" t="e">
        <f t="shared" si="772"/>
        <v>#N/A</v>
      </c>
      <c r="AP4348" s="261" t="e">
        <f t="shared" si="773"/>
        <v>#N/A</v>
      </c>
      <c r="AQ4348" s="261" t="e">
        <f t="shared" si="774"/>
        <v>#N/A</v>
      </c>
      <c r="BB4348">
        <f t="shared" si="777"/>
        <v>0</v>
      </c>
      <c r="BC4348">
        <f t="shared" si="775"/>
        <v>0</v>
      </c>
      <c r="BD4348" s="28">
        <f t="shared" si="776"/>
        <v>0</v>
      </c>
    </row>
    <row r="4349" spans="37:56" x14ac:dyDescent="0.25">
      <c r="AK4349">
        <v>0</v>
      </c>
      <c r="AL4349" t="e">
        <f t="shared" si="769"/>
        <v>#N/A</v>
      </c>
      <c r="AM4349" t="e">
        <f t="shared" si="770"/>
        <v>#N/A</v>
      </c>
      <c r="AN4349" t="e">
        <f t="shared" si="771"/>
        <v>#N/A</v>
      </c>
      <c r="AO4349" s="261" t="e">
        <f t="shared" si="772"/>
        <v>#N/A</v>
      </c>
      <c r="AP4349" s="261" t="e">
        <f t="shared" si="773"/>
        <v>#N/A</v>
      </c>
      <c r="AQ4349" s="261" t="e">
        <f t="shared" si="774"/>
        <v>#N/A</v>
      </c>
      <c r="BB4349">
        <f t="shared" si="777"/>
        <v>0</v>
      </c>
      <c r="BC4349">
        <f t="shared" si="775"/>
        <v>0</v>
      </c>
      <c r="BD4349" s="28">
        <f t="shared" si="776"/>
        <v>0</v>
      </c>
    </row>
    <row r="4350" spans="37:56" x14ac:dyDescent="0.25">
      <c r="AK4350">
        <v>0</v>
      </c>
      <c r="AL4350" t="e">
        <f t="shared" si="769"/>
        <v>#N/A</v>
      </c>
      <c r="AM4350" t="e">
        <f t="shared" si="770"/>
        <v>#N/A</v>
      </c>
      <c r="AN4350" t="e">
        <f t="shared" si="771"/>
        <v>#N/A</v>
      </c>
      <c r="AO4350" s="261" t="e">
        <f t="shared" si="772"/>
        <v>#N/A</v>
      </c>
      <c r="AP4350" s="261" t="e">
        <f t="shared" si="773"/>
        <v>#N/A</v>
      </c>
      <c r="AQ4350" s="261" t="e">
        <f t="shared" si="774"/>
        <v>#N/A</v>
      </c>
      <c r="BB4350">
        <f t="shared" si="777"/>
        <v>0</v>
      </c>
      <c r="BC4350">
        <f t="shared" si="775"/>
        <v>0</v>
      </c>
      <c r="BD4350" s="28">
        <f t="shared" si="776"/>
        <v>0</v>
      </c>
    </row>
    <row r="4351" spans="37:56" x14ac:dyDescent="0.25">
      <c r="AK4351">
        <v>0</v>
      </c>
      <c r="AL4351" t="e">
        <f t="shared" si="769"/>
        <v>#N/A</v>
      </c>
      <c r="AM4351" t="e">
        <f t="shared" si="770"/>
        <v>#N/A</v>
      </c>
      <c r="AN4351" t="e">
        <f t="shared" si="771"/>
        <v>#N/A</v>
      </c>
      <c r="AO4351" s="261" t="e">
        <f t="shared" si="772"/>
        <v>#N/A</v>
      </c>
      <c r="AP4351" s="261" t="e">
        <f t="shared" si="773"/>
        <v>#N/A</v>
      </c>
      <c r="AQ4351" s="261" t="e">
        <f t="shared" si="774"/>
        <v>#N/A</v>
      </c>
      <c r="BB4351">
        <f t="shared" si="777"/>
        <v>0</v>
      </c>
      <c r="BC4351">
        <f t="shared" si="775"/>
        <v>0</v>
      </c>
      <c r="BD4351" s="28">
        <f t="shared" si="776"/>
        <v>0</v>
      </c>
    </row>
    <row r="4352" spans="37:56" x14ac:dyDescent="0.25">
      <c r="AK4352">
        <v>0</v>
      </c>
      <c r="AL4352" t="e">
        <f t="shared" si="769"/>
        <v>#N/A</v>
      </c>
      <c r="AM4352" t="e">
        <f t="shared" si="770"/>
        <v>#N/A</v>
      </c>
      <c r="AN4352" t="e">
        <f t="shared" si="771"/>
        <v>#N/A</v>
      </c>
      <c r="AO4352" s="261" t="e">
        <f t="shared" si="772"/>
        <v>#N/A</v>
      </c>
      <c r="AP4352" s="261" t="e">
        <f t="shared" si="773"/>
        <v>#N/A</v>
      </c>
      <c r="AQ4352" s="261" t="e">
        <f t="shared" si="774"/>
        <v>#N/A</v>
      </c>
      <c r="BB4352">
        <f t="shared" si="777"/>
        <v>0</v>
      </c>
      <c r="BC4352">
        <f t="shared" si="775"/>
        <v>0</v>
      </c>
      <c r="BD4352" s="28">
        <f t="shared" si="776"/>
        <v>0</v>
      </c>
    </row>
    <row r="4353" spans="37:56" x14ac:dyDescent="0.25">
      <c r="AK4353">
        <v>0</v>
      </c>
      <c r="AL4353" t="e">
        <f t="shared" si="769"/>
        <v>#N/A</v>
      </c>
      <c r="AM4353" t="e">
        <f t="shared" si="770"/>
        <v>#N/A</v>
      </c>
      <c r="AN4353" t="e">
        <f t="shared" si="771"/>
        <v>#N/A</v>
      </c>
      <c r="AO4353" s="261" t="e">
        <f t="shared" si="772"/>
        <v>#N/A</v>
      </c>
      <c r="AP4353" s="261" t="e">
        <f t="shared" si="773"/>
        <v>#N/A</v>
      </c>
      <c r="AQ4353" s="261" t="e">
        <f t="shared" si="774"/>
        <v>#N/A</v>
      </c>
      <c r="BB4353">
        <f t="shared" si="777"/>
        <v>0</v>
      </c>
      <c r="BC4353">
        <f t="shared" si="775"/>
        <v>0</v>
      </c>
      <c r="BD4353" s="28">
        <f t="shared" si="776"/>
        <v>0</v>
      </c>
    </row>
    <row r="4354" spans="37:56" x14ac:dyDescent="0.25">
      <c r="AK4354">
        <v>0</v>
      </c>
      <c r="AL4354" t="e">
        <f t="shared" si="769"/>
        <v>#N/A</v>
      </c>
      <c r="AM4354" t="e">
        <f t="shared" si="770"/>
        <v>#N/A</v>
      </c>
      <c r="AN4354" t="e">
        <f t="shared" si="771"/>
        <v>#N/A</v>
      </c>
      <c r="AO4354" s="261" t="e">
        <f t="shared" si="772"/>
        <v>#N/A</v>
      </c>
      <c r="AP4354" s="261" t="e">
        <f t="shared" si="773"/>
        <v>#N/A</v>
      </c>
      <c r="AQ4354" s="261" t="e">
        <f t="shared" si="774"/>
        <v>#N/A</v>
      </c>
      <c r="BB4354">
        <f t="shared" si="777"/>
        <v>0</v>
      </c>
      <c r="BC4354">
        <f t="shared" si="775"/>
        <v>0</v>
      </c>
      <c r="BD4354" s="28">
        <f t="shared" si="776"/>
        <v>0</v>
      </c>
    </row>
    <row r="4355" spans="37:56" x14ac:dyDescent="0.25">
      <c r="AK4355">
        <v>0</v>
      </c>
      <c r="AL4355" t="e">
        <f t="shared" ref="AL4355:AL4418" si="778">_xlfn.XLOOKUP(AK4355,A:A,F:F)</f>
        <v>#N/A</v>
      </c>
      <c r="AM4355" t="e">
        <f t="shared" ref="AM4355:AM4418" si="779">_xlfn.XLOOKUP(AK4355,A:A,J:J)</f>
        <v>#N/A</v>
      </c>
      <c r="AN4355" t="e">
        <f t="shared" ref="AN4355:AN4418" si="780">_xlfn.XLOOKUP(AK4355,A:A,M:M)+_xlfn.XLOOKUP(AK4355,A:A,N:N)</f>
        <v>#N/A</v>
      </c>
      <c r="AO4355" s="261" t="e">
        <f t="shared" ref="AO4355:AO4418" si="781">_xlfn.XLOOKUP(AK4355,A:A,AG:AG)</f>
        <v>#N/A</v>
      </c>
      <c r="AP4355" s="261" t="e">
        <f t="shared" ref="AP4355:AP4418" si="782">_xlfn.XLOOKUP(AK4355,A:A,AD:AD)</f>
        <v>#N/A</v>
      </c>
      <c r="AQ4355" s="261" t="e">
        <f t="shared" ref="AQ4355:AQ4418" si="783">_xlfn.XLOOKUP(AK4355,A:A,AE:AE)</f>
        <v>#N/A</v>
      </c>
      <c r="BB4355">
        <f t="shared" si="777"/>
        <v>0</v>
      </c>
      <c r="BC4355">
        <f t="shared" ref="BC4355:BC4418" si="784">_xlfn.XLOOKUP(BA4355,A:A,J:J)</f>
        <v>0</v>
      </c>
      <c r="BD4355" s="28">
        <f t="shared" ref="BD4355:BD4418" si="785">_xlfn.XLOOKUP(BA4355,A:A,M:M)+_xlfn.XLOOKUP(BA4355,A:A,N:N)</f>
        <v>0</v>
      </c>
    </row>
    <row r="4356" spans="37:56" x14ac:dyDescent="0.25">
      <c r="AK4356">
        <v>0</v>
      </c>
      <c r="AL4356" t="e">
        <f t="shared" si="778"/>
        <v>#N/A</v>
      </c>
      <c r="AM4356" t="e">
        <f t="shared" si="779"/>
        <v>#N/A</v>
      </c>
      <c r="AN4356" t="e">
        <f t="shared" si="780"/>
        <v>#N/A</v>
      </c>
      <c r="AO4356" s="261" t="e">
        <f t="shared" si="781"/>
        <v>#N/A</v>
      </c>
      <c r="AP4356" s="261" t="e">
        <f t="shared" si="782"/>
        <v>#N/A</v>
      </c>
      <c r="AQ4356" s="261" t="e">
        <f t="shared" si="783"/>
        <v>#N/A</v>
      </c>
      <c r="BB4356">
        <f t="shared" si="777"/>
        <v>0</v>
      </c>
      <c r="BC4356">
        <f t="shared" si="784"/>
        <v>0</v>
      </c>
      <c r="BD4356" s="28">
        <f t="shared" si="785"/>
        <v>0</v>
      </c>
    </row>
    <row r="4357" spans="37:56" x14ac:dyDescent="0.25">
      <c r="AK4357">
        <v>0</v>
      </c>
      <c r="AL4357" t="e">
        <f t="shared" si="778"/>
        <v>#N/A</v>
      </c>
      <c r="AM4357" t="e">
        <f t="shared" si="779"/>
        <v>#N/A</v>
      </c>
      <c r="AN4357" t="e">
        <f t="shared" si="780"/>
        <v>#N/A</v>
      </c>
      <c r="AO4357" s="261" t="e">
        <f t="shared" si="781"/>
        <v>#N/A</v>
      </c>
      <c r="AP4357" s="261" t="e">
        <f t="shared" si="782"/>
        <v>#N/A</v>
      </c>
      <c r="AQ4357" s="261" t="e">
        <f t="shared" si="783"/>
        <v>#N/A</v>
      </c>
      <c r="BB4357">
        <f t="shared" si="777"/>
        <v>0</v>
      </c>
      <c r="BC4357">
        <f t="shared" si="784"/>
        <v>0</v>
      </c>
      <c r="BD4357" s="28">
        <f t="shared" si="785"/>
        <v>0</v>
      </c>
    </row>
    <row r="4358" spans="37:56" x14ac:dyDescent="0.25">
      <c r="AK4358">
        <v>0</v>
      </c>
      <c r="AL4358" t="e">
        <f t="shared" si="778"/>
        <v>#N/A</v>
      </c>
      <c r="AM4358" t="e">
        <f t="shared" si="779"/>
        <v>#N/A</v>
      </c>
      <c r="AN4358" t="e">
        <f t="shared" si="780"/>
        <v>#N/A</v>
      </c>
      <c r="AO4358" s="261" t="e">
        <f t="shared" si="781"/>
        <v>#N/A</v>
      </c>
      <c r="AP4358" s="261" t="e">
        <f t="shared" si="782"/>
        <v>#N/A</v>
      </c>
      <c r="AQ4358" s="261" t="e">
        <f t="shared" si="783"/>
        <v>#N/A</v>
      </c>
      <c r="BB4358">
        <f t="shared" ref="BB4358:BB4421" si="786">_xlfn.XLOOKUP(BA4358,A:A,E:E)</f>
        <v>0</v>
      </c>
      <c r="BC4358">
        <f t="shared" si="784"/>
        <v>0</v>
      </c>
      <c r="BD4358" s="28">
        <f t="shared" si="785"/>
        <v>0</v>
      </c>
    </row>
    <row r="4359" spans="37:56" x14ac:dyDescent="0.25">
      <c r="AK4359">
        <v>0</v>
      </c>
      <c r="AL4359" t="e">
        <f t="shared" si="778"/>
        <v>#N/A</v>
      </c>
      <c r="AM4359" t="e">
        <f t="shared" si="779"/>
        <v>#N/A</v>
      </c>
      <c r="AN4359" t="e">
        <f t="shared" si="780"/>
        <v>#N/A</v>
      </c>
      <c r="AO4359" s="261" t="e">
        <f t="shared" si="781"/>
        <v>#N/A</v>
      </c>
      <c r="AP4359" s="261" t="e">
        <f t="shared" si="782"/>
        <v>#N/A</v>
      </c>
      <c r="AQ4359" s="261" t="e">
        <f t="shared" si="783"/>
        <v>#N/A</v>
      </c>
      <c r="BB4359">
        <f t="shared" si="786"/>
        <v>0</v>
      </c>
      <c r="BC4359">
        <f t="shared" si="784"/>
        <v>0</v>
      </c>
      <c r="BD4359" s="28">
        <f t="shared" si="785"/>
        <v>0</v>
      </c>
    </row>
    <row r="4360" spans="37:56" x14ac:dyDescent="0.25">
      <c r="AK4360">
        <v>0</v>
      </c>
      <c r="AL4360" t="e">
        <f t="shared" si="778"/>
        <v>#N/A</v>
      </c>
      <c r="AM4360" t="e">
        <f t="shared" si="779"/>
        <v>#N/A</v>
      </c>
      <c r="AN4360" t="e">
        <f t="shared" si="780"/>
        <v>#N/A</v>
      </c>
      <c r="AO4360" s="261" t="e">
        <f t="shared" si="781"/>
        <v>#N/A</v>
      </c>
      <c r="AP4360" s="261" t="e">
        <f t="shared" si="782"/>
        <v>#N/A</v>
      </c>
      <c r="AQ4360" s="261" t="e">
        <f t="shared" si="783"/>
        <v>#N/A</v>
      </c>
      <c r="BB4360">
        <f t="shared" si="786"/>
        <v>0</v>
      </c>
      <c r="BC4360">
        <f t="shared" si="784"/>
        <v>0</v>
      </c>
      <c r="BD4360" s="28">
        <f t="shared" si="785"/>
        <v>0</v>
      </c>
    </row>
    <row r="4361" spans="37:56" x14ac:dyDescent="0.25">
      <c r="AK4361">
        <v>0</v>
      </c>
      <c r="AL4361" t="e">
        <f t="shared" si="778"/>
        <v>#N/A</v>
      </c>
      <c r="AM4361" t="e">
        <f t="shared" si="779"/>
        <v>#N/A</v>
      </c>
      <c r="AN4361" t="e">
        <f t="shared" si="780"/>
        <v>#N/A</v>
      </c>
      <c r="AO4361" s="261" t="e">
        <f t="shared" si="781"/>
        <v>#N/A</v>
      </c>
      <c r="AP4361" s="261" t="e">
        <f t="shared" si="782"/>
        <v>#N/A</v>
      </c>
      <c r="AQ4361" s="261" t="e">
        <f t="shared" si="783"/>
        <v>#N/A</v>
      </c>
      <c r="BB4361">
        <f t="shared" si="786"/>
        <v>0</v>
      </c>
      <c r="BC4361">
        <f t="shared" si="784"/>
        <v>0</v>
      </c>
      <c r="BD4361" s="28">
        <f t="shared" si="785"/>
        <v>0</v>
      </c>
    </row>
    <row r="4362" spans="37:56" x14ac:dyDescent="0.25">
      <c r="AK4362">
        <v>0</v>
      </c>
      <c r="AL4362" t="e">
        <f t="shared" si="778"/>
        <v>#N/A</v>
      </c>
      <c r="AM4362" t="e">
        <f t="shared" si="779"/>
        <v>#N/A</v>
      </c>
      <c r="AN4362" t="e">
        <f t="shared" si="780"/>
        <v>#N/A</v>
      </c>
      <c r="AO4362" s="261" t="e">
        <f t="shared" si="781"/>
        <v>#N/A</v>
      </c>
      <c r="AP4362" s="261" t="e">
        <f t="shared" si="782"/>
        <v>#N/A</v>
      </c>
      <c r="AQ4362" s="261" t="e">
        <f t="shared" si="783"/>
        <v>#N/A</v>
      </c>
      <c r="BB4362">
        <f t="shared" si="786"/>
        <v>0</v>
      </c>
      <c r="BC4362">
        <f t="shared" si="784"/>
        <v>0</v>
      </c>
      <c r="BD4362" s="28">
        <f t="shared" si="785"/>
        <v>0</v>
      </c>
    </row>
    <row r="4363" spans="37:56" x14ac:dyDescent="0.25">
      <c r="AK4363">
        <v>0</v>
      </c>
      <c r="AL4363" t="e">
        <f t="shared" si="778"/>
        <v>#N/A</v>
      </c>
      <c r="AM4363" t="e">
        <f t="shared" si="779"/>
        <v>#N/A</v>
      </c>
      <c r="AN4363" t="e">
        <f t="shared" si="780"/>
        <v>#N/A</v>
      </c>
      <c r="AO4363" s="261" t="e">
        <f t="shared" si="781"/>
        <v>#N/A</v>
      </c>
      <c r="AP4363" s="261" t="e">
        <f t="shared" si="782"/>
        <v>#N/A</v>
      </c>
      <c r="AQ4363" s="261" t="e">
        <f t="shared" si="783"/>
        <v>#N/A</v>
      </c>
      <c r="BB4363">
        <f t="shared" si="786"/>
        <v>0</v>
      </c>
      <c r="BC4363">
        <f t="shared" si="784"/>
        <v>0</v>
      </c>
      <c r="BD4363" s="28">
        <f t="shared" si="785"/>
        <v>0</v>
      </c>
    </row>
    <row r="4364" spans="37:56" x14ac:dyDescent="0.25">
      <c r="AK4364">
        <v>0</v>
      </c>
      <c r="AL4364" t="e">
        <f t="shared" si="778"/>
        <v>#N/A</v>
      </c>
      <c r="AM4364" t="e">
        <f t="shared" si="779"/>
        <v>#N/A</v>
      </c>
      <c r="AN4364" t="e">
        <f t="shared" si="780"/>
        <v>#N/A</v>
      </c>
      <c r="AO4364" s="261" t="e">
        <f t="shared" si="781"/>
        <v>#N/A</v>
      </c>
      <c r="AP4364" s="261" t="e">
        <f t="shared" si="782"/>
        <v>#N/A</v>
      </c>
      <c r="AQ4364" s="261" t="e">
        <f t="shared" si="783"/>
        <v>#N/A</v>
      </c>
      <c r="BB4364">
        <f t="shared" si="786"/>
        <v>0</v>
      </c>
      <c r="BC4364">
        <f t="shared" si="784"/>
        <v>0</v>
      </c>
      <c r="BD4364" s="28">
        <f t="shared" si="785"/>
        <v>0</v>
      </c>
    </row>
    <row r="4365" spans="37:56" x14ac:dyDescent="0.25">
      <c r="AK4365">
        <v>0</v>
      </c>
      <c r="AL4365" t="e">
        <f t="shared" si="778"/>
        <v>#N/A</v>
      </c>
      <c r="AM4365" t="e">
        <f t="shared" si="779"/>
        <v>#N/A</v>
      </c>
      <c r="AN4365" t="e">
        <f t="shared" si="780"/>
        <v>#N/A</v>
      </c>
      <c r="AO4365" s="261" t="e">
        <f t="shared" si="781"/>
        <v>#N/A</v>
      </c>
      <c r="AP4365" s="261" t="e">
        <f t="shared" si="782"/>
        <v>#N/A</v>
      </c>
      <c r="AQ4365" s="261" t="e">
        <f t="shared" si="783"/>
        <v>#N/A</v>
      </c>
      <c r="BB4365">
        <f t="shared" si="786"/>
        <v>0</v>
      </c>
      <c r="BC4365">
        <f t="shared" si="784"/>
        <v>0</v>
      </c>
      <c r="BD4365" s="28">
        <f t="shared" si="785"/>
        <v>0</v>
      </c>
    </row>
    <row r="4366" spans="37:56" x14ac:dyDescent="0.25">
      <c r="AK4366">
        <v>0</v>
      </c>
      <c r="AL4366" t="e">
        <f t="shared" si="778"/>
        <v>#N/A</v>
      </c>
      <c r="AM4366" t="e">
        <f t="shared" si="779"/>
        <v>#N/A</v>
      </c>
      <c r="AN4366" t="e">
        <f t="shared" si="780"/>
        <v>#N/A</v>
      </c>
      <c r="AO4366" s="261" t="e">
        <f t="shared" si="781"/>
        <v>#N/A</v>
      </c>
      <c r="AP4366" s="261" t="e">
        <f t="shared" si="782"/>
        <v>#N/A</v>
      </c>
      <c r="AQ4366" s="261" t="e">
        <f t="shared" si="783"/>
        <v>#N/A</v>
      </c>
      <c r="BB4366">
        <f t="shared" si="786"/>
        <v>0</v>
      </c>
      <c r="BC4366">
        <f t="shared" si="784"/>
        <v>0</v>
      </c>
      <c r="BD4366" s="28">
        <f t="shared" si="785"/>
        <v>0</v>
      </c>
    </row>
    <row r="4367" spans="37:56" x14ac:dyDescent="0.25">
      <c r="AK4367">
        <v>0</v>
      </c>
      <c r="AL4367" t="e">
        <f t="shared" si="778"/>
        <v>#N/A</v>
      </c>
      <c r="AM4367" t="e">
        <f t="shared" si="779"/>
        <v>#N/A</v>
      </c>
      <c r="AN4367" t="e">
        <f t="shared" si="780"/>
        <v>#N/A</v>
      </c>
      <c r="AO4367" s="261" t="e">
        <f t="shared" si="781"/>
        <v>#N/A</v>
      </c>
      <c r="AP4367" s="261" t="e">
        <f t="shared" si="782"/>
        <v>#N/A</v>
      </c>
      <c r="AQ4367" s="261" t="e">
        <f t="shared" si="783"/>
        <v>#N/A</v>
      </c>
      <c r="BB4367">
        <f t="shared" si="786"/>
        <v>0</v>
      </c>
      <c r="BC4367">
        <f t="shared" si="784"/>
        <v>0</v>
      </c>
      <c r="BD4367" s="28">
        <f t="shared" si="785"/>
        <v>0</v>
      </c>
    </row>
    <row r="4368" spans="37:56" x14ac:dyDescent="0.25">
      <c r="AK4368">
        <v>0</v>
      </c>
      <c r="AL4368" t="e">
        <f t="shared" si="778"/>
        <v>#N/A</v>
      </c>
      <c r="AM4368" t="e">
        <f t="shared" si="779"/>
        <v>#N/A</v>
      </c>
      <c r="AN4368" t="e">
        <f t="shared" si="780"/>
        <v>#N/A</v>
      </c>
      <c r="AO4368" s="261" t="e">
        <f t="shared" si="781"/>
        <v>#N/A</v>
      </c>
      <c r="AP4368" s="261" t="e">
        <f t="shared" si="782"/>
        <v>#N/A</v>
      </c>
      <c r="AQ4368" s="261" t="e">
        <f t="shared" si="783"/>
        <v>#N/A</v>
      </c>
      <c r="BB4368">
        <f t="shared" si="786"/>
        <v>0</v>
      </c>
      <c r="BC4368">
        <f t="shared" si="784"/>
        <v>0</v>
      </c>
      <c r="BD4368" s="28">
        <f t="shared" si="785"/>
        <v>0</v>
      </c>
    </row>
    <row r="4369" spans="37:56" x14ac:dyDescent="0.25">
      <c r="AK4369">
        <v>0</v>
      </c>
      <c r="AL4369" t="e">
        <f t="shared" si="778"/>
        <v>#N/A</v>
      </c>
      <c r="AM4369" t="e">
        <f t="shared" si="779"/>
        <v>#N/A</v>
      </c>
      <c r="AN4369" t="e">
        <f t="shared" si="780"/>
        <v>#N/A</v>
      </c>
      <c r="AO4369" s="261" t="e">
        <f t="shared" si="781"/>
        <v>#N/A</v>
      </c>
      <c r="AP4369" s="261" t="e">
        <f t="shared" si="782"/>
        <v>#N/A</v>
      </c>
      <c r="AQ4369" s="261" t="e">
        <f t="shared" si="783"/>
        <v>#N/A</v>
      </c>
      <c r="BB4369">
        <f t="shared" si="786"/>
        <v>0</v>
      </c>
      <c r="BC4369">
        <f t="shared" si="784"/>
        <v>0</v>
      </c>
      <c r="BD4369" s="28">
        <f t="shared" si="785"/>
        <v>0</v>
      </c>
    </row>
    <row r="4370" spans="37:56" x14ac:dyDescent="0.25">
      <c r="AK4370">
        <v>0</v>
      </c>
      <c r="AL4370" t="e">
        <f t="shared" si="778"/>
        <v>#N/A</v>
      </c>
      <c r="AM4370" t="e">
        <f t="shared" si="779"/>
        <v>#N/A</v>
      </c>
      <c r="AN4370" t="e">
        <f t="shared" si="780"/>
        <v>#N/A</v>
      </c>
      <c r="AO4370" s="261" t="e">
        <f t="shared" si="781"/>
        <v>#N/A</v>
      </c>
      <c r="AP4370" s="261" t="e">
        <f t="shared" si="782"/>
        <v>#N/A</v>
      </c>
      <c r="AQ4370" s="261" t="e">
        <f t="shared" si="783"/>
        <v>#N/A</v>
      </c>
      <c r="BB4370">
        <f t="shared" si="786"/>
        <v>0</v>
      </c>
      <c r="BC4370">
        <f t="shared" si="784"/>
        <v>0</v>
      </c>
      <c r="BD4370" s="28">
        <f t="shared" si="785"/>
        <v>0</v>
      </c>
    </row>
    <row r="4371" spans="37:56" x14ac:dyDescent="0.25">
      <c r="AK4371">
        <v>0</v>
      </c>
      <c r="AL4371" t="e">
        <f t="shared" si="778"/>
        <v>#N/A</v>
      </c>
      <c r="AM4371" t="e">
        <f t="shared" si="779"/>
        <v>#N/A</v>
      </c>
      <c r="AN4371" t="e">
        <f t="shared" si="780"/>
        <v>#N/A</v>
      </c>
      <c r="AO4371" s="261" t="e">
        <f t="shared" si="781"/>
        <v>#N/A</v>
      </c>
      <c r="AP4371" s="261" t="e">
        <f t="shared" si="782"/>
        <v>#N/A</v>
      </c>
      <c r="AQ4371" s="261" t="e">
        <f t="shared" si="783"/>
        <v>#N/A</v>
      </c>
      <c r="BB4371">
        <f t="shared" si="786"/>
        <v>0</v>
      </c>
      <c r="BC4371">
        <f t="shared" si="784"/>
        <v>0</v>
      </c>
      <c r="BD4371" s="28">
        <f t="shared" si="785"/>
        <v>0</v>
      </c>
    </row>
    <row r="4372" spans="37:56" x14ac:dyDescent="0.25">
      <c r="AK4372">
        <v>0</v>
      </c>
      <c r="AL4372" t="e">
        <f t="shared" si="778"/>
        <v>#N/A</v>
      </c>
      <c r="AM4372" t="e">
        <f t="shared" si="779"/>
        <v>#N/A</v>
      </c>
      <c r="AN4372" t="e">
        <f t="shared" si="780"/>
        <v>#N/A</v>
      </c>
      <c r="AO4372" s="261" t="e">
        <f t="shared" si="781"/>
        <v>#N/A</v>
      </c>
      <c r="AP4372" s="261" t="e">
        <f t="shared" si="782"/>
        <v>#N/A</v>
      </c>
      <c r="AQ4372" s="261" t="e">
        <f t="shared" si="783"/>
        <v>#N/A</v>
      </c>
      <c r="BB4372">
        <f t="shared" si="786"/>
        <v>0</v>
      </c>
      <c r="BC4372">
        <f t="shared" si="784"/>
        <v>0</v>
      </c>
      <c r="BD4372" s="28">
        <f t="shared" si="785"/>
        <v>0</v>
      </c>
    </row>
    <row r="4373" spans="37:56" x14ac:dyDescent="0.25">
      <c r="AK4373">
        <v>0</v>
      </c>
      <c r="AL4373" t="e">
        <f t="shared" si="778"/>
        <v>#N/A</v>
      </c>
      <c r="AM4373" t="e">
        <f t="shared" si="779"/>
        <v>#N/A</v>
      </c>
      <c r="AN4373" t="e">
        <f t="shared" si="780"/>
        <v>#N/A</v>
      </c>
      <c r="AO4373" s="261" t="e">
        <f t="shared" si="781"/>
        <v>#N/A</v>
      </c>
      <c r="AP4373" s="261" t="e">
        <f t="shared" si="782"/>
        <v>#N/A</v>
      </c>
      <c r="AQ4373" s="261" t="e">
        <f t="shared" si="783"/>
        <v>#N/A</v>
      </c>
      <c r="BB4373">
        <f t="shared" si="786"/>
        <v>0</v>
      </c>
      <c r="BC4373">
        <f t="shared" si="784"/>
        <v>0</v>
      </c>
      <c r="BD4373" s="28">
        <f t="shared" si="785"/>
        <v>0</v>
      </c>
    </row>
    <row r="4374" spans="37:56" x14ac:dyDescent="0.25">
      <c r="AK4374">
        <v>0</v>
      </c>
      <c r="AL4374" t="e">
        <f t="shared" si="778"/>
        <v>#N/A</v>
      </c>
      <c r="AM4374" t="e">
        <f t="shared" si="779"/>
        <v>#N/A</v>
      </c>
      <c r="AN4374" t="e">
        <f t="shared" si="780"/>
        <v>#N/A</v>
      </c>
      <c r="AO4374" s="261" t="e">
        <f t="shared" si="781"/>
        <v>#N/A</v>
      </c>
      <c r="AP4374" s="261" t="e">
        <f t="shared" si="782"/>
        <v>#N/A</v>
      </c>
      <c r="AQ4374" s="261" t="e">
        <f t="shared" si="783"/>
        <v>#N/A</v>
      </c>
      <c r="BB4374">
        <f t="shared" si="786"/>
        <v>0</v>
      </c>
      <c r="BC4374">
        <f t="shared" si="784"/>
        <v>0</v>
      </c>
      <c r="BD4374" s="28">
        <f t="shared" si="785"/>
        <v>0</v>
      </c>
    </row>
    <row r="4375" spans="37:56" x14ac:dyDescent="0.25">
      <c r="AK4375">
        <v>0</v>
      </c>
      <c r="AL4375" t="e">
        <f t="shared" si="778"/>
        <v>#N/A</v>
      </c>
      <c r="AM4375" t="e">
        <f t="shared" si="779"/>
        <v>#N/A</v>
      </c>
      <c r="AN4375" t="e">
        <f t="shared" si="780"/>
        <v>#N/A</v>
      </c>
      <c r="AO4375" s="261" t="e">
        <f t="shared" si="781"/>
        <v>#N/A</v>
      </c>
      <c r="AP4375" s="261" t="e">
        <f t="shared" si="782"/>
        <v>#N/A</v>
      </c>
      <c r="AQ4375" s="261" t="e">
        <f t="shared" si="783"/>
        <v>#N/A</v>
      </c>
      <c r="BB4375">
        <f t="shared" si="786"/>
        <v>0</v>
      </c>
      <c r="BC4375">
        <f t="shared" si="784"/>
        <v>0</v>
      </c>
      <c r="BD4375" s="28">
        <f t="shared" si="785"/>
        <v>0</v>
      </c>
    </row>
    <row r="4376" spans="37:56" x14ac:dyDescent="0.25">
      <c r="AK4376">
        <v>0</v>
      </c>
      <c r="AL4376" t="e">
        <f t="shared" si="778"/>
        <v>#N/A</v>
      </c>
      <c r="AM4376" t="e">
        <f t="shared" si="779"/>
        <v>#N/A</v>
      </c>
      <c r="AN4376" t="e">
        <f t="shared" si="780"/>
        <v>#N/A</v>
      </c>
      <c r="AO4376" s="261" t="e">
        <f t="shared" si="781"/>
        <v>#N/A</v>
      </c>
      <c r="AP4376" s="261" t="e">
        <f t="shared" si="782"/>
        <v>#N/A</v>
      </c>
      <c r="AQ4376" s="261" t="e">
        <f t="shared" si="783"/>
        <v>#N/A</v>
      </c>
      <c r="BB4376">
        <f t="shared" si="786"/>
        <v>0</v>
      </c>
      <c r="BC4376">
        <f t="shared" si="784"/>
        <v>0</v>
      </c>
      <c r="BD4376" s="28">
        <f t="shared" si="785"/>
        <v>0</v>
      </c>
    </row>
    <row r="4377" spans="37:56" x14ac:dyDescent="0.25">
      <c r="AK4377">
        <v>0</v>
      </c>
      <c r="AL4377" t="e">
        <f t="shared" si="778"/>
        <v>#N/A</v>
      </c>
      <c r="AM4377" t="e">
        <f t="shared" si="779"/>
        <v>#N/A</v>
      </c>
      <c r="AN4377" t="e">
        <f t="shared" si="780"/>
        <v>#N/A</v>
      </c>
      <c r="AO4377" s="261" t="e">
        <f t="shared" si="781"/>
        <v>#N/A</v>
      </c>
      <c r="AP4377" s="261" t="e">
        <f t="shared" si="782"/>
        <v>#N/A</v>
      </c>
      <c r="AQ4377" s="261" t="e">
        <f t="shared" si="783"/>
        <v>#N/A</v>
      </c>
      <c r="BB4377">
        <f t="shared" si="786"/>
        <v>0</v>
      </c>
      <c r="BC4377">
        <f t="shared" si="784"/>
        <v>0</v>
      </c>
      <c r="BD4377" s="28">
        <f t="shared" si="785"/>
        <v>0</v>
      </c>
    </row>
    <row r="4378" spans="37:56" x14ac:dyDescent="0.25">
      <c r="AK4378">
        <v>0</v>
      </c>
      <c r="AL4378" t="e">
        <f t="shared" si="778"/>
        <v>#N/A</v>
      </c>
      <c r="AM4378" t="e">
        <f t="shared" si="779"/>
        <v>#N/A</v>
      </c>
      <c r="AN4378" t="e">
        <f t="shared" si="780"/>
        <v>#N/A</v>
      </c>
      <c r="AO4378" s="261" t="e">
        <f t="shared" si="781"/>
        <v>#N/A</v>
      </c>
      <c r="AP4378" s="261" t="e">
        <f t="shared" si="782"/>
        <v>#N/A</v>
      </c>
      <c r="AQ4378" s="261" t="e">
        <f t="shared" si="783"/>
        <v>#N/A</v>
      </c>
      <c r="BB4378">
        <f t="shared" si="786"/>
        <v>0</v>
      </c>
      <c r="BC4378">
        <f t="shared" si="784"/>
        <v>0</v>
      </c>
      <c r="BD4378" s="28">
        <f t="shared" si="785"/>
        <v>0</v>
      </c>
    </row>
    <row r="4379" spans="37:56" x14ac:dyDescent="0.25">
      <c r="AK4379">
        <v>0</v>
      </c>
      <c r="AL4379" t="e">
        <f t="shared" si="778"/>
        <v>#N/A</v>
      </c>
      <c r="AM4379" t="e">
        <f t="shared" si="779"/>
        <v>#N/A</v>
      </c>
      <c r="AN4379" t="e">
        <f t="shared" si="780"/>
        <v>#N/A</v>
      </c>
      <c r="AO4379" s="261" t="e">
        <f t="shared" si="781"/>
        <v>#N/A</v>
      </c>
      <c r="AP4379" s="261" t="e">
        <f t="shared" si="782"/>
        <v>#N/A</v>
      </c>
      <c r="AQ4379" s="261" t="e">
        <f t="shared" si="783"/>
        <v>#N/A</v>
      </c>
      <c r="BB4379">
        <f t="shared" si="786"/>
        <v>0</v>
      </c>
      <c r="BC4379">
        <f t="shared" si="784"/>
        <v>0</v>
      </c>
      <c r="BD4379" s="28">
        <f t="shared" si="785"/>
        <v>0</v>
      </c>
    </row>
    <row r="4380" spans="37:56" x14ac:dyDescent="0.25">
      <c r="AK4380">
        <v>0</v>
      </c>
      <c r="AL4380" t="e">
        <f t="shared" si="778"/>
        <v>#N/A</v>
      </c>
      <c r="AM4380" t="e">
        <f t="shared" si="779"/>
        <v>#N/A</v>
      </c>
      <c r="AN4380" t="e">
        <f t="shared" si="780"/>
        <v>#N/A</v>
      </c>
      <c r="AO4380" s="261" t="e">
        <f t="shared" si="781"/>
        <v>#N/A</v>
      </c>
      <c r="AP4380" s="261" t="e">
        <f t="shared" si="782"/>
        <v>#N/A</v>
      </c>
      <c r="AQ4380" s="261" t="e">
        <f t="shared" si="783"/>
        <v>#N/A</v>
      </c>
      <c r="BB4380">
        <f t="shared" si="786"/>
        <v>0</v>
      </c>
      <c r="BC4380">
        <f t="shared" si="784"/>
        <v>0</v>
      </c>
      <c r="BD4380" s="28">
        <f t="shared" si="785"/>
        <v>0</v>
      </c>
    </row>
    <row r="4381" spans="37:56" x14ac:dyDescent="0.25">
      <c r="AK4381">
        <v>0</v>
      </c>
      <c r="AL4381" t="e">
        <f t="shared" si="778"/>
        <v>#N/A</v>
      </c>
      <c r="AM4381" t="e">
        <f t="shared" si="779"/>
        <v>#N/A</v>
      </c>
      <c r="AN4381" t="e">
        <f t="shared" si="780"/>
        <v>#N/A</v>
      </c>
      <c r="AO4381" s="261" t="e">
        <f t="shared" si="781"/>
        <v>#N/A</v>
      </c>
      <c r="AP4381" s="261" t="e">
        <f t="shared" si="782"/>
        <v>#N/A</v>
      </c>
      <c r="AQ4381" s="261" t="e">
        <f t="shared" si="783"/>
        <v>#N/A</v>
      </c>
      <c r="BB4381">
        <f t="shared" si="786"/>
        <v>0</v>
      </c>
      <c r="BC4381">
        <f t="shared" si="784"/>
        <v>0</v>
      </c>
      <c r="BD4381" s="28">
        <f t="shared" si="785"/>
        <v>0</v>
      </c>
    </row>
    <row r="4382" spans="37:56" x14ac:dyDescent="0.25">
      <c r="AK4382">
        <v>0</v>
      </c>
      <c r="AL4382" t="e">
        <f t="shared" si="778"/>
        <v>#N/A</v>
      </c>
      <c r="AM4382" t="e">
        <f t="shared" si="779"/>
        <v>#N/A</v>
      </c>
      <c r="AN4382" t="e">
        <f t="shared" si="780"/>
        <v>#N/A</v>
      </c>
      <c r="AO4382" s="261" t="e">
        <f t="shared" si="781"/>
        <v>#N/A</v>
      </c>
      <c r="AP4382" s="261" t="e">
        <f t="shared" si="782"/>
        <v>#N/A</v>
      </c>
      <c r="AQ4382" s="261" t="e">
        <f t="shared" si="783"/>
        <v>#N/A</v>
      </c>
      <c r="BB4382">
        <f t="shared" si="786"/>
        <v>0</v>
      </c>
      <c r="BC4382">
        <f t="shared" si="784"/>
        <v>0</v>
      </c>
      <c r="BD4382" s="28">
        <f t="shared" si="785"/>
        <v>0</v>
      </c>
    </row>
    <row r="4383" spans="37:56" x14ac:dyDescent="0.25">
      <c r="AK4383">
        <v>0</v>
      </c>
      <c r="AL4383" t="e">
        <f t="shared" si="778"/>
        <v>#N/A</v>
      </c>
      <c r="AM4383" t="e">
        <f t="shared" si="779"/>
        <v>#N/A</v>
      </c>
      <c r="AN4383" t="e">
        <f t="shared" si="780"/>
        <v>#N/A</v>
      </c>
      <c r="AO4383" s="261" t="e">
        <f t="shared" si="781"/>
        <v>#N/A</v>
      </c>
      <c r="AP4383" s="261" t="e">
        <f t="shared" si="782"/>
        <v>#N/A</v>
      </c>
      <c r="AQ4383" s="261" t="e">
        <f t="shared" si="783"/>
        <v>#N/A</v>
      </c>
      <c r="BB4383">
        <f t="shared" si="786"/>
        <v>0</v>
      </c>
      <c r="BC4383">
        <f t="shared" si="784"/>
        <v>0</v>
      </c>
      <c r="BD4383" s="28">
        <f t="shared" si="785"/>
        <v>0</v>
      </c>
    </row>
    <row r="4384" spans="37:56" x14ac:dyDescent="0.25">
      <c r="AK4384">
        <v>0</v>
      </c>
      <c r="AL4384" t="e">
        <f t="shared" si="778"/>
        <v>#N/A</v>
      </c>
      <c r="AM4384" t="e">
        <f t="shared" si="779"/>
        <v>#N/A</v>
      </c>
      <c r="AN4384" t="e">
        <f t="shared" si="780"/>
        <v>#N/A</v>
      </c>
      <c r="AO4384" s="261" t="e">
        <f t="shared" si="781"/>
        <v>#N/A</v>
      </c>
      <c r="AP4384" s="261" t="e">
        <f t="shared" si="782"/>
        <v>#N/A</v>
      </c>
      <c r="AQ4384" s="261" t="e">
        <f t="shared" si="783"/>
        <v>#N/A</v>
      </c>
      <c r="BB4384">
        <f t="shared" si="786"/>
        <v>0</v>
      </c>
      <c r="BC4384">
        <f t="shared" si="784"/>
        <v>0</v>
      </c>
      <c r="BD4384" s="28">
        <f t="shared" si="785"/>
        <v>0</v>
      </c>
    </row>
    <row r="4385" spans="37:56" x14ac:dyDescent="0.25">
      <c r="AK4385">
        <v>0</v>
      </c>
      <c r="AL4385" t="e">
        <f t="shared" si="778"/>
        <v>#N/A</v>
      </c>
      <c r="AM4385" t="e">
        <f t="shared" si="779"/>
        <v>#N/A</v>
      </c>
      <c r="AN4385" t="e">
        <f t="shared" si="780"/>
        <v>#N/A</v>
      </c>
      <c r="AO4385" s="261" t="e">
        <f t="shared" si="781"/>
        <v>#N/A</v>
      </c>
      <c r="AP4385" s="261" t="e">
        <f t="shared" si="782"/>
        <v>#N/A</v>
      </c>
      <c r="AQ4385" s="261" t="e">
        <f t="shared" si="783"/>
        <v>#N/A</v>
      </c>
      <c r="BB4385">
        <f t="shared" si="786"/>
        <v>0</v>
      </c>
      <c r="BC4385">
        <f t="shared" si="784"/>
        <v>0</v>
      </c>
      <c r="BD4385" s="28">
        <f t="shared" si="785"/>
        <v>0</v>
      </c>
    </row>
    <row r="4386" spans="37:56" x14ac:dyDescent="0.25">
      <c r="AK4386">
        <v>0</v>
      </c>
      <c r="AL4386" t="e">
        <f t="shared" si="778"/>
        <v>#N/A</v>
      </c>
      <c r="AM4386" t="e">
        <f t="shared" si="779"/>
        <v>#N/A</v>
      </c>
      <c r="AN4386" t="e">
        <f t="shared" si="780"/>
        <v>#N/A</v>
      </c>
      <c r="AO4386" s="261" t="e">
        <f t="shared" si="781"/>
        <v>#N/A</v>
      </c>
      <c r="AP4386" s="261" t="e">
        <f t="shared" si="782"/>
        <v>#N/A</v>
      </c>
      <c r="AQ4386" s="261" t="e">
        <f t="shared" si="783"/>
        <v>#N/A</v>
      </c>
      <c r="BB4386">
        <f t="shared" si="786"/>
        <v>0</v>
      </c>
      <c r="BC4386">
        <f t="shared" si="784"/>
        <v>0</v>
      </c>
      <c r="BD4386" s="28">
        <f t="shared" si="785"/>
        <v>0</v>
      </c>
    </row>
    <row r="4387" spans="37:56" x14ac:dyDescent="0.25">
      <c r="AK4387">
        <v>0</v>
      </c>
      <c r="AL4387" t="e">
        <f t="shared" si="778"/>
        <v>#N/A</v>
      </c>
      <c r="AM4387" t="e">
        <f t="shared" si="779"/>
        <v>#N/A</v>
      </c>
      <c r="AN4387" t="e">
        <f t="shared" si="780"/>
        <v>#N/A</v>
      </c>
      <c r="AO4387" s="261" t="e">
        <f t="shared" si="781"/>
        <v>#N/A</v>
      </c>
      <c r="AP4387" s="261" t="e">
        <f t="shared" si="782"/>
        <v>#N/A</v>
      </c>
      <c r="AQ4387" s="261" t="e">
        <f t="shared" si="783"/>
        <v>#N/A</v>
      </c>
      <c r="BB4387">
        <f t="shared" si="786"/>
        <v>0</v>
      </c>
      <c r="BC4387">
        <f t="shared" si="784"/>
        <v>0</v>
      </c>
      <c r="BD4387" s="28">
        <f t="shared" si="785"/>
        <v>0</v>
      </c>
    </row>
    <row r="4388" spans="37:56" x14ac:dyDescent="0.25">
      <c r="AK4388">
        <v>0</v>
      </c>
      <c r="AL4388" t="e">
        <f t="shared" si="778"/>
        <v>#N/A</v>
      </c>
      <c r="AM4388" t="e">
        <f t="shared" si="779"/>
        <v>#N/A</v>
      </c>
      <c r="AN4388" t="e">
        <f t="shared" si="780"/>
        <v>#N/A</v>
      </c>
      <c r="AO4388" s="261" t="e">
        <f t="shared" si="781"/>
        <v>#N/A</v>
      </c>
      <c r="AP4388" s="261" t="e">
        <f t="shared" si="782"/>
        <v>#N/A</v>
      </c>
      <c r="AQ4388" s="261" t="e">
        <f t="shared" si="783"/>
        <v>#N/A</v>
      </c>
      <c r="BB4388">
        <f t="shared" si="786"/>
        <v>0</v>
      </c>
      <c r="BC4388">
        <f t="shared" si="784"/>
        <v>0</v>
      </c>
      <c r="BD4388" s="28">
        <f t="shared" si="785"/>
        <v>0</v>
      </c>
    </row>
    <row r="4389" spans="37:56" x14ac:dyDescent="0.25">
      <c r="AK4389">
        <v>0</v>
      </c>
      <c r="AL4389" t="e">
        <f t="shared" si="778"/>
        <v>#N/A</v>
      </c>
      <c r="AM4389" t="e">
        <f t="shared" si="779"/>
        <v>#N/A</v>
      </c>
      <c r="AN4389" t="e">
        <f t="shared" si="780"/>
        <v>#N/A</v>
      </c>
      <c r="AO4389" s="261" t="e">
        <f t="shared" si="781"/>
        <v>#N/A</v>
      </c>
      <c r="AP4389" s="261" t="e">
        <f t="shared" si="782"/>
        <v>#N/A</v>
      </c>
      <c r="AQ4389" s="261" t="e">
        <f t="shared" si="783"/>
        <v>#N/A</v>
      </c>
      <c r="BB4389">
        <f t="shared" si="786"/>
        <v>0</v>
      </c>
      <c r="BC4389">
        <f t="shared" si="784"/>
        <v>0</v>
      </c>
      <c r="BD4389" s="28">
        <f t="shared" si="785"/>
        <v>0</v>
      </c>
    </row>
    <row r="4390" spans="37:56" x14ac:dyDescent="0.25">
      <c r="AK4390">
        <v>0</v>
      </c>
      <c r="AL4390" t="e">
        <f t="shared" si="778"/>
        <v>#N/A</v>
      </c>
      <c r="AM4390" t="e">
        <f t="shared" si="779"/>
        <v>#N/A</v>
      </c>
      <c r="AN4390" t="e">
        <f t="shared" si="780"/>
        <v>#N/A</v>
      </c>
      <c r="AO4390" s="261" t="e">
        <f t="shared" si="781"/>
        <v>#N/A</v>
      </c>
      <c r="AP4390" s="261" t="e">
        <f t="shared" si="782"/>
        <v>#N/A</v>
      </c>
      <c r="AQ4390" s="261" t="e">
        <f t="shared" si="783"/>
        <v>#N/A</v>
      </c>
      <c r="BB4390">
        <f t="shared" si="786"/>
        <v>0</v>
      </c>
      <c r="BC4390">
        <f t="shared" si="784"/>
        <v>0</v>
      </c>
      <c r="BD4390" s="28">
        <f t="shared" si="785"/>
        <v>0</v>
      </c>
    </row>
    <row r="4391" spans="37:56" x14ac:dyDescent="0.25">
      <c r="AK4391">
        <v>0</v>
      </c>
      <c r="AL4391" t="e">
        <f t="shared" si="778"/>
        <v>#N/A</v>
      </c>
      <c r="AM4391" t="e">
        <f t="shared" si="779"/>
        <v>#N/A</v>
      </c>
      <c r="AN4391" t="e">
        <f t="shared" si="780"/>
        <v>#N/A</v>
      </c>
      <c r="AO4391" s="261" t="e">
        <f t="shared" si="781"/>
        <v>#N/A</v>
      </c>
      <c r="AP4391" s="261" t="e">
        <f t="shared" si="782"/>
        <v>#N/A</v>
      </c>
      <c r="AQ4391" s="261" t="e">
        <f t="shared" si="783"/>
        <v>#N/A</v>
      </c>
      <c r="BB4391">
        <f t="shared" si="786"/>
        <v>0</v>
      </c>
      <c r="BC4391">
        <f t="shared" si="784"/>
        <v>0</v>
      </c>
      <c r="BD4391" s="28">
        <f t="shared" si="785"/>
        <v>0</v>
      </c>
    </row>
    <row r="4392" spans="37:56" x14ac:dyDescent="0.25">
      <c r="AK4392">
        <v>0</v>
      </c>
      <c r="AL4392" t="e">
        <f t="shared" si="778"/>
        <v>#N/A</v>
      </c>
      <c r="AM4392" t="e">
        <f t="shared" si="779"/>
        <v>#N/A</v>
      </c>
      <c r="AN4392" t="e">
        <f t="shared" si="780"/>
        <v>#N/A</v>
      </c>
      <c r="AO4392" s="261" t="e">
        <f t="shared" si="781"/>
        <v>#N/A</v>
      </c>
      <c r="AP4392" s="261" t="e">
        <f t="shared" si="782"/>
        <v>#N/A</v>
      </c>
      <c r="AQ4392" s="261" t="e">
        <f t="shared" si="783"/>
        <v>#N/A</v>
      </c>
      <c r="BB4392">
        <f t="shared" si="786"/>
        <v>0</v>
      </c>
      <c r="BC4392">
        <f t="shared" si="784"/>
        <v>0</v>
      </c>
      <c r="BD4392" s="28">
        <f t="shared" si="785"/>
        <v>0</v>
      </c>
    </row>
    <row r="4393" spans="37:56" x14ac:dyDescent="0.25">
      <c r="AK4393">
        <v>0</v>
      </c>
      <c r="AL4393" t="e">
        <f t="shared" si="778"/>
        <v>#N/A</v>
      </c>
      <c r="AM4393" t="e">
        <f t="shared" si="779"/>
        <v>#N/A</v>
      </c>
      <c r="AN4393" t="e">
        <f t="shared" si="780"/>
        <v>#N/A</v>
      </c>
      <c r="AO4393" s="261" t="e">
        <f t="shared" si="781"/>
        <v>#N/A</v>
      </c>
      <c r="AP4393" s="261" t="e">
        <f t="shared" si="782"/>
        <v>#N/A</v>
      </c>
      <c r="AQ4393" s="261" t="e">
        <f t="shared" si="783"/>
        <v>#N/A</v>
      </c>
      <c r="BB4393">
        <f t="shared" si="786"/>
        <v>0</v>
      </c>
      <c r="BC4393">
        <f t="shared" si="784"/>
        <v>0</v>
      </c>
      <c r="BD4393" s="28">
        <f t="shared" si="785"/>
        <v>0</v>
      </c>
    </row>
    <row r="4394" spans="37:56" x14ac:dyDescent="0.25">
      <c r="AK4394">
        <v>0</v>
      </c>
      <c r="AL4394" t="e">
        <f t="shared" si="778"/>
        <v>#N/A</v>
      </c>
      <c r="AM4394" t="e">
        <f t="shared" si="779"/>
        <v>#N/A</v>
      </c>
      <c r="AN4394" t="e">
        <f t="shared" si="780"/>
        <v>#N/A</v>
      </c>
      <c r="AO4394" s="261" t="e">
        <f t="shared" si="781"/>
        <v>#N/A</v>
      </c>
      <c r="AP4394" s="261" t="e">
        <f t="shared" si="782"/>
        <v>#N/A</v>
      </c>
      <c r="AQ4394" s="261" t="e">
        <f t="shared" si="783"/>
        <v>#N/A</v>
      </c>
      <c r="BB4394">
        <f t="shared" si="786"/>
        <v>0</v>
      </c>
      <c r="BC4394">
        <f t="shared" si="784"/>
        <v>0</v>
      </c>
      <c r="BD4394" s="28">
        <f t="shared" si="785"/>
        <v>0</v>
      </c>
    </row>
    <row r="4395" spans="37:56" x14ac:dyDescent="0.25">
      <c r="AK4395">
        <v>0</v>
      </c>
      <c r="AL4395" t="e">
        <f t="shared" si="778"/>
        <v>#N/A</v>
      </c>
      <c r="AM4395" t="e">
        <f t="shared" si="779"/>
        <v>#N/A</v>
      </c>
      <c r="AN4395" t="e">
        <f t="shared" si="780"/>
        <v>#N/A</v>
      </c>
      <c r="AO4395" s="261" t="e">
        <f t="shared" si="781"/>
        <v>#N/A</v>
      </c>
      <c r="AP4395" s="261" t="e">
        <f t="shared" si="782"/>
        <v>#N/A</v>
      </c>
      <c r="AQ4395" s="261" t="e">
        <f t="shared" si="783"/>
        <v>#N/A</v>
      </c>
      <c r="BB4395">
        <f t="shared" si="786"/>
        <v>0</v>
      </c>
      <c r="BC4395">
        <f t="shared" si="784"/>
        <v>0</v>
      </c>
      <c r="BD4395" s="28">
        <f t="shared" si="785"/>
        <v>0</v>
      </c>
    </row>
    <row r="4396" spans="37:56" x14ac:dyDescent="0.25">
      <c r="AK4396">
        <v>0</v>
      </c>
      <c r="AL4396" t="e">
        <f t="shared" si="778"/>
        <v>#N/A</v>
      </c>
      <c r="AM4396" t="e">
        <f t="shared" si="779"/>
        <v>#N/A</v>
      </c>
      <c r="AN4396" t="e">
        <f t="shared" si="780"/>
        <v>#N/A</v>
      </c>
      <c r="AO4396" s="261" t="e">
        <f t="shared" si="781"/>
        <v>#N/A</v>
      </c>
      <c r="AP4396" s="261" t="e">
        <f t="shared" si="782"/>
        <v>#N/A</v>
      </c>
      <c r="AQ4396" s="261" t="e">
        <f t="shared" si="783"/>
        <v>#N/A</v>
      </c>
      <c r="BB4396">
        <f t="shared" si="786"/>
        <v>0</v>
      </c>
      <c r="BC4396">
        <f t="shared" si="784"/>
        <v>0</v>
      </c>
      <c r="BD4396" s="28">
        <f t="shared" si="785"/>
        <v>0</v>
      </c>
    </row>
    <row r="4397" spans="37:56" x14ac:dyDescent="0.25">
      <c r="AK4397">
        <v>0</v>
      </c>
      <c r="AL4397" t="e">
        <f t="shared" si="778"/>
        <v>#N/A</v>
      </c>
      <c r="AM4397" t="e">
        <f t="shared" si="779"/>
        <v>#N/A</v>
      </c>
      <c r="AN4397" t="e">
        <f t="shared" si="780"/>
        <v>#N/A</v>
      </c>
      <c r="AO4397" s="261" t="e">
        <f t="shared" si="781"/>
        <v>#N/A</v>
      </c>
      <c r="AP4397" s="261" t="e">
        <f t="shared" si="782"/>
        <v>#N/A</v>
      </c>
      <c r="AQ4397" s="261" t="e">
        <f t="shared" si="783"/>
        <v>#N/A</v>
      </c>
      <c r="BB4397">
        <f t="shared" si="786"/>
        <v>0</v>
      </c>
      <c r="BC4397">
        <f t="shared" si="784"/>
        <v>0</v>
      </c>
      <c r="BD4397" s="28">
        <f t="shared" si="785"/>
        <v>0</v>
      </c>
    </row>
    <row r="4398" spans="37:56" x14ac:dyDescent="0.25">
      <c r="AK4398">
        <v>0</v>
      </c>
      <c r="AL4398" t="e">
        <f t="shared" si="778"/>
        <v>#N/A</v>
      </c>
      <c r="AM4398" t="e">
        <f t="shared" si="779"/>
        <v>#N/A</v>
      </c>
      <c r="AN4398" t="e">
        <f t="shared" si="780"/>
        <v>#N/A</v>
      </c>
      <c r="AO4398" s="261" t="e">
        <f t="shared" si="781"/>
        <v>#N/A</v>
      </c>
      <c r="AP4398" s="261" t="e">
        <f t="shared" si="782"/>
        <v>#N/A</v>
      </c>
      <c r="AQ4398" s="261" t="e">
        <f t="shared" si="783"/>
        <v>#N/A</v>
      </c>
      <c r="BB4398">
        <f t="shared" si="786"/>
        <v>0</v>
      </c>
      <c r="BC4398">
        <f t="shared" si="784"/>
        <v>0</v>
      </c>
      <c r="BD4398" s="28">
        <f t="shared" si="785"/>
        <v>0</v>
      </c>
    </row>
    <row r="4399" spans="37:56" x14ac:dyDescent="0.25">
      <c r="AK4399">
        <v>0</v>
      </c>
      <c r="AL4399" t="e">
        <f t="shared" si="778"/>
        <v>#N/A</v>
      </c>
      <c r="AM4399" t="e">
        <f t="shared" si="779"/>
        <v>#N/A</v>
      </c>
      <c r="AN4399" t="e">
        <f t="shared" si="780"/>
        <v>#N/A</v>
      </c>
      <c r="AO4399" s="261" t="e">
        <f t="shared" si="781"/>
        <v>#N/A</v>
      </c>
      <c r="AP4399" s="261" t="e">
        <f t="shared" si="782"/>
        <v>#N/A</v>
      </c>
      <c r="AQ4399" s="261" t="e">
        <f t="shared" si="783"/>
        <v>#N/A</v>
      </c>
      <c r="BB4399">
        <f t="shared" si="786"/>
        <v>0</v>
      </c>
      <c r="BC4399">
        <f t="shared" si="784"/>
        <v>0</v>
      </c>
      <c r="BD4399" s="28">
        <f t="shared" si="785"/>
        <v>0</v>
      </c>
    </row>
    <row r="4400" spans="37:56" x14ac:dyDescent="0.25">
      <c r="AK4400">
        <v>0</v>
      </c>
      <c r="AL4400" t="e">
        <f t="shared" si="778"/>
        <v>#N/A</v>
      </c>
      <c r="AM4400" t="e">
        <f t="shared" si="779"/>
        <v>#N/A</v>
      </c>
      <c r="AN4400" t="e">
        <f t="shared" si="780"/>
        <v>#N/A</v>
      </c>
      <c r="AO4400" s="261" t="e">
        <f t="shared" si="781"/>
        <v>#N/A</v>
      </c>
      <c r="AP4400" s="261" t="e">
        <f t="shared" si="782"/>
        <v>#N/A</v>
      </c>
      <c r="AQ4400" s="261" t="e">
        <f t="shared" si="783"/>
        <v>#N/A</v>
      </c>
      <c r="BB4400">
        <f t="shared" si="786"/>
        <v>0</v>
      </c>
      <c r="BC4400">
        <f t="shared" si="784"/>
        <v>0</v>
      </c>
      <c r="BD4400" s="28">
        <f t="shared" si="785"/>
        <v>0</v>
      </c>
    </row>
    <row r="4401" spans="37:56" x14ac:dyDescent="0.25">
      <c r="AK4401">
        <v>0</v>
      </c>
      <c r="AL4401" t="e">
        <f t="shared" si="778"/>
        <v>#N/A</v>
      </c>
      <c r="AM4401" t="e">
        <f t="shared" si="779"/>
        <v>#N/A</v>
      </c>
      <c r="AN4401" t="e">
        <f t="shared" si="780"/>
        <v>#N/A</v>
      </c>
      <c r="AO4401" s="261" t="e">
        <f t="shared" si="781"/>
        <v>#N/A</v>
      </c>
      <c r="AP4401" s="261" t="e">
        <f t="shared" si="782"/>
        <v>#N/A</v>
      </c>
      <c r="AQ4401" s="261" t="e">
        <f t="shared" si="783"/>
        <v>#N/A</v>
      </c>
      <c r="BB4401">
        <f t="shared" si="786"/>
        <v>0</v>
      </c>
      <c r="BC4401">
        <f t="shared" si="784"/>
        <v>0</v>
      </c>
      <c r="BD4401" s="28">
        <f t="shared" si="785"/>
        <v>0</v>
      </c>
    </row>
    <row r="4402" spans="37:56" x14ac:dyDescent="0.25">
      <c r="AK4402">
        <v>0</v>
      </c>
      <c r="AL4402" t="e">
        <f t="shared" si="778"/>
        <v>#N/A</v>
      </c>
      <c r="AM4402" t="e">
        <f t="shared" si="779"/>
        <v>#N/A</v>
      </c>
      <c r="AN4402" t="e">
        <f t="shared" si="780"/>
        <v>#N/A</v>
      </c>
      <c r="AO4402" s="261" t="e">
        <f t="shared" si="781"/>
        <v>#N/A</v>
      </c>
      <c r="AP4402" s="261" t="e">
        <f t="shared" si="782"/>
        <v>#N/A</v>
      </c>
      <c r="AQ4402" s="261" t="e">
        <f t="shared" si="783"/>
        <v>#N/A</v>
      </c>
      <c r="BB4402">
        <f t="shared" si="786"/>
        <v>0</v>
      </c>
      <c r="BC4402">
        <f t="shared" si="784"/>
        <v>0</v>
      </c>
      <c r="BD4402" s="28">
        <f t="shared" si="785"/>
        <v>0</v>
      </c>
    </row>
    <row r="4403" spans="37:56" x14ac:dyDescent="0.25">
      <c r="AK4403">
        <v>0</v>
      </c>
      <c r="AL4403" t="e">
        <f t="shared" si="778"/>
        <v>#N/A</v>
      </c>
      <c r="AM4403" t="e">
        <f t="shared" si="779"/>
        <v>#N/A</v>
      </c>
      <c r="AN4403" t="e">
        <f t="shared" si="780"/>
        <v>#N/A</v>
      </c>
      <c r="AO4403" s="261" t="e">
        <f t="shared" si="781"/>
        <v>#N/A</v>
      </c>
      <c r="AP4403" s="261" t="e">
        <f t="shared" si="782"/>
        <v>#N/A</v>
      </c>
      <c r="AQ4403" s="261" t="e">
        <f t="shared" si="783"/>
        <v>#N/A</v>
      </c>
      <c r="BB4403">
        <f t="shared" si="786"/>
        <v>0</v>
      </c>
      <c r="BC4403">
        <f t="shared" si="784"/>
        <v>0</v>
      </c>
      <c r="BD4403" s="28">
        <f t="shared" si="785"/>
        <v>0</v>
      </c>
    </row>
    <row r="4404" spans="37:56" x14ac:dyDescent="0.25">
      <c r="AK4404">
        <v>0</v>
      </c>
      <c r="AL4404" t="e">
        <f t="shared" si="778"/>
        <v>#N/A</v>
      </c>
      <c r="AM4404" t="e">
        <f t="shared" si="779"/>
        <v>#N/A</v>
      </c>
      <c r="AN4404" t="e">
        <f t="shared" si="780"/>
        <v>#N/A</v>
      </c>
      <c r="AO4404" s="261" t="e">
        <f t="shared" si="781"/>
        <v>#N/A</v>
      </c>
      <c r="AP4404" s="261" t="e">
        <f t="shared" si="782"/>
        <v>#N/A</v>
      </c>
      <c r="AQ4404" s="261" t="e">
        <f t="shared" si="783"/>
        <v>#N/A</v>
      </c>
      <c r="BB4404">
        <f t="shared" si="786"/>
        <v>0</v>
      </c>
      <c r="BC4404">
        <f t="shared" si="784"/>
        <v>0</v>
      </c>
      <c r="BD4404" s="28">
        <f t="shared" si="785"/>
        <v>0</v>
      </c>
    </row>
    <row r="4405" spans="37:56" x14ac:dyDescent="0.25">
      <c r="AK4405">
        <v>0</v>
      </c>
      <c r="AL4405" t="e">
        <f t="shared" si="778"/>
        <v>#N/A</v>
      </c>
      <c r="AM4405" t="e">
        <f t="shared" si="779"/>
        <v>#N/A</v>
      </c>
      <c r="AN4405" t="e">
        <f t="shared" si="780"/>
        <v>#N/A</v>
      </c>
      <c r="AO4405" s="261" t="e">
        <f t="shared" si="781"/>
        <v>#N/A</v>
      </c>
      <c r="AP4405" s="261" t="e">
        <f t="shared" si="782"/>
        <v>#N/A</v>
      </c>
      <c r="AQ4405" s="261" t="e">
        <f t="shared" si="783"/>
        <v>#N/A</v>
      </c>
      <c r="BB4405">
        <f t="shared" si="786"/>
        <v>0</v>
      </c>
      <c r="BC4405">
        <f t="shared" si="784"/>
        <v>0</v>
      </c>
      <c r="BD4405" s="28">
        <f t="shared" si="785"/>
        <v>0</v>
      </c>
    </row>
    <row r="4406" spans="37:56" x14ac:dyDescent="0.25">
      <c r="AK4406">
        <v>0</v>
      </c>
      <c r="AL4406" t="e">
        <f t="shared" si="778"/>
        <v>#N/A</v>
      </c>
      <c r="AM4406" t="e">
        <f t="shared" si="779"/>
        <v>#N/A</v>
      </c>
      <c r="AN4406" t="e">
        <f t="shared" si="780"/>
        <v>#N/A</v>
      </c>
      <c r="AO4406" s="261" t="e">
        <f t="shared" si="781"/>
        <v>#N/A</v>
      </c>
      <c r="AP4406" s="261" t="e">
        <f t="shared" si="782"/>
        <v>#N/A</v>
      </c>
      <c r="AQ4406" s="261" t="e">
        <f t="shared" si="783"/>
        <v>#N/A</v>
      </c>
      <c r="BB4406">
        <f t="shared" si="786"/>
        <v>0</v>
      </c>
      <c r="BC4406">
        <f t="shared" si="784"/>
        <v>0</v>
      </c>
      <c r="BD4406" s="28">
        <f t="shared" si="785"/>
        <v>0</v>
      </c>
    </row>
    <row r="4407" spans="37:56" x14ac:dyDescent="0.25">
      <c r="AK4407">
        <v>0</v>
      </c>
      <c r="AL4407" t="e">
        <f t="shared" si="778"/>
        <v>#N/A</v>
      </c>
      <c r="AM4407" t="e">
        <f t="shared" si="779"/>
        <v>#N/A</v>
      </c>
      <c r="AN4407" t="e">
        <f t="shared" si="780"/>
        <v>#N/A</v>
      </c>
      <c r="AO4407" s="261" t="e">
        <f t="shared" si="781"/>
        <v>#N/A</v>
      </c>
      <c r="AP4407" s="261" t="e">
        <f t="shared" si="782"/>
        <v>#N/A</v>
      </c>
      <c r="AQ4407" s="261" t="e">
        <f t="shared" si="783"/>
        <v>#N/A</v>
      </c>
      <c r="BB4407">
        <f t="shared" si="786"/>
        <v>0</v>
      </c>
      <c r="BC4407">
        <f t="shared" si="784"/>
        <v>0</v>
      </c>
      <c r="BD4407" s="28">
        <f t="shared" si="785"/>
        <v>0</v>
      </c>
    </row>
    <row r="4408" spans="37:56" x14ac:dyDescent="0.25">
      <c r="AK4408">
        <v>0</v>
      </c>
      <c r="AL4408" t="e">
        <f t="shared" si="778"/>
        <v>#N/A</v>
      </c>
      <c r="AM4408" t="e">
        <f t="shared" si="779"/>
        <v>#N/A</v>
      </c>
      <c r="AN4408" t="e">
        <f t="shared" si="780"/>
        <v>#N/A</v>
      </c>
      <c r="AO4408" s="261" t="e">
        <f t="shared" si="781"/>
        <v>#N/A</v>
      </c>
      <c r="AP4408" s="261" t="e">
        <f t="shared" si="782"/>
        <v>#N/A</v>
      </c>
      <c r="AQ4408" s="261" t="e">
        <f t="shared" si="783"/>
        <v>#N/A</v>
      </c>
      <c r="BB4408">
        <f t="shared" si="786"/>
        <v>0</v>
      </c>
      <c r="BC4408">
        <f t="shared" si="784"/>
        <v>0</v>
      </c>
      <c r="BD4408" s="28">
        <f t="shared" si="785"/>
        <v>0</v>
      </c>
    </row>
    <row r="4409" spans="37:56" x14ac:dyDescent="0.25">
      <c r="AK4409">
        <v>0</v>
      </c>
      <c r="AL4409" t="e">
        <f t="shared" si="778"/>
        <v>#N/A</v>
      </c>
      <c r="AM4409" t="e">
        <f t="shared" si="779"/>
        <v>#N/A</v>
      </c>
      <c r="AN4409" t="e">
        <f t="shared" si="780"/>
        <v>#N/A</v>
      </c>
      <c r="AO4409" s="261" t="e">
        <f t="shared" si="781"/>
        <v>#N/A</v>
      </c>
      <c r="AP4409" s="261" t="e">
        <f t="shared" si="782"/>
        <v>#N/A</v>
      </c>
      <c r="AQ4409" s="261" t="e">
        <f t="shared" si="783"/>
        <v>#N/A</v>
      </c>
      <c r="BB4409">
        <f t="shared" si="786"/>
        <v>0</v>
      </c>
      <c r="BC4409">
        <f t="shared" si="784"/>
        <v>0</v>
      </c>
      <c r="BD4409" s="28">
        <f t="shared" si="785"/>
        <v>0</v>
      </c>
    </row>
    <row r="4410" spans="37:56" x14ac:dyDescent="0.25">
      <c r="AK4410">
        <v>0</v>
      </c>
      <c r="AL4410" t="e">
        <f t="shared" si="778"/>
        <v>#N/A</v>
      </c>
      <c r="AM4410" t="e">
        <f t="shared" si="779"/>
        <v>#N/A</v>
      </c>
      <c r="AN4410" t="e">
        <f t="shared" si="780"/>
        <v>#N/A</v>
      </c>
      <c r="AO4410" s="261" t="e">
        <f t="shared" si="781"/>
        <v>#N/A</v>
      </c>
      <c r="AP4410" s="261" t="e">
        <f t="shared" si="782"/>
        <v>#N/A</v>
      </c>
      <c r="AQ4410" s="261" t="e">
        <f t="shared" si="783"/>
        <v>#N/A</v>
      </c>
      <c r="BB4410">
        <f t="shared" si="786"/>
        <v>0</v>
      </c>
      <c r="BC4410">
        <f t="shared" si="784"/>
        <v>0</v>
      </c>
      <c r="BD4410" s="28">
        <f t="shared" si="785"/>
        <v>0</v>
      </c>
    </row>
    <row r="4411" spans="37:56" x14ac:dyDescent="0.25">
      <c r="AK4411">
        <v>0</v>
      </c>
      <c r="AL4411" t="e">
        <f t="shared" si="778"/>
        <v>#N/A</v>
      </c>
      <c r="AM4411" t="e">
        <f t="shared" si="779"/>
        <v>#N/A</v>
      </c>
      <c r="AN4411" t="e">
        <f t="shared" si="780"/>
        <v>#N/A</v>
      </c>
      <c r="AO4411" s="261" t="e">
        <f t="shared" si="781"/>
        <v>#N/A</v>
      </c>
      <c r="AP4411" s="261" t="e">
        <f t="shared" si="782"/>
        <v>#N/A</v>
      </c>
      <c r="AQ4411" s="261" t="e">
        <f t="shared" si="783"/>
        <v>#N/A</v>
      </c>
      <c r="BB4411">
        <f t="shared" si="786"/>
        <v>0</v>
      </c>
      <c r="BC4411">
        <f t="shared" si="784"/>
        <v>0</v>
      </c>
      <c r="BD4411" s="28">
        <f t="shared" si="785"/>
        <v>0</v>
      </c>
    </row>
    <row r="4412" spans="37:56" x14ac:dyDescent="0.25">
      <c r="AK4412">
        <v>0</v>
      </c>
      <c r="AL4412" t="e">
        <f t="shared" si="778"/>
        <v>#N/A</v>
      </c>
      <c r="AM4412" t="e">
        <f t="shared" si="779"/>
        <v>#N/A</v>
      </c>
      <c r="AN4412" t="e">
        <f t="shared" si="780"/>
        <v>#N/A</v>
      </c>
      <c r="AO4412" s="261" t="e">
        <f t="shared" si="781"/>
        <v>#N/A</v>
      </c>
      <c r="AP4412" s="261" t="e">
        <f t="shared" si="782"/>
        <v>#N/A</v>
      </c>
      <c r="AQ4412" s="261" t="e">
        <f t="shared" si="783"/>
        <v>#N/A</v>
      </c>
      <c r="BB4412">
        <f t="shared" si="786"/>
        <v>0</v>
      </c>
      <c r="BC4412">
        <f t="shared" si="784"/>
        <v>0</v>
      </c>
      <c r="BD4412" s="28">
        <f t="shared" si="785"/>
        <v>0</v>
      </c>
    </row>
    <row r="4413" spans="37:56" x14ac:dyDescent="0.25">
      <c r="AK4413">
        <v>0</v>
      </c>
      <c r="AL4413" t="e">
        <f t="shared" si="778"/>
        <v>#N/A</v>
      </c>
      <c r="AM4413" t="e">
        <f t="shared" si="779"/>
        <v>#N/A</v>
      </c>
      <c r="AN4413" t="e">
        <f t="shared" si="780"/>
        <v>#N/A</v>
      </c>
      <c r="AO4413" s="261" t="e">
        <f t="shared" si="781"/>
        <v>#N/A</v>
      </c>
      <c r="AP4413" s="261" t="e">
        <f t="shared" si="782"/>
        <v>#N/A</v>
      </c>
      <c r="AQ4413" s="261" t="e">
        <f t="shared" si="783"/>
        <v>#N/A</v>
      </c>
      <c r="BB4413">
        <f t="shared" si="786"/>
        <v>0</v>
      </c>
      <c r="BC4413">
        <f t="shared" si="784"/>
        <v>0</v>
      </c>
      <c r="BD4413" s="28">
        <f t="shared" si="785"/>
        <v>0</v>
      </c>
    </row>
    <row r="4414" spans="37:56" x14ac:dyDescent="0.25">
      <c r="AK4414">
        <v>0</v>
      </c>
      <c r="AL4414" t="e">
        <f t="shared" si="778"/>
        <v>#N/A</v>
      </c>
      <c r="AM4414" t="e">
        <f t="shared" si="779"/>
        <v>#N/A</v>
      </c>
      <c r="AN4414" t="e">
        <f t="shared" si="780"/>
        <v>#N/A</v>
      </c>
      <c r="AO4414" s="261" t="e">
        <f t="shared" si="781"/>
        <v>#N/A</v>
      </c>
      <c r="AP4414" s="261" t="e">
        <f t="shared" si="782"/>
        <v>#N/A</v>
      </c>
      <c r="AQ4414" s="261" t="e">
        <f t="shared" si="783"/>
        <v>#N/A</v>
      </c>
      <c r="BB4414">
        <f t="shared" si="786"/>
        <v>0</v>
      </c>
      <c r="BC4414">
        <f t="shared" si="784"/>
        <v>0</v>
      </c>
      <c r="BD4414" s="28">
        <f t="shared" si="785"/>
        <v>0</v>
      </c>
    </row>
    <row r="4415" spans="37:56" x14ac:dyDescent="0.25">
      <c r="AK4415">
        <v>0</v>
      </c>
      <c r="AL4415" t="e">
        <f t="shared" si="778"/>
        <v>#N/A</v>
      </c>
      <c r="AM4415" t="e">
        <f t="shared" si="779"/>
        <v>#N/A</v>
      </c>
      <c r="AN4415" t="e">
        <f t="shared" si="780"/>
        <v>#N/A</v>
      </c>
      <c r="AO4415" s="261" t="e">
        <f t="shared" si="781"/>
        <v>#N/A</v>
      </c>
      <c r="AP4415" s="261" t="e">
        <f t="shared" si="782"/>
        <v>#N/A</v>
      </c>
      <c r="AQ4415" s="261" t="e">
        <f t="shared" si="783"/>
        <v>#N/A</v>
      </c>
      <c r="BB4415">
        <f t="shared" si="786"/>
        <v>0</v>
      </c>
      <c r="BC4415">
        <f t="shared" si="784"/>
        <v>0</v>
      </c>
      <c r="BD4415" s="28">
        <f t="shared" si="785"/>
        <v>0</v>
      </c>
    </row>
    <row r="4416" spans="37:56" x14ac:dyDescent="0.25">
      <c r="AK4416">
        <v>0</v>
      </c>
      <c r="AL4416" t="e">
        <f t="shared" si="778"/>
        <v>#N/A</v>
      </c>
      <c r="AM4416" t="e">
        <f t="shared" si="779"/>
        <v>#N/A</v>
      </c>
      <c r="AN4416" t="e">
        <f t="shared" si="780"/>
        <v>#N/A</v>
      </c>
      <c r="AO4416" s="261" t="e">
        <f t="shared" si="781"/>
        <v>#N/A</v>
      </c>
      <c r="AP4416" s="261" t="e">
        <f t="shared" si="782"/>
        <v>#N/A</v>
      </c>
      <c r="AQ4416" s="261" t="e">
        <f t="shared" si="783"/>
        <v>#N/A</v>
      </c>
      <c r="BB4416">
        <f t="shared" si="786"/>
        <v>0</v>
      </c>
      <c r="BC4416">
        <f t="shared" si="784"/>
        <v>0</v>
      </c>
      <c r="BD4416" s="28">
        <f t="shared" si="785"/>
        <v>0</v>
      </c>
    </row>
    <row r="4417" spans="37:56" x14ac:dyDescent="0.25">
      <c r="AK4417">
        <v>0</v>
      </c>
      <c r="AL4417" t="e">
        <f t="shared" si="778"/>
        <v>#N/A</v>
      </c>
      <c r="AM4417" t="e">
        <f t="shared" si="779"/>
        <v>#N/A</v>
      </c>
      <c r="AN4417" t="e">
        <f t="shared" si="780"/>
        <v>#N/A</v>
      </c>
      <c r="AO4417" s="261" t="e">
        <f t="shared" si="781"/>
        <v>#N/A</v>
      </c>
      <c r="AP4417" s="261" t="e">
        <f t="shared" si="782"/>
        <v>#N/A</v>
      </c>
      <c r="AQ4417" s="261" t="e">
        <f t="shared" si="783"/>
        <v>#N/A</v>
      </c>
      <c r="BB4417">
        <f t="shared" si="786"/>
        <v>0</v>
      </c>
      <c r="BC4417">
        <f t="shared" si="784"/>
        <v>0</v>
      </c>
      <c r="BD4417" s="28">
        <f t="shared" si="785"/>
        <v>0</v>
      </c>
    </row>
    <row r="4418" spans="37:56" x14ac:dyDescent="0.25">
      <c r="AK4418">
        <v>0</v>
      </c>
      <c r="AL4418" t="e">
        <f t="shared" si="778"/>
        <v>#N/A</v>
      </c>
      <c r="AM4418" t="e">
        <f t="shared" si="779"/>
        <v>#N/A</v>
      </c>
      <c r="AN4418" t="e">
        <f t="shared" si="780"/>
        <v>#N/A</v>
      </c>
      <c r="AO4418" s="261" t="e">
        <f t="shared" si="781"/>
        <v>#N/A</v>
      </c>
      <c r="AP4418" s="261" t="e">
        <f t="shared" si="782"/>
        <v>#N/A</v>
      </c>
      <c r="AQ4418" s="261" t="e">
        <f t="shared" si="783"/>
        <v>#N/A</v>
      </c>
      <c r="BB4418">
        <f t="shared" si="786"/>
        <v>0</v>
      </c>
      <c r="BC4418">
        <f t="shared" si="784"/>
        <v>0</v>
      </c>
      <c r="BD4418" s="28">
        <f t="shared" si="785"/>
        <v>0</v>
      </c>
    </row>
    <row r="4419" spans="37:56" x14ac:dyDescent="0.25">
      <c r="AK4419">
        <v>0</v>
      </c>
      <c r="AL4419" t="e">
        <f t="shared" ref="AL4419:AL4482" si="787">_xlfn.XLOOKUP(AK4419,A:A,F:F)</f>
        <v>#N/A</v>
      </c>
      <c r="AM4419" t="e">
        <f t="shared" ref="AM4419:AM4482" si="788">_xlfn.XLOOKUP(AK4419,A:A,J:J)</f>
        <v>#N/A</v>
      </c>
      <c r="AN4419" t="e">
        <f t="shared" ref="AN4419:AN4482" si="789">_xlfn.XLOOKUP(AK4419,A:A,M:M)+_xlfn.XLOOKUP(AK4419,A:A,N:N)</f>
        <v>#N/A</v>
      </c>
      <c r="AO4419" s="261" t="e">
        <f t="shared" ref="AO4419:AO4482" si="790">_xlfn.XLOOKUP(AK4419,A:A,AG:AG)</f>
        <v>#N/A</v>
      </c>
      <c r="AP4419" s="261" t="e">
        <f t="shared" ref="AP4419:AP4482" si="791">_xlfn.XLOOKUP(AK4419,A:A,AD:AD)</f>
        <v>#N/A</v>
      </c>
      <c r="AQ4419" s="261" t="e">
        <f t="shared" ref="AQ4419:AQ4482" si="792">_xlfn.XLOOKUP(AK4419,A:A,AE:AE)</f>
        <v>#N/A</v>
      </c>
      <c r="BB4419">
        <f t="shared" si="786"/>
        <v>0</v>
      </c>
      <c r="BC4419">
        <f t="shared" ref="BC4419:BC4482" si="793">_xlfn.XLOOKUP(BA4419,A:A,J:J)</f>
        <v>0</v>
      </c>
      <c r="BD4419" s="28">
        <f t="shared" ref="BD4419:BD4482" si="794">_xlfn.XLOOKUP(BA4419,A:A,M:M)+_xlfn.XLOOKUP(BA4419,A:A,N:N)</f>
        <v>0</v>
      </c>
    </row>
    <row r="4420" spans="37:56" x14ac:dyDescent="0.25">
      <c r="AK4420">
        <v>0</v>
      </c>
      <c r="AL4420" t="e">
        <f t="shared" si="787"/>
        <v>#N/A</v>
      </c>
      <c r="AM4420" t="e">
        <f t="shared" si="788"/>
        <v>#N/A</v>
      </c>
      <c r="AN4420" t="e">
        <f t="shared" si="789"/>
        <v>#N/A</v>
      </c>
      <c r="AO4420" s="261" t="e">
        <f t="shared" si="790"/>
        <v>#N/A</v>
      </c>
      <c r="AP4420" s="261" t="e">
        <f t="shared" si="791"/>
        <v>#N/A</v>
      </c>
      <c r="AQ4420" s="261" t="e">
        <f t="shared" si="792"/>
        <v>#N/A</v>
      </c>
      <c r="BB4420">
        <f t="shared" si="786"/>
        <v>0</v>
      </c>
      <c r="BC4420">
        <f t="shared" si="793"/>
        <v>0</v>
      </c>
      <c r="BD4420" s="28">
        <f t="shared" si="794"/>
        <v>0</v>
      </c>
    </row>
    <row r="4421" spans="37:56" x14ac:dyDescent="0.25">
      <c r="AK4421">
        <v>0</v>
      </c>
      <c r="AL4421" t="e">
        <f t="shared" si="787"/>
        <v>#N/A</v>
      </c>
      <c r="AM4421" t="e">
        <f t="shared" si="788"/>
        <v>#N/A</v>
      </c>
      <c r="AN4421" t="e">
        <f t="shared" si="789"/>
        <v>#N/A</v>
      </c>
      <c r="AO4421" s="261" t="e">
        <f t="shared" si="790"/>
        <v>#N/A</v>
      </c>
      <c r="AP4421" s="261" t="e">
        <f t="shared" si="791"/>
        <v>#N/A</v>
      </c>
      <c r="AQ4421" s="261" t="e">
        <f t="shared" si="792"/>
        <v>#N/A</v>
      </c>
      <c r="BB4421">
        <f t="shared" si="786"/>
        <v>0</v>
      </c>
      <c r="BC4421">
        <f t="shared" si="793"/>
        <v>0</v>
      </c>
      <c r="BD4421" s="28">
        <f t="shared" si="794"/>
        <v>0</v>
      </c>
    </row>
    <row r="4422" spans="37:56" x14ac:dyDescent="0.25">
      <c r="AK4422">
        <v>0</v>
      </c>
      <c r="AL4422" t="e">
        <f t="shared" si="787"/>
        <v>#N/A</v>
      </c>
      <c r="AM4422" t="e">
        <f t="shared" si="788"/>
        <v>#N/A</v>
      </c>
      <c r="AN4422" t="e">
        <f t="shared" si="789"/>
        <v>#N/A</v>
      </c>
      <c r="AO4422" s="261" t="e">
        <f t="shared" si="790"/>
        <v>#N/A</v>
      </c>
      <c r="AP4422" s="261" t="e">
        <f t="shared" si="791"/>
        <v>#N/A</v>
      </c>
      <c r="AQ4422" s="261" t="e">
        <f t="shared" si="792"/>
        <v>#N/A</v>
      </c>
      <c r="BB4422">
        <f t="shared" ref="BB4422:BB4485" si="795">_xlfn.XLOOKUP(BA4422,A:A,E:E)</f>
        <v>0</v>
      </c>
      <c r="BC4422">
        <f t="shared" si="793"/>
        <v>0</v>
      </c>
      <c r="BD4422" s="28">
        <f t="shared" si="794"/>
        <v>0</v>
      </c>
    </row>
    <row r="4423" spans="37:56" x14ac:dyDescent="0.25">
      <c r="AK4423">
        <v>0</v>
      </c>
      <c r="AL4423" t="e">
        <f t="shared" si="787"/>
        <v>#N/A</v>
      </c>
      <c r="AM4423" t="e">
        <f t="shared" si="788"/>
        <v>#N/A</v>
      </c>
      <c r="AN4423" t="e">
        <f t="shared" si="789"/>
        <v>#N/A</v>
      </c>
      <c r="AO4423" s="261" t="e">
        <f t="shared" si="790"/>
        <v>#N/A</v>
      </c>
      <c r="AP4423" s="261" t="e">
        <f t="shared" si="791"/>
        <v>#N/A</v>
      </c>
      <c r="AQ4423" s="261" t="e">
        <f t="shared" si="792"/>
        <v>#N/A</v>
      </c>
      <c r="BB4423">
        <f t="shared" si="795"/>
        <v>0</v>
      </c>
      <c r="BC4423">
        <f t="shared" si="793"/>
        <v>0</v>
      </c>
      <c r="BD4423" s="28">
        <f t="shared" si="794"/>
        <v>0</v>
      </c>
    </row>
    <row r="4424" spans="37:56" x14ac:dyDescent="0.25">
      <c r="AK4424">
        <v>0</v>
      </c>
      <c r="AL4424" t="e">
        <f t="shared" si="787"/>
        <v>#N/A</v>
      </c>
      <c r="AM4424" t="e">
        <f t="shared" si="788"/>
        <v>#N/A</v>
      </c>
      <c r="AN4424" t="e">
        <f t="shared" si="789"/>
        <v>#N/A</v>
      </c>
      <c r="AO4424" s="261" t="e">
        <f t="shared" si="790"/>
        <v>#N/A</v>
      </c>
      <c r="AP4424" s="261" t="e">
        <f t="shared" si="791"/>
        <v>#N/A</v>
      </c>
      <c r="AQ4424" s="261" t="e">
        <f t="shared" si="792"/>
        <v>#N/A</v>
      </c>
      <c r="BB4424">
        <f t="shared" si="795"/>
        <v>0</v>
      </c>
      <c r="BC4424">
        <f t="shared" si="793"/>
        <v>0</v>
      </c>
      <c r="BD4424" s="28">
        <f t="shared" si="794"/>
        <v>0</v>
      </c>
    </row>
    <row r="4425" spans="37:56" x14ac:dyDescent="0.25">
      <c r="AK4425">
        <v>0</v>
      </c>
      <c r="AL4425" t="e">
        <f t="shared" si="787"/>
        <v>#N/A</v>
      </c>
      <c r="AM4425" t="e">
        <f t="shared" si="788"/>
        <v>#N/A</v>
      </c>
      <c r="AN4425" t="e">
        <f t="shared" si="789"/>
        <v>#N/A</v>
      </c>
      <c r="AO4425" s="261" t="e">
        <f t="shared" si="790"/>
        <v>#N/A</v>
      </c>
      <c r="AP4425" s="261" t="e">
        <f t="shared" si="791"/>
        <v>#N/A</v>
      </c>
      <c r="AQ4425" s="261" t="e">
        <f t="shared" si="792"/>
        <v>#N/A</v>
      </c>
      <c r="BB4425">
        <f t="shared" si="795"/>
        <v>0</v>
      </c>
      <c r="BC4425">
        <f t="shared" si="793"/>
        <v>0</v>
      </c>
      <c r="BD4425" s="28">
        <f t="shared" si="794"/>
        <v>0</v>
      </c>
    </row>
    <row r="4426" spans="37:56" x14ac:dyDescent="0.25">
      <c r="AK4426">
        <v>0</v>
      </c>
      <c r="AL4426" t="e">
        <f t="shared" si="787"/>
        <v>#N/A</v>
      </c>
      <c r="AM4426" t="e">
        <f t="shared" si="788"/>
        <v>#N/A</v>
      </c>
      <c r="AN4426" t="e">
        <f t="shared" si="789"/>
        <v>#N/A</v>
      </c>
      <c r="AO4426" s="261" t="e">
        <f t="shared" si="790"/>
        <v>#N/A</v>
      </c>
      <c r="AP4426" s="261" t="e">
        <f t="shared" si="791"/>
        <v>#N/A</v>
      </c>
      <c r="AQ4426" s="261" t="e">
        <f t="shared" si="792"/>
        <v>#N/A</v>
      </c>
      <c r="BB4426">
        <f t="shared" si="795"/>
        <v>0</v>
      </c>
      <c r="BC4426">
        <f t="shared" si="793"/>
        <v>0</v>
      </c>
      <c r="BD4426" s="28">
        <f t="shared" si="794"/>
        <v>0</v>
      </c>
    </row>
    <row r="4427" spans="37:56" x14ac:dyDescent="0.25">
      <c r="AK4427">
        <v>0</v>
      </c>
      <c r="AL4427" t="e">
        <f t="shared" si="787"/>
        <v>#N/A</v>
      </c>
      <c r="AM4427" t="e">
        <f t="shared" si="788"/>
        <v>#N/A</v>
      </c>
      <c r="AN4427" t="e">
        <f t="shared" si="789"/>
        <v>#N/A</v>
      </c>
      <c r="AO4427" s="261" t="e">
        <f t="shared" si="790"/>
        <v>#N/A</v>
      </c>
      <c r="AP4427" s="261" t="e">
        <f t="shared" si="791"/>
        <v>#N/A</v>
      </c>
      <c r="AQ4427" s="261" t="e">
        <f t="shared" si="792"/>
        <v>#N/A</v>
      </c>
      <c r="BB4427">
        <f t="shared" si="795"/>
        <v>0</v>
      </c>
      <c r="BC4427">
        <f t="shared" si="793"/>
        <v>0</v>
      </c>
      <c r="BD4427" s="28">
        <f t="shared" si="794"/>
        <v>0</v>
      </c>
    </row>
    <row r="4428" spans="37:56" x14ac:dyDescent="0.25">
      <c r="AK4428">
        <v>0</v>
      </c>
      <c r="AL4428" t="e">
        <f t="shared" si="787"/>
        <v>#N/A</v>
      </c>
      <c r="AM4428" t="e">
        <f t="shared" si="788"/>
        <v>#N/A</v>
      </c>
      <c r="AN4428" t="e">
        <f t="shared" si="789"/>
        <v>#N/A</v>
      </c>
      <c r="AO4428" s="261" t="e">
        <f t="shared" si="790"/>
        <v>#N/A</v>
      </c>
      <c r="AP4428" s="261" t="e">
        <f t="shared" si="791"/>
        <v>#N/A</v>
      </c>
      <c r="AQ4428" s="261" t="e">
        <f t="shared" si="792"/>
        <v>#N/A</v>
      </c>
      <c r="BB4428">
        <f t="shared" si="795"/>
        <v>0</v>
      </c>
      <c r="BC4428">
        <f t="shared" si="793"/>
        <v>0</v>
      </c>
      <c r="BD4428" s="28">
        <f t="shared" si="794"/>
        <v>0</v>
      </c>
    </row>
    <row r="4429" spans="37:56" x14ac:dyDescent="0.25">
      <c r="AK4429">
        <v>0</v>
      </c>
      <c r="AL4429" t="e">
        <f t="shared" si="787"/>
        <v>#N/A</v>
      </c>
      <c r="AM4429" t="e">
        <f t="shared" si="788"/>
        <v>#N/A</v>
      </c>
      <c r="AN4429" t="e">
        <f t="shared" si="789"/>
        <v>#N/A</v>
      </c>
      <c r="AO4429" s="261" t="e">
        <f t="shared" si="790"/>
        <v>#N/A</v>
      </c>
      <c r="AP4429" s="261" t="e">
        <f t="shared" si="791"/>
        <v>#N/A</v>
      </c>
      <c r="AQ4429" s="261" t="e">
        <f t="shared" si="792"/>
        <v>#N/A</v>
      </c>
      <c r="BB4429">
        <f t="shared" si="795"/>
        <v>0</v>
      </c>
      <c r="BC4429">
        <f t="shared" si="793"/>
        <v>0</v>
      </c>
      <c r="BD4429" s="28">
        <f t="shared" si="794"/>
        <v>0</v>
      </c>
    </row>
    <row r="4430" spans="37:56" x14ac:dyDescent="0.25">
      <c r="AK4430">
        <v>0</v>
      </c>
      <c r="AL4430" t="e">
        <f t="shared" si="787"/>
        <v>#N/A</v>
      </c>
      <c r="AM4430" t="e">
        <f t="shared" si="788"/>
        <v>#N/A</v>
      </c>
      <c r="AN4430" t="e">
        <f t="shared" si="789"/>
        <v>#N/A</v>
      </c>
      <c r="AO4430" s="261" t="e">
        <f t="shared" si="790"/>
        <v>#N/A</v>
      </c>
      <c r="AP4430" s="261" t="e">
        <f t="shared" si="791"/>
        <v>#N/A</v>
      </c>
      <c r="AQ4430" s="261" t="e">
        <f t="shared" si="792"/>
        <v>#N/A</v>
      </c>
      <c r="BB4430">
        <f t="shared" si="795"/>
        <v>0</v>
      </c>
      <c r="BC4430">
        <f t="shared" si="793"/>
        <v>0</v>
      </c>
      <c r="BD4430" s="28">
        <f t="shared" si="794"/>
        <v>0</v>
      </c>
    </row>
    <row r="4431" spans="37:56" x14ac:dyDescent="0.25">
      <c r="AK4431">
        <v>0</v>
      </c>
      <c r="AL4431" t="e">
        <f t="shared" si="787"/>
        <v>#N/A</v>
      </c>
      <c r="AM4431" t="e">
        <f t="shared" si="788"/>
        <v>#N/A</v>
      </c>
      <c r="AN4431" t="e">
        <f t="shared" si="789"/>
        <v>#N/A</v>
      </c>
      <c r="AO4431" s="261" t="e">
        <f t="shared" si="790"/>
        <v>#N/A</v>
      </c>
      <c r="AP4431" s="261" t="e">
        <f t="shared" si="791"/>
        <v>#N/A</v>
      </c>
      <c r="AQ4431" s="261" t="e">
        <f t="shared" si="792"/>
        <v>#N/A</v>
      </c>
      <c r="BB4431">
        <f t="shared" si="795"/>
        <v>0</v>
      </c>
      <c r="BC4431">
        <f t="shared" si="793"/>
        <v>0</v>
      </c>
      <c r="BD4431" s="28">
        <f t="shared" si="794"/>
        <v>0</v>
      </c>
    </row>
    <row r="4432" spans="37:56" x14ac:dyDescent="0.25">
      <c r="AK4432">
        <v>0</v>
      </c>
      <c r="AL4432" t="e">
        <f t="shared" si="787"/>
        <v>#N/A</v>
      </c>
      <c r="AM4432" t="e">
        <f t="shared" si="788"/>
        <v>#N/A</v>
      </c>
      <c r="AN4432" t="e">
        <f t="shared" si="789"/>
        <v>#N/A</v>
      </c>
      <c r="AO4432" s="261" t="e">
        <f t="shared" si="790"/>
        <v>#N/A</v>
      </c>
      <c r="AP4432" s="261" t="e">
        <f t="shared" si="791"/>
        <v>#N/A</v>
      </c>
      <c r="AQ4432" s="261" t="e">
        <f t="shared" si="792"/>
        <v>#N/A</v>
      </c>
      <c r="BB4432">
        <f t="shared" si="795"/>
        <v>0</v>
      </c>
      <c r="BC4432">
        <f t="shared" si="793"/>
        <v>0</v>
      </c>
      <c r="BD4432" s="28">
        <f t="shared" si="794"/>
        <v>0</v>
      </c>
    </row>
    <row r="4433" spans="37:56" x14ac:dyDescent="0.25">
      <c r="AK4433">
        <v>0</v>
      </c>
      <c r="AL4433" t="e">
        <f t="shared" si="787"/>
        <v>#N/A</v>
      </c>
      <c r="AM4433" t="e">
        <f t="shared" si="788"/>
        <v>#N/A</v>
      </c>
      <c r="AN4433" t="e">
        <f t="shared" si="789"/>
        <v>#N/A</v>
      </c>
      <c r="AO4433" s="261" t="e">
        <f t="shared" si="790"/>
        <v>#N/A</v>
      </c>
      <c r="AP4433" s="261" t="e">
        <f t="shared" si="791"/>
        <v>#N/A</v>
      </c>
      <c r="AQ4433" s="261" t="e">
        <f t="shared" si="792"/>
        <v>#N/A</v>
      </c>
      <c r="BB4433">
        <f t="shared" si="795"/>
        <v>0</v>
      </c>
      <c r="BC4433">
        <f t="shared" si="793"/>
        <v>0</v>
      </c>
      <c r="BD4433" s="28">
        <f t="shared" si="794"/>
        <v>0</v>
      </c>
    </row>
    <row r="4434" spans="37:56" x14ac:dyDescent="0.25">
      <c r="AK4434">
        <v>0</v>
      </c>
      <c r="AL4434" t="e">
        <f t="shared" si="787"/>
        <v>#N/A</v>
      </c>
      <c r="AM4434" t="e">
        <f t="shared" si="788"/>
        <v>#N/A</v>
      </c>
      <c r="AN4434" t="e">
        <f t="shared" si="789"/>
        <v>#N/A</v>
      </c>
      <c r="AO4434" s="261" t="e">
        <f t="shared" si="790"/>
        <v>#N/A</v>
      </c>
      <c r="AP4434" s="261" t="e">
        <f t="shared" si="791"/>
        <v>#N/A</v>
      </c>
      <c r="AQ4434" s="261" t="e">
        <f t="shared" si="792"/>
        <v>#N/A</v>
      </c>
      <c r="BB4434">
        <f t="shared" si="795"/>
        <v>0</v>
      </c>
      <c r="BC4434">
        <f t="shared" si="793"/>
        <v>0</v>
      </c>
      <c r="BD4434" s="28">
        <f t="shared" si="794"/>
        <v>0</v>
      </c>
    </row>
    <row r="4435" spans="37:56" x14ac:dyDescent="0.25">
      <c r="AK4435">
        <v>0</v>
      </c>
      <c r="AL4435" t="e">
        <f t="shared" si="787"/>
        <v>#N/A</v>
      </c>
      <c r="AM4435" t="e">
        <f t="shared" si="788"/>
        <v>#N/A</v>
      </c>
      <c r="AN4435" t="e">
        <f t="shared" si="789"/>
        <v>#N/A</v>
      </c>
      <c r="AO4435" s="261" t="e">
        <f t="shared" si="790"/>
        <v>#N/A</v>
      </c>
      <c r="AP4435" s="261" t="e">
        <f t="shared" si="791"/>
        <v>#N/A</v>
      </c>
      <c r="AQ4435" s="261" t="e">
        <f t="shared" si="792"/>
        <v>#N/A</v>
      </c>
      <c r="BB4435">
        <f t="shared" si="795"/>
        <v>0</v>
      </c>
      <c r="BC4435">
        <f t="shared" si="793"/>
        <v>0</v>
      </c>
      <c r="BD4435" s="28">
        <f t="shared" si="794"/>
        <v>0</v>
      </c>
    </row>
    <row r="4436" spans="37:56" x14ac:dyDescent="0.25">
      <c r="AK4436">
        <v>0</v>
      </c>
      <c r="AL4436" t="e">
        <f t="shared" si="787"/>
        <v>#N/A</v>
      </c>
      <c r="AM4436" t="e">
        <f t="shared" si="788"/>
        <v>#N/A</v>
      </c>
      <c r="AN4436" t="e">
        <f t="shared" si="789"/>
        <v>#N/A</v>
      </c>
      <c r="AO4436" s="261" t="e">
        <f t="shared" si="790"/>
        <v>#N/A</v>
      </c>
      <c r="AP4436" s="261" t="e">
        <f t="shared" si="791"/>
        <v>#N/A</v>
      </c>
      <c r="AQ4436" s="261" t="e">
        <f t="shared" si="792"/>
        <v>#N/A</v>
      </c>
      <c r="BB4436">
        <f t="shared" si="795"/>
        <v>0</v>
      </c>
      <c r="BC4436">
        <f t="shared" si="793"/>
        <v>0</v>
      </c>
      <c r="BD4436" s="28">
        <f t="shared" si="794"/>
        <v>0</v>
      </c>
    </row>
    <row r="4437" spans="37:56" x14ac:dyDescent="0.25">
      <c r="AK4437">
        <v>0</v>
      </c>
      <c r="AL4437" t="e">
        <f t="shared" si="787"/>
        <v>#N/A</v>
      </c>
      <c r="AM4437" t="e">
        <f t="shared" si="788"/>
        <v>#N/A</v>
      </c>
      <c r="AN4437" t="e">
        <f t="shared" si="789"/>
        <v>#N/A</v>
      </c>
      <c r="AO4437" s="261" t="e">
        <f t="shared" si="790"/>
        <v>#N/A</v>
      </c>
      <c r="AP4437" s="261" t="e">
        <f t="shared" si="791"/>
        <v>#N/A</v>
      </c>
      <c r="AQ4437" s="261" t="e">
        <f t="shared" si="792"/>
        <v>#N/A</v>
      </c>
      <c r="BB4437">
        <f t="shared" si="795"/>
        <v>0</v>
      </c>
      <c r="BC4437">
        <f t="shared" si="793"/>
        <v>0</v>
      </c>
      <c r="BD4437" s="28">
        <f t="shared" si="794"/>
        <v>0</v>
      </c>
    </row>
    <row r="4438" spans="37:56" x14ac:dyDescent="0.25">
      <c r="AK4438">
        <v>0</v>
      </c>
      <c r="AL4438" t="e">
        <f t="shared" si="787"/>
        <v>#N/A</v>
      </c>
      <c r="AM4438" t="e">
        <f t="shared" si="788"/>
        <v>#N/A</v>
      </c>
      <c r="AN4438" t="e">
        <f t="shared" si="789"/>
        <v>#N/A</v>
      </c>
      <c r="AO4438" s="261" t="e">
        <f t="shared" si="790"/>
        <v>#N/A</v>
      </c>
      <c r="AP4438" s="261" t="e">
        <f t="shared" si="791"/>
        <v>#N/A</v>
      </c>
      <c r="AQ4438" s="261" t="e">
        <f t="shared" si="792"/>
        <v>#N/A</v>
      </c>
      <c r="BB4438">
        <f t="shared" si="795"/>
        <v>0</v>
      </c>
      <c r="BC4438">
        <f t="shared" si="793"/>
        <v>0</v>
      </c>
      <c r="BD4438" s="28">
        <f t="shared" si="794"/>
        <v>0</v>
      </c>
    </row>
    <row r="4439" spans="37:56" x14ac:dyDescent="0.25">
      <c r="AK4439">
        <v>0</v>
      </c>
      <c r="AL4439" t="e">
        <f t="shared" si="787"/>
        <v>#N/A</v>
      </c>
      <c r="AM4439" t="e">
        <f t="shared" si="788"/>
        <v>#N/A</v>
      </c>
      <c r="AN4439" t="e">
        <f t="shared" si="789"/>
        <v>#N/A</v>
      </c>
      <c r="AO4439" s="261" t="e">
        <f t="shared" si="790"/>
        <v>#N/A</v>
      </c>
      <c r="AP4439" s="261" t="e">
        <f t="shared" si="791"/>
        <v>#N/A</v>
      </c>
      <c r="AQ4439" s="261" t="e">
        <f t="shared" si="792"/>
        <v>#N/A</v>
      </c>
      <c r="BB4439">
        <f t="shared" si="795"/>
        <v>0</v>
      </c>
      <c r="BC4439">
        <f t="shared" si="793"/>
        <v>0</v>
      </c>
      <c r="BD4439" s="28">
        <f t="shared" si="794"/>
        <v>0</v>
      </c>
    </row>
    <row r="4440" spans="37:56" x14ac:dyDescent="0.25">
      <c r="AK4440">
        <v>0</v>
      </c>
      <c r="AL4440" t="e">
        <f t="shared" si="787"/>
        <v>#N/A</v>
      </c>
      <c r="AM4440" t="e">
        <f t="shared" si="788"/>
        <v>#N/A</v>
      </c>
      <c r="AN4440" t="e">
        <f t="shared" si="789"/>
        <v>#N/A</v>
      </c>
      <c r="AO4440" s="261" t="e">
        <f t="shared" si="790"/>
        <v>#N/A</v>
      </c>
      <c r="AP4440" s="261" t="e">
        <f t="shared" si="791"/>
        <v>#N/A</v>
      </c>
      <c r="AQ4440" s="261" t="e">
        <f t="shared" si="792"/>
        <v>#N/A</v>
      </c>
      <c r="BB4440">
        <f t="shared" si="795"/>
        <v>0</v>
      </c>
      <c r="BC4440">
        <f t="shared" si="793"/>
        <v>0</v>
      </c>
      <c r="BD4440" s="28">
        <f t="shared" si="794"/>
        <v>0</v>
      </c>
    </row>
    <row r="4441" spans="37:56" x14ac:dyDescent="0.25">
      <c r="AK4441">
        <v>0</v>
      </c>
      <c r="AL4441" t="e">
        <f t="shared" si="787"/>
        <v>#N/A</v>
      </c>
      <c r="AM4441" t="e">
        <f t="shared" si="788"/>
        <v>#N/A</v>
      </c>
      <c r="AN4441" t="e">
        <f t="shared" si="789"/>
        <v>#N/A</v>
      </c>
      <c r="AO4441" s="261" t="e">
        <f t="shared" si="790"/>
        <v>#N/A</v>
      </c>
      <c r="AP4441" s="261" t="e">
        <f t="shared" si="791"/>
        <v>#N/A</v>
      </c>
      <c r="AQ4441" s="261" t="e">
        <f t="shared" si="792"/>
        <v>#N/A</v>
      </c>
      <c r="BB4441">
        <f t="shared" si="795"/>
        <v>0</v>
      </c>
      <c r="BC4441">
        <f t="shared" si="793"/>
        <v>0</v>
      </c>
      <c r="BD4441" s="28">
        <f t="shared" si="794"/>
        <v>0</v>
      </c>
    </row>
    <row r="4442" spans="37:56" x14ac:dyDescent="0.25">
      <c r="AK4442">
        <v>0</v>
      </c>
      <c r="AL4442" t="e">
        <f t="shared" si="787"/>
        <v>#N/A</v>
      </c>
      <c r="AM4442" t="e">
        <f t="shared" si="788"/>
        <v>#N/A</v>
      </c>
      <c r="AN4442" t="e">
        <f t="shared" si="789"/>
        <v>#N/A</v>
      </c>
      <c r="AO4442" s="261" t="e">
        <f t="shared" si="790"/>
        <v>#N/A</v>
      </c>
      <c r="AP4442" s="261" t="e">
        <f t="shared" si="791"/>
        <v>#N/A</v>
      </c>
      <c r="AQ4442" s="261" t="e">
        <f t="shared" si="792"/>
        <v>#N/A</v>
      </c>
      <c r="BB4442">
        <f t="shared" si="795"/>
        <v>0</v>
      </c>
      <c r="BC4442">
        <f t="shared" si="793"/>
        <v>0</v>
      </c>
      <c r="BD4442" s="28">
        <f t="shared" si="794"/>
        <v>0</v>
      </c>
    </row>
    <row r="4443" spans="37:56" x14ac:dyDescent="0.25">
      <c r="AK4443">
        <v>0</v>
      </c>
      <c r="AL4443" t="e">
        <f t="shared" si="787"/>
        <v>#N/A</v>
      </c>
      <c r="AM4443" t="e">
        <f t="shared" si="788"/>
        <v>#N/A</v>
      </c>
      <c r="AN4443" t="e">
        <f t="shared" si="789"/>
        <v>#N/A</v>
      </c>
      <c r="AO4443" s="261" t="e">
        <f t="shared" si="790"/>
        <v>#N/A</v>
      </c>
      <c r="AP4443" s="261" t="e">
        <f t="shared" si="791"/>
        <v>#N/A</v>
      </c>
      <c r="AQ4443" s="261" t="e">
        <f t="shared" si="792"/>
        <v>#N/A</v>
      </c>
      <c r="BB4443">
        <f t="shared" si="795"/>
        <v>0</v>
      </c>
      <c r="BC4443">
        <f t="shared" si="793"/>
        <v>0</v>
      </c>
      <c r="BD4443" s="28">
        <f t="shared" si="794"/>
        <v>0</v>
      </c>
    </row>
    <row r="4444" spans="37:56" x14ac:dyDescent="0.25">
      <c r="AK4444">
        <v>0</v>
      </c>
      <c r="AL4444" t="e">
        <f t="shared" si="787"/>
        <v>#N/A</v>
      </c>
      <c r="AM4444" t="e">
        <f t="shared" si="788"/>
        <v>#N/A</v>
      </c>
      <c r="AN4444" t="e">
        <f t="shared" si="789"/>
        <v>#N/A</v>
      </c>
      <c r="AO4444" s="261" t="e">
        <f t="shared" si="790"/>
        <v>#N/A</v>
      </c>
      <c r="AP4444" s="261" t="e">
        <f t="shared" si="791"/>
        <v>#N/A</v>
      </c>
      <c r="AQ4444" s="261" t="e">
        <f t="shared" si="792"/>
        <v>#N/A</v>
      </c>
      <c r="BB4444">
        <f t="shared" si="795"/>
        <v>0</v>
      </c>
      <c r="BC4444">
        <f t="shared" si="793"/>
        <v>0</v>
      </c>
      <c r="BD4444" s="28">
        <f t="shared" si="794"/>
        <v>0</v>
      </c>
    </row>
    <row r="4445" spans="37:56" x14ac:dyDescent="0.25">
      <c r="AK4445">
        <v>0</v>
      </c>
      <c r="AL4445" t="e">
        <f t="shared" si="787"/>
        <v>#N/A</v>
      </c>
      <c r="AM4445" t="e">
        <f t="shared" si="788"/>
        <v>#N/A</v>
      </c>
      <c r="AN4445" t="e">
        <f t="shared" si="789"/>
        <v>#N/A</v>
      </c>
      <c r="AO4445" s="261" t="e">
        <f t="shared" si="790"/>
        <v>#N/A</v>
      </c>
      <c r="AP4445" s="261" t="e">
        <f t="shared" si="791"/>
        <v>#N/A</v>
      </c>
      <c r="AQ4445" s="261" t="e">
        <f t="shared" si="792"/>
        <v>#N/A</v>
      </c>
      <c r="BB4445">
        <f t="shared" si="795"/>
        <v>0</v>
      </c>
      <c r="BC4445">
        <f t="shared" si="793"/>
        <v>0</v>
      </c>
      <c r="BD4445" s="28">
        <f t="shared" si="794"/>
        <v>0</v>
      </c>
    </row>
    <row r="4446" spans="37:56" x14ac:dyDescent="0.25">
      <c r="AK4446">
        <v>0</v>
      </c>
      <c r="AL4446" t="e">
        <f t="shared" si="787"/>
        <v>#N/A</v>
      </c>
      <c r="AM4446" t="e">
        <f t="shared" si="788"/>
        <v>#N/A</v>
      </c>
      <c r="AN4446" t="e">
        <f t="shared" si="789"/>
        <v>#N/A</v>
      </c>
      <c r="AO4446" s="261" t="e">
        <f t="shared" si="790"/>
        <v>#N/A</v>
      </c>
      <c r="AP4446" s="261" t="e">
        <f t="shared" si="791"/>
        <v>#N/A</v>
      </c>
      <c r="AQ4446" s="261" t="e">
        <f t="shared" si="792"/>
        <v>#N/A</v>
      </c>
      <c r="BB4446">
        <f t="shared" si="795"/>
        <v>0</v>
      </c>
      <c r="BC4446">
        <f t="shared" si="793"/>
        <v>0</v>
      </c>
      <c r="BD4446" s="28">
        <f t="shared" si="794"/>
        <v>0</v>
      </c>
    </row>
    <row r="4447" spans="37:56" x14ac:dyDescent="0.25">
      <c r="AK4447">
        <v>0</v>
      </c>
      <c r="AL4447" t="e">
        <f t="shared" si="787"/>
        <v>#N/A</v>
      </c>
      <c r="AM4447" t="e">
        <f t="shared" si="788"/>
        <v>#N/A</v>
      </c>
      <c r="AN4447" t="e">
        <f t="shared" si="789"/>
        <v>#N/A</v>
      </c>
      <c r="AO4447" s="261" t="e">
        <f t="shared" si="790"/>
        <v>#N/A</v>
      </c>
      <c r="AP4447" s="261" t="e">
        <f t="shared" si="791"/>
        <v>#N/A</v>
      </c>
      <c r="AQ4447" s="261" t="e">
        <f t="shared" si="792"/>
        <v>#N/A</v>
      </c>
      <c r="BB4447">
        <f t="shared" si="795"/>
        <v>0</v>
      </c>
      <c r="BC4447">
        <f t="shared" si="793"/>
        <v>0</v>
      </c>
      <c r="BD4447" s="28">
        <f t="shared" si="794"/>
        <v>0</v>
      </c>
    </row>
    <row r="4448" spans="37:56" x14ac:dyDescent="0.25">
      <c r="AK4448">
        <v>0</v>
      </c>
      <c r="AL4448" t="e">
        <f t="shared" si="787"/>
        <v>#N/A</v>
      </c>
      <c r="AM4448" t="e">
        <f t="shared" si="788"/>
        <v>#N/A</v>
      </c>
      <c r="AN4448" t="e">
        <f t="shared" si="789"/>
        <v>#N/A</v>
      </c>
      <c r="AO4448" s="261" t="e">
        <f t="shared" si="790"/>
        <v>#N/A</v>
      </c>
      <c r="AP4448" s="261" t="e">
        <f t="shared" si="791"/>
        <v>#N/A</v>
      </c>
      <c r="AQ4448" s="261" t="e">
        <f t="shared" si="792"/>
        <v>#N/A</v>
      </c>
      <c r="BB4448">
        <f t="shared" si="795"/>
        <v>0</v>
      </c>
      <c r="BC4448">
        <f t="shared" si="793"/>
        <v>0</v>
      </c>
      <c r="BD4448" s="28">
        <f t="shared" si="794"/>
        <v>0</v>
      </c>
    </row>
    <row r="4449" spans="37:56" x14ac:dyDescent="0.25">
      <c r="AK4449">
        <v>0</v>
      </c>
      <c r="AL4449" t="e">
        <f t="shared" si="787"/>
        <v>#N/A</v>
      </c>
      <c r="AM4449" t="e">
        <f t="shared" si="788"/>
        <v>#N/A</v>
      </c>
      <c r="AN4449" t="e">
        <f t="shared" si="789"/>
        <v>#N/A</v>
      </c>
      <c r="AO4449" s="261" t="e">
        <f t="shared" si="790"/>
        <v>#N/A</v>
      </c>
      <c r="AP4449" s="261" t="e">
        <f t="shared" si="791"/>
        <v>#N/A</v>
      </c>
      <c r="AQ4449" s="261" t="e">
        <f t="shared" si="792"/>
        <v>#N/A</v>
      </c>
      <c r="BB4449">
        <f t="shared" si="795"/>
        <v>0</v>
      </c>
      <c r="BC4449">
        <f t="shared" si="793"/>
        <v>0</v>
      </c>
      <c r="BD4449" s="28">
        <f t="shared" si="794"/>
        <v>0</v>
      </c>
    </row>
    <row r="4450" spans="37:56" x14ac:dyDescent="0.25">
      <c r="AK4450">
        <v>0</v>
      </c>
      <c r="AL4450" t="e">
        <f t="shared" si="787"/>
        <v>#N/A</v>
      </c>
      <c r="AM4450" t="e">
        <f t="shared" si="788"/>
        <v>#N/A</v>
      </c>
      <c r="AN4450" t="e">
        <f t="shared" si="789"/>
        <v>#N/A</v>
      </c>
      <c r="AO4450" s="261" t="e">
        <f t="shared" si="790"/>
        <v>#N/A</v>
      </c>
      <c r="AP4450" s="261" t="e">
        <f t="shared" si="791"/>
        <v>#N/A</v>
      </c>
      <c r="AQ4450" s="261" t="e">
        <f t="shared" si="792"/>
        <v>#N/A</v>
      </c>
      <c r="BB4450">
        <f t="shared" si="795"/>
        <v>0</v>
      </c>
      <c r="BC4450">
        <f t="shared" si="793"/>
        <v>0</v>
      </c>
      <c r="BD4450" s="28">
        <f t="shared" si="794"/>
        <v>0</v>
      </c>
    </row>
    <row r="4451" spans="37:56" x14ac:dyDescent="0.25">
      <c r="AK4451">
        <v>0</v>
      </c>
      <c r="AL4451" t="e">
        <f t="shared" si="787"/>
        <v>#N/A</v>
      </c>
      <c r="AM4451" t="e">
        <f t="shared" si="788"/>
        <v>#N/A</v>
      </c>
      <c r="AN4451" t="e">
        <f t="shared" si="789"/>
        <v>#N/A</v>
      </c>
      <c r="AO4451" s="261" t="e">
        <f t="shared" si="790"/>
        <v>#N/A</v>
      </c>
      <c r="AP4451" s="261" t="e">
        <f t="shared" si="791"/>
        <v>#N/A</v>
      </c>
      <c r="AQ4451" s="261" t="e">
        <f t="shared" si="792"/>
        <v>#N/A</v>
      </c>
      <c r="BB4451">
        <f t="shared" si="795"/>
        <v>0</v>
      </c>
      <c r="BC4451">
        <f t="shared" si="793"/>
        <v>0</v>
      </c>
      <c r="BD4451" s="28">
        <f t="shared" si="794"/>
        <v>0</v>
      </c>
    </row>
    <row r="4452" spans="37:56" x14ac:dyDescent="0.25">
      <c r="AK4452">
        <v>0</v>
      </c>
      <c r="AL4452" t="e">
        <f t="shared" si="787"/>
        <v>#N/A</v>
      </c>
      <c r="AM4452" t="e">
        <f t="shared" si="788"/>
        <v>#N/A</v>
      </c>
      <c r="AN4452" t="e">
        <f t="shared" si="789"/>
        <v>#N/A</v>
      </c>
      <c r="AO4452" s="261" t="e">
        <f t="shared" si="790"/>
        <v>#N/A</v>
      </c>
      <c r="AP4452" s="261" t="e">
        <f t="shared" si="791"/>
        <v>#N/A</v>
      </c>
      <c r="AQ4452" s="261" t="e">
        <f t="shared" si="792"/>
        <v>#N/A</v>
      </c>
      <c r="BB4452">
        <f t="shared" si="795"/>
        <v>0</v>
      </c>
      <c r="BC4452">
        <f t="shared" si="793"/>
        <v>0</v>
      </c>
      <c r="BD4452" s="28">
        <f t="shared" si="794"/>
        <v>0</v>
      </c>
    </row>
    <row r="4453" spans="37:56" x14ac:dyDescent="0.25">
      <c r="AK4453">
        <v>0</v>
      </c>
      <c r="AL4453" t="e">
        <f t="shared" si="787"/>
        <v>#N/A</v>
      </c>
      <c r="AM4453" t="e">
        <f t="shared" si="788"/>
        <v>#N/A</v>
      </c>
      <c r="AN4453" t="e">
        <f t="shared" si="789"/>
        <v>#N/A</v>
      </c>
      <c r="AO4453" s="261" t="e">
        <f t="shared" si="790"/>
        <v>#N/A</v>
      </c>
      <c r="AP4453" s="261" t="e">
        <f t="shared" si="791"/>
        <v>#N/A</v>
      </c>
      <c r="AQ4453" s="261" t="e">
        <f t="shared" si="792"/>
        <v>#N/A</v>
      </c>
      <c r="BB4453">
        <f t="shared" si="795"/>
        <v>0</v>
      </c>
      <c r="BC4453">
        <f t="shared" si="793"/>
        <v>0</v>
      </c>
      <c r="BD4453" s="28">
        <f t="shared" si="794"/>
        <v>0</v>
      </c>
    </row>
    <row r="4454" spans="37:56" x14ac:dyDescent="0.25">
      <c r="AK4454">
        <v>0</v>
      </c>
      <c r="AL4454" t="e">
        <f t="shared" si="787"/>
        <v>#N/A</v>
      </c>
      <c r="AM4454" t="e">
        <f t="shared" si="788"/>
        <v>#N/A</v>
      </c>
      <c r="AN4454" t="e">
        <f t="shared" si="789"/>
        <v>#N/A</v>
      </c>
      <c r="AO4454" s="261" t="e">
        <f t="shared" si="790"/>
        <v>#N/A</v>
      </c>
      <c r="AP4454" s="261" t="e">
        <f t="shared" si="791"/>
        <v>#N/A</v>
      </c>
      <c r="AQ4454" s="261" t="e">
        <f t="shared" si="792"/>
        <v>#N/A</v>
      </c>
      <c r="BB4454">
        <f t="shared" si="795"/>
        <v>0</v>
      </c>
      <c r="BC4454">
        <f t="shared" si="793"/>
        <v>0</v>
      </c>
      <c r="BD4454" s="28">
        <f t="shared" si="794"/>
        <v>0</v>
      </c>
    </row>
    <row r="4455" spans="37:56" x14ac:dyDescent="0.25">
      <c r="AK4455">
        <v>0</v>
      </c>
      <c r="AL4455" t="e">
        <f t="shared" si="787"/>
        <v>#N/A</v>
      </c>
      <c r="AM4455" t="e">
        <f t="shared" si="788"/>
        <v>#N/A</v>
      </c>
      <c r="AN4455" t="e">
        <f t="shared" si="789"/>
        <v>#N/A</v>
      </c>
      <c r="AO4455" s="261" t="e">
        <f t="shared" si="790"/>
        <v>#N/A</v>
      </c>
      <c r="AP4455" s="261" t="e">
        <f t="shared" si="791"/>
        <v>#N/A</v>
      </c>
      <c r="AQ4455" s="261" t="e">
        <f t="shared" si="792"/>
        <v>#N/A</v>
      </c>
      <c r="BB4455">
        <f t="shared" si="795"/>
        <v>0</v>
      </c>
      <c r="BC4455">
        <f t="shared" si="793"/>
        <v>0</v>
      </c>
      <c r="BD4455" s="28">
        <f t="shared" si="794"/>
        <v>0</v>
      </c>
    </row>
    <row r="4456" spans="37:56" x14ac:dyDescent="0.25">
      <c r="AK4456">
        <v>0</v>
      </c>
      <c r="AL4456" t="e">
        <f t="shared" si="787"/>
        <v>#N/A</v>
      </c>
      <c r="AM4456" t="e">
        <f t="shared" si="788"/>
        <v>#N/A</v>
      </c>
      <c r="AN4456" t="e">
        <f t="shared" si="789"/>
        <v>#N/A</v>
      </c>
      <c r="AO4456" s="261" t="e">
        <f t="shared" si="790"/>
        <v>#N/A</v>
      </c>
      <c r="AP4456" s="261" t="e">
        <f t="shared" si="791"/>
        <v>#N/A</v>
      </c>
      <c r="AQ4456" s="261" t="e">
        <f t="shared" si="792"/>
        <v>#N/A</v>
      </c>
      <c r="BB4456">
        <f t="shared" si="795"/>
        <v>0</v>
      </c>
      <c r="BC4456">
        <f t="shared" si="793"/>
        <v>0</v>
      </c>
      <c r="BD4456" s="28">
        <f t="shared" si="794"/>
        <v>0</v>
      </c>
    </row>
    <row r="4457" spans="37:56" x14ac:dyDescent="0.25">
      <c r="AK4457">
        <v>0</v>
      </c>
      <c r="AL4457" t="e">
        <f t="shared" si="787"/>
        <v>#N/A</v>
      </c>
      <c r="AM4457" t="e">
        <f t="shared" si="788"/>
        <v>#N/A</v>
      </c>
      <c r="AN4457" t="e">
        <f t="shared" si="789"/>
        <v>#N/A</v>
      </c>
      <c r="AO4457" s="261" t="e">
        <f t="shared" si="790"/>
        <v>#N/A</v>
      </c>
      <c r="AP4457" s="261" t="e">
        <f t="shared" si="791"/>
        <v>#N/A</v>
      </c>
      <c r="AQ4457" s="261" t="e">
        <f t="shared" si="792"/>
        <v>#N/A</v>
      </c>
      <c r="BB4457">
        <f t="shared" si="795"/>
        <v>0</v>
      </c>
      <c r="BC4457">
        <f t="shared" si="793"/>
        <v>0</v>
      </c>
      <c r="BD4457" s="28">
        <f t="shared" si="794"/>
        <v>0</v>
      </c>
    </row>
    <row r="4458" spans="37:56" x14ac:dyDescent="0.25">
      <c r="AK4458">
        <v>0</v>
      </c>
      <c r="AL4458" t="e">
        <f t="shared" si="787"/>
        <v>#N/A</v>
      </c>
      <c r="AM4458" t="e">
        <f t="shared" si="788"/>
        <v>#N/A</v>
      </c>
      <c r="AN4458" t="e">
        <f t="shared" si="789"/>
        <v>#N/A</v>
      </c>
      <c r="AO4458" s="261" t="e">
        <f t="shared" si="790"/>
        <v>#N/A</v>
      </c>
      <c r="AP4458" s="261" t="e">
        <f t="shared" si="791"/>
        <v>#N/A</v>
      </c>
      <c r="AQ4458" s="261" t="e">
        <f t="shared" si="792"/>
        <v>#N/A</v>
      </c>
      <c r="BB4458">
        <f t="shared" si="795"/>
        <v>0</v>
      </c>
      <c r="BC4458">
        <f t="shared" si="793"/>
        <v>0</v>
      </c>
      <c r="BD4458" s="28">
        <f t="shared" si="794"/>
        <v>0</v>
      </c>
    </row>
    <row r="4459" spans="37:56" x14ac:dyDescent="0.25">
      <c r="AK4459">
        <v>0</v>
      </c>
      <c r="AL4459" t="e">
        <f t="shared" si="787"/>
        <v>#N/A</v>
      </c>
      <c r="AM4459" t="e">
        <f t="shared" si="788"/>
        <v>#N/A</v>
      </c>
      <c r="AN4459" t="e">
        <f t="shared" si="789"/>
        <v>#N/A</v>
      </c>
      <c r="AO4459" s="261" t="e">
        <f t="shared" si="790"/>
        <v>#N/A</v>
      </c>
      <c r="AP4459" s="261" t="e">
        <f t="shared" si="791"/>
        <v>#N/A</v>
      </c>
      <c r="AQ4459" s="261" t="e">
        <f t="shared" si="792"/>
        <v>#N/A</v>
      </c>
      <c r="BB4459">
        <f t="shared" si="795"/>
        <v>0</v>
      </c>
      <c r="BC4459">
        <f t="shared" si="793"/>
        <v>0</v>
      </c>
      <c r="BD4459" s="28">
        <f t="shared" si="794"/>
        <v>0</v>
      </c>
    </row>
    <row r="4460" spans="37:56" x14ac:dyDescent="0.25">
      <c r="AK4460">
        <v>0</v>
      </c>
      <c r="AL4460" t="e">
        <f t="shared" si="787"/>
        <v>#N/A</v>
      </c>
      <c r="AM4460" t="e">
        <f t="shared" si="788"/>
        <v>#N/A</v>
      </c>
      <c r="AN4460" t="e">
        <f t="shared" si="789"/>
        <v>#N/A</v>
      </c>
      <c r="AO4460" s="261" t="e">
        <f t="shared" si="790"/>
        <v>#N/A</v>
      </c>
      <c r="AP4460" s="261" t="e">
        <f t="shared" si="791"/>
        <v>#N/A</v>
      </c>
      <c r="AQ4460" s="261" t="e">
        <f t="shared" si="792"/>
        <v>#N/A</v>
      </c>
      <c r="BB4460">
        <f t="shared" si="795"/>
        <v>0</v>
      </c>
      <c r="BC4460">
        <f t="shared" si="793"/>
        <v>0</v>
      </c>
      <c r="BD4460" s="28">
        <f t="shared" si="794"/>
        <v>0</v>
      </c>
    </row>
    <row r="4461" spans="37:56" x14ac:dyDescent="0.25">
      <c r="AK4461">
        <v>0</v>
      </c>
      <c r="AL4461" t="e">
        <f t="shared" si="787"/>
        <v>#N/A</v>
      </c>
      <c r="AM4461" t="e">
        <f t="shared" si="788"/>
        <v>#N/A</v>
      </c>
      <c r="AN4461" t="e">
        <f t="shared" si="789"/>
        <v>#N/A</v>
      </c>
      <c r="AO4461" s="261" t="e">
        <f t="shared" si="790"/>
        <v>#N/A</v>
      </c>
      <c r="AP4461" s="261" t="e">
        <f t="shared" si="791"/>
        <v>#N/A</v>
      </c>
      <c r="AQ4461" s="261" t="e">
        <f t="shared" si="792"/>
        <v>#N/A</v>
      </c>
      <c r="BB4461">
        <f t="shared" si="795"/>
        <v>0</v>
      </c>
      <c r="BC4461">
        <f t="shared" si="793"/>
        <v>0</v>
      </c>
      <c r="BD4461" s="28">
        <f t="shared" si="794"/>
        <v>0</v>
      </c>
    </row>
    <row r="4462" spans="37:56" x14ac:dyDescent="0.25">
      <c r="AK4462">
        <v>0</v>
      </c>
      <c r="AL4462" t="e">
        <f t="shared" si="787"/>
        <v>#N/A</v>
      </c>
      <c r="AM4462" t="e">
        <f t="shared" si="788"/>
        <v>#N/A</v>
      </c>
      <c r="AN4462" t="e">
        <f t="shared" si="789"/>
        <v>#N/A</v>
      </c>
      <c r="AO4462" s="261" t="e">
        <f t="shared" si="790"/>
        <v>#N/A</v>
      </c>
      <c r="AP4462" s="261" t="e">
        <f t="shared" si="791"/>
        <v>#N/A</v>
      </c>
      <c r="AQ4462" s="261" t="e">
        <f t="shared" si="792"/>
        <v>#N/A</v>
      </c>
      <c r="BB4462">
        <f t="shared" si="795"/>
        <v>0</v>
      </c>
      <c r="BC4462">
        <f t="shared" si="793"/>
        <v>0</v>
      </c>
      <c r="BD4462" s="28">
        <f t="shared" si="794"/>
        <v>0</v>
      </c>
    </row>
    <row r="4463" spans="37:56" x14ac:dyDescent="0.25">
      <c r="AK4463">
        <v>0</v>
      </c>
      <c r="AL4463" t="e">
        <f t="shared" si="787"/>
        <v>#N/A</v>
      </c>
      <c r="AM4463" t="e">
        <f t="shared" si="788"/>
        <v>#N/A</v>
      </c>
      <c r="AN4463" t="e">
        <f t="shared" si="789"/>
        <v>#N/A</v>
      </c>
      <c r="AO4463" s="261" t="e">
        <f t="shared" si="790"/>
        <v>#N/A</v>
      </c>
      <c r="AP4463" s="261" t="e">
        <f t="shared" si="791"/>
        <v>#N/A</v>
      </c>
      <c r="AQ4463" s="261" t="e">
        <f t="shared" si="792"/>
        <v>#N/A</v>
      </c>
      <c r="BB4463">
        <f t="shared" si="795"/>
        <v>0</v>
      </c>
      <c r="BC4463">
        <f t="shared" si="793"/>
        <v>0</v>
      </c>
      <c r="BD4463" s="28">
        <f t="shared" si="794"/>
        <v>0</v>
      </c>
    </row>
    <row r="4464" spans="37:56" x14ac:dyDescent="0.25">
      <c r="AK4464">
        <v>0</v>
      </c>
      <c r="AL4464" t="e">
        <f t="shared" si="787"/>
        <v>#N/A</v>
      </c>
      <c r="AM4464" t="e">
        <f t="shared" si="788"/>
        <v>#N/A</v>
      </c>
      <c r="AN4464" t="e">
        <f t="shared" si="789"/>
        <v>#N/A</v>
      </c>
      <c r="AO4464" s="261" t="e">
        <f t="shared" si="790"/>
        <v>#N/A</v>
      </c>
      <c r="AP4464" s="261" t="e">
        <f t="shared" si="791"/>
        <v>#N/A</v>
      </c>
      <c r="AQ4464" s="261" t="e">
        <f t="shared" si="792"/>
        <v>#N/A</v>
      </c>
      <c r="BB4464">
        <f t="shared" si="795"/>
        <v>0</v>
      </c>
      <c r="BC4464">
        <f t="shared" si="793"/>
        <v>0</v>
      </c>
      <c r="BD4464" s="28">
        <f t="shared" si="794"/>
        <v>0</v>
      </c>
    </row>
    <row r="4465" spans="37:56" x14ac:dyDescent="0.25">
      <c r="AK4465">
        <v>0</v>
      </c>
      <c r="AL4465" t="e">
        <f t="shared" si="787"/>
        <v>#N/A</v>
      </c>
      <c r="AM4465" t="e">
        <f t="shared" si="788"/>
        <v>#N/A</v>
      </c>
      <c r="AN4465" t="e">
        <f t="shared" si="789"/>
        <v>#N/A</v>
      </c>
      <c r="AO4465" s="261" t="e">
        <f t="shared" si="790"/>
        <v>#N/A</v>
      </c>
      <c r="AP4465" s="261" t="e">
        <f t="shared" si="791"/>
        <v>#N/A</v>
      </c>
      <c r="AQ4465" s="261" t="e">
        <f t="shared" si="792"/>
        <v>#N/A</v>
      </c>
      <c r="BB4465">
        <f t="shared" si="795"/>
        <v>0</v>
      </c>
      <c r="BC4465">
        <f t="shared" si="793"/>
        <v>0</v>
      </c>
      <c r="BD4465" s="28">
        <f t="shared" si="794"/>
        <v>0</v>
      </c>
    </row>
    <row r="4466" spans="37:56" x14ac:dyDescent="0.25">
      <c r="AK4466">
        <v>0</v>
      </c>
      <c r="AL4466" t="e">
        <f t="shared" si="787"/>
        <v>#N/A</v>
      </c>
      <c r="AM4466" t="e">
        <f t="shared" si="788"/>
        <v>#N/A</v>
      </c>
      <c r="AN4466" t="e">
        <f t="shared" si="789"/>
        <v>#N/A</v>
      </c>
      <c r="AO4466" s="261" t="e">
        <f t="shared" si="790"/>
        <v>#N/A</v>
      </c>
      <c r="AP4466" s="261" t="e">
        <f t="shared" si="791"/>
        <v>#N/A</v>
      </c>
      <c r="AQ4466" s="261" t="e">
        <f t="shared" si="792"/>
        <v>#N/A</v>
      </c>
      <c r="BB4466">
        <f t="shared" si="795"/>
        <v>0</v>
      </c>
      <c r="BC4466">
        <f t="shared" si="793"/>
        <v>0</v>
      </c>
      <c r="BD4466" s="28">
        <f t="shared" si="794"/>
        <v>0</v>
      </c>
    </row>
    <row r="4467" spans="37:56" x14ac:dyDescent="0.25">
      <c r="AK4467">
        <v>0</v>
      </c>
      <c r="AL4467" t="e">
        <f t="shared" si="787"/>
        <v>#N/A</v>
      </c>
      <c r="AM4467" t="e">
        <f t="shared" si="788"/>
        <v>#N/A</v>
      </c>
      <c r="AN4467" t="e">
        <f t="shared" si="789"/>
        <v>#N/A</v>
      </c>
      <c r="AO4467" s="261" t="e">
        <f t="shared" si="790"/>
        <v>#N/A</v>
      </c>
      <c r="AP4467" s="261" t="e">
        <f t="shared" si="791"/>
        <v>#N/A</v>
      </c>
      <c r="AQ4467" s="261" t="e">
        <f t="shared" si="792"/>
        <v>#N/A</v>
      </c>
      <c r="BB4467">
        <f t="shared" si="795"/>
        <v>0</v>
      </c>
      <c r="BC4467">
        <f t="shared" si="793"/>
        <v>0</v>
      </c>
      <c r="BD4467" s="28">
        <f t="shared" si="794"/>
        <v>0</v>
      </c>
    </row>
    <row r="4468" spans="37:56" x14ac:dyDescent="0.25">
      <c r="AK4468">
        <v>0</v>
      </c>
      <c r="AL4468" t="e">
        <f t="shared" si="787"/>
        <v>#N/A</v>
      </c>
      <c r="AM4468" t="e">
        <f t="shared" si="788"/>
        <v>#N/A</v>
      </c>
      <c r="AN4468" t="e">
        <f t="shared" si="789"/>
        <v>#N/A</v>
      </c>
      <c r="AO4468" s="261" t="e">
        <f t="shared" si="790"/>
        <v>#N/A</v>
      </c>
      <c r="AP4468" s="261" t="e">
        <f t="shared" si="791"/>
        <v>#N/A</v>
      </c>
      <c r="AQ4468" s="261" t="e">
        <f t="shared" si="792"/>
        <v>#N/A</v>
      </c>
      <c r="BB4468">
        <f t="shared" si="795"/>
        <v>0</v>
      </c>
      <c r="BC4468">
        <f t="shared" si="793"/>
        <v>0</v>
      </c>
      <c r="BD4468" s="28">
        <f t="shared" si="794"/>
        <v>0</v>
      </c>
    </row>
    <row r="4469" spans="37:56" x14ac:dyDescent="0.25">
      <c r="AK4469">
        <v>0</v>
      </c>
      <c r="AL4469" t="e">
        <f t="shared" si="787"/>
        <v>#N/A</v>
      </c>
      <c r="AM4469" t="e">
        <f t="shared" si="788"/>
        <v>#N/A</v>
      </c>
      <c r="AN4469" t="e">
        <f t="shared" si="789"/>
        <v>#N/A</v>
      </c>
      <c r="AO4469" s="261" t="e">
        <f t="shared" si="790"/>
        <v>#N/A</v>
      </c>
      <c r="AP4469" s="261" t="e">
        <f t="shared" si="791"/>
        <v>#N/A</v>
      </c>
      <c r="AQ4469" s="261" t="e">
        <f t="shared" si="792"/>
        <v>#N/A</v>
      </c>
      <c r="BB4469">
        <f t="shared" si="795"/>
        <v>0</v>
      </c>
      <c r="BC4469">
        <f t="shared" si="793"/>
        <v>0</v>
      </c>
      <c r="BD4469" s="28">
        <f t="shared" si="794"/>
        <v>0</v>
      </c>
    </row>
    <row r="4470" spans="37:56" x14ac:dyDescent="0.25">
      <c r="AK4470">
        <v>0</v>
      </c>
      <c r="AL4470" t="e">
        <f t="shared" si="787"/>
        <v>#N/A</v>
      </c>
      <c r="AM4470" t="e">
        <f t="shared" si="788"/>
        <v>#N/A</v>
      </c>
      <c r="AN4470" t="e">
        <f t="shared" si="789"/>
        <v>#N/A</v>
      </c>
      <c r="AO4470" s="261" t="e">
        <f t="shared" si="790"/>
        <v>#N/A</v>
      </c>
      <c r="AP4470" s="261" t="e">
        <f t="shared" si="791"/>
        <v>#N/A</v>
      </c>
      <c r="AQ4470" s="261" t="e">
        <f t="shared" si="792"/>
        <v>#N/A</v>
      </c>
      <c r="BB4470">
        <f t="shared" si="795"/>
        <v>0</v>
      </c>
      <c r="BC4470">
        <f t="shared" si="793"/>
        <v>0</v>
      </c>
      <c r="BD4470" s="28">
        <f t="shared" si="794"/>
        <v>0</v>
      </c>
    </row>
    <row r="4471" spans="37:56" x14ac:dyDescent="0.25">
      <c r="AK4471">
        <v>0</v>
      </c>
      <c r="AL4471" t="e">
        <f t="shared" si="787"/>
        <v>#N/A</v>
      </c>
      <c r="AM4471" t="e">
        <f t="shared" si="788"/>
        <v>#N/A</v>
      </c>
      <c r="AN4471" t="e">
        <f t="shared" si="789"/>
        <v>#N/A</v>
      </c>
      <c r="AO4471" s="261" t="e">
        <f t="shared" si="790"/>
        <v>#N/A</v>
      </c>
      <c r="AP4471" s="261" t="e">
        <f t="shared" si="791"/>
        <v>#N/A</v>
      </c>
      <c r="AQ4471" s="261" t="e">
        <f t="shared" si="792"/>
        <v>#N/A</v>
      </c>
      <c r="BB4471">
        <f t="shared" si="795"/>
        <v>0</v>
      </c>
      <c r="BC4471">
        <f t="shared" si="793"/>
        <v>0</v>
      </c>
      <c r="BD4471" s="28">
        <f t="shared" si="794"/>
        <v>0</v>
      </c>
    </row>
    <row r="4472" spans="37:56" x14ac:dyDescent="0.25">
      <c r="AK4472">
        <v>0</v>
      </c>
      <c r="AL4472" t="e">
        <f t="shared" si="787"/>
        <v>#N/A</v>
      </c>
      <c r="AM4472" t="e">
        <f t="shared" si="788"/>
        <v>#N/A</v>
      </c>
      <c r="AN4472" t="e">
        <f t="shared" si="789"/>
        <v>#N/A</v>
      </c>
      <c r="AO4472" s="261" t="e">
        <f t="shared" si="790"/>
        <v>#N/A</v>
      </c>
      <c r="AP4472" s="261" t="e">
        <f t="shared" si="791"/>
        <v>#N/A</v>
      </c>
      <c r="AQ4472" s="261" t="e">
        <f t="shared" si="792"/>
        <v>#N/A</v>
      </c>
      <c r="BB4472">
        <f t="shared" si="795"/>
        <v>0</v>
      </c>
      <c r="BC4472">
        <f t="shared" si="793"/>
        <v>0</v>
      </c>
      <c r="BD4472" s="28">
        <f t="shared" si="794"/>
        <v>0</v>
      </c>
    </row>
    <row r="4473" spans="37:56" x14ac:dyDescent="0.25">
      <c r="AK4473">
        <v>0</v>
      </c>
      <c r="AL4473" t="e">
        <f t="shared" si="787"/>
        <v>#N/A</v>
      </c>
      <c r="AM4473" t="e">
        <f t="shared" si="788"/>
        <v>#N/A</v>
      </c>
      <c r="AN4473" t="e">
        <f t="shared" si="789"/>
        <v>#N/A</v>
      </c>
      <c r="AO4473" s="261" t="e">
        <f t="shared" si="790"/>
        <v>#N/A</v>
      </c>
      <c r="AP4473" s="261" t="e">
        <f t="shared" si="791"/>
        <v>#N/A</v>
      </c>
      <c r="AQ4473" s="261" t="e">
        <f t="shared" si="792"/>
        <v>#N/A</v>
      </c>
      <c r="BB4473">
        <f t="shared" si="795"/>
        <v>0</v>
      </c>
      <c r="BC4473">
        <f t="shared" si="793"/>
        <v>0</v>
      </c>
      <c r="BD4473" s="28">
        <f t="shared" si="794"/>
        <v>0</v>
      </c>
    </row>
    <row r="4474" spans="37:56" x14ac:dyDescent="0.25">
      <c r="AK4474">
        <v>0</v>
      </c>
      <c r="AL4474" t="e">
        <f t="shared" si="787"/>
        <v>#N/A</v>
      </c>
      <c r="AM4474" t="e">
        <f t="shared" si="788"/>
        <v>#N/A</v>
      </c>
      <c r="AN4474" t="e">
        <f t="shared" si="789"/>
        <v>#N/A</v>
      </c>
      <c r="AO4474" s="261" t="e">
        <f t="shared" si="790"/>
        <v>#N/A</v>
      </c>
      <c r="AP4474" s="261" t="e">
        <f t="shared" si="791"/>
        <v>#N/A</v>
      </c>
      <c r="AQ4474" s="261" t="e">
        <f t="shared" si="792"/>
        <v>#N/A</v>
      </c>
      <c r="BB4474">
        <f t="shared" si="795"/>
        <v>0</v>
      </c>
      <c r="BC4474">
        <f t="shared" si="793"/>
        <v>0</v>
      </c>
      <c r="BD4474" s="28">
        <f t="shared" si="794"/>
        <v>0</v>
      </c>
    </row>
    <row r="4475" spans="37:56" x14ac:dyDescent="0.25">
      <c r="AK4475">
        <v>0</v>
      </c>
      <c r="AL4475" t="e">
        <f t="shared" si="787"/>
        <v>#N/A</v>
      </c>
      <c r="AM4475" t="e">
        <f t="shared" si="788"/>
        <v>#N/A</v>
      </c>
      <c r="AN4475" t="e">
        <f t="shared" si="789"/>
        <v>#N/A</v>
      </c>
      <c r="AO4475" s="261" t="e">
        <f t="shared" si="790"/>
        <v>#N/A</v>
      </c>
      <c r="AP4475" s="261" t="e">
        <f t="shared" si="791"/>
        <v>#N/A</v>
      </c>
      <c r="AQ4475" s="261" t="e">
        <f t="shared" si="792"/>
        <v>#N/A</v>
      </c>
      <c r="BB4475">
        <f t="shared" si="795"/>
        <v>0</v>
      </c>
      <c r="BC4475">
        <f t="shared" si="793"/>
        <v>0</v>
      </c>
      <c r="BD4475" s="28">
        <f t="shared" si="794"/>
        <v>0</v>
      </c>
    </row>
    <row r="4476" spans="37:56" x14ac:dyDescent="0.25">
      <c r="AK4476">
        <v>0</v>
      </c>
      <c r="AL4476" t="e">
        <f t="shared" si="787"/>
        <v>#N/A</v>
      </c>
      <c r="AM4476" t="e">
        <f t="shared" si="788"/>
        <v>#N/A</v>
      </c>
      <c r="AN4476" t="e">
        <f t="shared" si="789"/>
        <v>#N/A</v>
      </c>
      <c r="AO4476" s="261" t="e">
        <f t="shared" si="790"/>
        <v>#N/A</v>
      </c>
      <c r="AP4476" s="261" t="e">
        <f t="shared" si="791"/>
        <v>#N/A</v>
      </c>
      <c r="AQ4476" s="261" t="e">
        <f t="shared" si="792"/>
        <v>#N/A</v>
      </c>
      <c r="BB4476">
        <f t="shared" si="795"/>
        <v>0</v>
      </c>
      <c r="BC4476">
        <f t="shared" si="793"/>
        <v>0</v>
      </c>
      <c r="BD4476" s="28">
        <f t="shared" si="794"/>
        <v>0</v>
      </c>
    </row>
    <row r="4477" spans="37:56" x14ac:dyDescent="0.25">
      <c r="AK4477">
        <v>0</v>
      </c>
      <c r="AL4477" t="e">
        <f t="shared" si="787"/>
        <v>#N/A</v>
      </c>
      <c r="AM4477" t="e">
        <f t="shared" si="788"/>
        <v>#N/A</v>
      </c>
      <c r="AN4477" t="e">
        <f t="shared" si="789"/>
        <v>#N/A</v>
      </c>
      <c r="AO4477" s="261" t="e">
        <f t="shared" si="790"/>
        <v>#N/A</v>
      </c>
      <c r="AP4477" s="261" t="e">
        <f t="shared" si="791"/>
        <v>#N/A</v>
      </c>
      <c r="AQ4477" s="261" t="e">
        <f t="shared" si="792"/>
        <v>#N/A</v>
      </c>
      <c r="BB4477">
        <f t="shared" si="795"/>
        <v>0</v>
      </c>
      <c r="BC4477">
        <f t="shared" si="793"/>
        <v>0</v>
      </c>
      <c r="BD4477" s="28">
        <f t="shared" si="794"/>
        <v>0</v>
      </c>
    </row>
    <row r="4478" spans="37:56" x14ac:dyDescent="0.25">
      <c r="AK4478">
        <v>0</v>
      </c>
      <c r="AL4478" t="e">
        <f t="shared" si="787"/>
        <v>#N/A</v>
      </c>
      <c r="AM4478" t="e">
        <f t="shared" si="788"/>
        <v>#N/A</v>
      </c>
      <c r="AN4478" t="e">
        <f t="shared" si="789"/>
        <v>#N/A</v>
      </c>
      <c r="AO4478" s="261" t="e">
        <f t="shared" si="790"/>
        <v>#N/A</v>
      </c>
      <c r="AP4478" s="261" t="e">
        <f t="shared" si="791"/>
        <v>#N/A</v>
      </c>
      <c r="AQ4478" s="261" t="e">
        <f t="shared" si="792"/>
        <v>#N/A</v>
      </c>
      <c r="BB4478">
        <f t="shared" si="795"/>
        <v>0</v>
      </c>
      <c r="BC4478">
        <f t="shared" si="793"/>
        <v>0</v>
      </c>
      <c r="BD4478" s="28">
        <f t="shared" si="794"/>
        <v>0</v>
      </c>
    </row>
    <row r="4479" spans="37:56" x14ac:dyDescent="0.25">
      <c r="AK4479">
        <v>0</v>
      </c>
      <c r="AL4479" t="e">
        <f t="shared" si="787"/>
        <v>#N/A</v>
      </c>
      <c r="AM4479" t="e">
        <f t="shared" si="788"/>
        <v>#N/A</v>
      </c>
      <c r="AN4479" t="e">
        <f t="shared" si="789"/>
        <v>#N/A</v>
      </c>
      <c r="AO4479" s="261" t="e">
        <f t="shared" si="790"/>
        <v>#N/A</v>
      </c>
      <c r="AP4479" s="261" t="e">
        <f t="shared" si="791"/>
        <v>#N/A</v>
      </c>
      <c r="AQ4479" s="261" t="e">
        <f t="shared" si="792"/>
        <v>#N/A</v>
      </c>
      <c r="BB4479">
        <f t="shared" si="795"/>
        <v>0</v>
      </c>
      <c r="BC4479">
        <f t="shared" si="793"/>
        <v>0</v>
      </c>
      <c r="BD4479" s="28">
        <f t="shared" si="794"/>
        <v>0</v>
      </c>
    </row>
    <row r="4480" spans="37:56" x14ac:dyDescent="0.25">
      <c r="AK4480">
        <v>0</v>
      </c>
      <c r="AL4480" t="e">
        <f t="shared" si="787"/>
        <v>#N/A</v>
      </c>
      <c r="AM4480" t="e">
        <f t="shared" si="788"/>
        <v>#N/A</v>
      </c>
      <c r="AN4480" t="e">
        <f t="shared" si="789"/>
        <v>#N/A</v>
      </c>
      <c r="AO4480" s="261" t="e">
        <f t="shared" si="790"/>
        <v>#N/A</v>
      </c>
      <c r="AP4480" s="261" t="e">
        <f t="shared" si="791"/>
        <v>#N/A</v>
      </c>
      <c r="AQ4480" s="261" t="e">
        <f t="shared" si="792"/>
        <v>#N/A</v>
      </c>
      <c r="BB4480">
        <f t="shared" si="795"/>
        <v>0</v>
      </c>
      <c r="BC4480">
        <f t="shared" si="793"/>
        <v>0</v>
      </c>
      <c r="BD4480" s="28">
        <f t="shared" si="794"/>
        <v>0</v>
      </c>
    </row>
    <row r="4481" spans="37:56" x14ac:dyDescent="0.25">
      <c r="AK4481">
        <v>0</v>
      </c>
      <c r="AL4481" t="e">
        <f t="shared" si="787"/>
        <v>#N/A</v>
      </c>
      <c r="AM4481" t="e">
        <f t="shared" si="788"/>
        <v>#N/A</v>
      </c>
      <c r="AN4481" t="e">
        <f t="shared" si="789"/>
        <v>#N/A</v>
      </c>
      <c r="AO4481" s="261" t="e">
        <f t="shared" si="790"/>
        <v>#N/A</v>
      </c>
      <c r="AP4481" s="261" t="e">
        <f t="shared" si="791"/>
        <v>#N/A</v>
      </c>
      <c r="AQ4481" s="261" t="e">
        <f t="shared" si="792"/>
        <v>#N/A</v>
      </c>
      <c r="BB4481">
        <f t="shared" si="795"/>
        <v>0</v>
      </c>
      <c r="BC4481">
        <f t="shared" si="793"/>
        <v>0</v>
      </c>
      <c r="BD4481" s="28">
        <f t="shared" si="794"/>
        <v>0</v>
      </c>
    </row>
    <row r="4482" spans="37:56" x14ac:dyDescent="0.25">
      <c r="AK4482">
        <v>0</v>
      </c>
      <c r="AL4482" t="e">
        <f t="shared" si="787"/>
        <v>#N/A</v>
      </c>
      <c r="AM4482" t="e">
        <f t="shared" si="788"/>
        <v>#N/A</v>
      </c>
      <c r="AN4482" t="e">
        <f t="shared" si="789"/>
        <v>#N/A</v>
      </c>
      <c r="AO4482" s="261" t="e">
        <f t="shared" si="790"/>
        <v>#N/A</v>
      </c>
      <c r="AP4482" s="261" t="e">
        <f t="shared" si="791"/>
        <v>#N/A</v>
      </c>
      <c r="AQ4482" s="261" t="e">
        <f t="shared" si="792"/>
        <v>#N/A</v>
      </c>
      <c r="BB4482">
        <f t="shared" si="795"/>
        <v>0</v>
      </c>
      <c r="BC4482">
        <f t="shared" si="793"/>
        <v>0</v>
      </c>
      <c r="BD4482" s="28">
        <f t="shared" si="794"/>
        <v>0</v>
      </c>
    </row>
    <row r="4483" spans="37:56" x14ac:dyDescent="0.25">
      <c r="AK4483">
        <v>0</v>
      </c>
      <c r="AL4483" t="e">
        <f t="shared" ref="AL4483:AL4546" si="796">_xlfn.XLOOKUP(AK4483,A:A,F:F)</f>
        <v>#N/A</v>
      </c>
      <c r="AM4483" t="e">
        <f t="shared" ref="AM4483:AM4546" si="797">_xlfn.XLOOKUP(AK4483,A:A,J:J)</f>
        <v>#N/A</v>
      </c>
      <c r="AN4483" t="e">
        <f t="shared" ref="AN4483:AN4546" si="798">_xlfn.XLOOKUP(AK4483,A:A,M:M)+_xlfn.XLOOKUP(AK4483,A:A,N:N)</f>
        <v>#N/A</v>
      </c>
      <c r="AO4483" s="261" t="e">
        <f t="shared" ref="AO4483:AO4546" si="799">_xlfn.XLOOKUP(AK4483,A:A,AG:AG)</f>
        <v>#N/A</v>
      </c>
      <c r="AP4483" s="261" t="e">
        <f t="shared" ref="AP4483:AP4546" si="800">_xlfn.XLOOKUP(AK4483,A:A,AD:AD)</f>
        <v>#N/A</v>
      </c>
      <c r="AQ4483" s="261" t="e">
        <f t="shared" ref="AQ4483:AQ4546" si="801">_xlfn.XLOOKUP(AK4483,A:A,AE:AE)</f>
        <v>#N/A</v>
      </c>
      <c r="BB4483">
        <f t="shared" si="795"/>
        <v>0</v>
      </c>
      <c r="BC4483">
        <f t="shared" ref="BC4483:BC4546" si="802">_xlfn.XLOOKUP(BA4483,A:A,J:J)</f>
        <v>0</v>
      </c>
      <c r="BD4483" s="28">
        <f t="shared" ref="BD4483:BD4546" si="803">_xlfn.XLOOKUP(BA4483,A:A,M:M)+_xlfn.XLOOKUP(BA4483,A:A,N:N)</f>
        <v>0</v>
      </c>
    </row>
    <row r="4484" spans="37:56" x14ac:dyDescent="0.25">
      <c r="AK4484">
        <v>0</v>
      </c>
      <c r="AL4484" t="e">
        <f t="shared" si="796"/>
        <v>#N/A</v>
      </c>
      <c r="AM4484" t="e">
        <f t="shared" si="797"/>
        <v>#N/A</v>
      </c>
      <c r="AN4484" t="e">
        <f t="shared" si="798"/>
        <v>#N/A</v>
      </c>
      <c r="AO4484" s="261" t="e">
        <f t="shared" si="799"/>
        <v>#N/A</v>
      </c>
      <c r="AP4484" s="261" t="e">
        <f t="shared" si="800"/>
        <v>#N/A</v>
      </c>
      <c r="AQ4484" s="261" t="e">
        <f t="shared" si="801"/>
        <v>#N/A</v>
      </c>
      <c r="BB4484">
        <f t="shared" si="795"/>
        <v>0</v>
      </c>
      <c r="BC4484">
        <f t="shared" si="802"/>
        <v>0</v>
      </c>
      <c r="BD4484" s="28">
        <f t="shared" si="803"/>
        <v>0</v>
      </c>
    </row>
    <row r="4485" spans="37:56" x14ac:dyDescent="0.25">
      <c r="AK4485">
        <v>0</v>
      </c>
      <c r="AL4485" t="e">
        <f t="shared" si="796"/>
        <v>#N/A</v>
      </c>
      <c r="AM4485" t="e">
        <f t="shared" si="797"/>
        <v>#N/A</v>
      </c>
      <c r="AN4485" t="e">
        <f t="shared" si="798"/>
        <v>#N/A</v>
      </c>
      <c r="AO4485" s="261" t="e">
        <f t="shared" si="799"/>
        <v>#N/A</v>
      </c>
      <c r="AP4485" s="261" t="e">
        <f t="shared" si="800"/>
        <v>#N/A</v>
      </c>
      <c r="AQ4485" s="261" t="e">
        <f t="shared" si="801"/>
        <v>#N/A</v>
      </c>
      <c r="BB4485">
        <f t="shared" si="795"/>
        <v>0</v>
      </c>
      <c r="BC4485">
        <f t="shared" si="802"/>
        <v>0</v>
      </c>
      <c r="BD4485" s="28">
        <f t="shared" si="803"/>
        <v>0</v>
      </c>
    </row>
    <row r="4486" spans="37:56" x14ac:dyDescent="0.25">
      <c r="AK4486">
        <v>0</v>
      </c>
      <c r="AL4486" t="e">
        <f t="shared" si="796"/>
        <v>#N/A</v>
      </c>
      <c r="AM4486" t="e">
        <f t="shared" si="797"/>
        <v>#N/A</v>
      </c>
      <c r="AN4486" t="e">
        <f t="shared" si="798"/>
        <v>#N/A</v>
      </c>
      <c r="AO4486" s="261" t="e">
        <f t="shared" si="799"/>
        <v>#N/A</v>
      </c>
      <c r="AP4486" s="261" t="e">
        <f t="shared" si="800"/>
        <v>#N/A</v>
      </c>
      <c r="AQ4486" s="261" t="e">
        <f t="shared" si="801"/>
        <v>#N/A</v>
      </c>
      <c r="BB4486">
        <f t="shared" ref="BB4486:BB4549" si="804">_xlfn.XLOOKUP(BA4486,A:A,E:E)</f>
        <v>0</v>
      </c>
      <c r="BC4486">
        <f t="shared" si="802"/>
        <v>0</v>
      </c>
      <c r="BD4486" s="28">
        <f t="shared" si="803"/>
        <v>0</v>
      </c>
    </row>
    <row r="4487" spans="37:56" x14ac:dyDescent="0.25">
      <c r="AK4487">
        <v>0</v>
      </c>
      <c r="AL4487" t="e">
        <f t="shared" si="796"/>
        <v>#N/A</v>
      </c>
      <c r="AM4487" t="e">
        <f t="shared" si="797"/>
        <v>#N/A</v>
      </c>
      <c r="AN4487" t="e">
        <f t="shared" si="798"/>
        <v>#N/A</v>
      </c>
      <c r="AO4487" s="261" t="e">
        <f t="shared" si="799"/>
        <v>#N/A</v>
      </c>
      <c r="AP4487" s="261" t="e">
        <f t="shared" si="800"/>
        <v>#N/A</v>
      </c>
      <c r="AQ4487" s="261" t="e">
        <f t="shared" si="801"/>
        <v>#N/A</v>
      </c>
      <c r="BB4487">
        <f t="shared" si="804"/>
        <v>0</v>
      </c>
      <c r="BC4487">
        <f t="shared" si="802"/>
        <v>0</v>
      </c>
      <c r="BD4487" s="28">
        <f t="shared" si="803"/>
        <v>0</v>
      </c>
    </row>
    <row r="4488" spans="37:56" x14ac:dyDescent="0.25">
      <c r="AK4488">
        <v>0</v>
      </c>
      <c r="AL4488" t="e">
        <f t="shared" si="796"/>
        <v>#N/A</v>
      </c>
      <c r="AM4488" t="e">
        <f t="shared" si="797"/>
        <v>#N/A</v>
      </c>
      <c r="AN4488" t="e">
        <f t="shared" si="798"/>
        <v>#N/A</v>
      </c>
      <c r="AO4488" s="261" t="e">
        <f t="shared" si="799"/>
        <v>#N/A</v>
      </c>
      <c r="AP4488" s="261" t="e">
        <f t="shared" si="800"/>
        <v>#N/A</v>
      </c>
      <c r="AQ4488" s="261" t="e">
        <f t="shared" si="801"/>
        <v>#N/A</v>
      </c>
      <c r="BB4488">
        <f t="shared" si="804"/>
        <v>0</v>
      </c>
      <c r="BC4488">
        <f t="shared" si="802"/>
        <v>0</v>
      </c>
      <c r="BD4488" s="28">
        <f t="shared" si="803"/>
        <v>0</v>
      </c>
    </row>
    <row r="4489" spans="37:56" x14ac:dyDescent="0.25">
      <c r="AK4489">
        <v>0</v>
      </c>
      <c r="AL4489" t="e">
        <f t="shared" si="796"/>
        <v>#N/A</v>
      </c>
      <c r="AM4489" t="e">
        <f t="shared" si="797"/>
        <v>#N/A</v>
      </c>
      <c r="AN4489" t="e">
        <f t="shared" si="798"/>
        <v>#N/A</v>
      </c>
      <c r="AO4489" s="261" t="e">
        <f t="shared" si="799"/>
        <v>#N/A</v>
      </c>
      <c r="AP4489" s="261" t="e">
        <f t="shared" si="800"/>
        <v>#N/A</v>
      </c>
      <c r="AQ4489" s="261" t="e">
        <f t="shared" si="801"/>
        <v>#N/A</v>
      </c>
      <c r="BB4489">
        <f t="shared" si="804"/>
        <v>0</v>
      </c>
      <c r="BC4489">
        <f t="shared" si="802"/>
        <v>0</v>
      </c>
      <c r="BD4489" s="28">
        <f t="shared" si="803"/>
        <v>0</v>
      </c>
    </row>
    <row r="4490" spans="37:56" x14ac:dyDescent="0.25">
      <c r="AK4490">
        <v>0</v>
      </c>
      <c r="AL4490" t="e">
        <f t="shared" si="796"/>
        <v>#N/A</v>
      </c>
      <c r="AM4490" t="e">
        <f t="shared" si="797"/>
        <v>#N/A</v>
      </c>
      <c r="AN4490" t="e">
        <f t="shared" si="798"/>
        <v>#N/A</v>
      </c>
      <c r="AO4490" s="261" t="e">
        <f t="shared" si="799"/>
        <v>#N/A</v>
      </c>
      <c r="AP4490" s="261" t="e">
        <f t="shared" si="800"/>
        <v>#N/A</v>
      </c>
      <c r="AQ4490" s="261" t="e">
        <f t="shared" si="801"/>
        <v>#N/A</v>
      </c>
      <c r="BB4490">
        <f t="shared" si="804"/>
        <v>0</v>
      </c>
      <c r="BC4490">
        <f t="shared" si="802"/>
        <v>0</v>
      </c>
      <c r="BD4490" s="28">
        <f t="shared" si="803"/>
        <v>0</v>
      </c>
    </row>
    <row r="4491" spans="37:56" x14ac:dyDescent="0.25">
      <c r="AK4491">
        <v>0</v>
      </c>
      <c r="AL4491" t="e">
        <f t="shared" si="796"/>
        <v>#N/A</v>
      </c>
      <c r="AM4491" t="e">
        <f t="shared" si="797"/>
        <v>#N/A</v>
      </c>
      <c r="AN4491" t="e">
        <f t="shared" si="798"/>
        <v>#N/A</v>
      </c>
      <c r="AO4491" s="261" t="e">
        <f t="shared" si="799"/>
        <v>#N/A</v>
      </c>
      <c r="AP4491" s="261" t="e">
        <f t="shared" si="800"/>
        <v>#N/A</v>
      </c>
      <c r="AQ4491" s="261" t="e">
        <f t="shared" si="801"/>
        <v>#N/A</v>
      </c>
      <c r="BB4491">
        <f t="shared" si="804"/>
        <v>0</v>
      </c>
      <c r="BC4491">
        <f t="shared" si="802"/>
        <v>0</v>
      </c>
      <c r="BD4491" s="28">
        <f t="shared" si="803"/>
        <v>0</v>
      </c>
    </row>
    <row r="4492" spans="37:56" x14ac:dyDescent="0.25">
      <c r="AK4492">
        <v>0</v>
      </c>
      <c r="AL4492" t="e">
        <f t="shared" si="796"/>
        <v>#N/A</v>
      </c>
      <c r="AM4492" t="e">
        <f t="shared" si="797"/>
        <v>#N/A</v>
      </c>
      <c r="AN4492" t="e">
        <f t="shared" si="798"/>
        <v>#N/A</v>
      </c>
      <c r="AO4492" s="261" t="e">
        <f t="shared" si="799"/>
        <v>#N/A</v>
      </c>
      <c r="AP4492" s="261" t="e">
        <f t="shared" si="800"/>
        <v>#N/A</v>
      </c>
      <c r="AQ4492" s="261" t="e">
        <f t="shared" si="801"/>
        <v>#N/A</v>
      </c>
      <c r="BB4492">
        <f t="shared" si="804"/>
        <v>0</v>
      </c>
      <c r="BC4492">
        <f t="shared" si="802"/>
        <v>0</v>
      </c>
      <c r="BD4492" s="28">
        <f t="shared" si="803"/>
        <v>0</v>
      </c>
    </row>
    <row r="4493" spans="37:56" x14ac:dyDescent="0.25">
      <c r="AK4493">
        <v>0</v>
      </c>
      <c r="AL4493" t="e">
        <f t="shared" si="796"/>
        <v>#N/A</v>
      </c>
      <c r="AM4493" t="e">
        <f t="shared" si="797"/>
        <v>#N/A</v>
      </c>
      <c r="AN4493" t="e">
        <f t="shared" si="798"/>
        <v>#N/A</v>
      </c>
      <c r="AO4493" s="261" t="e">
        <f t="shared" si="799"/>
        <v>#N/A</v>
      </c>
      <c r="AP4493" s="261" t="e">
        <f t="shared" si="800"/>
        <v>#N/A</v>
      </c>
      <c r="AQ4493" s="261" t="e">
        <f t="shared" si="801"/>
        <v>#N/A</v>
      </c>
      <c r="BB4493">
        <f t="shared" si="804"/>
        <v>0</v>
      </c>
      <c r="BC4493">
        <f t="shared" si="802"/>
        <v>0</v>
      </c>
      <c r="BD4493" s="28">
        <f t="shared" si="803"/>
        <v>0</v>
      </c>
    </row>
    <row r="4494" spans="37:56" x14ac:dyDescent="0.25">
      <c r="AK4494">
        <v>0</v>
      </c>
      <c r="AL4494" t="e">
        <f t="shared" si="796"/>
        <v>#N/A</v>
      </c>
      <c r="AM4494" t="e">
        <f t="shared" si="797"/>
        <v>#N/A</v>
      </c>
      <c r="AN4494" t="e">
        <f t="shared" si="798"/>
        <v>#N/A</v>
      </c>
      <c r="AO4494" s="261" t="e">
        <f t="shared" si="799"/>
        <v>#N/A</v>
      </c>
      <c r="AP4494" s="261" t="e">
        <f t="shared" si="800"/>
        <v>#N/A</v>
      </c>
      <c r="AQ4494" s="261" t="e">
        <f t="shared" si="801"/>
        <v>#N/A</v>
      </c>
      <c r="BB4494">
        <f t="shared" si="804"/>
        <v>0</v>
      </c>
      <c r="BC4494">
        <f t="shared" si="802"/>
        <v>0</v>
      </c>
      <c r="BD4494" s="28">
        <f t="shared" si="803"/>
        <v>0</v>
      </c>
    </row>
    <row r="4495" spans="37:56" x14ac:dyDescent="0.25">
      <c r="AK4495">
        <v>0</v>
      </c>
      <c r="AL4495" t="e">
        <f t="shared" si="796"/>
        <v>#N/A</v>
      </c>
      <c r="AM4495" t="e">
        <f t="shared" si="797"/>
        <v>#N/A</v>
      </c>
      <c r="AN4495" t="e">
        <f t="shared" si="798"/>
        <v>#N/A</v>
      </c>
      <c r="AO4495" s="261" t="e">
        <f t="shared" si="799"/>
        <v>#N/A</v>
      </c>
      <c r="AP4495" s="261" t="e">
        <f t="shared" si="800"/>
        <v>#N/A</v>
      </c>
      <c r="AQ4495" s="261" t="e">
        <f t="shared" si="801"/>
        <v>#N/A</v>
      </c>
      <c r="BB4495">
        <f t="shared" si="804"/>
        <v>0</v>
      </c>
      <c r="BC4495">
        <f t="shared" si="802"/>
        <v>0</v>
      </c>
      <c r="BD4495" s="28">
        <f t="shared" si="803"/>
        <v>0</v>
      </c>
    </row>
    <row r="4496" spans="37:56" x14ac:dyDescent="0.25">
      <c r="AK4496">
        <v>0</v>
      </c>
      <c r="AL4496" t="e">
        <f t="shared" si="796"/>
        <v>#N/A</v>
      </c>
      <c r="AM4496" t="e">
        <f t="shared" si="797"/>
        <v>#N/A</v>
      </c>
      <c r="AN4496" t="e">
        <f t="shared" si="798"/>
        <v>#N/A</v>
      </c>
      <c r="AO4496" s="261" t="e">
        <f t="shared" si="799"/>
        <v>#N/A</v>
      </c>
      <c r="AP4496" s="261" t="e">
        <f t="shared" si="800"/>
        <v>#N/A</v>
      </c>
      <c r="AQ4496" s="261" t="e">
        <f t="shared" si="801"/>
        <v>#N/A</v>
      </c>
      <c r="BB4496">
        <f t="shared" si="804"/>
        <v>0</v>
      </c>
      <c r="BC4496">
        <f t="shared" si="802"/>
        <v>0</v>
      </c>
      <c r="BD4496" s="28">
        <f t="shared" si="803"/>
        <v>0</v>
      </c>
    </row>
    <row r="4497" spans="37:56" x14ac:dyDescent="0.25">
      <c r="AK4497">
        <v>0</v>
      </c>
      <c r="AL4497" t="e">
        <f t="shared" si="796"/>
        <v>#N/A</v>
      </c>
      <c r="AM4497" t="e">
        <f t="shared" si="797"/>
        <v>#N/A</v>
      </c>
      <c r="AN4497" t="e">
        <f t="shared" si="798"/>
        <v>#N/A</v>
      </c>
      <c r="AO4497" s="261" t="e">
        <f t="shared" si="799"/>
        <v>#N/A</v>
      </c>
      <c r="AP4497" s="261" t="e">
        <f t="shared" si="800"/>
        <v>#N/A</v>
      </c>
      <c r="AQ4497" s="261" t="e">
        <f t="shared" si="801"/>
        <v>#N/A</v>
      </c>
      <c r="BB4497">
        <f t="shared" si="804"/>
        <v>0</v>
      </c>
      <c r="BC4497">
        <f t="shared" si="802"/>
        <v>0</v>
      </c>
      <c r="BD4497" s="28">
        <f t="shared" si="803"/>
        <v>0</v>
      </c>
    </row>
    <row r="4498" spans="37:56" x14ac:dyDescent="0.25">
      <c r="AK4498">
        <v>0</v>
      </c>
      <c r="AL4498" t="e">
        <f t="shared" si="796"/>
        <v>#N/A</v>
      </c>
      <c r="AM4498" t="e">
        <f t="shared" si="797"/>
        <v>#N/A</v>
      </c>
      <c r="AN4498" t="e">
        <f t="shared" si="798"/>
        <v>#N/A</v>
      </c>
      <c r="AO4498" s="261" t="e">
        <f t="shared" si="799"/>
        <v>#N/A</v>
      </c>
      <c r="AP4498" s="261" t="e">
        <f t="shared" si="800"/>
        <v>#N/A</v>
      </c>
      <c r="AQ4498" s="261" t="e">
        <f t="shared" si="801"/>
        <v>#N/A</v>
      </c>
      <c r="BB4498">
        <f t="shared" si="804"/>
        <v>0</v>
      </c>
      <c r="BC4498">
        <f t="shared" si="802"/>
        <v>0</v>
      </c>
      <c r="BD4498" s="28">
        <f t="shared" si="803"/>
        <v>0</v>
      </c>
    </row>
    <row r="4499" spans="37:56" x14ac:dyDescent="0.25">
      <c r="AK4499">
        <v>0</v>
      </c>
      <c r="AL4499" t="e">
        <f t="shared" si="796"/>
        <v>#N/A</v>
      </c>
      <c r="AM4499" t="e">
        <f t="shared" si="797"/>
        <v>#N/A</v>
      </c>
      <c r="AN4499" t="e">
        <f t="shared" si="798"/>
        <v>#N/A</v>
      </c>
      <c r="AO4499" s="261" t="e">
        <f t="shared" si="799"/>
        <v>#N/A</v>
      </c>
      <c r="AP4499" s="261" t="e">
        <f t="shared" si="800"/>
        <v>#N/A</v>
      </c>
      <c r="AQ4499" s="261" t="e">
        <f t="shared" si="801"/>
        <v>#N/A</v>
      </c>
      <c r="BB4499">
        <f t="shared" si="804"/>
        <v>0</v>
      </c>
      <c r="BC4499">
        <f t="shared" si="802"/>
        <v>0</v>
      </c>
      <c r="BD4499" s="28">
        <f t="shared" si="803"/>
        <v>0</v>
      </c>
    </row>
    <row r="4500" spans="37:56" x14ac:dyDescent="0.25">
      <c r="AK4500">
        <v>0</v>
      </c>
      <c r="AL4500" t="e">
        <f t="shared" si="796"/>
        <v>#N/A</v>
      </c>
      <c r="AM4500" t="e">
        <f t="shared" si="797"/>
        <v>#N/A</v>
      </c>
      <c r="AN4500" t="e">
        <f t="shared" si="798"/>
        <v>#N/A</v>
      </c>
      <c r="AO4500" s="261" t="e">
        <f t="shared" si="799"/>
        <v>#N/A</v>
      </c>
      <c r="AP4500" s="261" t="e">
        <f t="shared" si="800"/>
        <v>#N/A</v>
      </c>
      <c r="AQ4500" s="261" t="e">
        <f t="shared" si="801"/>
        <v>#N/A</v>
      </c>
      <c r="BB4500">
        <f t="shared" si="804"/>
        <v>0</v>
      </c>
      <c r="BC4500">
        <f t="shared" si="802"/>
        <v>0</v>
      </c>
      <c r="BD4500" s="28">
        <f t="shared" si="803"/>
        <v>0</v>
      </c>
    </row>
    <row r="4501" spans="37:56" x14ac:dyDescent="0.25">
      <c r="AK4501">
        <v>0</v>
      </c>
      <c r="AL4501" t="e">
        <f t="shared" si="796"/>
        <v>#N/A</v>
      </c>
      <c r="AM4501" t="e">
        <f t="shared" si="797"/>
        <v>#N/A</v>
      </c>
      <c r="AN4501" t="e">
        <f t="shared" si="798"/>
        <v>#N/A</v>
      </c>
      <c r="AO4501" s="261" t="e">
        <f t="shared" si="799"/>
        <v>#N/A</v>
      </c>
      <c r="AP4501" s="261" t="e">
        <f t="shared" si="800"/>
        <v>#N/A</v>
      </c>
      <c r="AQ4501" s="261" t="e">
        <f t="shared" si="801"/>
        <v>#N/A</v>
      </c>
      <c r="BB4501">
        <f t="shared" si="804"/>
        <v>0</v>
      </c>
      <c r="BC4501">
        <f t="shared" si="802"/>
        <v>0</v>
      </c>
      <c r="BD4501" s="28">
        <f t="shared" si="803"/>
        <v>0</v>
      </c>
    </row>
    <row r="4502" spans="37:56" x14ac:dyDescent="0.25">
      <c r="AK4502">
        <v>0</v>
      </c>
      <c r="AL4502" t="e">
        <f t="shared" si="796"/>
        <v>#N/A</v>
      </c>
      <c r="AM4502" t="e">
        <f t="shared" si="797"/>
        <v>#N/A</v>
      </c>
      <c r="AN4502" t="e">
        <f t="shared" si="798"/>
        <v>#N/A</v>
      </c>
      <c r="AO4502" s="261" t="e">
        <f t="shared" si="799"/>
        <v>#N/A</v>
      </c>
      <c r="AP4502" s="261" t="e">
        <f t="shared" si="800"/>
        <v>#N/A</v>
      </c>
      <c r="AQ4502" s="261" t="e">
        <f t="shared" si="801"/>
        <v>#N/A</v>
      </c>
      <c r="BB4502">
        <f t="shared" si="804"/>
        <v>0</v>
      </c>
      <c r="BC4502">
        <f t="shared" si="802"/>
        <v>0</v>
      </c>
      <c r="BD4502" s="28">
        <f t="shared" si="803"/>
        <v>0</v>
      </c>
    </row>
    <row r="4503" spans="37:56" x14ac:dyDescent="0.25">
      <c r="AK4503">
        <v>0</v>
      </c>
      <c r="AL4503" t="e">
        <f t="shared" si="796"/>
        <v>#N/A</v>
      </c>
      <c r="AM4503" t="e">
        <f t="shared" si="797"/>
        <v>#N/A</v>
      </c>
      <c r="AN4503" t="e">
        <f t="shared" si="798"/>
        <v>#N/A</v>
      </c>
      <c r="AO4503" s="261" t="e">
        <f t="shared" si="799"/>
        <v>#N/A</v>
      </c>
      <c r="AP4503" s="261" t="e">
        <f t="shared" si="800"/>
        <v>#N/A</v>
      </c>
      <c r="AQ4503" s="261" t="e">
        <f t="shared" si="801"/>
        <v>#N/A</v>
      </c>
      <c r="BB4503">
        <f t="shared" si="804"/>
        <v>0</v>
      </c>
      <c r="BC4503">
        <f t="shared" si="802"/>
        <v>0</v>
      </c>
      <c r="BD4503" s="28">
        <f t="shared" si="803"/>
        <v>0</v>
      </c>
    </row>
    <row r="4504" spans="37:56" x14ac:dyDescent="0.25">
      <c r="AK4504">
        <v>0</v>
      </c>
      <c r="AL4504" t="e">
        <f t="shared" si="796"/>
        <v>#N/A</v>
      </c>
      <c r="AM4504" t="e">
        <f t="shared" si="797"/>
        <v>#N/A</v>
      </c>
      <c r="AN4504" t="e">
        <f t="shared" si="798"/>
        <v>#N/A</v>
      </c>
      <c r="AO4504" s="261" t="e">
        <f t="shared" si="799"/>
        <v>#N/A</v>
      </c>
      <c r="AP4504" s="261" t="e">
        <f t="shared" si="800"/>
        <v>#N/A</v>
      </c>
      <c r="AQ4504" s="261" t="e">
        <f t="shared" si="801"/>
        <v>#N/A</v>
      </c>
      <c r="BB4504">
        <f t="shared" si="804"/>
        <v>0</v>
      </c>
      <c r="BC4504">
        <f t="shared" si="802"/>
        <v>0</v>
      </c>
      <c r="BD4504" s="28">
        <f t="shared" si="803"/>
        <v>0</v>
      </c>
    </row>
    <row r="4505" spans="37:56" x14ac:dyDescent="0.25">
      <c r="AK4505">
        <v>0</v>
      </c>
      <c r="AL4505" t="e">
        <f t="shared" si="796"/>
        <v>#N/A</v>
      </c>
      <c r="AM4505" t="e">
        <f t="shared" si="797"/>
        <v>#N/A</v>
      </c>
      <c r="AN4505" t="e">
        <f t="shared" si="798"/>
        <v>#N/A</v>
      </c>
      <c r="AO4505" s="261" t="e">
        <f t="shared" si="799"/>
        <v>#N/A</v>
      </c>
      <c r="AP4505" s="261" t="e">
        <f t="shared" si="800"/>
        <v>#N/A</v>
      </c>
      <c r="AQ4505" s="261" t="e">
        <f t="shared" si="801"/>
        <v>#N/A</v>
      </c>
      <c r="BB4505">
        <f t="shared" si="804"/>
        <v>0</v>
      </c>
      <c r="BC4505">
        <f t="shared" si="802"/>
        <v>0</v>
      </c>
      <c r="BD4505" s="28">
        <f t="shared" si="803"/>
        <v>0</v>
      </c>
    </row>
    <row r="4506" spans="37:56" x14ac:dyDescent="0.25">
      <c r="AK4506">
        <v>0</v>
      </c>
      <c r="AL4506" t="e">
        <f t="shared" si="796"/>
        <v>#N/A</v>
      </c>
      <c r="AM4506" t="e">
        <f t="shared" si="797"/>
        <v>#N/A</v>
      </c>
      <c r="AN4506" t="e">
        <f t="shared" si="798"/>
        <v>#N/A</v>
      </c>
      <c r="AO4506" s="261" t="e">
        <f t="shared" si="799"/>
        <v>#N/A</v>
      </c>
      <c r="AP4506" s="261" t="e">
        <f t="shared" si="800"/>
        <v>#N/A</v>
      </c>
      <c r="AQ4506" s="261" t="e">
        <f t="shared" si="801"/>
        <v>#N/A</v>
      </c>
      <c r="BB4506">
        <f t="shared" si="804"/>
        <v>0</v>
      </c>
      <c r="BC4506">
        <f t="shared" si="802"/>
        <v>0</v>
      </c>
      <c r="BD4506" s="28">
        <f t="shared" si="803"/>
        <v>0</v>
      </c>
    </row>
    <row r="4507" spans="37:56" x14ac:dyDescent="0.25">
      <c r="AK4507">
        <v>0</v>
      </c>
      <c r="AL4507" t="e">
        <f t="shared" si="796"/>
        <v>#N/A</v>
      </c>
      <c r="AM4507" t="e">
        <f t="shared" si="797"/>
        <v>#N/A</v>
      </c>
      <c r="AN4507" t="e">
        <f t="shared" si="798"/>
        <v>#N/A</v>
      </c>
      <c r="AO4507" s="261" t="e">
        <f t="shared" si="799"/>
        <v>#N/A</v>
      </c>
      <c r="AP4507" s="261" t="e">
        <f t="shared" si="800"/>
        <v>#N/A</v>
      </c>
      <c r="AQ4507" s="261" t="e">
        <f t="shared" si="801"/>
        <v>#N/A</v>
      </c>
      <c r="BB4507">
        <f t="shared" si="804"/>
        <v>0</v>
      </c>
      <c r="BC4507">
        <f t="shared" si="802"/>
        <v>0</v>
      </c>
      <c r="BD4507" s="28">
        <f t="shared" si="803"/>
        <v>0</v>
      </c>
    </row>
    <row r="4508" spans="37:56" x14ac:dyDescent="0.25">
      <c r="AK4508">
        <v>0</v>
      </c>
      <c r="AL4508" t="e">
        <f t="shared" si="796"/>
        <v>#N/A</v>
      </c>
      <c r="AM4508" t="e">
        <f t="shared" si="797"/>
        <v>#N/A</v>
      </c>
      <c r="AN4508" t="e">
        <f t="shared" si="798"/>
        <v>#N/A</v>
      </c>
      <c r="AO4508" s="261" t="e">
        <f t="shared" si="799"/>
        <v>#N/A</v>
      </c>
      <c r="AP4508" s="261" t="e">
        <f t="shared" si="800"/>
        <v>#N/A</v>
      </c>
      <c r="AQ4508" s="261" t="e">
        <f t="shared" si="801"/>
        <v>#N/A</v>
      </c>
      <c r="BB4508">
        <f t="shared" si="804"/>
        <v>0</v>
      </c>
      <c r="BC4508">
        <f t="shared" si="802"/>
        <v>0</v>
      </c>
      <c r="BD4508" s="28">
        <f t="shared" si="803"/>
        <v>0</v>
      </c>
    </row>
    <row r="4509" spans="37:56" x14ac:dyDescent="0.25">
      <c r="AK4509">
        <v>0</v>
      </c>
      <c r="AL4509" t="e">
        <f t="shared" si="796"/>
        <v>#N/A</v>
      </c>
      <c r="AM4509" t="e">
        <f t="shared" si="797"/>
        <v>#N/A</v>
      </c>
      <c r="AN4509" t="e">
        <f t="shared" si="798"/>
        <v>#N/A</v>
      </c>
      <c r="AO4509" s="261" t="e">
        <f t="shared" si="799"/>
        <v>#N/A</v>
      </c>
      <c r="AP4509" s="261" t="e">
        <f t="shared" si="800"/>
        <v>#N/A</v>
      </c>
      <c r="AQ4509" s="261" t="e">
        <f t="shared" si="801"/>
        <v>#N/A</v>
      </c>
      <c r="BB4509">
        <f t="shared" si="804"/>
        <v>0</v>
      </c>
      <c r="BC4509">
        <f t="shared" si="802"/>
        <v>0</v>
      </c>
      <c r="BD4509" s="28">
        <f t="shared" si="803"/>
        <v>0</v>
      </c>
    </row>
    <row r="4510" spans="37:56" x14ac:dyDescent="0.25">
      <c r="AK4510">
        <v>0</v>
      </c>
      <c r="AL4510" t="e">
        <f t="shared" si="796"/>
        <v>#N/A</v>
      </c>
      <c r="AM4510" t="e">
        <f t="shared" si="797"/>
        <v>#N/A</v>
      </c>
      <c r="AN4510" t="e">
        <f t="shared" si="798"/>
        <v>#N/A</v>
      </c>
      <c r="AO4510" s="261" t="e">
        <f t="shared" si="799"/>
        <v>#N/A</v>
      </c>
      <c r="AP4510" s="261" t="e">
        <f t="shared" si="800"/>
        <v>#N/A</v>
      </c>
      <c r="AQ4510" s="261" t="e">
        <f t="shared" si="801"/>
        <v>#N/A</v>
      </c>
      <c r="BB4510">
        <f t="shared" si="804"/>
        <v>0</v>
      </c>
      <c r="BC4510">
        <f t="shared" si="802"/>
        <v>0</v>
      </c>
      <c r="BD4510" s="28">
        <f t="shared" si="803"/>
        <v>0</v>
      </c>
    </row>
    <row r="4511" spans="37:56" x14ac:dyDescent="0.25">
      <c r="AK4511">
        <v>0</v>
      </c>
      <c r="AL4511" t="e">
        <f t="shared" si="796"/>
        <v>#N/A</v>
      </c>
      <c r="AM4511" t="e">
        <f t="shared" si="797"/>
        <v>#N/A</v>
      </c>
      <c r="AN4511" t="e">
        <f t="shared" si="798"/>
        <v>#N/A</v>
      </c>
      <c r="AO4511" s="261" t="e">
        <f t="shared" si="799"/>
        <v>#N/A</v>
      </c>
      <c r="AP4511" s="261" t="e">
        <f t="shared" si="800"/>
        <v>#N/A</v>
      </c>
      <c r="AQ4511" s="261" t="e">
        <f t="shared" si="801"/>
        <v>#N/A</v>
      </c>
      <c r="BB4511">
        <f t="shared" si="804"/>
        <v>0</v>
      </c>
      <c r="BC4511">
        <f t="shared" si="802"/>
        <v>0</v>
      </c>
      <c r="BD4511" s="28">
        <f t="shared" si="803"/>
        <v>0</v>
      </c>
    </row>
    <row r="4512" spans="37:56" x14ac:dyDescent="0.25">
      <c r="AK4512">
        <v>0</v>
      </c>
      <c r="AL4512" t="e">
        <f t="shared" si="796"/>
        <v>#N/A</v>
      </c>
      <c r="AM4512" t="e">
        <f t="shared" si="797"/>
        <v>#N/A</v>
      </c>
      <c r="AN4512" t="e">
        <f t="shared" si="798"/>
        <v>#N/A</v>
      </c>
      <c r="AO4512" s="261" t="e">
        <f t="shared" si="799"/>
        <v>#N/A</v>
      </c>
      <c r="AP4512" s="261" t="e">
        <f t="shared" si="800"/>
        <v>#N/A</v>
      </c>
      <c r="AQ4512" s="261" t="e">
        <f t="shared" si="801"/>
        <v>#N/A</v>
      </c>
      <c r="BB4512">
        <f t="shared" si="804"/>
        <v>0</v>
      </c>
      <c r="BC4512">
        <f t="shared" si="802"/>
        <v>0</v>
      </c>
      <c r="BD4512" s="28">
        <f t="shared" si="803"/>
        <v>0</v>
      </c>
    </row>
    <row r="4513" spans="37:56" x14ac:dyDescent="0.25">
      <c r="AK4513">
        <v>0</v>
      </c>
      <c r="AL4513" t="e">
        <f t="shared" si="796"/>
        <v>#N/A</v>
      </c>
      <c r="AM4513" t="e">
        <f t="shared" si="797"/>
        <v>#N/A</v>
      </c>
      <c r="AN4513" t="e">
        <f t="shared" si="798"/>
        <v>#N/A</v>
      </c>
      <c r="AO4513" s="261" t="e">
        <f t="shared" si="799"/>
        <v>#N/A</v>
      </c>
      <c r="AP4513" s="261" t="e">
        <f t="shared" si="800"/>
        <v>#N/A</v>
      </c>
      <c r="AQ4513" s="261" t="e">
        <f t="shared" si="801"/>
        <v>#N/A</v>
      </c>
      <c r="BB4513">
        <f t="shared" si="804"/>
        <v>0</v>
      </c>
      <c r="BC4513">
        <f t="shared" si="802"/>
        <v>0</v>
      </c>
      <c r="BD4513" s="28">
        <f t="shared" si="803"/>
        <v>0</v>
      </c>
    </row>
    <row r="4514" spans="37:56" x14ac:dyDescent="0.25">
      <c r="AK4514">
        <v>0</v>
      </c>
      <c r="AL4514" t="e">
        <f t="shared" si="796"/>
        <v>#N/A</v>
      </c>
      <c r="AM4514" t="e">
        <f t="shared" si="797"/>
        <v>#N/A</v>
      </c>
      <c r="AN4514" t="e">
        <f t="shared" si="798"/>
        <v>#N/A</v>
      </c>
      <c r="AO4514" s="261" t="e">
        <f t="shared" si="799"/>
        <v>#N/A</v>
      </c>
      <c r="AP4514" s="261" t="e">
        <f t="shared" si="800"/>
        <v>#N/A</v>
      </c>
      <c r="AQ4514" s="261" t="e">
        <f t="shared" si="801"/>
        <v>#N/A</v>
      </c>
      <c r="BB4514">
        <f t="shared" si="804"/>
        <v>0</v>
      </c>
      <c r="BC4514">
        <f t="shared" si="802"/>
        <v>0</v>
      </c>
      <c r="BD4514" s="28">
        <f t="shared" si="803"/>
        <v>0</v>
      </c>
    </row>
    <row r="4515" spans="37:56" x14ac:dyDescent="0.25">
      <c r="AK4515">
        <v>0</v>
      </c>
      <c r="AL4515" t="e">
        <f t="shared" si="796"/>
        <v>#N/A</v>
      </c>
      <c r="AM4515" t="e">
        <f t="shared" si="797"/>
        <v>#N/A</v>
      </c>
      <c r="AN4515" t="e">
        <f t="shared" si="798"/>
        <v>#N/A</v>
      </c>
      <c r="AO4515" s="261" t="e">
        <f t="shared" si="799"/>
        <v>#N/A</v>
      </c>
      <c r="AP4515" s="261" t="e">
        <f t="shared" si="800"/>
        <v>#N/A</v>
      </c>
      <c r="AQ4515" s="261" t="e">
        <f t="shared" si="801"/>
        <v>#N/A</v>
      </c>
      <c r="BB4515">
        <f t="shared" si="804"/>
        <v>0</v>
      </c>
      <c r="BC4515">
        <f t="shared" si="802"/>
        <v>0</v>
      </c>
      <c r="BD4515" s="28">
        <f t="shared" si="803"/>
        <v>0</v>
      </c>
    </row>
    <row r="4516" spans="37:56" x14ac:dyDescent="0.25">
      <c r="AK4516">
        <v>0</v>
      </c>
      <c r="AL4516" t="e">
        <f t="shared" si="796"/>
        <v>#N/A</v>
      </c>
      <c r="AM4516" t="e">
        <f t="shared" si="797"/>
        <v>#N/A</v>
      </c>
      <c r="AN4516" t="e">
        <f t="shared" si="798"/>
        <v>#N/A</v>
      </c>
      <c r="AO4516" s="261" t="e">
        <f t="shared" si="799"/>
        <v>#N/A</v>
      </c>
      <c r="AP4516" s="261" t="e">
        <f t="shared" si="800"/>
        <v>#N/A</v>
      </c>
      <c r="AQ4516" s="261" t="e">
        <f t="shared" si="801"/>
        <v>#N/A</v>
      </c>
      <c r="BB4516">
        <f t="shared" si="804"/>
        <v>0</v>
      </c>
      <c r="BC4516">
        <f t="shared" si="802"/>
        <v>0</v>
      </c>
      <c r="BD4516" s="28">
        <f t="shared" si="803"/>
        <v>0</v>
      </c>
    </row>
    <row r="4517" spans="37:56" x14ac:dyDescent="0.25">
      <c r="AK4517">
        <v>0</v>
      </c>
      <c r="AL4517" t="e">
        <f t="shared" si="796"/>
        <v>#N/A</v>
      </c>
      <c r="AM4517" t="e">
        <f t="shared" si="797"/>
        <v>#N/A</v>
      </c>
      <c r="AN4517" t="e">
        <f t="shared" si="798"/>
        <v>#N/A</v>
      </c>
      <c r="AO4517" s="261" t="e">
        <f t="shared" si="799"/>
        <v>#N/A</v>
      </c>
      <c r="AP4517" s="261" t="e">
        <f t="shared" si="800"/>
        <v>#N/A</v>
      </c>
      <c r="AQ4517" s="261" t="e">
        <f t="shared" si="801"/>
        <v>#N/A</v>
      </c>
      <c r="BB4517">
        <f t="shared" si="804"/>
        <v>0</v>
      </c>
      <c r="BC4517">
        <f t="shared" si="802"/>
        <v>0</v>
      </c>
      <c r="BD4517" s="28">
        <f t="shared" si="803"/>
        <v>0</v>
      </c>
    </row>
    <row r="4518" spans="37:56" x14ac:dyDescent="0.25">
      <c r="AK4518">
        <v>0</v>
      </c>
      <c r="AL4518" t="e">
        <f t="shared" si="796"/>
        <v>#N/A</v>
      </c>
      <c r="AM4518" t="e">
        <f t="shared" si="797"/>
        <v>#N/A</v>
      </c>
      <c r="AN4518" t="e">
        <f t="shared" si="798"/>
        <v>#N/A</v>
      </c>
      <c r="AO4518" s="261" t="e">
        <f t="shared" si="799"/>
        <v>#N/A</v>
      </c>
      <c r="AP4518" s="261" t="e">
        <f t="shared" si="800"/>
        <v>#N/A</v>
      </c>
      <c r="AQ4518" s="261" t="e">
        <f t="shared" si="801"/>
        <v>#N/A</v>
      </c>
      <c r="BB4518">
        <f t="shared" si="804"/>
        <v>0</v>
      </c>
      <c r="BC4518">
        <f t="shared" si="802"/>
        <v>0</v>
      </c>
      <c r="BD4518" s="28">
        <f t="shared" si="803"/>
        <v>0</v>
      </c>
    </row>
    <row r="4519" spans="37:56" x14ac:dyDescent="0.25">
      <c r="AK4519">
        <v>0</v>
      </c>
      <c r="AL4519" t="e">
        <f t="shared" si="796"/>
        <v>#N/A</v>
      </c>
      <c r="AM4519" t="e">
        <f t="shared" si="797"/>
        <v>#N/A</v>
      </c>
      <c r="AN4519" t="e">
        <f t="shared" si="798"/>
        <v>#N/A</v>
      </c>
      <c r="AO4519" s="261" t="e">
        <f t="shared" si="799"/>
        <v>#N/A</v>
      </c>
      <c r="AP4519" s="261" t="e">
        <f t="shared" si="800"/>
        <v>#N/A</v>
      </c>
      <c r="AQ4519" s="261" t="e">
        <f t="shared" si="801"/>
        <v>#N/A</v>
      </c>
      <c r="BB4519">
        <f t="shared" si="804"/>
        <v>0</v>
      </c>
      <c r="BC4519">
        <f t="shared" si="802"/>
        <v>0</v>
      </c>
      <c r="BD4519" s="28">
        <f t="shared" si="803"/>
        <v>0</v>
      </c>
    </row>
    <row r="4520" spans="37:56" x14ac:dyDescent="0.25">
      <c r="AK4520">
        <v>0</v>
      </c>
      <c r="AL4520" t="e">
        <f t="shared" si="796"/>
        <v>#N/A</v>
      </c>
      <c r="AM4520" t="e">
        <f t="shared" si="797"/>
        <v>#N/A</v>
      </c>
      <c r="AN4520" t="e">
        <f t="shared" si="798"/>
        <v>#N/A</v>
      </c>
      <c r="AO4520" s="261" t="e">
        <f t="shared" si="799"/>
        <v>#N/A</v>
      </c>
      <c r="AP4520" s="261" t="e">
        <f t="shared" si="800"/>
        <v>#N/A</v>
      </c>
      <c r="AQ4520" s="261" t="e">
        <f t="shared" si="801"/>
        <v>#N/A</v>
      </c>
      <c r="BB4520">
        <f t="shared" si="804"/>
        <v>0</v>
      </c>
      <c r="BC4520">
        <f t="shared" si="802"/>
        <v>0</v>
      </c>
      <c r="BD4520" s="28">
        <f t="shared" si="803"/>
        <v>0</v>
      </c>
    </row>
    <row r="4521" spans="37:56" x14ac:dyDescent="0.25">
      <c r="AK4521">
        <v>0</v>
      </c>
      <c r="AL4521" t="e">
        <f t="shared" si="796"/>
        <v>#N/A</v>
      </c>
      <c r="AM4521" t="e">
        <f t="shared" si="797"/>
        <v>#N/A</v>
      </c>
      <c r="AN4521" t="e">
        <f t="shared" si="798"/>
        <v>#N/A</v>
      </c>
      <c r="AO4521" s="261" t="e">
        <f t="shared" si="799"/>
        <v>#N/A</v>
      </c>
      <c r="AP4521" s="261" t="e">
        <f t="shared" si="800"/>
        <v>#N/A</v>
      </c>
      <c r="AQ4521" s="261" t="e">
        <f t="shared" si="801"/>
        <v>#N/A</v>
      </c>
      <c r="BB4521">
        <f t="shared" si="804"/>
        <v>0</v>
      </c>
      <c r="BC4521">
        <f t="shared" si="802"/>
        <v>0</v>
      </c>
      <c r="BD4521" s="28">
        <f t="shared" si="803"/>
        <v>0</v>
      </c>
    </row>
    <row r="4522" spans="37:56" x14ac:dyDescent="0.25">
      <c r="AK4522">
        <v>0</v>
      </c>
      <c r="AL4522" t="e">
        <f t="shared" si="796"/>
        <v>#N/A</v>
      </c>
      <c r="AM4522" t="e">
        <f t="shared" si="797"/>
        <v>#N/A</v>
      </c>
      <c r="AN4522" t="e">
        <f t="shared" si="798"/>
        <v>#N/A</v>
      </c>
      <c r="AO4522" s="261" t="e">
        <f t="shared" si="799"/>
        <v>#N/A</v>
      </c>
      <c r="AP4522" s="261" t="e">
        <f t="shared" si="800"/>
        <v>#N/A</v>
      </c>
      <c r="AQ4522" s="261" t="e">
        <f t="shared" si="801"/>
        <v>#N/A</v>
      </c>
      <c r="BB4522">
        <f t="shared" si="804"/>
        <v>0</v>
      </c>
      <c r="BC4522">
        <f t="shared" si="802"/>
        <v>0</v>
      </c>
      <c r="BD4522" s="28">
        <f t="shared" si="803"/>
        <v>0</v>
      </c>
    </row>
    <row r="4523" spans="37:56" x14ac:dyDescent="0.25">
      <c r="AK4523">
        <v>0</v>
      </c>
      <c r="AL4523" t="e">
        <f t="shared" si="796"/>
        <v>#N/A</v>
      </c>
      <c r="AM4523" t="e">
        <f t="shared" si="797"/>
        <v>#N/A</v>
      </c>
      <c r="AN4523" t="e">
        <f t="shared" si="798"/>
        <v>#N/A</v>
      </c>
      <c r="AO4523" s="261" t="e">
        <f t="shared" si="799"/>
        <v>#N/A</v>
      </c>
      <c r="AP4523" s="261" t="e">
        <f t="shared" si="800"/>
        <v>#N/A</v>
      </c>
      <c r="AQ4523" s="261" t="e">
        <f t="shared" si="801"/>
        <v>#N/A</v>
      </c>
      <c r="BB4523">
        <f t="shared" si="804"/>
        <v>0</v>
      </c>
      <c r="BC4523">
        <f t="shared" si="802"/>
        <v>0</v>
      </c>
      <c r="BD4523" s="28">
        <f t="shared" si="803"/>
        <v>0</v>
      </c>
    </row>
    <row r="4524" spans="37:56" x14ac:dyDescent="0.25">
      <c r="AK4524">
        <v>0</v>
      </c>
      <c r="AL4524" t="e">
        <f t="shared" si="796"/>
        <v>#N/A</v>
      </c>
      <c r="AM4524" t="e">
        <f t="shared" si="797"/>
        <v>#N/A</v>
      </c>
      <c r="AN4524" t="e">
        <f t="shared" si="798"/>
        <v>#N/A</v>
      </c>
      <c r="AO4524" s="261" t="e">
        <f t="shared" si="799"/>
        <v>#N/A</v>
      </c>
      <c r="AP4524" s="261" t="e">
        <f t="shared" si="800"/>
        <v>#N/A</v>
      </c>
      <c r="AQ4524" s="261" t="e">
        <f t="shared" si="801"/>
        <v>#N/A</v>
      </c>
      <c r="BB4524">
        <f t="shared" si="804"/>
        <v>0</v>
      </c>
      <c r="BC4524">
        <f t="shared" si="802"/>
        <v>0</v>
      </c>
      <c r="BD4524" s="28">
        <f t="shared" si="803"/>
        <v>0</v>
      </c>
    </row>
    <row r="4525" spans="37:56" x14ac:dyDescent="0.25">
      <c r="AK4525">
        <v>0</v>
      </c>
      <c r="AL4525" t="e">
        <f t="shared" si="796"/>
        <v>#N/A</v>
      </c>
      <c r="AM4525" t="e">
        <f t="shared" si="797"/>
        <v>#N/A</v>
      </c>
      <c r="AN4525" t="e">
        <f t="shared" si="798"/>
        <v>#N/A</v>
      </c>
      <c r="AO4525" s="261" t="e">
        <f t="shared" si="799"/>
        <v>#N/A</v>
      </c>
      <c r="AP4525" s="261" t="e">
        <f t="shared" si="800"/>
        <v>#N/A</v>
      </c>
      <c r="AQ4525" s="261" t="e">
        <f t="shared" si="801"/>
        <v>#N/A</v>
      </c>
      <c r="BB4525">
        <f t="shared" si="804"/>
        <v>0</v>
      </c>
      <c r="BC4525">
        <f t="shared" si="802"/>
        <v>0</v>
      </c>
      <c r="BD4525" s="28">
        <f t="shared" si="803"/>
        <v>0</v>
      </c>
    </row>
    <row r="4526" spans="37:56" x14ac:dyDescent="0.25">
      <c r="AK4526">
        <v>0</v>
      </c>
      <c r="AL4526" t="e">
        <f t="shared" si="796"/>
        <v>#N/A</v>
      </c>
      <c r="AM4526" t="e">
        <f t="shared" si="797"/>
        <v>#N/A</v>
      </c>
      <c r="AN4526" t="e">
        <f t="shared" si="798"/>
        <v>#N/A</v>
      </c>
      <c r="AO4526" s="261" t="e">
        <f t="shared" si="799"/>
        <v>#N/A</v>
      </c>
      <c r="AP4526" s="261" t="e">
        <f t="shared" si="800"/>
        <v>#N/A</v>
      </c>
      <c r="AQ4526" s="261" t="e">
        <f t="shared" si="801"/>
        <v>#N/A</v>
      </c>
      <c r="BB4526">
        <f t="shared" si="804"/>
        <v>0</v>
      </c>
      <c r="BC4526">
        <f t="shared" si="802"/>
        <v>0</v>
      </c>
      <c r="BD4526" s="28">
        <f t="shared" si="803"/>
        <v>0</v>
      </c>
    </row>
    <row r="4527" spans="37:56" x14ac:dyDescent="0.25">
      <c r="AK4527">
        <v>0</v>
      </c>
      <c r="AL4527" t="e">
        <f t="shared" si="796"/>
        <v>#N/A</v>
      </c>
      <c r="AM4527" t="e">
        <f t="shared" si="797"/>
        <v>#N/A</v>
      </c>
      <c r="AN4527" t="e">
        <f t="shared" si="798"/>
        <v>#N/A</v>
      </c>
      <c r="AO4527" s="261" t="e">
        <f t="shared" si="799"/>
        <v>#N/A</v>
      </c>
      <c r="AP4527" s="261" t="e">
        <f t="shared" si="800"/>
        <v>#N/A</v>
      </c>
      <c r="AQ4527" s="261" t="e">
        <f t="shared" si="801"/>
        <v>#N/A</v>
      </c>
      <c r="BB4527">
        <f t="shared" si="804"/>
        <v>0</v>
      </c>
      <c r="BC4527">
        <f t="shared" si="802"/>
        <v>0</v>
      </c>
      <c r="BD4527" s="28">
        <f t="shared" si="803"/>
        <v>0</v>
      </c>
    </row>
    <row r="4528" spans="37:56" x14ac:dyDescent="0.25">
      <c r="AK4528">
        <v>0</v>
      </c>
      <c r="AL4528" t="e">
        <f t="shared" si="796"/>
        <v>#N/A</v>
      </c>
      <c r="AM4528" t="e">
        <f t="shared" si="797"/>
        <v>#N/A</v>
      </c>
      <c r="AN4528" t="e">
        <f t="shared" si="798"/>
        <v>#N/A</v>
      </c>
      <c r="AO4528" s="261" t="e">
        <f t="shared" si="799"/>
        <v>#N/A</v>
      </c>
      <c r="AP4528" s="261" t="e">
        <f t="shared" si="800"/>
        <v>#N/A</v>
      </c>
      <c r="AQ4528" s="261" t="e">
        <f t="shared" si="801"/>
        <v>#N/A</v>
      </c>
      <c r="BB4528">
        <f t="shared" si="804"/>
        <v>0</v>
      </c>
      <c r="BC4528">
        <f t="shared" si="802"/>
        <v>0</v>
      </c>
      <c r="BD4528" s="28">
        <f t="shared" si="803"/>
        <v>0</v>
      </c>
    </row>
    <row r="4529" spans="37:56" x14ac:dyDescent="0.25">
      <c r="AK4529">
        <v>0</v>
      </c>
      <c r="AL4529" t="e">
        <f t="shared" si="796"/>
        <v>#N/A</v>
      </c>
      <c r="AM4529" t="e">
        <f t="shared" si="797"/>
        <v>#N/A</v>
      </c>
      <c r="AN4529" t="e">
        <f t="shared" si="798"/>
        <v>#N/A</v>
      </c>
      <c r="AO4529" s="261" t="e">
        <f t="shared" si="799"/>
        <v>#N/A</v>
      </c>
      <c r="AP4529" s="261" t="e">
        <f t="shared" si="800"/>
        <v>#N/A</v>
      </c>
      <c r="AQ4529" s="261" t="e">
        <f t="shared" si="801"/>
        <v>#N/A</v>
      </c>
      <c r="BB4529">
        <f t="shared" si="804"/>
        <v>0</v>
      </c>
      <c r="BC4529">
        <f t="shared" si="802"/>
        <v>0</v>
      </c>
      <c r="BD4529" s="28">
        <f t="shared" si="803"/>
        <v>0</v>
      </c>
    </row>
    <row r="4530" spans="37:56" x14ac:dyDescent="0.25">
      <c r="AK4530">
        <v>0</v>
      </c>
      <c r="AL4530" t="e">
        <f t="shared" si="796"/>
        <v>#N/A</v>
      </c>
      <c r="AM4530" t="e">
        <f t="shared" si="797"/>
        <v>#N/A</v>
      </c>
      <c r="AN4530" t="e">
        <f t="shared" si="798"/>
        <v>#N/A</v>
      </c>
      <c r="AO4530" s="261" t="e">
        <f t="shared" si="799"/>
        <v>#N/A</v>
      </c>
      <c r="AP4530" s="261" t="e">
        <f t="shared" si="800"/>
        <v>#N/A</v>
      </c>
      <c r="AQ4530" s="261" t="e">
        <f t="shared" si="801"/>
        <v>#N/A</v>
      </c>
      <c r="BB4530">
        <f t="shared" si="804"/>
        <v>0</v>
      </c>
      <c r="BC4530">
        <f t="shared" si="802"/>
        <v>0</v>
      </c>
      <c r="BD4530" s="28">
        <f t="shared" si="803"/>
        <v>0</v>
      </c>
    </row>
    <row r="4531" spans="37:56" x14ac:dyDescent="0.25">
      <c r="AK4531">
        <v>0</v>
      </c>
      <c r="AL4531" t="e">
        <f t="shared" si="796"/>
        <v>#N/A</v>
      </c>
      <c r="AM4531" t="e">
        <f t="shared" si="797"/>
        <v>#N/A</v>
      </c>
      <c r="AN4531" t="e">
        <f t="shared" si="798"/>
        <v>#N/A</v>
      </c>
      <c r="AO4531" s="261" t="e">
        <f t="shared" si="799"/>
        <v>#N/A</v>
      </c>
      <c r="AP4531" s="261" t="e">
        <f t="shared" si="800"/>
        <v>#N/A</v>
      </c>
      <c r="AQ4531" s="261" t="e">
        <f t="shared" si="801"/>
        <v>#N/A</v>
      </c>
      <c r="BB4531">
        <f t="shared" si="804"/>
        <v>0</v>
      </c>
      <c r="BC4531">
        <f t="shared" si="802"/>
        <v>0</v>
      </c>
      <c r="BD4531" s="28">
        <f t="shared" si="803"/>
        <v>0</v>
      </c>
    </row>
    <row r="4532" spans="37:56" x14ac:dyDescent="0.25">
      <c r="AK4532">
        <v>0</v>
      </c>
      <c r="AL4532" t="e">
        <f t="shared" si="796"/>
        <v>#N/A</v>
      </c>
      <c r="AM4532" t="e">
        <f t="shared" si="797"/>
        <v>#N/A</v>
      </c>
      <c r="AN4532" t="e">
        <f t="shared" si="798"/>
        <v>#N/A</v>
      </c>
      <c r="AO4532" s="261" t="e">
        <f t="shared" si="799"/>
        <v>#N/A</v>
      </c>
      <c r="AP4532" s="261" t="e">
        <f t="shared" si="800"/>
        <v>#N/A</v>
      </c>
      <c r="AQ4532" s="261" t="e">
        <f t="shared" si="801"/>
        <v>#N/A</v>
      </c>
      <c r="BB4532">
        <f t="shared" si="804"/>
        <v>0</v>
      </c>
      <c r="BC4532">
        <f t="shared" si="802"/>
        <v>0</v>
      </c>
      <c r="BD4532" s="28">
        <f t="shared" si="803"/>
        <v>0</v>
      </c>
    </row>
    <row r="4533" spans="37:56" x14ac:dyDescent="0.25">
      <c r="AK4533">
        <v>0</v>
      </c>
      <c r="AL4533" t="e">
        <f t="shared" si="796"/>
        <v>#N/A</v>
      </c>
      <c r="AM4533" t="e">
        <f t="shared" si="797"/>
        <v>#N/A</v>
      </c>
      <c r="AN4533" t="e">
        <f t="shared" si="798"/>
        <v>#N/A</v>
      </c>
      <c r="AO4533" s="261" t="e">
        <f t="shared" si="799"/>
        <v>#N/A</v>
      </c>
      <c r="AP4533" s="261" t="e">
        <f t="shared" si="800"/>
        <v>#N/A</v>
      </c>
      <c r="AQ4533" s="261" t="e">
        <f t="shared" si="801"/>
        <v>#N/A</v>
      </c>
      <c r="BB4533">
        <f t="shared" si="804"/>
        <v>0</v>
      </c>
      <c r="BC4533">
        <f t="shared" si="802"/>
        <v>0</v>
      </c>
      <c r="BD4533" s="28">
        <f t="shared" si="803"/>
        <v>0</v>
      </c>
    </row>
    <row r="4534" spans="37:56" x14ac:dyDescent="0.25">
      <c r="AK4534">
        <v>0</v>
      </c>
      <c r="AL4534" t="e">
        <f t="shared" si="796"/>
        <v>#N/A</v>
      </c>
      <c r="AM4534" t="e">
        <f t="shared" si="797"/>
        <v>#N/A</v>
      </c>
      <c r="AN4534" t="e">
        <f t="shared" si="798"/>
        <v>#N/A</v>
      </c>
      <c r="AO4534" s="261" t="e">
        <f t="shared" si="799"/>
        <v>#N/A</v>
      </c>
      <c r="AP4534" s="261" t="e">
        <f t="shared" si="800"/>
        <v>#N/A</v>
      </c>
      <c r="AQ4534" s="261" t="e">
        <f t="shared" si="801"/>
        <v>#N/A</v>
      </c>
      <c r="BB4534">
        <f t="shared" si="804"/>
        <v>0</v>
      </c>
      <c r="BC4534">
        <f t="shared" si="802"/>
        <v>0</v>
      </c>
      <c r="BD4534" s="28">
        <f t="shared" si="803"/>
        <v>0</v>
      </c>
    </row>
    <row r="4535" spans="37:56" x14ac:dyDescent="0.25">
      <c r="AK4535">
        <v>0</v>
      </c>
      <c r="AL4535" t="e">
        <f t="shared" si="796"/>
        <v>#N/A</v>
      </c>
      <c r="AM4535" t="e">
        <f t="shared" si="797"/>
        <v>#N/A</v>
      </c>
      <c r="AN4535" t="e">
        <f t="shared" si="798"/>
        <v>#N/A</v>
      </c>
      <c r="AO4535" s="261" t="e">
        <f t="shared" si="799"/>
        <v>#N/A</v>
      </c>
      <c r="AP4535" s="261" t="e">
        <f t="shared" si="800"/>
        <v>#N/A</v>
      </c>
      <c r="AQ4535" s="261" t="e">
        <f t="shared" si="801"/>
        <v>#N/A</v>
      </c>
      <c r="BB4535">
        <f t="shared" si="804"/>
        <v>0</v>
      </c>
      <c r="BC4535">
        <f t="shared" si="802"/>
        <v>0</v>
      </c>
      <c r="BD4535" s="28">
        <f t="shared" si="803"/>
        <v>0</v>
      </c>
    </row>
    <row r="4536" spans="37:56" x14ac:dyDescent="0.25">
      <c r="AK4536">
        <v>0</v>
      </c>
      <c r="AL4536" t="e">
        <f t="shared" si="796"/>
        <v>#N/A</v>
      </c>
      <c r="AM4536" t="e">
        <f t="shared" si="797"/>
        <v>#N/A</v>
      </c>
      <c r="AN4536" t="e">
        <f t="shared" si="798"/>
        <v>#N/A</v>
      </c>
      <c r="AO4536" s="261" t="e">
        <f t="shared" si="799"/>
        <v>#N/A</v>
      </c>
      <c r="AP4536" s="261" t="e">
        <f t="shared" si="800"/>
        <v>#N/A</v>
      </c>
      <c r="AQ4536" s="261" t="e">
        <f t="shared" si="801"/>
        <v>#N/A</v>
      </c>
      <c r="BB4536">
        <f t="shared" si="804"/>
        <v>0</v>
      </c>
      <c r="BC4536">
        <f t="shared" si="802"/>
        <v>0</v>
      </c>
      <c r="BD4536" s="28">
        <f t="shared" si="803"/>
        <v>0</v>
      </c>
    </row>
    <row r="4537" spans="37:56" x14ac:dyDescent="0.25">
      <c r="AK4537">
        <v>0</v>
      </c>
      <c r="AL4537" t="e">
        <f t="shared" si="796"/>
        <v>#N/A</v>
      </c>
      <c r="AM4537" t="e">
        <f t="shared" si="797"/>
        <v>#N/A</v>
      </c>
      <c r="AN4537" t="e">
        <f t="shared" si="798"/>
        <v>#N/A</v>
      </c>
      <c r="AO4537" s="261" t="e">
        <f t="shared" si="799"/>
        <v>#N/A</v>
      </c>
      <c r="AP4537" s="261" t="e">
        <f t="shared" si="800"/>
        <v>#N/A</v>
      </c>
      <c r="AQ4537" s="261" t="e">
        <f t="shared" si="801"/>
        <v>#N/A</v>
      </c>
      <c r="BB4537">
        <f t="shared" si="804"/>
        <v>0</v>
      </c>
      <c r="BC4537">
        <f t="shared" si="802"/>
        <v>0</v>
      </c>
      <c r="BD4537" s="28">
        <f t="shared" si="803"/>
        <v>0</v>
      </c>
    </row>
    <row r="4538" spans="37:56" x14ac:dyDescent="0.25">
      <c r="AK4538">
        <v>0</v>
      </c>
      <c r="AL4538" t="e">
        <f t="shared" si="796"/>
        <v>#N/A</v>
      </c>
      <c r="AM4538" t="e">
        <f t="shared" si="797"/>
        <v>#N/A</v>
      </c>
      <c r="AN4538" t="e">
        <f t="shared" si="798"/>
        <v>#N/A</v>
      </c>
      <c r="AO4538" s="261" t="e">
        <f t="shared" si="799"/>
        <v>#N/A</v>
      </c>
      <c r="AP4538" s="261" t="e">
        <f t="shared" si="800"/>
        <v>#N/A</v>
      </c>
      <c r="AQ4538" s="261" t="e">
        <f t="shared" si="801"/>
        <v>#N/A</v>
      </c>
      <c r="BB4538">
        <f t="shared" si="804"/>
        <v>0</v>
      </c>
      <c r="BC4538">
        <f t="shared" si="802"/>
        <v>0</v>
      </c>
      <c r="BD4538" s="28">
        <f t="shared" si="803"/>
        <v>0</v>
      </c>
    </row>
    <row r="4539" spans="37:56" x14ac:dyDescent="0.25">
      <c r="AK4539">
        <v>0</v>
      </c>
      <c r="AL4539" t="e">
        <f t="shared" si="796"/>
        <v>#N/A</v>
      </c>
      <c r="AM4539" t="e">
        <f t="shared" si="797"/>
        <v>#N/A</v>
      </c>
      <c r="AN4539" t="e">
        <f t="shared" si="798"/>
        <v>#N/A</v>
      </c>
      <c r="AO4539" s="261" t="e">
        <f t="shared" si="799"/>
        <v>#N/A</v>
      </c>
      <c r="AP4539" s="261" t="e">
        <f t="shared" si="800"/>
        <v>#N/A</v>
      </c>
      <c r="AQ4539" s="261" t="e">
        <f t="shared" si="801"/>
        <v>#N/A</v>
      </c>
      <c r="BB4539">
        <f t="shared" si="804"/>
        <v>0</v>
      </c>
      <c r="BC4539">
        <f t="shared" si="802"/>
        <v>0</v>
      </c>
      <c r="BD4539" s="28">
        <f t="shared" si="803"/>
        <v>0</v>
      </c>
    </row>
    <row r="4540" spans="37:56" x14ac:dyDescent="0.25">
      <c r="AK4540">
        <v>0</v>
      </c>
      <c r="AL4540" t="e">
        <f t="shared" si="796"/>
        <v>#N/A</v>
      </c>
      <c r="AM4540" t="e">
        <f t="shared" si="797"/>
        <v>#N/A</v>
      </c>
      <c r="AN4540" t="e">
        <f t="shared" si="798"/>
        <v>#N/A</v>
      </c>
      <c r="AO4540" s="261" t="e">
        <f t="shared" si="799"/>
        <v>#N/A</v>
      </c>
      <c r="AP4540" s="261" t="e">
        <f t="shared" si="800"/>
        <v>#N/A</v>
      </c>
      <c r="AQ4540" s="261" t="e">
        <f t="shared" si="801"/>
        <v>#N/A</v>
      </c>
      <c r="BB4540">
        <f t="shared" si="804"/>
        <v>0</v>
      </c>
      <c r="BC4540">
        <f t="shared" si="802"/>
        <v>0</v>
      </c>
      <c r="BD4540" s="28">
        <f t="shared" si="803"/>
        <v>0</v>
      </c>
    </row>
    <row r="4541" spans="37:56" x14ac:dyDescent="0.25">
      <c r="AK4541">
        <v>0</v>
      </c>
      <c r="AL4541" t="e">
        <f t="shared" si="796"/>
        <v>#N/A</v>
      </c>
      <c r="AM4541" t="e">
        <f t="shared" si="797"/>
        <v>#N/A</v>
      </c>
      <c r="AN4541" t="e">
        <f t="shared" si="798"/>
        <v>#N/A</v>
      </c>
      <c r="AO4541" s="261" t="e">
        <f t="shared" si="799"/>
        <v>#N/A</v>
      </c>
      <c r="AP4541" s="261" t="e">
        <f t="shared" si="800"/>
        <v>#N/A</v>
      </c>
      <c r="AQ4541" s="261" t="e">
        <f t="shared" si="801"/>
        <v>#N/A</v>
      </c>
      <c r="BB4541">
        <f t="shared" si="804"/>
        <v>0</v>
      </c>
      <c r="BC4541">
        <f t="shared" si="802"/>
        <v>0</v>
      </c>
      <c r="BD4541" s="28">
        <f t="shared" si="803"/>
        <v>0</v>
      </c>
    </row>
    <row r="4542" spans="37:56" x14ac:dyDescent="0.25">
      <c r="AK4542">
        <v>0</v>
      </c>
      <c r="AL4542" t="e">
        <f t="shared" si="796"/>
        <v>#N/A</v>
      </c>
      <c r="AM4542" t="e">
        <f t="shared" si="797"/>
        <v>#N/A</v>
      </c>
      <c r="AN4542" t="e">
        <f t="shared" si="798"/>
        <v>#N/A</v>
      </c>
      <c r="AO4542" s="261" t="e">
        <f t="shared" si="799"/>
        <v>#N/A</v>
      </c>
      <c r="AP4542" s="261" t="e">
        <f t="shared" si="800"/>
        <v>#N/A</v>
      </c>
      <c r="AQ4542" s="261" t="e">
        <f t="shared" si="801"/>
        <v>#N/A</v>
      </c>
      <c r="BB4542">
        <f t="shared" si="804"/>
        <v>0</v>
      </c>
      <c r="BC4542">
        <f t="shared" si="802"/>
        <v>0</v>
      </c>
      <c r="BD4542" s="28">
        <f t="shared" si="803"/>
        <v>0</v>
      </c>
    </row>
    <row r="4543" spans="37:56" x14ac:dyDescent="0.25">
      <c r="AK4543">
        <v>0</v>
      </c>
      <c r="AL4543" t="e">
        <f t="shared" si="796"/>
        <v>#N/A</v>
      </c>
      <c r="AM4543" t="e">
        <f t="shared" si="797"/>
        <v>#N/A</v>
      </c>
      <c r="AN4543" t="e">
        <f t="shared" si="798"/>
        <v>#N/A</v>
      </c>
      <c r="AO4543" s="261" t="e">
        <f t="shared" si="799"/>
        <v>#N/A</v>
      </c>
      <c r="AP4543" s="261" t="e">
        <f t="shared" si="800"/>
        <v>#N/A</v>
      </c>
      <c r="AQ4543" s="261" t="e">
        <f t="shared" si="801"/>
        <v>#N/A</v>
      </c>
      <c r="BB4543">
        <f t="shared" si="804"/>
        <v>0</v>
      </c>
      <c r="BC4543">
        <f t="shared" si="802"/>
        <v>0</v>
      </c>
      <c r="BD4543" s="28">
        <f t="shared" si="803"/>
        <v>0</v>
      </c>
    </row>
    <row r="4544" spans="37:56" x14ac:dyDescent="0.25">
      <c r="AK4544">
        <v>0</v>
      </c>
      <c r="AL4544" t="e">
        <f t="shared" si="796"/>
        <v>#N/A</v>
      </c>
      <c r="AM4544" t="e">
        <f t="shared" si="797"/>
        <v>#N/A</v>
      </c>
      <c r="AN4544" t="e">
        <f t="shared" si="798"/>
        <v>#N/A</v>
      </c>
      <c r="AO4544" s="261" t="e">
        <f t="shared" si="799"/>
        <v>#N/A</v>
      </c>
      <c r="AP4544" s="261" t="e">
        <f t="shared" si="800"/>
        <v>#N/A</v>
      </c>
      <c r="AQ4544" s="261" t="e">
        <f t="shared" si="801"/>
        <v>#N/A</v>
      </c>
      <c r="BB4544">
        <f t="shared" si="804"/>
        <v>0</v>
      </c>
      <c r="BC4544">
        <f t="shared" si="802"/>
        <v>0</v>
      </c>
      <c r="BD4544" s="28">
        <f t="shared" si="803"/>
        <v>0</v>
      </c>
    </row>
    <row r="4545" spans="37:56" x14ac:dyDescent="0.25">
      <c r="AK4545">
        <v>0</v>
      </c>
      <c r="AL4545" t="e">
        <f t="shared" si="796"/>
        <v>#N/A</v>
      </c>
      <c r="AM4545" t="e">
        <f t="shared" si="797"/>
        <v>#N/A</v>
      </c>
      <c r="AN4545" t="e">
        <f t="shared" si="798"/>
        <v>#N/A</v>
      </c>
      <c r="AO4545" s="261" t="e">
        <f t="shared" si="799"/>
        <v>#N/A</v>
      </c>
      <c r="AP4545" s="261" t="e">
        <f t="shared" si="800"/>
        <v>#N/A</v>
      </c>
      <c r="AQ4545" s="261" t="e">
        <f t="shared" si="801"/>
        <v>#N/A</v>
      </c>
      <c r="BB4545">
        <f t="shared" si="804"/>
        <v>0</v>
      </c>
      <c r="BC4545">
        <f t="shared" si="802"/>
        <v>0</v>
      </c>
      <c r="BD4545" s="28">
        <f t="shared" si="803"/>
        <v>0</v>
      </c>
    </row>
    <row r="4546" spans="37:56" x14ac:dyDescent="0.25">
      <c r="AK4546">
        <v>0</v>
      </c>
      <c r="AL4546" t="e">
        <f t="shared" si="796"/>
        <v>#N/A</v>
      </c>
      <c r="AM4546" t="e">
        <f t="shared" si="797"/>
        <v>#N/A</v>
      </c>
      <c r="AN4546" t="e">
        <f t="shared" si="798"/>
        <v>#N/A</v>
      </c>
      <c r="AO4546" s="261" t="e">
        <f t="shared" si="799"/>
        <v>#N/A</v>
      </c>
      <c r="AP4546" s="261" t="e">
        <f t="shared" si="800"/>
        <v>#N/A</v>
      </c>
      <c r="AQ4546" s="261" t="e">
        <f t="shared" si="801"/>
        <v>#N/A</v>
      </c>
      <c r="BB4546">
        <f t="shared" si="804"/>
        <v>0</v>
      </c>
      <c r="BC4546">
        <f t="shared" si="802"/>
        <v>0</v>
      </c>
      <c r="BD4546" s="28">
        <f t="shared" si="803"/>
        <v>0</v>
      </c>
    </row>
    <row r="4547" spans="37:56" x14ac:dyDescent="0.25">
      <c r="AK4547">
        <v>0</v>
      </c>
      <c r="AL4547" t="e">
        <f t="shared" ref="AL4547:AL4610" si="805">_xlfn.XLOOKUP(AK4547,A:A,F:F)</f>
        <v>#N/A</v>
      </c>
      <c r="AM4547" t="e">
        <f t="shared" ref="AM4547:AM4610" si="806">_xlfn.XLOOKUP(AK4547,A:A,J:J)</f>
        <v>#N/A</v>
      </c>
      <c r="AN4547" t="e">
        <f t="shared" ref="AN4547:AN4610" si="807">_xlfn.XLOOKUP(AK4547,A:A,M:M)+_xlfn.XLOOKUP(AK4547,A:A,N:N)</f>
        <v>#N/A</v>
      </c>
      <c r="AO4547" s="261" t="e">
        <f t="shared" ref="AO4547:AO4610" si="808">_xlfn.XLOOKUP(AK4547,A:A,AG:AG)</f>
        <v>#N/A</v>
      </c>
      <c r="AP4547" s="261" t="e">
        <f t="shared" ref="AP4547:AP4610" si="809">_xlfn.XLOOKUP(AK4547,A:A,AD:AD)</f>
        <v>#N/A</v>
      </c>
      <c r="AQ4547" s="261" t="e">
        <f t="shared" ref="AQ4547:AQ4610" si="810">_xlfn.XLOOKUP(AK4547,A:A,AE:AE)</f>
        <v>#N/A</v>
      </c>
      <c r="BB4547">
        <f t="shared" si="804"/>
        <v>0</v>
      </c>
      <c r="BC4547">
        <f t="shared" ref="BC4547:BC4610" si="811">_xlfn.XLOOKUP(BA4547,A:A,J:J)</f>
        <v>0</v>
      </c>
      <c r="BD4547" s="28">
        <f t="shared" ref="BD4547:BD4610" si="812">_xlfn.XLOOKUP(BA4547,A:A,M:M)+_xlfn.XLOOKUP(BA4547,A:A,N:N)</f>
        <v>0</v>
      </c>
    </row>
    <row r="4548" spans="37:56" x14ac:dyDescent="0.25">
      <c r="AK4548">
        <v>0</v>
      </c>
      <c r="AL4548" t="e">
        <f t="shared" si="805"/>
        <v>#N/A</v>
      </c>
      <c r="AM4548" t="e">
        <f t="shared" si="806"/>
        <v>#N/A</v>
      </c>
      <c r="AN4548" t="e">
        <f t="shared" si="807"/>
        <v>#N/A</v>
      </c>
      <c r="AO4548" s="261" t="e">
        <f t="shared" si="808"/>
        <v>#N/A</v>
      </c>
      <c r="AP4548" s="261" t="e">
        <f t="shared" si="809"/>
        <v>#N/A</v>
      </c>
      <c r="AQ4548" s="261" t="e">
        <f t="shared" si="810"/>
        <v>#N/A</v>
      </c>
      <c r="BB4548">
        <f t="shared" si="804"/>
        <v>0</v>
      </c>
      <c r="BC4548">
        <f t="shared" si="811"/>
        <v>0</v>
      </c>
      <c r="BD4548" s="28">
        <f t="shared" si="812"/>
        <v>0</v>
      </c>
    </row>
    <row r="4549" spans="37:56" x14ac:dyDescent="0.25">
      <c r="AK4549">
        <v>0</v>
      </c>
      <c r="AL4549" t="e">
        <f t="shared" si="805"/>
        <v>#N/A</v>
      </c>
      <c r="AM4549" t="e">
        <f t="shared" si="806"/>
        <v>#N/A</v>
      </c>
      <c r="AN4549" t="e">
        <f t="shared" si="807"/>
        <v>#N/A</v>
      </c>
      <c r="AO4549" s="261" t="e">
        <f t="shared" si="808"/>
        <v>#N/A</v>
      </c>
      <c r="AP4549" s="261" t="e">
        <f t="shared" si="809"/>
        <v>#N/A</v>
      </c>
      <c r="AQ4549" s="261" t="e">
        <f t="shared" si="810"/>
        <v>#N/A</v>
      </c>
      <c r="BB4549">
        <f t="shared" si="804"/>
        <v>0</v>
      </c>
      <c r="BC4549">
        <f t="shared" si="811"/>
        <v>0</v>
      </c>
      <c r="BD4549" s="28">
        <f t="shared" si="812"/>
        <v>0</v>
      </c>
    </row>
    <row r="4550" spans="37:56" x14ac:dyDescent="0.25">
      <c r="AK4550">
        <v>0</v>
      </c>
      <c r="AL4550" t="e">
        <f t="shared" si="805"/>
        <v>#N/A</v>
      </c>
      <c r="AM4550" t="e">
        <f t="shared" si="806"/>
        <v>#N/A</v>
      </c>
      <c r="AN4550" t="e">
        <f t="shared" si="807"/>
        <v>#N/A</v>
      </c>
      <c r="AO4550" s="261" t="e">
        <f t="shared" si="808"/>
        <v>#N/A</v>
      </c>
      <c r="AP4550" s="261" t="e">
        <f t="shared" si="809"/>
        <v>#N/A</v>
      </c>
      <c r="AQ4550" s="261" t="e">
        <f t="shared" si="810"/>
        <v>#N/A</v>
      </c>
      <c r="BB4550">
        <f t="shared" ref="BB4550:BB4613" si="813">_xlfn.XLOOKUP(BA4550,A:A,E:E)</f>
        <v>0</v>
      </c>
      <c r="BC4550">
        <f t="shared" si="811"/>
        <v>0</v>
      </c>
      <c r="BD4550" s="28">
        <f t="shared" si="812"/>
        <v>0</v>
      </c>
    </row>
    <row r="4551" spans="37:56" x14ac:dyDescent="0.25">
      <c r="AK4551">
        <v>0</v>
      </c>
      <c r="AL4551" t="e">
        <f t="shared" si="805"/>
        <v>#N/A</v>
      </c>
      <c r="AM4551" t="e">
        <f t="shared" si="806"/>
        <v>#N/A</v>
      </c>
      <c r="AN4551" t="e">
        <f t="shared" si="807"/>
        <v>#N/A</v>
      </c>
      <c r="AO4551" s="261" t="e">
        <f t="shared" si="808"/>
        <v>#N/A</v>
      </c>
      <c r="AP4551" s="261" t="e">
        <f t="shared" si="809"/>
        <v>#N/A</v>
      </c>
      <c r="AQ4551" s="261" t="e">
        <f t="shared" si="810"/>
        <v>#N/A</v>
      </c>
      <c r="BB4551">
        <f t="shared" si="813"/>
        <v>0</v>
      </c>
      <c r="BC4551">
        <f t="shared" si="811"/>
        <v>0</v>
      </c>
      <c r="BD4551" s="28">
        <f t="shared" si="812"/>
        <v>0</v>
      </c>
    </row>
    <row r="4552" spans="37:56" x14ac:dyDescent="0.25">
      <c r="AK4552">
        <v>0</v>
      </c>
      <c r="AL4552" t="e">
        <f t="shared" si="805"/>
        <v>#N/A</v>
      </c>
      <c r="AM4552" t="e">
        <f t="shared" si="806"/>
        <v>#N/A</v>
      </c>
      <c r="AN4552" t="e">
        <f t="shared" si="807"/>
        <v>#N/A</v>
      </c>
      <c r="AO4552" s="261" t="e">
        <f t="shared" si="808"/>
        <v>#N/A</v>
      </c>
      <c r="AP4552" s="261" t="e">
        <f t="shared" si="809"/>
        <v>#N/A</v>
      </c>
      <c r="AQ4552" s="261" t="e">
        <f t="shared" si="810"/>
        <v>#N/A</v>
      </c>
      <c r="BB4552">
        <f t="shared" si="813"/>
        <v>0</v>
      </c>
      <c r="BC4552">
        <f t="shared" si="811"/>
        <v>0</v>
      </c>
      <c r="BD4552" s="28">
        <f t="shared" si="812"/>
        <v>0</v>
      </c>
    </row>
    <row r="4553" spans="37:56" x14ac:dyDescent="0.25">
      <c r="AK4553">
        <v>0</v>
      </c>
      <c r="AL4553" t="e">
        <f t="shared" si="805"/>
        <v>#N/A</v>
      </c>
      <c r="AM4553" t="e">
        <f t="shared" si="806"/>
        <v>#N/A</v>
      </c>
      <c r="AN4553" t="e">
        <f t="shared" si="807"/>
        <v>#N/A</v>
      </c>
      <c r="AO4553" s="261" t="e">
        <f t="shared" si="808"/>
        <v>#N/A</v>
      </c>
      <c r="AP4553" s="261" t="e">
        <f t="shared" si="809"/>
        <v>#N/A</v>
      </c>
      <c r="AQ4553" s="261" t="e">
        <f t="shared" si="810"/>
        <v>#N/A</v>
      </c>
      <c r="BB4553">
        <f t="shared" si="813"/>
        <v>0</v>
      </c>
      <c r="BC4553">
        <f t="shared" si="811"/>
        <v>0</v>
      </c>
      <c r="BD4553" s="28">
        <f t="shared" si="812"/>
        <v>0</v>
      </c>
    </row>
    <row r="4554" spans="37:56" x14ac:dyDescent="0.25">
      <c r="AK4554">
        <v>0</v>
      </c>
      <c r="AL4554" t="e">
        <f t="shared" si="805"/>
        <v>#N/A</v>
      </c>
      <c r="AM4554" t="e">
        <f t="shared" si="806"/>
        <v>#N/A</v>
      </c>
      <c r="AN4554" t="e">
        <f t="shared" si="807"/>
        <v>#N/A</v>
      </c>
      <c r="AO4554" s="261" t="e">
        <f t="shared" si="808"/>
        <v>#N/A</v>
      </c>
      <c r="AP4554" s="261" t="e">
        <f t="shared" si="809"/>
        <v>#N/A</v>
      </c>
      <c r="AQ4554" s="261" t="e">
        <f t="shared" si="810"/>
        <v>#N/A</v>
      </c>
      <c r="BB4554">
        <f t="shared" si="813"/>
        <v>0</v>
      </c>
      <c r="BC4554">
        <f t="shared" si="811"/>
        <v>0</v>
      </c>
      <c r="BD4554" s="28">
        <f t="shared" si="812"/>
        <v>0</v>
      </c>
    </row>
    <row r="4555" spans="37:56" x14ac:dyDescent="0.25">
      <c r="AK4555">
        <v>0</v>
      </c>
      <c r="AL4555" t="e">
        <f t="shared" si="805"/>
        <v>#N/A</v>
      </c>
      <c r="AM4555" t="e">
        <f t="shared" si="806"/>
        <v>#N/A</v>
      </c>
      <c r="AN4555" t="e">
        <f t="shared" si="807"/>
        <v>#N/A</v>
      </c>
      <c r="AO4555" s="261" t="e">
        <f t="shared" si="808"/>
        <v>#N/A</v>
      </c>
      <c r="AP4555" s="261" t="e">
        <f t="shared" si="809"/>
        <v>#N/A</v>
      </c>
      <c r="AQ4555" s="261" t="e">
        <f t="shared" si="810"/>
        <v>#N/A</v>
      </c>
      <c r="BB4555">
        <f t="shared" si="813"/>
        <v>0</v>
      </c>
      <c r="BC4555">
        <f t="shared" si="811"/>
        <v>0</v>
      </c>
      <c r="BD4555" s="28">
        <f t="shared" si="812"/>
        <v>0</v>
      </c>
    </row>
    <row r="4556" spans="37:56" x14ac:dyDescent="0.25">
      <c r="AK4556">
        <v>0</v>
      </c>
      <c r="AL4556" t="e">
        <f t="shared" si="805"/>
        <v>#N/A</v>
      </c>
      <c r="AM4556" t="e">
        <f t="shared" si="806"/>
        <v>#N/A</v>
      </c>
      <c r="AN4556" t="e">
        <f t="shared" si="807"/>
        <v>#N/A</v>
      </c>
      <c r="AO4556" s="261" t="e">
        <f t="shared" si="808"/>
        <v>#N/A</v>
      </c>
      <c r="AP4556" s="261" t="e">
        <f t="shared" si="809"/>
        <v>#N/A</v>
      </c>
      <c r="AQ4556" s="261" t="e">
        <f t="shared" si="810"/>
        <v>#N/A</v>
      </c>
      <c r="BB4556">
        <f t="shared" si="813"/>
        <v>0</v>
      </c>
      <c r="BC4556">
        <f t="shared" si="811"/>
        <v>0</v>
      </c>
      <c r="BD4556" s="28">
        <f t="shared" si="812"/>
        <v>0</v>
      </c>
    </row>
    <row r="4557" spans="37:56" x14ac:dyDescent="0.25">
      <c r="AK4557">
        <v>0</v>
      </c>
      <c r="AL4557" t="e">
        <f t="shared" si="805"/>
        <v>#N/A</v>
      </c>
      <c r="AM4557" t="e">
        <f t="shared" si="806"/>
        <v>#N/A</v>
      </c>
      <c r="AN4557" t="e">
        <f t="shared" si="807"/>
        <v>#N/A</v>
      </c>
      <c r="AO4557" s="261" t="e">
        <f t="shared" si="808"/>
        <v>#N/A</v>
      </c>
      <c r="AP4557" s="261" t="e">
        <f t="shared" si="809"/>
        <v>#N/A</v>
      </c>
      <c r="AQ4557" s="261" t="e">
        <f t="shared" si="810"/>
        <v>#N/A</v>
      </c>
      <c r="BB4557">
        <f t="shared" si="813"/>
        <v>0</v>
      </c>
      <c r="BC4557">
        <f t="shared" si="811"/>
        <v>0</v>
      </c>
      <c r="BD4557" s="28">
        <f t="shared" si="812"/>
        <v>0</v>
      </c>
    </row>
    <row r="4558" spans="37:56" x14ac:dyDescent="0.25">
      <c r="AK4558">
        <v>0</v>
      </c>
      <c r="AL4558" t="e">
        <f t="shared" si="805"/>
        <v>#N/A</v>
      </c>
      <c r="AM4558" t="e">
        <f t="shared" si="806"/>
        <v>#N/A</v>
      </c>
      <c r="AN4558" t="e">
        <f t="shared" si="807"/>
        <v>#N/A</v>
      </c>
      <c r="AO4558" s="261" t="e">
        <f t="shared" si="808"/>
        <v>#N/A</v>
      </c>
      <c r="AP4558" s="261" t="e">
        <f t="shared" si="809"/>
        <v>#N/A</v>
      </c>
      <c r="AQ4558" s="261" t="e">
        <f t="shared" si="810"/>
        <v>#N/A</v>
      </c>
      <c r="BB4558">
        <f t="shared" si="813"/>
        <v>0</v>
      </c>
      <c r="BC4558">
        <f t="shared" si="811"/>
        <v>0</v>
      </c>
      <c r="BD4558" s="28">
        <f t="shared" si="812"/>
        <v>0</v>
      </c>
    </row>
    <row r="4559" spans="37:56" x14ac:dyDescent="0.25">
      <c r="AK4559">
        <v>0</v>
      </c>
      <c r="AL4559" t="e">
        <f t="shared" si="805"/>
        <v>#N/A</v>
      </c>
      <c r="AM4559" t="e">
        <f t="shared" si="806"/>
        <v>#N/A</v>
      </c>
      <c r="AN4559" t="e">
        <f t="shared" si="807"/>
        <v>#N/A</v>
      </c>
      <c r="AO4559" s="261" t="e">
        <f t="shared" si="808"/>
        <v>#N/A</v>
      </c>
      <c r="AP4559" s="261" t="e">
        <f t="shared" si="809"/>
        <v>#N/A</v>
      </c>
      <c r="AQ4559" s="261" t="e">
        <f t="shared" si="810"/>
        <v>#N/A</v>
      </c>
      <c r="BB4559">
        <f t="shared" si="813"/>
        <v>0</v>
      </c>
      <c r="BC4559">
        <f t="shared" si="811"/>
        <v>0</v>
      </c>
      <c r="BD4559" s="28">
        <f t="shared" si="812"/>
        <v>0</v>
      </c>
    </row>
    <row r="4560" spans="37:56" x14ac:dyDescent="0.25">
      <c r="AK4560">
        <v>0</v>
      </c>
      <c r="AL4560" t="e">
        <f t="shared" si="805"/>
        <v>#N/A</v>
      </c>
      <c r="AM4560" t="e">
        <f t="shared" si="806"/>
        <v>#N/A</v>
      </c>
      <c r="AN4560" t="e">
        <f t="shared" si="807"/>
        <v>#N/A</v>
      </c>
      <c r="AO4560" s="261" t="e">
        <f t="shared" si="808"/>
        <v>#N/A</v>
      </c>
      <c r="AP4560" s="261" t="e">
        <f t="shared" si="809"/>
        <v>#N/A</v>
      </c>
      <c r="AQ4560" s="261" t="e">
        <f t="shared" si="810"/>
        <v>#N/A</v>
      </c>
      <c r="BB4560">
        <f t="shared" si="813"/>
        <v>0</v>
      </c>
      <c r="BC4560">
        <f t="shared" si="811"/>
        <v>0</v>
      </c>
      <c r="BD4560" s="28">
        <f t="shared" si="812"/>
        <v>0</v>
      </c>
    </row>
    <row r="4561" spans="37:56" x14ac:dyDescent="0.25">
      <c r="AK4561">
        <v>0</v>
      </c>
      <c r="AL4561" t="e">
        <f t="shared" si="805"/>
        <v>#N/A</v>
      </c>
      <c r="AM4561" t="e">
        <f t="shared" si="806"/>
        <v>#N/A</v>
      </c>
      <c r="AN4561" t="e">
        <f t="shared" si="807"/>
        <v>#N/A</v>
      </c>
      <c r="AO4561" s="261" t="e">
        <f t="shared" si="808"/>
        <v>#N/A</v>
      </c>
      <c r="AP4561" s="261" t="e">
        <f t="shared" si="809"/>
        <v>#N/A</v>
      </c>
      <c r="AQ4561" s="261" t="e">
        <f t="shared" si="810"/>
        <v>#N/A</v>
      </c>
      <c r="BB4561">
        <f t="shared" si="813"/>
        <v>0</v>
      </c>
      <c r="BC4561">
        <f t="shared" si="811"/>
        <v>0</v>
      </c>
      <c r="BD4561" s="28">
        <f t="shared" si="812"/>
        <v>0</v>
      </c>
    </row>
    <row r="4562" spans="37:56" x14ac:dyDescent="0.25">
      <c r="AK4562">
        <v>0</v>
      </c>
      <c r="AL4562" t="e">
        <f t="shared" si="805"/>
        <v>#N/A</v>
      </c>
      <c r="AM4562" t="e">
        <f t="shared" si="806"/>
        <v>#N/A</v>
      </c>
      <c r="AN4562" t="e">
        <f t="shared" si="807"/>
        <v>#N/A</v>
      </c>
      <c r="AO4562" s="261" t="e">
        <f t="shared" si="808"/>
        <v>#N/A</v>
      </c>
      <c r="AP4562" s="261" t="e">
        <f t="shared" si="809"/>
        <v>#N/A</v>
      </c>
      <c r="AQ4562" s="261" t="e">
        <f t="shared" si="810"/>
        <v>#N/A</v>
      </c>
      <c r="BB4562">
        <f t="shared" si="813"/>
        <v>0</v>
      </c>
      <c r="BC4562">
        <f t="shared" si="811"/>
        <v>0</v>
      </c>
      <c r="BD4562" s="28">
        <f t="shared" si="812"/>
        <v>0</v>
      </c>
    </row>
    <row r="4563" spans="37:56" x14ac:dyDescent="0.25">
      <c r="AK4563">
        <v>0</v>
      </c>
      <c r="AL4563" t="e">
        <f t="shared" si="805"/>
        <v>#N/A</v>
      </c>
      <c r="AM4563" t="e">
        <f t="shared" si="806"/>
        <v>#N/A</v>
      </c>
      <c r="AN4563" t="e">
        <f t="shared" si="807"/>
        <v>#N/A</v>
      </c>
      <c r="AO4563" s="261" t="e">
        <f t="shared" si="808"/>
        <v>#N/A</v>
      </c>
      <c r="AP4563" s="261" t="e">
        <f t="shared" si="809"/>
        <v>#N/A</v>
      </c>
      <c r="AQ4563" s="261" t="e">
        <f t="shared" si="810"/>
        <v>#N/A</v>
      </c>
      <c r="BB4563">
        <f t="shared" si="813"/>
        <v>0</v>
      </c>
      <c r="BC4563">
        <f t="shared" si="811"/>
        <v>0</v>
      </c>
      <c r="BD4563" s="28">
        <f t="shared" si="812"/>
        <v>0</v>
      </c>
    </row>
    <row r="4564" spans="37:56" x14ac:dyDescent="0.25">
      <c r="AK4564">
        <v>0</v>
      </c>
      <c r="AL4564" t="e">
        <f t="shared" si="805"/>
        <v>#N/A</v>
      </c>
      <c r="AM4564" t="e">
        <f t="shared" si="806"/>
        <v>#N/A</v>
      </c>
      <c r="AN4564" t="e">
        <f t="shared" si="807"/>
        <v>#N/A</v>
      </c>
      <c r="AO4564" s="261" t="e">
        <f t="shared" si="808"/>
        <v>#N/A</v>
      </c>
      <c r="AP4564" s="261" t="e">
        <f t="shared" si="809"/>
        <v>#N/A</v>
      </c>
      <c r="AQ4564" s="261" t="e">
        <f t="shared" si="810"/>
        <v>#N/A</v>
      </c>
      <c r="BB4564">
        <f t="shared" si="813"/>
        <v>0</v>
      </c>
      <c r="BC4564">
        <f t="shared" si="811"/>
        <v>0</v>
      </c>
      <c r="BD4564" s="28">
        <f t="shared" si="812"/>
        <v>0</v>
      </c>
    </row>
    <row r="4565" spans="37:56" x14ac:dyDescent="0.25">
      <c r="AK4565">
        <v>0</v>
      </c>
      <c r="AL4565" t="e">
        <f t="shared" si="805"/>
        <v>#N/A</v>
      </c>
      <c r="AM4565" t="e">
        <f t="shared" si="806"/>
        <v>#N/A</v>
      </c>
      <c r="AN4565" t="e">
        <f t="shared" si="807"/>
        <v>#N/A</v>
      </c>
      <c r="AO4565" s="261" t="e">
        <f t="shared" si="808"/>
        <v>#N/A</v>
      </c>
      <c r="AP4565" s="261" t="e">
        <f t="shared" si="809"/>
        <v>#N/A</v>
      </c>
      <c r="AQ4565" s="261" t="e">
        <f t="shared" si="810"/>
        <v>#N/A</v>
      </c>
      <c r="BB4565">
        <f t="shared" si="813"/>
        <v>0</v>
      </c>
      <c r="BC4565">
        <f t="shared" si="811"/>
        <v>0</v>
      </c>
      <c r="BD4565" s="28">
        <f t="shared" si="812"/>
        <v>0</v>
      </c>
    </row>
    <row r="4566" spans="37:56" x14ac:dyDescent="0.25">
      <c r="AK4566">
        <v>0</v>
      </c>
      <c r="AL4566" t="e">
        <f t="shared" si="805"/>
        <v>#N/A</v>
      </c>
      <c r="AM4566" t="e">
        <f t="shared" si="806"/>
        <v>#N/A</v>
      </c>
      <c r="AN4566" t="e">
        <f t="shared" si="807"/>
        <v>#N/A</v>
      </c>
      <c r="AO4566" s="261" t="e">
        <f t="shared" si="808"/>
        <v>#N/A</v>
      </c>
      <c r="AP4566" s="261" t="e">
        <f t="shared" si="809"/>
        <v>#N/A</v>
      </c>
      <c r="AQ4566" s="261" t="e">
        <f t="shared" si="810"/>
        <v>#N/A</v>
      </c>
      <c r="BB4566">
        <f t="shared" si="813"/>
        <v>0</v>
      </c>
      <c r="BC4566">
        <f t="shared" si="811"/>
        <v>0</v>
      </c>
      <c r="BD4566" s="28">
        <f t="shared" si="812"/>
        <v>0</v>
      </c>
    </row>
    <row r="4567" spans="37:56" x14ac:dyDescent="0.25">
      <c r="AK4567">
        <v>0</v>
      </c>
      <c r="AL4567" t="e">
        <f t="shared" si="805"/>
        <v>#N/A</v>
      </c>
      <c r="AM4567" t="e">
        <f t="shared" si="806"/>
        <v>#N/A</v>
      </c>
      <c r="AN4567" t="e">
        <f t="shared" si="807"/>
        <v>#N/A</v>
      </c>
      <c r="AO4567" s="261" t="e">
        <f t="shared" si="808"/>
        <v>#N/A</v>
      </c>
      <c r="AP4567" s="261" t="e">
        <f t="shared" si="809"/>
        <v>#N/A</v>
      </c>
      <c r="AQ4567" s="261" t="e">
        <f t="shared" si="810"/>
        <v>#N/A</v>
      </c>
      <c r="BB4567">
        <f t="shared" si="813"/>
        <v>0</v>
      </c>
      <c r="BC4567">
        <f t="shared" si="811"/>
        <v>0</v>
      </c>
      <c r="BD4567" s="28">
        <f t="shared" si="812"/>
        <v>0</v>
      </c>
    </row>
    <row r="4568" spans="37:56" x14ac:dyDescent="0.25">
      <c r="AK4568">
        <v>0</v>
      </c>
      <c r="AL4568" t="e">
        <f t="shared" si="805"/>
        <v>#N/A</v>
      </c>
      <c r="AM4568" t="e">
        <f t="shared" si="806"/>
        <v>#N/A</v>
      </c>
      <c r="AN4568" t="e">
        <f t="shared" si="807"/>
        <v>#N/A</v>
      </c>
      <c r="AO4568" s="261" t="e">
        <f t="shared" si="808"/>
        <v>#N/A</v>
      </c>
      <c r="AP4568" s="261" t="e">
        <f t="shared" si="809"/>
        <v>#N/A</v>
      </c>
      <c r="AQ4568" s="261" t="e">
        <f t="shared" si="810"/>
        <v>#N/A</v>
      </c>
      <c r="BB4568">
        <f t="shared" si="813"/>
        <v>0</v>
      </c>
      <c r="BC4568">
        <f t="shared" si="811"/>
        <v>0</v>
      </c>
      <c r="BD4568" s="28">
        <f t="shared" si="812"/>
        <v>0</v>
      </c>
    </row>
    <row r="4569" spans="37:56" x14ac:dyDescent="0.25">
      <c r="AK4569">
        <v>0</v>
      </c>
      <c r="AL4569" t="e">
        <f t="shared" si="805"/>
        <v>#N/A</v>
      </c>
      <c r="AM4569" t="e">
        <f t="shared" si="806"/>
        <v>#N/A</v>
      </c>
      <c r="AN4569" t="e">
        <f t="shared" si="807"/>
        <v>#N/A</v>
      </c>
      <c r="AO4569" s="261" t="e">
        <f t="shared" si="808"/>
        <v>#N/A</v>
      </c>
      <c r="AP4569" s="261" t="e">
        <f t="shared" si="809"/>
        <v>#N/A</v>
      </c>
      <c r="AQ4569" s="261" t="e">
        <f t="shared" si="810"/>
        <v>#N/A</v>
      </c>
      <c r="BB4569">
        <f t="shared" si="813"/>
        <v>0</v>
      </c>
      <c r="BC4569">
        <f t="shared" si="811"/>
        <v>0</v>
      </c>
      <c r="BD4569" s="28">
        <f t="shared" si="812"/>
        <v>0</v>
      </c>
    </row>
    <row r="4570" spans="37:56" x14ac:dyDescent="0.25">
      <c r="AK4570">
        <v>0</v>
      </c>
      <c r="AL4570" t="e">
        <f t="shared" si="805"/>
        <v>#N/A</v>
      </c>
      <c r="AM4570" t="e">
        <f t="shared" si="806"/>
        <v>#N/A</v>
      </c>
      <c r="AN4570" t="e">
        <f t="shared" si="807"/>
        <v>#N/A</v>
      </c>
      <c r="AO4570" s="261" t="e">
        <f t="shared" si="808"/>
        <v>#N/A</v>
      </c>
      <c r="AP4570" s="261" t="e">
        <f t="shared" si="809"/>
        <v>#N/A</v>
      </c>
      <c r="AQ4570" s="261" t="e">
        <f t="shared" si="810"/>
        <v>#N/A</v>
      </c>
      <c r="BB4570">
        <f t="shared" si="813"/>
        <v>0</v>
      </c>
      <c r="BC4570">
        <f t="shared" si="811"/>
        <v>0</v>
      </c>
      <c r="BD4570" s="28">
        <f t="shared" si="812"/>
        <v>0</v>
      </c>
    </row>
    <row r="4571" spans="37:56" x14ac:dyDescent="0.25">
      <c r="AK4571">
        <v>0</v>
      </c>
      <c r="AL4571" t="e">
        <f t="shared" si="805"/>
        <v>#N/A</v>
      </c>
      <c r="AM4571" t="e">
        <f t="shared" si="806"/>
        <v>#N/A</v>
      </c>
      <c r="AN4571" t="e">
        <f t="shared" si="807"/>
        <v>#N/A</v>
      </c>
      <c r="AO4571" s="261" t="e">
        <f t="shared" si="808"/>
        <v>#N/A</v>
      </c>
      <c r="AP4571" s="261" t="e">
        <f t="shared" si="809"/>
        <v>#N/A</v>
      </c>
      <c r="AQ4571" s="261" t="e">
        <f t="shared" si="810"/>
        <v>#N/A</v>
      </c>
      <c r="BB4571">
        <f t="shared" si="813"/>
        <v>0</v>
      </c>
      <c r="BC4571">
        <f t="shared" si="811"/>
        <v>0</v>
      </c>
      <c r="BD4571" s="28">
        <f t="shared" si="812"/>
        <v>0</v>
      </c>
    </row>
    <row r="4572" spans="37:56" x14ac:dyDescent="0.25">
      <c r="AK4572">
        <v>0</v>
      </c>
      <c r="AL4572" t="e">
        <f t="shared" si="805"/>
        <v>#N/A</v>
      </c>
      <c r="AM4572" t="e">
        <f t="shared" si="806"/>
        <v>#N/A</v>
      </c>
      <c r="AN4572" t="e">
        <f t="shared" si="807"/>
        <v>#N/A</v>
      </c>
      <c r="AO4572" s="261" t="e">
        <f t="shared" si="808"/>
        <v>#N/A</v>
      </c>
      <c r="AP4572" s="261" t="e">
        <f t="shared" si="809"/>
        <v>#N/A</v>
      </c>
      <c r="AQ4572" s="261" t="e">
        <f t="shared" si="810"/>
        <v>#N/A</v>
      </c>
      <c r="BB4572">
        <f t="shared" si="813"/>
        <v>0</v>
      </c>
      <c r="BC4572">
        <f t="shared" si="811"/>
        <v>0</v>
      </c>
      <c r="BD4572" s="28">
        <f t="shared" si="812"/>
        <v>0</v>
      </c>
    </row>
    <row r="4573" spans="37:56" x14ac:dyDescent="0.25">
      <c r="AK4573">
        <v>0</v>
      </c>
      <c r="AL4573" t="e">
        <f t="shared" si="805"/>
        <v>#N/A</v>
      </c>
      <c r="AM4573" t="e">
        <f t="shared" si="806"/>
        <v>#N/A</v>
      </c>
      <c r="AN4573" t="e">
        <f t="shared" si="807"/>
        <v>#N/A</v>
      </c>
      <c r="AO4573" s="261" t="e">
        <f t="shared" si="808"/>
        <v>#N/A</v>
      </c>
      <c r="AP4573" s="261" t="e">
        <f t="shared" si="809"/>
        <v>#N/A</v>
      </c>
      <c r="AQ4573" s="261" t="e">
        <f t="shared" si="810"/>
        <v>#N/A</v>
      </c>
      <c r="BB4573">
        <f t="shared" si="813"/>
        <v>0</v>
      </c>
      <c r="BC4573">
        <f t="shared" si="811"/>
        <v>0</v>
      </c>
      <c r="BD4573" s="28">
        <f t="shared" si="812"/>
        <v>0</v>
      </c>
    </row>
    <row r="4574" spans="37:56" x14ac:dyDescent="0.25">
      <c r="AK4574">
        <v>0</v>
      </c>
      <c r="AL4574" t="e">
        <f t="shared" si="805"/>
        <v>#N/A</v>
      </c>
      <c r="AM4574" t="e">
        <f t="shared" si="806"/>
        <v>#N/A</v>
      </c>
      <c r="AN4574" t="e">
        <f t="shared" si="807"/>
        <v>#N/A</v>
      </c>
      <c r="AO4574" s="261" t="e">
        <f t="shared" si="808"/>
        <v>#N/A</v>
      </c>
      <c r="AP4574" s="261" t="e">
        <f t="shared" si="809"/>
        <v>#N/A</v>
      </c>
      <c r="AQ4574" s="261" t="e">
        <f t="shared" si="810"/>
        <v>#N/A</v>
      </c>
      <c r="BB4574">
        <f t="shared" si="813"/>
        <v>0</v>
      </c>
      <c r="BC4574">
        <f t="shared" si="811"/>
        <v>0</v>
      </c>
      <c r="BD4574" s="28">
        <f t="shared" si="812"/>
        <v>0</v>
      </c>
    </row>
    <row r="4575" spans="37:56" x14ac:dyDescent="0.25">
      <c r="AK4575">
        <v>0</v>
      </c>
      <c r="AL4575" t="e">
        <f t="shared" si="805"/>
        <v>#N/A</v>
      </c>
      <c r="AM4575" t="e">
        <f t="shared" si="806"/>
        <v>#N/A</v>
      </c>
      <c r="AN4575" t="e">
        <f t="shared" si="807"/>
        <v>#N/A</v>
      </c>
      <c r="AO4575" s="261" t="e">
        <f t="shared" si="808"/>
        <v>#N/A</v>
      </c>
      <c r="AP4575" s="261" t="e">
        <f t="shared" si="809"/>
        <v>#N/A</v>
      </c>
      <c r="AQ4575" s="261" t="e">
        <f t="shared" si="810"/>
        <v>#N/A</v>
      </c>
      <c r="BB4575">
        <f t="shared" si="813"/>
        <v>0</v>
      </c>
      <c r="BC4575">
        <f t="shared" si="811"/>
        <v>0</v>
      </c>
      <c r="BD4575" s="28">
        <f t="shared" si="812"/>
        <v>0</v>
      </c>
    </row>
    <row r="4576" spans="37:56" x14ac:dyDescent="0.25">
      <c r="AK4576">
        <v>0</v>
      </c>
      <c r="AL4576" t="e">
        <f t="shared" si="805"/>
        <v>#N/A</v>
      </c>
      <c r="AM4576" t="e">
        <f t="shared" si="806"/>
        <v>#N/A</v>
      </c>
      <c r="AN4576" t="e">
        <f t="shared" si="807"/>
        <v>#N/A</v>
      </c>
      <c r="AO4576" s="261" t="e">
        <f t="shared" si="808"/>
        <v>#N/A</v>
      </c>
      <c r="AP4576" s="261" t="e">
        <f t="shared" si="809"/>
        <v>#N/A</v>
      </c>
      <c r="AQ4576" s="261" t="e">
        <f t="shared" si="810"/>
        <v>#N/A</v>
      </c>
      <c r="BB4576">
        <f t="shared" si="813"/>
        <v>0</v>
      </c>
      <c r="BC4576">
        <f t="shared" si="811"/>
        <v>0</v>
      </c>
      <c r="BD4576" s="28">
        <f t="shared" si="812"/>
        <v>0</v>
      </c>
    </row>
    <row r="4577" spans="37:56" x14ac:dyDescent="0.25">
      <c r="AK4577">
        <v>0</v>
      </c>
      <c r="AL4577" t="e">
        <f t="shared" si="805"/>
        <v>#N/A</v>
      </c>
      <c r="AM4577" t="e">
        <f t="shared" si="806"/>
        <v>#N/A</v>
      </c>
      <c r="AN4577" t="e">
        <f t="shared" si="807"/>
        <v>#N/A</v>
      </c>
      <c r="AO4577" s="261" t="e">
        <f t="shared" si="808"/>
        <v>#N/A</v>
      </c>
      <c r="AP4577" s="261" t="e">
        <f t="shared" si="809"/>
        <v>#N/A</v>
      </c>
      <c r="AQ4577" s="261" t="e">
        <f t="shared" si="810"/>
        <v>#N/A</v>
      </c>
      <c r="BB4577">
        <f t="shared" si="813"/>
        <v>0</v>
      </c>
      <c r="BC4577">
        <f t="shared" si="811"/>
        <v>0</v>
      </c>
      <c r="BD4577" s="28">
        <f t="shared" si="812"/>
        <v>0</v>
      </c>
    </row>
    <row r="4578" spans="37:56" x14ac:dyDescent="0.25">
      <c r="AK4578">
        <v>0</v>
      </c>
      <c r="AL4578" t="e">
        <f t="shared" si="805"/>
        <v>#N/A</v>
      </c>
      <c r="AM4578" t="e">
        <f t="shared" si="806"/>
        <v>#N/A</v>
      </c>
      <c r="AN4578" t="e">
        <f t="shared" si="807"/>
        <v>#N/A</v>
      </c>
      <c r="AO4578" s="261" t="e">
        <f t="shared" si="808"/>
        <v>#N/A</v>
      </c>
      <c r="AP4578" s="261" t="e">
        <f t="shared" si="809"/>
        <v>#N/A</v>
      </c>
      <c r="AQ4578" s="261" t="e">
        <f t="shared" si="810"/>
        <v>#N/A</v>
      </c>
      <c r="BB4578">
        <f t="shared" si="813"/>
        <v>0</v>
      </c>
      <c r="BC4578">
        <f t="shared" si="811"/>
        <v>0</v>
      </c>
      <c r="BD4578" s="28">
        <f t="shared" si="812"/>
        <v>0</v>
      </c>
    </row>
    <row r="4579" spans="37:56" x14ac:dyDescent="0.25">
      <c r="AK4579">
        <v>0</v>
      </c>
      <c r="AL4579" t="e">
        <f t="shared" si="805"/>
        <v>#N/A</v>
      </c>
      <c r="AM4579" t="e">
        <f t="shared" si="806"/>
        <v>#N/A</v>
      </c>
      <c r="AN4579" t="e">
        <f t="shared" si="807"/>
        <v>#N/A</v>
      </c>
      <c r="AO4579" s="261" t="e">
        <f t="shared" si="808"/>
        <v>#N/A</v>
      </c>
      <c r="AP4579" s="261" t="e">
        <f t="shared" si="809"/>
        <v>#N/A</v>
      </c>
      <c r="AQ4579" s="261" t="e">
        <f t="shared" si="810"/>
        <v>#N/A</v>
      </c>
      <c r="BB4579">
        <f t="shared" si="813"/>
        <v>0</v>
      </c>
      <c r="BC4579">
        <f t="shared" si="811"/>
        <v>0</v>
      </c>
      <c r="BD4579" s="28">
        <f t="shared" si="812"/>
        <v>0</v>
      </c>
    </row>
    <row r="4580" spans="37:56" x14ac:dyDescent="0.25">
      <c r="AK4580">
        <v>0</v>
      </c>
      <c r="AL4580" t="e">
        <f t="shared" si="805"/>
        <v>#N/A</v>
      </c>
      <c r="AM4580" t="e">
        <f t="shared" si="806"/>
        <v>#N/A</v>
      </c>
      <c r="AN4580" t="e">
        <f t="shared" si="807"/>
        <v>#N/A</v>
      </c>
      <c r="AO4580" s="261" t="e">
        <f t="shared" si="808"/>
        <v>#N/A</v>
      </c>
      <c r="AP4580" s="261" t="e">
        <f t="shared" si="809"/>
        <v>#N/A</v>
      </c>
      <c r="AQ4580" s="261" t="e">
        <f t="shared" si="810"/>
        <v>#N/A</v>
      </c>
      <c r="BB4580">
        <f t="shared" si="813"/>
        <v>0</v>
      </c>
      <c r="BC4580">
        <f t="shared" si="811"/>
        <v>0</v>
      </c>
      <c r="BD4580" s="28">
        <f t="shared" si="812"/>
        <v>0</v>
      </c>
    </row>
    <row r="4581" spans="37:56" x14ac:dyDescent="0.25">
      <c r="AK4581">
        <v>0</v>
      </c>
      <c r="AL4581" t="e">
        <f t="shared" si="805"/>
        <v>#N/A</v>
      </c>
      <c r="AM4581" t="e">
        <f t="shared" si="806"/>
        <v>#N/A</v>
      </c>
      <c r="AN4581" t="e">
        <f t="shared" si="807"/>
        <v>#N/A</v>
      </c>
      <c r="AO4581" s="261" t="e">
        <f t="shared" si="808"/>
        <v>#N/A</v>
      </c>
      <c r="AP4581" s="261" t="e">
        <f t="shared" si="809"/>
        <v>#N/A</v>
      </c>
      <c r="AQ4581" s="261" t="e">
        <f t="shared" si="810"/>
        <v>#N/A</v>
      </c>
      <c r="BB4581">
        <f t="shared" si="813"/>
        <v>0</v>
      </c>
      <c r="BC4581">
        <f t="shared" si="811"/>
        <v>0</v>
      </c>
      <c r="BD4581" s="28">
        <f t="shared" si="812"/>
        <v>0</v>
      </c>
    </row>
    <row r="4582" spans="37:56" x14ac:dyDescent="0.25">
      <c r="AK4582">
        <v>0</v>
      </c>
      <c r="AL4582" t="e">
        <f t="shared" si="805"/>
        <v>#N/A</v>
      </c>
      <c r="AM4582" t="e">
        <f t="shared" si="806"/>
        <v>#N/A</v>
      </c>
      <c r="AN4582" t="e">
        <f t="shared" si="807"/>
        <v>#N/A</v>
      </c>
      <c r="AO4582" s="261" t="e">
        <f t="shared" si="808"/>
        <v>#N/A</v>
      </c>
      <c r="AP4582" s="261" t="e">
        <f t="shared" si="809"/>
        <v>#N/A</v>
      </c>
      <c r="AQ4582" s="261" t="e">
        <f t="shared" si="810"/>
        <v>#N/A</v>
      </c>
      <c r="BB4582">
        <f t="shared" si="813"/>
        <v>0</v>
      </c>
      <c r="BC4582">
        <f t="shared" si="811"/>
        <v>0</v>
      </c>
      <c r="BD4582" s="28">
        <f t="shared" si="812"/>
        <v>0</v>
      </c>
    </row>
    <row r="4583" spans="37:56" x14ac:dyDescent="0.25">
      <c r="AK4583">
        <v>0</v>
      </c>
      <c r="AL4583" t="e">
        <f t="shared" si="805"/>
        <v>#N/A</v>
      </c>
      <c r="AM4583" t="e">
        <f t="shared" si="806"/>
        <v>#N/A</v>
      </c>
      <c r="AN4583" t="e">
        <f t="shared" si="807"/>
        <v>#N/A</v>
      </c>
      <c r="AO4583" s="261" t="e">
        <f t="shared" si="808"/>
        <v>#N/A</v>
      </c>
      <c r="AP4583" s="261" t="e">
        <f t="shared" si="809"/>
        <v>#N/A</v>
      </c>
      <c r="AQ4583" s="261" t="e">
        <f t="shared" si="810"/>
        <v>#N/A</v>
      </c>
      <c r="BB4583">
        <f t="shared" si="813"/>
        <v>0</v>
      </c>
      <c r="BC4583">
        <f t="shared" si="811"/>
        <v>0</v>
      </c>
      <c r="BD4583" s="28">
        <f t="shared" si="812"/>
        <v>0</v>
      </c>
    </row>
    <row r="4584" spans="37:56" x14ac:dyDescent="0.25">
      <c r="AK4584">
        <v>0</v>
      </c>
      <c r="AL4584" t="e">
        <f t="shared" si="805"/>
        <v>#N/A</v>
      </c>
      <c r="AM4584" t="e">
        <f t="shared" si="806"/>
        <v>#N/A</v>
      </c>
      <c r="AN4584" t="e">
        <f t="shared" si="807"/>
        <v>#N/A</v>
      </c>
      <c r="AO4584" s="261" t="e">
        <f t="shared" si="808"/>
        <v>#N/A</v>
      </c>
      <c r="AP4584" s="261" t="e">
        <f t="shared" si="809"/>
        <v>#N/A</v>
      </c>
      <c r="AQ4584" s="261" t="e">
        <f t="shared" si="810"/>
        <v>#N/A</v>
      </c>
      <c r="BB4584">
        <f t="shared" si="813"/>
        <v>0</v>
      </c>
      <c r="BC4584">
        <f t="shared" si="811"/>
        <v>0</v>
      </c>
      <c r="BD4584" s="28">
        <f t="shared" si="812"/>
        <v>0</v>
      </c>
    </row>
    <row r="4585" spans="37:56" x14ac:dyDescent="0.25">
      <c r="AK4585">
        <v>0</v>
      </c>
      <c r="AL4585" t="e">
        <f t="shared" si="805"/>
        <v>#N/A</v>
      </c>
      <c r="AM4585" t="e">
        <f t="shared" si="806"/>
        <v>#N/A</v>
      </c>
      <c r="AN4585" t="e">
        <f t="shared" si="807"/>
        <v>#N/A</v>
      </c>
      <c r="AO4585" s="261" t="e">
        <f t="shared" si="808"/>
        <v>#N/A</v>
      </c>
      <c r="AP4585" s="261" t="e">
        <f t="shared" si="809"/>
        <v>#N/A</v>
      </c>
      <c r="AQ4585" s="261" t="e">
        <f t="shared" si="810"/>
        <v>#N/A</v>
      </c>
      <c r="BB4585">
        <f t="shared" si="813"/>
        <v>0</v>
      </c>
      <c r="BC4585">
        <f t="shared" si="811"/>
        <v>0</v>
      </c>
      <c r="BD4585" s="28">
        <f t="shared" si="812"/>
        <v>0</v>
      </c>
    </row>
    <row r="4586" spans="37:56" x14ac:dyDescent="0.25">
      <c r="AK4586">
        <v>0</v>
      </c>
      <c r="AL4586" t="e">
        <f t="shared" si="805"/>
        <v>#N/A</v>
      </c>
      <c r="AM4586" t="e">
        <f t="shared" si="806"/>
        <v>#N/A</v>
      </c>
      <c r="AN4586" t="e">
        <f t="shared" si="807"/>
        <v>#N/A</v>
      </c>
      <c r="AO4586" s="261" t="e">
        <f t="shared" si="808"/>
        <v>#N/A</v>
      </c>
      <c r="AP4586" s="261" t="e">
        <f t="shared" si="809"/>
        <v>#N/A</v>
      </c>
      <c r="AQ4586" s="261" t="e">
        <f t="shared" si="810"/>
        <v>#N/A</v>
      </c>
      <c r="BB4586">
        <f t="shared" si="813"/>
        <v>0</v>
      </c>
      <c r="BC4586">
        <f t="shared" si="811"/>
        <v>0</v>
      </c>
      <c r="BD4586" s="28">
        <f t="shared" si="812"/>
        <v>0</v>
      </c>
    </row>
    <row r="4587" spans="37:56" x14ac:dyDescent="0.25">
      <c r="AK4587">
        <v>0</v>
      </c>
      <c r="AL4587" t="e">
        <f t="shared" si="805"/>
        <v>#N/A</v>
      </c>
      <c r="AM4587" t="e">
        <f t="shared" si="806"/>
        <v>#N/A</v>
      </c>
      <c r="AN4587" t="e">
        <f t="shared" si="807"/>
        <v>#N/A</v>
      </c>
      <c r="AO4587" s="261" t="e">
        <f t="shared" si="808"/>
        <v>#N/A</v>
      </c>
      <c r="AP4587" s="261" t="e">
        <f t="shared" si="809"/>
        <v>#N/A</v>
      </c>
      <c r="AQ4587" s="261" t="e">
        <f t="shared" si="810"/>
        <v>#N/A</v>
      </c>
      <c r="BB4587">
        <f t="shared" si="813"/>
        <v>0</v>
      </c>
      <c r="BC4587">
        <f t="shared" si="811"/>
        <v>0</v>
      </c>
      <c r="BD4587" s="28">
        <f t="shared" si="812"/>
        <v>0</v>
      </c>
    </row>
    <row r="4588" spans="37:56" x14ac:dyDescent="0.25">
      <c r="AK4588">
        <v>0</v>
      </c>
      <c r="AL4588" t="e">
        <f t="shared" si="805"/>
        <v>#N/A</v>
      </c>
      <c r="AM4588" t="e">
        <f t="shared" si="806"/>
        <v>#N/A</v>
      </c>
      <c r="AN4588" t="e">
        <f t="shared" si="807"/>
        <v>#N/A</v>
      </c>
      <c r="AO4588" s="261" t="e">
        <f t="shared" si="808"/>
        <v>#N/A</v>
      </c>
      <c r="AP4588" s="261" t="e">
        <f t="shared" si="809"/>
        <v>#N/A</v>
      </c>
      <c r="AQ4588" s="261" t="e">
        <f t="shared" si="810"/>
        <v>#N/A</v>
      </c>
      <c r="BB4588">
        <f t="shared" si="813"/>
        <v>0</v>
      </c>
      <c r="BC4588">
        <f t="shared" si="811"/>
        <v>0</v>
      </c>
      <c r="BD4588" s="28">
        <f t="shared" si="812"/>
        <v>0</v>
      </c>
    </row>
    <row r="4589" spans="37:56" x14ac:dyDescent="0.25">
      <c r="AK4589">
        <v>0</v>
      </c>
      <c r="AL4589" t="e">
        <f t="shared" si="805"/>
        <v>#N/A</v>
      </c>
      <c r="AM4589" t="e">
        <f t="shared" si="806"/>
        <v>#N/A</v>
      </c>
      <c r="AN4589" t="e">
        <f t="shared" si="807"/>
        <v>#N/A</v>
      </c>
      <c r="AO4589" s="261" t="e">
        <f t="shared" si="808"/>
        <v>#N/A</v>
      </c>
      <c r="AP4589" s="261" t="e">
        <f t="shared" si="809"/>
        <v>#N/A</v>
      </c>
      <c r="AQ4589" s="261" t="e">
        <f t="shared" si="810"/>
        <v>#N/A</v>
      </c>
      <c r="BB4589">
        <f t="shared" si="813"/>
        <v>0</v>
      </c>
      <c r="BC4589">
        <f t="shared" si="811"/>
        <v>0</v>
      </c>
      <c r="BD4589" s="28">
        <f t="shared" si="812"/>
        <v>0</v>
      </c>
    </row>
    <row r="4590" spans="37:56" x14ac:dyDescent="0.25">
      <c r="AK4590">
        <v>0</v>
      </c>
      <c r="AL4590" t="e">
        <f t="shared" si="805"/>
        <v>#N/A</v>
      </c>
      <c r="AM4590" t="e">
        <f t="shared" si="806"/>
        <v>#N/A</v>
      </c>
      <c r="AN4590" t="e">
        <f t="shared" si="807"/>
        <v>#N/A</v>
      </c>
      <c r="AO4590" s="261" t="e">
        <f t="shared" si="808"/>
        <v>#N/A</v>
      </c>
      <c r="AP4590" s="261" t="e">
        <f t="shared" si="809"/>
        <v>#N/A</v>
      </c>
      <c r="AQ4590" s="261" t="e">
        <f t="shared" si="810"/>
        <v>#N/A</v>
      </c>
      <c r="BB4590">
        <f t="shared" si="813"/>
        <v>0</v>
      </c>
      <c r="BC4590">
        <f t="shared" si="811"/>
        <v>0</v>
      </c>
      <c r="BD4590" s="28">
        <f t="shared" si="812"/>
        <v>0</v>
      </c>
    </row>
    <row r="4591" spans="37:56" x14ac:dyDescent="0.25">
      <c r="AK4591">
        <v>0</v>
      </c>
      <c r="AL4591" t="e">
        <f t="shared" si="805"/>
        <v>#N/A</v>
      </c>
      <c r="AM4591" t="e">
        <f t="shared" si="806"/>
        <v>#N/A</v>
      </c>
      <c r="AN4591" t="e">
        <f t="shared" si="807"/>
        <v>#N/A</v>
      </c>
      <c r="AO4591" s="261" t="e">
        <f t="shared" si="808"/>
        <v>#N/A</v>
      </c>
      <c r="AP4591" s="261" t="e">
        <f t="shared" si="809"/>
        <v>#N/A</v>
      </c>
      <c r="AQ4591" s="261" t="e">
        <f t="shared" si="810"/>
        <v>#N/A</v>
      </c>
      <c r="BB4591">
        <f t="shared" si="813"/>
        <v>0</v>
      </c>
      <c r="BC4591">
        <f t="shared" si="811"/>
        <v>0</v>
      </c>
      <c r="BD4591" s="28">
        <f t="shared" si="812"/>
        <v>0</v>
      </c>
    </row>
    <row r="4592" spans="37:56" x14ac:dyDescent="0.25">
      <c r="AK4592">
        <v>0</v>
      </c>
      <c r="AL4592" t="e">
        <f t="shared" si="805"/>
        <v>#N/A</v>
      </c>
      <c r="AM4592" t="e">
        <f t="shared" si="806"/>
        <v>#N/A</v>
      </c>
      <c r="AN4592" t="e">
        <f t="shared" si="807"/>
        <v>#N/A</v>
      </c>
      <c r="AO4592" s="261" t="e">
        <f t="shared" si="808"/>
        <v>#N/A</v>
      </c>
      <c r="AP4592" s="261" t="e">
        <f t="shared" si="809"/>
        <v>#N/A</v>
      </c>
      <c r="AQ4592" s="261" t="e">
        <f t="shared" si="810"/>
        <v>#N/A</v>
      </c>
      <c r="BB4592">
        <f t="shared" si="813"/>
        <v>0</v>
      </c>
      <c r="BC4592">
        <f t="shared" si="811"/>
        <v>0</v>
      </c>
      <c r="BD4592" s="28">
        <f t="shared" si="812"/>
        <v>0</v>
      </c>
    </row>
    <row r="4593" spans="37:56" x14ac:dyDescent="0.25">
      <c r="AK4593">
        <v>0</v>
      </c>
      <c r="AL4593" t="e">
        <f t="shared" si="805"/>
        <v>#N/A</v>
      </c>
      <c r="AM4593" t="e">
        <f t="shared" si="806"/>
        <v>#N/A</v>
      </c>
      <c r="AN4593" t="e">
        <f t="shared" si="807"/>
        <v>#N/A</v>
      </c>
      <c r="AO4593" s="261" t="e">
        <f t="shared" si="808"/>
        <v>#N/A</v>
      </c>
      <c r="AP4593" s="261" t="e">
        <f t="shared" si="809"/>
        <v>#N/A</v>
      </c>
      <c r="AQ4593" s="261" t="e">
        <f t="shared" si="810"/>
        <v>#N/A</v>
      </c>
      <c r="BB4593">
        <f t="shared" si="813"/>
        <v>0</v>
      </c>
      <c r="BC4593">
        <f t="shared" si="811"/>
        <v>0</v>
      </c>
      <c r="BD4593" s="28">
        <f t="shared" si="812"/>
        <v>0</v>
      </c>
    </row>
    <row r="4594" spans="37:56" x14ac:dyDescent="0.25">
      <c r="AK4594">
        <v>0</v>
      </c>
      <c r="AL4594" t="e">
        <f t="shared" si="805"/>
        <v>#N/A</v>
      </c>
      <c r="AM4594" t="e">
        <f t="shared" si="806"/>
        <v>#N/A</v>
      </c>
      <c r="AN4594" t="e">
        <f t="shared" si="807"/>
        <v>#N/A</v>
      </c>
      <c r="AO4594" s="261" t="e">
        <f t="shared" si="808"/>
        <v>#N/A</v>
      </c>
      <c r="AP4594" s="261" t="e">
        <f t="shared" si="809"/>
        <v>#N/A</v>
      </c>
      <c r="AQ4594" s="261" t="e">
        <f t="shared" si="810"/>
        <v>#N/A</v>
      </c>
      <c r="BB4594">
        <f t="shared" si="813"/>
        <v>0</v>
      </c>
      <c r="BC4594">
        <f t="shared" si="811"/>
        <v>0</v>
      </c>
      <c r="BD4594" s="28">
        <f t="shared" si="812"/>
        <v>0</v>
      </c>
    </row>
    <row r="4595" spans="37:56" x14ac:dyDescent="0.25">
      <c r="AK4595">
        <v>0</v>
      </c>
      <c r="AL4595" t="e">
        <f t="shared" si="805"/>
        <v>#N/A</v>
      </c>
      <c r="AM4595" t="e">
        <f t="shared" si="806"/>
        <v>#N/A</v>
      </c>
      <c r="AN4595" t="e">
        <f t="shared" si="807"/>
        <v>#N/A</v>
      </c>
      <c r="AO4595" s="261" t="e">
        <f t="shared" si="808"/>
        <v>#N/A</v>
      </c>
      <c r="AP4595" s="261" t="e">
        <f t="shared" si="809"/>
        <v>#N/A</v>
      </c>
      <c r="AQ4595" s="261" t="e">
        <f t="shared" si="810"/>
        <v>#N/A</v>
      </c>
      <c r="BB4595">
        <f t="shared" si="813"/>
        <v>0</v>
      </c>
      <c r="BC4595">
        <f t="shared" si="811"/>
        <v>0</v>
      </c>
      <c r="BD4595" s="28">
        <f t="shared" si="812"/>
        <v>0</v>
      </c>
    </row>
    <row r="4596" spans="37:56" x14ac:dyDescent="0.25">
      <c r="AK4596">
        <v>0</v>
      </c>
      <c r="AL4596" t="e">
        <f t="shared" si="805"/>
        <v>#N/A</v>
      </c>
      <c r="AM4596" t="e">
        <f t="shared" si="806"/>
        <v>#N/A</v>
      </c>
      <c r="AN4596" t="e">
        <f t="shared" si="807"/>
        <v>#N/A</v>
      </c>
      <c r="AO4596" s="261" t="e">
        <f t="shared" si="808"/>
        <v>#N/A</v>
      </c>
      <c r="AP4596" s="261" t="e">
        <f t="shared" si="809"/>
        <v>#N/A</v>
      </c>
      <c r="AQ4596" s="261" t="e">
        <f t="shared" si="810"/>
        <v>#N/A</v>
      </c>
      <c r="BB4596">
        <f t="shared" si="813"/>
        <v>0</v>
      </c>
      <c r="BC4596">
        <f t="shared" si="811"/>
        <v>0</v>
      </c>
      <c r="BD4596" s="28">
        <f t="shared" si="812"/>
        <v>0</v>
      </c>
    </row>
    <row r="4597" spans="37:56" x14ac:dyDescent="0.25">
      <c r="AK4597">
        <v>0</v>
      </c>
      <c r="AL4597" t="e">
        <f t="shared" si="805"/>
        <v>#N/A</v>
      </c>
      <c r="AM4597" t="e">
        <f t="shared" si="806"/>
        <v>#N/A</v>
      </c>
      <c r="AN4597" t="e">
        <f t="shared" si="807"/>
        <v>#N/A</v>
      </c>
      <c r="AO4597" s="261" t="e">
        <f t="shared" si="808"/>
        <v>#N/A</v>
      </c>
      <c r="AP4597" s="261" t="e">
        <f t="shared" si="809"/>
        <v>#N/A</v>
      </c>
      <c r="AQ4597" s="261" t="e">
        <f t="shared" si="810"/>
        <v>#N/A</v>
      </c>
      <c r="BB4597">
        <f t="shared" si="813"/>
        <v>0</v>
      </c>
      <c r="BC4597">
        <f t="shared" si="811"/>
        <v>0</v>
      </c>
      <c r="BD4597" s="28">
        <f t="shared" si="812"/>
        <v>0</v>
      </c>
    </row>
    <row r="4598" spans="37:56" x14ac:dyDescent="0.25">
      <c r="AK4598">
        <v>0</v>
      </c>
      <c r="AL4598" t="e">
        <f t="shared" si="805"/>
        <v>#N/A</v>
      </c>
      <c r="AM4598" t="e">
        <f t="shared" si="806"/>
        <v>#N/A</v>
      </c>
      <c r="AN4598" t="e">
        <f t="shared" si="807"/>
        <v>#N/A</v>
      </c>
      <c r="AO4598" s="261" t="e">
        <f t="shared" si="808"/>
        <v>#N/A</v>
      </c>
      <c r="AP4598" s="261" t="e">
        <f t="shared" si="809"/>
        <v>#N/A</v>
      </c>
      <c r="AQ4598" s="261" t="e">
        <f t="shared" si="810"/>
        <v>#N/A</v>
      </c>
      <c r="BB4598">
        <f t="shared" si="813"/>
        <v>0</v>
      </c>
      <c r="BC4598">
        <f t="shared" si="811"/>
        <v>0</v>
      </c>
      <c r="BD4598" s="28">
        <f t="shared" si="812"/>
        <v>0</v>
      </c>
    </row>
    <row r="4599" spans="37:56" x14ac:dyDescent="0.25">
      <c r="AK4599">
        <v>0</v>
      </c>
      <c r="AL4599" t="e">
        <f t="shared" si="805"/>
        <v>#N/A</v>
      </c>
      <c r="AM4599" t="e">
        <f t="shared" si="806"/>
        <v>#N/A</v>
      </c>
      <c r="AN4599" t="e">
        <f t="shared" si="807"/>
        <v>#N/A</v>
      </c>
      <c r="AO4599" s="261" t="e">
        <f t="shared" si="808"/>
        <v>#N/A</v>
      </c>
      <c r="AP4599" s="261" t="e">
        <f t="shared" si="809"/>
        <v>#N/A</v>
      </c>
      <c r="AQ4599" s="261" t="e">
        <f t="shared" si="810"/>
        <v>#N/A</v>
      </c>
      <c r="BB4599">
        <f t="shared" si="813"/>
        <v>0</v>
      </c>
      <c r="BC4599">
        <f t="shared" si="811"/>
        <v>0</v>
      </c>
      <c r="BD4599" s="28">
        <f t="shared" si="812"/>
        <v>0</v>
      </c>
    </row>
    <row r="4600" spans="37:56" x14ac:dyDescent="0.25">
      <c r="AK4600">
        <v>0</v>
      </c>
      <c r="AL4600" t="e">
        <f t="shared" si="805"/>
        <v>#N/A</v>
      </c>
      <c r="AM4600" t="e">
        <f t="shared" si="806"/>
        <v>#N/A</v>
      </c>
      <c r="AN4600" t="e">
        <f t="shared" si="807"/>
        <v>#N/A</v>
      </c>
      <c r="AO4600" s="261" t="e">
        <f t="shared" si="808"/>
        <v>#N/A</v>
      </c>
      <c r="AP4600" s="261" t="e">
        <f t="shared" si="809"/>
        <v>#N/A</v>
      </c>
      <c r="AQ4600" s="261" t="e">
        <f t="shared" si="810"/>
        <v>#N/A</v>
      </c>
      <c r="BB4600">
        <f t="shared" si="813"/>
        <v>0</v>
      </c>
      <c r="BC4600">
        <f t="shared" si="811"/>
        <v>0</v>
      </c>
      <c r="BD4600" s="28">
        <f t="shared" si="812"/>
        <v>0</v>
      </c>
    </row>
    <row r="4601" spans="37:56" x14ac:dyDescent="0.25">
      <c r="AK4601">
        <v>0</v>
      </c>
      <c r="AL4601" t="e">
        <f t="shared" si="805"/>
        <v>#N/A</v>
      </c>
      <c r="AM4601" t="e">
        <f t="shared" si="806"/>
        <v>#N/A</v>
      </c>
      <c r="AN4601" t="e">
        <f t="shared" si="807"/>
        <v>#N/A</v>
      </c>
      <c r="AO4601" s="261" t="e">
        <f t="shared" si="808"/>
        <v>#N/A</v>
      </c>
      <c r="AP4601" s="261" t="e">
        <f t="shared" si="809"/>
        <v>#N/A</v>
      </c>
      <c r="AQ4601" s="261" t="e">
        <f t="shared" si="810"/>
        <v>#N/A</v>
      </c>
      <c r="BB4601">
        <f t="shared" si="813"/>
        <v>0</v>
      </c>
      <c r="BC4601">
        <f t="shared" si="811"/>
        <v>0</v>
      </c>
      <c r="BD4601" s="28">
        <f t="shared" si="812"/>
        <v>0</v>
      </c>
    </row>
    <row r="4602" spans="37:56" x14ac:dyDescent="0.25">
      <c r="AK4602">
        <v>0</v>
      </c>
      <c r="AL4602" t="e">
        <f t="shared" si="805"/>
        <v>#N/A</v>
      </c>
      <c r="AM4602" t="e">
        <f t="shared" si="806"/>
        <v>#N/A</v>
      </c>
      <c r="AN4602" t="e">
        <f t="shared" si="807"/>
        <v>#N/A</v>
      </c>
      <c r="AO4602" s="261" t="e">
        <f t="shared" si="808"/>
        <v>#N/A</v>
      </c>
      <c r="AP4602" s="261" t="e">
        <f t="shared" si="809"/>
        <v>#N/A</v>
      </c>
      <c r="AQ4602" s="261" t="e">
        <f t="shared" si="810"/>
        <v>#N/A</v>
      </c>
      <c r="BB4602">
        <f t="shared" si="813"/>
        <v>0</v>
      </c>
      <c r="BC4602">
        <f t="shared" si="811"/>
        <v>0</v>
      </c>
      <c r="BD4602" s="28">
        <f t="shared" si="812"/>
        <v>0</v>
      </c>
    </row>
    <row r="4603" spans="37:56" x14ac:dyDescent="0.25">
      <c r="AK4603">
        <v>0</v>
      </c>
      <c r="AL4603" t="e">
        <f t="shared" si="805"/>
        <v>#N/A</v>
      </c>
      <c r="AM4603" t="e">
        <f t="shared" si="806"/>
        <v>#N/A</v>
      </c>
      <c r="AN4603" t="e">
        <f t="shared" si="807"/>
        <v>#N/A</v>
      </c>
      <c r="AO4603" s="261" t="e">
        <f t="shared" si="808"/>
        <v>#N/A</v>
      </c>
      <c r="AP4603" s="261" t="e">
        <f t="shared" si="809"/>
        <v>#N/A</v>
      </c>
      <c r="AQ4603" s="261" t="e">
        <f t="shared" si="810"/>
        <v>#N/A</v>
      </c>
      <c r="BB4603">
        <f t="shared" si="813"/>
        <v>0</v>
      </c>
      <c r="BC4603">
        <f t="shared" si="811"/>
        <v>0</v>
      </c>
      <c r="BD4603" s="28">
        <f t="shared" si="812"/>
        <v>0</v>
      </c>
    </row>
    <row r="4604" spans="37:56" x14ac:dyDescent="0.25">
      <c r="AK4604">
        <v>0</v>
      </c>
      <c r="AL4604" t="e">
        <f t="shared" si="805"/>
        <v>#N/A</v>
      </c>
      <c r="AM4604" t="e">
        <f t="shared" si="806"/>
        <v>#N/A</v>
      </c>
      <c r="AN4604" t="e">
        <f t="shared" si="807"/>
        <v>#N/A</v>
      </c>
      <c r="AO4604" s="261" t="e">
        <f t="shared" si="808"/>
        <v>#N/A</v>
      </c>
      <c r="AP4604" s="261" t="e">
        <f t="shared" si="809"/>
        <v>#N/A</v>
      </c>
      <c r="AQ4604" s="261" t="e">
        <f t="shared" si="810"/>
        <v>#N/A</v>
      </c>
      <c r="BB4604">
        <f t="shared" si="813"/>
        <v>0</v>
      </c>
      <c r="BC4604">
        <f t="shared" si="811"/>
        <v>0</v>
      </c>
      <c r="BD4604" s="28">
        <f t="shared" si="812"/>
        <v>0</v>
      </c>
    </row>
    <row r="4605" spans="37:56" x14ac:dyDescent="0.25">
      <c r="AK4605">
        <v>0</v>
      </c>
      <c r="AL4605" t="e">
        <f t="shared" si="805"/>
        <v>#N/A</v>
      </c>
      <c r="AM4605" t="e">
        <f t="shared" si="806"/>
        <v>#N/A</v>
      </c>
      <c r="AN4605" t="e">
        <f t="shared" si="807"/>
        <v>#N/A</v>
      </c>
      <c r="AO4605" s="261" t="e">
        <f t="shared" si="808"/>
        <v>#N/A</v>
      </c>
      <c r="AP4605" s="261" t="e">
        <f t="shared" si="809"/>
        <v>#N/A</v>
      </c>
      <c r="AQ4605" s="261" t="e">
        <f t="shared" si="810"/>
        <v>#N/A</v>
      </c>
      <c r="BB4605">
        <f t="shared" si="813"/>
        <v>0</v>
      </c>
      <c r="BC4605">
        <f t="shared" si="811"/>
        <v>0</v>
      </c>
      <c r="BD4605" s="28">
        <f t="shared" si="812"/>
        <v>0</v>
      </c>
    </row>
    <row r="4606" spans="37:56" x14ac:dyDescent="0.25">
      <c r="AK4606">
        <v>0</v>
      </c>
      <c r="AL4606" t="e">
        <f t="shared" si="805"/>
        <v>#N/A</v>
      </c>
      <c r="AM4606" t="e">
        <f t="shared" si="806"/>
        <v>#N/A</v>
      </c>
      <c r="AN4606" t="e">
        <f t="shared" si="807"/>
        <v>#N/A</v>
      </c>
      <c r="AO4606" s="261" t="e">
        <f t="shared" si="808"/>
        <v>#N/A</v>
      </c>
      <c r="AP4606" s="261" t="e">
        <f t="shared" si="809"/>
        <v>#N/A</v>
      </c>
      <c r="AQ4606" s="261" t="e">
        <f t="shared" si="810"/>
        <v>#N/A</v>
      </c>
      <c r="BB4606">
        <f t="shared" si="813"/>
        <v>0</v>
      </c>
      <c r="BC4606">
        <f t="shared" si="811"/>
        <v>0</v>
      </c>
      <c r="BD4606" s="28">
        <f t="shared" si="812"/>
        <v>0</v>
      </c>
    </row>
    <row r="4607" spans="37:56" x14ac:dyDescent="0.25">
      <c r="AK4607">
        <v>0</v>
      </c>
      <c r="AL4607" t="e">
        <f t="shared" si="805"/>
        <v>#N/A</v>
      </c>
      <c r="AM4607" t="e">
        <f t="shared" si="806"/>
        <v>#N/A</v>
      </c>
      <c r="AN4607" t="e">
        <f t="shared" si="807"/>
        <v>#N/A</v>
      </c>
      <c r="AO4607" s="261" t="e">
        <f t="shared" si="808"/>
        <v>#N/A</v>
      </c>
      <c r="AP4607" s="261" t="e">
        <f t="shared" si="809"/>
        <v>#N/A</v>
      </c>
      <c r="AQ4607" s="261" t="e">
        <f t="shared" si="810"/>
        <v>#N/A</v>
      </c>
      <c r="BB4607">
        <f t="shared" si="813"/>
        <v>0</v>
      </c>
      <c r="BC4607">
        <f t="shared" si="811"/>
        <v>0</v>
      </c>
      <c r="BD4607" s="28">
        <f t="shared" si="812"/>
        <v>0</v>
      </c>
    </row>
    <row r="4608" spans="37:56" x14ac:dyDescent="0.25">
      <c r="AK4608">
        <v>0</v>
      </c>
      <c r="AL4608" t="e">
        <f t="shared" si="805"/>
        <v>#N/A</v>
      </c>
      <c r="AM4608" t="e">
        <f t="shared" si="806"/>
        <v>#N/A</v>
      </c>
      <c r="AN4608" t="e">
        <f t="shared" si="807"/>
        <v>#N/A</v>
      </c>
      <c r="AO4608" s="261" t="e">
        <f t="shared" si="808"/>
        <v>#N/A</v>
      </c>
      <c r="AP4608" s="261" t="e">
        <f t="shared" si="809"/>
        <v>#N/A</v>
      </c>
      <c r="AQ4608" s="261" t="e">
        <f t="shared" si="810"/>
        <v>#N/A</v>
      </c>
      <c r="BB4608">
        <f t="shared" si="813"/>
        <v>0</v>
      </c>
      <c r="BC4608">
        <f t="shared" si="811"/>
        <v>0</v>
      </c>
      <c r="BD4608" s="28">
        <f t="shared" si="812"/>
        <v>0</v>
      </c>
    </row>
    <row r="4609" spans="37:56" x14ac:dyDescent="0.25">
      <c r="AK4609">
        <v>0</v>
      </c>
      <c r="AL4609" t="e">
        <f t="shared" si="805"/>
        <v>#N/A</v>
      </c>
      <c r="AM4609" t="e">
        <f t="shared" si="806"/>
        <v>#N/A</v>
      </c>
      <c r="AN4609" t="e">
        <f t="shared" si="807"/>
        <v>#N/A</v>
      </c>
      <c r="AO4609" s="261" t="e">
        <f t="shared" si="808"/>
        <v>#N/A</v>
      </c>
      <c r="AP4609" s="261" t="e">
        <f t="shared" si="809"/>
        <v>#N/A</v>
      </c>
      <c r="AQ4609" s="261" t="e">
        <f t="shared" si="810"/>
        <v>#N/A</v>
      </c>
      <c r="BB4609">
        <f t="shared" si="813"/>
        <v>0</v>
      </c>
      <c r="BC4609">
        <f t="shared" si="811"/>
        <v>0</v>
      </c>
      <c r="BD4609" s="28">
        <f t="shared" si="812"/>
        <v>0</v>
      </c>
    </row>
    <row r="4610" spans="37:56" x14ac:dyDescent="0.25">
      <c r="AK4610">
        <v>0</v>
      </c>
      <c r="AL4610" t="e">
        <f t="shared" si="805"/>
        <v>#N/A</v>
      </c>
      <c r="AM4610" t="e">
        <f t="shared" si="806"/>
        <v>#N/A</v>
      </c>
      <c r="AN4610" t="e">
        <f t="shared" si="807"/>
        <v>#N/A</v>
      </c>
      <c r="AO4610" s="261" t="e">
        <f t="shared" si="808"/>
        <v>#N/A</v>
      </c>
      <c r="AP4610" s="261" t="e">
        <f t="shared" si="809"/>
        <v>#N/A</v>
      </c>
      <c r="AQ4610" s="261" t="e">
        <f t="shared" si="810"/>
        <v>#N/A</v>
      </c>
      <c r="BB4610">
        <f t="shared" si="813"/>
        <v>0</v>
      </c>
      <c r="BC4610">
        <f t="shared" si="811"/>
        <v>0</v>
      </c>
      <c r="BD4610" s="28">
        <f t="shared" si="812"/>
        <v>0</v>
      </c>
    </row>
    <row r="4611" spans="37:56" x14ac:dyDescent="0.25">
      <c r="AK4611">
        <v>0</v>
      </c>
      <c r="AL4611" t="e">
        <f t="shared" ref="AL4611:AL4674" si="814">_xlfn.XLOOKUP(AK4611,A:A,F:F)</f>
        <v>#N/A</v>
      </c>
      <c r="AM4611" t="e">
        <f t="shared" ref="AM4611:AM4674" si="815">_xlfn.XLOOKUP(AK4611,A:A,J:J)</f>
        <v>#N/A</v>
      </c>
      <c r="AN4611" t="e">
        <f t="shared" ref="AN4611:AN4674" si="816">_xlfn.XLOOKUP(AK4611,A:A,M:M)+_xlfn.XLOOKUP(AK4611,A:A,N:N)</f>
        <v>#N/A</v>
      </c>
      <c r="AO4611" s="261" t="e">
        <f t="shared" ref="AO4611:AO4674" si="817">_xlfn.XLOOKUP(AK4611,A:A,AG:AG)</f>
        <v>#N/A</v>
      </c>
      <c r="AP4611" s="261" t="e">
        <f t="shared" ref="AP4611:AP4674" si="818">_xlfn.XLOOKUP(AK4611,A:A,AD:AD)</f>
        <v>#N/A</v>
      </c>
      <c r="AQ4611" s="261" t="e">
        <f t="shared" ref="AQ4611:AQ4674" si="819">_xlfn.XLOOKUP(AK4611,A:A,AE:AE)</f>
        <v>#N/A</v>
      </c>
      <c r="BB4611">
        <f t="shared" si="813"/>
        <v>0</v>
      </c>
      <c r="BC4611">
        <f t="shared" ref="BC4611:BC4674" si="820">_xlfn.XLOOKUP(BA4611,A:A,J:J)</f>
        <v>0</v>
      </c>
      <c r="BD4611" s="28">
        <f t="shared" ref="BD4611:BD4674" si="821">_xlfn.XLOOKUP(BA4611,A:A,M:M)+_xlfn.XLOOKUP(BA4611,A:A,N:N)</f>
        <v>0</v>
      </c>
    </row>
    <row r="4612" spans="37:56" x14ac:dyDescent="0.25">
      <c r="AK4612">
        <v>0</v>
      </c>
      <c r="AL4612" t="e">
        <f t="shared" si="814"/>
        <v>#N/A</v>
      </c>
      <c r="AM4612" t="e">
        <f t="shared" si="815"/>
        <v>#N/A</v>
      </c>
      <c r="AN4612" t="e">
        <f t="shared" si="816"/>
        <v>#N/A</v>
      </c>
      <c r="AO4612" s="261" t="e">
        <f t="shared" si="817"/>
        <v>#N/A</v>
      </c>
      <c r="AP4612" s="261" t="e">
        <f t="shared" si="818"/>
        <v>#N/A</v>
      </c>
      <c r="AQ4612" s="261" t="e">
        <f t="shared" si="819"/>
        <v>#N/A</v>
      </c>
      <c r="BB4612">
        <f t="shared" si="813"/>
        <v>0</v>
      </c>
      <c r="BC4612">
        <f t="shared" si="820"/>
        <v>0</v>
      </c>
      <c r="BD4612" s="28">
        <f t="shared" si="821"/>
        <v>0</v>
      </c>
    </row>
    <row r="4613" spans="37:56" x14ac:dyDescent="0.25">
      <c r="AK4613">
        <v>0</v>
      </c>
      <c r="AL4613" t="e">
        <f t="shared" si="814"/>
        <v>#N/A</v>
      </c>
      <c r="AM4613" t="e">
        <f t="shared" si="815"/>
        <v>#N/A</v>
      </c>
      <c r="AN4613" t="e">
        <f t="shared" si="816"/>
        <v>#N/A</v>
      </c>
      <c r="AO4613" s="261" t="e">
        <f t="shared" si="817"/>
        <v>#N/A</v>
      </c>
      <c r="AP4613" s="261" t="e">
        <f t="shared" si="818"/>
        <v>#N/A</v>
      </c>
      <c r="AQ4613" s="261" t="e">
        <f t="shared" si="819"/>
        <v>#N/A</v>
      </c>
      <c r="BB4613">
        <f t="shared" si="813"/>
        <v>0</v>
      </c>
      <c r="BC4613">
        <f t="shared" si="820"/>
        <v>0</v>
      </c>
      <c r="BD4613" s="28">
        <f t="shared" si="821"/>
        <v>0</v>
      </c>
    </row>
    <row r="4614" spans="37:56" x14ac:dyDescent="0.25">
      <c r="AK4614">
        <v>0</v>
      </c>
      <c r="AL4614" t="e">
        <f t="shared" si="814"/>
        <v>#N/A</v>
      </c>
      <c r="AM4614" t="e">
        <f t="shared" si="815"/>
        <v>#N/A</v>
      </c>
      <c r="AN4614" t="e">
        <f t="shared" si="816"/>
        <v>#N/A</v>
      </c>
      <c r="AO4614" s="261" t="e">
        <f t="shared" si="817"/>
        <v>#N/A</v>
      </c>
      <c r="AP4614" s="261" t="e">
        <f t="shared" si="818"/>
        <v>#N/A</v>
      </c>
      <c r="AQ4614" s="261" t="e">
        <f t="shared" si="819"/>
        <v>#N/A</v>
      </c>
      <c r="BB4614">
        <f t="shared" ref="BB4614:BB4677" si="822">_xlfn.XLOOKUP(BA4614,A:A,E:E)</f>
        <v>0</v>
      </c>
      <c r="BC4614">
        <f t="shared" si="820"/>
        <v>0</v>
      </c>
      <c r="BD4614" s="28">
        <f t="shared" si="821"/>
        <v>0</v>
      </c>
    </row>
    <row r="4615" spans="37:56" x14ac:dyDescent="0.25">
      <c r="AK4615">
        <v>0</v>
      </c>
      <c r="AL4615" t="e">
        <f t="shared" si="814"/>
        <v>#N/A</v>
      </c>
      <c r="AM4615" t="e">
        <f t="shared" si="815"/>
        <v>#N/A</v>
      </c>
      <c r="AN4615" t="e">
        <f t="shared" si="816"/>
        <v>#N/A</v>
      </c>
      <c r="AO4615" s="261" t="e">
        <f t="shared" si="817"/>
        <v>#N/A</v>
      </c>
      <c r="AP4615" s="261" t="e">
        <f t="shared" si="818"/>
        <v>#N/A</v>
      </c>
      <c r="AQ4615" s="261" t="e">
        <f t="shared" si="819"/>
        <v>#N/A</v>
      </c>
      <c r="BB4615">
        <f t="shared" si="822"/>
        <v>0</v>
      </c>
      <c r="BC4615">
        <f t="shared" si="820"/>
        <v>0</v>
      </c>
      <c r="BD4615" s="28">
        <f t="shared" si="821"/>
        <v>0</v>
      </c>
    </row>
    <row r="4616" spans="37:56" x14ac:dyDescent="0.25">
      <c r="AK4616">
        <v>0</v>
      </c>
      <c r="AL4616" t="e">
        <f t="shared" si="814"/>
        <v>#N/A</v>
      </c>
      <c r="AM4616" t="e">
        <f t="shared" si="815"/>
        <v>#N/A</v>
      </c>
      <c r="AN4616" t="e">
        <f t="shared" si="816"/>
        <v>#N/A</v>
      </c>
      <c r="AO4616" s="261" t="e">
        <f t="shared" si="817"/>
        <v>#N/A</v>
      </c>
      <c r="AP4616" s="261" t="e">
        <f t="shared" si="818"/>
        <v>#N/A</v>
      </c>
      <c r="AQ4616" s="261" t="e">
        <f t="shared" si="819"/>
        <v>#N/A</v>
      </c>
      <c r="BB4616">
        <f t="shared" si="822"/>
        <v>0</v>
      </c>
      <c r="BC4616">
        <f t="shared" si="820"/>
        <v>0</v>
      </c>
      <c r="BD4616" s="28">
        <f t="shared" si="821"/>
        <v>0</v>
      </c>
    </row>
    <row r="4617" spans="37:56" x14ac:dyDescent="0.25">
      <c r="AK4617">
        <v>0</v>
      </c>
      <c r="AL4617" t="e">
        <f t="shared" si="814"/>
        <v>#N/A</v>
      </c>
      <c r="AM4617" t="e">
        <f t="shared" si="815"/>
        <v>#N/A</v>
      </c>
      <c r="AN4617" t="e">
        <f t="shared" si="816"/>
        <v>#N/A</v>
      </c>
      <c r="AO4617" s="261" t="e">
        <f t="shared" si="817"/>
        <v>#N/A</v>
      </c>
      <c r="AP4617" s="261" t="e">
        <f t="shared" si="818"/>
        <v>#N/A</v>
      </c>
      <c r="AQ4617" s="261" t="e">
        <f t="shared" si="819"/>
        <v>#N/A</v>
      </c>
      <c r="BB4617">
        <f t="shared" si="822"/>
        <v>0</v>
      </c>
      <c r="BC4617">
        <f t="shared" si="820"/>
        <v>0</v>
      </c>
      <c r="BD4617" s="28">
        <f t="shared" si="821"/>
        <v>0</v>
      </c>
    </row>
    <row r="4618" spans="37:56" x14ac:dyDescent="0.25">
      <c r="AK4618">
        <v>0</v>
      </c>
      <c r="AL4618" t="e">
        <f t="shared" si="814"/>
        <v>#N/A</v>
      </c>
      <c r="AM4618" t="e">
        <f t="shared" si="815"/>
        <v>#N/A</v>
      </c>
      <c r="AN4618" t="e">
        <f t="shared" si="816"/>
        <v>#N/A</v>
      </c>
      <c r="AO4618" s="261" t="e">
        <f t="shared" si="817"/>
        <v>#N/A</v>
      </c>
      <c r="AP4618" s="261" t="e">
        <f t="shared" si="818"/>
        <v>#N/A</v>
      </c>
      <c r="AQ4618" s="261" t="e">
        <f t="shared" si="819"/>
        <v>#N/A</v>
      </c>
      <c r="BB4618">
        <f t="shared" si="822"/>
        <v>0</v>
      </c>
      <c r="BC4618">
        <f t="shared" si="820"/>
        <v>0</v>
      </c>
      <c r="BD4618" s="28">
        <f t="shared" si="821"/>
        <v>0</v>
      </c>
    </row>
    <row r="4619" spans="37:56" x14ac:dyDescent="0.25">
      <c r="AK4619">
        <v>0</v>
      </c>
      <c r="AL4619" t="e">
        <f t="shared" si="814"/>
        <v>#N/A</v>
      </c>
      <c r="AM4619" t="e">
        <f t="shared" si="815"/>
        <v>#N/A</v>
      </c>
      <c r="AN4619" t="e">
        <f t="shared" si="816"/>
        <v>#N/A</v>
      </c>
      <c r="AO4619" s="261" t="e">
        <f t="shared" si="817"/>
        <v>#N/A</v>
      </c>
      <c r="AP4619" s="261" t="e">
        <f t="shared" si="818"/>
        <v>#N/A</v>
      </c>
      <c r="AQ4619" s="261" t="e">
        <f t="shared" si="819"/>
        <v>#N/A</v>
      </c>
      <c r="BB4619">
        <f t="shared" si="822"/>
        <v>0</v>
      </c>
      <c r="BC4619">
        <f t="shared" si="820"/>
        <v>0</v>
      </c>
      <c r="BD4619" s="28">
        <f t="shared" si="821"/>
        <v>0</v>
      </c>
    </row>
    <row r="4620" spans="37:56" x14ac:dyDescent="0.25">
      <c r="AK4620">
        <v>0</v>
      </c>
      <c r="AL4620" t="e">
        <f t="shared" si="814"/>
        <v>#N/A</v>
      </c>
      <c r="AM4620" t="e">
        <f t="shared" si="815"/>
        <v>#N/A</v>
      </c>
      <c r="AN4620" t="e">
        <f t="shared" si="816"/>
        <v>#N/A</v>
      </c>
      <c r="AO4620" s="261" t="e">
        <f t="shared" si="817"/>
        <v>#N/A</v>
      </c>
      <c r="AP4620" s="261" t="e">
        <f t="shared" si="818"/>
        <v>#N/A</v>
      </c>
      <c r="AQ4620" s="261" t="e">
        <f t="shared" si="819"/>
        <v>#N/A</v>
      </c>
      <c r="BB4620">
        <f t="shared" si="822"/>
        <v>0</v>
      </c>
      <c r="BC4620">
        <f t="shared" si="820"/>
        <v>0</v>
      </c>
      <c r="BD4620" s="28">
        <f t="shared" si="821"/>
        <v>0</v>
      </c>
    </row>
    <row r="4621" spans="37:56" x14ac:dyDescent="0.25">
      <c r="AK4621">
        <v>0</v>
      </c>
      <c r="AL4621" t="e">
        <f t="shared" si="814"/>
        <v>#N/A</v>
      </c>
      <c r="AM4621" t="e">
        <f t="shared" si="815"/>
        <v>#N/A</v>
      </c>
      <c r="AN4621" t="e">
        <f t="shared" si="816"/>
        <v>#N/A</v>
      </c>
      <c r="AO4621" s="261" t="e">
        <f t="shared" si="817"/>
        <v>#N/A</v>
      </c>
      <c r="AP4621" s="261" t="e">
        <f t="shared" si="818"/>
        <v>#N/A</v>
      </c>
      <c r="AQ4621" s="261" t="e">
        <f t="shared" si="819"/>
        <v>#N/A</v>
      </c>
      <c r="BB4621">
        <f t="shared" si="822"/>
        <v>0</v>
      </c>
      <c r="BC4621">
        <f t="shared" si="820"/>
        <v>0</v>
      </c>
      <c r="BD4621" s="28">
        <f t="shared" si="821"/>
        <v>0</v>
      </c>
    </row>
    <row r="4622" spans="37:56" x14ac:dyDescent="0.25">
      <c r="AK4622">
        <v>0</v>
      </c>
      <c r="AL4622" t="e">
        <f t="shared" si="814"/>
        <v>#N/A</v>
      </c>
      <c r="AM4622" t="e">
        <f t="shared" si="815"/>
        <v>#N/A</v>
      </c>
      <c r="AN4622" t="e">
        <f t="shared" si="816"/>
        <v>#N/A</v>
      </c>
      <c r="AO4622" s="261" t="e">
        <f t="shared" si="817"/>
        <v>#N/A</v>
      </c>
      <c r="AP4622" s="261" t="e">
        <f t="shared" si="818"/>
        <v>#N/A</v>
      </c>
      <c r="AQ4622" s="261" t="e">
        <f t="shared" si="819"/>
        <v>#N/A</v>
      </c>
      <c r="BB4622">
        <f t="shared" si="822"/>
        <v>0</v>
      </c>
      <c r="BC4622">
        <f t="shared" si="820"/>
        <v>0</v>
      </c>
      <c r="BD4622" s="28">
        <f t="shared" si="821"/>
        <v>0</v>
      </c>
    </row>
    <row r="4623" spans="37:56" x14ac:dyDescent="0.25">
      <c r="AK4623">
        <v>0</v>
      </c>
      <c r="AL4623" t="e">
        <f t="shared" si="814"/>
        <v>#N/A</v>
      </c>
      <c r="AM4623" t="e">
        <f t="shared" si="815"/>
        <v>#N/A</v>
      </c>
      <c r="AN4623" t="e">
        <f t="shared" si="816"/>
        <v>#N/A</v>
      </c>
      <c r="AO4623" s="261" t="e">
        <f t="shared" si="817"/>
        <v>#N/A</v>
      </c>
      <c r="AP4623" s="261" t="e">
        <f t="shared" si="818"/>
        <v>#N/A</v>
      </c>
      <c r="AQ4623" s="261" t="e">
        <f t="shared" si="819"/>
        <v>#N/A</v>
      </c>
      <c r="BB4623">
        <f t="shared" si="822"/>
        <v>0</v>
      </c>
      <c r="BC4623">
        <f t="shared" si="820"/>
        <v>0</v>
      </c>
      <c r="BD4623" s="28">
        <f t="shared" si="821"/>
        <v>0</v>
      </c>
    </row>
    <row r="4624" spans="37:56" x14ac:dyDescent="0.25">
      <c r="AK4624">
        <v>0</v>
      </c>
      <c r="AL4624" t="e">
        <f t="shared" si="814"/>
        <v>#N/A</v>
      </c>
      <c r="AM4624" t="e">
        <f t="shared" si="815"/>
        <v>#N/A</v>
      </c>
      <c r="AN4624" t="e">
        <f t="shared" si="816"/>
        <v>#N/A</v>
      </c>
      <c r="AO4624" s="261" t="e">
        <f t="shared" si="817"/>
        <v>#N/A</v>
      </c>
      <c r="AP4624" s="261" t="e">
        <f t="shared" si="818"/>
        <v>#N/A</v>
      </c>
      <c r="AQ4624" s="261" t="e">
        <f t="shared" si="819"/>
        <v>#N/A</v>
      </c>
      <c r="BB4624">
        <f t="shared" si="822"/>
        <v>0</v>
      </c>
      <c r="BC4624">
        <f t="shared" si="820"/>
        <v>0</v>
      </c>
      <c r="BD4624" s="28">
        <f t="shared" si="821"/>
        <v>0</v>
      </c>
    </row>
    <row r="4625" spans="37:56" x14ac:dyDescent="0.25">
      <c r="AK4625">
        <v>0</v>
      </c>
      <c r="AL4625" t="e">
        <f t="shared" si="814"/>
        <v>#N/A</v>
      </c>
      <c r="AM4625" t="e">
        <f t="shared" si="815"/>
        <v>#N/A</v>
      </c>
      <c r="AN4625" t="e">
        <f t="shared" si="816"/>
        <v>#N/A</v>
      </c>
      <c r="AO4625" s="261" t="e">
        <f t="shared" si="817"/>
        <v>#N/A</v>
      </c>
      <c r="AP4625" s="261" t="e">
        <f t="shared" si="818"/>
        <v>#N/A</v>
      </c>
      <c r="AQ4625" s="261" t="e">
        <f t="shared" si="819"/>
        <v>#N/A</v>
      </c>
      <c r="BB4625">
        <f t="shared" si="822"/>
        <v>0</v>
      </c>
      <c r="BC4625">
        <f t="shared" si="820"/>
        <v>0</v>
      </c>
      <c r="BD4625" s="28">
        <f t="shared" si="821"/>
        <v>0</v>
      </c>
    </row>
    <row r="4626" spans="37:56" x14ac:dyDescent="0.25">
      <c r="AK4626">
        <v>0</v>
      </c>
      <c r="AL4626" t="e">
        <f t="shared" si="814"/>
        <v>#N/A</v>
      </c>
      <c r="AM4626" t="e">
        <f t="shared" si="815"/>
        <v>#N/A</v>
      </c>
      <c r="AN4626" t="e">
        <f t="shared" si="816"/>
        <v>#N/A</v>
      </c>
      <c r="AO4626" s="261" t="e">
        <f t="shared" si="817"/>
        <v>#N/A</v>
      </c>
      <c r="AP4626" s="261" t="e">
        <f t="shared" si="818"/>
        <v>#N/A</v>
      </c>
      <c r="AQ4626" s="261" t="e">
        <f t="shared" si="819"/>
        <v>#N/A</v>
      </c>
      <c r="BB4626">
        <f t="shared" si="822"/>
        <v>0</v>
      </c>
      <c r="BC4626">
        <f t="shared" si="820"/>
        <v>0</v>
      </c>
      <c r="BD4626" s="28">
        <f t="shared" si="821"/>
        <v>0</v>
      </c>
    </row>
    <row r="4627" spans="37:56" x14ac:dyDescent="0.25">
      <c r="AK4627">
        <v>0</v>
      </c>
      <c r="AL4627" t="e">
        <f t="shared" si="814"/>
        <v>#N/A</v>
      </c>
      <c r="AM4627" t="e">
        <f t="shared" si="815"/>
        <v>#N/A</v>
      </c>
      <c r="AN4627" t="e">
        <f t="shared" si="816"/>
        <v>#N/A</v>
      </c>
      <c r="AO4627" s="261" t="e">
        <f t="shared" si="817"/>
        <v>#N/A</v>
      </c>
      <c r="AP4627" s="261" t="e">
        <f t="shared" si="818"/>
        <v>#N/A</v>
      </c>
      <c r="AQ4627" s="261" t="e">
        <f t="shared" si="819"/>
        <v>#N/A</v>
      </c>
      <c r="BB4627">
        <f t="shared" si="822"/>
        <v>0</v>
      </c>
      <c r="BC4627">
        <f t="shared" si="820"/>
        <v>0</v>
      </c>
      <c r="BD4627" s="28">
        <f t="shared" si="821"/>
        <v>0</v>
      </c>
    </row>
    <row r="4628" spans="37:56" x14ac:dyDescent="0.25">
      <c r="AK4628">
        <v>0</v>
      </c>
      <c r="AL4628" t="e">
        <f t="shared" si="814"/>
        <v>#N/A</v>
      </c>
      <c r="AM4628" t="e">
        <f t="shared" si="815"/>
        <v>#N/A</v>
      </c>
      <c r="AN4628" t="e">
        <f t="shared" si="816"/>
        <v>#N/A</v>
      </c>
      <c r="AO4628" s="261" t="e">
        <f t="shared" si="817"/>
        <v>#N/A</v>
      </c>
      <c r="AP4628" s="261" t="e">
        <f t="shared" si="818"/>
        <v>#N/A</v>
      </c>
      <c r="AQ4628" s="261" t="e">
        <f t="shared" si="819"/>
        <v>#N/A</v>
      </c>
      <c r="BB4628">
        <f t="shared" si="822"/>
        <v>0</v>
      </c>
      <c r="BC4628">
        <f t="shared" si="820"/>
        <v>0</v>
      </c>
      <c r="BD4628" s="28">
        <f t="shared" si="821"/>
        <v>0</v>
      </c>
    </row>
    <row r="4629" spans="37:56" x14ac:dyDescent="0.25">
      <c r="AK4629">
        <v>0</v>
      </c>
      <c r="AL4629" t="e">
        <f t="shared" si="814"/>
        <v>#N/A</v>
      </c>
      <c r="AM4629" t="e">
        <f t="shared" si="815"/>
        <v>#N/A</v>
      </c>
      <c r="AN4629" t="e">
        <f t="shared" si="816"/>
        <v>#N/A</v>
      </c>
      <c r="AO4629" s="261" t="e">
        <f t="shared" si="817"/>
        <v>#N/A</v>
      </c>
      <c r="AP4629" s="261" t="e">
        <f t="shared" si="818"/>
        <v>#N/A</v>
      </c>
      <c r="AQ4629" s="261" t="e">
        <f t="shared" si="819"/>
        <v>#N/A</v>
      </c>
      <c r="BB4629">
        <f t="shared" si="822"/>
        <v>0</v>
      </c>
      <c r="BC4629">
        <f t="shared" si="820"/>
        <v>0</v>
      </c>
      <c r="BD4629" s="28">
        <f t="shared" si="821"/>
        <v>0</v>
      </c>
    </row>
    <row r="4630" spans="37:56" x14ac:dyDescent="0.25">
      <c r="AK4630">
        <v>0</v>
      </c>
      <c r="AL4630" t="e">
        <f t="shared" si="814"/>
        <v>#N/A</v>
      </c>
      <c r="AM4630" t="e">
        <f t="shared" si="815"/>
        <v>#N/A</v>
      </c>
      <c r="AN4630" t="e">
        <f t="shared" si="816"/>
        <v>#N/A</v>
      </c>
      <c r="AO4630" s="261" t="e">
        <f t="shared" si="817"/>
        <v>#N/A</v>
      </c>
      <c r="AP4630" s="261" t="e">
        <f t="shared" si="818"/>
        <v>#N/A</v>
      </c>
      <c r="AQ4630" s="261" t="e">
        <f t="shared" si="819"/>
        <v>#N/A</v>
      </c>
      <c r="BB4630">
        <f t="shared" si="822"/>
        <v>0</v>
      </c>
      <c r="BC4630">
        <f t="shared" si="820"/>
        <v>0</v>
      </c>
      <c r="BD4630" s="28">
        <f t="shared" si="821"/>
        <v>0</v>
      </c>
    </row>
    <row r="4631" spans="37:56" x14ac:dyDescent="0.25">
      <c r="AK4631">
        <v>0</v>
      </c>
      <c r="AL4631" t="e">
        <f t="shared" si="814"/>
        <v>#N/A</v>
      </c>
      <c r="AM4631" t="e">
        <f t="shared" si="815"/>
        <v>#N/A</v>
      </c>
      <c r="AN4631" t="e">
        <f t="shared" si="816"/>
        <v>#N/A</v>
      </c>
      <c r="AO4631" s="261" t="e">
        <f t="shared" si="817"/>
        <v>#N/A</v>
      </c>
      <c r="AP4631" s="261" t="e">
        <f t="shared" si="818"/>
        <v>#N/A</v>
      </c>
      <c r="AQ4631" s="261" t="e">
        <f t="shared" si="819"/>
        <v>#N/A</v>
      </c>
      <c r="BB4631">
        <f t="shared" si="822"/>
        <v>0</v>
      </c>
      <c r="BC4631">
        <f t="shared" si="820"/>
        <v>0</v>
      </c>
      <c r="BD4631" s="28">
        <f t="shared" si="821"/>
        <v>0</v>
      </c>
    </row>
    <row r="4632" spans="37:56" x14ac:dyDescent="0.25">
      <c r="AK4632">
        <v>0</v>
      </c>
      <c r="AL4632" t="e">
        <f t="shared" si="814"/>
        <v>#N/A</v>
      </c>
      <c r="AM4632" t="e">
        <f t="shared" si="815"/>
        <v>#N/A</v>
      </c>
      <c r="AN4632" t="e">
        <f t="shared" si="816"/>
        <v>#N/A</v>
      </c>
      <c r="AO4632" s="261" t="e">
        <f t="shared" si="817"/>
        <v>#N/A</v>
      </c>
      <c r="AP4632" s="261" t="e">
        <f t="shared" si="818"/>
        <v>#N/A</v>
      </c>
      <c r="AQ4632" s="261" t="e">
        <f t="shared" si="819"/>
        <v>#N/A</v>
      </c>
      <c r="BB4632">
        <f t="shared" si="822"/>
        <v>0</v>
      </c>
      <c r="BC4632">
        <f t="shared" si="820"/>
        <v>0</v>
      </c>
      <c r="BD4632" s="28">
        <f t="shared" si="821"/>
        <v>0</v>
      </c>
    </row>
    <row r="4633" spans="37:56" x14ac:dyDescent="0.25">
      <c r="AK4633">
        <v>0</v>
      </c>
      <c r="AL4633" t="e">
        <f t="shared" si="814"/>
        <v>#N/A</v>
      </c>
      <c r="AM4633" t="e">
        <f t="shared" si="815"/>
        <v>#N/A</v>
      </c>
      <c r="AN4633" t="e">
        <f t="shared" si="816"/>
        <v>#N/A</v>
      </c>
      <c r="AO4633" s="261" t="e">
        <f t="shared" si="817"/>
        <v>#N/A</v>
      </c>
      <c r="AP4633" s="261" t="e">
        <f t="shared" si="818"/>
        <v>#N/A</v>
      </c>
      <c r="AQ4633" s="261" t="e">
        <f t="shared" si="819"/>
        <v>#N/A</v>
      </c>
      <c r="BB4633">
        <f t="shared" si="822"/>
        <v>0</v>
      </c>
      <c r="BC4633">
        <f t="shared" si="820"/>
        <v>0</v>
      </c>
      <c r="BD4633" s="28">
        <f t="shared" si="821"/>
        <v>0</v>
      </c>
    </row>
    <row r="4634" spans="37:56" x14ac:dyDescent="0.25">
      <c r="AK4634">
        <v>0</v>
      </c>
      <c r="AL4634" t="e">
        <f t="shared" si="814"/>
        <v>#N/A</v>
      </c>
      <c r="AM4634" t="e">
        <f t="shared" si="815"/>
        <v>#N/A</v>
      </c>
      <c r="AN4634" t="e">
        <f t="shared" si="816"/>
        <v>#N/A</v>
      </c>
      <c r="AO4634" s="261" t="e">
        <f t="shared" si="817"/>
        <v>#N/A</v>
      </c>
      <c r="AP4634" s="261" t="e">
        <f t="shared" si="818"/>
        <v>#N/A</v>
      </c>
      <c r="AQ4634" s="261" t="e">
        <f t="shared" si="819"/>
        <v>#N/A</v>
      </c>
      <c r="BB4634">
        <f t="shared" si="822"/>
        <v>0</v>
      </c>
      <c r="BC4634">
        <f t="shared" si="820"/>
        <v>0</v>
      </c>
      <c r="BD4634" s="28">
        <f t="shared" si="821"/>
        <v>0</v>
      </c>
    </row>
    <row r="4635" spans="37:56" x14ac:dyDescent="0.25">
      <c r="AK4635">
        <v>0</v>
      </c>
      <c r="AL4635" t="e">
        <f t="shared" si="814"/>
        <v>#N/A</v>
      </c>
      <c r="AM4635" t="e">
        <f t="shared" si="815"/>
        <v>#N/A</v>
      </c>
      <c r="AN4635" t="e">
        <f t="shared" si="816"/>
        <v>#N/A</v>
      </c>
      <c r="AO4635" s="261" t="e">
        <f t="shared" si="817"/>
        <v>#N/A</v>
      </c>
      <c r="AP4635" s="261" t="e">
        <f t="shared" si="818"/>
        <v>#N/A</v>
      </c>
      <c r="AQ4635" s="261" t="e">
        <f t="shared" si="819"/>
        <v>#N/A</v>
      </c>
      <c r="BB4635">
        <f t="shared" si="822"/>
        <v>0</v>
      </c>
      <c r="BC4635">
        <f t="shared" si="820"/>
        <v>0</v>
      </c>
      <c r="BD4635" s="28">
        <f t="shared" si="821"/>
        <v>0</v>
      </c>
    </row>
    <row r="4636" spans="37:56" x14ac:dyDescent="0.25">
      <c r="AK4636">
        <v>0</v>
      </c>
      <c r="AL4636" t="e">
        <f t="shared" si="814"/>
        <v>#N/A</v>
      </c>
      <c r="AM4636" t="e">
        <f t="shared" si="815"/>
        <v>#N/A</v>
      </c>
      <c r="AN4636" t="e">
        <f t="shared" si="816"/>
        <v>#N/A</v>
      </c>
      <c r="AO4636" s="261" t="e">
        <f t="shared" si="817"/>
        <v>#N/A</v>
      </c>
      <c r="AP4636" s="261" t="e">
        <f t="shared" si="818"/>
        <v>#N/A</v>
      </c>
      <c r="AQ4636" s="261" t="e">
        <f t="shared" si="819"/>
        <v>#N/A</v>
      </c>
      <c r="BB4636">
        <f t="shared" si="822"/>
        <v>0</v>
      </c>
      <c r="BC4636">
        <f t="shared" si="820"/>
        <v>0</v>
      </c>
      <c r="BD4636" s="28">
        <f t="shared" si="821"/>
        <v>0</v>
      </c>
    </row>
    <row r="4637" spans="37:56" x14ac:dyDescent="0.25">
      <c r="AK4637">
        <v>0</v>
      </c>
      <c r="AL4637" t="e">
        <f t="shared" si="814"/>
        <v>#N/A</v>
      </c>
      <c r="AM4637" t="e">
        <f t="shared" si="815"/>
        <v>#N/A</v>
      </c>
      <c r="AN4637" t="e">
        <f t="shared" si="816"/>
        <v>#N/A</v>
      </c>
      <c r="AO4637" s="261" t="e">
        <f t="shared" si="817"/>
        <v>#N/A</v>
      </c>
      <c r="AP4637" s="261" t="e">
        <f t="shared" si="818"/>
        <v>#N/A</v>
      </c>
      <c r="AQ4637" s="261" t="e">
        <f t="shared" si="819"/>
        <v>#N/A</v>
      </c>
      <c r="BB4637">
        <f t="shared" si="822"/>
        <v>0</v>
      </c>
      <c r="BC4637">
        <f t="shared" si="820"/>
        <v>0</v>
      </c>
      <c r="BD4637" s="28">
        <f t="shared" si="821"/>
        <v>0</v>
      </c>
    </row>
    <row r="4638" spans="37:56" x14ac:dyDescent="0.25">
      <c r="AK4638">
        <v>0</v>
      </c>
      <c r="AL4638" t="e">
        <f t="shared" si="814"/>
        <v>#N/A</v>
      </c>
      <c r="AM4638" t="e">
        <f t="shared" si="815"/>
        <v>#N/A</v>
      </c>
      <c r="AN4638" t="e">
        <f t="shared" si="816"/>
        <v>#N/A</v>
      </c>
      <c r="AO4638" s="261" t="e">
        <f t="shared" si="817"/>
        <v>#N/A</v>
      </c>
      <c r="AP4638" s="261" t="e">
        <f t="shared" si="818"/>
        <v>#N/A</v>
      </c>
      <c r="AQ4638" s="261" t="e">
        <f t="shared" si="819"/>
        <v>#N/A</v>
      </c>
      <c r="BB4638">
        <f t="shared" si="822"/>
        <v>0</v>
      </c>
      <c r="BC4638">
        <f t="shared" si="820"/>
        <v>0</v>
      </c>
      <c r="BD4638" s="28">
        <f t="shared" si="821"/>
        <v>0</v>
      </c>
    </row>
    <row r="4639" spans="37:56" x14ac:dyDescent="0.25">
      <c r="AK4639">
        <v>0</v>
      </c>
      <c r="AL4639" t="e">
        <f t="shared" si="814"/>
        <v>#N/A</v>
      </c>
      <c r="AM4639" t="e">
        <f t="shared" si="815"/>
        <v>#N/A</v>
      </c>
      <c r="AN4639" t="e">
        <f t="shared" si="816"/>
        <v>#N/A</v>
      </c>
      <c r="AO4639" s="261" t="e">
        <f t="shared" si="817"/>
        <v>#N/A</v>
      </c>
      <c r="AP4639" s="261" t="e">
        <f t="shared" si="818"/>
        <v>#N/A</v>
      </c>
      <c r="AQ4639" s="261" t="e">
        <f t="shared" si="819"/>
        <v>#N/A</v>
      </c>
      <c r="BB4639">
        <f t="shared" si="822"/>
        <v>0</v>
      </c>
      <c r="BC4639">
        <f t="shared" si="820"/>
        <v>0</v>
      </c>
      <c r="BD4639" s="28">
        <f t="shared" si="821"/>
        <v>0</v>
      </c>
    </row>
    <row r="4640" spans="37:56" x14ac:dyDescent="0.25">
      <c r="AK4640">
        <v>0</v>
      </c>
      <c r="AL4640" t="e">
        <f t="shared" si="814"/>
        <v>#N/A</v>
      </c>
      <c r="AM4640" t="e">
        <f t="shared" si="815"/>
        <v>#N/A</v>
      </c>
      <c r="AN4640" t="e">
        <f t="shared" si="816"/>
        <v>#N/A</v>
      </c>
      <c r="AO4640" s="261" t="e">
        <f t="shared" si="817"/>
        <v>#N/A</v>
      </c>
      <c r="AP4640" s="261" t="e">
        <f t="shared" si="818"/>
        <v>#N/A</v>
      </c>
      <c r="AQ4640" s="261" t="e">
        <f t="shared" si="819"/>
        <v>#N/A</v>
      </c>
      <c r="BB4640">
        <f t="shared" si="822"/>
        <v>0</v>
      </c>
      <c r="BC4640">
        <f t="shared" si="820"/>
        <v>0</v>
      </c>
      <c r="BD4640" s="28">
        <f t="shared" si="821"/>
        <v>0</v>
      </c>
    </row>
    <row r="4641" spans="37:56" x14ac:dyDescent="0.25">
      <c r="AK4641">
        <v>0</v>
      </c>
      <c r="AL4641" t="e">
        <f t="shared" si="814"/>
        <v>#N/A</v>
      </c>
      <c r="AM4641" t="e">
        <f t="shared" si="815"/>
        <v>#N/A</v>
      </c>
      <c r="AN4641" t="e">
        <f t="shared" si="816"/>
        <v>#N/A</v>
      </c>
      <c r="AO4641" s="261" t="e">
        <f t="shared" si="817"/>
        <v>#N/A</v>
      </c>
      <c r="AP4641" s="261" t="e">
        <f t="shared" si="818"/>
        <v>#N/A</v>
      </c>
      <c r="AQ4641" s="261" t="e">
        <f t="shared" si="819"/>
        <v>#N/A</v>
      </c>
      <c r="BB4641">
        <f t="shared" si="822"/>
        <v>0</v>
      </c>
      <c r="BC4641">
        <f t="shared" si="820"/>
        <v>0</v>
      </c>
      <c r="BD4641" s="28">
        <f t="shared" si="821"/>
        <v>0</v>
      </c>
    </row>
    <row r="4642" spans="37:56" x14ac:dyDescent="0.25">
      <c r="AK4642">
        <v>0</v>
      </c>
      <c r="AL4642" t="e">
        <f t="shared" si="814"/>
        <v>#N/A</v>
      </c>
      <c r="AM4642" t="e">
        <f t="shared" si="815"/>
        <v>#N/A</v>
      </c>
      <c r="AN4642" t="e">
        <f t="shared" si="816"/>
        <v>#N/A</v>
      </c>
      <c r="AO4642" s="261" t="e">
        <f t="shared" si="817"/>
        <v>#N/A</v>
      </c>
      <c r="AP4642" s="261" t="e">
        <f t="shared" si="818"/>
        <v>#N/A</v>
      </c>
      <c r="AQ4642" s="261" t="e">
        <f t="shared" si="819"/>
        <v>#N/A</v>
      </c>
      <c r="BB4642">
        <f t="shared" si="822"/>
        <v>0</v>
      </c>
      <c r="BC4642">
        <f t="shared" si="820"/>
        <v>0</v>
      </c>
      <c r="BD4642" s="28">
        <f t="shared" si="821"/>
        <v>0</v>
      </c>
    </row>
    <row r="4643" spans="37:56" x14ac:dyDescent="0.25">
      <c r="AK4643">
        <v>0</v>
      </c>
      <c r="AL4643" t="e">
        <f t="shared" si="814"/>
        <v>#N/A</v>
      </c>
      <c r="AM4643" t="e">
        <f t="shared" si="815"/>
        <v>#N/A</v>
      </c>
      <c r="AN4643" t="e">
        <f t="shared" si="816"/>
        <v>#N/A</v>
      </c>
      <c r="AO4643" s="261" t="e">
        <f t="shared" si="817"/>
        <v>#N/A</v>
      </c>
      <c r="AP4643" s="261" t="e">
        <f t="shared" si="818"/>
        <v>#N/A</v>
      </c>
      <c r="AQ4643" s="261" t="e">
        <f t="shared" si="819"/>
        <v>#N/A</v>
      </c>
      <c r="BB4643">
        <f t="shared" si="822"/>
        <v>0</v>
      </c>
      <c r="BC4643">
        <f t="shared" si="820"/>
        <v>0</v>
      </c>
      <c r="BD4643" s="28">
        <f t="shared" si="821"/>
        <v>0</v>
      </c>
    </row>
    <row r="4644" spans="37:56" x14ac:dyDescent="0.25">
      <c r="AK4644">
        <v>0</v>
      </c>
      <c r="AL4644" t="e">
        <f t="shared" si="814"/>
        <v>#N/A</v>
      </c>
      <c r="AM4644" t="e">
        <f t="shared" si="815"/>
        <v>#N/A</v>
      </c>
      <c r="AN4644" t="e">
        <f t="shared" si="816"/>
        <v>#N/A</v>
      </c>
      <c r="AO4644" s="261" t="e">
        <f t="shared" si="817"/>
        <v>#N/A</v>
      </c>
      <c r="AP4644" s="261" t="e">
        <f t="shared" si="818"/>
        <v>#N/A</v>
      </c>
      <c r="AQ4644" s="261" t="e">
        <f t="shared" si="819"/>
        <v>#N/A</v>
      </c>
      <c r="BB4644">
        <f t="shared" si="822"/>
        <v>0</v>
      </c>
      <c r="BC4644">
        <f t="shared" si="820"/>
        <v>0</v>
      </c>
      <c r="BD4644" s="28">
        <f t="shared" si="821"/>
        <v>0</v>
      </c>
    </row>
    <row r="4645" spans="37:56" x14ac:dyDescent="0.25">
      <c r="AK4645">
        <v>0</v>
      </c>
      <c r="AL4645" t="e">
        <f t="shared" si="814"/>
        <v>#N/A</v>
      </c>
      <c r="AM4645" t="e">
        <f t="shared" si="815"/>
        <v>#N/A</v>
      </c>
      <c r="AN4645" t="e">
        <f t="shared" si="816"/>
        <v>#N/A</v>
      </c>
      <c r="AO4645" s="261" t="e">
        <f t="shared" si="817"/>
        <v>#N/A</v>
      </c>
      <c r="AP4645" s="261" t="e">
        <f t="shared" si="818"/>
        <v>#N/A</v>
      </c>
      <c r="AQ4645" s="261" t="e">
        <f t="shared" si="819"/>
        <v>#N/A</v>
      </c>
      <c r="BB4645">
        <f t="shared" si="822"/>
        <v>0</v>
      </c>
      <c r="BC4645">
        <f t="shared" si="820"/>
        <v>0</v>
      </c>
      <c r="BD4645" s="28">
        <f t="shared" si="821"/>
        <v>0</v>
      </c>
    </row>
    <row r="4646" spans="37:56" x14ac:dyDescent="0.25">
      <c r="AK4646">
        <v>0</v>
      </c>
      <c r="AL4646" t="e">
        <f t="shared" si="814"/>
        <v>#N/A</v>
      </c>
      <c r="AM4646" t="e">
        <f t="shared" si="815"/>
        <v>#N/A</v>
      </c>
      <c r="AN4646" t="e">
        <f t="shared" si="816"/>
        <v>#N/A</v>
      </c>
      <c r="AO4646" s="261" t="e">
        <f t="shared" si="817"/>
        <v>#N/A</v>
      </c>
      <c r="AP4646" s="261" t="e">
        <f t="shared" si="818"/>
        <v>#N/A</v>
      </c>
      <c r="AQ4646" s="261" t="e">
        <f t="shared" si="819"/>
        <v>#N/A</v>
      </c>
      <c r="BB4646">
        <f t="shared" si="822"/>
        <v>0</v>
      </c>
      <c r="BC4646">
        <f t="shared" si="820"/>
        <v>0</v>
      </c>
      <c r="BD4646" s="28">
        <f t="shared" si="821"/>
        <v>0</v>
      </c>
    </row>
    <row r="4647" spans="37:56" x14ac:dyDescent="0.25">
      <c r="AK4647">
        <v>0</v>
      </c>
      <c r="AL4647" t="e">
        <f t="shared" si="814"/>
        <v>#N/A</v>
      </c>
      <c r="AM4647" t="e">
        <f t="shared" si="815"/>
        <v>#N/A</v>
      </c>
      <c r="AN4647" t="e">
        <f t="shared" si="816"/>
        <v>#N/A</v>
      </c>
      <c r="AO4647" s="261" t="e">
        <f t="shared" si="817"/>
        <v>#N/A</v>
      </c>
      <c r="AP4647" s="261" t="e">
        <f t="shared" si="818"/>
        <v>#N/A</v>
      </c>
      <c r="AQ4647" s="261" t="e">
        <f t="shared" si="819"/>
        <v>#N/A</v>
      </c>
      <c r="BB4647">
        <f t="shared" si="822"/>
        <v>0</v>
      </c>
      <c r="BC4647">
        <f t="shared" si="820"/>
        <v>0</v>
      </c>
      <c r="BD4647" s="28">
        <f t="shared" si="821"/>
        <v>0</v>
      </c>
    </row>
    <row r="4648" spans="37:56" x14ac:dyDescent="0.25">
      <c r="AK4648">
        <v>0</v>
      </c>
      <c r="AL4648" t="e">
        <f t="shared" si="814"/>
        <v>#N/A</v>
      </c>
      <c r="AM4648" t="e">
        <f t="shared" si="815"/>
        <v>#N/A</v>
      </c>
      <c r="AN4648" t="e">
        <f t="shared" si="816"/>
        <v>#N/A</v>
      </c>
      <c r="AO4648" s="261" t="e">
        <f t="shared" si="817"/>
        <v>#N/A</v>
      </c>
      <c r="AP4648" s="261" t="e">
        <f t="shared" si="818"/>
        <v>#N/A</v>
      </c>
      <c r="AQ4648" s="261" t="e">
        <f t="shared" si="819"/>
        <v>#N/A</v>
      </c>
      <c r="BB4648">
        <f t="shared" si="822"/>
        <v>0</v>
      </c>
      <c r="BC4648">
        <f t="shared" si="820"/>
        <v>0</v>
      </c>
      <c r="BD4648" s="28">
        <f t="shared" si="821"/>
        <v>0</v>
      </c>
    </row>
    <row r="4649" spans="37:56" x14ac:dyDescent="0.25">
      <c r="AK4649">
        <v>0</v>
      </c>
      <c r="AL4649" t="e">
        <f t="shared" si="814"/>
        <v>#N/A</v>
      </c>
      <c r="AM4649" t="e">
        <f t="shared" si="815"/>
        <v>#N/A</v>
      </c>
      <c r="AN4649" t="e">
        <f t="shared" si="816"/>
        <v>#N/A</v>
      </c>
      <c r="AO4649" s="261" t="e">
        <f t="shared" si="817"/>
        <v>#N/A</v>
      </c>
      <c r="AP4649" s="261" t="e">
        <f t="shared" si="818"/>
        <v>#N/A</v>
      </c>
      <c r="AQ4649" s="261" t="e">
        <f t="shared" si="819"/>
        <v>#N/A</v>
      </c>
      <c r="BB4649">
        <f t="shared" si="822"/>
        <v>0</v>
      </c>
      <c r="BC4649">
        <f t="shared" si="820"/>
        <v>0</v>
      </c>
      <c r="BD4649" s="28">
        <f t="shared" si="821"/>
        <v>0</v>
      </c>
    </row>
    <row r="4650" spans="37:56" x14ac:dyDescent="0.25">
      <c r="AK4650">
        <v>0</v>
      </c>
      <c r="AL4650" t="e">
        <f t="shared" si="814"/>
        <v>#N/A</v>
      </c>
      <c r="AM4650" t="e">
        <f t="shared" si="815"/>
        <v>#N/A</v>
      </c>
      <c r="AN4650" t="e">
        <f t="shared" si="816"/>
        <v>#N/A</v>
      </c>
      <c r="AO4650" s="261" t="e">
        <f t="shared" si="817"/>
        <v>#N/A</v>
      </c>
      <c r="AP4650" s="261" t="e">
        <f t="shared" si="818"/>
        <v>#N/A</v>
      </c>
      <c r="AQ4650" s="261" t="e">
        <f t="shared" si="819"/>
        <v>#N/A</v>
      </c>
      <c r="BB4650">
        <f t="shared" si="822"/>
        <v>0</v>
      </c>
      <c r="BC4650">
        <f t="shared" si="820"/>
        <v>0</v>
      </c>
      <c r="BD4650" s="28">
        <f t="shared" si="821"/>
        <v>0</v>
      </c>
    </row>
    <row r="4651" spans="37:56" x14ac:dyDescent="0.25">
      <c r="AK4651">
        <v>0</v>
      </c>
      <c r="AL4651" t="e">
        <f t="shared" si="814"/>
        <v>#N/A</v>
      </c>
      <c r="AM4651" t="e">
        <f t="shared" si="815"/>
        <v>#N/A</v>
      </c>
      <c r="AN4651" t="e">
        <f t="shared" si="816"/>
        <v>#N/A</v>
      </c>
      <c r="AO4651" s="261" t="e">
        <f t="shared" si="817"/>
        <v>#N/A</v>
      </c>
      <c r="AP4651" s="261" t="e">
        <f t="shared" si="818"/>
        <v>#N/A</v>
      </c>
      <c r="AQ4651" s="261" t="e">
        <f t="shared" si="819"/>
        <v>#N/A</v>
      </c>
      <c r="BB4651">
        <f t="shared" si="822"/>
        <v>0</v>
      </c>
      <c r="BC4651">
        <f t="shared" si="820"/>
        <v>0</v>
      </c>
      <c r="BD4651" s="28">
        <f t="shared" si="821"/>
        <v>0</v>
      </c>
    </row>
    <row r="4652" spans="37:56" x14ac:dyDescent="0.25">
      <c r="AK4652">
        <v>0</v>
      </c>
      <c r="AL4652" t="e">
        <f t="shared" si="814"/>
        <v>#N/A</v>
      </c>
      <c r="AM4652" t="e">
        <f t="shared" si="815"/>
        <v>#N/A</v>
      </c>
      <c r="AN4652" t="e">
        <f t="shared" si="816"/>
        <v>#N/A</v>
      </c>
      <c r="AO4652" s="261" t="e">
        <f t="shared" si="817"/>
        <v>#N/A</v>
      </c>
      <c r="AP4652" s="261" t="e">
        <f t="shared" si="818"/>
        <v>#N/A</v>
      </c>
      <c r="AQ4652" s="261" t="e">
        <f t="shared" si="819"/>
        <v>#N/A</v>
      </c>
      <c r="BB4652">
        <f t="shared" si="822"/>
        <v>0</v>
      </c>
      <c r="BC4652">
        <f t="shared" si="820"/>
        <v>0</v>
      </c>
      <c r="BD4652" s="28">
        <f t="shared" si="821"/>
        <v>0</v>
      </c>
    </row>
    <row r="4653" spans="37:56" x14ac:dyDescent="0.25">
      <c r="AK4653">
        <v>0</v>
      </c>
      <c r="AL4653" t="e">
        <f t="shared" si="814"/>
        <v>#N/A</v>
      </c>
      <c r="AM4653" t="e">
        <f t="shared" si="815"/>
        <v>#N/A</v>
      </c>
      <c r="AN4653" t="e">
        <f t="shared" si="816"/>
        <v>#N/A</v>
      </c>
      <c r="AO4653" s="261" t="e">
        <f t="shared" si="817"/>
        <v>#N/A</v>
      </c>
      <c r="AP4653" s="261" t="e">
        <f t="shared" si="818"/>
        <v>#N/A</v>
      </c>
      <c r="AQ4653" s="261" t="e">
        <f t="shared" si="819"/>
        <v>#N/A</v>
      </c>
      <c r="BB4653">
        <f t="shared" si="822"/>
        <v>0</v>
      </c>
      <c r="BC4653">
        <f t="shared" si="820"/>
        <v>0</v>
      </c>
      <c r="BD4653" s="28">
        <f t="shared" si="821"/>
        <v>0</v>
      </c>
    </row>
    <row r="4654" spans="37:56" x14ac:dyDescent="0.25">
      <c r="AK4654">
        <v>0</v>
      </c>
      <c r="AL4654" t="e">
        <f t="shared" si="814"/>
        <v>#N/A</v>
      </c>
      <c r="AM4654" t="e">
        <f t="shared" si="815"/>
        <v>#N/A</v>
      </c>
      <c r="AN4654" t="e">
        <f t="shared" si="816"/>
        <v>#N/A</v>
      </c>
      <c r="AO4654" s="261" t="e">
        <f t="shared" si="817"/>
        <v>#N/A</v>
      </c>
      <c r="AP4654" s="261" t="e">
        <f t="shared" si="818"/>
        <v>#N/A</v>
      </c>
      <c r="AQ4654" s="261" t="e">
        <f t="shared" si="819"/>
        <v>#N/A</v>
      </c>
      <c r="BB4654">
        <f t="shared" si="822"/>
        <v>0</v>
      </c>
      <c r="BC4654">
        <f t="shared" si="820"/>
        <v>0</v>
      </c>
      <c r="BD4654" s="28">
        <f t="shared" si="821"/>
        <v>0</v>
      </c>
    </row>
    <row r="4655" spans="37:56" x14ac:dyDescent="0.25">
      <c r="AK4655">
        <v>0</v>
      </c>
      <c r="AL4655" t="e">
        <f t="shared" si="814"/>
        <v>#N/A</v>
      </c>
      <c r="AM4655" t="e">
        <f t="shared" si="815"/>
        <v>#N/A</v>
      </c>
      <c r="AN4655" t="e">
        <f t="shared" si="816"/>
        <v>#N/A</v>
      </c>
      <c r="AO4655" s="261" t="e">
        <f t="shared" si="817"/>
        <v>#N/A</v>
      </c>
      <c r="AP4655" s="261" t="e">
        <f t="shared" si="818"/>
        <v>#N/A</v>
      </c>
      <c r="AQ4655" s="261" t="e">
        <f t="shared" si="819"/>
        <v>#N/A</v>
      </c>
      <c r="BB4655">
        <f t="shared" si="822"/>
        <v>0</v>
      </c>
      <c r="BC4655">
        <f t="shared" si="820"/>
        <v>0</v>
      </c>
      <c r="BD4655" s="28">
        <f t="shared" si="821"/>
        <v>0</v>
      </c>
    </row>
    <row r="4656" spans="37:56" x14ac:dyDescent="0.25">
      <c r="AK4656">
        <v>0</v>
      </c>
      <c r="AL4656" t="e">
        <f t="shared" si="814"/>
        <v>#N/A</v>
      </c>
      <c r="AM4656" t="e">
        <f t="shared" si="815"/>
        <v>#N/A</v>
      </c>
      <c r="AN4656" t="e">
        <f t="shared" si="816"/>
        <v>#N/A</v>
      </c>
      <c r="AO4656" s="261" t="e">
        <f t="shared" si="817"/>
        <v>#N/A</v>
      </c>
      <c r="AP4656" s="261" t="e">
        <f t="shared" si="818"/>
        <v>#N/A</v>
      </c>
      <c r="AQ4656" s="261" t="e">
        <f t="shared" si="819"/>
        <v>#N/A</v>
      </c>
      <c r="BB4656">
        <f t="shared" si="822"/>
        <v>0</v>
      </c>
      <c r="BC4656">
        <f t="shared" si="820"/>
        <v>0</v>
      </c>
      <c r="BD4656" s="28">
        <f t="shared" si="821"/>
        <v>0</v>
      </c>
    </row>
    <row r="4657" spans="37:56" x14ac:dyDescent="0.25">
      <c r="AK4657">
        <v>0</v>
      </c>
      <c r="AL4657" t="e">
        <f t="shared" si="814"/>
        <v>#N/A</v>
      </c>
      <c r="AM4657" t="e">
        <f t="shared" si="815"/>
        <v>#N/A</v>
      </c>
      <c r="AN4657" t="e">
        <f t="shared" si="816"/>
        <v>#N/A</v>
      </c>
      <c r="AO4657" s="261" t="e">
        <f t="shared" si="817"/>
        <v>#N/A</v>
      </c>
      <c r="AP4657" s="261" t="e">
        <f t="shared" si="818"/>
        <v>#N/A</v>
      </c>
      <c r="AQ4657" s="261" t="e">
        <f t="shared" si="819"/>
        <v>#N/A</v>
      </c>
      <c r="BB4657">
        <f t="shared" si="822"/>
        <v>0</v>
      </c>
      <c r="BC4657">
        <f t="shared" si="820"/>
        <v>0</v>
      </c>
      <c r="BD4657" s="28">
        <f t="shared" si="821"/>
        <v>0</v>
      </c>
    </row>
    <row r="4658" spans="37:56" x14ac:dyDescent="0.25">
      <c r="AK4658">
        <v>0</v>
      </c>
      <c r="AL4658" t="e">
        <f t="shared" si="814"/>
        <v>#N/A</v>
      </c>
      <c r="AM4658" t="e">
        <f t="shared" si="815"/>
        <v>#N/A</v>
      </c>
      <c r="AN4658" t="e">
        <f t="shared" si="816"/>
        <v>#N/A</v>
      </c>
      <c r="AO4658" s="261" t="e">
        <f t="shared" si="817"/>
        <v>#N/A</v>
      </c>
      <c r="AP4658" s="261" t="e">
        <f t="shared" si="818"/>
        <v>#N/A</v>
      </c>
      <c r="AQ4658" s="261" t="e">
        <f t="shared" si="819"/>
        <v>#N/A</v>
      </c>
      <c r="BB4658">
        <f t="shared" si="822"/>
        <v>0</v>
      </c>
      <c r="BC4658">
        <f t="shared" si="820"/>
        <v>0</v>
      </c>
      <c r="BD4658" s="28">
        <f t="shared" si="821"/>
        <v>0</v>
      </c>
    </row>
    <row r="4659" spans="37:56" x14ac:dyDescent="0.25">
      <c r="AK4659">
        <v>0</v>
      </c>
      <c r="AL4659" t="e">
        <f t="shared" si="814"/>
        <v>#N/A</v>
      </c>
      <c r="AM4659" t="e">
        <f t="shared" si="815"/>
        <v>#N/A</v>
      </c>
      <c r="AN4659" t="e">
        <f t="shared" si="816"/>
        <v>#N/A</v>
      </c>
      <c r="AO4659" s="261" t="e">
        <f t="shared" si="817"/>
        <v>#N/A</v>
      </c>
      <c r="AP4659" s="261" t="e">
        <f t="shared" si="818"/>
        <v>#N/A</v>
      </c>
      <c r="AQ4659" s="261" t="e">
        <f t="shared" si="819"/>
        <v>#N/A</v>
      </c>
      <c r="BB4659">
        <f t="shared" si="822"/>
        <v>0</v>
      </c>
      <c r="BC4659">
        <f t="shared" si="820"/>
        <v>0</v>
      </c>
      <c r="BD4659" s="28">
        <f t="shared" si="821"/>
        <v>0</v>
      </c>
    </row>
    <row r="4660" spans="37:56" x14ac:dyDescent="0.25">
      <c r="AK4660">
        <v>0</v>
      </c>
      <c r="AL4660" t="e">
        <f t="shared" si="814"/>
        <v>#N/A</v>
      </c>
      <c r="AM4660" t="e">
        <f t="shared" si="815"/>
        <v>#N/A</v>
      </c>
      <c r="AN4660" t="e">
        <f t="shared" si="816"/>
        <v>#N/A</v>
      </c>
      <c r="AO4660" s="261" t="e">
        <f t="shared" si="817"/>
        <v>#N/A</v>
      </c>
      <c r="AP4660" s="261" t="e">
        <f t="shared" si="818"/>
        <v>#N/A</v>
      </c>
      <c r="AQ4660" s="261" t="e">
        <f t="shared" si="819"/>
        <v>#N/A</v>
      </c>
      <c r="BB4660">
        <f t="shared" si="822"/>
        <v>0</v>
      </c>
      <c r="BC4660">
        <f t="shared" si="820"/>
        <v>0</v>
      </c>
      <c r="BD4660" s="28">
        <f t="shared" si="821"/>
        <v>0</v>
      </c>
    </row>
    <row r="4661" spans="37:56" x14ac:dyDescent="0.25">
      <c r="AK4661">
        <v>0</v>
      </c>
      <c r="AL4661" t="e">
        <f t="shared" si="814"/>
        <v>#N/A</v>
      </c>
      <c r="AM4661" t="e">
        <f t="shared" si="815"/>
        <v>#N/A</v>
      </c>
      <c r="AN4661" t="e">
        <f t="shared" si="816"/>
        <v>#N/A</v>
      </c>
      <c r="AO4661" s="261" t="e">
        <f t="shared" si="817"/>
        <v>#N/A</v>
      </c>
      <c r="AP4661" s="261" t="e">
        <f t="shared" si="818"/>
        <v>#N/A</v>
      </c>
      <c r="AQ4661" s="261" t="e">
        <f t="shared" si="819"/>
        <v>#N/A</v>
      </c>
      <c r="BB4661">
        <f t="shared" si="822"/>
        <v>0</v>
      </c>
      <c r="BC4661">
        <f t="shared" si="820"/>
        <v>0</v>
      </c>
      <c r="BD4661" s="28">
        <f t="shared" si="821"/>
        <v>0</v>
      </c>
    </row>
    <row r="4662" spans="37:56" x14ac:dyDescent="0.25">
      <c r="AK4662">
        <v>0</v>
      </c>
      <c r="AL4662" t="e">
        <f t="shared" si="814"/>
        <v>#N/A</v>
      </c>
      <c r="AM4662" t="e">
        <f t="shared" si="815"/>
        <v>#N/A</v>
      </c>
      <c r="AN4662" t="e">
        <f t="shared" si="816"/>
        <v>#N/A</v>
      </c>
      <c r="AO4662" s="261" t="e">
        <f t="shared" si="817"/>
        <v>#N/A</v>
      </c>
      <c r="AP4662" s="261" t="e">
        <f t="shared" si="818"/>
        <v>#N/A</v>
      </c>
      <c r="AQ4662" s="261" t="e">
        <f t="shared" si="819"/>
        <v>#N/A</v>
      </c>
      <c r="BB4662">
        <f t="shared" si="822"/>
        <v>0</v>
      </c>
      <c r="BC4662">
        <f t="shared" si="820"/>
        <v>0</v>
      </c>
      <c r="BD4662" s="28">
        <f t="shared" si="821"/>
        <v>0</v>
      </c>
    </row>
    <row r="4663" spans="37:56" x14ac:dyDescent="0.25">
      <c r="AK4663">
        <v>0</v>
      </c>
      <c r="AL4663" t="e">
        <f t="shared" si="814"/>
        <v>#N/A</v>
      </c>
      <c r="AM4663" t="e">
        <f t="shared" si="815"/>
        <v>#N/A</v>
      </c>
      <c r="AN4663" t="e">
        <f t="shared" si="816"/>
        <v>#N/A</v>
      </c>
      <c r="AO4663" s="261" t="e">
        <f t="shared" si="817"/>
        <v>#N/A</v>
      </c>
      <c r="AP4663" s="261" t="e">
        <f t="shared" si="818"/>
        <v>#N/A</v>
      </c>
      <c r="AQ4663" s="261" t="e">
        <f t="shared" si="819"/>
        <v>#N/A</v>
      </c>
      <c r="BB4663">
        <f t="shared" si="822"/>
        <v>0</v>
      </c>
      <c r="BC4663">
        <f t="shared" si="820"/>
        <v>0</v>
      </c>
      <c r="BD4663" s="28">
        <f t="shared" si="821"/>
        <v>0</v>
      </c>
    </row>
    <row r="4664" spans="37:56" x14ac:dyDescent="0.25">
      <c r="AK4664">
        <v>0</v>
      </c>
      <c r="AL4664" t="e">
        <f t="shared" si="814"/>
        <v>#N/A</v>
      </c>
      <c r="AM4664" t="e">
        <f t="shared" si="815"/>
        <v>#N/A</v>
      </c>
      <c r="AN4664" t="e">
        <f t="shared" si="816"/>
        <v>#N/A</v>
      </c>
      <c r="AO4664" s="261" t="e">
        <f t="shared" si="817"/>
        <v>#N/A</v>
      </c>
      <c r="AP4664" s="261" t="e">
        <f t="shared" si="818"/>
        <v>#N/A</v>
      </c>
      <c r="AQ4664" s="261" t="e">
        <f t="shared" si="819"/>
        <v>#N/A</v>
      </c>
      <c r="BB4664">
        <f t="shared" si="822"/>
        <v>0</v>
      </c>
      <c r="BC4664">
        <f t="shared" si="820"/>
        <v>0</v>
      </c>
      <c r="BD4664" s="28">
        <f t="shared" si="821"/>
        <v>0</v>
      </c>
    </row>
    <row r="4665" spans="37:56" x14ac:dyDescent="0.25">
      <c r="AK4665">
        <v>0</v>
      </c>
      <c r="AL4665" t="e">
        <f t="shared" si="814"/>
        <v>#N/A</v>
      </c>
      <c r="AM4665" t="e">
        <f t="shared" si="815"/>
        <v>#N/A</v>
      </c>
      <c r="AN4665" t="e">
        <f t="shared" si="816"/>
        <v>#N/A</v>
      </c>
      <c r="AO4665" s="261" t="e">
        <f t="shared" si="817"/>
        <v>#N/A</v>
      </c>
      <c r="AP4665" s="261" t="e">
        <f t="shared" si="818"/>
        <v>#N/A</v>
      </c>
      <c r="AQ4665" s="261" t="e">
        <f t="shared" si="819"/>
        <v>#N/A</v>
      </c>
      <c r="BB4665">
        <f t="shared" si="822"/>
        <v>0</v>
      </c>
      <c r="BC4665">
        <f t="shared" si="820"/>
        <v>0</v>
      </c>
      <c r="BD4665" s="28">
        <f t="shared" si="821"/>
        <v>0</v>
      </c>
    </row>
    <row r="4666" spans="37:56" x14ac:dyDescent="0.25">
      <c r="AK4666">
        <v>0</v>
      </c>
      <c r="AL4666" t="e">
        <f t="shared" si="814"/>
        <v>#N/A</v>
      </c>
      <c r="AM4666" t="e">
        <f t="shared" si="815"/>
        <v>#N/A</v>
      </c>
      <c r="AN4666" t="e">
        <f t="shared" si="816"/>
        <v>#N/A</v>
      </c>
      <c r="AO4666" s="261" t="e">
        <f t="shared" si="817"/>
        <v>#N/A</v>
      </c>
      <c r="AP4666" s="261" t="e">
        <f t="shared" si="818"/>
        <v>#N/A</v>
      </c>
      <c r="AQ4666" s="261" t="e">
        <f t="shared" si="819"/>
        <v>#N/A</v>
      </c>
      <c r="BB4666">
        <f t="shared" si="822"/>
        <v>0</v>
      </c>
      <c r="BC4666">
        <f t="shared" si="820"/>
        <v>0</v>
      </c>
      <c r="BD4666" s="28">
        <f t="shared" si="821"/>
        <v>0</v>
      </c>
    </row>
    <row r="4667" spans="37:56" x14ac:dyDescent="0.25">
      <c r="AK4667">
        <v>0</v>
      </c>
      <c r="AL4667" t="e">
        <f t="shared" si="814"/>
        <v>#N/A</v>
      </c>
      <c r="AM4667" t="e">
        <f t="shared" si="815"/>
        <v>#N/A</v>
      </c>
      <c r="AN4667" t="e">
        <f t="shared" si="816"/>
        <v>#N/A</v>
      </c>
      <c r="AO4667" s="261" t="e">
        <f t="shared" si="817"/>
        <v>#N/A</v>
      </c>
      <c r="AP4667" s="261" t="e">
        <f t="shared" si="818"/>
        <v>#N/A</v>
      </c>
      <c r="AQ4667" s="261" t="e">
        <f t="shared" si="819"/>
        <v>#N/A</v>
      </c>
      <c r="BB4667">
        <f t="shared" si="822"/>
        <v>0</v>
      </c>
      <c r="BC4667">
        <f t="shared" si="820"/>
        <v>0</v>
      </c>
      <c r="BD4667" s="28">
        <f t="shared" si="821"/>
        <v>0</v>
      </c>
    </row>
    <row r="4668" spans="37:56" x14ac:dyDescent="0.25">
      <c r="AK4668">
        <v>0</v>
      </c>
      <c r="AL4668" t="e">
        <f t="shared" si="814"/>
        <v>#N/A</v>
      </c>
      <c r="AM4668" t="e">
        <f t="shared" si="815"/>
        <v>#N/A</v>
      </c>
      <c r="AN4668" t="e">
        <f t="shared" si="816"/>
        <v>#N/A</v>
      </c>
      <c r="AO4668" s="261" t="e">
        <f t="shared" si="817"/>
        <v>#N/A</v>
      </c>
      <c r="AP4668" s="261" t="e">
        <f t="shared" si="818"/>
        <v>#N/A</v>
      </c>
      <c r="AQ4668" s="261" t="e">
        <f t="shared" si="819"/>
        <v>#N/A</v>
      </c>
      <c r="BB4668">
        <f t="shared" si="822"/>
        <v>0</v>
      </c>
      <c r="BC4668">
        <f t="shared" si="820"/>
        <v>0</v>
      </c>
      <c r="BD4668" s="28">
        <f t="shared" si="821"/>
        <v>0</v>
      </c>
    </row>
    <row r="4669" spans="37:56" x14ac:dyDescent="0.25">
      <c r="AK4669">
        <v>0</v>
      </c>
      <c r="AL4669" t="e">
        <f t="shared" si="814"/>
        <v>#N/A</v>
      </c>
      <c r="AM4669" t="e">
        <f t="shared" si="815"/>
        <v>#N/A</v>
      </c>
      <c r="AN4669" t="e">
        <f t="shared" si="816"/>
        <v>#N/A</v>
      </c>
      <c r="AO4669" s="261" t="e">
        <f t="shared" si="817"/>
        <v>#N/A</v>
      </c>
      <c r="AP4669" s="261" t="e">
        <f t="shared" si="818"/>
        <v>#N/A</v>
      </c>
      <c r="AQ4669" s="261" t="e">
        <f t="shared" si="819"/>
        <v>#N/A</v>
      </c>
      <c r="BB4669">
        <f t="shared" si="822"/>
        <v>0</v>
      </c>
      <c r="BC4669">
        <f t="shared" si="820"/>
        <v>0</v>
      </c>
      <c r="BD4669" s="28">
        <f t="shared" si="821"/>
        <v>0</v>
      </c>
    </row>
    <row r="4670" spans="37:56" x14ac:dyDescent="0.25">
      <c r="AK4670">
        <v>0</v>
      </c>
      <c r="AL4670" t="e">
        <f t="shared" si="814"/>
        <v>#N/A</v>
      </c>
      <c r="AM4670" t="e">
        <f t="shared" si="815"/>
        <v>#N/A</v>
      </c>
      <c r="AN4670" t="e">
        <f t="shared" si="816"/>
        <v>#N/A</v>
      </c>
      <c r="AO4670" s="261" t="e">
        <f t="shared" si="817"/>
        <v>#N/A</v>
      </c>
      <c r="AP4670" s="261" t="e">
        <f t="shared" si="818"/>
        <v>#N/A</v>
      </c>
      <c r="AQ4670" s="261" t="e">
        <f t="shared" si="819"/>
        <v>#N/A</v>
      </c>
      <c r="BB4670">
        <f t="shared" si="822"/>
        <v>0</v>
      </c>
      <c r="BC4670">
        <f t="shared" si="820"/>
        <v>0</v>
      </c>
      <c r="BD4670" s="28">
        <f t="shared" si="821"/>
        <v>0</v>
      </c>
    </row>
    <row r="4671" spans="37:56" x14ac:dyDescent="0.25">
      <c r="AK4671">
        <v>0</v>
      </c>
      <c r="AL4671" t="e">
        <f t="shared" si="814"/>
        <v>#N/A</v>
      </c>
      <c r="AM4671" t="e">
        <f t="shared" si="815"/>
        <v>#N/A</v>
      </c>
      <c r="AN4671" t="e">
        <f t="shared" si="816"/>
        <v>#N/A</v>
      </c>
      <c r="AO4671" s="261" t="e">
        <f t="shared" si="817"/>
        <v>#N/A</v>
      </c>
      <c r="AP4671" s="261" t="e">
        <f t="shared" si="818"/>
        <v>#N/A</v>
      </c>
      <c r="AQ4671" s="261" t="e">
        <f t="shared" si="819"/>
        <v>#N/A</v>
      </c>
      <c r="BB4671">
        <f t="shared" si="822"/>
        <v>0</v>
      </c>
      <c r="BC4671">
        <f t="shared" si="820"/>
        <v>0</v>
      </c>
      <c r="BD4671" s="28">
        <f t="shared" si="821"/>
        <v>0</v>
      </c>
    </row>
    <row r="4672" spans="37:56" x14ac:dyDescent="0.25">
      <c r="AK4672">
        <v>0</v>
      </c>
      <c r="AL4672" t="e">
        <f t="shared" si="814"/>
        <v>#N/A</v>
      </c>
      <c r="AM4672" t="e">
        <f t="shared" si="815"/>
        <v>#N/A</v>
      </c>
      <c r="AN4672" t="e">
        <f t="shared" si="816"/>
        <v>#N/A</v>
      </c>
      <c r="AO4672" s="261" t="e">
        <f t="shared" si="817"/>
        <v>#N/A</v>
      </c>
      <c r="AP4672" s="261" t="e">
        <f t="shared" si="818"/>
        <v>#N/A</v>
      </c>
      <c r="AQ4672" s="261" t="e">
        <f t="shared" si="819"/>
        <v>#N/A</v>
      </c>
      <c r="BB4672">
        <f t="shared" si="822"/>
        <v>0</v>
      </c>
      <c r="BC4672">
        <f t="shared" si="820"/>
        <v>0</v>
      </c>
      <c r="BD4672" s="28">
        <f t="shared" si="821"/>
        <v>0</v>
      </c>
    </row>
    <row r="4673" spans="37:56" x14ac:dyDescent="0.25">
      <c r="AK4673">
        <v>0</v>
      </c>
      <c r="AL4673" t="e">
        <f t="shared" si="814"/>
        <v>#N/A</v>
      </c>
      <c r="AM4673" t="e">
        <f t="shared" si="815"/>
        <v>#N/A</v>
      </c>
      <c r="AN4673" t="e">
        <f t="shared" si="816"/>
        <v>#N/A</v>
      </c>
      <c r="AO4673" s="261" t="e">
        <f t="shared" si="817"/>
        <v>#N/A</v>
      </c>
      <c r="AP4673" s="261" t="e">
        <f t="shared" si="818"/>
        <v>#N/A</v>
      </c>
      <c r="AQ4673" s="261" t="e">
        <f t="shared" si="819"/>
        <v>#N/A</v>
      </c>
      <c r="BB4673">
        <f t="shared" si="822"/>
        <v>0</v>
      </c>
      <c r="BC4673">
        <f t="shared" si="820"/>
        <v>0</v>
      </c>
      <c r="BD4673" s="28">
        <f t="shared" si="821"/>
        <v>0</v>
      </c>
    </row>
    <row r="4674" spans="37:56" x14ac:dyDescent="0.25">
      <c r="AK4674">
        <v>0</v>
      </c>
      <c r="AL4674" t="e">
        <f t="shared" si="814"/>
        <v>#N/A</v>
      </c>
      <c r="AM4674" t="e">
        <f t="shared" si="815"/>
        <v>#N/A</v>
      </c>
      <c r="AN4674" t="e">
        <f t="shared" si="816"/>
        <v>#N/A</v>
      </c>
      <c r="AO4674" s="261" t="e">
        <f t="shared" si="817"/>
        <v>#N/A</v>
      </c>
      <c r="AP4674" s="261" t="e">
        <f t="shared" si="818"/>
        <v>#N/A</v>
      </c>
      <c r="AQ4674" s="261" t="e">
        <f t="shared" si="819"/>
        <v>#N/A</v>
      </c>
      <c r="BB4674">
        <f t="shared" si="822"/>
        <v>0</v>
      </c>
      <c r="BC4674">
        <f t="shared" si="820"/>
        <v>0</v>
      </c>
      <c r="BD4674" s="28">
        <f t="shared" si="821"/>
        <v>0</v>
      </c>
    </row>
    <row r="4675" spans="37:56" x14ac:dyDescent="0.25">
      <c r="AK4675">
        <v>0</v>
      </c>
      <c r="AL4675" t="e">
        <f t="shared" ref="AL4675:AL4738" si="823">_xlfn.XLOOKUP(AK4675,A:A,F:F)</f>
        <v>#N/A</v>
      </c>
      <c r="AM4675" t="e">
        <f t="shared" ref="AM4675:AM4738" si="824">_xlfn.XLOOKUP(AK4675,A:A,J:J)</f>
        <v>#N/A</v>
      </c>
      <c r="AN4675" t="e">
        <f t="shared" ref="AN4675:AN4738" si="825">_xlfn.XLOOKUP(AK4675,A:A,M:M)+_xlfn.XLOOKUP(AK4675,A:A,N:N)</f>
        <v>#N/A</v>
      </c>
      <c r="AO4675" s="261" t="e">
        <f t="shared" ref="AO4675:AO4738" si="826">_xlfn.XLOOKUP(AK4675,A:A,AG:AG)</f>
        <v>#N/A</v>
      </c>
      <c r="AP4675" s="261" t="e">
        <f t="shared" ref="AP4675:AP4738" si="827">_xlfn.XLOOKUP(AK4675,A:A,AD:AD)</f>
        <v>#N/A</v>
      </c>
      <c r="AQ4675" s="261" t="e">
        <f t="shared" ref="AQ4675:AQ4738" si="828">_xlfn.XLOOKUP(AK4675,A:A,AE:AE)</f>
        <v>#N/A</v>
      </c>
      <c r="BB4675">
        <f t="shared" si="822"/>
        <v>0</v>
      </c>
      <c r="BC4675">
        <f t="shared" ref="BC4675:BC4738" si="829">_xlfn.XLOOKUP(BA4675,A:A,J:J)</f>
        <v>0</v>
      </c>
      <c r="BD4675" s="28">
        <f t="shared" ref="BD4675:BD4738" si="830">_xlfn.XLOOKUP(BA4675,A:A,M:M)+_xlfn.XLOOKUP(BA4675,A:A,N:N)</f>
        <v>0</v>
      </c>
    </row>
    <row r="4676" spans="37:56" x14ac:dyDescent="0.25">
      <c r="AK4676">
        <v>0</v>
      </c>
      <c r="AL4676" t="e">
        <f t="shared" si="823"/>
        <v>#N/A</v>
      </c>
      <c r="AM4676" t="e">
        <f t="shared" si="824"/>
        <v>#N/A</v>
      </c>
      <c r="AN4676" t="e">
        <f t="shared" si="825"/>
        <v>#N/A</v>
      </c>
      <c r="AO4676" s="261" t="e">
        <f t="shared" si="826"/>
        <v>#N/A</v>
      </c>
      <c r="AP4676" s="261" t="e">
        <f t="shared" si="827"/>
        <v>#N/A</v>
      </c>
      <c r="AQ4676" s="261" t="e">
        <f t="shared" si="828"/>
        <v>#N/A</v>
      </c>
      <c r="BB4676">
        <f t="shared" si="822"/>
        <v>0</v>
      </c>
      <c r="BC4676">
        <f t="shared" si="829"/>
        <v>0</v>
      </c>
      <c r="BD4676" s="28">
        <f t="shared" si="830"/>
        <v>0</v>
      </c>
    </row>
    <row r="4677" spans="37:56" x14ac:dyDescent="0.25">
      <c r="AK4677">
        <v>0</v>
      </c>
      <c r="AL4677" t="e">
        <f t="shared" si="823"/>
        <v>#N/A</v>
      </c>
      <c r="AM4677" t="e">
        <f t="shared" si="824"/>
        <v>#N/A</v>
      </c>
      <c r="AN4677" t="e">
        <f t="shared" si="825"/>
        <v>#N/A</v>
      </c>
      <c r="AO4677" s="261" t="e">
        <f t="shared" si="826"/>
        <v>#N/A</v>
      </c>
      <c r="AP4677" s="261" t="e">
        <f t="shared" si="827"/>
        <v>#N/A</v>
      </c>
      <c r="AQ4677" s="261" t="e">
        <f t="shared" si="828"/>
        <v>#N/A</v>
      </c>
      <c r="BB4677">
        <f t="shared" si="822"/>
        <v>0</v>
      </c>
      <c r="BC4677">
        <f t="shared" si="829"/>
        <v>0</v>
      </c>
      <c r="BD4677" s="28">
        <f t="shared" si="830"/>
        <v>0</v>
      </c>
    </row>
    <row r="4678" spans="37:56" x14ac:dyDescent="0.25">
      <c r="AK4678">
        <v>0</v>
      </c>
      <c r="AL4678" t="e">
        <f t="shared" si="823"/>
        <v>#N/A</v>
      </c>
      <c r="AM4678" t="e">
        <f t="shared" si="824"/>
        <v>#N/A</v>
      </c>
      <c r="AN4678" t="e">
        <f t="shared" si="825"/>
        <v>#N/A</v>
      </c>
      <c r="AO4678" s="261" t="e">
        <f t="shared" si="826"/>
        <v>#N/A</v>
      </c>
      <c r="AP4678" s="261" t="e">
        <f t="shared" si="827"/>
        <v>#N/A</v>
      </c>
      <c r="AQ4678" s="261" t="e">
        <f t="shared" si="828"/>
        <v>#N/A</v>
      </c>
      <c r="BB4678">
        <f t="shared" ref="BB4678:BB4741" si="831">_xlfn.XLOOKUP(BA4678,A:A,E:E)</f>
        <v>0</v>
      </c>
      <c r="BC4678">
        <f t="shared" si="829"/>
        <v>0</v>
      </c>
      <c r="BD4678" s="28">
        <f t="shared" si="830"/>
        <v>0</v>
      </c>
    </row>
    <row r="4679" spans="37:56" x14ac:dyDescent="0.25">
      <c r="AK4679">
        <v>0</v>
      </c>
      <c r="AL4679" t="e">
        <f t="shared" si="823"/>
        <v>#N/A</v>
      </c>
      <c r="AM4679" t="e">
        <f t="shared" si="824"/>
        <v>#N/A</v>
      </c>
      <c r="AN4679" t="e">
        <f t="shared" si="825"/>
        <v>#N/A</v>
      </c>
      <c r="AO4679" s="261" t="e">
        <f t="shared" si="826"/>
        <v>#N/A</v>
      </c>
      <c r="AP4679" s="261" t="e">
        <f t="shared" si="827"/>
        <v>#N/A</v>
      </c>
      <c r="AQ4679" s="261" t="e">
        <f t="shared" si="828"/>
        <v>#N/A</v>
      </c>
      <c r="BB4679">
        <f t="shared" si="831"/>
        <v>0</v>
      </c>
      <c r="BC4679">
        <f t="shared" si="829"/>
        <v>0</v>
      </c>
      <c r="BD4679" s="28">
        <f t="shared" si="830"/>
        <v>0</v>
      </c>
    </row>
    <row r="4680" spans="37:56" x14ac:dyDescent="0.25">
      <c r="AK4680">
        <v>0</v>
      </c>
      <c r="AL4680" t="e">
        <f t="shared" si="823"/>
        <v>#N/A</v>
      </c>
      <c r="AM4680" t="e">
        <f t="shared" si="824"/>
        <v>#N/A</v>
      </c>
      <c r="AN4680" t="e">
        <f t="shared" si="825"/>
        <v>#N/A</v>
      </c>
      <c r="AO4680" s="261" t="e">
        <f t="shared" si="826"/>
        <v>#N/A</v>
      </c>
      <c r="AP4680" s="261" t="e">
        <f t="shared" si="827"/>
        <v>#N/A</v>
      </c>
      <c r="AQ4680" s="261" t="e">
        <f t="shared" si="828"/>
        <v>#N/A</v>
      </c>
      <c r="BB4680">
        <f t="shared" si="831"/>
        <v>0</v>
      </c>
      <c r="BC4680">
        <f t="shared" si="829"/>
        <v>0</v>
      </c>
      <c r="BD4680" s="28">
        <f t="shared" si="830"/>
        <v>0</v>
      </c>
    </row>
    <row r="4681" spans="37:56" x14ac:dyDescent="0.25">
      <c r="AK4681">
        <v>0</v>
      </c>
      <c r="AL4681" t="e">
        <f t="shared" si="823"/>
        <v>#N/A</v>
      </c>
      <c r="AM4681" t="e">
        <f t="shared" si="824"/>
        <v>#N/A</v>
      </c>
      <c r="AN4681" t="e">
        <f t="shared" si="825"/>
        <v>#N/A</v>
      </c>
      <c r="AO4681" s="261" t="e">
        <f t="shared" si="826"/>
        <v>#N/A</v>
      </c>
      <c r="AP4681" s="261" t="e">
        <f t="shared" si="827"/>
        <v>#N/A</v>
      </c>
      <c r="AQ4681" s="261" t="e">
        <f t="shared" si="828"/>
        <v>#N/A</v>
      </c>
      <c r="BB4681">
        <f t="shared" si="831"/>
        <v>0</v>
      </c>
      <c r="BC4681">
        <f t="shared" si="829"/>
        <v>0</v>
      </c>
      <c r="BD4681" s="28">
        <f t="shared" si="830"/>
        <v>0</v>
      </c>
    </row>
    <row r="4682" spans="37:56" x14ac:dyDescent="0.25">
      <c r="AK4682">
        <v>0</v>
      </c>
      <c r="AL4682" t="e">
        <f t="shared" si="823"/>
        <v>#N/A</v>
      </c>
      <c r="AM4682" t="e">
        <f t="shared" si="824"/>
        <v>#N/A</v>
      </c>
      <c r="AN4682" t="e">
        <f t="shared" si="825"/>
        <v>#N/A</v>
      </c>
      <c r="AO4682" s="261" t="e">
        <f t="shared" si="826"/>
        <v>#N/A</v>
      </c>
      <c r="AP4682" s="261" t="e">
        <f t="shared" si="827"/>
        <v>#N/A</v>
      </c>
      <c r="AQ4682" s="261" t="e">
        <f t="shared" si="828"/>
        <v>#N/A</v>
      </c>
      <c r="BB4682">
        <f t="shared" si="831"/>
        <v>0</v>
      </c>
      <c r="BC4682">
        <f t="shared" si="829"/>
        <v>0</v>
      </c>
      <c r="BD4682" s="28">
        <f t="shared" si="830"/>
        <v>0</v>
      </c>
    </row>
    <row r="4683" spans="37:56" x14ac:dyDescent="0.25">
      <c r="AK4683">
        <v>0</v>
      </c>
      <c r="AL4683" t="e">
        <f t="shared" si="823"/>
        <v>#N/A</v>
      </c>
      <c r="AM4683" t="e">
        <f t="shared" si="824"/>
        <v>#N/A</v>
      </c>
      <c r="AN4683" t="e">
        <f t="shared" si="825"/>
        <v>#N/A</v>
      </c>
      <c r="AO4683" s="261" t="e">
        <f t="shared" si="826"/>
        <v>#N/A</v>
      </c>
      <c r="AP4683" s="261" t="e">
        <f t="shared" si="827"/>
        <v>#N/A</v>
      </c>
      <c r="AQ4683" s="261" t="e">
        <f t="shared" si="828"/>
        <v>#N/A</v>
      </c>
      <c r="BB4683">
        <f t="shared" si="831"/>
        <v>0</v>
      </c>
      <c r="BC4683">
        <f t="shared" si="829"/>
        <v>0</v>
      </c>
      <c r="BD4683" s="28">
        <f t="shared" si="830"/>
        <v>0</v>
      </c>
    </row>
    <row r="4684" spans="37:56" x14ac:dyDescent="0.25">
      <c r="AK4684">
        <v>0</v>
      </c>
      <c r="AL4684" t="e">
        <f t="shared" si="823"/>
        <v>#N/A</v>
      </c>
      <c r="AM4684" t="e">
        <f t="shared" si="824"/>
        <v>#N/A</v>
      </c>
      <c r="AN4684" t="e">
        <f t="shared" si="825"/>
        <v>#N/A</v>
      </c>
      <c r="AO4684" s="261" t="e">
        <f t="shared" si="826"/>
        <v>#N/A</v>
      </c>
      <c r="AP4684" s="261" t="e">
        <f t="shared" si="827"/>
        <v>#N/A</v>
      </c>
      <c r="AQ4684" s="261" t="e">
        <f t="shared" si="828"/>
        <v>#N/A</v>
      </c>
      <c r="BB4684">
        <f t="shared" si="831"/>
        <v>0</v>
      </c>
      <c r="BC4684">
        <f t="shared" si="829"/>
        <v>0</v>
      </c>
      <c r="BD4684" s="28">
        <f t="shared" si="830"/>
        <v>0</v>
      </c>
    </row>
    <row r="4685" spans="37:56" x14ac:dyDescent="0.25">
      <c r="AK4685">
        <v>0</v>
      </c>
      <c r="AL4685" t="e">
        <f t="shared" si="823"/>
        <v>#N/A</v>
      </c>
      <c r="AM4685" t="e">
        <f t="shared" si="824"/>
        <v>#N/A</v>
      </c>
      <c r="AN4685" t="e">
        <f t="shared" si="825"/>
        <v>#N/A</v>
      </c>
      <c r="AO4685" s="261" t="e">
        <f t="shared" si="826"/>
        <v>#N/A</v>
      </c>
      <c r="AP4685" s="261" t="e">
        <f t="shared" si="827"/>
        <v>#N/A</v>
      </c>
      <c r="AQ4685" s="261" t="e">
        <f t="shared" si="828"/>
        <v>#N/A</v>
      </c>
      <c r="BB4685">
        <f t="shared" si="831"/>
        <v>0</v>
      </c>
      <c r="BC4685">
        <f t="shared" si="829"/>
        <v>0</v>
      </c>
      <c r="BD4685" s="28">
        <f t="shared" si="830"/>
        <v>0</v>
      </c>
    </row>
    <row r="4686" spans="37:56" x14ac:dyDescent="0.25">
      <c r="AK4686">
        <v>0</v>
      </c>
      <c r="AL4686" t="e">
        <f t="shared" si="823"/>
        <v>#N/A</v>
      </c>
      <c r="AM4686" t="e">
        <f t="shared" si="824"/>
        <v>#N/A</v>
      </c>
      <c r="AN4686" t="e">
        <f t="shared" si="825"/>
        <v>#N/A</v>
      </c>
      <c r="AO4686" s="261" t="e">
        <f t="shared" si="826"/>
        <v>#N/A</v>
      </c>
      <c r="AP4686" s="261" t="e">
        <f t="shared" si="827"/>
        <v>#N/A</v>
      </c>
      <c r="AQ4686" s="261" t="e">
        <f t="shared" si="828"/>
        <v>#N/A</v>
      </c>
      <c r="BB4686">
        <f t="shared" si="831"/>
        <v>0</v>
      </c>
      <c r="BC4686">
        <f t="shared" si="829"/>
        <v>0</v>
      </c>
      <c r="BD4686" s="28">
        <f t="shared" si="830"/>
        <v>0</v>
      </c>
    </row>
    <row r="4687" spans="37:56" x14ac:dyDescent="0.25">
      <c r="AK4687">
        <v>0</v>
      </c>
      <c r="AL4687" t="e">
        <f t="shared" si="823"/>
        <v>#N/A</v>
      </c>
      <c r="AM4687" t="e">
        <f t="shared" si="824"/>
        <v>#N/A</v>
      </c>
      <c r="AN4687" t="e">
        <f t="shared" si="825"/>
        <v>#N/A</v>
      </c>
      <c r="AO4687" s="261" t="e">
        <f t="shared" si="826"/>
        <v>#N/A</v>
      </c>
      <c r="AP4687" s="261" t="e">
        <f t="shared" si="827"/>
        <v>#N/A</v>
      </c>
      <c r="AQ4687" s="261" t="e">
        <f t="shared" si="828"/>
        <v>#N/A</v>
      </c>
      <c r="BB4687">
        <f t="shared" si="831"/>
        <v>0</v>
      </c>
      <c r="BC4687">
        <f t="shared" si="829"/>
        <v>0</v>
      </c>
      <c r="BD4687" s="28">
        <f t="shared" si="830"/>
        <v>0</v>
      </c>
    </row>
    <row r="4688" spans="37:56" x14ac:dyDescent="0.25">
      <c r="AK4688">
        <v>0</v>
      </c>
      <c r="AL4688" t="e">
        <f t="shared" si="823"/>
        <v>#N/A</v>
      </c>
      <c r="AM4688" t="e">
        <f t="shared" si="824"/>
        <v>#N/A</v>
      </c>
      <c r="AN4688" t="e">
        <f t="shared" si="825"/>
        <v>#N/A</v>
      </c>
      <c r="AO4688" s="261" t="e">
        <f t="shared" si="826"/>
        <v>#N/A</v>
      </c>
      <c r="AP4688" s="261" t="e">
        <f t="shared" si="827"/>
        <v>#N/A</v>
      </c>
      <c r="AQ4688" s="261" t="e">
        <f t="shared" si="828"/>
        <v>#N/A</v>
      </c>
      <c r="BB4688">
        <f t="shared" si="831"/>
        <v>0</v>
      </c>
      <c r="BC4688">
        <f t="shared" si="829"/>
        <v>0</v>
      </c>
      <c r="BD4688" s="28">
        <f t="shared" si="830"/>
        <v>0</v>
      </c>
    </row>
    <row r="4689" spans="37:56" x14ac:dyDescent="0.25">
      <c r="AK4689">
        <v>0</v>
      </c>
      <c r="AL4689" t="e">
        <f t="shared" si="823"/>
        <v>#N/A</v>
      </c>
      <c r="AM4689" t="e">
        <f t="shared" si="824"/>
        <v>#N/A</v>
      </c>
      <c r="AN4689" t="e">
        <f t="shared" si="825"/>
        <v>#N/A</v>
      </c>
      <c r="AO4689" s="261" t="e">
        <f t="shared" si="826"/>
        <v>#N/A</v>
      </c>
      <c r="AP4689" s="261" t="e">
        <f t="shared" si="827"/>
        <v>#N/A</v>
      </c>
      <c r="AQ4689" s="261" t="e">
        <f t="shared" si="828"/>
        <v>#N/A</v>
      </c>
      <c r="BB4689">
        <f t="shared" si="831"/>
        <v>0</v>
      </c>
      <c r="BC4689">
        <f t="shared" si="829"/>
        <v>0</v>
      </c>
      <c r="BD4689" s="28">
        <f t="shared" si="830"/>
        <v>0</v>
      </c>
    </row>
    <row r="4690" spans="37:56" x14ac:dyDescent="0.25">
      <c r="AK4690">
        <v>0</v>
      </c>
      <c r="AL4690" t="e">
        <f t="shared" si="823"/>
        <v>#N/A</v>
      </c>
      <c r="AM4690" t="e">
        <f t="shared" si="824"/>
        <v>#N/A</v>
      </c>
      <c r="AN4690" t="e">
        <f t="shared" si="825"/>
        <v>#N/A</v>
      </c>
      <c r="AO4690" s="261" t="e">
        <f t="shared" si="826"/>
        <v>#N/A</v>
      </c>
      <c r="AP4690" s="261" t="e">
        <f t="shared" si="827"/>
        <v>#N/A</v>
      </c>
      <c r="AQ4690" s="261" t="e">
        <f t="shared" si="828"/>
        <v>#N/A</v>
      </c>
      <c r="BB4690">
        <f t="shared" si="831"/>
        <v>0</v>
      </c>
      <c r="BC4690">
        <f t="shared" si="829"/>
        <v>0</v>
      </c>
      <c r="BD4690" s="28">
        <f t="shared" si="830"/>
        <v>0</v>
      </c>
    </row>
    <row r="4691" spans="37:56" x14ac:dyDescent="0.25">
      <c r="AK4691">
        <v>0</v>
      </c>
      <c r="AL4691" t="e">
        <f t="shared" si="823"/>
        <v>#N/A</v>
      </c>
      <c r="AM4691" t="e">
        <f t="shared" si="824"/>
        <v>#N/A</v>
      </c>
      <c r="AN4691" t="e">
        <f t="shared" si="825"/>
        <v>#N/A</v>
      </c>
      <c r="AO4691" s="261" t="e">
        <f t="shared" si="826"/>
        <v>#N/A</v>
      </c>
      <c r="AP4691" s="261" t="e">
        <f t="shared" si="827"/>
        <v>#N/A</v>
      </c>
      <c r="AQ4691" s="261" t="e">
        <f t="shared" si="828"/>
        <v>#N/A</v>
      </c>
      <c r="BB4691">
        <f t="shared" si="831"/>
        <v>0</v>
      </c>
      <c r="BC4691">
        <f t="shared" si="829"/>
        <v>0</v>
      </c>
      <c r="BD4691" s="28">
        <f t="shared" si="830"/>
        <v>0</v>
      </c>
    </row>
    <row r="4692" spans="37:56" x14ac:dyDescent="0.25">
      <c r="AK4692">
        <v>0</v>
      </c>
      <c r="AL4692" t="e">
        <f t="shared" si="823"/>
        <v>#N/A</v>
      </c>
      <c r="AM4692" t="e">
        <f t="shared" si="824"/>
        <v>#N/A</v>
      </c>
      <c r="AN4692" t="e">
        <f t="shared" si="825"/>
        <v>#N/A</v>
      </c>
      <c r="AO4692" s="261" t="e">
        <f t="shared" si="826"/>
        <v>#N/A</v>
      </c>
      <c r="AP4692" s="261" t="e">
        <f t="shared" si="827"/>
        <v>#N/A</v>
      </c>
      <c r="AQ4692" s="261" t="e">
        <f t="shared" si="828"/>
        <v>#N/A</v>
      </c>
      <c r="BB4692">
        <f t="shared" si="831"/>
        <v>0</v>
      </c>
      <c r="BC4692">
        <f t="shared" si="829"/>
        <v>0</v>
      </c>
      <c r="BD4692" s="28">
        <f t="shared" si="830"/>
        <v>0</v>
      </c>
    </row>
    <row r="4693" spans="37:56" x14ac:dyDescent="0.25">
      <c r="AK4693">
        <v>0</v>
      </c>
      <c r="AL4693" t="e">
        <f t="shared" si="823"/>
        <v>#N/A</v>
      </c>
      <c r="AM4693" t="e">
        <f t="shared" si="824"/>
        <v>#N/A</v>
      </c>
      <c r="AN4693" t="e">
        <f t="shared" si="825"/>
        <v>#N/A</v>
      </c>
      <c r="AO4693" s="261" t="e">
        <f t="shared" si="826"/>
        <v>#N/A</v>
      </c>
      <c r="AP4693" s="261" t="e">
        <f t="shared" si="827"/>
        <v>#N/A</v>
      </c>
      <c r="AQ4693" s="261" t="e">
        <f t="shared" si="828"/>
        <v>#N/A</v>
      </c>
      <c r="BB4693">
        <f t="shared" si="831"/>
        <v>0</v>
      </c>
      <c r="BC4693">
        <f t="shared" si="829"/>
        <v>0</v>
      </c>
      <c r="BD4693" s="28">
        <f t="shared" si="830"/>
        <v>0</v>
      </c>
    </row>
    <row r="4694" spans="37:56" x14ac:dyDescent="0.25">
      <c r="AK4694">
        <v>0</v>
      </c>
      <c r="AL4694" t="e">
        <f t="shared" si="823"/>
        <v>#N/A</v>
      </c>
      <c r="AM4694" t="e">
        <f t="shared" si="824"/>
        <v>#N/A</v>
      </c>
      <c r="AN4694" t="e">
        <f t="shared" si="825"/>
        <v>#N/A</v>
      </c>
      <c r="AO4694" s="261" t="e">
        <f t="shared" si="826"/>
        <v>#N/A</v>
      </c>
      <c r="AP4694" s="261" t="e">
        <f t="shared" si="827"/>
        <v>#N/A</v>
      </c>
      <c r="AQ4694" s="261" t="e">
        <f t="shared" si="828"/>
        <v>#N/A</v>
      </c>
      <c r="BB4694">
        <f t="shared" si="831"/>
        <v>0</v>
      </c>
      <c r="BC4694">
        <f t="shared" si="829"/>
        <v>0</v>
      </c>
      <c r="BD4694" s="28">
        <f t="shared" si="830"/>
        <v>0</v>
      </c>
    </row>
    <row r="4695" spans="37:56" x14ac:dyDescent="0.25">
      <c r="AK4695">
        <v>0</v>
      </c>
      <c r="AL4695" t="e">
        <f t="shared" si="823"/>
        <v>#N/A</v>
      </c>
      <c r="AM4695" t="e">
        <f t="shared" si="824"/>
        <v>#N/A</v>
      </c>
      <c r="AN4695" t="e">
        <f t="shared" si="825"/>
        <v>#N/A</v>
      </c>
      <c r="AO4695" s="261" t="e">
        <f t="shared" si="826"/>
        <v>#N/A</v>
      </c>
      <c r="AP4695" s="261" t="e">
        <f t="shared" si="827"/>
        <v>#N/A</v>
      </c>
      <c r="AQ4695" s="261" t="e">
        <f t="shared" si="828"/>
        <v>#N/A</v>
      </c>
      <c r="BB4695">
        <f t="shared" si="831"/>
        <v>0</v>
      </c>
      <c r="BC4695">
        <f t="shared" si="829"/>
        <v>0</v>
      </c>
      <c r="BD4695" s="28">
        <f t="shared" si="830"/>
        <v>0</v>
      </c>
    </row>
    <row r="4696" spans="37:56" x14ac:dyDescent="0.25">
      <c r="AK4696">
        <v>0</v>
      </c>
      <c r="AL4696" t="e">
        <f t="shared" si="823"/>
        <v>#N/A</v>
      </c>
      <c r="AM4696" t="e">
        <f t="shared" si="824"/>
        <v>#N/A</v>
      </c>
      <c r="AN4696" t="e">
        <f t="shared" si="825"/>
        <v>#N/A</v>
      </c>
      <c r="AO4696" s="261" t="e">
        <f t="shared" si="826"/>
        <v>#N/A</v>
      </c>
      <c r="AP4696" s="261" t="e">
        <f t="shared" si="827"/>
        <v>#N/A</v>
      </c>
      <c r="AQ4696" s="261" t="e">
        <f t="shared" si="828"/>
        <v>#N/A</v>
      </c>
      <c r="BB4696">
        <f t="shared" si="831"/>
        <v>0</v>
      </c>
      <c r="BC4696">
        <f t="shared" si="829"/>
        <v>0</v>
      </c>
      <c r="BD4696" s="28">
        <f t="shared" si="830"/>
        <v>0</v>
      </c>
    </row>
    <row r="4697" spans="37:56" x14ac:dyDescent="0.25">
      <c r="AK4697">
        <v>0</v>
      </c>
      <c r="AL4697" t="e">
        <f t="shared" si="823"/>
        <v>#N/A</v>
      </c>
      <c r="AM4697" t="e">
        <f t="shared" si="824"/>
        <v>#N/A</v>
      </c>
      <c r="AN4697" t="e">
        <f t="shared" si="825"/>
        <v>#N/A</v>
      </c>
      <c r="AO4697" s="261" t="e">
        <f t="shared" si="826"/>
        <v>#N/A</v>
      </c>
      <c r="AP4697" s="261" t="e">
        <f t="shared" si="827"/>
        <v>#N/A</v>
      </c>
      <c r="AQ4697" s="261" t="e">
        <f t="shared" si="828"/>
        <v>#N/A</v>
      </c>
      <c r="BB4697">
        <f t="shared" si="831"/>
        <v>0</v>
      </c>
      <c r="BC4697">
        <f t="shared" si="829"/>
        <v>0</v>
      </c>
      <c r="BD4697" s="28">
        <f t="shared" si="830"/>
        <v>0</v>
      </c>
    </row>
    <row r="4698" spans="37:56" x14ac:dyDescent="0.25">
      <c r="AK4698">
        <v>0</v>
      </c>
      <c r="AL4698" t="e">
        <f t="shared" si="823"/>
        <v>#N/A</v>
      </c>
      <c r="AM4698" t="e">
        <f t="shared" si="824"/>
        <v>#N/A</v>
      </c>
      <c r="AN4698" t="e">
        <f t="shared" si="825"/>
        <v>#N/A</v>
      </c>
      <c r="AO4698" s="261" t="e">
        <f t="shared" si="826"/>
        <v>#N/A</v>
      </c>
      <c r="AP4698" s="261" t="e">
        <f t="shared" si="827"/>
        <v>#N/A</v>
      </c>
      <c r="AQ4698" s="261" t="e">
        <f t="shared" si="828"/>
        <v>#N/A</v>
      </c>
      <c r="BB4698">
        <f t="shared" si="831"/>
        <v>0</v>
      </c>
      <c r="BC4698">
        <f t="shared" si="829"/>
        <v>0</v>
      </c>
      <c r="BD4698" s="28">
        <f t="shared" si="830"/>
        <v>0</v>
      </c>
    </row>
    <row r="4699" spans="37:56" x14ac:dyDescent="0.25">
      <c r="AK4699">
        <v>0</v>
      </c>
      <c r="AL4699" t="e">
        <f t="shared" si="823"/>
        <v>#N/A</v>
      </c>
      <c r="AM4699" t="e">
        <f t="shared" si="824"/>
        <v>#N/A</v>
      </c>
      <c r="AN4699" t="e">
        <f t="shared" si="825"/>
        <v>#N/A</v>
      </c>
      <c r="AO4699" s="261" t="e">
        <f t="shared" si="826"/>
        <v>#N/A</v>
      </c>
      <c r="AP4699" s="261" t="e">
        <f t="shared" si="827"/>
        <v>#N/A</v>
      </c>
      <c r="AQ4699" s="261" t="e">
        <f t="shared" si="828"/>
        <v>#N/A</v>
      </c>
      <c r="BB4699">
        <f t="shared" si="831"/>
        <v>0</v>
      </c>
      <c r="BC4699">
        <f t="shared" si="829"/>
        <v>0</v>
      </c>
      <c r="BD4699" s="28">
        <f t="shared" si="830"/>
        <v>0</v>
      </c>
    </row>
    <row r="4700" spans="37:56" x14ac:dyDescent="0.25">
      <c r="AK4700">
        <v>0</v>
      </c>
      <c r="AL4700" t="e">
        <f t="shared" si="823"/>
        <v>#N/A</v>
      </c>
      <c r="AM4700" t="e">
        <f t="shared" si="824"/>
        <v>#N/A</v>
      </c>
      <c r="AN4700" t="e">
        <f t="shared" si="825"/>
        <v>#N/A</v>
      </c>
      <c r="AO4700" s="261" t="e">
        <f t="shared" si="826"/>
        <v>#N/A</v>
      </c>
      <c r="AP4700" s="261" t="e">
        <f t="shared" si="827"/>
        <v>#N/A</v>
      </c>
      <c r="AQ4700" s="261" t="e">
        <f t="shared" si="828"/>
        <v>#N/A</v>
      </c>
      <c r="BB4700">
        <f t="shared" si="831"/>
        <v>0</v>
      </c>
      <c r="BC4700">
        <f t="shared" si="829"/>
        <v>0</v>
      </c>
      <c r="BD4700" s="28">
        <f t="shared" si="830"/>
        <v>0</v>
      </c>
    </row>
    <row r="4701" spans="37:56" x14ac:dyDescent="0.25">
      <c r="AK4701">
        <v>0</v>
      </c>
      <c r="AL4701" t="e">
        <f t="shared" si="823"/>
        <v>#N/A</v>
      </c>
      <c r="AM4701" t="e">
        <f t="shared" si="824"/>
        <v>#N/A</v>
      </c>
      <c r="AN4701" t="e">
        <f t="shared" si="825"/>
        <v>#N/A</v>
      </c>
      <c r="AO4701" s="261" t="e">
        <f t="shared" si="826"/>
        <v>#N/A</v>
      </c>
      <c r="AP4701" s="261" t="e">
        <f t="shared" si="827"/>
        <v>#N/A</v>
      </c>
      <c r="AQ4701" s="261" t="e">
        <f t="shared" si="828"/>
        <v>#N/A</v>
      </c>
      <c r="BB4701">
        <f t="shared" si="831"/>
        <v>0</v>
      </c>
      <c r="BC4701">
        <f t="shared" si="829"/>
        <v>0</v>
      </c>
      <c r="BD4701" s="28">
        <f t="shared" si="830"/>
        <v>0</v>
      </c>
    </row>
    <row r="4702" spans="37:56" x14ac:dyDescent="0.25">
      <c r="AK4702">
        <v>0</v>
      </c>
      <c r="AL4702" t="e">
        <f t="shared" si="823"/>
        <v>#N/A</v>
      </c>
      <c r="AM4702" t="e">
        <f t="shared" si="824"/>
        <v>#N/A</v>
      </c>
      <c r="AN4702" t="e">
        <f t="shared" si="825"/>
        <v>#N/A</v>
      </c>
      <c r="AO4702" s="261" t="e">
        <f t="shared" si="826"/>
        <v>#N/A</v>
      </c>
      <c r="AP4702" s="261" t="e">
        <f t="shared" si="827"/>
        <v>#N/A</v>
      </c>
      <c r="AQ4702" s="261" t="e">
        <f t="shared" si="828"/>
        <v>#N/A</v>
      </c>
      <c r="BB4702">
        <f t="shared" si="831"/>
        <v>0</v>
      </c>
      <c r="BC4702">
        <f t="shared" si="829"/>
        <v>0</v>
      </c>
      <c r="BD4702" s="28">
        <f t="shared" si="830"/>
        <v>0</v>
      </c>
    </row>
    <row r="4703" spans="37:56" x14ac:dyDescent="0.25">
      <c r="AK4703">
        <v>0</v>
      </c>
      <c r="AL4703" t="e">
        <f t="shared" si="823"/>
        <v>#N/A</v>
      </c>
      <c r="AM4703" t="e">
        <f t="shared" si="824"/>
        <v>#N/A</v>
      </c>
      <c r="AN4703" t="e">
        <f t="shared" si="825"/>
        <v>#N/A</v>
      </c>
      <c r="AO4703" s="261" t="e">
        <f t="shared" si="826"/>
        <v>#N/A</v>
      </c>
      <c r="AP4703" s="261" t="e">
        <f t="shared" si="827"/>
        <v>#N/A</v>
      </c>
      <c r="AQ4703" s="261" t="e">
        <f t="shared" si="828"/>
        <v>#N/A</v>
      </c>
      <c r="BB4703">
        <f t="shared" si="831"/>
        <v>0</v>
      </c>
      <c r="BC4703">
        <f t="shared" si="829"/>
        <v>0</v>
      </c>
      <c r="BD4703" s="28">
        <f t="shared" si="830"/>
        <v>0</v>
      </c>
    </row>
    <row r="4704" spans="37:56" x14ac:dyDescent="0.25">
      <c r="AK4704">
        <v>0</v>
      </c>
      <c r="AL4704" t="e">
        <f t="shared" si="823"/>
        <v>#N/A</v>
      </c>
      <c r="AM4704" t="e">
        <f t="shared" si="824"/>
        <v>#N/A</v>
      </c>
      <c r="AN4704" t="e">
        <f t="shared" si="825"/>
        <v>#N/A</v>
      </c>
      <c r="AO4704" s="261" t="e">
        <f t="shared" si="826"/>
        <v>#N/A</v>
      </c>
      <c r="AP4704" s="261" t="e">
        <f t="shared" si="827"/>
        <v>#N/A</v>
      </c>
      <c r="AQ4704" s="261" t="e">
        <f t="shared" si="828"/>
        <v>#N/A</v>
      </c>
      <c r="BB4704">
        <f t="shared" si="831"/>
        <v>0</v>
      </c>
      <c r="BC4704">
        <f t="shared" si="829"/>
        <v>0</v>
      </c>
      <c r="BD4704" s="28">
        <f t="shared" si="830"/>
        <v>0</v>
      </c>
    </row>
    <row r="4705" spans="37:56" x14ac:dyDescent="0.25">
      <c r="AK4705">
        <v>0</v>
      </c>
      <c r="AL4705" t="e">
        <f t="shared" si="823"/>
        <v>#N/A</v>
      </c>
      <c r="AM4705" t="e">
        <f t="shared" si="824"/>
        <v>#N/A</v>
      </c>
      <c r="AN4705" t="e">
        <f t="shared" si="825"/>
        <v>#N/A</v>
      </c>
      <c r="AO4705" s="261" t="e">
        <f t="shared" si="826"/>
        <v>#N/A</v>
      </c>
      <c r="AP4705" s="261" t="e">
        <f t="shared" si="827"/>
        <v>#N/A</v>
      </c>
      <c r="AQ4705" s="261" t="e">
        <f t="shared" si="828"/>
        <v>#N/A</v>
      </c>
      <c r="BB4705">
        <f t="shared" si="831"/>
        <v>0</v>
      </c>
      <c r="BC4705">
        <f t="shared" si="829"/>
        <v>0</v>
      </c>
      <c r="BD4705" s="28">
        <f t="shared" si="830"/>
        <v>0</v>
      </c>
    </row>
    <row r="4706" spans="37:56" x14ac:dyDescent="0.25">
      <c r="AK4706">
        <v>0</v>
      </c>
      <c r="AL4706" t="e">
        <f t="shared" si="823"/>
        <v>#N/A</v>
      </c>
      <c r="AM4706" t="e">
        <f t="shared" si="824"/>
        <v>#N/A</v>
      </c>
      <c r="AN4706" t="e">
        <f t="shared" si="825"/>
        <v>#N/A</v>
      </c>
      <c r="AO4706" s="261" t="e">
        <f t="shared" si="826"/>
        <v>#N/A</v>
      </c>
      <c r="AP4706" s="261" t="e">
        <f t="shared" si="827"/>
        <v>#N/A</v>
      </c>
      <c r="AQ4706" s="261" t="e">
        <f t="shared" si="828"/>
        <v>#N/A</v>
      </c>
      <c r="BB4706">
        <f t="shared" si="831"/>
        <v>0</v>
      </c>
      <c r="BC4706">
        <f t="shared" si="829"/>
        <v>0</v>
      </c>
      <c r="BD4706" s="28">
        <f t="shared" si="830"/>
        <v>0</v>
      </c>
    </row>
    <row r="4707" spans="37:56" x14ac:dyDescent="0.25">
      <c r="AK4707">
        <v>0</v>
      </c>
      <c r="AL4707" t="e">
        <f t="shared" si="823"/>
        <v>#N/A</v>
      </c>
      <c r="AM4707" t="e">
        <f t="shared" si="824"/>
        <v>#N/A</v>
      </c>
      <c r="AN4707" t="e">
        <f t="shared" si="825"/>
        <v>#N/A</v>
      </c>
      <c r="AO4707" s="261" t="e">
        <f t="shared" si="826"/>
        <v>#N/A</v>
      </c>
      <c r="AP4707" s="261" t="e">
        <f t="shared" si="827"/>
        <v>#N/A</v>
      </c>
      <c r="AQ4707" s="261" t="e">
        <f t="shared" si="828"/>
        <v>#N/A</v>
      </c>
      <c r="BB4707">
        <f t="shared" si="831"/>
        <v>0</v>
      </c>
      <c r="BC4707">
        <f t="shared" si="829"/>
        <v>0</v>
      </c>
      <c r="BD4707" s="28">
        <f t="shared" si="830"/>
        <v>0</v>
      </c>
    </row>
    <row r="4708" spans="37:56" x14ac:dyDescent="0.25">
      <c r="AK4708">
        <v>0</v>
      </c>
      <c r="AL4708" t="e">
        <f t="shared" si="823"/>
        <v>#N/A</v>
      </c>
      <c r="AM4708" t="e">
        <f t="shared" si="824"/>
        <v>#N/A</v>
      </c>
      <c r="AN4708" t="e">
        <f t="shared" si="825"/>
        <v>#N/A</v>
      </c>
      <c r="AO4708" s="261" t="e">
        <f t="shared" si="826"/>
        <v>#N/A</v>
      </c>
      <c r="AP4708" s="261" t="e">
        <f t="shared" si="827"/>
        <v>#N/A</v>
      </c>
      <c r="AQ4708" s="261" t="e">
        <f t="shared" si="828"/>
        <v>#N/A</v>
      </c>
      <c r="BB4708">
        <f t="shared" si="831"/>
        <v>0</v>
      </c>
      <c r="BC4708">
        <f t="shared" si="829"/>
        <v>0</v>
      </c>
      <c r="BD4708" s="28">
        <f t="shared" si="830"/>
        <v>0</v>
      </c>
    </row>
    <row r="4709" spans="37:56" x14ac:dyDescent="0.25">
      <c r="AK4709">
        <v>0</v>
      </c>
      <c r="AL4709" t="e">
        <f t="shared" si="823"/>
        <v>#N/A</v>
      </c>
      <c r="AM4709" t="e">
        <f t="shared" si="824"/>
        <v>#N/A</v>
      </c>
      <c r="AN4709" t="e">
        <f t="shared" si="825"/>
        <v>#N/A</v>
      </c>
      <c r="AO4709" s="261" t="e">
        <f t="shared" si="826"/>
        <v>#N/A</v>
      </c>
      <c r="AP4709" s="261" t="e">
        <f t="shared" si="827"/>
        <v>#N/A</v>
      </c>
      <c r="AQ4709" s="261" t="e">
        <f t="shared" si="828"/>
        <v>#N/A</v>
      </c>
      <c r="BB4709">
        <f t="shared" si="831"/>
        <v>0</v>
      </c>
      <c r="BC4709">
        <f t="shared" si="829"/>
        <v>0</v>
      </c>
      <c r="BD4709" s="28">
        <f t="shared" si="830"/>
        <v>0</v>
      </c>
    </row>
    <row r="4710" spans="37:56" x14ac:dyDescent="0.25">
      <c r="AK4710">
        <v>0</v>
      </c>
      <c r="AL4710" t="e">
        <f t="shared" si="823"/>
        <v>#N/A</v>
      </c>
      <c r="AM4710" t="e">
        <f t="shared" si="824"/>
        <v>#N/A</v>
      </c>
      <c r="AN4710" t="e">
        <f t="shared" si="825"/>
        <v>#N/A</v>
      </c>
      <c r="AO4710" s="261" t="e">
        <f t="shared" si="826"/>
        <v>#N/A</v>
      </c>
      <c r="AP4710" s="261" t="e">
        <f t="shared" si="827"/>
        <v>#N/A</v>
      </c>
      <c r="AQ4710" s="261" t="e">
        <f t="shared" si="828"/>
        <v>#N/A</v>
      </c>
      <c r="BB4710">
        <f t="shared" si="831"/>
        <v>0</v>
      </c>
      <c r="BC4710">
        <f t="shared" si="829"/>
        <v>0</v>
      </c>
      <c r="BD4710" s="28">
        <f t="shared" si="830"/>
        <v>0</v>
      </c>
    </row>
    <row r="4711" spans="37:56" x14ac:dyDescent="0.25">
      <c r="AK4711">
        <v>0</v>
      </c>
      <c r="AL4711" t="e">
        <f t="shared" si="823"/>
        <v>#N/A</v>
      </c>
      <c r="AM4711" t="e">
        <f t="shared" si="824"/>
        <v>#N/A</v>
      </c>
      <c r="AN4711" t="e">
        <f t="shared" si="825"/>
        <v>#N/A</v>
      </c>
      <c r="AO4711" s="261" t="e">
        <f t="shared" si="826"/>
        <v>#N/A</v>
      </c>
      <c r="AP4711" s="261" t="e">
        <f t="shared" si="827"/>
        <v>#N/A</v>
      </c>
      <c r="AQ4711" s="261" t="e">
        <f t="shared" si="828"/>
        <v>#N/A</v>
      </c>
      <c r="BB4711">
        <f t="shared" si="831"/>
        <v>0</v>
      </c>
      <c r="BC4711">
        <f t="shared" si="829"/>
        <v>0</v>
      </c>
      <c r="BD4711" s="28">
        <f t="shared" si="830"/>
        <v>0</v>
      </c>
    </row>
    <row r="4712" spans="37:56" x14ac:dyDescent="0.25">
      <c r="AK4712">
        <v>0</v>
      </c>
      <c r="AL4712" t="e">
        <f t="shared" si="823"/>
        <v>#N/A</v>
      </c>
      <c r="AM4712" t="e">
        <f t="shared" si="824"/>
        <v>#N/A</v>
      </c>
      <c r="AN4712" t="e">
        <f t="shared" si="825"/>
        <v>#N/A</v>
      </c>
      <c r="AO4712" s="261" t="e">
        <f t="shared" si="826"/>
        <v>#N/A</v>
      </c>
      <c r="AP4712" s="261" t="e">
        <f t="shared" si="827"/>
        <v>#N/A</v>
      </c>
      <c r="AQ4712" s="261" t="e">
        <f t="shared" si="828"/>
        <v>#N/A</v>
      </c>
      <c r="BB4712">
        <f t="shared" si="831"/>
        <v>0</v>
      </c>
      <c r="BC4712">
        <f t="shared" si="829"/>
        <v>0</v>
      </c>
      <c r="BD4712" s="28">
        <f t="shared" si="830"/>
        <v>0</v>
      </c>
    </row>
    <row r="4713" spans="37:56" x14ac:dyDescent="0.25">
      <c r="AK4713">
        <v>0</v>
      </c>
      <c r="AL4713" t="e">
        <f t="shared" si="823"/>
        <v>#N/A</v>
      </c>
      <c r="AM4713" t="e">
        <f t="shared" si="824"/>
        <v>#N/A</v>
      </c>
      <c r="AN4713" t="e">
        <f t="shared" si="825"/>
        <v>#N/A</v>
      </c>
      <c r="AO4713" s="261" t="e">
        <f t="shared" si="826"/>
        <v>#N/A</v>
      </c>
      <c r="AP4713" s="261" t="e">
        <f t="shared" si="827"/>
        <v>#N/A</v>
      </c>
      <c r="AQ4713" s="261" t="e">
        <f t="shared" si="828"/>
        <v>#N/A</v>
      </c>
      <c r="BB4713">
        <f t="shared" si="831"/>
        <v>0</v>
      </c>
      <c r="BC4713">
        <f t="shared" si="829"/>
        <v>0</v>
      </c>
      <c r="BD4713" s="28">
        <f t="shared" si="830"/>
        <v>0</v>
      </c>
    </row>
    <row r="4714" spans="37:56" x14ac:dyDescent="0.25">
      <c r="AK4714">
        <v>0</v>
      </c>
      <c r="AL4714" t="e">
        <f t="shared" si="823"/>
        <v>#N/A</v>
      </c>
      <c r="AM4714" t="e">
        <f t="shared" si="824"/>
        <v>#N/A</v>
      </c>
      <c r="AN4714" t="e">
        <f t="shared" si="825"/>
        <v>#N/A</v>
      </c>
      <c r="AO4714" s="261" t="e">
        <f t="shared" si="826"/>
        <v>#N/A</v>
      </c>
      <c r="AP4714" s="261" t="e">
        <f t="shared" si="827"/>
        <v>#N/A</v>
      </c>
      <c r="AQ4714" s="261" t="e">
        <f t="shared" si="828"/>
        <v>#N/A</v>
      </c>
      <c r="BB4714">
        <f t="shared" si="831"/>
        <v>0</v>
      </c>
      <c r="BC4714">
        <f t="shared" si="829"/>
        <v>0</v>
      </c>
      <c r="BD4714" s="28">
        <f t="shared" si="830"/>
        <v>0</v>
      </c>
    </row>
    <row r="4715" spans="37:56" x14ac:dyDescent="0.25">
      <c r="AK4715">
        <v>0</v>
      </c>
      <c r="AL4715" t="e">
        <f t="shared" si="823"/>
        <v>#N/A</v>
      </c>
      <c r="AM4715" t="e">
        <f t="shared" si="824"/>
        <v>#N/A</v>
      </c>
      <c r="AN4715" t="e">
        <f t="shared" si="825"/>
        <v>#N/A</v>
      </c>
      <c r="AO4715" s="261" t="e">
        <f t="shared" si="826"/>
        <v>#N/A</v>
      </c>
      <c r="AP4715" s="261" t="e">
        <f t="shared" si="827"/>
        <v>#N/A</v>
      </c>
      <c r="AQ4715" s="261" t="e">
        <f t="shared" si="828"/>
        <v>#N/A</v>
      </c>
      <c r="BB4715">
        <f t="shared" si="831"/>
        <v>0</v>
      </c>
      <c r="BC4715">
        <f t="shared" si="829"/>
        <v>0</v>
      </c>
      <c r="BD4715" s="28">
        <f t="shared" si="830"/>
        <v>0</v>
      </c>
    </row>
    <row r="4716" spans="37:56" x14ac:dyDescent="0.25">
      <c r="AK4716">
        <v>0</v>
      </c>
      <c r="AL4716" t="e">
        <f t="shared" si="823"/>
        <v>#N/A</v>
      </c>
      <c r="AM4716" t="e">
        <f t="shared" si="824"/>
        <v>#N/A</v>
      </c>
      <c r="AN4716" t="e">
        <f t="shared" si="825"/>
        <v>#N/A</v>
      </c>
      <c r="AO4716" s="261" t="e">
        <f t="shared" si="826"/>
        <v>#N/A</v>
      </c>
      <c r="AP4716" s="261" t="e">
        <f t="shared" si="827"/>
        <v>#N/A</v>
      </c>
      <c r="AQ4716" s="261" t="e">
        <f t="shared" si="828"/>
        <v>#N/A</v>
      </c>
      <c r="BB4716">
        <f t="shared" si="831"/>
        <v>0</v>
      </c>
      <c r="BC4716">
        <f t="shared" si="829"/>
        <v>0</v>
      </c>
      <c r="BD4716" s="28">
        <f t="shared" si="830"/>
        <v>0</v>
      </c>
    </row>
    <row r="4717" spans="37:56" x14ac:dyDescent="0.25">
      <c r="AK4717">
        <v>0</v>
      </c>
      <c r="AL4717" t="e">
        <f t="shared" si="823"/>
        <v>#N/A</v>
      </c>
      <c r="AM4717" t="e">
        <f t="shared" si="824"/>
        <v>#N/A</v>
      </c>
      <c r="AN4717" t="e">
        <f t="shared" si="825"/>
        <v>#N/A</v>
      </c>
      <c r="AO4717" s="261" t="e">
        <f t="shared" si="826"/>
        <v>#N/A</v>
      </c>
      <c r="AP4717" s="261" t="e">
        <f t="shared" si="827"/>
        <v>#N/A</v>
      </c>
      <c r="AQ4717" s="261" t="e">
        <f t="shared" si="828"/>
        <v>#N/A</v>
      </c>
      <c r="BB4717">
        <f t="shared" si="831"/>
        <v>0</v>
      </c>
      <c r="BC4717">
        <f t="shared" si="829"/>
        <v>0</v>
      </c>
      <c r="BD4717" s="28">
        <f t="shared" si="830"/>
        <v>0</v>
      </c>
    </row>
    <row r="4718" spans="37:56" x14ac:dyDescent="0.25">
      <c r="AK4718">
        <v>0</v>
      </c>
      <c r="AL4718" t="e">
        <f t="shared" si="823"/>
        <v>#N/A</v>
      </c>
      <c r="AM4718" t="e">
        <f t="shared" si="824"/>
        <v>#N/A</v>
      </c>
      <c r="AN4718" t="e">
        <f t="shared" si="825"/>
        <v>#N/A</v>
      </c>
      <c r="AO4718" s="261" t="e">
        <f t="shared" si="826"/>
        <v>#N/A</v>
      </c>
      <c r="AP4718" s="261" t="e">
        <f t="shared" si="827"/>
        <v>#N/A</v>
      </c>
      <c r="AQ4718" s="261" t="e">
        <f t="shared" si="828"/>
        <v>#N/A</v>
      </c>
      <c r="BB4718">
        <f t="shared" si="831"/>
        <v>0</v>
      </c>
      <c r="BC4718">
        <f t="shared" si="829"/>
        <v>0</v>
      </c>
      <c r="BD4718" s="28">
        <f t="shared" si="830"/>
        <v>0</v>
      </c>
    </row>
    <row r="4719" spans="37:56" x14ac:dyDescent="0.25">
      <c r="AK4719">
        <v>0</v>
      </c>
      <c r="AL4719" t="e">
        <f t="shared" si="823"/>
        <v>#N/A</v>
      </c>
      <c r="AM4719" t="e">
        <f t="shared" si="824"/>
        <v>#N/A</v>
      </c>
      <c r="AN4719" t="e">
        <f t="shared" si="825"/>
        <v>#N/A</v>
      </c>
      <c r="AO4719" s="261" t="e">
        <f t="shared" si="826"/>
        <v>#N/A</v>
      </c>
      <c r="AP4719" s="261" t="e">
        <f t="shared" si="827"/>
        <v>#N/A</v>
      </c>
      <c r="AQ4719" s="261" t="e">
        <f t="shared" si="828"/>
        <v>#N/A</v>
      </c>
      <c r="BB4719">
        <f t="shared" si="831"/>
        <v>0</v>
      </c>
      <c r="BC4719">
        <f t="shared" si="829"/>
        <v>0</v>
      </c>
      <c r="BD4719" s="28">
        <f t="shared" si="830"/>
        <v>0</v>
      </c>
    </row>
    <row r="4720" spans="37:56" x14ac:dyDescent="0.25">
      <c r="AK4720">
        <v>0</v>
      </c>
      <c r="AL4720" t="e">
        <f t="shared" si="823"/>
        <v>#N/A</v>
      </c>
      <c r="AM4720" t="e">
        <f t="shared" si="824"/>
        <v>#N/A</v>
      </c>
      <c r="AN4720" t="e">
        <f t="shared" si="825"/>
        <v>#N/A</v>
      </c>
      <c r="AO4720" s="261" t="e">
        <f t="shared" si="826"/>
        <v>#N/A</v>
      </c>
      <c r="AP4720" s="261" t="e">
        <f t="shared" si="827"/>
        <v>#N/A</v>
      </c>
      <c r="AQ4720" s="261" t="e">
        <f t="shared" si="828"/>
        <v>#N/A</v>
      </c>
      <c r="BB4720">
        <f t="shared" si="831"/>
        <v>0</v>
      </c>
      <c r="BC4720">
        <f t="shared" si="829"/>
        <v>0</v>
      </c>
      <c r="BD4720" s="28">
        <f t="shared" si="830"/>
        <v>0</v>
      </c>
    </row>
    <row r="4721" spans="37:56" x14ac:dyDescent="0.25">
      <c r="AK4721">
        <v>0</v>
      </c>
      <c r="AL4721" t="e">
        <f t="shared" si="823"/>
        <v>#N/A</v>
      </c>
      <c r="AM4721" t="e">
        <f t="shared" si="824"/>
        <v>#N/A</v>
      </c>
      <c r="AN4721" t="e">
        <f t="shared" si="825"/>
        <v>#N/A</v>
      </c>
      <c r="AO4721" s="261" t="e">
        <f t="shared" si="826"/>
        <v>#N/A</v>
      </c>
      <c r="AP4721" s="261" t="e">
        <f t="shared" si="827"/>
        <v>#N/A</v>
      </c>
      <c r="AQ4721" s="261" t="e">
        <f t="shared" si="828"/>
        <v>#N/A</v>
      </c>
      <c r="BB4721">
        <f t="shared" si="831"/>
        <v>0</v>
      </c>
      <c r="BC4721">
        <f t="shared" si="829"/>
        <v>0</v>
      </c>
      <c r="BD4721" s="28">
        <f t="shared" si="830"/>
        <v>0</v>
      </c>
    </row>
    <row r="4722" spans="37:56" x14ac:dyDescent="0.25">
      <c r="AK4722">
        <v>0</v>
      </c>
      <c r="AL4722" t="e">
        <f t="shared" si="823"/>
        <v>#N/A</v>
      </c>
      <c r="AM4722" t="e">
        <f t="shared" si="824"/>
        <v>#N/A</v>
      </c>
      <c r="AN4722" t="e">
        <f t="shared" si="825"/>
        <v>#N/A</v>
      </c>
      <c r="AO4722" s="261" t="e">
        <f t="shared" si="826"/>
        <v>#N/A</v>
      </c>
      <c r="AP4722" s="261" t="e">
        <f t="shared" si="827"/>
        <v>#N/A</v>
      </c>
      <c r="AQ4722" s="261" t="e">
        <f t="shared" si="828"/>
        <v>#N/A</v>
      </c>
      <c r="BB4722">
        <f t="shared" si="831"/>
        <v>0</v>
      </c>
      <c r="BC4722">
        <f t="shared" si="829"/>
        <v>0</v>
      </c>
      <c r="BD4722" s="28">
        <f t="shared" si="830"/>
        <v>0</v>
      </c>
    </row>
    <row r="4723" spans="37:56" x14ac:dyDescent="0.25">
      <c r="AK4723">
        <v>0</v>
      </c>
      <c r="AL4723" t="e">
        <f t="shared" si="823"/>
        <v>#N/A</v>
      </c>
      <c r="AM4723" t="e">
        <f t="shared" si="824"/>
        <v>#N/A</v>
      </c>
      <c r="AN4723" t="e">
        <f t="shared" si="825"/>
        <v>#N/A</v>
      </c>
      <c r="AO4723" s="261" t="e">
        <f t="shared" si="826"/>
        <v>#N/A</v>
      </c>
      <c r="AP4723" s="261" t="e">
        <f t="shared" si="827"/>
        <v>#N/A</v>
      </c>
      <c r="AQ4723" s="261" t="e">
        <f t="shared" si="828"/>
        <v>#N/A</v>
      </c>
      <c r="BB4723">
        <f t="shared" si="831"/>
        <v>0</v>
      </c>
      <c r="BC4723">
        <f t="shared" si="829"/>
        <v>0</v>
      </c>
      <c r="BD4723" s="28">
        <f t="shared" si="830"/>
        <v>0</v>
      </c>
    </row>
    <row r="4724" spans="37:56" x14ac:dyDescent="0.25">
      <c r="AK4724">
        <v>0</v>
      </c>
      <c r="AL4724" t="e">
        <f t="shared" si="823"/>
        <v>#N/A</v>
      </c>
      <c r="AM4724" t="e">
        <f t="shared" si="824"/>
        <v>#N/A</v>
      </c>
      <c r="AN4724" t="e">
        <f t="shared" si="825"/>
        <v>#N/A</v>
      </c>
      <c r="AO4724" s="261" t="e">
        <f t="shared" si="826"/>
        <v>#N/A</v>
      </c>
      <c r="AP4724" s="261" t="e">
        <f t="shared" si="827"/>
        <v>#N/A</v>
      </c>
      <c r="AQ4724" s="261" t="e">
        <f t="shared" si="828"/>
        <v>#N/A</v>
      </c>
      <c r="BB4724">
        <f t="shared" si="831"/>
        <v>0</v>
      </c>
      <c r="BC4724">
        <f t="shared" si="829"/>
        <v>0</v>
      </c>
      <c r="BD4724" s="28">
        <f t="shared" si="830"/>
        <v>0</v>
      </c>
    </row>
    <row r="4725" spans="37:56" x14ac:dyDescent="0.25">
      <c r="AK4725">
        <v>0</v>
      </c>
      <c r="AL4725" t="e">
        <f t="shared" si="823"/>
        <v>#N/A</v>
      </c>
      <c r="AM4725" t="e">
        <f t="shared" si="824"/>
        <v>#N/A</v>
      </c>
      <c r="AN4725" t="e">
        <f t="shared" si="825"/>
        <v>#N/A</v>
      </c>
      <c r="AO4725" s="261" t="e">
        <f t="shared" si="826"/>
        <v>#N/A</v>
      </c>
      <c r="AP4725" s="261" t="e">
        <f t="shared" si="827"/>
        <v>#N/A</v>
      </c>
      <c r="AQ4725" s="261" t="e">
        <f t="shared" si="828"/>
        <v>#N/A</v>
      </c>
      <c r="BB4725">
        <f t="shared" si="831"/>
        <v>0</v>
      </c>
      <c r="BC4725">
        <f t="shared" si="829"/>
        <v>0</v>
      </c>
      <c r="BD4725" s="28">
        <f t="shared" si="830"/>
        <v>0</v>
      </c>
    </row>
    <row r="4726" spans="37:56" x14ac:dyDescent="0.25">
      <c r="AK4726">
        <v>0</v>
      </c>
      <c r="AL4726" t="e">
        <f t="shared" si="823"/>
        <v>#N/A</v>
      </c>
      <c r="AM4726" t="e">
        <f t="shared" si="824"/>
        <v>#N/A</v>
      </c>
      <c r="AN4726" t="e">
        <f t="shared" si="825"/>
        <v>#N/A</v>
      </c>
      <c r="AO4726" s="261" t="e">
        <f t="shared" si="826"/>
        <v>#N/A</v>
      </c>
      <c r="AP4726" s="261" t="e">
        <f t="shared" si="827"/>
        <v>#N/A</v>
      </c>
      <c r="AQ4726" s="261" t="e">
        <f t="shared" si="828"/>
        <v>#N/A</v>
      </c>
      <c r="BB4726">
        <f t="shared" si="831"/>
        <v>0</v>
      </c>
      <c r="BC4726">
        <f t="shared" si="829"/>
        <v>0</v>
      </c>
      <c r="BD4726" s="28">
        <f t="shared" si="830"/>
        <v>0</v>
      </c>
    </row>
    <row r="4727" spans="37:56" x14ac:dyDescent="0.25">
      <c r="AK4727">
        <v>0</v>
      </c>
      <c r="AL4727" t="e">
        <f t="shared" si="823"/>
        <v>#N/A</v>
      </c>
      <c r="AM4727" t="e">
        <f t="shared" si="824"/>
        <v>#N/A</v>
      </c>
      <c r="AN4727" t="e">
        <f t="shared" si="825"/>
        <v>#N/A</v>
      </c>
      <c r="AO4727" s="261" t="e">
        <f t="shared" si="826"/>
        <v>#N/A</v>
      </c>
      <c r="AP4727" s="261" t="e">
        <f t="shared" si="827"/>
        <v>#N/A</v>
      </c>
      <c r="AQ4727" s="261" t="e">
        <f t="shared" si="828"/>
        <v>#N/A</v>
      </c>
      <c r="BB4727">
        <f t="shared" si="831"/>
        <v>0</v>
      </c>
      <c r="BC4727">
        <f t="shared" si="829"/>
        <v>0</v>
      </c>
      <c r="BD4727" s="28">
        <f t="shared" si="830"/>
        <v>0</v>
      </c>
    </row>
    <row r="4728" spans="37:56" x14ac:dyDescent="0.25">
      <c r="AK4728">
        <v>0</v>
      </c>
      <c r="AL4728" t="e">
        <f t="shared" si="823"/>
        <v>#N/A</v>
      </c>
      <c r="AM4728" t="e">
        <f t="shared" si="824"/>
        <v>#N/A</v>
      </c>
      <c r="AN4728" t="e">
        <f t="shared" si="825"/>
        <v>#N/A</v>
      </c>
      <c r="AO4728" s="261" t="e">
        <f t="shared" si="826"/>
        <v>#N/A</v>
      </c>
      <c r="AP4728" s="261" t="e">
        <f t="shared" si="827"/>
        <v>#N/A</v>
      </c>
      <c r="AQ4728" s="261" t="e">
        <f t="shared" si="828"/>
        <v>#N/A</v>
      </c>
      <c r="BB4728">
        <f t="shared" si="831"/>
        <v>0</v>
      </c>
      <c r="BC4728">
        <f t="shared" si="829"/>
        <v>0</v>
      </c>
      <c r="BD4728" s="28">
        <f t="shared" si="830"/>
        <v>0</v>
      </c>
    </row>
    <row r="4729" spans="37:56" x14ac:dyDescent="0.25">
      <c r="AK4729">
        <v>0</v>
      </c>
      <c r="AL4729" t="e">
        <f t="shared" si="823"/>
        <v>#N/A</v>
      </c>
      <c r="AM4729" t="e">
        <f t="shared" si="824"/>
        <v>#N/A</v>
      </c>
      <c r="AN4729" t="e">
        <f t="shared" si="825"/>
        <v>#N/A</v>
      </c>
      <c r="AO4729" s="261" t="e">
        <f t="shared" si="826"/>
        <v>#N/A</v>
      </c>
      <c r="AP4729" s="261" t="e">
        <f t="shared" si="827"/>
        <v>#N/A</v>
      </c>
      <c r="AQ4729" s="261" t="e">
        <f t="shared" si="828"/>
        <v>#N/A</v>
      </c>
      <c r="BB4729">
        <f t="shared" si="831"/>
        <v>0</v>
      </c>
      <c r="BC4729">
        <f t="shared" si="829"/>
        <v>0</v>
      </c>
      <c r="BD4729" s="28">
        <f t="shared" si="830"/>
        <v>0</v>
      </c>
    </row>
    <row r="4730" spans="37:56" x14ac:dyDescent="0.25">
      <c r="AK4730">
        <v>0</v>
      </c>
      <c r="AL4730" t="e">
        <f t="shared" si="823"/>
        <v>#N/A</v>
      </c>
      <c r="AM4730" t="e">
        <f t="shared" si="824"/>
        <v>#N/A</v>
      </c>
      <c r="AN4730" t="e">
        <f t="shared" si="825"/>
        <v>#N/A</v>
      </c>
      <c r="AO4730" s="261" t="e">
        <f t="shared" si="826"/>
        <v>#N/A</v>
      </c>
      <c r="AP4730" s="261" t="e">
        <f t="shared" si="827"/>
        <v>#N/A</v>
      </c>
      <c r="AQ4730" s="261" t="e">
        <f t="shared" si="828"/>
        <v>#N/A</v>
      </c>
      <c r="BB4730">
        <f t="shared" si="831"/>
        <v>0</v>
      </c>
      <c r="BC4730">
        <f t="shared" si="829"/>
        <v>0</v>
      </c>
      <c r="BD4730" s="28">
        <f t="shared" si="830"/>
        <v>0</v>
      </c>
    </row>
    <row r="4731" spans="37:56" x14ac:dyDescent="0.25">
      <c r="AK4731">
        <v>0</v>
      </c>
      <c r="AL4731" t="e">
        <f t="shared" si="823"/>
        <v>#N/A</v>
      </c>
      <c r="AM4731" t="e">
        <f t="shared" si="824"/>
        <v>#N/A</v>
      </c>
      <c r="AN4731" t="e">
        <f t="shared" si="825"/>
        <v>#N/A</v>
      </c>
      <c r="AO4731" s="261" t="e">
        <f t="shared" si="826"/>
        <v>#N/A</v>
      </c>
      <c r="AP4731" s="261" t="e">
        <f t="shared" si="827"/>
        <v>#N/A</v>
      </c>
      <c r="AQ4731" s="261" t="e">
        <f t="shared" si="828"/>
        <v>#N/A</v>
      </c>
      <c r="BB4731">
        <f t="shared" si="831"/>
        <v>0</v>
      </c>
      <c r="BC4731">
        <f t="shared" si="829"/>
        <v>0</v>
      </c>
      <c r="BD4731" s="28">
        <f t="shared" si="830"/>
        <v>0</v>
      </c>
    </row>
    <row r="4732" spans="37:56" x14ac:dyDescent="0.25">
      <c r="AK4732">
        <v>0</v>
      </c>
      <c r="AL4732" t="e">
        <f t="shared" si="823"/>
        <v>#N/A</v>
      </c>
      <c r="AM4732" t="e">
        <f t="shared" si="824"/>
        <v>#N/A</v>
      </c>
      <c r="AN4732" t="e">
        <f t="shared" si="825"/>
        <v>#N/A</v>
      </c>
      <c r="AO4732" s="261" t="e">
        <f t="shared" si="826"/>
        <v>#N/A</v>
      </c>
      <c r="AP4732" s="261" t="e">
        <f t="shared" si="827"/>
        <v>#N/A</v>
      </c>
      <c r="AQ4732" s="261" t="e">
        <f t="shared" si="828"/>
        <v>#N/A</v>
      </c>
      <c r="BB4732">
        <f t="shared" si="831"/>
        <v>0</v>
      </c>
      <c r="BC4732">
        <f t="shared" si="829"/>
        <v>0</v>
      </c>
      <c r="BD4732" s="28">
        <f t="shared" si="830"/>
        <v>0</v>
      </c>
    </row>
    <row r="4733" spans="37:56" x14ac:dyDescent="0.25">
      <c r="AK4733">
        <v>0</v>
      </c>
      <c r="AL4733" t="e">
        <f t="shared" si="823"/>
        <v>#N/A</v>
      </c>
      <c r="AM4733" t="e">
        <f t="shared" si="824"/>
        <v>#N/A</v>
      </c>
      <c r="AN4733" t="e">
        <f t="shared" si="825"/>
        <v>#N/A</v>
      </c>
      <c r="AO4733" s="261" t="e">
        <f t="shared" si="826"/>
        <v>#N/A</v>
      </c>
      <c r="AP4733" s="261" t="e">
        <f t="shared" si="827"/>
        <v>#N/A</v>
      </c>
      <c r="AQ4733" s="261" t="e">
        <f t="shared" si="828"/>
        <v>#N/A</v>
      </c>
      <c r="BB4733">
        <f t="shared" si="831"/>
        <v>0</v>
      </c>
      <c r="BC4733">
        <f t="shared" si="829"/>
        <v>0</v>
      </c>
      <c r="BD4733" s="28">
        <f t="shared" si="830"/>
        <v>0</v>
      </c>
    </row>
    <row r="4734" spans="37:56" x14ac:dyDescent="0.25">
      <c r="AK4734">
        <v>0</v>
      </c>
      <c r="AL4734" t="e">
        <f t="shared" si="823"/>
        <v>#N/A</v>
      </c>
      <c r="AM4734" t="e">
        <f t="shared" si="824"/>
        <v>#N/A</v>
      </c>
      <c r="AN4734" t="e">
        <f t="shared" si="825"/>
        <v>#N/A</v>
      </c>
      <c r="AO4734" s="261" t="e">
        <f t="shared" si="826"/>
        <v>#N/A</v>
      </c>
      <c r="AP4734" s="261" t="e">
        <f t="shared" si="827"/>
        <v>#N/A</v>
      </c>
      <c r="AQ4734" s="261" t="e">
        <f t="shared" si="828"/>
        <v>#N/A</v>
      </c>
      <c r="BB4734">
        <f t="shared" si="831"/>
        <v>0</v>
      </c>
      <c r="BC4734">
        <f t="shared" si="829"/>
        <v>0</v>
      </c>
      <c r="BD4734" s="28">
        <f t="shared" si="830"/>
        <v>0</v>
      </c>
    </row>
    <row r="4735" spans="37:56" x14ac:dyDescent="0.25">
      <c r="AK4735">
        <v>0</v>
      </c>
      <c r="AL4735" t="e">
        <f t="shared" si="823"/>
        <v>#N/A</v>
      </c>
      <c r="AM4735" t="e">
        <f t="shared" si="824"/>
        <v>#N/A</v>
      </c>
      <c r="AN4735" t="e">
        <f t="shared" si="825"/>
        <v>#N/A</v>
      </c>
      <c r="AO4735" s="261" t="e">
        <f t="shared" si="826"/>
        <v>#N/A</v>
      </c>
      <c r="AP4735" s="261" t="e">
        <f t="shared" si="827"/>
        <v>#N/A</v>
      </c>
      <c r="AQ4735" s="261" t="e">
        <f t="shared" si="828"/>
        <v>#N/A</v>
      </c>
      <c r="BB4735">
        <f t="shared" si="831"/>
        <v>0</v>
      </c>
      <c r="BC4735">
        <f t="shared" si="829"/>
        <v>0</v>
      </c>
      <c r="BD4735" s="28">
        <f t="shared" si="830"/>
        <v>0</v>
      </c>
    </row>
    <row r="4736" spans="37:56" x14ac:dyDescent="0.25">
      <c r="AK4736">
        <v>0</v>
      </c>
      <c r="AL4736" t="e">
        <f t="shared" si="823"/>
        <v>#N/A</v>
      </c>
      <c r="AM4736" t="e">
        <f t="shared" si="824"/>
        <v>#N/A</v>
      </c>
      <c r="AN4736" t="e">
        <f t="shared" si="825"/>
        <v>#N/A</v>
      </c>
      <c r="AO4736" s="261" t="e">
        <f t="shared" si="826"/>
        <v>#N/A</v>
      </c>
      <c r="AP4736" s="261" t="e">
        <f t="shared" si="827"/>
        <v>#N/A</v>
      </c>
      <c r="AQ4736" s="261" t="e">
        <f t="shared" si="828"/>
        <v>#N/A</v>
      </c>
      <c r="BB4736">
        <f t="shared" si="831"/>
        <v>0</v>
      </c>
      <c r="BC4736">
        <f t="shared" si="829"/>
        <v>0</v>
      </c>
      <c r="BD4736" s="28">
        <f t="shared" si="830"/>
        <v>0</v>
      </c>
    </row>
    <row r="4737" spans="37:56" x14ac:dyDescent="0.25">
      <c r="AK4737">
        <v>0</v>
      </c>
      <c r="AL4737" t="e">
        <f t="shared" si="823"/>
        <v>#N/A</v>
      </c>
      <c r="AM4737" t="e">
        <f t="shared" si="824"/>
        <v>#N/A</v>
      </c>
      <c r="AN4737" t="e">
        <f t="shared" si="825"/>
        <v>#N/A</v>
      </c>
      <c r="AO4737" s="261" t="e">
        <f t="shared" si="826"/>
        <v>#N/A</v>
      </c>
      <c r="AP4737" s="261" t="e">
        <f t="shared" si="827"/>
        <v>#N/A</v>
      </c>
      <c r="AQ4737" s="261" t="e">
        <f t="shared" si="828"/>
        <v>#N/A</v>
      </c>
      <c r="BB4737">
        <f t="shared" si="831"/>
        <v>0</v>
      </c>
      <c r="BC4737">
        <f t="shared" si="829"/>
        <v>0</v>
      </c>
      <c r="BD4737" s="28">
        <f t="shared" si="830"/>
        <v>0</v>
      </c>
    </row>
    <row r="4738" spans="37:56" x14ac:dyDescent="0.25">
      <c r="AK4738">
        <v>0</v>
      </c>
      <c r="AL4738" t="e">
        <f t="shared" si="823"/>
        <v>#N/A</v>
      </c>
      <c r="AM4738" t="e">
        <f t="shared" si="824"/>
        <v>#N/A</v>
      </c>
      <c r="AN4738" t="e">
        <f t="shared" si="825"/>
        <v>#N/A</v>
      </c>
      <c r="AO4738" s="261" t="e">
        <f t="shared" si="826"/>
        <v>#N/A</v>
      </c>
      <c r="AP4738" s="261" t="e">
        <f t="shared" si="827"/>
        <v>#N/A</v>
      </c>
      <c r="AQ4738" s="261" t="e">
        <f t="shared" si="828"/>
        <v>#N/A</v>
      </c>
      <c r="BB4738">
        <f t="shared" si="831"/>
        <v>0</v>
      </c>
      <c r="BC4738">
        <f t="shared" si="829"/>
        <v>0</v>
      </c>
      <c r="BD4738" s="28">
        <f t="shared" si="830"/>
        <v>0</v>
      </c>
    </row>
    <row r="4739" spans="37:56" x14ac:dyDescent="0.25">
      <c r="AK4739">
        <v>0</v>
      </c>
      <c r="AL4739" t="e">
        <f t="shared" ref="AL4739:AL4802" si="832">_xlfn.XLOOKUP(AK4739,A:A,F:F)</f>
        <v>#N/A</v>
      </c>
      <c r="AM4739" t="e">
        <f t="shared" ref="AM4739:AM4802" si="833">_xlfn.XLOOKUP(AK4739,A:A,J:J)</f>
        <v>#N/A</v>
      </c>
      <c r="AN4739" t="e">
        <f t="shared" ref="AN4739:AN4802" si="834">_xlfn.XLOOKUP(AK4739,A:A,M:M)+_xlfn.XLOOKUP(AK4739,A:A,N:N)</f>
        <v>#N/A</v>
      </c>
      <c r="AO4739" s="261" t="e">
        <f t="shared" ref="AO4739:AO4802" si="835">_xlfn.XLOOKUP(AK4739,A:A,AG:AG)</f>
        <v>#N/A</v>
      </c>
      <c r="AP4739" s="261" t="e">
        <f t="shared" ref="AP4739:AP4802" si="836">_xlfn.XLOOKUP(AK4739,A:A,AD:AD)</f>
        <v>#N/A</v>
      </c>
      <c r="AQ4739" s="261" t="e">
        <f t="shared" ref="AQ4739:AQ4802" si="837">_xlfn.XLOOKUP(AK4739,A:A,AE:AE)</f>
        <v>#N/A</v>
      </c>
      <c r="BB4739">
        <f t="shared" si="831"/>
        <v>0</v>
      </c>
      <c r="BC4739">
        <f t="shared" ref="BC4739:BC4802" si="838">_xlfn.XLOOKUP(BA4739,A:A,J:J)</f>
        <v>0</v>
      </c>
      <c r="BD4739" s="28">
        <f t="shared" ref="BD4739:BD4802" si="839">_xlfn.XLOOKUP(BA4739,A:A,M:M)+_xlfn.XLOOKUP(BA4739,A:A,N:N)</f>
        <v>0</v>
      </c>
    </row>
    <row r="4740" spans="37:56" x14ac:dyDescent="0.25">
      <c r="AK4740">
        <v>0</v>
      </c>
      <c r="AL4740" t="e">
        <f t="shared" si="832"/>
        <v>#N/A</v>
      </c>
      <c r="AM4740" t="e">
        <f t="shared" si="833"/>
        <v>#N/A</v>
      </c>
      <c r="AN4740" t="e">
        <f t="shared" si="834"/>
        <v>#N/A</v>
      </c>
      <c r="AO4740" s="261" t="e">
        <f t="shared" si="835"/>
        <v>#N/A</v>
      </c>
      <c r="AP4740" s="261" t="e">
        <f t="shared" si="836"/>
        <v>#N/A</v>
      </c>
      <c r="AQ4740" s="261" t="e">
        <f t="shared" si="837"/>
        <v>#N/A</v>
      </c>
      <c r="BB4740">
        <f t="shared" si="831"/>
        <v>0</v>
      </c>
      <c r="BC4740">
        <f t="shared" si="838"/>
        <v>0</v>
      </c>
      <c r="BD4740" s="28">
        <f t="shared" si="839"/>
        <v>0</v>
      </c>
    </row>
    <row r="4741" spans="37:56" x14ac:dyDescent="0.25">
      <c r="AK4741">
        <v>0</v>
      </c>
      <c r="AL4741" t="e">
        <f t="shared" si="832"/>
        <v>#N/A</v>
      </c>
      <c r="AM4741" t="e">
        <f t="shared" si="833"/>
        <v>#N/A</v>
      </c>
      <c r="AN4741" t="e">
        <f t="shared" si="834"/>
        <v>#N/A</v>
      </c>
      <c r="AO4741" s="261" t="e">
        <f t="shared" si="835"/>
        <v>#N/A</v>
      </c>
      <c r="AP4741" s="261" t="e">
        <f t="shared" si="836"/>
        <v>#N/A</v>
      </c>
      <c r="AQ4741" s="261" t="e">
        <f t="shared" si="837"/>
        <v>#N/A</v>
      </c>
      <c r="BB4741">
        <f t="shared" si="831"/>
        <v>0</v>
      </c>
      <c r="BC4741">
        <f t="shared" si="838"/>
        <v>0</v>
      </c>
      <c r="BD4741" s="28">
        <f t="shared" si="839"/>
        <v>0</v>
      </c>
    </row>
    <row r="4742" spans="37:56" x14ac:dyDescent="0.25">
      <c r="AK4742">
        <v>0</v>
      </c>
      <c r="AL4742" t="e">
        <f t="shared" si="832"/>
        <v>#N/A</v>
      </c>
      <c r="AM4742" t="e">
        <f t="shared" si="833"/>
        <v>#N/A</v>
      </c>
      <c r="AN4742" t="e">
        <f t="shared" si="834"/>
        <v>#N/A</v>
      </c>
      <c r="AO4742" s="261" t="e">
        <f t="shared" si="835"/>
        <v>#N/A</v>
      </c>
      <c r="AP4742" s="261" t="e">
        <f t="shared" si="836"/>
        <v>#N/A</v>
      </c>
      <c r="AQ4742" s="261" t="e">
        <f t="shared" si="837"/>
        <v>#N/A</v>
      </c>
      <c r="BB4742">
        <f t="shared" ref="BB4742:BB4805" si="840">_xlfn.XLOOKUP(BA4742,A:A,E:E)</f>
        <v>0</v>
      </c>
      <c r="BC4742">
        <f t="shared" si="838"/>
        <v>0</v>
      </c>
      <c r="BD4742" s="28">
        <f t="shared" si="839"/>
        <v>0</v>
      </c>
    </row>
    <row r="4743" spans="37:56" x14ac:dyDescent="0.25">
      <c r="AK4743">
        <v>0</v>
      </c>
      <c r="AL4743" t="e">
        <f t="shared" si="832"/>
        <v>#N/A</v>
      </c>
      <c r="AM4743" t="e">
        <f t="shared" si="833"/>
        <v>#N/A</v>
      </c>
      <c r="AN4743" t="e">
        <f t="shared" si="834"/>
        <v>#N/A</v>
      </c>
      <c r="AO4743" s="261" t="e">
        <f t="shared" si="835"/>
        <v>#N/A</v>
      </c>
      <c r="AP4743" s="261" t="e">
        <f t="shared" si="836"/>
        <v>#N/A</v>
      </c>
      <c r="AQ4743" s="261" t="e">
        <f t="shared" si="837"/>
        <v>#N/A</v>
      </c>
      <c r="BB4743">
        <f t="shared" si="840"/>
        <v>0</v>
      </c>
      <c r="BC4743">
        <f t="shared" si="838"/>
        <v>0</v>
      </c>
      <c r="BD4743" s="28">
        <f t="shared" si="839"/>
        <v>0</v>
      </c>
    </row>
    <row r="4744" spans="37:56" x14ac:dyDescent="0.25">
      <c r="AK4744">
        <v>0</v>
      </c>
      <c r="AL4744" t="e">
        <f t="shared" si="832"/>
        <v>#N/A</v>
      </c>
      <c r="AM4744" t="e">
        <f t="shared" si="833"/>
        <v>#N/A</v>
      </c>
      <c r="AN4744" t="e">
        <f t="shared" si="834"/>
        <v>#N/A</v>
      </c>
      <c r="AO4744" s="261" t="e">
        <f t="shared" si="835"/>
        <v>#N/A</v>
      </c>
      <c r="AP4744" s="261" t="e">
        <f t="shared" si="836"/>
        <v>#N/A</v>
      </c>
      <c r="AQ4744" s="261" t="e">
        <f t="shared" si="837"/>
        <v>#N/A</v>
      </c>
      <c r="BB4744">
        <f t="shared" si="840"/>
        <v>0</v>
      </c>
      <c r="BC4744">
        <f t="shared" si="838"/>
        <v>0</v>
      </c>
      <c r="BD4744" s="28">
        <f t="shared" si="839"/>
        <v>0</v>
      </c>
    </row>
    <row r="4745" spans="37:56" x14ac:dyDescent="0.25">
      <c r="AK4745">
        <v>0</v>
      </c>
      <c r="AL4745" t="e">
        <f t="shared" si="832"/>
        <v>#N/A</v>
      </c>
      <c r="AM4745" t="e">
        <f t="shared" si="833"/>
        <v>#N/A</v>
      </c>
      <c r="AN4745" t="e">
        <f t="shared" si="834"/>
        <v>#N/A</v>
      </c>
      <c r="AO4745" s="261" t="e">
        <f t="shared" si="835"/>
        <v>#N/A</v>
      </c>
      <c r="AP4745" s="261" t="e">
        <f t="shared" si="836"/>
        <v>#N/A</v>
      </c>
      <c r="AQ4745" s="261" t="e">
        <f t="shared" si="837"/>
        <v>#N/A</v>
      </c>
      <c r="BB4745">
        <f t="shared" si="840"/>
        <v>0</v>
      </c>
      <c r="BC4745">
        <f t="shared" si="838"/>
        <v>0</v>
      </c>
      <c r="BD4745" s="28">
        <f t="shared" si="839"/>
        <v>0</v>
      </c>
    </row>
    <row r="4746" spans="37:56" x14ac:dyDescent="0.25">
      <c r="AK4746">
        <v>0</v>
      </c>
      <c r="AL4746" t="e">
        <f t="shared" si="832"/>
        <v>#N/A</v>
      </c>
      <c r="AM4746" t="e">
        <f t="shared" si="833"/>
        <v>#N/A</v>
      </c>
      <c r="AN4746" t="e">
        <f t="shared" si="834"/>
        <v>#N/A</v>
      </c>
      <c r="AO4746" s="261" t="e">
        <f t="shared" si="835"/>
        <v>#N/A</v>
      </c>
      <c r="AP4746" s="261" t="e">
        <f t="shared" si="836"/>
        <v>#N/A</v>
      </c>
      <c r="AQ4746" s="261" t="e">
        <f t="shared" si="837"/>
        <v>#N/A</v>
      </c>
      <c r="BB4746">
        <f t="shared" si="840"/>
        <v>0</v>
      </c>
      <c r="BC4746">
        <f t="shared" si="838"/>
        <v>0</v>
      </c>
      <c r="BD4746" s="28">
        <f t="shared" si="839"/>
        <v>0</v>
      </c>
    </row>
    <row r="4747" spans="37:56" x14ac:dyDescent="0.25">
      <c r="AK4747">
        <v>0</v>
      </c>
      <c r="AL4747" t="e">
        <f t="shared" si="832"/>
        <v>#N/A</v>
      </c>
      <c r="AM4747" t="e">
        <f t="shared" si="833"/>
        <v>#N/A</v>
      </c>
      <c r="AN4747" t="e">
        <f t="shared" si="834"/>
        <v>#N/A</v>
      </c>
      <c r="AO4747" s="261" t="e">
        <f t="shared" si="835"/>
        <v>#N/A</v>
      </c>
      <c r="AP4747" s="261" t="e">
        <f t="shared" si="836"/>
        <v>#N/A</v>
      </c>
      <c r="AQ4747" s="261" t="e">
        <f t="shared" si="837"/>
        <v>#N/A</v>
      </c>
      <c r="BB4747">
        <f t="shared" si="840"/>
        <v>0</v>
      </c>
      <c r="BC4747">
        <f t="shared" si="838"/>
        <v>0</v>
      </c>
      <c r="BD4747" s="28">
        <f t="shared" si="839"/>
        <v>0</v>
      </c>
    </row>
    <row r="4748" spans="37:56" x14ac:dyDescent="0.25">
      <c r="AK4748">
        <v>0</v>
      </c>
      <c r="AL4748" t="e">
        <f t="shared" si="832"/>
        <v>#N/A</v>
      </c>
      <c r="AM4748" t="e">
        <f t="shared" si="833"/>
        <v>#N/A</v>
      </c>
      <c r="AN4748" t="e">
        <f t="shared" si="834"/>
        <v>#N/A</v>
      </c>
      <c r="AO4748" s="261" t="e">
        <f t="shared" si="835"/>
        <v>#N/A</v>
      </c>
      <c r="AP4748" s="261" t="e">
        <f t="shared" si="836"/>
        <v>#N/A</v>
      </c>
      <c r="AQ4748" s="261" t="e">
        <f t="shared" si="837"/>
        <v>#N/A</v>
      </c>
      <c r="BB4748">
        <f t="shared" si="840"/>
        <v>0</v>
      </c>
      <c r="BC4748">
        <f t="shared" si="838"/>
        <v>0</v>
      </c>
      <c r="BD4748" s="28">
        <f t="shared" si="839"/>
        <v>0</v>
      </c>
    </row>
    <row r="4749" spans="37:56" x14ac:dyDescent="0.25">
      <c r="AK4749">
        <v>0</v>
      </c>
      <c r="AL4749" t="e">
        <f t="shared" si="832"/>
        <v>#N/A</v>
      </c>
      <c r="AM4749" t="e">
        <f t="shared" si="833"/>
        <v>#N/A</v>
      </c>
      <c r="AN4749" t="e">
        <f t="shared" si="834"/>
        <v>#N/A</v>
      </c>
      <c r="AO4749" s="261" t="e">
        <f t="shared" si="835"/>
        <v>#N/A</v>
      </c>
      <c r="AP4749" s="261" t="e">
        <f t="shared" si="836"/>
        <v>#N/A</v>
      </c>
      <c r="AQ4749" s="261" t="e">
        <f t="shared" si="837"/>
        <v>#N/A</v>
      </c>
      <c r="BB4749">
        <f t="shared" si="840"/>
        <v>0</v>
      </c>
      <c r="BC4749">
        <f t="shared" si="838"/>
        <v>0</v>
      </c>
      <c r="BD4749" s="28">
        <f t="shared" si="839"/>
        <v>0</v>
      </c>
    </row>
    <row r="4750" spans="37:56" x14ac:dyDescent="0.25">
      <c r="AK4750">
        <v>0</v>
      </c>
      <c r="AL4750" t="e">
        <f t="shared" si="832"/>
        <v>#N/A</v>
      </c>
      <c r="AM4750" t="e">
        <f t="shared" si="833"/>
        <v>#N/A</v>
      </c>
      <c r="AN4750" t="e">
        <f t="shared" si="834"/>
        <v>#N/A</v>
      </c>
      <c r="AO4750" s="261" t="e">
        <f t="shared" si="835"/>
        <v>#N/A</v>
      </c>
      <c r="AP4750" s="261" t="e">
        <f t="shared" si="836"/>
        <v>#N/A</v>
      </c>
      <c r="AQ4750" s="261" t="e">
        <f t="shared" si="837"/>
        <v>#N/A</v>
      </c>
      <c r="BB4750">
        <f t="shared" si="840"/>
        <v>0</v>
      </c>
      <c r="BC4750">
        <f t="shared" si="838"/>
        <v>0</v>
      </c>
      <c r="BD4750" s="28">
        <f t="shared" si="839"/>
        <v>0</v>
      </c>
    </row>
    <row r="4751" spans="37:56" x14ac:dyDescent="0.25">
      <c r="AK4751">
        <v>0</v>
      </c>
      <c r="AL4751" t="e">
        <f t="shared" si="832"/>
        <v>#N/A</v>
      </c>
      <c r="AM4751" t="e">
        <f t="shared" si="833"/>
        <v>#N/A</v>
      </c>
      <c r="AN4751" t="e">
        <f t="shared" si="834"/>
        <v>#N/A</v>
      </c>
      <c r="AO4751" s="261" t="e">
        <f t="shared" si="835"/>
        <v>#N/A</v>
      </c>
      <c r="AP4751" s="261" t="e">
        <f t="shared" si="836"/>
        <v>#N/A</v>
      </c>
      <c r="AQ4751" s="261" t="e">
        <f t="shared" si="837"/>
        <v>#N/A</v>
      </c>
      <c r="BB4751">
        <f t="shared" si="840"/>
        <v>0</v>
      </c>
      <c r="BC4751">
        <f t="shared" si="838"/>
        <v>0</v>
      </c>
      <c r="BD4751" s="28">
        <f t="shared" si="839"/>
        <v>0</v>
      </c>
    </row>
    <row r="4752" spans="37:56" x14ac:dyDescent="0.25">
      <c r="AK4752">
        <v>0</v>
      </c>
      <c r="AL4752" t="e">
        <f t="shared" si="832"/>
        <v>#N/A</v>
      </c>
      <c r="AM4752" t="e">
        <f t="shared" si="833"/>
        <v>#N/A</v>
      </c>
      <c r="AN4752" t="e">
        <f t="shared" si="834"/>
        <v>#N/A</v>
      </c>
      <c r="AO4752" s="261" t="e">
        <f t="shared" si="835"/>
        <v>#N/A</v>
      </c>
      <c r="AP4752" s="261" t="e">
        <f t="shared" si="836"/>
        <v>#N/A</v>
      </c>
      <c r="AQ4752" s="261" t="e">
        <f t="shared" si="837"/>
        <v>#N/A</v>
      </c>
      <c r="BB4752">
        <f t="shared" si="840"/>
        <v>0</v>
      </c>
      <c r="BC4752">
        <f t="shared" si="838"/>
        <v>0</v>
      </c>
      <c r="BD4752" s="28">
        <f t="shared" si="839"/>
        <v>0</v>
      </c>
    </row>
    <row r="4753" spans="37:56" x14ac:dyDescent="0.25">
      <c r="AK4753">
        <v>0</v>
      </c>
      <c r="AL4753" t="e">
        <f t="shared" si="832"/>
        <v>#N/A</v>
      </c>
      <c r="AM4753" t="e">
        <f t="shared" si="833"/>
        <v>#N/A</v>
      </c>
      <c r="AN4753" t="e">
        <f t="shared" si="834"/>
        <v>#N/A</v>
      </c>
      <c r="AO4753" s="261" t="e">
        <f t="shared" si="835"/>
        <v>#N/A</v>
      </c>
      <c r="AP4753" s="261" t="e">
        <f t="shared" si="836"/>
        <v>#N/A</v>
      </c>
      <c r="AQ4753" s="261" t="e">
        <f t="shared" si="837"/>
        <v>#N/A</v>
      </c>
      <c r="BB4753">
        <f t="shared" si="840"/>
        <v>0</v>
      </c>
      <c r="BC4753">
        <f t="shared" si="838"/>
        <v>0</v>
      </c>
      <c r="BD4753" s="28">
        <f t="shared" si="839"/>
        <v>0</v>
      </c>
    </row>
    <row r="4754" spans="37:56" x14ac:dyDescent="0.25">
      <c r="AK4754">
        <v>0</v>
      </c>
      <c r="AL4754" t="e">
        <f t="shared" si="832"/>
        <v>#N/A</v>
      </c>
      <c r="AM4754" t="e">
        <f t="shared" si="833"/>
        <v>#N/A</v>
      </c>
      <c r="AN4754" t="e">
        <f t="shared" si="834"/>
        <v>#N/A</v>
      </c>
      <c r="AO4754" s="261" t="e">
        <f t="shared" si="835"/>
        <v>#N/A</v>
      </c>
      <c r="AP4754" s="261" t="e">
        <f t="shared" si="836"/>
        <v>#N/A</v>
      </c>
      <c r="AQ4754" s="261" t="e">
        <f t="shared" si="837"/>
        <v>#N/A</v>
      </c>
      <c r="BB4754">
        <f t="shared" si="840"/>
        <v>0</v>
      </c>
      <c r="BC4754">
        <f t="shared" si="838"/>
        <v>0</v>
      </c>
      <c r="BD4754" s="28">
        <f t="shared" si="839"/>
        <v>0</v>
      </c>
    </row>
    <row r="4755" spans="37:56" x14ac:dyDescent="0.25">
      <c r="AK4755">
        <v>0</v>
      </c>
      <c r="AL4755" t="e">
        <f t="shared" si="832"/>
        <v>#N/A</v>
      </c>
      <c r="AM4755" t="e">
        <f t="shared" si="833"/>
        <v>#N/A</v>
      </c>
      <c r="AN4755" t="e">
        <f t="shared" si="834"/>
        <v>#N/A</v>
      </c>
      <c r="AO4755" s="261" t="e">
        <f t="shared" si="835"/>
        <v>#N/A</v>
      </c>
      <c r="AP4755" s="261" t="e">
        <f t="shared" si="836"/>
        <v>#N/A</v>
      </c>
      <c r="AQ4755" s="261" t="e">
        <f t="shared" si="837"/>
        <v>#N/A</v>
      </c>
      <c r="BB4755">
        <f t="shared" si="840"/>
        <v>0</v>
      </c>
      <c r="BC4755">
        <f t="shared" si="838"/>
        <v>0</v>
      </c>
      <c r="BD4755" s="28">
        <f t="shared" si="839"/>
        <v>0</v>
      </c>
    </row>
    <row r="4756" spans="37:56" x14ac:dyDescent="0.25">
      <c r="AK4756">
        <v>0</v>
      </c>
      <c r="AL4756" t="e">
        <f t="shared" si="832"/>
        <v>#N/A</v>
      </c>
      <c r="AM4756" t="e">
        <f t="shared" si="833"/>
        <v>#N/A</v>
      </c>
      <c r="AN4756" t="e">
        <f t="shared" si="834"/>
        <v>#N/A</v>
      </c>
      <c r="AO4756" s="261" t="e">
        <f t="shared" si="835"/>
        <v>#N/A</v>
      </c>
      <c r="AP4756" s="261" t="e">
        <f t="shared" si="836"/>
        <v>#N/A</v>
      </c>
      <c r="AQ4756" s="261" t="e">
        <f t="shared" si="837"/>
        <v>#N/A</v>
      </c>
      <c r="BB4756">
        <f t="shared" si="840"/>
        <v>0</v>
      </c>
      <c r="BC4756">
        <f t="shared" si="838"/>
        <v>0</v>
      </c>
      <c r="BD4756" s="28">
        <f t="shared" si="839"/>
        <v>0</v>
      </c>
    </row>
    <row r="4757" spans="37:56" x14ac:dyDescent="0.25">
      <c r="AK4757">
        <v>0</v>
      </c>
      <c r="AL4757" t="e">
        <f t="shared" si="832"/>
        <v>#N/A</v>
      </c>
      <c r="AM4757" t="e">
        <f t="shared" si="833"/>
        <v>#N/A</v>
      </c>
      <c r="AN4757" t="e">
        <f t="shared" si="834"/>
        <v>#N/A</v>
      </c>
      <c r="AO4757" s="261" t="e">
        <f t="shared" si="835"/>
        <v>#N/A</v>
      </c>
      <c r="AP4757" s="261" t="e">
        <f t="shared" si="836"/>
        <v>#N/A</v>
      </c>
      <c r="AQ4757" s="261" t="e">
        <f t="shared" si="837"/>
        <v>#N/A</v>
      </c>
      <c r="BB4757">
        <f t="shared" si="840"/>
        <v>0</v>
      </c>
      <c r="BC4757">
        <f t="shared" si="838"/>
        <v>0</v>
      </c>
      <c r="BD4757" s="28">
        <f t="shared" si="839"/>
        <v>0</v>
      </c>
    </row>
    <row r="4758" spans="37:56" x14ac:dyDescent="0.25">
      <c r="AK4758">
        <v>0</v>
      </c>
      <c r="AL4758" t="e">
        <f t="shared" si="832"/>
        <v>#N/A</v>
      </c>
      <c r="AM4758" t="e">
        <f t="shared" si="833"/>
        <v>#N/A</v>
      </c>
      <c r="AN4758" t="e">
        <f t="shared" si="834"/>
        <v>#N/A</v>
      </c>
      <c r="AO4758" s="261" t="e">
        <f t="shared" si="835"/>
        <v>#N/A</v>
      </c>
      <c r="AP4758" s="261" t="e">
        <f t="shared" si="836"/>
        <v>#N/A</v>
      </c>
      <c r="AQ4758" s="261" t="e">
        <f t="shared" si="837"/>
        <v>#N/A</v>
      </c>
      <c r="BB4758">
        <f t="shared" si="840"/>
        <v>0</v>
      </c>
      <c r="BC4758">
        <f t="shared" si="838"/>
        <v>0</v>
      </c>
      <c r="BD4758" s="28">
        <f t="shared" si="839"/>
        <v>0</v>
      </c>
    </row>
    <row r="4759" spans="37:56" x14ac:dyDescent="0.25">
      <c r="AK4759">
        <v>0</v>
      </c>
      <c r="AL4759" t="e">
        <f t="shared" si="832"/>
        <v>#N/A</v>
      </c>
      <c r="AM4759" t="e">
        <f t="shared" si="833"/>
        <v>#N/A</v>
      </c>
      <c r="AN4759" t="e">
        <f t="shared" si="834"/>
        <v>#N/A</v>
      </c>
      <c r="AO4759" s="261" t="e">
        <f t="shared" si="835"/>
        <v>#N/A</v>
      </c>
      <c r="AP4759" s="261" t="e">
        <f t="shared" si="836"/>
        <v>#N/A</v>
      </c>
      <c r="AQ4759" s="261" t="e">
        <f t="shared" si="837"/>
        <v>#N/A</v>
      </c>
      <c r="BB4759">
        <f t="shared" si="840"/>
        <v>0</v>
      </c>
      <c r="BC4759">
        <f t="shared" si="838"/>
        <v>0</v>
      </c>
      <c r="BD4759" s="28">
        <f t="shared" si="839"/>
        <v>0</v>
      </c>
    </row>
    <row r="4760" spans="37:56" x14ac:dyDescent="0.25">
      <c r="AK4760">
        <v>0</v>
      </c>
      <c r="AL4760" t="e">
        <f t="shared" si="832"/>
        <v>#N/A</v>
      </c>
      <c r="AM4760" t="e">
        <f t="shared" si="833"/>
        <v>#N/A</v>
      </c>
      <c r="AN4760" t="e">
        <f t="shared" si="834"/>
        <v>#N/A</v>
      </c>
      <c r="AO4760" s="261" t="e">
        <f t="shared" si="835"/>
        <v>#N/A</v>
      </c>
      <c r="AP4760" s="261" t="e">
        <f t="shared" si="836"/>
        <v>#N/A</v>
      </c>
      <c r="AQ4760" s="261" t="e">
        <f t="shared" si="837"/>
        <v>#N/A</v>
      </c>
      <c r="BB4760">
        <f t="shared" si="840"/>
        <v>0</v>
      </c>
      <c r="BC4760">
        <f t="shared" si="838"/>
        <v>0</v>
      </c>
      <c r="BD4760" s="28">
        <f t="shared" si="839"/>
        <v>0</v>
      </c>
    </row>
    <row r="4761" spans="37:56" x14ac:dyDescent="0.25">
      <c r="AK4761">
        <v>0</v>
      </c>
      <c r="AL4761" t="e">
        <f t="shared" si="832"/>
        <v>#N/A</v>
      </c>
      <c r="AM4761" t="e">
        <f t="shared" si="833"/>
        <v>#N/A</v>
      </c>
      <c r="AN4761" t="e">
        <f t="shared" si="834"/>
        <v>#N/A</v>
      </c>
      <c r="AO4761" s="261" t="e">
        <f t="shared" si="835"/>
        <v>#N/A</v>
      </c>
      <c r="AP4761" s="261" t="e">
        <f t="shared" si="836"/>
        <v>#N/A</v>
      </c>
      <c r="AQ4761" s="261" t="e">
        <f t="shared" si="837"/>
        <v>#N/A</v>
      </c>
      <c r="BB4761">
        <f t="shared" si="840"/>
        <v>0</v>
      </c>
      <c r="BC4761">
        <f t="shared" si="838"/>
        <v>0</v>
      </c>
      <c r="BD4761" s="28">
        <f t="shared" si="839"/>
        <v>0</v>
      </c>
    </row>
    <row r="4762" spans="37:56" x14ac:dyDescent="0.25">
      <c r="AK4762">
        <v>0</v>
      </c>
      <c r="AL4762" t="e">
        <f t="shared" si="832"/>
        <v>#N/A</v>
      </c>
      <c r="AM4762" t="e">
        <f t="shared" si="833"/>
        <v>#N/A</v>
      </c>
      <c r="AN4762" t="e">
        <f t="shared" si="834"/>
        <v>#N/A</v>
      </c>
      <c r="AO4762" s="261" t="e">
        <f t="shared" si="835"/>
        <v>#N/A</v>
      </c>
      <c r="AP4762" s="261" t="e">
        <f t="shared" si="836"/>
        <v>#N/A</v>
      </c>
      <c r="AQ4762" s="261" t="e">
        <f t="shared" si="837"/>
        <v>#N/A</v>
      </c>
      <c r="BB4762">
        <f t="shared" si="840"/>
        <v>0</v>
      </c>
      <c r="BC4762">
        <f t="shared" si="838"/>
        <v>0</v>
      </c>
      <c r="BD4762" s="28">
        <f t="shared" si="839"/>
        <v>0</v>
      </c>
    </row>
    <row r="4763" spans="37:56" x14ac:dyDescent="0.25">
      <c r="AK4763">
        <v>0</v>
      </c>
      <c r="AL4763" t="e">
        <f t="shared" si="832"/>
        <v>#N/A</v>
      </c>
      <c r="AM4763" t="e">
        <f t="shared" si="833"/>
        <v>#N/A</v>
      </c>
      <c r="AN4763" t="e">
        <f t="shared" si="834"/>
        <v>#N/A</v>
      </c>
      <c r="AO4763" s="261" t="e">
        <f t="shared" si="835"/>
        <v>#N/A</v>
      </c>
      <c r="AP4763" s="261" t="e">
        <f t="shared" si="836"/>
        <v>#N/A</v>
      </c>
      <c r="AQ4763" s="261" t="e">
        <f t="shared" si="837"/>
        <v>#N/A</v>
      </c>
      <c r="BB4763">
        <f t="shared" si="840"/>
        <v>0</v>
      </c>
      <c r="BC4763">
        <f t="shared" si="838"/>
        <v>0</v>
      </c>
      <c r="BD4763" s="28">
        <f t="shared" si="839"/>
        <v>0</v>
      </c>
    </row>
    <row r="4764" spans="37:56" x14ac:dyDescent="0.25">
      <c r="AK4764">
        <v>0</v>
      </c>
      <c r="AL4764" t="e">
        <f t="shared" si="832"/>
        <v>#N/A</v>
      </c>
      <c r="AM4764" t="e">
        <f t="shared" si="833"/>
        <v>#N/A</v>
      </c>
      <c r="AN4764" t="e">
        <f t="shared" si="834"/>
        <v>#N/A</v>
      </c>
      <c r="AO4764" s="261" t="e">
        <f t="shared" si="835"/>
        <v>#N/A</v>
      </c>
      <c r="AP4764" s="261" t="e">
        <f t="shared" si="836"/>
        <v>#N/A</v>
      </c>
      <c r="AQ4764" s="261" t="e">
        <f t="shared" si="837"/>
        <v>#N/A</v>
      </c>
      <c r="BB4764">
        <f t="shared" si="840"/>
        <v>0</v>
      </c>
      <c r="BC4764">
        <f t="shared" si="838"/>
        <v>0</v>
      </c>
      <c r="BD4764" s="28">
        <f t="shared" si="839"/>
        <v>0</v>
      </c>
    </row>
    <row r="4765" spans="37:56" x14ac:dyDescent="0.25">
      <c r="AK4765">
        <v>0</v>
      </c>
      <c r="AL4765" t="e">
        <f t="shared" si="832"/>
        <v>#N/A</v>
      </c>
      <c r="AM4765" t="e">
        <f t="shared" si="833"/>
        <v>#N/A</v>
      </c>
      <c r="AN4765" t="e">
        <f t="shared" si="834"/>
        <v>#N/A</v>
      </c>
      <c r="AO4765" s="261" t="e">
        <f t="shared" si="835"/>
        <v>#N/A</v>
      </c>
      <c r="AP4765" s="261" t="e">
        <f t="shared" si="836"/>
        <v>#N/A</v>
      </c>
      <c r="AQ4765" s="261" t="e">
        <f t="shared" si="837"/>
        <v>#N/A</v>
      </c>
      <c r="BB4765">
        <f t="shared" si="840"/>
        <v>0</v>
      </c>
      <c r="BC4765">
        <f t="shared" si="838"/>
        <v>0</v>
      </c>
      <c r="BD4765" s="28">
        <f t="shared" si="839"/>
        <v>0</v>
      </c>
    </row>
    <row r="4766" spans="37:56" x14ac:dyDescent="0.25">
      <c r="AK4766">
        <v>0</v>
      </c>
      <c r="AL4766" t="e">
        <f t="shared" si="832"/>
        <v>#N/A</v>
      </c>
      <c r="AM4766" t="e">
        <f t="shared" si="833"/>
        <v>#N/A</v>
      </c>
      <c r="AN4766" t="e">
        <f t="shared" si="834"/>
        <v>#N/A</v>
      </c>
      <c r="AO4766" s="261" t="e">
        <f t="shared" si="835"/>
        <v>#N/A</v>
      </c>
      <c r="AP4766" s="261" t="e">
        <f t="shared" si="836"/>
        <v>#N/A</v>
      </c>
      <c r="AQ4766" s="261" t="e">
        <f t="shared" si="837"/>
        <v>#N/A</v>
      </c>
      <c r="BB4766">
        <f t="shared" si="840"/>
        <v>0</v>
      </c>
      <c r="BC4766">
        <f t="shared" si="838"/>
        <v>0</v>
      </c>
      <c r="BD4766" s="28">
        <f t="shared" si="839"/>
        <v>0</v>
      </c>
    </row>
    <row r="4767" spans="37:56" x14ac:dyDescent="0.25">
      <c r="AK4767">
        <v>0</v>
      </c>
      <c r="AL4767" t="e">
        <f t="shared" si="832"/>
        <v>#N/A</v>
      </c>
      <c r="AM4767" t="e">
        <f t="shared" si="833"/>
        <v>#N/A</v>
      </c>
      <c r="AN4767" t="e">
        <f t="shared" si="834"/>
        <v>#N/A</v>
      </c>
      <c r="AO4767" s="261" t="e">
        <f t="shared" si="835"/>
        <v>#N/A</v>
      </c>
      <c r="AP4767" s="261" t="e">
        <f t="shared" si="836"/>
        <v>#N/A</v>
      </c>
      <c r="AQ4767" s="261" t="e">
        <f t="shared" si="837"/>
        <v>#N/A</v>
      </c>
      <c r="BB4767">
        <f t="shared" si="840"/>
        <v>0</v>
      </c>
      <c r="BC4767">
        <f t="shared" si="838"/>
        <v>0</v>
      </c>
      <c r="BD4767" s="28">
        <f t="shared" si="839"/>
        <v>0</v>
      </c>
    </row>
    <row r="4768" spans="37:56" x14ac:dyDescent="0.25">
      <c r="AK4768">
        <v>0</v>
      </c>
      <c r="AL4768" t="e">
        <f t="shared" si="832"/>
        <v>#N/A</v>
      </c>
      <c r="AM4768" t="e">
        <f t="shared" si="833"/>
        <v>#N/A</v>
      </c>
      <c r="AN4768" t="e">
        <f t="shared" si="834"/>
        <v>#N/A</v>
      </c>
      <c r="AO4768" s="261" t="e">
        <f t="shared" si="835"/>
        <v>#N/A</v>
      </c>
      <c r="AP4768" s="261" t="e">
        <f t="shared" si="836"/>
        <v>#N/A</v>
      </c>
      <c r="AQ4768" s="261" t="e">
        <f t="shared" si="837"/>
        <v>#N/A</v>
      </c>
      <c r="BB4768">
        <f t="shared" si="840"/>
        <v>0</v>
      </c>
      <c r="BC4768">
        <f t="shared" si="838"/>
        <v>0</v>
      </c>
      <c r="BD4768" s="28">
        <f t="shared" si="839"/>
        <v>0</v>
      </c>
    </row>
    <row r="4769" spans="37:56" x14ac:dyDescent="0.25">
      <c r="AK4769">
        <v>0</v>
      </c>
      <c r="AL4769" t="e">
        <f t="shared" si="832"/>
        <v>#N/A</v>
      </c>
      <c r="AM4769" t="e">
        <f t="shared" si="833"/>
        <v>#N/A</v>
      </c>
      <c r="AN4769" t="e">
        <f t="shared" si="834"/>
        <v>#N/A</v>
      </c>
      <c r="AO4769" s="261" t="e">
        <f t="shared" si="835"/>
        <v>#N/A</v>
      </c>
      <c r="AP4769" s="261" t="e">
        <f t="shared" si="836"/>
        <v>#N/A</v>
      </c>
      <c r="AQ4769" s="261" t="e">
        <f t="shared" si="837"/>
        <v>#N/A</v>
      </c>
      <c r="BB4769">
        <f t="shared" si="840"/>
        <v>0</v>
      </c>
      <c r="BC4769">
        <f t="shared" si="838"/>
        <v>0</v>
      </c>
      <c r="BD4769" s="28">
        <f t="shared" si="839"/>
        <v>0</v>
      </c>
    </row>
    <row r="4770" spans="37:56" x14ac:dyDescent="0.25">
      <c r="AK4770">
        <v>0</v>
      </c>
      <c r="AL4770" t="e">
        <f t="shared" si="832"/>
        <v>#N/A</v>
      </c>
      <c r="AM4770" t="e">
        <f t="shared" si="833"/>
        <v>#N/A</v>
      </c>
      <c r="AN4770" t="e">
        <f t="shared" si="834"/>
        <v>#N/A</v>
      </c>
      <c r="AO4770" s="261" t="e">
        <f t="shared" si="835"/>
        <v>#N/A</v>
      </c>
      <c r="AP4770" s="261" t="e">
        <f t="shared" si="836"/>
        <v>#N/A</v>
      </c>
      <c r="AQ4770" s="261" t="e">
        <f t="shared" si="837"/>
        <v>#N/A</v>
      </c>
      <c r="BB4770">
        <f t="shared" si="840"/>
        <v>0</v>
      </c>
      <c r="BC4770">
        <f t="shared" si="838"/>
        <v>0</v>
      </c>
      <c r="BD4770" s="28">
        <f t="shared" si="839"/>
        <v>0</v>
      </c>
    </row>
    <row r="4771" spans="37:56" x14ac:dyDescent="0.25">
      <c r="AK4771">
        <v>0</v>
      </c>
      <c r="AL4771" t="e">
        <f t="shared" si="832"/>
        <v>#N/A</v>
      </c>
      <c r="AM4771" t="e">
        <f t="shared" si="833"/>
        <v>#N/A</v>
      </c>
      <c r="AN4771" t="e">
        <f t="shared" si="834"/>
        <v>#N/A</v>
      </c>
      <c r="AO4771" s="261" t="e">
        <f t="shared" si="835"/>
        <v>#N/A</v>
      </c>
      <c r="AP4771" s="261" t="e">
        <f t="shared" si="836"/>
        <v>#N/A</v>
      </c>
      <c r="AQ4771" s="261" t="e">
        <f t="shared" si="837"/>
        <v>#N/A</v>
      </c>
      <c r="BB4771">
        <f t="shared" si="840"/>
        <v>0</v>
      </c>
      <c r="BC4771">
        <f t="shared" si="838"/>
        <v>0</v>
      </c>
      <c r="BD4771" s="28">
        <f t="shared" si="839"/>
        <v>0</v>
      </c>
    </row>
    <row r="4772" spans="37:56" x14ac:dyDescent="0.25">
      <c r="AK4772">
        <v>0</v>
      </c>
      <c r="AL4772" t="e">
        <f t="shared" si="832"/>
        <v>#N/A</v>
      </c>
      <c r="AM4772" t="e">
        <f t="shared" si="833"/>
        <v>#N/A</v>
      </c>
      <c r="AN4772" t="e">
        <f t="shared" si="834"/>
        <v>#N/A</v>
      </c>
      <c r="AO4772" s="261" t="e">
        <f t="shared" si="835"/>
        <v>#N/A</v>
      </c>
      <c r="AP4772" s="261" t="e">
        <f t="shared" si="836"/>
        <v>#N/A</v>
      </c>
      <c r="AQ4772" s="261" t="e">
        <f t="shared" si="837"/>
        <v>#N/A</v>
      </c>
      <c r="BB4772">
        <f t="shared" si="840"/>
        <v>0</v>
      </c>
      <c r="BC4772">
        <f t="shared" si="838"/>
        <v>0</v>
      </c>
      <c r="BD4772" s="28">
        <f t="shared" si="839"/>
        <v>0</v>
      </c>
    </row>
    <row r="4773" spans="37:56" x14ac:dyDescent="0.25">
      <c r="AK4773">
        <v>0</v>
      </c>
      <c r="AL4773" t="e">
        <f t="shared" si="832"/>
        <v>#N/A</v>
      </c>
      <c r="AM4773" t="e">
        <f t="shared" si="833"/>
        <v>#N/A</v>
      </c>
      <c r="AN4773" t="e">
        <f t="shared" si="834"/>
        <v>#N/A</v>
      </c>
      <c r="AO4773" s="261" t="e">
        <f t="shared" si="835"/>
        <v>#N/A</v>
      </c>
      <c r="AP4773" s="261" t="e">
        <f t="shared" si="836"/>
        <v>#N/A</v>
      </c>
      <c r="AQ4773" s="261" t="e">
        <f t="shared" si="837"/>
        <v>#N/A</v>
      </c>
      <c r="BB4773">
        <f t="shared" si="840"/>
        <v>0</v>
      </c>
      <c r="BC4773">
        <f t="shared" si="838"/>
        <v>0</v>
      </c>
      <c r="BD4773" s="28">
        <f t="shared" si="839"/>
        <v>0</v>
      </c>
    </row>
    <row r="4774" spans="37:56" x14ac:dyDescent="0.25">
      <c r="AK4774">
        <v>0</v>
      </c>
      <c r="AL4774" t="e">
        <f t="shared" si="832"/>
        <v>#N/A</v>
      </c>
      <c r="AM4774" t="e">
        <f t="shared" si="833"/>
        <v>#N/A</v>
      </c>
      <c r="AN4774" t="e">
        <f t="shared" si="834"/>
        <v>#N/A</v>
      </c>
      <c r="AO4774" s="261" t="e">
        <f t="shared" si="835"/>
        <v>#N/A</v>
      </c>
      <c r="AP4774" s="261" t="e">
        <f t="shared" si="836"/>
        <v>#N/A</v>
      </c>
      <c r="AQ4774" s="261" t="e">
        <f t="shared" si="837"/>
        <v>#N/A</v>
      </c>
      <c r="BB4774">
        <f t="shared" si="840"/>
        <v>0</v>
      </c>
      <c r="BC4774">
        <f t="shared" si="838"/>
        <v>0</v>
      </c>
      <c r="BD4774" s="28">
        <f t="shared" si="839"/>
        <v>0</v>
      </c>
    </row>
    <row r="4775" spans="37:56" x14ac:dyDescent="0.25">
      <c r="AK4775">
        <v>0</v>
      </c>
      <c r="AL4775" t="e">
        <f t="shared" si="832"/>
        <v>#N/A</v>
      </c>
      <c r="AM4775" t="e">
        <f t="shared" si="833"/>
        <v>#N/A</v>
      </c>
      <c r="AN4775" t="e">
        <f t="shared" si="834"/>
        <v>#N/A</v>
      </c>
      <c r="AO4775" s="261" t="e">
        <f t="shared" si="835"/>
        <v>#N/A</v>
      </c>
      <c r="AP4775" s="261" t="e">
        <f t="shared" si="836"/>
        <v>#N/A</v>
      </c>
      <c r="AQ4775" s="261" t="e">
        <f t="shared" si="837"/>
        <v>#N/A</v>
      </c>
      <c r="BB4775">
        <f t="shared" si="840"/>
        <v>0</v>
      </c>
      <c r="BC4775">
        <f t="shared" si="838"/>
        <v>0</v>
      </c>
      <c r="BD4775" s="28">
        <f t="shared" si="839"/>
        <v>0</v>
      </c>
    </row>
    <row r="4776" spans="37:56" x14ac:dyDescent="0.25">
      <c r="AK4776">
        <v>0</v>
      </c>
      <c r="AL4776" t="e">
        <f t="shared" si="832"/>
        <v>#N/A</v>
      </c>
      <c r="AM4776" t="e">
        <f t="shared" si="833"/>
        <v>#N/A</v>
      </c>
      <c r="AN4776" t="e">
        <f t="shared" si="834"/>
        <v>#N/A</v>
      </c>
      <c r="AO4776" s="261" t="e">
        <f t="shared" si="835"/>
        <v>#N/A</v>
      </c>
      <c r="AP4776" s="261" t="e">
        <f t="shared" si="836"/>
        <v>#N/A</v>
      </c>
      <c r="AQ4776" s="261" t="e">
        <f t="shared" si="837"/>
        <v>#N/A</v>
      </c>
      <c r="BB4776">
        <f t="shared" si="840"/>
        <v>0</v>
      </c>
      <c r="BC4776">
        <f t="shared" si="838"/>
        <v>0</v>
      </c>
      <c r="BD4776" s="28">
        <f t="shared" si="839"/>
        <v>0</v>
      </c>
    </row>
    <row r="4777" spans="37:56" x14ac:dyDescent="0.25">
      <c r="AK4777">
        <v>0</v>
      </c>
      <c r="AL4777" t="e">
        <f t="shared" si="832"/>
        <v>#N/A</v>
      </c>
      <c r="AM4777" t="e">
        <f t="shared" si="833"/>
        <v>#N/A</v>
      </c>
      <c r="AN4777" t="e">
        <f t="shared" si="834"/>
        <v>#N/A</v>
      </c>
      <c r="AO4777" s="261" t="e">
        <f t="shared" si="835"/>
        <v>#N/A</v>
      </c>
      <c r="AP4777" s="261" t="e">
        <f t="shared" si="836"/>
        <v>#N/A</v>
      </c>
      <c r="AQ4777" s="261" t="e">
        <f t="shared" si="837"/>
        <v>#N/A</v>
      </c>
      <c r="BB4777">
        <f t="shared" si="840"/>
        <v>0</v>
      </c>
      <c r="BC4777">
        <f t="shared" si="838"/>
        <v>0</v>
      </c>
      <c r="BD4777" s="28">
        <f t="shared" si="839"/>
        <v>0</v>
      </c>
    </row>
    <row r="4778" spans="37:56" x14ac:dyDescent="0.25">
      <c r="AK4778">
        <v>0</v>
      </c>
      <c r="AL4778" t="e">
        <f t="shared" si="832"/>
        <v>#N/A</v>
      </c>
      <c r="AM4778" t="e">
        <f t="shared" si="833"/>
        <v>#N/A</v>
      </c>
      <c r="AN4778" t="e">
        <f t="shared" si="834"/>
        <v>#N/A</v>
      </c>
      <c r="AO4778" s="261" t="e">
        <f t="shared" si="835"/>
        <v>#N/A</v>
      </c>
      <c r="AP4778" s="261" t="e">
        <f t="shared" si="836"/>
        <v>#N/A</v>
      </c>
      <c r="AQ4778" s="261" t="e">
        <f t="shared" si="837"/>
        <v>#N/A</v>
      </c>
      <c r="BB4778">
        <f t="shared" si="840"/>
        <v>0</v>
      </c>
      <c r="BC4778">
        <f t="shared" si="838"/>
        <v>0</v>
      </c>
      <c r="BD4778" s="28">
        <f t="shared" si="839"/>
        <v>0</v>
      </c>
    </row>
    <row r="4779" spans="37:56" x14ac:dyDescent="0.25">
      <c r="AK4779">
        <v>0</v>
      </c>
      <c r="AL4779" t="e">
        <f t="shared" si="832"/>
        <v>#N/A</v>
      </c>
      <c r="AM4779" t="e">
        <f t="shared" si="833"/>
        <v>#N/A</v>
      </c>
      <c r="AN4779" t="e">
        <f t="shared" si="834"/>
        <v>#N/A</v>
      </c>
      <c r="AO4779" s="261" t="e">
        <f t="shared" si="835"/>
        <v>#N/A</v>
      </c>
      <c r="AP4779" s="261" t="e">
        <f t="shared" si="836"/>
        <v>#N/A</v>
      </c>
      <c r="AQ4779" s="261" t="e">
        <f t="shared" si="837"/>
        <v>#N/A</v>
      </c>
      <c r="BB4779">
        <f t="shared" si="840"/>
        <v>0</v>
      </c>
      <c r="BC4779">
        <f t="shared" si="838"/>
        <v>0</v>
      </c>
      <c r="BD4779" s="28">
        <f t="shared" si="839"/>
        <v>0</v>
      </c>
    </row>
    <row r="4780" spans="37:56" x14ac:dyDescent="0.25">
      <c r="AK4780">
        <v>0</v>
      </c>
      <c r="AL4780" t="e">
        <f t="shared" si="832"/>
        <v>#N/A</v>
      </c>
      <c r="AM4780" t="e">
        <f t="shared" si="833"/>
        <v>#N/A</v>
      </c>
      <c r="AN4780" t="e">
        <f t="shared" si="834"/>
        <v>#N/A</v>
      </c>
      <c r="AO4780" s="261" t="e">
        <f t="shared" si="835"/>
        <v>#N/A</v>
      </c>
      <c r="AP4780" s="261" t="e">
        <f t="shared" si="836"/>
        <v>#N/A</v>
      </c>
      <c r="AQ4780" s="261" t="e">
        <f t="shared" si="837"/>
        <v>#N/A</v>
      </c>
      <c r="BB4780">
        <f t="shared" si="840"/>
        <v>0</v>
      </c>
      <c r="BC4780">
        <f t="shared" si="838"/>
        <v>0</v>
      </c>
      <c r="BD4780" s="28">
        <f t="shared" si="839"/>
        <v>0</v>
      </c>
    </row>
    <row r="4781" spans="37:56" x14ac:dyDescent="0.25">
      <c r="AK4781">
        <v>0</v>
      </c>
      <c r="AL4781" t="e">
        <f t="shared" si="832"/>
        <v>#N/A</v>
      </c>
      <c r="AM4781" t="e">
        <f t="shared" si="833"/>
        <v>#N/A</v>
      </c>
      <c r="AN4781" t="e">
        <f t="shared" si="834"/>
        <v>#N/A</v>
      </c>
      <c r="AO4781" s="261" t="e">
        <f t="shared" si="835"/>
        <v>#N/A</v>
      </c>
      <c r="AP4781" s="261" t="e">
        <f t="shared" si="836"/>
        <v>#N/A</v>
      </c>
      <c r="AQ4781" s="261" t="e">
        <f t="shared" si="837"/>
        <v>#N/A</v>
      </c>
      <c r="BB4781">
        <f t="shared" si="840"/>
        <v>0</v>
      </c>
      <c r="BC4781">
        <f t="shared" si="838"/>
        <v>0</v>
      </c>
      <c r="BD4781" s="28">
        <f t="shared" si="839"/>
        <v>0</v>
      </c>
    </row>
    <row r="4782" spans="37:56" x14ac:dyDescent="0.25">
      <c r="AK4782">
        <v>0</v>
      </c>
      <c r="AL4782" t="e">
        <f t="shared" si="832"/>
        <v>#N/A</v>
      </c>
      <c r="AM4782" t="e">
        <f t="shared" si="833"/>
        <v>#N/A</v>
      </c>
      <c r="AN4782" t="e">
        <f t="shared" si="834"/>
        <v>#N/A</v>
      </c>
      <c r="AO4782" s="261" t="e">
        <f t="shared" si="835"/>
        <v>#N/A</v>
      </c>
      <c r="AP4782" s="261" t="e">
        <f t="shared" si="836"/>
        <v>#N/A</v>
      </c>
      <c r="AQ4782" s="261" t="e">
        <f t="shared" si="837"/>
        <v>#N/A</v>
      </c>
      <c r="BB4782">
        <f t="shared" si="840"/>
        <v>0</v>
      </c>
      <c r="BC4782">
        <f t="shared" si="838"/>
        <v>0</v>
      </c>
      <c r="BD4782" s="28">
        <f t="shared" si="839"/>
        <v>0</v>
      </c>
    </row>
    <row r="4783" spans="37:56" x14ac:dyDescent="0.25">
      <c r="AK4783">
        <v>0</v>
      </c>
      <c r="AL4783" t="e">
        <f t="shared" si="832"/>
        <v>#N/A</v>
      </c>
      <c r="AM4783" t="e">
        <f t="shared" si="833"/>
        <v>#N/A</v>
      </c>
      <c r="AN4783" t="e">
        <f t="shared" si="834"/>
        <v>#N/A</v>
      </c>
      <c r="AO4783" s="261" t="e">
        <f t="shared" si="835"/>
        <v>#N/A</v>
      </c>
      <c r="AP4783" s="261" t="e">
        <f t="shared" si="836"/>
        <v>#N/A</v>
      </c>
      <c r="AQ4783" s="261" t="e">
        <f t="shared" si="837"/>
        <v>#N/A</v>
      </c>
      <c r="BB4783">
        <f t="shared" si="840"/>
        <v>0</v>
      </c>
      <c r="BC4783">
        <f t="shared" si="838"/>
        <v>0</v>
      </c>
      <c r="BD4783" s="28">
        <f t="shared" si="839"/>
        <v>0</v>
      </c>
    </row>
    <row r="4784" spans="37:56" x14ac:dyDescent="0.25">
      <c r="AK4784">
        <v>0</v>
      </c>
      <c r="AL4784" t="e">
        <f t="shared" si="832"/>
        <v>#N/A</v>
      </c>
      <c r="AM4784" t="e">
        <f t="shared" si="833"/>
        <v>#N/A</v>
      </c>
      <c r="AN4784" t="e">
        <f t="shared" si="834"/>
        <v>#N/A</v>
      </c>
      <c r="AO4784" s="261" t="e">
        <f t="shared" si="835"/>
        <v>#N/A</v>
      </c>
      <c r="AP4784" s="261" t="e">
        <f t="shared" si="836"/>
        <v>#N/A</v>
      </c>
      <c r="AQ4784" s="261" t="e">
        <f t="shared" si="837"/>
        <v>#N/A</v>
      </c>
      <c r="BB4784">
        <f t="shared" si="840"/>
        <v>0</v>
      </c>
      <c r="BC4784">
        <f t="shared" si="838"/>
        <v>0</v>
      </c>
      <c r="BD4784" s="28">
        <f t="shared" si="839"/>
        <v>0</v>
      </c>
    </row>
    <row r="4785" spans="37:56" x14ac:dyDescent="0.25">
      <c r="AK4785">
        <v>0</v>
      </c>
      <c r="AL4785" t="e">
        <f t="shared" si="832"/>
        <v>#N/A</v>
      </c>
      <c r="AM4785" t="e">
        <f t="shared" si="833"/>
        <v>#N/A</v>
      </c>
      <c r="AN4785" t="e">
        <f t="shared" si="834"/>
        <v>#N/A</v>
      </c>
      <c r="AO4785" s="261" t="e">
        <f t="shared" si="835"/>
        <v>#N/A</v>
      </c>
      <c r="AP4785" s="261" t="e">
        <f t="shared" si="836"/>
        <v>#N/A</v>
      </c>
      <c r="AQ4785" s="261" t="e">
        <f t="shared" si="837"/>
        <v>#N/A</v>
      </c>
      <c r="BB4785">
        <f t="shared" si="840"/>
        <v>0</v>
      </c>
      <c r="BC4785">
        <f t="shared" si="838"/>
        <v>0</v>
      </c>
      <c r="BD4785" s="28">
        <f t="shared" si="839"/>
        <v>0</v>
      </c>
    </row>
    <row r="4786" spans="37:56" x14ac:dyDescent="0.25">
      <c r="AK4786">
        <v>0</v>
      </c>
      <c r="AL4786" t="e">
        <f t="shared" si="832"/>
        <v>#N/A</v>
      </c>
      <c r="AM4786" t="e">
        <f t="shared" si="833"/>
        <v>#N/A</v>
      </c>
      <c r="AN4786" t="e">
        <f t="shared" si="834"/>
        <v>#N/A</v>
      </c>
      <c r="AO4786" s="261" t="e">
        <f t="shared" si="835"/>
        <v>#N/A</v>
      </c>
      <c r="AP4786" s="261" t="e">
        <f t="shared" si="836"/>
        <v>#N/A</v>
      </c>
      <c r="AQ4786" s="261" t="e">
        <f t="shared" si="837"/>
        <v>#N/A</v>
      </c>
      <c r="BB4786">
        <f t="shared" si="840"/>
        <v>0</v>
      </c>
      <c r="BC4786">
        <f t="shared" si="838"/>
        <v>0</v>
      </c>
      <c r="BD4786" s="28">
        <f t="shared" si="839"/>
        <v>0</v>
      </c>
    </row>
    <row r="4787" spans="37:56" x14ac:dyDescent="0.25">
      <c r="AK4787">
        <v>0</v>
      </c>
      <c r="AL4787" t="e">
        <f t="shared" si="832"/>
        <v>#N/A</v>
      </c>
      <c r="AM4787" t="e">
        <f t="shared" si="833"/>
        <v>#N/A</v>
      </c>
      <c r="AN4787" t="e">
        <f t="shared" si="834"/>
        <v>#N/A</v>
      </c>
      <c r="AO4787" s="261" t="e">
        <f t="shared" si="835"/>
        <v>#N/A</v>
      </c>
      <c r="AP4787" s="261" t="e">
        <f t="shared" si="836"/>
        <v>#N/A</v>
      </c>
      <c r="AQ4787" s="261" t="e">
        <f t="shared" si="837"/>
        <v>#N/A</v>
      </c>
      <c r="BB4787">
        <f t="shared" si="840"/>
        <v>0</v>
      </c>
      <c r="BC4787">
        <f t="shared" si="838"/>
        <v>0</v>
      </c>
      <c r="BD4787" s="28">
        <f t="shared" si="839"/>
        <v>0</v>
      </c>
    </row>
    <row r="4788" spans="37:56" x14ac:dyDescent="0.25">
      <c r="AK4788">
        <v>0</v>
      </c>
      <c r="AL4788" t="e">
        <f t="shared" si="832"/>
        <v>#N/A</v>
      </c>
      <c r="AM4788" t="e">
        <f t="shared" si="833"/>
        <v>#N/A</v>
      </c>
      <c r="AN4788" t="e">
        <f t="shared" si="834"/>
        <v>#N/A</v>
      </c>
      <c r="AO4788" s="261" t="e">
        <f t="shared" si="835"/>
        <v>#N/A</v>
      </c>
      <c r="AP4788" s="261" t="e">
        <f t="shared" si="836"/>
        <v>#N/A</v>
      </c>
      <c r="AQ4788" s="261" t="e">
        <f t="shared" si="837"/>
        <v>#N/A</v>
      </c>
      <c r="BB4788">
        <f t="shared" si="840"/>
        <v>0</v>
      </c>
      <c r="BC4788">
        <f t="shared" si="838"/>
        <v>0</v>
      </c>
      <c r="BD4788" s="28">
        <f t="shared" si="839"/>
        <v>0</v>
      </c>
    </row>
    <row r="4789" spans="37:56" x14ac:dyDescent="0.25">
      <c r="AK4789">
        <v>0</v>
      </c>
      <c r="AL4789" t="e">
        <f t="shared" si="832"/>
        <v>#N/A</v>
      </c>
      <c r="AM4789" t="e">
        <f t="shared" si="833"/>
        <v>#N/A</v>
      </c>
      <c r="AN4789" t="e">
        <f t="shared" si="834"/>
        <v>#N/A</v>
      </c>
      <c r="AO4789" s="261" t="e">
        <f t="shared" si="835"/>
        <v>#N/A</v>
      </c>
      <c r="AP4789" s="261" t="e">
        <f t="shared" si="836"/>
        <v>#N/A</v>
      </c>
      <c r="AQ4789" s="261" t="e">
        <f t="shared" si="837"/>
        <v>#N/A</v>
      </c>
      <c r="BB4789">
        <f t="shared" si="840"/>
        <v>0</v>
      </c>
      <c r="BC4789">
        <f t="shared" si="838"/>
        <v>0</v>
      </c>
      <c r="BD4789" s="28">
        <f t="shared" si="839"/>
        <v>0</v>
      </c>
    </row>
    <row r="4790" spans="37:56" x14ac:dyDescent="0.25">
      <c r="AK4790">
        <v>0</v>
      </c>
      <c r="AL4790" t="e">
        <f t="shared" si="832"/>
        <v>#N/A</v>
      </c>
      <c r="AM4790" t="e">
        <f t="shared" si="833"/>
        <v>#N/A</v>
      </c>
      <c r="AN4790" t="e">
        <f t="shared" si="834"/>
        <v>#N/A</v>
      </c>
      <c r="AO4790" s="261" t="e">
        <f t="shared" si="835"/>
        <v>#N/A</v>
      </c>
      <c r="AP4790" s="261" t="e">
        <f t="shared" si="836"/>
        <v>#N/A</v>
      </c>
      <c r="AQ4790" s="261" t="e">
        <f t="shared" si="837"/>
        <v>#N/A</v>
      </c>
      <c r="BB4790">
        <f t="shared" si="840"/>
        <v>0</v>
      </c>
      <c r="BC4790">
        <f t="shared" si="838"/>
        <v>0</v>
      </c>
      <c r="BD4790" s="28">
        <f t="shared" si="839"/>
        <v>0</v>
      </c>
    </row>
    <row r="4791" spans="37:56" x14ac:dyDescent="0.25">
      <c r="AK4791">
        <v>0</v>
      </c>
      <c r="AL4791" t="e">
        <f t="shared" si="832"/>
        <v>#N/A</v>
      </c>
      <c r="AM4791" t="e">
        <f t="shared" si="833"/>
        <v>#N/A</v>
      </c>
      <c r="AN4791" t="e">
        <f t="shared" si="834"/>
        <v>#N/A</v>
      </c>
      <c r="AO4791" s="261" t="e">
        <f t="shared" si="835"/>
        <v>#N/A</v>
      </c>
      <c r="AP4791" s="261" t="e">
        <f t="shared" si="836"/>
        <v>#N/A</v>
      </c>
      <c r="AQ4791" s="261" t="e">
        <f t="shared" si="837"/>
        <v>#N/A</v>
      </c>
      <c r="BB4791">
        <f t="shared" si="840"/>
        <v>0</v>
      </c>
      <c r="BC4791">
        <f t="shared" si="838"/>
        <v>0</v>
      </c>
      <c r="BD4791" s="28">
        <f t="shared" si="839"/>
        <v>0</v>
      </c>
    </row>
    <row r="4792" spans="37:56" x14ac:dyDescent="0.25">
      <c r="AK4792">
        <v>0</v>
      </c>
      <c r="AL4792" t="e">
        <f t="shared" si="832"/>
        <v>#N/A</v>
      </c>
      <c r="AM4792" t="e">
        <f t="shared" si="833"/>
        <v>#N/A</v>
      </c>
      <c r="AN4792" t="e">
        <f t="shared" si="834"/>
        <v>#N/A</v>
      </c>
      <c r="AO4792" s="261" t="e">
        <f t="shared" si="835"/>
        <v>#N/A</v>
      </c>
      <c r="AP4792" s="261" t="e">
        <f t="shared" si="836"/>
        <v>#N/A</v>
      </c>
      <c r="AQ4792" s="261" t="e">
        <f t="shared" si="837"/>
        <v>#N/A</v>
      </c>
      <c r="BB4792">
        <f t="shared" si="840"/>
        <v>0</v>
      </c>
      <c r="BC4792">
        <f t="shared" si="838"/>
        <v>0</v>
      </c>
      <c r="BD4792" s="28">
        <f t="shared" si="839"/>
        <v>0</v>
      </c>
    </row>
    <row r="4793" spans="37:56" x14ac:dyDescent="0.25">
      <c r="AK4793">
        <v>0</v>
      </c>
      <c r="AL4793" t="e">
        <f t="shared" si="832"/>
        <v>#N/A</v>
      </c>
      <c r="AM4793" t="e">
        <f t="shared" si="833"/>
        <v>#N/A</v>
      </c>
      <c r="AN4793" t="e">
        <f t="shared" si="834"/>
        <v>#N/A</v>
      </c>
      <c r="AO4793" s="261" t="e">
        <f t="shared" si="835"/>
        <v>#N/A</v>
      </c>
      <c r="AP4793" s="261" t="e">
        <f t="shared" si="836"/>
        <v>#N/A</v>
      </c>
      <c r="AQ4793" s="261" t="e">
        <f t="shared" si="837"/>
        <v>#N/A</v>
      </c>
      <c r="BB4793">
        <f t="shared" si="840"/>
        <v>0</v>
      </c>
      <c r="BC4793">
        <f t="shared" si="838"/>
        <v>0</v>
      </c>
      <c r="BD4793" s="28">
        <f t="shared" si="839"/>
        <v>0</v>
      </c>
    </row>
    <row r="4794" spans="37:56" x14ac:dyDescent="0.25">
      <c r="AK4794">
        <v>0</v>
      </c>
      <c r="AL4794" t="e">
        <f t="shared" si="832"/>
        <v>#N/A</v>
      </c>
      <c r="AM4794" t="e">
        <f t="shared" si="833"/>
        <v>#N/A</v>
      </c>
      <c r="AN4794" t="e">
        <f t="shared" si="834"/>
        <v>#N/A</v>
      </c>
      <c r="AO4794" s="261" t="e">
        <f t="shared" si="835"/>
        <v>#N/A</v>
      </c>
      <c r="AP4794" s="261" t="e">
        <f t="shared" si="836"/>
        <v>#N/A</v>
      </c>
      <c r="AQ4794" s="261" t="e">
        <f t="shared" si="837"/>
        <v>#N/A</v>
      </c>
      <c r="BB4794">
        <f t="shared" si="840"/>
        <v>0</v>
      </c>
      <c r="BC4794">
        <f t="shared" si="838"/>
        <v>0</v>
      </c>
      <c r="BD4794" s="28">
        <f t="shared" si="839"/>
        <v>0</v>
      </c>
    </row>
    <row r="4795" spans="37:56" x14ac:dyDescent="0.25">
      <c r="AK4795">
        <v>0</v>
      </c>
      <c r="AL4795" t="e">
        <f t="shared" si="832"/>
        <v>#N/A</v>
      </c>
      <c r="AM4795" t="e">
        <f t="shared" si="833"/>
        <v>#N/A</v>
      </c>
      <c r="AN4795" t="e">
        <f t="shared" si="834"/>
        <v>#N/A</v>
      </c>
      <c r="AO4795" s="261" t="e">
        <f t="shared" si="835"/>
        <v>#N/A</v>
      </c>
      <c r="AP4795" s="261" t="e">
        <f t="shared" si="836"/>
        <v>#N/A</v>
      </c>
      <c r="AQ4795" s="261" t="e">
        <f t="shared" si="837"/>
        <v>#N/A</v>
      </c>
      <c r="BB4795">
        <f t="shared" si="840"/>
        <v>0</v>
      </c>
      <c r="BC4795">
        <f t="shared" si="838"/>
        <v>0</v>
      </c>
      <c r="BD4795" s="28">
        <f t="shared" si="839"/>
        <v>0</v>
      </c>
    </row>
    <row r="4796" spans="37:56" x14ac:dyDescent="0.25">
      <c r="AK4796">
        <v>0</v>
      </c>
      <c r="AL4796" t="e">
        <f t="shared" si="832"/>
        <v>#N/A</v>
      </c>
      <c r="AM4796" t="e">
        <f t="shared" si="833"/>
        <v>#N/A</v>
      </c>
      <c r="AN4796" t="e">
        <f t="shared" si="834"/>
        <v>#N/A</v>
      </c>
      <c r="AO4796" s="261" t="e">
        <f t="shared" si="835"/>
        <v>#N/A</v>
      </c>
      <c r="AP4796" s="261" t="e">
        <f t="shared" si="836"/>
        <v>#N/A</v>
      </c>
      <c r="AQ4796" s="261" t="e">
        <f t="shared" si="837"/>
        <v>#N/A</v>
      </c>
      <c r="BB4796">
        <f t="shared" si="840"/>
        <v>0</v>
      </c>
      <c r="BC4796">
        <f t="shared" si="838"/>
        <v>0</v>
      </c>
      <c r="BD4796" s="28">
        <f t="shared" si="839"/>
        <v>0</v>
      </c>
    </row>
    <row r="4797" spans="37:56" x14ac:dyDescent="0.25">
      <c r="AK4797">
        <v>0</v>
      </c>
      <c r="AL4797" t="e">
        <f t="shared" si="832"/>
        <v>#N/A</v>
      </c>
      <c r="AM4797" t="e">
        <f t="shared" si="833"/>
        <v>#N/A</v>
      </c>
      <c r="AN4797" t="e">
        <f t="shared" si="834"/>
        <v>#N/A</v>
      </c>
      <c r="AO4797" s="261" t="e">
        <f t="shared" si="835"/>
        <v>#N/A</v>
      </c>
      <c r="AP4797" s="261" t="e">
        <f t="shared" si="836"/>
        <v>#N/A</v>
      </c>
      <c r="AQ4797" s="261" t="e">
        <f t="shared" si="837"/>
        <v>#N/A</v>
      </c>
      <c r="BB4797">
        <f t="shared" si="840"/>
        <v>0</v>
      </c>
      <c r="BC4797">
        <f t="shared" si="838"/>
        <v>0</v>
      </c>
      <c r="BD4797" s="28">
        <f t="shared" si="839"/>
        <v>0</v>
      </c>
    </row>
    <row r="4798" spans="37:56" x14ac:dyDescent="0.25">
      <c r="AK4798">
        <v>0</v>
      </c>
      <c r="AL4798" t="e">
        <f t="shared" si="832"/>
        <v>#N/A</v>
      </c>
      <c r="AM4798" t="e">
        <f t="shared" si="833"/>
        <v>#N/A</v>
      </c>
      <c r="AN4798" t="e">
        <f t="shared" si="834"/>
        <v>#N/A</v>
      </c>
      <c r="AO4798" s="261" t="e">
        <f t="shared" si="835"/>
        <v>#N/A</v>
      </c>
      <c r="AP4798" s="261" t="e">
        <f t="shared" si="836"/>
        <v>#N/A</v>
      </c>
      <c r="AQ4798" s="261" t="e">
        <f t="shared" si="837"/>
        <v>#N/A</v>
      </c>
      <c r="BB4798">
        <f t="shared" si="840"/>
        <v>0</v>
      </c>
      <c r="BC4798">
        <f t="shared" si="838"/>
        <v>0</v>
      </c>
      <c r="BD4798" s="28">
        <f t="shared" si="839"/>
        <v>0</v>
      </c>
    </row>
    <row r="4799" spans="37:56" x14ac:dyDescent="0.25">
      <c r="AK4799">
        <v>0</v>
      </c>
      <c r="AL4799" t="e">
        <f t="shared" si="832"/>
        <v>#N/A</v>
      </c>
      <c r="AM4799" t="e">
        <f t="shared" si="833"/>
        <v>#N/A</v>
      </c>
      <c r="AN4799" t="e">
        <f t="shared" si="834"/>
        <v>#N/A</v>
      </c>
      <c r="AO4799" s="261" t="e">
        <f t="shared" si="835"/>
        <v>#N/A</v>
      </c>
      <c r="AP4799" s="261" t="e">
        <f t="shared" si="836"/>
        <v>#N/A</v>
      </c>
      <c r="AQ4799" s="261" t="e">
        <f t="shared" si="837"/>
        <v>#N/A</v>
      </c>
      <c r="BB4799">
        <f t="shared" si="840"/>
        <v>0</v>
      </c>
      <c r="BC4799">
        <f t="shared" si="838"/>
        <v>0</v>
      </c>
      <c r="BD4799" s="28">
        <f t="shared" si="839"/>
        <v>0</v>
      </c>
    </row>
    <row r="4800" spans="37:56" x14ac:dyDescent="0.25">
      <c r="AK4800">
        <v>0</v>
      </c>
      <c r="AL4800" t="e">
        <f t="shared" si="832"/>
        <v>#N/A</v>
      </c>
      <c r="AM4800" t="e">
        <f t="shared" si="833"/>
        <v>#N/A</v>
      </c>
      <c r="AN4800" t="e">
        <f t="shared" si="834"/>
        <v>#N/A</v>
      </c>
      <c r="AO4800" s="261" t="e">
        <f t="shared" si="835"/>
        <v>#N/A</v>
      </c>
      <c r="AP4800" s="261" t="e">
        <f t="shared" si="836"/>
        <v>#N/A</v>
      </c>
      <c r="AQ4800" s="261" t="e">
        <f t="shared" si="837"/>
        <v>#N/A</v>
      </c>
      <c r="BB4800">
        <f t="shared" si="840"/>
        <v>0</v>
      </c>
      <c r="BC4800">
        <f t="shared" si="838"/>
        <v>0</v>
      </c>
      <c r="BD4800" s="28">
        <f t="shared" si="839"/>
        <v>0</v>
      </c>
    </row>
    <row r="4801" spans="37:56" x14ac:dyDescent="0.25">
      <c r="AK4801">
        <v>0</v>
      </c>
      <c r="AL4801" t="e">
        <f t="shared" si="832"/>
        <v>#N/A</v>
      </c>
      <c r="AM4801" t="e">
        <f t="shared" si="833"/>
        <v>#N/A</v>
      </c>
      <c r="AN4801" t="e">
        <f t="shared" si="834"/>
        <v>#N/A</v>
      </c>
      <c r="AO4801" s="261" t="e">
        <f t="shared" si="835"/>
        <v>#N/A</v>
      </c>
      <c r="AP4801" s="261" t="e">
        <f t="shared" si="836"/>
        <v>#N/A</v>
      </c>
      <c r="AQ4801" s="261" t="e">
        <f t="shared" si="837"/>
        <v>#N/A</v>
      </c>
      <c r="BB4801">
        <f t="shared" si="840"/>
        <v>0</v>
      </c>
      <c r="BC4801">
        <f t="shared" si="838"/>
        <v>0</v>
      </c>
      <c r="BD4801" s="28">
        <f t="shared" si="839"/>
        <v>0</v>
      </c>
    </row>
    <row r="4802" spans="37:56" x14ac:dyDescent="0.25">
      <c r="AK4802">
        <v>0</v>
      </c>
      <c r="AL4802" t="e">
        <f t="shared" si="832"/>
        <v>#N/A</v>
      </c>
      <c r="AM4802" t="e">
        <f t="shared" si="833"/>
        <v>#N/A</v>
      </c>
      <c r="AN4802" t="e">
        <f t="shared" si="834"/>
        <v>#N/A</v>
      </c>
      <c r="AO4802" s="261" t="e">
        <f t="shared" si="835"/>
        <v>#N/A</v>
      </c>
      <c r="AP4802" s="261" t="e">
        <f t="shared" si="836"/>
        <v>#N/A</v>
      </c>
      <c r="AQ4802" s="261" t="e">
        <f t="shared" si="837"/>
        <v>#N/A</v>
      </c>
      <c r="BB4802">
        <f t="shared" si="840"/>
        <v>0</v>
      </c>
      <c r="BC4802">
        <f t="shared" si="838"/>
        <v>0</v>
      </c>
      <c r="BD4802" s="28">
        <f t="shared" si="839"/>
        <v>0</v>
      </c>
    </row>
    <row r="4803" spans="37:56" x14ac:dyDescent="0.25">
      <c r="AK4803">
        <v>0</v>
      </c>
      <c r="AL4803" t="e">
        <f t="shared" ref="AL4803:AL4866" si="841">_xlfn.XLOOKUP(AK4803,A:A,F:F)</f>
        <v>#N/A</v>
      </c>
      <c r="AM4803" t="e">
        <f t="shared" ref="AM4803:AM4866" si="842">_xlfn.XLOOKUP(AK4803,A:A,J:J)</f>
        <v>#N/A</v>
      </c>
      <c r="AN4803" t="e">
        <f t="shared" ref="AN4803:AN4866" si="843">_xlfn.XLOOKUP(AK4803,A:A,M:M)+_xlfn.XLOOKUP(AK4803,A:A,N:N)</f>
        <v>#N/A</v>
      </c>
      <c r="AO4803" s="261" t="e">
        <f t="shared" ref="AO4803:AO4866" si="844">_xlfn.XLOOKUP(AK4803,A:A,AG:AG)</f>
        <v>#N/A</v>
      </c>
      <c r="AP4803" s="261" t="e">
        <f t="shared" ref="AP4803:AP4866" si="845">_xlfn.XLOOKUP(AK4803,A:A,AD:AD)</f>
        <v>#N/A</v>
      </c>
      <c r="AQ4803" s="261" t="e">
        <f t="shared" ref="AQ4803:AQ4866" si="846">_xlfn.XLOOKUP(AK4803,A:A,AE:AE)</f>
        <v>#N/A</v>
      </c>
      <c r="BB4803">
        <f t="shared" si="840"/>
        <v>0</v>
      </c>
      <c r="BC4803">
        <f t="shared" ref="BC4803:BC4866" si="847">_xlfn.XLOOKUP(BA4803,A:A,J:J)</f>
        <v>0</v>
      </c>
      <c r="BD4803" s="28">
        <f t="shared" ref="BD4803:BD4866" si="848">_xlfn.XLOOKUP(BA4803,A:A,M:M)+_xlfn.XLOOKUP(BA4803,A:A,N:N)</f>
        <v>0</v>
      </c>
    </row>
    <row r="4804" spans="37:56" x14ac:dyDescent="0.25">
      <c r="AK4804">
        <v>0</v>
      </c>
      <c r="AL4804" t="e">
        <f t="shared" si="841"/>
        <v>#N/A</v>
      </c>
      <c r="AM4804" t="e">
        <f t="shared" si="842"/>
        <v>#N/A</v>
      </c>
      <c r="AN4804" t="e">
        <f t="shared" si="843"/>
        <v>#N/A</v>
      </c>
      <c r="AO4804" s="261" t="e">
        <f t="shared" si="844"/>
        <v>#N/A</v>
      </c>
      <c r="AP4804" s="261" t="e">
        <f t="shared" si="845"/>
        <v>#N/A</v>
      </c>
      <c r="AQ4804" s="261" t="e">
        <f t="shared" si="846"/>
        <v>#N/A</v>
      </c>
      <c r="BB4804">
        <f t="shared" si="840"/>
        <v>0</v>
      </c>
      <c r="BC4804">
        <f t="shared" si="847"/>
        <v>0</v>
      </c>
      <c r="BD4804" s="28">
        <f t="shared" si="848"/>
        <v>0</v>
      </c>
    </row>
    <row r="4805" spans="37:56" x14ac:dyDescent="0.25">
      <c r="AK4805">
        <v>0</v>
      </c>
      <c r="AL4805" t="e">
        <f t="shared" si="841"/>
        <v>#N/A</v>
      </c>
      <c r="AM4805" t="e">
        <f t="shared" si="842"/>
        <v>#N/A</v>
      </c>
      <c r="AN4805" t="e">
        <f t="shared" si="843"/>
        <v>#N/A</v>
      </c>
      <c r="AO4805" s="261" t="e">
        <f t="shared" si="844"/>
        <v>#N/A</v>
      </c>
      <c r="AP4805" s="261" t="e">
        <f t="shared" si="845"/>
        <v>#N/A</v>
      </c>
      <c r="AQ4805" s="261" t="e">
        <f t="shared" si="846"/>
        <v>#N/A</v>
      </c>
      <c r="BB4805">
        <f t="shared" si="840"/>
        <v>0</v>
      </c>
      <c r="BC4805">
        <f t="shared" si="847"/>
        <v>0</v>
      </c>
      <c r="BD4805" s="28">
        <f t="shared" si="848"/>
        <v>0</v>
      </c>
    </row>
    <row r="4806" spans="37:56" x14ac:dyDescent="0.25">
      <c r="AK4806">
        <v>0</v>
      </c>
      <c r="AL4806" t="e">
        <f t="shared" si="841"/>
        <v>#N/A</v>
      </c>
      <c r="AM4806" t="e">
        <f t="shared" si="842"/>
        <v>#N/A</v>
      </c>
      <c r="AN4806" t="e">
        <f t="shared" si="843"/>
        <v>#N/A</v>
      </c>
      <c r="AO4806" s="261" t="e">
        <f t="shared" si="844"/>
        <v>#N/A</v>
      </c>
      <c r="AP4806" s="261" t="e">
        <f t="shared" si="845"/>
        <v>#N/A</v>
      </c>
      <c r="AQ4806" s="261" t="e">
        <f t="shared" si="846"/>
        <v>#N/A</v>
      </c>
      <c r="BB4806">
        <f t="shared" ref="BB4806:BB4869" si="849">_xlfn.XLOOKUP(BA4806,A:A,E:E)</f>
        <v>0</v>
      </c>
      <c r="BC4806">
        <f t="shared" si="847"/>
        <v>0</v>
      </c>
      <c r="BD4806" s="28">
        <f t="shared" si="848"/>
        <v>0</v>
      </c>
    </row>
    <row r="4807" spans="37:56" x14ac:dyDescent="0.25">
      <c r="AK4807">
        <v>0</v>
      </c>
      <c r="AL4807" t="e">
        <f t="shared" si="841"/>
        <v>#N/A</v>
      </c>
      <c r="AM4807" t="e">
        <f t="shared" si="842"/>
        <v>#N/A</v>
      </c>
      <c r="AN4807" t="e">
        <f t="shared" si="843"/>
        <v>#N/A</v>
      </c>
      <c r="AO4807" s="261" t="e">
        <f t="shared" si="844"/>
        <v>#N/A</v>
      </c>
      <c r="AP4807" s="261" t="e">
        <f t="shared" si="845"/>
        <v>#N/A</v>
      </c>
      <c r="AQ4807" s="261" t="e">
        <f t="shared" si="846"/>
        <v>#N/A</v>
      </c>
      <c r="BB4807">
        <f t="shared" si="849"/>
        <v>0</v>
      </c>
      <c r="BC4807">
        <f t="shared" si="847"/>
        <v>0</v>
      </c>
      <c r="BD4807" s="28">
        <f t="shared" si="848"/>
        <v>0</v>
      </c>
    </row>
    <row r="4808" spans="37:56" x14ac:dyDescent="0.25">
      <c r="AK4808">
        <v>0</v>
      </c>
      <c r="AL4808" t="e">
        <f t="shared" si="841"/>
        <v>#N/A</v>
      </c>
      <c r="AM4808" t="e">
        <f t="shared" si="842"/>
        <v>#N/A</v>
      </c>
      <c r="AN4808" t="e">
        <f t="shared" si="843"/>
        <v>#N/A</v>
      </c>
      <c r="AO4808" s="261" t="e">
        <f t="shared" si="844"/>
        <v>#N/A</v>
      </c>
      <c r="AP4808" s="261" t="e">
        <f t="shared" si="845"/>
        <v>#N/A</v>
      </c>
      <c r="AQ4808" s="261" t="e">
        <f t="shared" si="846"/>
        <v>#N/A</v>
      </c>
      <c r="BB4808">
        <f t="shared" si="849"/>
        <v>0</v>
      </c>
      <c r="BC4808">
        <f t="shared" si="847"/>
        <v>0</v>
      </c>
      <c r="BD4808" s="28">
        <f t="shared" si="848"/>
        <v>0</v>
      </c>
    </row>
    <row r="4809" spans="37:56" x14ac:dyDescent="0.25">
      <c r="AK4809">
        <v>0</v>
      </c>
      <c r="AL4809" t="e">
        <f t="shared" si="841"/>
        <v>#N/A</v>
      </c>
      <c r="AM4809" t="e">
        <f t="shared" si="842"/>
        <v>#N/A</v>
      </c>
      <c r="AN4809" t="e">
        <f t="shared" si="843"/>
        <v>#N/A</v>
      </c>
      <c r="AO4809" s="261" t="e">
        <f t="shared" si="844"/>
        <v>#N/A</v>
      </c>
      <c r="AP4809" s="261" t="e">
        <f t="shared" si="845"/>
        <v>#N/A</v>
      </c>
      <c r="AQ4809" s="261" t="e">
        <f t="shared" si="846"/>
        <v>#N/A</v>
      </c>
      <c r="BB4809">
        <f t="shared" si="849"/>
        <v>0</v>
      </c>
      <c r="BC4809">
        <f t="shared" si="847"/>
        <v>0</v>
      </c>
      <c r="BD4809" s="28">
        <f t="shared" si="848"/>
        <v>0</v>
      </c>
    </row>
    <row r="4810" spans="37:56" x14ac:dyDescent="0.25">
      <c r="AK4810">
        <v>0</v>
      </c>
      <c r="AL4810" t="e">
        <f t="shared" si="841"/>
        <v>#N/A</v>
      </c>
      <c r="AM4810" t="e">
        <f t="shared" si="842"/>
        <v>#N/A</v>
      </c>
      <c r="AN4810" t="e">
        <f t="shared" si="843"/>
        <v>#N/A</v>
      </c>
      <c r="AO4810" s="261" t="e">
        <f t="shared" si="844"/>
        <v>#N/A</v>
      </c>
      <c r="AP4810" s="261" t="e">
        <f t="shared" si="845"/>
        <v>#N/A</v>
      </c>
      <c r="AQ4810" s="261" t="e">
        <f t="shared" si="846"/>
        <v>#N/A</v>
      </c>
      <c r="BB4810">
        <f t="shared" si="849"/>
        <v>0</v>
      </c>
      <c r="BC4810">
        <f t="shared" si="847"/>
        <v>0</v>
      </c>
      <c r="BD4810" s="28">
        <f t="shared" si="848"/>
        <v>0</v>
      </c>
    </row>
    <row r="4811" spans="37:56" x14ac:dyDescent="0.25">
      <c r="AK4811">
        <v>0</v>
      </c>
      <c r="AL4811" t="e">
        <f t="shared" si="841"/>
        <v>#N/A</v>
      </c>
      <c r="AM4811" t="e">
        <f t="shared" si="842"/>
        <v>#N/A</v>
      </c>
      <c r="AN4811" t="e">
        <f t="shared" si="843"/>
        <v>#N/A</v>
      </c>
      <c r="AO4811" s="261" t="e">
        <f t="shared" si="844"/>
        <v>#N/A</v>
      </c>
      <c r="AP4811" s="261" t="e">
        <f t="shared" si="845"/>
        <v>#N/A</v>
      </c>
      <c r="AQ4811" s="261" t="e">
        <f t="shared" si="846"/>
        <v>#N/A</v>
      </c>
      <c r="BB4811">
        <f t="shared" si="849"/>
        <v>0</v>
      </c>
      <c r="BC4811">
        <f t="shared" si="847"/>
        <v>0</v>
      </c>
      <c r="BD4811" s="28">
        <f t="shared" si="848"/>
        <v>0</v>
      </c>
    </row>
    <row r="4812" spans="37:56" x14ac:dyDescent="0.25">
      <c r="AK4812">
        <v>0</v>
      </c>
      <c r="AL4812" t="e">
        <f t="shared" si="841"/>
        <v>#N/A</v>
      </c>
      <c r="AM4812" t="e">
        <f t="shared" si="842"/>
        <v>#N/A</v>
      </c>
      <c r="AN4812" t="e">
        <f t="shared" si="843"/>
        <v>#N/A</v>
      </c>
      <c r="AO4812" s="261" t="e">
        <f t="shared" si="844"/>
        <v>#N/A</v>
      </c>
      <c r="AP4812" s="261" t="e">
        <f t="shared" si="845"/>
        <v>#N/A</v>
      </c>
      <c r="AQ4812" s="261" t="e">
        <f t="shared" si="846"/>
        <v>#N/A</v>
      </c>
      <c r="BB4812">
        <f t="shared" si="849"/>
        <v>0</v>
      </c>
      <c r="BC4812">
        <f t="shared" si="847"/>
        <v>0</v>
      </c>
      <c r="BD4812" s="28">
        <f t="shared" si="848"/>
        <v>0</v>
      </c>
    </row>
    <row r="4813" spans="37:56" x14ac:dyDescent="0.25">
      <c r="AK4813">
        <v>0</v>
      </c>
      <c r="AL4813" t="e">
        <f t="shared" si="841"/>
        <v>#N/A</v>
      </c>
      <c r="AM4813" t="e">
        <f t="shared" si="842"/>
        <v>#N/A</v>
      </c>
      <c r="AN4813" t="e">
        <f t="shared" si="843"/>
        <v>#N/A</v>
      </c>
      <c r="AO4813" s="261" t="e">
        <f t="shared" si="844"/>
        <v>#N/A</v>
      </c>
      <c r="AP4813" s="261" t="e">
        <f t="shared" si="845"/>
        <v>#N/A</v>
      </c>
      <c r="AQ4813" s="261" t="e">
        <f t="shared" si="846"/>
        <v>#N/A</v>
      </c>
      <c r="BB4813">
        <f t="shared" si="849"/>
        <v>0</v>
      </c>
      <c r="BC4813">
        <f t="shared" si="847"/>
        <v>0</v>
      </c>
      <c r="BD4813" s="28">
        <f t="shared" si="848"/>
        <v>0</v>
      </c>
    </row>
    <row r="4814" spans="37:56" x14ac:dyDescent="0.25">
      <c r="AK4814">
        <v>0</v>
      </c>
      <c r="AL4814" t="e">
        <f t="shared" si="841"/>
        <v>#N/A</v>
      </c>
      <c r="AM4814" t="e">
        <f t="shared" si="842"/>
        <v>#N/A</v>
      </c>
      <c r="AN4814" t="e">
        <f t="shared" si="843"/>
        <v>#N/A</v>
      </c>
      <c r="AO4814" s="261" t="e">
        <f t="shared" si="844"/>
        <v>#N/A</v>
      </c>
      <c r="AP4814" s="261" t="e">
        <f t="shared" si="845"/>
        <v>#N/A</v>
      </c>
      <c r="AQ4814" s="261" t="e">
        <f t="shared" si="846"/>
        <v>#N/A</v>
      </c>
      <c r="BB4814">
        <f t="shared" si="849"/>
        <v>0</v>
      </c>
      <c r="BC4814">
        <f t="shared" si="847"/>
        <v>0</v>
      </c>
      <c r="BD4814" s="28">
        <f t="shared" si="848"/>
        <v>0</v>
      </c>
    </row>
    <row r="4815" spans="37:56" x14ac:dyDescent="0.25">
      <c r="AK4815">
        <v>0</v>
      </c>
      <c r="AL4815" t="e">
        <f t="shared" si="841"/>
        <v>#N/A</v>
      </c>
      <c r="AM4815" t="e">
        <f t="shared" si="842"/>
        <v>#N/A</v>
      </c>
      <c r="AN4815" t="e">
        <f t="shared" si="843"/>
        <v>#N/A</v>
      </c>
      <c r="AO4815" s="261" t="e">
        <f t="shared" si="844"/>
        <v>#N/A</v>
      </c>
      <c r="AP4815" s="261" t="e">
        <f t="shared" si="845"/>
        <v>#N/A</v>
      </c>
      <c r="AQ4815" s="261" t="e">
        <f t="shared" si="846"/>
        <v>#N/A</v>
      </c>
      <c r="BB4815">
        <f t="shared" si="849"/>
        <v>0</v>
      </c>
      <c r="BC4815">
        <f t="shared" si="847"/>
        <v>0</v>
      </c>
      <c r="BD4815" s="28">
        <f t="shared" si="848"/>
        <v>0</v>
      </c>
    </row>
    <row r="4816" spans="37:56" x14ac:dyDescent="0.25">
      <c r="AK4816">
        <v>0</v>
      </c>
      <c r="AL4816" t="e">
        <f t="shared" si="841"/>
        <v>#N/A</v>
      </c>
      <c r="AM4816" t="e">
        <f t="shared" si="842"/>
        <v>#N/A</v>
      </c>
      <c r="AN4816" t="e">
        <f t="shared" si="843"/>
        <v>#N/A</v>
      </c>
      <c r="AO4816" s="261" t="e">
        <f t="shared" si="844"/>
        <v>#N/A</v>
      </c>
      <c r="AP4816" s="261" t="e">
        <f t="shared" si="845"/>
        <v>#N/A</v>
      </c>
      <c r="AQ4816" s="261" t="e">
        <f t="shared" si="846"/>
        <v>#N/A</v>
      </c>
      <c r="BB4816">
        <f t="shared" si="849"/>
        <v>0</v>
      </c>
      <c r="BC4816">
        <f t="shared" si="847"/>
        <v>0</v>
      </c>
      <c r="BD4816" s="28">
        <f t="shared" si="848"/>
        <v>0</v>
      </c>
    </row>
    <row r="4817" spans="37:56" x14ac:dyDescent="0.25">
      <c r="AK4817">
        <v>0</v>
      </c>
      <c r="AL4817" t="e">
        <f t="shared" si="841"/>
        <v>#N/A</v>
      </c>
      <c r="AM4817" t="e">
        <f t="shared" si="842"/>
        <v>#N/A</v>
      </c>
      <c r="AN4817" t="e">
        <f t="shared" si="843"/>
        <v>#N/A</v>
      </c>
      <c r="AO4817" s="261" t="e">
        <f t="shared" si="844"/>
        <v>#N/A</v>
      </c>
      <c r="AP4817" s="261" t="e">
        <f t="shared" si="845"/>
        <v>#N/A</v>
      </c>
      <c r="AQ4817" s="261" t="e">
        <f t="shared" si="846"/>
        <v>#N/A</v>
      </c>
      <c r="BB4817">
        <f t="shared" si="849"/>
        <v>0</v>
      </c>
      <c r="BC4817">
        <f t="shared" si="847"/>
        <v>0</v>
      </c>
      <c r="BD4817" s="28">
        <f t="shared" si="848"/>
        <v>0</v>
      </c>
    </row>
    <row r="4818" spans="37:56" x14ac:dyDescent="0.25">
      <c r="AK4818">
        <v>0</v>
      </c>
      <c r="AL4818" t="e">
        <f t="shared" si="841"/>
        <v>#N/A</v>
      </c>
      <c r="AM4818" t="e">
        <f t="shared" si="842"/>
        <v>#N/A</v>
      </c>
      <c r="AN4818" t="e">
        <f t="shared" si="843"/>
        <v>#N/A</v>
      </c>
      <c r="AO4818" s="261" t="e">
        <f t="shared" si="844"/>
        <v>#N/A</v>
      </c>
      <c r="AP4818" s="261" t="e">
        <f t="shared" si="845"/>
        <v>#N/A</v>
      </c>
      <c r="AQ4818" s="261" t="e">
        <f t="shared" si="846"/>
        <v>#N/A</v>
      </c>
      <c r="BB4818">
        <f t="shared" si="849"/>
        <v>0</v>
      </c>
      <c r="BC4818">
        <f t="shared" si="847"/>
        <v>0</v>
      </c>
      <c r="BD4818" s="28">
        <f t="shared" si="848"/>
        <v>0</v>
      </c>
    </row>
    <row r="4819" spans="37:56" x14ac:dyDescent="0.25">
      <c r="AK4819">
        <v>0</v>
      </c>
      <c r="AL4819" t="e">
        <f t="shared" si="841"/>
        <v>#N/A</v>
      </c>
      <c r="AM4819" t="e">
        <f t="shared" si="842"/>
        <v>#N/A</v>
      </c>
      <c r="AN4819" t="e">
        <f t="shared" si="843"/>
        <v>#N/A</v>
      </c>
      <c r="AO4819" s="261" t="e">
        <f t="shared" si="844"/>
        <v>#N/A</v>
      </c>
      <c r="AP4819" s="261" t="e">
        <f t="shared" si="845"/>
        <v>#N/A</v>
      </c>
      <c r="AQ4819" s="261" t="e">
        <f t="shared" si="846"/>
        <v>#N/A</v>
      </c>
      <c r="BB4819">
        <f t="shared" si="849"/>
        <v>0</v>
      </c>
      <c r="BC4819">
        <f t="shared" si="847"/>
        <v>0</v>
      </c>
      <c r="BD4819" s="28">
        <f t="shared" si="848"/>
        <v>0</v>
      </c>
    </row>
    <row r="4820" spans="37:56" x14ac:dyDescent="0.25">
      <c r="AK4820">
        <v>0</v>
      </c>
      <c r="AL4820" t="e">
        <f t="shared" si="841"/>
        <v>#N/A</v>
      </c>
      <c r="AM4820" t="e">
        <f t="shared" si="842"/>
        <v>#N/A</v>
      </c>
      <c r="AN4820" t="e">
        <f t="shared" si="843"/>
        <v>#N/A</v>
      </c>
      <c r="AO4820" s="261" t="e">
        <f t="shared" si="844"/>
        <v>#N/A</v>
      </c>
      <c r="AP4820" s="261" t="e">
        <f t="shared" si="845"/>
        <v>#N/A</v>
      </c>
      <c r="AQ4820" s="261" t="e">
        <f t="shared" si="846"/>
        <v>#N/A</v>
      </c>
      <c r="BB4820">
        <f t="shared" si="849"/>
        <v>0</v>
      </c>
      <c r="BC4820">
        <f t="shared" si="847"/>
        <v>0</v>
      </c>
      <c r="BD4820" s="28">
        <f t="shared" si="848"/>
        <v>0</v>
      </c>
    </row>
    <row r="4821" spans="37:56" x14ac:dyDescent="0.25">
      <c r="AK4821">
        <v>0</v>
      </c>
      <c r="AL4821" t="e">
        <f t="shared" si="841"/>
        <v>#N/A</v>
      </c>
      <c r="AM4821" t="e">
        <f t="shared" si="842"/>
        <v>#N/A</v>
      </c>
      <c r="AN4821" t="e">
        <f t="shared" si="843"/>
        <v>#N/A</v>
      </c>
      <c r="AO4821" s="261" t="e">
        <f t="shared" si="844"/>
        <v>#N/A</v>
      </c>
      <c r="AP4821" s="261" t="e">
        <f t="shared" si="845"/>
        <v>#N/A</v>
      </c>
      <c r="AQ4821" s="261" t="e">
        <f t="shared" si="846"/>
        <v>#N/A</v>
      </c>
      <c r="BB4821">
        <f t="shared" si="849"/>
        <v>0</v>
      </c>
      <c r="BC4821">
        <f t="shared" si="847"/>
        <v>0</v>
      </c>
      <c r="BD4821" s="28">
        <f t="shared" si="848"/>
        <v>0</v>
      </c>
    </row>
    <row r="4822" spans="37:56" x14ac:dyDescent="0.25">
      <c r="AK4822">
        <v>0</v>
      </c>
      <c r="AL4822" t="e">
        <f t="shared" si="841"/>
        <v>#N/A</v>
      </c>
      <c r="AM4822" t="e">
        <f t="shared" si="842"/>
        <v>#N/A</v>
      </c>
      <c r="AN4822" t="e">
        <f t="shared" si="843"/>
        <v>#N/A</v>
      </c>
      <c r="AO4822" s="261" t="e">
        <f t="shared" si="844"/>
        <v>#N/A</v>
      </c>
      <c r="AP4822" s="261" t="e">
        <f t="shared" si="845"/>
        <v>#N/A</v>
      </c>
      <c r="AQ4822" s="261" t="e">
        <f t="shared" si="846"/>
        <v>#N/A</v>
      </c>
      <c r="BB4822">
        <f t="shared" si="849"/>
        <v>0</v>
      </c>
      <c r="BC4822">
        <f t="shared" si="847"/>
        <v>0</v>
      </c>
      <c r="BD4822" s="28">
        <f t="shared" si="848"/>
        <v>0</v>
      </c>
    </row>
    <row r="4823" spans="37:56" x14ac:dyDescent="0.25">
      <c r="AK4823">
        <v>0</v>
      </c>
      <c r="AL4823" t="e">
        <f t="shared" si="841"/>
        <v>#N/A</v>
      </c>
      <c r="AM4823" t="e">
        <f t="shared" si="842"/>
        <v>#N/A</v>
      </c>
      <c r="AN4823" t="e">
        <f t="shared" si="843"/>
        <v>#N/A</v>
      </c>
      <c r="AO4823" s="261" t="e">
        <f t="shared" si="844"/>
        <v>#N/A</v>
      </c>
      <c r="AP4823" s="261" t="e">
        <f t="shared" si="845"/>
        <v>#N/A</v>
      </c>
      <c r="AQ4823" s="261" t="e">
        <f t="shared" si="846"/>
        <v>#N/A</v>
      </c>
      <c r="BB4823">
        <f t="shared" si="849"/>
        <v>0</v>
      </c>
      <c r="BC4823">
        <f t="shared" si="847"/>
        <v>0</v>
      </c>
      <c r="BD4823" s="28">
        <f t="shared" si="848"/>
        <v>0</v>
      </c>
    </row>
    <row r="4824" spans="37:56" x14ac:dyDescent="0.25">
      <c r="AK4824">
        <v>0</v>
      </c>
      <c r="AL4824" t="e">
        <f t="shared" si="841"/>
        <v>#N/A</v>
      </c>
      <c r="AM4824" t="e">
        <f t="shared" si="842"/>
        <v>#N/A</v>
      </c>
      <c r="AN4824" t="e">
        <f t="shared" si="843"/>
        <v>#N/A</v>
      </c>
      <c r="AO4824" s="261" t="e">
        <f t="shared" si="844"/>
        <v>#N/A</v>
      </c>
      <c r="AP4824" s="261" t="e">
        <f t="shared" si="845"/>
        <v>#N/A</v>
      </c>
      <c r="AQ4824" s="261" t="e">
        <f t="shared" si="846"/>
        <v>#N/A</v>
      </c>
      <c r="BB4824">
        <f t="shared" si="849"/>
        <v>0</v>
      </c>
      <c r="BC4824">
        <f t="shared" si="847"/>
        <v>0</v>
      </c>
      <c r="BD4824" s="28">
        <f t="shared" si="848"/>
        <v>0</v>
      </c>
    </row>
    <row r="4825" spans="37:56" x14ac:dyDescent="0.25">
      <c r="AK4825">
        <v>0</v>
      </c>
      <c r="AL4825" t="e">
        <f t="shared" si="841"/>
        <v>#N/A</v>
      </c>
      <c r="AM4825" t="e">
        <f t="shared" si="842"/>
        <v>#N/A</v>
      </c>
      <c r="AN4825" t="e">
        <f t="shared" si="843"/>
        <v>#N/A</v>
      </c>
      <c r="AO4825" s="261" t="e">
        <f t="shared" si="844"/>
        <v>#N/A</v>
      </c>
      <c r="AP4825" s="261" t="e">
        <f t="shared" si="845"/>
        <v>#N/A</v>
      </c>
      <c r="AQ4825" s="261" t="e">
        <f t="shared" si="846"/>
        <v>#N/A</v>
      </c>
      <c r="BB4825">
        <f t="shared" si="849"/>
        <v>0</v>
      </c>
      <c r="BC4825">
        <f t="shared" si="847"/>
        <v>0</v>
      </c>
      <c r="BD4825" s="28">
        <f t="shared" si="848"/>
        <v>0</v>
      </c>
    </row>
    <row r="4826" spans="37:56" x14ac:dyDescent="0.25">
      <c r="AK4826">
        <v>0</v>
      </c>
      <c r="AL4826" t="e">
        <f t="shared" si="841"/>
        <v>#N/A</v>
      </c>
      <c r="AM4826" t="e">
        <f t="shared" si="842"/>
        <v>#N/A</v>
      </c>
      <c r="AN4826" t="e">
        <f t="shared" si="843"/>
        <v>#N/A</v>
      </c>
      <c r="AO4826" s="261" t="e">
        <f t="shared" si="844"/>
        <v>#N/A</v>
      </c>
      <c r="AP4826" s="261" t="e">
        <f t="shared" si="845"/>
        <v>#N/A</v>
      </c>
      <c r="AQ4826" s="261" t="e">
        <f t="shared" si="846"/>
        <v>#N/A</v>
      </c>
      <c r="BB4826">
        <f t="shared" si="849"/>
        <v>0</v>
      </c>
      <c r="BC4826">
        <f t="shared" si="847"/>
        <v>0</v>
      </c>
      <c r="BD4826" s="28">
        <f t="shared" si="848"/>
        <v>0</v>
      </c>
    </row>
    <row r="4827" spans="37:56" x14ac:dyDescent="0.25">
      <c r="AK4827">
        <v>0</v>
      </c>
      <c r="AL4827" t="e">
        <f t="shared" si="841"/>
        <v>#N/A</v>
      </c>
      <c r="AM4827" t="e">
        <f t="shared" si="842"/>
        <v>#N/A</v>
      </c>
      <c r="AN4827" t="e">
        <f t="shared" si="843"/>
        <v>#N/A</v>
      </c>
      <c r="AO4827" s="261" t="e">
        <f t="shared" si="844"/>
        <v>#N/A</v>
      </c>
      <c r="AP4827" s="261" t="e">
        <f t="shared" si="845"/>
        <v>#N/A</v>
      </c>
      <c r="AQ4827" s="261" t="e">
        <f t="shared" si="846"/>
        <v>#N/A</v>
      </c>
      <c r="BB4827">
        <f t="shared" si="849"/>
        <v>0</v>
      </c>
      <c r="BC4827">
        <f t="shared" si="847"/>
        <v>0</v>
      </c>
      <c r="BD4827" s="28">
        <f t="shared" si="848"/>
        <v>0</v>
      </c>
    </row>
    <row r="4828" spans="37:56" x14ac:dyDescent="0.25">
      <c r="AK4828">
        <v>0</v>
      </c>
      <c r="AL4828" t="e">
        <f t="shared" si="841"/>
        <v>#N/A</v>
      </c>
      <c r="AM4828" t="e">
        <f t="shared" si="842"/>
        <v>#N/A</v>
      </c>
      <c r="AN4828" t="e">
        <f t="shared" si="843"/>
        <v>#N/A</v>
      </c>
      <c r="AO4828" s="261" t="e">
        <f t="shared" si="844"/>
        <v>#N/A</v>
      </c>
      <c r="AP4828" s="261" t="e">
        <f t="shared" si="845"/>
        <v>#N/A</v>
      </c>
      <c r="AQ4828" s="261" t="e">
        <f t="shared" si="846"/>
        <v>#N/A</v>
      </c>
      <c r="BB4828">
        <f t="shared" si="849"/>
        <v>0</v>
      </c>
      <c r="BC4828">
        <f t="shared" si="847"/>
        <v>0</v>
      </c>
      <c r="BD4828" s="28">
        <f t="shared" si="848"/>
        <v>0</v>
      </c>
    </row>
    <row r="4829" spans="37:56" x14ac:dyDescent="0.25">
      <c r="AK4829">
        <v>0</v>
      </c>
      <c r="AL4829" t="e">
        <f t="shared" si="841"/>
        <v>#N/A</v>
      </c>
      <c r="AM4829" t="e">
        <f t="shared" si="842"/>
        <v>#N/A</v>
      </c>
      <c r="AN4829" t="e">
        <f t="shared" si="843"/>
        <v>#N/A</v>
      </c>
      <c r="AO4829" s="261" t="e">
        <f t="shared" si="844"/>
        <v>#N/A</v>
      </c>
      <c r="AP4829" s="261" t="e">
        <f t="shared" si="845"/>
        <v>#N/A</v>
      </c>
      <c r="AQ4829" s="261" t="e">
        <f t="shared" si="846"/>
        <v>#N/A</v>
      </c>
      <c r="BB4829">
        <f t="shared" si="849"/>
        <v>0</v>
      </c>
      <c r="BC4829">
        <f t="shared" si="847"/>
        <v>0</v>
      </c>
      <c r="BD4829" s="28">
        <f t="shared" si="848"/>
        <v>0</v>
      </c>
    </row>
    <row r="4830" spans="37:56" x14ac:dyDescent="0.25">
      <c r="AK4830">
        <v>0</v>
      </c>
      <c r="AL4830" t="e">
        <f t="shared" si="841"/>
        <v>#N/A</v>
      </c>
      <c r="AM4830" t="e">
        <f t="shared" si="842"/>
        <v>#N/A</v>
      </c>
      <c r="AN4830" t="e">
        <f t="shared" si="843"/>
        <v>#N/A</v>
      </c>
      <c r="AO4830" s="261" t="e">
        <f t="shared" si="844"/>
        <v>#N/A</v>
      </c>
      <c r="AP4830" s="261" t="e">
        <f t="shared" si="845"/>
        <v>#N/A</v>
      </c>
      <c r="AQ4830" s="261" t="e">
        <f t="shared" si="846"/>
        <v>#N/A</v>
      </c>
      <c r="BB4830">
        <f t="shared" si="849"/>
        <v>0</v>
      </c>
      <c r="BC4830">
        <f t="shared" si="847"/>
        <v>0</v>
      </c>
      <c r="BD4830" s="28">
        <f t="shared" si="848"/>
        <v>0</v>
      </c>
    </row>
    <row r="4831" spans="37:56" x14ac:dyDescent="0.25">
      <c r="AK4831">
        <v>0</v>
      </c>
      <c r="AL4831" t="e">
        <f t="shared" si="841"/>
        <v>#N/A</v>
      </c>
      <c r="AM4831" t="e">
        <f t="shared" si="842"/>
        <v>#N/A</v>
      </c>
      <c r="AN4831" t="e">
        <f t="shared" si="843"/>
        <v>#N/A</v>
      </c>
      <c r="AO4831" s="261" t="e">
        <f t="shared" si="844"/>
        <v>#N/A</v>
      </c>
      <c r="AP4831" s="261" t="e">
        <f t="shared" si="845"/>
        <v>#N/A</v>
      </c>
      <c r="AQ4831" s="261" t="e">
        <f t="shared" si="846"/>
        <v>#N/A</v>
      </c>
      <c r="BB4831">
        <f t="shared" si="849"/>
        <v>0</v>
      </c>
      <c r="BC4831">
        <f t="shared" si="847"/>
        <v>0</v>
      </c>
      <c r="BD4831" s="28">
        <f t="shared" si="848"/>
        <v>0</v>
      </c>
    </row>
    <row r="4832" spans="37:56" x14ac:dyDescent="0.25">
      <c r="AK4832">
        <v>0</v>
      </c>
      <c r="AL4832" t="e">
        <f t="shared" si="841"/>
        <v>#N/A</v>
      </c>
      <c r="AM4832" t="e">
        <f t="shared" si="842"/>
        <v>#N/A</v>
      </c>
      <c r="AN4832" t="e">
        <f t="shared" si="843"/>
        <v>#N/A</v>
      </c>
      <c r="AO4832" s="261" t="e">
        <f t="shared" si="844"/>
        <v>#N/A</v>
      </c>
      <c r="AP4832" s="261" t="e">
        <f t="shared" si="845"/>
        <v>#N/A</v>
      </c>
      <c r="AQ4832" s="261" t="e">
        <f t="shared" si="846"/>
        <v>#N/A</v>
      </c>
      <c r="BB4832">
        <f t="shared" si="849"/>
        <v>0</v>
      </c>
      <c r="BC4832">
        <f t="shared" si="847"/>
        <v>0</v>
      </c>
      <c r="BD4832" s="28">
        <f t="shared" si="848"/>
        <v>0</v>
      </c>
    </row>
    <row r="4833" spans="37:56" x14ac:dyDescent="0.25">
      <c r="AK4833">
        <v>0</v>
      </c>
      <c r="AL4833" t="e">
        <f t="shared" si="841"/>
        <v>#N/A</v>
      </c>
      <c r="AM4833" t="e">
        <f t="shared" si="842"/>
        <v>#N/A</v>
      </c>
      <c r="AN4833" t="e">
        <f t="shared" si="843"/>
        <v>#N/A</v>
      </c>
      <c r="AO4833" s="261" t="e">
        <f t="shared" si="844"/>
        <v>#N/A</v>
      </c>
      <c r="AP4833" s="261" t="e">
        <f t="shared" si="845"/>
        <v>#N/A</v>
      </c>
      <c r="AQ4833" s="261" t="e">
        <f t="shared" si="846"/>
        <v>#N/A</v>
      </c>
      <c r="BB4833">
        <f t="shared" si="849"/>
        <v>0</v>
      </c>
      <c r="BC4833">
        <f t="shared" si="847"/>
        <v>0</v>
      </c>
      <c r="BD4833" s="28">
        <f t="shared" si="848"/>
        <v>0</v>
      </c>
    </row>
    <row r="4834" spans="37:56" x14ac:dyDescent="0.25">
      <c r="AK4834">
        <v>0</v>
      </c>
      <c r="AL4834" t="e">
        <f t="shared" si="841"/>
        <v>#N/A</v>
      </c>
      <c r="AM4834" t="e">
        <f t="shared" si="842"/>
        <v>#N/A</v>
      </c>
      <c r="AN4834" t="e">
        <f t="shared" si="843"/>
        <v>#N/A</v>
      </c>
      <c r="AO4834" s="261" t="e">
        <f t="shared" si="844"/>
        <v>#N/A</v>
      </c>
      <c r="AP4834" s="261" t="e">
        <f t="shared" si="845"/>
        <v>#N/A</v>
      </c>
      <c r="AQ4834" s="261" t="e">
        <f t="shared" si="846"/>
        <v>#N/A</v>
      </c>
      <c r="BB4834">
        <f t="shared" si="849"/>
        <v>0</v>
      </c>
      <c r="BC4834">
        <f t="shared" si="847"/>
        <v>0</v>
      </c>
      <c r="BD4834" s="28">
        <f t="shared" si="848"/>
        <v>0</v>
      </c>
    </row>
    <row r="4835" spans="37:56" x14ac:dyDescent="0.25">
      <c r="AK4835">
        <v>0</v>
      </c>
      <c r="AL4835" t="e">
        <f t="shared" si="841"/>
        <v>#N/A</v>
      </c>
      <c r="AM4835" t="e">
        <f t="shared" si="842"/>
        <v>#N/A</v>
      </c>
      <c r="AN4835" t="e">
        <f t="shared" si="843"/>
        <v>#N/A</v>
      </c>
      <c r="AO4835" s="261" t="e">
        <f t="shared" si="844"/>
        <v>#N/A</v>
      </c>
      <c r="AP4835" s="261" t="e">
        <f t="shared" si="845"/>
        <v>#N/A</v>
      </c>
      <c r="AQ4835" s="261" t="e">
        <f t="shared" si="846"/>
        <v>#N/A</v>
      </c>
      <c r="BB4835">
        <f t="shared" si="849"/>
        <v>0</v>
      </c>
      <c r="BC4835">
        <f t="shared" si="847"/>
        <v>0</v>
      </c>
      <c r="BD4835" s="28">
        <f t="shared" si="848"/>
        <v>0</v>
      </c>
    </row>
    <row r="4836" spans="37:56" x14ac:dyDescent="0.25">
      <c r="AK4836">
        <v>0</v>
      </c>
      <c r="AL4836" t="e">
        <f t="shared" si="841"/>
        <v>#N/A</v>
      </c>
      <c r="AM4836" t="e">
        <f t="shared" si="842"/>
        <v>#N/A</v>
      </c>
      <c r="AN4836" t="e">
        <f t="shared" si="843"/>
        <v>#N/A</v>
      </c>
      <c r="AO4836" s="261" t="e">
        <f t="shared" si="844"/>
        <v>#N/A</v>
      </c>
      <c r="AP4836" s="261" t="e">
        <f t="shared" si="845"/>
        <v>#N/A</v>
      </c>
      <c r="AQ4836" s="261" t="e">
        <f t="shared" si="846"/>
        <v>#N/A</v>
      </c>
      <c r="BB4836">
        <f t="shared" si="849"/>
        <v>0</v>
      </c>
      <c r="BC4836">
        <f t="shared" si="847"/>
        <v>0</v>
      </c>
      <c r="BD4836" s="28">
        <f t="shared" si="848"/>
        <v>0</v>
      </c>
    </row>
    <row r="4837" spans="37:56" x14ac:dyDescent="0.25">
      <c r="AK4837">
        <v>0</v>
      </c>
      <c r="AL4837" t="e">
        <f t="shared" si="841"/>
        <v>#N/A</v>
      </c>
      <c r="AM4837" t="e">
        <f t="shared" si="842"/>
        <v>#N/A</v>
      </c>
      <c r="AN4837" t="e">
        <f t="shared" si="843"/>
        <v>#N/A</v>
      </c>
      <c r="AO4837" s="261" t="e">
        <f t="shared" si="844"/>
        <v>#N/A</v>
      </c>
      <c r="AP4837" s="261" t="e">
        <f t="shared" si="845"/>
        <v>#N/A</v>
      </c>
      <c r="AQ4837" s="261" t="e">
        <f t="shared" si="846"/>
        <v>#N/A</v>
      </c>
      <c r="BB4837">
        <f t="shared" si="849"/>
        <v>0</v>
      </c>
      <c r="BC4837">
        <f t="shared" si="847"/>
        <v>0</v>
      </c>
      <c r="BD4837" s="28">
        <f t="shared" si="848"/>
        <v>0</v>
      </c>
    </row>
    <row r="4838" spans="37:56" x14ac:dyDescent="0.25">
      <c r="AK4838">
        <v>0</v>
      </c>
      <c r="AL4838" t="e">
        <f t="shared" si="841"/>
        <v>#N/A</v>
      </c>
      <c r="AM4838" t="e">
        <f t="shared" si="842"/>
        <v>#N/A</v>
      </c>
      <c r="AN4838" t="e">
        <f t="shared" si="843"/>
        <v>#N/A</v>
      </c>
      <c r="AO4838" s="261" t="e">
        <f t="shared" si="844"/>
        <v>#N/A</v>
      </c>
      <c r="AP4838" s="261" t="e">
        <f t="shared" si="845"/>
        <v>#N/A</v>
      </c>
      <c r="AQ4838" s="261" t="e">
        <f t="shared" si="846"/>
        <v>#N/A</v>
      </c>
      <c r="BB4838">
        <f t="shared" si="849"/>
        <v>0</v>
      </c>
      <c r="BC4838">
        <f t="shared" si="847"/>
        <v>0</v>
      </c>
      <c r="BD4838" s="28">
        <f t="shared" si="848"/>
        <v>0</v>
      </c>
    </row>
    <row r="4839" spans="37:56" x14ac:dyDescent="0.25">
      <c r="AK4839">
        <v>0</v>
      </c>
      <c r="AL4839" t="e">
        <f t="shared" si="841"/>
        <v>#N/A</v>
      </c>
      <c r="AM4839" t="e">
        <f t="shared" si="842"/>
        <v>#N/A</v>
      </c>
      <c r="AN4839" t="e">
        <f t="shared" si="843"/>
        <v>#N/A</v>
      </c>
      <c r="AO4839" s="261" t="e">
        <f t="shared" si="844"/>
        <v>#N/A</v>
      </c>
      <c r="AP4839" s="261" t="e">
        <f t="shared" si="845"/>
        <v>#N/A</v>
      </c>
      <c r="AQ4839" s="261" t="e">
        <f t="shared" si="846"/>
        <v>#N/A</v>
      </c>
      <c r="BB4839">
        <f t="shared" si="849"/>
        <v>0</v>
      </c>
      <c r="BC4839">
        <f t="shared" si="847"/>
        <v>0</v>
      </c>
      <c r="BD4839" s="28">
        <f t="shared" si="848"/>
        <v>0</v>
      </c>
    </row>
    <row r="4840" spans="37:56" x14ac:dyDescent="0.25">
      <c r="AK4840">
        <v>0</v>
      </c>
      <c r="AL4840" t="e">
        <f t="shared" si="841"/>
        <v>#N/A</v>
      </c>
      <c r="AM4840" t="e">
        <f t="shared" si="842"/>
        <v>#N/A</v>
      </c>
      <c r="AN4840" t="e">
        <f t="shared" si="843"/>
        <v>#N/A</v>
      </c>
      <c r="AO4840" s="261" t="e">
        <f t="shared" si="844"/>
        <v>#N/A</v>
      </c>
      <c r="AP4840" s="261" t="e">
        <f t="shared" si="845"/>
        <v>#N/A</v>
      </c>
      <c r="AQ4840" s="261" t="e">
        <f t="shared" si="846"/>
        <v>#N/A</v>
      </c>
      <c r="BB4840">
        <f t="shared" si="849"/>
        <v>0</v>
      </c>
      <c r="BC4840">
        <f t="shared" si="847"/>
        <v>0</v>
      </c>
      <c r="BD4840" s="28">
        <f t="shared" si="848"/>
        <v>0</v>
      </c>
    </row>
    <row r="4841" spans="37:56" x14ac:dyDescent="0.25">
      <c r="AK4841">
        <v>0</v>
      </c>
      <c r="AL4841" t="e">
        <f t="shared" si="841"/>
        <v>#N/A</v>
      </c>
      <c r="AM4841" t="e">
        <f t="shared" si="842"/>
        <v>#N/A</v>
      </c>
      <c r="AN4841" t="e">
        <f t="shared" si="843"/>
        <v>#N/A</v>
      </c>
      <c r="AO4841" s="261" t="e">
        <f t="shared" si="844"/>
        <v>#N/A</v>
      </c>
      <c r="AP4841" s="261" t="e">
        <f t="shared" si="845"/>
        <v>#N/A</v>
      </c>
      <c r="AQ4841" s="261" t="e">
        <f t="shared" si="846"/>
        <v>#N/A</v>
      </c>
      <c r="BB4841">
        <f t="shared" si="849"/>
        <v>0</v>
      </c>
      <c r="BC4841">
        <f t="shared" si="847"/>
        <v>0</v>
      </c>
      <c r="BD4841" s="28">
        <f t="shared" si="848"/>
        <v>0</v>
      </c>
    </row>
    <row r="4842" spans="37:56" x14ac:dyDescent="0.25">
      <c r="AK4842">
        <v>0</v>
      </c>
      <c r="AL4842" t="e">
        <f t="shared" si="841"/>
        <v>#N/A</v>
      </c>
      <c r="AM4842" t="e">
        <f t="shared" si="842"/>
        <v>#N/A</v>
      </c>
      <c r="AN4842" t="e">
        <f t="shared" si="843"/>
        <v>#N/A</v>
      </c>
      <c r="AO4842" s="261" t="e">
        <f t="shared" si="844"/>
        <v>#N/A</v>
      </c>
      <c r="AP4842" s="261" t="e">
        <f t="shared" si="845"/>
        <v>#N/A</v>
      </c>
      <c r="AQ4842" s="261" t="e">
        <f t="shared" si="846"/>
        <v>#N/A</v>
      </c>
      <c r="BB4842">
        <f t="shared" si="849"/>
        <v>0</v>
      </c>
      <c r="BC4842">
        <f t="shared" si="847"/>
        <v>0</v>
      </c>
      <c r="BD4842" s="28">
        <f t="shared" si="848"/>
        <v>0</v>
      </c>
    </row>
    <row r="4843" spans="37:56" x14ac:dyDescent="0.25">
      <c r="AK4843">
        <v>0</v>
      </c>
      <c r="AL4843" t="e">
        <f t="shared" si="841"/>
        <v>#N/A</v>
      </c>
      <c r="AM4843" t="e">
        <f t="shared" si="842"/>
        <v>#N/A</v>
      </c>
      <c r="AN4843" t="e">
        <f t="shared" si="843"/>
        <v>#N/A</v>
      </c>
      <c r="AO4843" s="261" t="e">
        <f t="shared" si="844"/>
        <v>#N/A</v>
      </c>
      <c r="AP4843" s="261" t="e">
        <f t="shared" si="845"/>
        <v>#N/A</v>
      </c>
      <c r="AQ4843" s="261" t="e">
        <f t="shared" si="846"/>
        <v>#N/A</v>
      </c>
      <c r="BB4843">
        <f t="shared" si="849"/>
        <v>0</v>
      </c>
      <c r="BC4843">
        <f t="shared" si="847"/>
        <v>0</v>
      </c>
      <c r="BD4843" s="28">
        <f t="shared" si="848"/>
        <v>0</v>
      </c>
    </row>
    <row r="4844" spans="37:56" x14ac:dyDescent="0.25">
      <c r="AK4844">
        <v>0</v>
      </c>
      <c r="AL4844" t="e">
        <f t="shared" si="841"/>
        <v>#N/A</v>
      </c>
      <c r="AM4844" t="e">
        <f t="shared" si="842"/>
        <v>#N/A</v>
      </c>
      <c r="AN4844" t="e">
        <f t="shared" si="843"/>
        <v>#N/A</v>
      </c>
      <c r="AO4844" s="261" t="e">
        <f t="shared" si="844"/>
        <v>#N/A</v>
      </c>
      <c r="AP4844" s="261" t="e">
        <f t="shared" si="845"/>
        <v>#N/A</v>
      </c>
      <c r="AQ4844" s="261" t="e">
        <f t="shared" si="846"/>
        <v>#N/A</v>
      </c>
      <c r="BB4844">
        <f t="shared" si="849"/>
        <v>0</v>
      </c>
      <c r="BC4844">
        <f t="shared" si="847"/>
        <v>0</v>
      </c>
      <c r="BD4844" s="28">
        <f t="shared" si="848"/>
        <v>0</v>
      </c>
    </row>
    <row r="4845" spans="37:56" x14ac:dyDescent="0.25">
      <c r="AK4845">
        <v>0</v>
      </c>
      <c r="AL4845" t="e">
        <f t="shared" si="841"/>
        <v>#N/A</v>
      </c>
      <c r="AM4845" t="e">
        <f t="shared" si="842"/>
        <v>#N/A</v>
      </c>
      <c r="AN4845" t="e">
        <f t="shared" si="843"/>
        <v>#N/A</v>
      </c>
      <c r="AO4845" s="261" t="e">
        <f t="shared" si="844"/>
        <v>#N/A</v>
      </c>
      <c r="AP4845" s="261" t="e">
        <f t="shared" si="845"/>
        <v>#N/A</v>
      </c>
      <c r="AQ4845" s="261" t="e">
        <f t="shared" si="846"/>
        <v>#N/A</v>
      </c>
      <c r="BB4845">
        <f t="shared" si="849"/>
        <v>0</v>
      </c>
      <c r="BC4845">
        <f t="shared" si="847"/>
        <v>0</v>
      </c>
      <c r="BD4845" s="28">
        <f t="shared" si="848"/>
        <v>0</v>
      </c>
    </row>
    <row r="4846" spans="37:56" x14ac:dyDescent="0.25">
      <c r="AK4846">
        <v>0</v>
      </c>
      <c r="AL4846" t="e">
        <f t="shared" si="841"/>
        <v>#N/A</v>
      </c>
      <c r="AM4846" t="e">
        <f t="shared" si="842"/>
        <v>#N/A</v>
      </c>
      <c r="AN4846" t="e">
        <f t="shared" si="843"/>
        <v>#N/A</v>
      </c>
      <c r="AO4846" s="261" t="e">
        <f t="shared" si="844"/>
        <v>#N/A</v>
      </c>
      <c r="AP4846" s="261" t="e">
        <f t="shared" si="845"/>
        <v>#N/A</v>
      </c>
      <c r="AQ4846" s="261" t="e">
        <f t="shared" si="846"/>
        <v>#N/A</v>
      </c>
      <c r="BB4846">
        <f t="shared" si="849"/>
        <v>0</v>
      </c>
      <c r="BC4846">
        <f t="shared" si="847"/>
        <v>0</v>
      </c>
      <c r="BD4846" s="28">
        <f t="shared" si="848"/>
        <v>0</v>
      </c>
    </row>
    <row r="4847" spans="37:56" x14ac:dyDescent="0.25">
      <c r="AK4847">
        <v>0</v>
      </c>
      <c r="AL4847" t="e">
        <f t="shared" si="841"/>
        <v>#N/A</v>
      </c>
      <c r="AM4847" t="e">
        <f t="shared" si="842"/>
        <v>#N/A</v>
      </c>
      <c r="AN4847" t="e">
        <f t="shared" si="843"/>
        <v>#N/A</v>
      </c>
      <c r="AO4847" s="261" t="e">
        <f t="shared" si="844"/>
        <v>#N/A</v>
      </c>
      <c r="AP4847" s="261" t="e">
        <f t="shared" si="845"/>
        <v>#N/A</v>
      </c>
      <c r="AQ4847" s="261" t="e">
        <f t="shared" si="846"/>
        <v>#N/A</v>
      </c>
      <c r="BB4847">
        <f t="shared" si="849"/>
        <v>0</v>
      </c>
      <c r="BC4847">
        <f t="shared" si="847"/>
        <v>0</v>
      </c>
      <c r="BD4847" s="28">
        <f t="shared" si="848"/>
        <v>0</v>
      </c>
    </row>
    <row r="4848" spans="37:56" x14ac:dyDescent="0.25">
      <c r="AK4848">
        <v>0</v>
      </c>
      <c r="AL4848" t="e">
        <f t="shared" si="841"/>
        <v>#N/A</v>
      </c>
      <c r="AM4848" t="e">
        <f t="shared" si="842"/>
        <v>#N/A</v>
      </c>
      <c r="AN4848" t="e">
        <f t="shared" si="843"/>
        <v>#N/A</v>
      </c>
      <c r="AO4848" s="261" t="e">
        <f t="shared" si="844"/>
        <v>#N/A</v>
      </c>
      <c r="AP4848" s="261" t="e">
        <f t="shared" si="845"/>
        <v>#N/A</v>
      </c>
      <c r="AQ4848" s="261" t="e">
        <f t="shared" si="846"/>
        <v>#N/A</v>
      </c>
      <c r="BB4848">
        <f t="shared" si="849"/>
        <v>0</v>
      </c>
      <c r="BC4848">
        <f t="shared" si="847"/>
        <v>0</v>
      </c>
      <c r="BD4848" s="28">
        <f t="shared" si="848"/>
        <v>0</v>
      </c>
    </row>
    <row r="4849" spans="37:56" x14ac:dyDescent="0.25">
      <c r="AK4849">
        <v>0</v>
      </c>
      <c r="AL4849" t="e">
        <f t="shared" si="841"/>
        <v>#N/A</v>
      </c>
      <c r="AM4849" t="e">
        <f t="shared" si="842"/>
        <v>#N/A</v>
      </c>
      <c r="AN4849" t="e">
        <f t="shared" si="843"/>
        <v>#N/A</v>
      </c>
      <c r="AO4849" s="261" t="e">
        <f t="shared" si="844"/>
        <v>#N/A</v>
      </c>
      <c r="AP4849" s="261" t="e">
        <f t="shared" si="845"/>
        <v>#N/A</v>
      </c>
      <c r="AQ4849" s="261" t="e">
        <f t="shared" si="846"/>
        <v>#N/A</v>
      </c>
      <c r="BB4849">
        <f t="shared" si="849"/>
        <v>0</v>
      </c>
      <c r="BC4849">
        <f t="shared" si="847"/>
        <v>0</v>
      </c>
      <c r="BD4849" s="28">
        <f t="shared" si="848"/>
        <v>0</v>
      </c>
    </row>
    <row r="4850" spans="37:56" x14ac:dyDescent="0.25">
      <c r="AK4850">
        <v>0</v>
      </c>
      <c r="AL4850" t="e">
        <f t="shared" si="841"/>
        <v>#N/A</v>
      </c>
      <c r="AM4850" t="e">
        <f t="shared" si="842"/>
        <v>#N/A</v>
      </c>
      <c r="AN4850" t="e">
        <f t="shared" si="843"/>
        <v>#N/A</v>
      </c>
      <c r="AO4850" s="261" t="e">
        <f t="shared" si="844"/>
        <v>#N/A</v>
      </c>
      <c r="AP4850" s="261" t="e">
        <f t="shared" si="845"/>
        <v>#N/A</v>
      </c>
      <c r="AQ4850" s="261" t="e">
        <f t="shared" si="846"/>
        <v>#N/A</v>
      </c>
      <c r="BB4850">
        <f t="shared" si="849"/>
        <v>0</v>
      </c>
      <c r="BC4850">
        <f t="shared" si="847"/>
        <v>0</v>
      </c>
      <c r="BD4850" s="28">
        <f t="shared" si="848"/>
        <v>0</v>
      </c>
    </row>
    <row r="4851" spans="37:56" x14ac:dyDescent="0.25">
      <c r="AK4851">
        <v>0</v>
      </c>
      <c r="AL4851" t="e">
        <f t="shared" si="841"/>
        <v>#N/A</v>
      </c>
      <c r="AM4851" t="e">
        <f t="shared" si="842"/>
        <v>#N/A</v>
      </c>
      <c r="AN4851" t="e">
        <f t="shared" si="843"/>
        <v>#N/A</v>
      </c>
      <c r="AO4851" s="261" t="e">
        <f t="shared" si="844"/>
        <v>#N/A</v>
      </c>
      <c r="AP4851" s="261" t="e">
        <f t="shared" si="845"/>
        <v>#N/A</v>
      </c>
      <c r="AQ4851" s="261" t="e">
        <f t="shared" si="846"/>
        <v>#N/A</v>
      </c>
      <c r="BB4851">
        <f t="shared" si="849"/>
        <v>0</v>
      </c>
      <c r="BC4851">
        <f t="shared" si="847"/>
        <v>0</v>
      </c>
      <c r="BD4851" s="28">
        <f t="shared" si="848"/>
        <v>0</v>
      </c>
    </row>
    <row r="4852" spans="37:56" x14ac:dyDescent="0.25">
      <c r="AK4852">
        <v>0</v>
      </c>
      <c r="AL4852" t="e">
        <f t="shared" si="841"/>
        <v>#N/A</v>
      </c>
      <c r="AM4852" t="e">
        <f t="shared" si="842"/>
        <v>#N/A</v>
      </c>
      <c r="AN4852" t="e">
        <f t="shared" si="843"/>
        <v>#N/A</v>
      </c>
      <c r="AO4852" s="261" t="e">
        <f t="shared" si="844"/>
        <v>#N/A</v>
      </c>
      <c r="AP4852" s="261" t="e">
        <f t="shared" si="845"/>
        <v>#N/A</v>
      </c>
      <c r="AQ4852" s="261" t="e">
        <f t="shared" si="846"/>
        <v>#N/A</v>
      </c>
      <c r="BB4852">
        <f t="shared" si="849"/>
        <v>0</v>
      </c>
      <c r="BC4852">
        <f t="shared" si="847"/>
        <v>0</v>
      </c>
      <c r="BD4852" s="28">
        <f t="shared" si="848"/>
        <v>0</v>
      </c>
    </row>
    <row r="4853" spans="37:56" x14ac:dyDescent="0.25">
      <c r="AK4853">
        <v>0</v>
      </c>
      <c r="AL4853" t="e">
        <f t="shared" si="841"/>
        <v>#N/A</v>
      </c>
      <c r="AM4853" t="e">
        <f t="shared" si="842"/>
        <v>#N/A</v>
      </c>
      <c r="AN4853" t="e">
        <f t="shared" si="843"/>
        <v>#N/A</v>
      </c>
      <c r="AO4853" s="261" t="e">
        <f t="shared" si="844"/>
        <v>#N/A</v>
      </c>
      <c r="AP4853" s="261" t="e">
        <f t="shared" si="845"/>
        <v>#N/A</v>
      </c>
      <c r="AQ4853" s="261" t="e">
        <f t="shared" si="846"/>
        <v>#N/A</v>
      </c>
      <c r="BB4853">
        <f t="shared" si="849"/>
        <v>0</v>
      </c>
      <c r="BC4853">
        <f t="shared" si="847"/>
        <v>0</v>
      </c>
      <c r="BD4853" s="28">
        <f t="shared" si="848"/>
        <v>0</v>
      </c>
    </row>
    <row r="4854" spans="37:56" x14ac:dyDescent="0.25">
      <c r="AK4854">
        <v>0</v>
      </c>
      <c r="AL4854" t="e">
        <f t="shared" si="841"/>
        <v>#N/A</v>
      </c>
      <c r="AM4854" t="e">
        <f t="shared" si="842"/>
        <v>#N/A</v>
      </c>
      <c r="AN4854" t="e">
        <f t="shared" si="843"/>
        <v>#N/A</v>
      </c>
      <c r="AO4854" s="261" t="e">
        <f t="shared" si="844"/>
        <v>#N/A</v>
      </c>
      <c r="AP4854" s="261" t="e">
        <f t="shared" si="845"/>
        <v>#N/A</v>
      </c>
      <c r="AQ4854" s="261" t="e">
        <f t="shared" si="846"/>
        <v>#N/A</v>
      </c>
      <c r="BB4854">
        <f t="shared" si="849"/>
        <v>0</v>
      </c>
      <c r="BC4854">
        <f t="shared" si="847"/>
        <v>0</v>
      </c>
      <c r="BD4854" s="28">
        <f t="shared" si="848"/>
        <v>0</v>
      </c>
    </row>
    <row r="4855" spans="37:56" x14ac:dyDescent="0.25">
      <c r="AK4855">
        <v>0</v>
      </c>
      <c r="AL4855" t="e">
        <f t="shared" si="841"/>
        <v>#N/A</v>
      </c>
      <c r="AM4855" t="e">
        <f t="shared" si="842"/>
        <v>#N/A</v>
      </c>
      <c r="AN4855" t="e">
        <f t="shared" si="843"/>
        <v>#N/A</v>
      </c>
      <c r="AO4855" s="261" t="e">
        <f t="shared" si="844"/>
        <v>#N/A</v>
      </c>
      <c r="AP4855" s="261" t="e">
        <f t="shared" si="845"/>
        <v>#N/A</v>
      </c>
      <c r="AQ4855" s="261" t="e">
        <f t="shared" si="846"/>
        <v>#N/A</v>
      </c>
      <c r="BB4855">
        <f t="shared" si="849"/>
        <v>0</v>
      </c>
      <c r="BC4855">
        <f t="shared" si="847"/>
        <v>0</v>
      </c>
      <c r="BD4855" s="28">
        <f t="shared" si="848"/>
        <v>0</v>
      </c>
    </row>
    <row r="4856" spans="37:56" x14ac:dyDescent="0.25">
      <c r="AK4856">
        <v>0</v>
      </c>
      <c r="AL4856" t="e">
        <f t="shared" si="841"/>
        <v>#N/A</v>
      </c>
      <c r="AM4856" t="e">
        <f t="shared" si="842"/>
        <v>#N/A</v>
      </c>
      <c r="AN4856" t="e">
        <f t="shared" si="843"/>
        <v>#N/A</v>
      </c>
      <c r="AO4856" s="261" t="e">
        <f t="shared" si="844"/>
        <v>#N/A</v>
      </c>
      <c r="AP4856" s="261" t="e">
        <f t="shared" si="845"/>
        <v>#N/A</v>
      </c>
      <c r="AQ4856" s="261" t="e">
        <f t="shared" si="846"/>
        <v>#N/A</v>
      </c>
      <c r="BB4856">
        <f t="shared" si="849"/>
        <v>0</v>
      </c>
      <c r="BC4856">
        <f t="shared" si="847"/>
        <v>0</v>
      </c>
      <c r="BD4856" s="28">
        <f t="shared" si="848"/>
        <v>0</v>
      </c>
    </row>
    <row r="4857" spans="37:56" x14ac:dyDescent="0.25">
      <c r="AK4857">
        <v>0</v>
      </c>
      <c r="AL4857" t="e">
        <f t="shared" si="841"/>
        <v>#N/A</v>
      </c>
      <c r="AM4857" t="e">
        <f t="shared" si="842"/>
        <v>#N/A</v>
      </c>
      <c r="AN4857" t="e">
        <f t="shared" si="843"/>
        <v>#N/A</v>
      </c>
      <c r="AO4857" s="261" t="e">
        <f t="shared" si="844"/>
        <v>#N/A</v>
      </c>
      <c r="AP4857" s="261" t="e">
        <f t="shared" si="845"/>
        <v>#N/A</v>
      </c>
      <c r="AQ4857" s="261" t="e">
        <f t="shared" si="846"/>
        <v>#N/A</v>
      </c>
      <c r="BB4857">
        <f t="shared" si="849"/>
        <v>0</v>
      </c>
      <c r="BC4857">
        <f t="shared" si="847"/>
        <v>0</v>
      </c>
      <c r="BD4857" s="28">
        <f t="shared" si="848"/>
        <v>0</v>
      </c>
    </row>
    <row r="4858" spans="37:56" x14ac:dyDescent="0.25">
      <c r="AK4858">
        <v>0</v>
      </c>
      <c r="AL4858" t="e">
        <f t="shared" si="841"/>
        <v>#N/A</v>
      </c>
      <c r="AM4858" t="e">
        <f t="shared" si="842"/>
        <v>#N/A</v>
      </c>
      <c r="AN4858" t="e">
        <f t="shared" si="843"/>
        <v>#N/A</v>
      </c>
      <c r="AO4858" s="261" t="e">
        <f t="shared" si="844"/>
        <v>#N/A</v>
      </c>
      <c r="AP4858" s="261" t="e">
        <f t="shared" si="845"/>
        <v>#N/A</v>
      </c>
      <c r="AQ4858" s="261" t="e">
        <f t="shared" si="846"/>
        <v>#N/A</v>
      </c>
      <c r="BB4858">
        <f t="shared" si="849"/>
        <v>0</v>
      </c>
      <c r="BC4858">
        <f t="shared" si="847"/>
        <v>0</v>
      </c>
      <c r="BD4858" s="28">
        <f t="shared" si="848"/>
        <v>0</v>
      </c>
    </row>
    <row r="4859" spans="37:56" x14ac:dyDescent="0.25">
      <c r="AK4859">
        <v>0</v>
      </c>
      <c r="AL4859" t="e">
        <f t="shared" si="841"/>
        <v>#N/A</v>
      </c>
      <c r="AM4859" t="e">
        <f t="shared" si="842"/>
        <v>#N/A</v>
      </c>
      <c r="AN4859" t="e">
        <f t="shared" si="843"/>
        <v>#N/A</v>
      </c>
      <c r="AO4859" s="261" t="e">
        <f t="shared" si="844"/>
        <v>#N/A</v>
      </c>
      <c r="AP4859" s="261" t="e">
        <f t="shared" si="845"/>
        <v>#N/A</v>
      </c>
      <c r="AQ4859" s="261" t="e">
        <f t="shared" si="846"/>
        <v>#N/A</v>
      </c>
      <c r="BB4859">
        <f t="shared" si="849"/>
        <v>0</v>
      </c>
      <c r="BC4859">
        <f t="shared" si="847"/>
        <v>0</v>
      </c>
      <c r="BD4859" s="28">
        <f t="shared" si="848"/>
        <v>0</v>
      </c>
    </row>
    <row r="4860" spans="37:56" x14ac:dyDescent="0.25">
      <c r="AK4860">
        <v>0</v>
      </c>
      <c r="AL4860" t="e">
        <f t="shared" si="841"/>
        <v>#N/A</v>
      </c>
      <c r="AM4860" t="e">
        <f t="shared" si="842"/>
        <v>#N/A</v>
      </c>
      <c r="AN4860" t="e">
        <f t="shared" si="843"/>
        <v>#N/A</v>
      </c>
      <c r="AO4860" s="261" t="e">
        <f t="shared" si="844"/>
        <v>#N/A</v>
      </c>
      <c r="AP4860" s="261" t="e">
        <f t="shared" si="845"/>
        <v>#N/A</v>
      </c>
      <c r="AQ4860" s="261" t="e">
        <f t="shared" si="846"/>
        <v>#N/A</v>
      </c>
      <c r="BB4860">
        <f t="shared" si="849"/>
        <v>0</v>
      </c>
      <c r="BC4860">
        <f t="shared" si="847"/>
        <v>0</v>
      </c>
      <c r="BD4860" s="28">
        <f t="shared" si="848"/>
        <v>0</v>
      </c>
    </row>
    <row r="4861" spans="37:56" x14ac:dyDescent="0.25">
      <c r="AK4861">
        <v>0</v>
      </c>
      <c r="AL4861" t="e">
        <f t="shared" si="841"/>
        <v>#N/A</v>
      </c>
      <c r="AM4861" t="e">
        <f t="shared" si="842"/>
        <v>#N/A</v>
      </c>
      <c r="AN4861" t="e">
        <f t="shared" si="843"/>
        <v>#N/A</v>
      </c>
      <c r="AO4861" s="261" t="e">
        <f t="shared" si="844"/>
        <v>#N/A</v>
      </c>
      <c r="AP4861" s="261" t="e">
        <f t="shared" si="845"/>
        <v>#N/A</v>
      </c>
      <c r="AQ4861" s="261" t="e">
        <f t="shared" si="846"/>
        <v>#N/A</v>
      </c>
      <c r="BB4861">
        <f t="shared" si="849"/>
        <v>0</v>
      </c>
      <c r="BC4861">
        <f t="shared" si="847"/>
        <v>0</v>
      </c>
      <c r="BD4861" s="28">
        <f t="shared" si="848"/>
        <v>0</v>
      </c>
    </row>
    <row r="4862" spans="37:56" x14ac:dyDescent="0.25">
      <c r="AK4862">
        <v>0</v>
      </c>
      <c r="AL4862" t="e">
        <f t="shared" si="841"/>
        <v>#N/A</v>
      </c>
      <c r="AM4862" t="e">
        <f t="shared" si="842"/>
        <v>#N/A</v>
      </c>
      <c r="AN4862" t="e">
        <f t="shared" si="843"/>
        <v>#N/A</v>
      </c>
      <c r="AO4862" s="261" t="e">
        <f t="shared" si="844"/>
        <v>#N/A</v>
      </c>
      <c r="AP4862" s="261" t="e">
        <f t="shared" si="845"/>
        <v>#N/A</v>
      </c>
      <c r="AQ4862" s="261" t="e">
        <f t="shared" si="846"/>
        <v>#N/A</v>
      </c>
      <c r="BB4862">
        <f t="shared" si="849"/>
        <v>0</v>
      </c>
      <c r="BC4862">
        <f t="shared" si="847"/>
        <v>0</v>
      </c>
      <c r="BD4862" s="28">
        <f t="shared" si="848"/>
        <v>0</v>
      </c>
    </row>
    <row r="4863" spans="37:56" x14ac:dyDescent="0.25">
      <c r="AK4863">
        <v>0</v>
      </c>
      <c r="AL4863" t="e">
        <f t="shared" si="841"/>
        <v>#N/A</v>
      </c>
      <c r="AM4863" t="e">
        <f t="shared" si="842"/>
        <v>#N/A</v>
      </c>
      <c r="AN4863" t="e">
        <f t="shared" si="843"/>
        <v>#N/A</v>
      </c>
      <c r="AO4863" s="261" t="e">
        <f t="shared" si="844"/>
        <v>#N/A</v>
      </c>
      <c r="AP4863" s="261" t="e">
        <f t="shared" si="845"/>
        <v>#N/A</v>
      </c>
      <c r="AQ4863" s="261" t="e">
        <f t="shared" si="846"/>
        <v>#N/A</v>
      </c>
      <c r="BB4863">
        <f t="shared" si="849"/>
        <v>0</v>
      </c>
      <c r="BC4863">
        <f t="shared" si="847"/>
        <v>0</v>
      </c>
      <c r="BD4863" s="28">
        <f t="shared" si="848"/>
        <v>0</v>
      </c>
    </row>
    <row r="4864" spans="37:56" x14ac:dyDescent="0.25">
      <c r="AK4864">
        <v>0</v>
      </c>
      <c r="AL4864" t="e">
        <f t="shared" si="841"/>
        <v>#N/A</v>
      </c>
      <c r="AM4864" t="e">
        <f t="shared" si="842"/>
        <v>#N/A</v>
      </c>
      <c r="AN4864" t="e">
        <f t="shared" si="843"/>
        <v>#N/A</v>
      </c>
      <c r="AO4864" s="261" t="e">
        <f t="shared" si="844"/>
        <v>#N/A</v>
      </c>
      <c r="AP4864" s="261" t="e">
        <f t="shared" si="845"/>
        <v>#N/A</v>
      </c>
      <c r="AQ4864" s="261" t="e">
        <f t="shared" si="846"/>
        <v>#N/A</v>
      </c>
      <c r="BB4864">
        <f t="shared" si="849"/>
        <v>0</v>
      </c>
      <c r="BC4864">
        <f t="shared" si="847"/>
        <v>0</v>
      </c>
      <c r="BD4864" s="28">
        <f t="shared" si="848"/>
        <v>0</v>
      </c>
    </row>
    <row r="4865" spans="37:56" x14ac:dyDescent="0.25">
      <c r="AK4865">
        <v>0</v>
      </c>
      <c r="AL4865" t="e">
        <f t="shared" si="841"/>
        <v>#N/A</v>
      </c>
      <c r="AM4865" t="e">
        <f t="shared" si="842"/>
        <v>#N/A</v>
      </c>
      <c r="AN4865" t="e">
        <f t="shared" si="843"/>
        <v>#N/A</v>
      </c>
      <c r="AO4865" s="261" t="e">
        <f t="shared" si="844"/>
        <v>#N/A</v>
      </c>
      <c r="AP4865" s="261" t="e">
        <f t="shared" si="845"/>
        <v>#N/A</v>
      </c>
      <c r="AQ4865" s="261" t="e">
        <f t="shared" si="846"/>
        <v>#N/A</v>
      </c>
      <c r="BB4865">
        <f t="shared" si="849"/>
        <v>0</v>
      </c>
      <c r="BC4865">
        <f t="shared" si="847"/>
        <v>0</v>
      </c>
      <c r="BD4865" s="28">
        <f t="shared" si="848"/>
        <v>0</v>
      </c>
    </row>
    <row r="4866" spans="37:56" x14ac:dyDescent="0.25">
      <c r="AK4866">
        <v>0</v>
      </c>
      <c r="AL4866" t="e">
        <f t="shared" si="841"/>
        <v>#N/A</v>
      </c>
      <c r="AM4866" t="e">
        <f t="shared" si="842"/>
        <v>#N/A</v>
      </c>
      <c r="AN4866" t="e">
        <f t="shared" si="843"/>
        <v>#N/A</v>
      </c>
      <c r="AO4866" s="261" t="e">
        <f t="shared" si="844"/>
        <v>#N/A</v>
      </c>
      <c r="AP4866" s="261" t="e">
        <f t="shared" si="845"/>
        <v>#N/A</v>
      </c>
      <c r="AQ4866" s="261" t="e">
        <f t="shared" si="846"/>
        <v>#N/A</v>
      </c>
      <c r="BB4866">
        <f t="shared" si="849"/>
        <v>0</v>
      </c>
      <c r="BC4866">
        <f t="shared" si="847"/>
        <v>0</v>
      </c>
      <c r="BD4866" s="28">
        <f t="shared" si="848"/>
        <v>0</v>
      </c>
    </row>
    <row r="4867" spans="37:56" x14ac:dyDescent="0.25">
      <c r="AK4867">
        <v>0</v>
      </c>
      <c r="AL4867" t="e">
        <f t="shared" ref="AL4867:AL4930" si="850">_xlfn.XLOOKUP(AK4867,A:A,F:F)</f>
        <v>#N/A</v>
      </c>
      <c r="AM4867" t="e">
        <f t="shared" ref="AM4867:AM4930" si="851">_xlfn.XLOOKUP(AK4867,A:A,J:J)</f>
        <v>#N/A</v>
      </c>
      <c r="AN4867" t="e">
        <f t="shared" ref="AN4867:AN4930" si="852">_xlfn.XLOOKUP(AK4867,A:A,M:M)+_xlfn.XLOOKUP(AK4867,A:A,N:N)</f>
        <v>#N/A</v>
      </c>
      <c r="AO4867" s="261" t="e">
        <f t="shared" ref="AO4867:AO4930" si="853">_xlfn.XLOOKUP(AK4867,A:A,AG:AG)</f>
        <v>#N/A</v>
      </c>
      <c r="AP4867" s="261" t="e">
        <f t="shared" ref="AP4867:AP4930" si="854">_xlfn.XLOOKUP(AK4867,A:A,AD:AD)</f>
        <v>#N/A</v>
      </c>
      <c r="AQ4867" s="261" t="e">
        <f t="shared" ref="AQ4867:AQ4930" si="855">_xlfn.XLOOKUP(AK4867,A:A,AE:AE)</f>
        <v>#N/A</v>
      </c>
      <c r="BB4867">
        <f t="shared" si="849"/>
        <v>0</v>
      </c>
      <c r="BC4867">
        <f t="shared" ref="BC4867:BC4930" si="856">_xlfn.XLOOKUP(BA4867,A:A,J:J)</f>
        <v>0</v>
      </c>
      <c r="BD4867" s="28">
        <f t="shared" ref="BD4867:BD4930" si="857">_xlfn.XLOOKUP(BA4867,A:A,M:M)+_xlfn.XLOOKUP(BA4867,A:A,N:N)</f>
        <v>0</v>
      </c>
    </row>
    <row r="4868" spans="37:56" x14ac:dyDescent="0.25">
      <c r="AK4868">
        <v>0</v>
      </c>
      <c r="AL4868" t="e">
        <f t="shared" si="850"/>
        <v>#N/A</v>
      </c>
      <c r="AM4868" t="e">
        <f t="shared" si="851"/>
        <v>#N/A</v>
      </c>
      <c r="AN4868" t="e">
        <f t="shared" si="852"/>
        <v>#N/A</v>
      </c>
      <c r="AO4868" s="261" t="e">
        <f t="shared" si="853"/>
        <v>#N/A</v>
      </c>
      <c r="AP4868" s="261" t="e">
        <f t="shared" si="854"/>
        <v>#N/A</v>
      </c>
      <c r="AQ4868" s="261" t="e">
        <f t="shared" si="855"/>
        <v>#N/A</v>
      </c>
      <c r="BB4868">
        <f t="shared" si="849"/>
        <v>0</v>
      </c>
      <c r="BC4868">
        <f t="shared" si="856"/>
        <v>0</v>
      </c>
      <c r="BD4868" s="28">
        <f t="shared" si="857"/>
        <v>0</v>
      </c>
    </row>
    <row r="4869" spans="37:56" x14ac:dyDescent="0.25">
      <c r="AK4869">
        <v>0</v>
      </c>
      <c r="AL4869" t="e">
        <f t="shared" si="850"/>
        <v>#N/A</v>
      </c>
      <c r="AM4869" t="e">
        <f t="shared" si="851"/>
        <v>#N/A</v>
      </c>
      <c r="AN4869" t="e">
        <f t="shared" si="852"/>
        <v>#N/A</v>
      </c>
      <c r="AO4869" s="261" t="e">
        <f t="shared" si="853"/>
        <v>#N/A</v>
      </c>
      <c r="AP4869" s="261" t="e">
        <f t="shared" si="854"/>
        <v>#N/A</v>
      </c>
      <c r="AQ4869" s="261" t="e">
        <f t="shared" si="855"/>
        <v>#N/A</v>
      </c>
      <c r="BB4869">
        <f t="shared" si="849"/>
        <v>0</v>
      </c>
      <c r="BC4869">
        <f t="shared" si="856"/>
        <v>0</v>
      </c>
      <c r="BD4869" s="28">
        <f t="shared" si="857"/>
        <v>0</v>
      </c>
    </row>
    <row r="4870" spans="37:56" x14ac:dyDescent="0.25">
      <c r="AK4870">
        <v>0</v>
      </c>
      <c r="AL4870" t="e">
        <f t="shared" si="850"/>
        <v>#N/A</v>
      </c>
      <c r="AM4870" t="e">
        <f t="shared" si="851"/>
        <v>#N/A</v>
      </c>
      <c r="AN4870" t="e">
        <f t="shared" si="852"/>
        <v>#N/A</v>
      </c>
      <c r="AO4870" s="261" t="e">
        <f t="shared" si="853"/>
        <v>#N/A</v>
      </c>
      <c r="AP4870" s="261" t="e">
        <f t="shared" si="854"/>
        <v>#N/A</v>
      </c>
      <c r="AQ4870" s="261" t="e">
        <f t="shared" si="855"/>
        <v>#N/A</v>
      </c>
      <c r="BB4870">
        <f t="shared" ref="BB4870:BB4933" si="858">_xlfn.XLOOKUP(BA4870,A:A,E:E)</f>
        <v>0</v>
      </c>
      <c r="BC4870">
        <f t="shared" si="856"/>
        <v>0</v>
      </c>
      <c r="BD4870" s="28">
        <f t="shared" si="857"/>
        <v>0</v>
      </c>
    </row>
    <row r="4871" spans="37:56" x14ac:dyDescent="0.25">
      <c r="AK4871">
        <v>0</v>
      </c>
      <c r="AL4871" t="e">
        <f t="shared" si="850"/>
        <v>#N/A</v>
      </c>
      <c r="AM4871" t="e">
        <f t="shared" si="851"/>
        <v>#N/A</v>
      </c>
      <c r="AN4871" t="e">
        <f t="shared" si="852"/>
        <v>#N/A</v>
      </c>
      <c r="AO4871" s="261" t="e">
        <f t="shared" si="853"/>
        <v>#N/A</v>
      </c>
      <c r="AP4871" s="261" t="e">
        <f t="shared" si="854"/>
        <v>#N/A</v>
      </c>
      <c r="AQ4871" s="261" t="e">
        <f t="shared" si="855"/>
        <v>#N/A</v>
      </c>
      <c r="BB4871">
        <f t="shared" si="858"/>
        <v>0</v>
      </c>
      <c r="BC4871">
        <f t="shared" si="856"/>
        <v>0</v>
      </c>
      <c r="BD4871" s="28">
        <f t="shared" si="857"/>
        <v>0</v>
      </c>
    </row>
    <row r="4872" spans="37:56" x14ac:dyDescent="0.25">
      <c r="AK4872">
        <v>0</v>
      </c>
      <c r="AL4872" t="e">
        <f t="shared" si="850"/>
        <v>#N/A</v>
      </c>
      <c r="AM4872" t="e">
        <f t="shared" si="851"/>
        <v>#N/A</v>
      </c>
      <c r="AN4872" t="e">
        <f t="shared" si="852"/>
        <v>#N/A</v>
      </c>
      <c r="AO4872" s="261" t="e">
        <f t="shared" si="853"/>
        <v>#N/A</v>
      </c>
      <c r="AP4872" s="261" t="e">
        <f t="shared" si="854"/>
        <v>#N/A</v>
      </c>
      <c r="AQ4872" s="261" t="e">
        <f t="shared" si="855"/>
        <v>#N/A</v>
      </c>
      <c r="BB4872">
        <f t="shared" si="858"/>
        <v>0</v>
      </c>
      <c r="BC4872">
        <f t="shared" si="856"/>
        <v>0</v>
      </c>
      <c r="BD4872" s="28">
        <f t="shared" si="857"/>
        <v>0</v>
      </c>
    </row>
    <row r="4873" spans="37:56" x14ac:dyDescent="0.25">
      <c r="AK4873">
        <v>0</v>
      </c>
      <c r="AL4873" t="e">
        <f t="shared" si="850"/>
        <v>#N/A</v>
      </c>
      <c r="AM4873" t="e">
        <f t="shared" si="851"/>
        <v>#N/A</v>
      </c>
      <c r="AN4873" t="e">
        <f t="shared" si="852"/>
        <v>#N/A</v>
      </c>
      <c r="AO4873" s="261" t="e">
        <f t="shared" si="853"/>
        <v>#N/A</v>
      </c>
      <c r="AP4873" s="261" t="e">
        <f t="shared" si="854"/>
        <v>#N/A</v>
      </c>
      <c r="AQ4873" s="261" t="e">
        <f t="shared" si="855"/>
        <v>#N/A</v>
      </c>
      <c r="BB4873">
        <f t="shared" si="858"/>
        <v>0</v>
      </c>
      <c r="BC4873">
        <f t="shared" si="856"/>
        <v>0</v>
      </c>
      <c r="BD4873" s="28">
        <f t="shared" si="857"/>
        <v>0</v>
      </c>
    </row>
    <row r="4874" spans="37:56" x14ac:dyDescent="0.25">
      <c r="AK4874">
        <v>0</v>
      </c>
      <c r="AL4874" t="e">
        <f t="shared" si="850"/>
        <v>#N/A</v>
      </c>
      <c r="AM4874" t="e">
        <f t="shared" si="851"/>
        <v>#N/A</v>
      </c>
      <c r="AN4874" t="e">
        <f t="shared" si="852"/>
        <v>#N/A</v>
      </c>
      <c r="AO4874" s="261" t="e">
        <f t="shared" si="853"/>
        <v>#N/A</v>
      </c>
      <c r="AP4874" s="261" t="e">
        <f t="shared" si="854"/>
        <v>#N/A</v>
      </c>
      <c r="AQ4874" s="261" t="e">
        <f t="shared" si="855"/>
        <v>#N/A</v>
      </c>
      <c r="BB4874">
        <f t="shared" si="858"/>
        <v>0</v>
      </c>
      <c r="BC4874">
        <f t="shared" si="856"/>
        <v>0</v>
      </c>
      <c r="BD4874" s="28">
        <f t="shared" si="857"/>
        <v>0</v>
      </c>
    </row>
    <row r="4875" spans="37:56" x14ac:dyDescent="0.25">
      <c r="AK4875">
        <v>0</v>
      </c>
      <c r="AL4875" t="e">
        <f t="shared" si="850"/>
        <v>#N/A</v>
      </c>
      <c r="AM4875" t="e">
        <f t="shared" si="851"/>
        <v>#N/A</v>
      </c>
      <c r="AN4875" t="e">
        <f t="shared" si="852"/>
        <v>#N/A</v>
      </c>
      <c r="AO4875" s="261" t="e">
        <f t="shared" si="853"/>
        <v>#N/A</v>
      </c>
      <c r="AP4875" s="261" t="e">
        <f t="shared" si="854"/>
        <v>#N/A</v>
      </c>
      <c r="AQ4875" s="261" t="e">
        <f t="shared" si="855"/>
        <v>#N/A</v>
      </c>
      <c r="BB4875">
        <f t="shared" si="858"/>
        <v>0</v>
      </c>
      <c r="BC4875">
        <f t="shared" si="856"/>
        <v>0</v>
      </c>
      <c r="BD4875" s="28">
        <f t="shared" si="857"/>
        <v>0</v>
      </c>
    </row>
    <row r="4876" spans="37:56" x14ac:dyDescent="0.25">
      <c r="AK4876">
        <v>0</v>
      </c>
      <c r="AL4876" t="e">
        <f t="shared" si="850"/>
        <v>#N/A</v>
      </c>
      <c r="AM4876" t="e">
        <f t="shared" si="851"/>
        <v>#N/A</v>
      </c>
      <c r="AN4876" t="e">
        <f t="shared" si="852"/>
        <v>#N/A</v>
      </c>
      <c r="AO4876" s="261" t="e">
        <f t="shared" si="853"/>
        <v>#N/A</v>
      </c>
      <c r="AP4876" s="261" t="e">
        <f t="shared" si="854"/>
        <v>#N/A</v>
      </c>
      <c r="AQ4876" s="261" t="e">
        <f t="shared" si="855"/>
        <v>#N/A</v>
      </c>
      <c r="BB4876">
        <f t="shared" si="858"/>
        <v>0</v>
      </c>
      <c r="BC4876">
        <f t="shared" si="856"/>
        <v>0</v>
      </c>
      <c r="BD4876" s="28">
        <f t="shared" si="857"/>
        <v>0</v>
      </c>
    </row>
    <row r="4877" spans="37:56" x14ac:dyDescent="0.25">
      <c r="AK4877">
        <v>0</v>
      </c>
      <c r="AL4877" t="e">
        <f t="shared" si="850"/>
        <v>#N/A</v>
      </c>
      <c r="AM4877" t="e">
        <f t="shared" si="851"/>
        <v>#N/A</v>
      </c>
      <c r="AN4877" t="e">
        <f t="shared" si="852"/>
        <v>#N/A</v>
      </c>
      <c r="AO4877" s="261" t="e">
        <f t="shared" si="853"/>
        <v>#N/A</v>
      </c>
      <c r="AP4877" s="261" t="e">
        <f t="shared" si="854"/>
        <v>#N/A</v>
      </c>
      <c r="AQ4877" s="261" t="e">
        <f t="shared" si="855"/>
        <v>#N/A</v>
      </c>
      <c r="BB4877">
        <f t="shared" si="858"/>
        <v>0</v>
      </c>
      <c r="BC4877">
        <f t="shared" si="856"/>
        <v>0</v>
      </c>
      <c r="BD4877" s="28">
        <f t="shared" si="857"/>
        <v>0</v>
      </c>
    </row>
    <row r="4878" spans="37:56" x14ac:dyDescent="0.25">
      <c r="AK4878">
        <v>0</v>
      </c>
      <c r="AL4878" t="e">
        <f t="shared" si="850"/>
        <v>#N/A</v>
      </c>
      <c r="AM4878" t="e">
        <f t="shared" si="851"/>
        <v>#N/A</v>
      </c>
      <c r="AN4878" t="e">
        <f t="shared" si="852"/>
        <v>#N/A</v>
      </c>
      <c r="AO4878" s="261" t="e">
        <f t="shared" si="853"/>
        <v>#N/A</v>
      </c>
      <c r="AP4878" s="261" t="e">
        <f t="shared" si="854"/>
        <v>#N/A</v>
      </c>
      <c r="AQ4878" s="261" t="e">
        <f t="shared" si="855"/>
        <v>#N/A</v>
      </c>
      <c r="BB4878">
        <f t="shared" si="858"/>
        <v>0</v>
      </c>
      <c r="BC4878">
        <f t="shared" si="856"/>
        <v>0</v>
      </c>
      <c r="BD4878" s="28">
        <f t="shared" si="857"/>
        <v>0</v>
      </c>
    </row>
    <row r="4879" spans="37:56" x14ac:dyDescent="0.25">
      <c r="AK4879">
        <v>0</v>
      </c>
      <c r="AL4879" t="e">
        <f t="shared" si="850"/>
        <v>#N/A</v>
      </c>
      <c r="AM4879" t="e">
        <f t="shared" si="851"/>
        <v>#N/A</v>
      </c>
      <c r="AN4879" t="e">
        <f t="shared" si="852"/>
        <v>#N/A</v>
      </c>
      <c r="AO4879" s="261" t="e">
        <f t="shared" si="853"/>
        <v>#N/A</v>
      </c>
      <c r="AP4879" s="261" t="e">
        <f t="shared" si="854"/>
        <v>#N/A</v>
      </c>
      <c r="AQ4879" s="261" t="e">
        <f t="shared" si="855"/>
        <v>#N/A</v>
      </c>
      <c r="BB4879">
        <f t="shared" si="858"/>
        <v>0</v>
      </c>
      <c r="BC4879">
        <f t="shared" si="856"/>
        <v>0</v>
      </c>
      <c r="BD4879" s="28">
        <f t="shared" si="857"/>
        <v>0</v>
      </c>
    </row>
    <row r="4880" spans="37:56" x14ac:dyDescent="0.25">
      <c r="AK4880">
        <v>0</v>
      </c>
      <c r="AL4880" t="e">
        <f t="shared" si="850"/>
        <v>#N/A</v>
      </c>
      <c r="AM4880" t="e">
        <f t="shared" si="851"/>
        <v>#N/A</v>
      </c>
      <c r="AN4880" t="e">
        <f t="shared" si="852"/>
        <v>#N/A</v>
      </c>
      <c r="AO4880" s="261" t="e">
        <f t="shared" si="853"/>
        <v>#N/A</v>
      </c>
      <c r="AP4880" s="261" t="e">
        <f t="shared" si="854"/>
        <v>#N/A</v>
      </c>
      <c r="AQ4880" s="261" t="e">
        <f t="shared" si="855"/>
        <v>#N/A</v>
      </c>
      <c r="BB4880">
        <f t="shared" si="858"/>
        <v>0</v>
      </c>
      <c r="BC4880">
        <f t="shared" si="856"/>
        <v>0</v>
      </c>
      <c r="BD4880" s="28">
        <f t="shared" si="857"/>
        <v>0</v>
      </c>
    </row>
    <row r="4881" spans="37:56" x14ac:dyDescent="0.25">
      <c r="AK4881">
        <v>0</v>
      </c>
      <c r="AL4881" t="e">
        <f t="shared" si="850"/>
        <v>#N/A</v>
      </c>
      <c r="AM4881" t="e">
        <f t="shared" si="851"/>
        <v>#N/A</v>
      </c>
      <c r="AN4881" t="e">
        <f t="shared" si="852"/>
        <v>#N/A</v>
      </c>
      <c r="AO4881" s="261" t="e">
        <f t="shared" si="853"/>
        <v>#N/A</v>
      </c>
      <c r="AP4881" s="261" t="e">
        <f t="shared" si="854"/>
        <v>#N/A</v>
      </c>
      <c r="AQ4881" s="261" t="e">
        <f t="shared" si="855"/>
        <v>#N/A</v>
      </c>
      <c r="BB4881">
        <f t="shared" si="858"/>
        <v>0</v>
      </c>
      <c r="BC4881">
        <f t="shared" si="856"/>
        <v>0</v>
      </c>
      <c r="BD4881" s="28">
        <f t="shared" si="857"/>
        <v>0</v>
      </c>
    </row>
    <row r="4882" spans="37:56" x14ac:dyDescent="0.25">
      <c r="AK4882">
        <v>0</v>
      </c>
      <c r="AL4882" t="e">
        <f t="shared" si="850"/>
        <v>#N/A</v>
      </c>
      <c r="AM4882" t="e">
        <f t="shared" si="851"/>
        <v>#N/A</v>
      </c>
      <c r="AN4882" t="e">
        <f t="shared" si="852"/>
        <v>#N/A</v>
      </c>
      <c r="AO4882" s="261" t="e">
        <f t="shared" si="853"/>
        <v>#N/A</v>
      </c>
      <c r="AP4882" s="261" t="e">
        <f t="shared" si="854"/>
        <v>#N/A</v>
      </c>
      <c r="AQ4882" s="261" t="e">
        <f t="shared" si="855"/>
        <v>#N/A</v>
      </c>
      <c r="BB4882">
        <f t="shared" si="858"/>
        <v>0</v>
      </c>
      <c r="BC4882">
        <f t="shared" si="856"/>
        <v>0</v>
      </c>
      <c r="BD4882" s="28">
        <f t="shared" si="857"/>
        <v>0</v>
      </c>
    </row>
    <row r="4883" spans="37:56" x14ac:dyDescent="0.25">
      <c r="AK4883">
        <v>0</v>
      </c>
      <c r="AL4883" t="e">
        <f t="shared" si="850"/>
        <v>#N/A</v>
      </c>
      <c r="AM4883" t="e">
        <f t="shared" si="851"/>
        <v>#N/A</v>
      </c>
      <c r="AN4883" t="e">
        <f t="shared" si="852"/>
        <v>#N/A</v>
      </c>
      <c r="AO4883" s="261" t="e">
        <f t="shared" si="853"/>
        <v>#N/A</v>
      </c>
      <c r="AP4883" s="261" t="e">
        <f t="shared" si="854"/>
        <v>#N/A</v>
      </c>
      <c r="AQ4883" s="261" t="e">
        <f t="shared" si="855"/>
        <v>#N/A</v>
      </c>
      <c r="BB4883">
        <f t="shared" si="858"/>
        <v>0</v>
      </c>
      <c r="BC4883">
        <f t="shared" si="856"/>
        <v>0</v>
      </c>
      <c r="BD4883" s="28">
        <f t="shared" si="857"/>
        <v>0</v>
      </c>
    </row>
    <row r="4884" spans="37:56" x14ac:dyDescent="0.25">
      <c r="AK4884">
        <v>0</v>
      </c>
      <c r="AL4884" t="e">
        <f t="shared" si="850"/>
        <v>#N/A</v>
      </c>
      <c r="AM4884" t="e">
        <f t="shared" si="851"/>
        <v>#N/A</v>
      </c>
      <c r="AN4884" t="e">
        <f t="shared" si="852"/>
        <v>#N/A</v>
      </c>
      <c r="AO4884" s="261" t="e">
        <f t="shared" si="853"/>
        <v>#N/A</v>
      </c>
      <c r="AP4884" s="261" t="e">
        <f t="shared" si="854"/>
        <v>#N/A</v>
      </c>
      <c r="AQ4884" s="261" t="e">
        <f t="shared" si="855"/>
        <v>#N/A</v>
      </c>
      <c r="BB4884">
        <f t="shared" si="858"/>
        <v>0</v>
      </c>
      <c r="BC4884">
        <f t="shared" si="856"/>
        <v>0</v>
      </c>
      <c r="BD4884" s="28">
        <f t="shared" si="857"/>
        <v>0</v>
      </c>
    </row>
    <row r="4885" spans="37:56" x14ac:dyDescent="0.25">
      <c r="AK4885">
        <v>0</v>
      </c>
      <c r="AL4885" t="e">
        <f t="shared" si="850"/>
        <v>#N/A</v>
      </c>
      <c r="AM4885" t="e">
        <f t="shared" si="851"/>
        <v>#N/A</v>
      </c>
      <c r="AN4885" t="e">
        <f t="shared" si="852"/>
        <v>#N/A</v>
      </c>
      <c r="AO4885" s="261" t="e">
        <f t="shared" si="853"/>
        <v>#N/A</v>
      </c>
      <c r="AP4885" s="261" t="e">
        <f t="shared" si="854"/>
        <v>#N/A</v>
      </c>
      <c r="AQ4885" s="261" t="e">
        <f t="shared" si="855"/>
        <v>#N/A</v>
      </c>
      <c r="BB4885">
        <f t="shared" si="858"/>
        <v>0</v>
      </c>
      <c r="BC4885">
        <f t="shared" si="856"/>
        <v>0</v>
      </c>
      <c r="BD4885" s="28">
        <f t="shared" si="857"/>
        <v>0</v>
      </c>
    </row>
    <row r="4886" spans="37:56" x14ac:dyDescent="0.25">
      <c r="AK4886">
        <v>0</v>
      </c>
      <c r="AL4886" t="e">
        <f t="shared" si="850"/>
        <v>#N/A</v>
      </c>
      <c r="AM4886" t="e">
        <f t="shared" si="851"/>
        <v>#N/A</v>
      </c>
      <c r="AN4886" t="e">
        <f t="shared" si="852"/>
        <v>#N/A</v>
      </c>
      <c r="AO4886" s="261" t="e">
        <f t="shared" si="853"/>
        <v>#N/A</v>
      </c>
      <c r="AP4886" s="261" t="e">
        <f t="shared" si="854"/>
        <v>#N/A</v>
      </c>
      <c r="AQ4886" s="261" t="e">
        <f t="shared" si="855"/>
        <v>#N/A</v>
      </c>
      <c r="BB4886">
        <f t="shared" si="858"/>
        <v>0</v>
      </c>
      <c r="BC4886">
        <f t="shared" si="856"/>
        <v>0</v>
      </c>
      <c r="BD4886" s="28">
        <f t="shared" si="857"/>
        <v>0</v>
      </c>
    </row>
    <row r="4887" spans="37:56" x14ac:dyDescent="0.25">
      <c r="AK4887">
        <v>0</v>
      </c>
      <c r="AL4887" t="e">
        <f t="shared" si="850"/>
        <v>#N/A</v>
      </c>
      <c r="AM4887" t="e">
        <f t="shared" si="851"/>
        <v>#N/A</v>
      </c>
      <c r="AN4887" t="e">
        <f t="shared" si="852"/>
        <v>#N/A</v>
      </c>
      <c r="AO4887" s="261" t="e">
        <f t="shared" si="853"/>
        <v>#N/A</v>
      </c>
      <c r="AP4887" s="261" t="e">
        <f t="shared" si="854"/>
        <v>#N/A</v>
      </c>
      <c r="AQ4887" s="261" t="e">
        <f t="shared" si="855"/>
        <v>#N/A</v>
      </c>
      <c r="BB4887">
        <f t="shared" si="858"/>
        <v>0</v>
      </c>
      <c r="BC4887">
        <f t="shared" si="856"/>
        <v>0</v>
      </c>
      <c r="BD4887" s="28">
        <f t="shared" si="857"/>
        <v>0</v>
      </c>
    </row>
    <row r="4888" spans="37:56" x14ac:dyDescent="0.25">
      <c r="AK4888">
        <v>0</v>
      </c>
      <c r="AL4888" t="e">
        <f t="shared" si="850"/>
        <v>#N/A</v>
      </c>
      <c r="AM4888" t="e">
        <f t="shared" si="851"/>
        <v>#N/A</v>
      </c>
      <c r="AN4888" t="e">
        <f t="shared" si="852"/>
        <v>#N/A</v>
      </c>
      <c r="AO4888" s="261" t="e">
        <f t="shared" si="853"/>
        <v>#N/A</v>
      </c>
      <c r="AP4888" s="261" t="e">
        <f t="shared" si="854"/>
        <v>#N/A</v>
      </c>
      <c r="AQ4888" s="261" t="e">
        <f t="shared" si="855"/>
        <v>#N/A</v>
      </c>
      <c r="BB4888">
        <f t="shared" si="858"/>
        <v>0</v>
      </c>
      <c r="BC4888">
        <f t="shared" si="856"/>
        <v>0</v>
      </c>
      <c r="BD4888" s="28">
        <f t="shared" si="857"/>
        <v>0</v>
      </c>
    </row>
    <row r="4889" spans="37:56" x14ac:dyDescent="0.25">
      <c r="AK4889">
        <v>0</v>
      </c>
      <c r="AL4889" t="e">
        <f t="shared" si="850"/>
        <v>#N/A</v>
      </c>
      <c r="AM4889" t="e">
        <f t="shared" si="851"/>
        <v>#N/A</v>
      </c>
      <c r="AN4889" t="e">
        <f t="shared" si="852"/>
        <v>#N/A</v>
      </c>
      <c r="AO4889" s="261" t="e">
        <f t="shared" si="853"/>
        <v>#N/A</v>
      </c>
      <c r="AP4889" s="261" t="e">
        <f t="shared" si="854"/>
        <v>#N/A</v>
      </c>
      <c r="AQ4889" s="261" t="e">
        <f t="shared" si="855"/>
        <v>#N/A</v>
      </c>
      <c r="BB4889">
        <f t="shared" si="858"/>
        <v>0</v>
      </c>
      <c r="BC4889">
        <f t="shared" si="856"/>
        <v>0</v>
      </c>
      <c r="BD4889" s="28">
        <f t="shared" si="857"/>
        <v>0</v>
      </c>
    </row>
    <row r="4890" spans="37:56" x14ac:dyDescent="0.25">
      <c r="AK4890">
        <v>0</v>
      </c>
      <c r="AL4890" t="e">
        <f t="shared" si="850"/>
        <v>#N/A</v>
      </c>
      <c r="AM4890" t="e">
        <f t="shared" si="851"/>
        <v>#N/A</v>
      </c>
      <c r="AN4890" t="e">
        <f t="shared" si="852"/>
        <v>#N/A</v>
      </c>
      <c r="AO4890" s="261" t="e">
        <f t="shared" si="853"/>
        <v>#N/A</v>
      </c>
      <c r="AP4890" s="261" t="e">
        <f t="shared" si="854"/>
        <v>#N/A</v>
      </c>
      <c r="AQ4890" s="261" t="e">
        <f t="shared" si="855"/>
        <v>#N/A</v>
      </c>
      <c r="BB4890">
        <f t="shared" si="858"/>
        <v>0</v>
      </c>
      <c r="BC4890">
        <f t="shared" si="856"/>
        <v>0</v>
      </c>
      <c r="BD4890" s="28">
        <f t="shared" si="857"/>
        <v>0</v>
      </c>
    </row>
    <row r="4891" spans="37:56" x14ac:dyDescent="0.25">
      <c r="AK4891">
        <v>0</v>
      </c>
      <c r="AL4891" t="e">
        <f t="shared" si="850"/>
        <v>#N/A</v>
      </c>
      <c r="AM4891" t="e">
        <f t="shared" si="851"/>
        <v>#N/A</v>
      </c>
      <c r="AN4891" t="e">
        <f t="shared" si="852"/>
        <v>#N/A</v>
      </c>
      <c r="AO4891" s="261" t="e">
        <f t="shared" si="853"/>
        <v>#N/A</v>
      </c>
      <c r="AP4891" s="261" t="e">
        <f t="shared" si="854"/>
        <v>#N/A</v>
      </c>
      <c r="AQ4891" s="261" t="e">
        <f t="shared" si="855"/>
        <v>#N/A</v>
      </c>
      <c r="BB4891">
        <f t="shared" si="858"/>
        <v>0</v>
      </c>
      <c r="BC4891">
        <f t="shared" si="856"/>
        <v>0</v>
      </c>
      <c r="BD4891" s="28">
        <f t="shared" si="857"/>
        <v>0</v>
      </c>
    </row>
    <row r="4892" spans="37:56" x14ac:dyDescent="0.25">
      <c r="AK4892">
        <v>0</v>
      </c>
      <c r="AL4892" t="e">
        <f t="shared" si="850"/>
        <v>#N/A</v>
      </c>
      <c r="AM4892" t="e">
        <f t="shared" si="851"/>
        <v>#N/A</v>
      </c>
      <c r="AN4892" t="e">
        <f t="shared" si="852"/>
        <v>#N/A</v>
      </c>
      <c r="AO4892" s="261" t="e">
        <f t="shared" si="853"/>
        <v>#N/A</v>
      </c>
      <c r="AP4892" s="261" t="e">
        <f t="shared" si="854"/>
        <v>#N/A</v>
      </c>
      <c r="AQ4892" s="261" t="e">
        <f t="shared" si="855"/>
        <v>#N/A</v>
      </c>
      <c r="BB4892">
        <f t="shared" si="858"/>
        <v>0</v>
      </c>
      <c r="BC4892">
        <f t="shared" si="856"/>
        <v>0</v>
      </c>
      <c r="BD4892" s="28">
        <f t="shared" si="857"/>
        <v>0</v>
      </c>
    </row>
    <row r="4893" spans="37:56" x14ac:dyDescent="0.25">
      <c r="AK4893">
        <v>0</v>
      </c>
      <c r="AL4893" t="e">
        <f t="shared" si="850"/>
        <v>#N/A</v>
      </c>
      <c r="AM4893" t="e">
        <f t="shared" si="851"/>
        <v>#N/A</v>
      </c>
      <c r="AN4893" t="e">
        <f t="shared" si="852"/>
        <v>#N/A</v>
      </c>
      <c r="AO4893" s="261" t="e">
        <f t="shared" si="853"/>
        <v>#N/A</v>
      </c>
      <c r="AP4893" s="261" t="e">
        <f t="shared" si="854"/>
        <v>#N/A</v>
      </c>
      <c r="AQ4893" s="261" t="e">
        <f t="shared" si="855"/>
        <v>#N/A</v>
      </c>
      <c r="BB4893">
        <f t="shared" si="858"/>
        <v>0</v>
      </c>
      <c r="BC4893">
        <f t="shared" si="856"/>
        <v>0</v>
      </c>
      <c r="BD4893" s="28">
        <f t="shared" si="857"/>
        <v>0</v>
      </c>
    </row>
    <row r="4894" spans="37:56" x14ac:dyDescent="0.25">
      <c r="AK4894">
        <v>0</v>
      </c>
      <c r="AL4894" t="e">
        <f t="shared" si="850"/>
        <v>#N/A</v>
      </c>
      <c r="AM4894" t="e">
        <f t="shared" si="851"/>
        <v>#N/A</v>
      </c>
      <c r="AN4894" t="e">
        <f t="shared" si="852"/>
        <v>#N/A</v>
      </c>
      <c r="AO4894" s="261" t="e">
        <f t="shared" si="853"/>
        <v>#N/A</v>
      </c>
      <c r="AP4894" s="261" t="e">
        <f t="shared" si="854"/>
        <v>#N/A</v>
      </c>
      <c r="AQ4894" s="261" t="e">
        <f t="shared" si="855"/>
        <v>#N/A</v>
      </c>
      <c r="BB4894">
        <f t="shared" si="858"/>
        <v>0</v>
      </c>
      <c r="BC4894">
        <f t="shared" si="856"/>
        <v>0</v>
      </c>
      <c r="BD4894" s="28">
        <f t="shared" si="857"/>
        <v>0</v>
      </c>
    </row>
    <row r="4895" spans="37:56" x14ac:dyDescent="0.25">
      <c r="AK4895">
        <v>0</v>
      </c>
      <c r="AL4895" t="e">
        <f t="shared" si="850"/>
        <v>#N/A</v>
      </c>
      <c r="AM4895" t="e">
        <f t="shared" si="851"/>
        <v>#N/A</v>
      </c>
      <c r="AN4895" t="e">
        <f t="shared" si="852"/>
        <v>#N/A</v>
      </c>
      <c r="AO4895" s="261" t="e">
        <f t="shared" si="853"/>
        <v>#N/A</v>
      </c>
      <c r="AP4895" s="261" t="e">
        <f t="shared" si="854"/>
        <v>#N/A</v>
      </c>
      <c r="AQ4895" s="261" t="e">
        <f t="shared" si="855"/>
        <v>#N/A</v>
      </c>
      <c r="BB4895">
        <f t="shared" si="858"/>
        <v>0</v>
      </c>
      <c r="BC4895">
        <f t="shared" si="856"/>
        <v>0</v>
      </c>
      <c r="BD4895" s="28">
        <f t="shared" si="857"/>
        <v>0</v>
      </c>
    </row>
    <row r="4896" spans="37:56" x14ac:dyDescent="0.25">
      <c r="AK4896">
        <v>0</v>
      </c>
      <c r="AL4896" t="e">
        <f t="shared" si="850"/>
        <v>#N/A</v>
      </c>
      <c r="AM4896" t="e">
        <f t="shared" si="851"/>
        <v>#N/A</v>
      </c>
      <c r="AN4896" t="e">
        <f t="shared" si="852"/>
        <v>#N/A</v>
      </c>
      <c r="AO4896" s="261" t="e">
        <f t="shared" si="853"/>
        <v>#N/A</v>
      </c>
      <c r="AP4896" s="261" t="e">
        <f t="shared" si="854"/>
        <v>#N/A</v>
      </c>
      <c r="AQ4896" s="261" t="e">
        <f t="shared" si="855"/>
        <v>#N/A</v>
      </c>
      <c r="BB4896">
        <f t="shared" si="858"/>
        <v>0</v>
      </c>
      <c r="BC4896">
        <f t="shared" si="856"/>
        <v>0</v>
      </c>
      <c r="BD4896" s="28">
        <f t="shared" si="857"/>
        <v>0</v>
      </c>
    </row>
    <row r="4897" spans="37:56" x14ac:dyDescent="0.25">
      <c r="AK4897">
        <v>0</v>
      </c>
      <c r="AL4897" t="e">
        <f t="shared" si="850"/>
        <v>#N/A</v>
      </c>
      <c r="AM4897" t="e">
        <f t="shared" si="851"/>
        <v>#N/A</v>
      </c>
      <c r="AN4897" t="e">
        <f t="shared" si="852"/>
        <v>#N/A</v>
      </c>
      <c r="AO4897" s="261" t="e">
        <f t="shared" si="853"/>
        <v>#N/A</v>
      </c>
      <c r="AP4897" s="261" t="e">
        <f t="shared" si="854"/>
        <v>#N/A</v>
      </c>
      <c r="AQ4897" s="261" t="e">
        <f t="shared" si="855"/>
        <v>#N/A</v>
      </c>
      <c r="BB4897">
        <f t="shared" si="858"/>
        <v>0</v>
      </c>
      <c r="BC4897">
        <f t="shared" si="856"/>
        <v>0</v>
      </c>
      <c r="BD4897" s="28">
        <f t="shared" si="857"/>
        <v>0</v>
      </c>
    </row>
    <row r="4898" spans="37:56" x14ac:dyDescent="0.25">
      <c r="AK4898">
        <v>0</v>
      </c>
      <c r="AL4898" t="e">
        <f t="shared" si="850"/>
        <v>#N/A</v>
      </c>
      <c r="AM4898" t="e">
        <f t="shared" si="851"/>
        <v>#N/A</v>
      </c>
      <c r="AN4898" t="e">
        <f t="shared" si="852"/>
        <v>#N/A</v>
      </c>
      <c r="AO4898" s="261" t="e">
        <f t="shared" si="853"/>
        <v>#N/A</v>
      </c>
      <c r="AP4898" s="261" t="e">
        <f t="shared" si="854"/>
        <v>#N/A</v>
      </c>
      <c r="AQ4898" s="261" t="e">
        <f t="shared" si="855"/>
        <v>#N/A</v>
      </c>
      <c r="BB4898">
        <f t="shared" si="858"/>
        <v>0</v>
      </c>
      <c r="BC4898">
        <f t="shared" si="856"/>
        <v>0</v>
      </c>
      <c r="BD4898" s="28">
        <f t="shared" si="857"/>
        <v>0</v>
      </c>
    </row>
    <row r="4899" spans="37:56" x14ac:dyDescent="0.25">
      <c r="AK4899">
        <v>0</v>
      </c>
      <c r="AL4899" t="e">
        <f t="shared" si="850"/>
        <v>#N/A</v>
      </c>
      <c r="AM4899" t="e">
        <f t="shared" si="851"/>
        <v>#N/A</v>
      </c>
      <c r="AN4899" t="e">
        <f t="shared" si="852"/>
        <v>#N/A</v>
      </c>
      <c r="AO4899" s="261" t="e">
        <f t="shared" si="853"/>
        <v>#N/A</v>
      </c>
      <c r="AP4899" s="261" t="e">
        <f t="shared" si="854"/>
        <v>#N/A</v>
      </c>
      <c r="AQ4899" s="261" t="e">
        <f t="shared" si="855"/>
        <v>#N/A</v>
      </c>
      <c r="BB4899">
        <f t="shared" si="858"/>
        <v>0</v>
      </c>
      <c r="BC4899">
        <f t="shared" si="856"/>
        <v>0</v>
      </c>
      <c r="BD4899" s="28">
        <f t="shared" si="857"/>
        <v>0</v>
      </c>
    </row>
    <row r="4900" spans="37:56" x14ac:dyDescent="0.25">
      <c r="AK4900">
        <v>0</v>
      </c>
      <c r="AL4900" t="e">
        <f t="shared" si="850"/>
        <v>#N/A</v>
      </c>
      <c r="AM4900" t="e">
        <f t="shared" si="851"/>
        <v>#N/A</v>
      </c>
      <c r="AN4900" t="e">
        <f t="shared" si="852"/>
        <v>#N/A</v>
      </c>
      <c r="AO4900" s="261" t="e">
        <f t="shared" si="853"/>
        <v>#N/A</v>
      </c>
      <c r="AP4900" s="261" t="e">
        <f t="shared" si="854"/>
        <v>#N/A</v>
      </c>
      <c r="AQ4900" s="261" t="e">
        <f t="shared" si="855"/>
        <v>#N/A</v>
      </c>
      <c r="BB4900">
        <f t="shared" si="858"/>
        <v>0</v>
      </c>
      <c r="BC4900">
        <f t="shared" si="856"/>
        <v>0</v>
      </c>
      <c r="BD4900" s="28">
        <f t="shared" si="857"/>
        <v>0</v>
      </c>
    </row>
    <row r="4901" spans="37:56" x14ac:dyDescent="0.25">
      <c r="AK4901">
        <v>0</v>
      </c>
      <c r="AL4901" t="e">
        <f t="shared" si="850"/>
        <v>#N/A</v>
      </c>
      <c r="AM4901" t="e">
        <f t="shared" si="851"/>
        <v>#N/A</v>
      </c>
      <c r="AN4901" t="e">
        <f t="shared" si="852"/>
        <v>#N/A</v>
      </c>
      <c r="AO4901" s="261" t="e">
        <f t="shared" si="853"/>
        <v>#N/A</v>
      </c>
      <c r="AP4901" s="261" t="e">
        <f t="shared" si="854"/>
        <v>#N/A</v>
      </c>
      <c r="AQ4901" s="261" t="e">
        <f t="shared" si="855"/>
        <v>#N/A</v>
      </c>
      <c r="BB4901">
        <f t="shared" si="858"/>
        <v>0</v>
      </c>
      <c r="BC4901">
        <f t="shared" si="856"/>
        <v>0</v>
      </c>
      <c r="BD4901" s="28">
        <f t="shared" si="857"/>
        <v>0</v>
      </c>
    </row>
    <row r="4902" spans="37:56" x14ac:dyDescent="0.25">
      <c r="AK4902">
        <v>0</v>
      </c>
      <c r="AL4902" t="e">
        <f t="shared" si="850"/>
        <v>#N/A</v>
      </c>
      <c r="AM4902" t="e">
        <f t="shared" si="851"/>
        <v>#N/A</v>
      </c>
      <c r="AN4902" t="e">
        <f t="shared" si="852"/>
        <v>#N/A</v>
      </c>
      <c r="AO4902" s="261" t="e">
        <f t="shared" si="853"/>
        <v>#N/A</v>
      </c>
      <c r="AP4902" s="261" t="e">
        <f t="shared" si="854"/>
        <v>#N/A</v>
      </c>
      <c r="AQ4902" s="261" t="e">
        <f t="shared" si="855"/>
        <v>#N/A</v>
      </c>
      <c r="BB4902">
        <f t="shared" si="858"/>
        <v>0</v>
      </c>
      <c r="BC4902">
        <f t="shared" si="856"/>
        <v>0</v>
      </c>
      <c r="BD4902" s="28">
        <f t="shared" si="857"/>
        <v>0</v>
      </c>
    </row>
    <row r="4903" spans="37:56" x14ac:dyDescent="0.25">
      <c r="AK4903">
        <v>0</v>
      </c>
      <c r="AL4903" t="e">
        <f t="shared" si="850"/>
        <v>#N/A</v>
      </c>
      <c r="AM4903" t="e">
        <f t="shared" si="851"/>
        <v>#N/A</v>
      </c>
      <c r="AN4903" t="e">
        <f t="shared" si="852"/>
        <v>#N/A</v>
      </c>
      <c r="AO4903" s="261" t="e">
        <f t="shared" si="853"/>
        <v>#N/A</v>
      </c>
      <c r="AP4903" s="261" t="e">
        <f t="shared" si="854"/>
        <v>#N/A</v>
      </c>
      <c r="AQ4903" s="261" t="e">
        <f t="shared" si="855"/>
        <v>#N/A</v>
      </c>
      <c r="BB4903">
        <f t="shared" si="858"/>
        <v>0</v>
      </c>
      <c r="BC4903">
        <f t="shared" si="856"/>
        <v>0</v>
      </c>
      <c r="BD4903" s="28">
        <f t="shared" si="857"/>
        <v>0</v>
      </c>
    </row>
    <row r="4904" spans="37:56" x14ac:dyDescent="0.25">
      <c r="AK4904">
        <v>0</v>
      </c>
      <c r="AL4904" t="e">
        <f t="shared" si="850"/>
        <v>#N/A</v>
      </c>
      <c r="AM4904" t="e">
        <f t="shared" si="851"/>
        <v>#N/A</v>
      </c>
      <c r="AN4904" t="e">
        <f t="shared" si="852"/>
        <v>#N/A</v>
      </c>
      <c r="AO4904" s="261" t="e">
        <f t="shared" si="853"/>
        <v>#N/A</v>
      </c>
      <c r="AP4904" s="261" t="e">
        <f t="shared" si="854"/>
        <v>#N/A</v>
      </c>
      <c r="AQ4904" s="261" t="e">
        <f t="shared" si="855"/>
        <v>#N/A</v>
      </c>
      <c r="BB4904">
        <f t="shared" si="858"/>
        <v>0</v>
      </c>
      <c r="BC4904">
        <f t="shared" si="856"/>
        <v>0</v>
      </c>
      <c r="BD4904" s="28">
        <f t="shared" si="857"/>
        <v>0</v>
      </c>
    </row>
    <row r="4905" spans="37:56" x14ac:dyDescent="0.25">
      <c r="AK4905">
        <v>0</v>
      </c>
      <c r="AL4905" t="e">
        <f t="shared" si="850"/>
        <v>#N/A</v>
      </c>
      <c r="AM4905" t="e">
        <f t="shared" si="851"/>
        <v>#N/A</v>
      </c>
      <c r="AN4905" t="e">
        <f t="shared" si="852"/>
        <v>#N/A</v>
      </c>
      <c r="AO4905" s="261" t="e">
        <f t="shared" si="853"/>
        <v>#N/A</v>
      </c>
      <c r="AP4905" s="261" t="e">
        <f t="shared" si="854"/>
        <v>#N/A</v>
      </c>
      <c r="AQ4905" s="261" t="e">
        <f t="shared" si="855"/>
        <v>#N/A</v>
      </c>
      <c r="BB4905">
        <f t="shared" si="858"/>
        <v>0</v>
      </c>
      <c r="BC4905">
        <f t="shared" si="856"/>
        <v>0</v>
      </c>
      <c r="BD4905" s="28">
        <f t="shared" si="857"/>
        <v>0</v>
      </c>
    </row>
    <row r="4906" spans="37:56" x14ac:dyDescent="0.25">
      <c r="AK4906">
        <v>0</v>
      </c>
      <c r="AL4906" t="e">
        <f t="shared" si="850"/>
        <v>#N/A</v>
      </c>
      <c r="AM4906" t="e">
        <f t="shared" si="851"/>
        <v>#N/A</v>
      </c>
      <c r="AN4906" t="e">
        <f t="shared" si="852"/>
        <v>#N/A</v>
      </c>
      <c r="AO4906" s="261" t="e">
        <f t="shared" si="853"/>
        <v>#N/A</v>
      </c>
      <c r="AP4906" s="261" t="e">
        <f t="shared" si="854"/>
        <v>#N/A</v>
      </c>
      <c r="AQ4906" s="261" t="e">
        <f t="shared" si="855"/>
        <v>#N/A</v>
      </c>
      <c r="BB4906">
        <f t="shared" si="858"/>
        <v>0</v>
      </c>
      <c r="BC4906">
        <f t="shared" si="856"/>
        <v>0</v>
      </c>
      <c r="BD4906" s="28">
        <f t="shared" si="857"/>
        <v>0</v>
      </c>
    </row>
    <row r="4907" spans="37:56" x14ac:dyDescent="0.25">
      <c r="AK4907">
        <v>0</v>
      </c>
      <c r="AL4907" t="e">
        <f t="shared" si="850"/>
        <v>#N/A</v>
      </c>
      <c r="AM4907" t="e">
        <f t="shared" si="851"/>
        <v>#N/A</v>
      </c>
      <c r="AN4907" t="e">
        <f t="shared" si="852"/>
        <v>#N/A</v>
      </c>
      <c r="AO4907" s="261" t="e">
        <f t="shared" si="853"/>
        <v>#N/A</v>
      </c>
      <c r="AP4907" s="261" t="e">
        <f t="shared" si="854"/>
        <v>#N/A</v>
      </c>
      <c r="AQ4907" s="261" t="e">
        <f t="shared" si="855"/>
        <v>#N/A</v>
      </c>
      <c r="BB4907">
        <f t="shared" si="858"/>
        <v>0</v>
      </c>
      <c r="BC4907">
        <f t="shared" si="856"/>
        <v>0</v>
      </c>
      <c r="BD4907" s="28">
        <f t="shared" si="857"/>
        <v>0</v>
      </c>
    </row>
    <row r="4908" spans="37:56" x14ac:dyDescent="0.25">
      <c r="AK4908">
        <v>0</v>
      </c>
      <c r="AL4908" t="e">
        <f t="shared" si="850"/>
        <v>#N/A</v>
      </c>
      <c r="AM4908" t="e">
        <f t="shared" si="851"/>
        <v>#N/A</v>
      </c>
      <c r="AN4908" t="e">
        <f t="shared" si="852"/>
        <v>#N/A</v>
      </c>
      <c r="AO4908" s="261" t="e">
        <f t="shared" si="853"/>
        <v>#N/A</v>
      </c>
      <c r="AP4908" s="261" t="e">
        <f t="shared" si="854"/>
        <v>#N/A</v>
      </c>
      <c r="AQ4908" s="261" t="e">
        <f t="shared" si="855"/>
        <v>#N/A</v>
      </c>
      <c r="BB4908">
        <f t="shared" si="858"/>
        <v>0</v>
      </c>
      <c r="BC4908">
        <f t="shared" si="856"/>
        <v>0</v>
      </c>
      <c r="BD4908" s="28">
        <f t="shared" si="857"/>
        <v>0</v>
      </c>
    </row>
    <row r="4909" spans="37:56" x14ac:dyDescent="0.25">
      <c r="AK4909">
        <v>0</v>
      </c>
      <c r="AL4909" t="e">
        <f t="shared" si="850"/>
        <v>#N/A</v>
      </c>
      <c r="AM4909" t="e">
        <f t="shared" si="851"/>
        <v>#N/A</v>
      </c>
      <c r="AN4909" t="e">
        <f t="shared" si="852"/>
        <v>#N/A</v>
      </c>
      <c r="AO4909" s="261" t="e">
        <f t="shared" si="853"/>
        <v>#N/A</v>
      </c>
      <c r="AP4909" s="261" t="e">
        <f t="shared" si="854"/>
        <v>#N/A</v>
      </c>
      <c r="AQ4909" s="261" t="e">
        <f t="shared" si="855"/>
        <v>#N/A</v>
      </c>
      <c r="BB4909">
        <f t="shared" si="858"/>
        <v>0</v>
      </c>
      <c r="BC4909">
        <f t="shared" si="856"/>
        <v>0</v>
      </c>
      <c r="BD4909" s="28">
        <f t="shared" si="857"/>
        <v>0</v>
      </c>
    </row>
    <row r="4910" spans="37:56" x14ac:dyDescent="0.25">
      <c r="AK4910">
        <v>0</v>
      </c>
      <c r="AL4910" t="e">
        <f t="shared" si="850"/>
        <v>#N/A</v>
      </c>
      <c r="AM4910" t="e">
        <f t="shared" si="851"/>
        <v>#N/A</v>
      </c>
      <c r="AN4910" t="e">
        <f t="shared" si="852"/>
        <v>#N/A</v>
      </c>
      <c r="AO4910" s="261" t="e">
        <f t="shared" si="853"/>
        <v>#N/A</v>
      </c>
      <c r="AP4910" s="261" t="e">
        <f t="shared" si="854"/>
        <v>#N/A</v>
      </c>
      <c r="AQ4910" s="261" t="e">
        <f t="shared" si="855"/>
        <v>#N/A</v>
      </c>
      <c r="BB4910">
        <f t="shared" si="858"/>
        <v>0</v>
      </c>
      <c r="BC4910">
        <f t="shared" si="856"/>
        <v>0</v>
      </c>
      <c r="BD4910" s="28">
        <f t="shared" si="857"/>
        <v>0</v>
      </c>
    </row>
    <row r="4911" spans="37:56" x14ac:dyDescent="0.25">
      <c r="AK4911">
        <v>0</v>
      </c>
      <c r="AL4911" t="e">
        <f t="shared" si="850"/>
        <v>#N/A</v>
      </c>
      <c r="AM4911" t="e">
        <f t="shared" si="851"/>
        <v>#N/A</v>
      </c>
      <c r="AN4911" t="e">
        <f t="shared" si="852"/>
        <v>#N/A</v>
      </c>
      <c r="AO4911" s="261" t="e">
        <f t="shared" si="853"/>
        <v>#N/A</v>
      </c>
      <c r="AP4911" s="261" t="e">
        <f t="shared" si="854"/>
        <v>#N/A</v>
      </c>
      <c r="AQ4911" s="261" t="e">
        <f t="shared" si="855"/>
        <v>#N/A</v>
      </c>
      <c r="BB4911">
        <f t="shared" si="858"/>
        <v>0</v>
      </c>
      <c r="BC4911">
        <f t="shared" si="856"/>
        <v>0</v>
      </c>
      <c r="BD4911" s="28">
        <f t="shared" si="857"/>
        <v>0</v>
      </c>
    </row>
    <row r="4912" spans="37:56" x14ac:dyDescent="0.25">
      <c r="AK4912">
        <v>0</v>
      </c>
      <c r="AL4912" t="e">
        <f t="shared" si="850"/>
        <v>#N/A</v>
      </c>
      <c r="AM4912" t="e">
        <f t="shared" si="851"/>
        <v>#N/A</v>
      </c>
      <c r="AN4912" t="e">
        <f t="shared" si="852"/>
        <v>#N/A</v>
      </c>
      <c r="AO4912" s="261" t="e">
        <f t="shared" si="853"/>
        <v>#N/A</v>
      </c>
      <c r="AP4912" s="261" t="e">
        <f t="shared" si="854"/>
        <v>#N/A</v>
      </c>
      <c r="AQ4912" s="261" t="e">
        <f t="shared" si="855"/>
        <v>#N/A</v>
      </c>
      <c r="BB4912">
        <f t="shared" si="858"/>
        <v>0</v>
      </c>
      <c r="BC4912">
        <f t="shared" si="856"/>
        <v>0</v>
      </c>
      <c r="BD4912" s="28">
        <f t="shared" si="857"/>
        <v>0</v>
      </c>
    </row>
    <row r="4913" spans="37:56" x14ac:dyDescent="0.25">
      <c r="AK4913">
        <v>0</v>
      </c>
      <c r="AL4913" t="e">
        <f t="shared" si="850"/>
        <v>#N/A</v>
      </c>
      <c r="AM4913" t="e">
        <f t="shared" si="851"/>
        <v>#N/A</v>
      </c>
      <c r="AN4913" t="e">
        <f t="shared" si="852"/>
        <v>#N/A</v>
      </c>
      <c r="AO4913" s="261" t="e">
        <f t="shared" si="853"/>
        <v>#N/A</v>
      </c>
      <c r="AP4913" s="261" t="e">
        <f t="shared" si="854"/>
        <v>#N/A</v>
      </c>
      <c r="AQ4913" s="261" t="e">
        <f t="shared" si="855"/>
        <v>#N/A</v>
      </c>
      <c r="BB4913">
        <f t="shared" si="858"/>
        <v>0</v>
      </c>
      <c r="BC4913">
        <f t="shared" si="856"/>
        <v>0</v>
      </c>
      <c r="BD4913" s="28">
        <f t="shared" si="857"/>
        <v>0</v>
      </c>
    </row>
    <row r="4914" spans="37:56" x14ac:dyDescent="0.25">
      <c r="AK4914">
        <v>0</v>
      </c>
      <c r="AL4914" t="e">
        <f t="shared" si="850"/>
        <v>#N/A</v>
      </c>
      <c r="AM4914" t="e">
        <f t="shared" si="851"/>
        <v>#N/A</v>
      </c>
      <c r="AN4914" t="e">
        <f t="shared" si="852"/>
        <v>#N/A</v>
      </c>
      <c r="AO4914" s="261" t="e">
        <f t="shared" si="853"/>
        <v>#N/A</v>
      </c>
      <c r="AP4914" s="261" t="e">
        <f t="shared" si="854"/>
        <v>#N/A</v>
      </c>
      <c r="AQ4914" s="261" t="e">
        <f t="shared" si="855"/>
        <v>#N/A</v>
      </c>
      <c r="BB4914">
        <f t="shared" si="858"/>
        <v>0</v>
      </c>
      <c r="BC4914">
        <f t="shared" si="856"/>
        <v>0</v>
      </c>
      <c r="BD4914" s="28">
        <f t="shared" si="857"/>
        <v>0</v>
      </c>
    </row>
    <row r="4915" spans="37:56" x14ac:dyDescent="0.25">
      <c r="AK4915">
        <v>0</v>
      </c>
      <c r="AL4915" t="e">
        <f t="shared" si="850"/>
        <v>#N/A</v>
      </c>
      <c r="AM4915" t="e">
        <f t="shared" si="851"/>
        <v>#N/A</v>
      </c>
      <c r="AN4915" t="e">
        <f t="shared" si="852"/>
        <v>#N/A</v>
      </c>
      <c r="AO4915" s="261" t="e">
        <f t="shared" si="853"/>
        <v>#N/A</v>
      </c>
      <c r="AP4915" s="261" t="e">
        <f t="shared" si="854"/>
        <v>#N/A</v>
      </c>
      <c r="AQ4915" s="261" t="e">
        <f t="shared" si="855"/>
        <v>#N/A</v>
      </c>
      <c r="BB4915">
        <f t="shared" si="858"/>
        <v>0</v>
      </c>
      <c r="BC4915">
        <f t="shared" si="856"/>
        <v>0</v>
      </c>
      <c r="BD4915" s="28">
        <f t="shared" si="857"/>
        <v>0</v>
      </c>
    </row>
    <row r="4916" spans="37:56" x14ac:dyDescent="0.25">
      <c r="AK4916">
        <v>0</v>
      </c>
      <c r="AL4916" t="e">
        <f t="shared" si="850"/>
        <v>#N/A</v>
      </c>
      <c r="AM4916" t="e">
        <f t="shared" si="851"/>
        <v>#N/A</v>
      </c>
      <c r="AN4916" t="e">
        <f t="shared" si="852"/>
        <v>#N/A</v>
      </c>
      <c r="AO4916" s="261" t="e">
        <f t="shared" si="853"/>
        <v>#N/A</v>
      </c>
      <c r="AP4916" s="261" t="e">
        <f t="shared" si="854"/>
        <v>#N/A</v>
      </c>
      <c r="AQ4916" s="261" t="e">
        <f t="shared" si="855"/>
        <v>#N/A</v>
      </c>
      <c r="BB4916">
        <f t="shared" si="858"/>
        <v>0</v>
      </c>
      <c r="BC4916">
        <f t="shared" si="856"/>
        <v>0</v>
      </c>
      <c r="BD4916" s="28">
        <f t="shared" si="857"/>
        <v>0</v>
      </c>
    </row>
    <row r="4917" spans="37:56" x14ac:dyDescent="0.25">
      <c r="AK4917">
        <v>0</v>
      </c>
      <c r="AL4917" t="e">
        <f t="shared" si="850"/>
        <v>#N/A</v>
      </c>
      <c r="AM4917" t="e">
        <f t="shared" si="851"/>
        <v>#N/A</v>
      </c>
      <c r="AN4917" t="e">
        <f t="shared" si="852"/>
        <v>#N/A</v>
      </c>
      <c r="AO4917" s="261" t="e">
        <f t="shared" si="853"/>
        <v>#N/A</v>
      </c>
      <c r="AP4917" s="261" t="e">
        <f t="shared" si="854"/>
        <v>#N/A</v>
      </c>
      <c r="AQ4917" s="261" t="e">
        <f t="shared" si="855"/>
        <v>#N/A</v>
      </c>
      <c r="BB4917">
        <f t="shared" si="858"/>
        <v>0</v>
      </c>
      <c r="BC4917">
        <f t="shared" si="856"/>
        <v>0</v>
      </c>
      <c r="BD4917" s="28">
        <f t="shared" si="857"/>
        <v>0</v>
      </c>
    </row>
    <row r="4918" spans="37:56" x14ac:dyDescent="0.25">
      <c r="AK4918">
        <v>0</v>
      </c>
      <c r="AL4918" t="e">
        <f t="shared" si="850"/>
        <v>#N/A</v>
      </c>
      <c r="AM4918" t="e">
        <f t="shared" si="851"/>
        <v>#N/A</v>
      </c>
      <c r="AN4918" t="e">
        <f t="shared" si="852"/>
        <v>#N/A</v>
      </c>
      <c r="AO4918" s="261" t="e">
        <f t="shared" si="853"/>
        <v>#N/A</v>
      </c>
      <c r="AP4918" s="261" t="e">
        <f t="shared" si="854"/>
        <v>#N/A</v>
      </c>
      <c r="AQ4918" s="261" t="e">
        <f t="shared" si="855"/>
        <v>#N/A</v>
      </c>
      <c r="BB4918">
        <f t="shared" si="858"/>
        <v>0</v>
      </c>
      <c r="BC4918">
        <f t="shared" si="856"/>
        <v>0</v>
      </c>
      <c r="BD4918" s="28">
        <f t="shared" si="857"/>
        <v>0</v>
      </c>
    </row>
    <row r="4919" spans="37:56" x14ac:dyDescent="0.25">
      <c r="AK4919">
        <v>0</v>
      </c>
      <c r="AL4919" t="e">
        <f t="shared" si="850"/>
        <v>#N/A</v>
      </c>
      <c r="AM4919" t="e">
        <f t="shared" si="851"/>
        <v>#N/A</v>
      </c>
      <c r="AN4919" t="e">
        <f t="shared" si="852"/>
        <v>#N/A</v>
      </c>
      <c r="AO4919" s="261" t="e">
        <f t="shared" si="853"/>
        <v>#N/A</v>
      </c>
      <c r="AP4919" s="261" t="e">
        <f t="shared" si="854"/>
        <v>#N/A</v>
      </c>
      <c r="AQ4919" s="261" t="e">
        <f t="shared" si="855"/>
        <v>#N/A</v>
      </c>
      <c r="BB4919">
        <f t="shared" si="858"/>
        <v>0</v>
      </c>
      <c r="BC4919">
        <f t="shared" si="856"/>
        <v>0</v>
      </c>
      <c r="BD4919" s="28">
        <f t="shared" si="857"/>
        <v>0</v>
      </c>
    </row>
    <row r="4920" spans="37:56" x14ac:dyDescent="0.25">
      <c r="AK4920">
        <v>0</v>
      </c>
      <c r="AL4920" t="e">
        <f t="shared" si="850"/>
        <v>#N/A</v>
      </c>
      <c r="AM4920" t="e">
        <f t="shared" si="851"/>
        <v>#N/A</v>
      </c>
      <c r="AN4920" t="e">
        <f t="shared" si="852"/>
        <v>#N/A</v>
      </c>
      <c r="AO4920" s="261" t="e">
        <f t="shared" si="853"/>
        <v>#N/A</v>
      </c>
      <c r="AP4920" s="261" t="e">
        <f t="shared" si="854"/>
        <v>#N/A</v>
      </c>
      <c r="AQ4920" s="261" t="e">
        <f t="shared" si="855"/>
        <v>#N/A</v>
      </c>
      <c r="BB4920">
        <f t="shared" si="858"/>
        <v>0</v>
      </c>
      <c r="BC4920">
        <f t="shared" si="856"/>
        <v>0</v>
      </c>
      <c r="BD4920" s="28">
        <f t="shared" si="857"/>
        <v>0</v>
      </c>
    </row>
    <row r="4921" spans="37:56" x14ac:dyDescent="0.25">
      <c r="AK4921">
        <v>0</v>
      </c>
      <c r="AL4921" t="e">
        <f t="shared" si="850"/>
        <v>#N/A</v>
      </c>
      <c r="AM4921" t="e">
        <f t="shared" si="851"/>
        <v>#N/A</v>
      </c>
      <c r="AN4921" t="e">
        <f t="shared" si="852"/>
        <v>#N/A</v>
      </c>
      <c r="AO4921" s="261" t="e">
        <f t="shared" si="853"/>
        <v>#N/A</v>
      </c>
      <c r="AP4921" s="261" t="e">
        <f t="shared" si="854"/>
        <v>#N/A</v>
      </c>
      <c r="AQ4921" s="261" t="e">
        <f t="shared" si="855"/>
        <v>#N/A</v>
      </c>
      <c r="BB4921">
        <f t="shared" si="858"/>
        <v>0</v>
      </c>
      <c r="BC4921">
        <f t="shared" si="856"/>
        <v>0</v>
      </c>
      <c r="BD4921" s="28">
        <f t="shared" si="857"/>
        <v>0</v>
      </c>
    </row>
    <row r="4922" spans="37:56" x14ac:dyDescent="0.25">
      <c r="AK4922">
        <v>0</v>
      </c>
      <c r="AL4922" t="e">
        <f t="shared" si="850"/>
        <v>#N/A</v>
      </c>
      <c r="AM4922" t="e">
        <f t="shared" si="851"/>
        <v>#N/A</v>
      </c>
      <c r="AN4922" t="e">
        <f t="shared" si="852"/>
        <v>#N/A</v>
      </c>
      <c r="AO4922" s="261" t="e">
        <f t="shared" si="853"/>
        <v>#N/A</v>
      </c>
      <c r="AP4922" s="261" t="e">
        <f t="shared" si="854"/>
        <v>#N/A</v>
      </c>
      <c r="AQ4922" s="261" t="e">
        <f t="shared" si="855"/>
        <v>#N/A</v>
      </c>
      <c r="BB4922">
        <f t="shared" si="858"/>
        <v>0</v>
      </c>
      <c r="BC4922">
        <f t="shared" si="856"/>
        <v>0</v>
      </c>
      <c r="BD4922" s="28">
        <f t="shared" si="857"/>
        <v>0</v>
      </c>
    </row>
    <row r="4923" spans="37:56" x14ac:dyDescent="0.25">
      <c r="AK4923">
        <v>0</v>
      </c>
      <c r="AL4923" t="e">
        <f t="shared" si="850"/>
        <v>#N/A</v>
      </c>
      <c r="AM4923" t="e">
        <f t="shared" si="851"/>
        <v>#N/A</v>
      </c>
      <c r="AN4923" t="e">
        <f t="shared" si="852"/>
        <v>#N/A</v>
      </c>
      <c r="AO4923" s="261" t="e">
        <f t="shared" si="853"/>
        <v>#N/A</v>
      </c>
      <c r="AP4923" s="261" t="e">
        <f t="shared" si="854"/>
        <v>#N/A</v>
      </c>
      <c r="AQ4923" s="261" t="e">
        <f t="shared" si="855"/>
        <v>#N/A</v>
      </c>
      <c r="BB4923">
        <f t="shared" si="858"/>
        <v>0</v>
      </c>
      <c r="BC4923">
        <f t="shared" si="856"/>
        <v>0</v>
      </c>
      <c r="BD4923" s="28">
        <f t="shared" si="857"/>
        <v>0</v>
      </c>
    </row>
    <row r="4924" spans="37:56" x14ac:dyDescent="0.25">
      <c r="AK4924">
        <v>0</v>
      </c>
      <c r="AL4924" t="e">
        <f t="shared" si="850"/>
        <v>#N/A</v>
      </c>
      <c r="AM4924" t="e">
        <f t="shared" si="851"/>
        <v>#N/A</v>
      </c>
      <c r="AN4924" t="e">
        <f t="shared" si="852"/>
        <v>#N/A</v>
      </c>
      <c r="AO4924" s="261" t="e">
        <f t="shared" si="853"/>
        <v>#N/A</v>
      </c>
      <c r="AP4924" s="261" t="e">
        <f t="shared" si="854"/>
        <v>#N/A</v>
      </c>
      <c r="AQ4924" s="261" t="e">
        <f t="shared" si="855"/>
        <v>#N/A</v>
      </c>
      <c r="BB4924">
        <f t="shared" si="858"/>
        <v>0</v>
      </c>
      <c r="BC4924">
        <f t="shared" si="856"/>
        <v>0</v>
      </c>
      <c r="BD4924" s="28">
        <f t="shared" si="857"/>
        <v>0</v>
      </c>
    </row>
    <row r="4925" spans="37:56" x14ac:dyDescent="0.25">
      <c r="AK4925">
        <v>0</v>
      </c>
      <c r="AL4925" t="e">
        <f t="shared" si="850"/>
        <v>#N/A</v>
      </c>
      <c r="AM4925" t="e">
        <f t="shared" si="851"/>
        <v>#N/A</v>
      </c>
      <c r="AN4925" t="e">
        <f t="shared" si="852"/>
        <v>#N/A</v>
      </c>
      <c r="AO4925" s="261" t="e">
        <f t="shared" si="853"/>
        <v>#N/A</v>
      </c>
      <c r="AP4925" s="261" t="e">
        <f t="shared" si="854"/>
        <v>#N/A</v>
      </c>
      <c r="AQ4925" s="261" t="e">
        <f t="shared" si="855"/>
        <v>#N/A</v>
      </c>
      <c r="BB4925">
        <f t="shared" si="858"/>
        <v>0</v>
      </c>
      <c r="BC4925">
        <f t="shared" si="856"/>
        <v>0</v>
      </c>
      <c r="BD4925" s="28">
        <f t="shared" si="857"/>
        <v>0</v>
      </c>
    </row>
    <row r="4926" spans="37:56" x14ac:dyDescent="0.25">
      <c r="AK4926">
        <v>0</v>
      </c>
      <c r="AL4926" t="e">
        <f t="shared" si="850"/>
        <v>#N/A</v>
      </c>
      <c r="AM4926" t="e">
        <f t="shared" si="851"/>
        <v>#N/A</v>
      </c>
      <c r="AN4926" t="e">
        <f t="shared" si="852"/>
        <v>#N/A</v>
      </c>
      <c r="AO4926" s="261" t="e">
        <f t="shared" si="853"/>
        <v>#N/A</v>
      </c>
      <c r="AP4926" s="261" t="e">
        <f t="shared" si="854"/>
        <v>#N/A</v>
      </c>
      <c r="AQ4926" s="261" t="e">
        <f t="shared" si="855"/>
        <v>#N/A</v>
      </c>
      <c r="BB4926">
        <f t="shared" si="858"/>
        <v>0</v>
      </c>
      <c r="BC4926">
        <f t="shared" si="856"/>
        <v>0</v>
      </c>
      <c r="BD4926" s="28">
        <f t="shared" si="857"/>
        <v>0</v>
      </c>
    </row>
    <row r="4927" spans="37:56" x14ac:dyDescent="0.25">
      <c r="AK4927">
        <v>0</v>
      </c>
      <c r="AL4927" t="e">
        <f t="shared" si="850"/>
        <v>#N/A</v>
      </c>
      <c r="AM4927" t="e">
        <f t="shared" si="851"/>
        <v>#N/A</v>
      </c>
      <c r="AN4927" t="e">
        <f t="shared" si="852"/>
        <v>#N/A</v>
      </c>
      <c r="AO4927" s="261" t="e">
        <f t="shared" si="853"/>
        <v>#N/A</v>
      </c>
      <c r="AP4927" s="261" t="e">
        <f t="shared" si="854"/>
        <v>#N/A</v>
      </c>
      <c r="AQ4927" s="261" t="e">
        <f t="shared" si="855"/>
        <v>#N/A</v>
      </c>
      <c r="BB4927">
        <f t="shared" si="858"/>
        <v>0</v>
      </c>
      <c r="BC4927">
        <f t="shared" si="856"/>
        <v>0</v>
      </c>
      <c r="BD4927" s="28">
        <f t="shared" si="857"/>
        <v>0</v>
      </c>
    </row>
    <row r="4928" spans="37:56" x14ac:dyDescent="0.25">
      <c r="AK4928">
        <v>0</v>
      </c>
      <c r="AL4928" t="e">
        <f t="shared" si="850"/>
        <v>#N/A</v>
      </c>
      <c r="AM4928" t="e">
        <f t="shared" si="851"/>
        <v>#N/A</v>
      </c>
      <c r="AN4928" t="e">
        <f t="shared" si="852"/>
        <v>#N/A</v>
      </c>
      <c r="AO4928" s="261" t="e">
        <f t="shared" si="853"/>
        <v>#N/A</v>
      </c>
      <c r="AP4928" s="261" t="e">
        <f t="shared" si="854"/>
        <v>#N/A</v>
      </c>
      <c r="AQ4928" s="261" t="e">
        <f t="shared" si="855"/>
        <v>#N/A</v>
      </c>
      <c r="BB4928">
        <f t="shared" si="858"/>
        <v>0</v>
      </c>
      <c r="BC4928">
        <f t="shared" si="856"/>
        <v>0</v>
      </c>
      <c r="BD4928" s="28">
        <f t="shared" si="857"/>
        <v>0</v>
      </c>
    </row>
    <row r="4929" spans="37:56" x14ac:dyDescent="0.25">
      <c r="AK4929">
        <v>0</v>
      </c>
      <c r="AL4929" t="e">
        <f t="shared" si="850"/>
        <v>#N/A</v>
      </c>
      <c r="AM4929" t="e">
        <f t="shared" si="851"/>
        <v>#N/A</v>
      </c>
      <c r="AN4929" t="e">
        <f t="shared" si="852"/>
        <v>#N/A</v>
      </c>
      <c r="AO4929" s="261" t="e">
        <f t="shared" si="853"/>
        <v>#N/A</v>
      </c>
      <c r="AP4929" s="261" t="e">
        <f t="shared" si="854"/>
        <v>#N/A</v>
      </c>
      <c r="AQ4929" s="261" t="e">
        <f t="shared" si="855"/>
        <v>#N/A</v>
      </c>
      <c r="BB4929">
        <f t="shared" si="858"/>
        <v>0</v>
      </c>
      <c r="BC4929">
        <f t="shared" si="856"/>
        <v>0</v>
      </c>
      <c r="BD4929" s="28">
        <f t="shared" si="857"/>
        <v>0</v>
      </c>
    </row>
    <row r="4930" spans="37:56" x14ac:dyDescent="0.25">
      <c r="AK4930">
        <v>0</v>
      </c>
      <c r="AL4930" t="e">
        <f t="shared" si="850"/>
        <v>#N/A</v>
      </c>
      <c r="AM4930" t="e">
        <f t="shared" si="851"/>
        <v>#N/A</v>
      </c>
      <c r="AN4930" t="e">
        <f t="shared" si="852"/>
        <v>#N/A</v>
      </c>
      <c r="AO4930" s="261" t="e">
        <f t="shared" si="853"/>
        <v>#N/A</v>
      </c>
      <c r="AP4930" s="261" t="e">
        <f t="shared" si="854"/>
        <v>#N/A</v>
      </c>
      <c r="AQ4930" s="261" t="e">
        <f t="shared" si="855"/>
        <v>#N/A</v>
      </c>
      <c r="BB4930">
        <f t="shared" si="858"/>
        <v>0</v>
      </c>
      <c r="BC4930">
        <f t="shared" si="856"/>
        <v>0</v>
      </c>
      <c r="BD4930" s="28">
        <f t="shared" si="857"/>
        <v>0</v>
      </c>
    </row>
    <row r="4931" spans="37:56" x14ac:dyDescent="0.25">
      <c r="AK4931">
        <v>0</v>
      </c>
      <c r="AL4931" t="e">
        <f t="shared" ref="AL4931:AL4994" si="859">_xlfn.XLOOKUP(AK4931,A:A,F:F)</f>
        <v>#N/A</v>
      </c>
      <c r="AM4931" t="e">
        <f t="shared" ref="AM4931:AM4994" si="860">_xlfn.XLOOKUP(AK4931,A:A,J:J)</f>
        <v>#N/A</v>
      </c>
      <c r="AN4931" t="e">
        <f t="shared" ref="AN4931:AN4994" si="861">_xlfn.XLOOKUP(AK4931,A:A,M:M)+_xlfn.XLOOKUP(AK4931,A:A,N:N)</f>
        <v>#N/A</v>
      </c>
      <c r="AO4931" s="261" t="e">
        <f t="shared" ref="AO4931:AO4994" si="862">_xlfn.XLOOKUP(AK4931,A:A,AG:AG)</f>
        <v>#N/A</v>
      </c>
      <c r="AP4931" s="261" t="e">
        <f t="shared" ref="AP4931:AP4994" si="863">_xlfn.XLOOKUP(AK4931,A:A,AD:AD)</f>
        <v>#N/A</v>
      </c>
      <c r="AQ4931" s="261" t="e">
        <f t="shared" ref="AQ4931:AQ4994" si="864">_xlfn.XLOOKUP(AK4931,A:A,AE:AE)</f>
        <v>#N/A</v>
      </c>
      <c r="BB4931">
        <f t="shared" si="858"/>
        <v>0</v>
      </c>
      <c r="BC4931">
        <f t="shared" ref="BC4931:BC4994" si="865">_xlfn.XLOOKUP(BA4931,A:A,J:J)</f>
        <v>0</v>
      </c>
      <c r="BD4931" s="28">
        <f t="shared" ref="BD4931:BD4994" si="866">_xlfn.XLOOKUP(BA4931,A:A,M:M)+_xlfn.XLOOKUP(BA4931,A:A,N:N)</f>
        <v>0</v>
      </c>
    </row>
    <row r="4932" spans="37:56" x14ac:dyDescent="0.25">
      <c r="AK4932">
        <v>0</v>
      </c>
      <c r="AL4932" t="e">
        <f t="shared" si="859"/>
        <v>#N/A</v>
      </c>
      <c r="AM4932" t="e">
        <f t="shared" si="860"/>
        <v>#N/A</v>
      </c>
      <c r="AN4932" t="e">
        <f t="shared" si="861"/>
        <v>#N/A</v>
      </c>
      <c r="AO4932" s="261" t="e">
        <f t="shared" si="862"/>
        <v>#N/A</v>
      </c>
      <c r="AP4932" s="261" t="e">
        <f t="shared" si="863"/>
        <v>#N/A</v>
      </c>
      <c r="AQ4932" s="261" t="e">
        <f t="shared" si="864"/>
        <v>#N/A</v>
      </c>
      <c r="BB4932">
        <f t="shared" si="858"/>
        <v>0</v>
      </c>
      <c r="BC4932">
        <f t="shared" si="865"/>
        <v>0</v>
      </c>
      <c r="BD4932" s="28">
        <f t="shared" si="866"/>
        <v>0</v>
      </c>
    </row>
    <row r="4933" spans="37:56" x14ac:dyDescent="0.25">
      <c r="AK4933">
        <v>0</v>
      </c>
      <c r="AL4933" t="e">
        <f t="shared" si="859"/>
        <v>#N/A</v>
      </c>
      <c r="AM4933" t="e">
        <f t="shared" si="860"/>
        <v>#N/A</v>
      </c>
      <c r="AN4933" t="e">
        <f t="shared" si="861"/>
        <v>#N/A</v>
      </c>
      <c r="AO4933" s="261" t="e">
        <f t="shared" si="862"/>
        <v>#N/A</v>
      </c>
      <c r="AP4933" s="261" t="e">
        <f t="shared" si="863"/>
        <v>#N/A</v>
      </c>
      <c r="AQ4933" s="261" t="e">
        <f t="shared" si="864"/>
        <v>#N/A</v>
      </c>
      <c r="BB4933">
        <f t="shared" si="858"/>
        <v>0</v>
      </c>
      <c r="BC4933">
        <f t="shared" si="865"/>
        <v>0</v>
      </c>
      <c r="BD4933" s="28">
        <f t="shared" si="866"/>
        <v>0</v>
      </c>
    </row>
    <row r="4934" spans="37:56" x14ac:dyDescent="0.25">
      <c r="AK4934">
        <v>0</v>
      </c>
      <c r="AL4934" t="e">
        <f t="shared" si="859"/>
        <v>#N/A</v>
      </c>
      <c r="AM4934" t="e">
        <f t="shared" si="860"/>
        <v>#N/A</v>
      </c>
      <c r="AN4934" t="e">
        <f t="shared" si="861"/>
        <v>#N/A</v>
      </c>
      <c r="AO4934" s="261" t="e">
        <f t="shared" si="862"/>
        <v>#N/A</v>
      </c>
      <c r="AP4934" s="261" t="e">
        <f t="shared" si="863"/>
        <v>#N/A</v>
      </c>
      <c r="AQ4934" s="261" t="e">
        <f t="shared" si="864"/>
        <v>#N/A</v>
      </c>
      <c r="BB4934">
        <f t="shared" ref="BB4934:BB4997" si="867">_xlfn.XLOOKUP(BA4934,A:A,E:E)</f>
        <v>0</v>
      </c>
      <c r="BC4934">
        <f t="shared" si="865"/>
        <v>0</v>
      </c>
      <c r="BD4934" s="28">
        <f t="shared" si="866"/>
        <v>0</v>
      </c>
    </row>
    <row r="4935" spans="37:56" x14ac:dyDescent="0.25">
      <c r="AK4935">
        <v>0</v>
      </c>
      <c r="AL4935" t="e">
        <f t="shared" si="859"/>
        <v>#N/A</v>
      </c>
      <c r="AM4935" t="e">
        <f t="shared" si="860"/>
        <v>#N/A</v>
      </c>
      <c r="AN4935" t="e">
        <f t="shared" si="861"/>
        <v>#N/A</v>
      </c>
      <c r="AO4935" s="261" t="e">
        <f t="shared" si="862"/>
        <v>#N/A</v>
      </c>
      <c r="AP4935" s="261" t="e">
        <f t="shared" si="863"/>
        <v>#N/A</v>
      </c>
      <c r="AQ4935" s="261" t="e">
        <f t="shared" si="864"/>
        <v>#N/A</v>
      </c>
      <c r="BB4935">
        <f t="shared" si="867"/>
        <v>0</v>
      </c>
      <c r="BC4935">
        <f t="shared" si="865"/>
        <v>0</v>
      </c>
      <c r="BD4935" s="28">
        <f t="shared" si="866"/>
        <v>0</v>
      </c>
    </row>
    <row r="4936" spans="37:56" x14ac:dyDescent="0.25">
      <c r="AK4936">
        <v>0</v>
      </c>
      <c r="AL4936" t="e">
        <f t="shared" si="859"/>
        <v>#N/A</v>
      </c>
      <c r="AM4936" t="e">
        <f t="shared" si="860"/>
        <v>#N/A</v>
      </c>
      <c r="AN4936" t="e">
        <f t="shared" si="861"/>
        <v>#N/A</v>
      </c>
      <c r="AO4936" s="261" t="e">
        <f t="shared" si="862"/>
        <v>#N/A</v>
      </c>
      <c r="AP4936" s="261" t="e">
        <f t="shared" si="863"/>
        <v>#N/A</v>
      </c>
      <c r="AQ4936" s="261" t="e">
        <f t="shared" si="864"/>
        <v>#N/A</v>
      </c>
      <c r="BB4936">
        <f t="shared" si="867"/>
        <v>0</v>
      </c>
      <c r="BC4936">
        <f t="shared" si="865"/>
        <v>0</v>
      </c>
      <c r="BD4936" s="28">
        <f t="shared" si="866"/>
        <v>0</v>
      </c>
    </row>
    <row r="4937" spans="37:56" x14ac:dyDescent="0.25">
      <c r="AK4937">
        <v>0</v>
      </c>
      <c r="AL4937" t="e">
        <f t="shared" si="859"/>
        <v>#N/A</v>
      </c>
      <c r="AM4937" t="e">
        <f t="shared" si="860"/>
        <v>#N/A</v>
      </c>
      <c r="AN4937" t="e">
        <f t="shared" si="861"/>
        <v>#N/A</v>
      </c>
      <c r="AO4937" s="261" t="e">
        <f t="shared" si="862"/>
        <v>#N/A</v>
      </c>
      <c r="AP4937" s="261" t="e">
        <f t="shared" si="863"/>
        <v>#N/A</v>
      </c>
      <c r="AQ4937" s="261" t="e">
        <f t="shared" si="864"/>
        <v>#N/A</v>
      </c>
      <c r="BB4937">
        <f t="shared" si="867"/>
        <v>0</v>
      </c>
      <c r="BC4937">
        <f t="shared" si="865"/>
        <v>0</v>
      </c>
      <c r="BD4937" s="28">
        <f t="shared" si="866"/>
        <v>0</v>
      </c>
    </row>
    <row r="4938" spans="37:56" x14ac:dyDescent="0.25">
      <c r="AK4938">
        <v>0</v>
      </c>
      <c r="AL4938" t="e">
        <f t="shared" si="859"/>
        <v>#N/A</v>
      </c>
      <c r="AM4938" t="e">
        <f t="shared" si="860"/>
        <v>#N/A</v>
      </c>
      <c r="AN4938" t="e">
        <f t="shared" si="861"/>
        <v>#N/A</v>
      </c>
      <c r="AO4938" s="261" t="e">
        <f t="shared" si="862"/>
        <v>#N/A</v>
      </c>
      <c r="AP4938" s="261" t="e">
        <f t="shared" si="863"/>
        <v>#N/A</v>
      </c>
      <c r="AQ4938" s="261" t="e">
        <f t="shared" si="864"/>
        <v>#N/A</v>
      </c>
      <c r="BB4938">
        <f t="shared" si="867"/>
        <v>0</v>
      </c>
      <c r="BC4938">
        <f t="shared" si="865"/>
        <v>0</v>
      </c>
      <c r="BD4938" s="28">
        <f t="shared" si="866"/>
        <v>0</v>
      </c>
    </row>
    <row r="4939" spans="37:56" x14ac:dyDescent="0.25">
      <c r="AK4939">
        <v>0</v>
      </c>
      <c r="AL4939" t="e">
        <f t="shared" si="859"/>
        <v>#N/A</v>
      </c>
      <c r="AM4939" t="e">
        <f t="shared" si="860"/>
        <v>#N/A</v>
      </c>
      <c r="AN4939" t="e">
        <f t="shared" si="861"/>
        <v>#N/A</v>
      </c>
      <c r="AO4939" s="261" t="e">
        <f t="shared" si="862"/>
        <v>#N/A</v>
      </c>
      <c r="AP4939" s="261" t="e">
        <f t="shared" si="863"/>
        <v>#N/A</v>
      </c>
      <c r="AQ4939" s="261" t="e">
        <f t="shared" si="864"/>
        <v>#N/A</v>
      </c>
      <c r="BB4939">
        <f t="shared" si="867"/>
        <v>0</v>
      </c>
      <c r="BC4939">
        <f t="shared" si="865"/>
        <v>0</v>
      </c>
      <c r="BD4939" s="28">
        <f t="shared" si="866"/>
        <v>0</v>
      </c>
    </row>
    <row r="4940" spans="37:56" x14ac:dyDescent="0.25">
      <c r="AK4940">
        <v>0</v>
      </c>
      <c r="AL4940" t="e">
        <f t="shared" si="859"/>
        <v>#N/A</v>
      </c>
      <c r="AM4940" t="e">
        <f t="shared" si="860"/>
        <v>#N/A</v>
      </c>
      <c r="AN4940" t="e">
        <f t="shared" si="861"/>
        <v>#N/A</v>
      </c>
      <c r="AO4940" s="261" t="e">
        <f t="shared" si="862"/>
        <v>#N/A</v>
      </c>
      <c r="AP4940" s="261" t="e">
        <f t="shared" si="863"/>
        <v>#N/A</v>
      </c>
      <c r="AQ4940" s="261" t="e">
        <f t="shared" si="864"/>
        <v>#N/A</v>
      </c>
      <c r="BB4940">
        <f t="shared" si="867"/>
        <v>0</v>
      </c>
      <c r="BC4940">
        <f t="shared" si="865"/>
        <v>0</v>
      </c>
      <c r="BD4940" s="28">
        <f t="shared" si="866"/>
        <v>0</v>
      </c>
    </row>
    <row r="4941" spans="37:56" x14ac:dyDescent="0.25">
      <c r="AK4941">
        <v>0</v>
      </c>
      <c r="AL4941" t="e">
        <f t="shared" si="859"/>
        <v>#N/A</v>
      </c>
      <c r="AM4941" t="e">
        <f t="shared" si="860"/>
        <v>#N/A</v>
      </c>
      <c r="AN4941" t="e">
        <f t="shared" si="861"/>
        <v>#N/A</v>
      </c>
      <c r="AO4941" s="261" t="e">
        <f t="shared" si="862"/>
        <v>#N/A</v>
      </c>
      <c r="AP4941" s="261" t="e">
        <f t="shared" si="863"/>
        <v>#N/A</v>
      </c>
      <c r="AQ4941" s="261" t="e">
        <f t="shared" si="864"/>
        <v>#N/A</v>
      </c>
      <c r="BB4941">
        <f t="shared" si="867"/>
        <v>0</v>
      </c>
      <c r="BC4941">
        <f t="shared" si="865"/>
        <v>0</v>
      </c>
      <c r="BD4941" s="28">
        <f t="shared" si="866"/>
        <v>0</v>
      </c>
    </row>
    <row r="4942" spans="37:56" x14ac:dyDescent="0.25">
      <c r="AK4942">
        <v>0</v>
      </c>
      <c r="AL4942" t="e">
        <f t="shared" si="859"/>
        <v>#N/A</v>
      </c>
      <c r="AM4942" t="e">
        <f t="shared" si="860"/>
        <v>#N/A</v>
      </c>
      <c r="AN4942" t="e">
        <f t="shared" si="861"/>
        <v>#N/A</v>
      </c>
      <c r="AO4942" s="261" t="e">
        <f t="shared" si="862"/>
        <v>#N/A</v>
      </c>
      <c r="AP4942" s="261" t="e">
        <f t="shared" si="863"/>
        <v>#N/A</v>
      </c>
      <c r="AQ4942" s="261" t="e">
        <f t="shared" si="864"/>
        <v>#N/A</v>
      </c>
      <c r="BB4942">
        <f t="shared" si="867"/>
        <v>0</v>
      </c>
      <c r="BC4942">
        <f t="shared" si="865"/>
        <v>0</v>
      </c>
      <c r="BD4942" s="28">
        <f t="shared" si="866"/>
        <v>0</v>
      </c>
    </row>
    <row r="4943" spans="37:56" x14ac:dyDescent="0.25">
      <c r="AK4943">
        <v>0</v>
      </c>
      <c r="AL4943" t="e">
        <f t="shared" si="859"/>
        <v>#N/A</v>
      </c>
      <c r="AM4943" t="e">
        <f t="shared" si="860"/>
        <v>#N/A</v>
      </c>
      <c r="AN4943" t="e">
        <f t="shared" si="861"/>
        <v>#N/A</v>
      </c>
      <c r="AO4943" s="261" t="e">
        <f t="shared" si="862"/>
        <v>#N/A</v>
      </c>
      <c r="AP4943" s="261" t="e">
        <f t="shared" si="863"/>
        <v>#N/A</v>
      </c>
      <c r="AQ4943" s="261" t="e">
        <f t="shared" si="864"/>
        <v>#N/A</v>
      </c>
      <c r="BB4943">
        <f t="shared" si="867"/>
        <v>0</v>
      </c>
      <c r="BC4943">
        <f t="shared" si="865"/>
        <v>0</v>
      </c>
      <c r="BD4943" s="28">
        <f t="shared" si="866"/>
        <v>0</v>
      </c>
    </row>
    <row r="4944" spans="37:56" x14ac:dyDescent="0.25">
      <c r="AK4944">
        <v>0</v>
      </c>
      <c r="AL4944" t="e">
        <f t="shared" si="859"/>
        <v>#N/A</v>
      </c>
      <c r="AM4944" t="e">
        <f t="shared" si="860"/>
        <v>#N/A</v>
      </c>
      <c r="AN4944" t="e">
        <f t="shared" si="861"/>
        <v>#N/A</v>
      </c>
      <c r="AO4944" s="261" t="e">
        <f t="shared" si="862"/>
        <v>#N/A</v>
      </c>
      <c r="AP4944" s="261" t="e">
        <f t="shared" si="863"/>
        <v>#N/A</v>
      </c>
      <c r="AQ4944" s="261" t="e">
        <f t="shared" si="864"/>
        <v>#N/A</v>
      </c>
      <c r="BB4944">
        <f t="shared" si="867"/>
        <v>0</v>
      </c>
      <c r="BC4944">
        <f t="shared" si="865"/>
        <v>0</v>
      </c>
      <c r="BD4944" s="28">
        <f t="shared" si="866"/>
        <v>0</v>
      </c>
    </row>
    <row r="4945" spans="37:56" x14ac:dyDescent="0.25">
      <c r="AK4945">
        <v>0</v>
      </c>
      <c r="AL4945" t="e">
        <f t="shared" si="859"/>
        <v>#N/A</v>
      </c>
      <c r="AM4945" t="e">
        <f t="shared" si="860"/>
        <v>#N/A</v>
      </c>
      <c r="AN4945" t="e">
        <f t="shared" si="861"/>
        <v>#N/A</v>
      </c>
      <c r="AO4945" s="261" t="e">
        <f t="shared" si="862"/>
        <v>#N/A</v>
      </c>
      <c r="AP4945" s="261" t="e">
        <f t="shared" si="863"/>
        <v>#N/A</v>
      </c>
      <c r="AQ4945" s="261" t="e">
        <f t="shared" si="864"/>
        <v>#N/A</v>
      </c>
      <c r="BB4945">
        <f t="shared" si="867"/>
        <v>0</v>
      </c>
      <c r="BC4945">
        <f t="shared" si="865"/>
        <v>0</v>
      </c>
      <c r="BD4945" s="28">
        <f t="shared" si="866"/>
        <v>0</v>
      </c>
    </row>
    <row r="4946" spans="37:56" x14ac:dyDescent="0.25">
      <c r="AK4946">
        <v>0</v>
      </c>
      <c r="AL4946" t="e">
        <f t="shared" si="859"/>
        <v>#N/A</v>
      </c>
      <c r="AM4946" t="e">
        <f t="shared" si="860"/>
        <v>#N/A</v>
      </c>
      <c r="AN4946" t="e">
        <f t="shared" si="861"/>
        <v>#N/A</v>
      </c>
      <c r="AO4946" s="261" t="e">
        <f t="shared" si="862"/>
        <v>#N/A</v>
      </c>
      <c r="AP4946" s="261" t="e">
        <f t="shared" si="863"/>
        <v>#N/A</v>
      </c>
      <c r="AQ4946" s="261" t="e">
        <f t="shared" si="864"/>
        <v>#N/A</v>
      </c>
      <c r="BB4946">
        <f t="shared" si="867"/>
        <v>0</v>
      </c>
      <c r="BC4946">
        <f t="shared" si="865"/>
        <v>0</v>
      </c>
      <c r="BD4946" s="28">
        <f t="shared" si="866"/>
        <v>0</v>
      </c>
    </row>
    <row r="4947" spans="37:56" x14ac:dyDescent="0.25">
      <c r="AK4947">
        <v>0</v>
      </c>
      <c r="AL4947" t="e">
        <f t="shared" si="859"/>
        <v>#N/A</v>
      </c>
      <c r="AM4947" t="e">
        <f t="shared" si="860"/>
        <v>#N/A</v>
      </c>
      <c r="AN4947" t="e">
        <f t="shared" si="861"/>
        <v>#N/A</v>
      </c>
      <c r="AO4947" s="261" t="e">
        <f t="shared" si="862"/>
        <v>#N/A</v>
      </c>
      <c r="AP4947" s="261" t="e">
        <f t="shared" si="863"/>
        <v>#N/A</v>
      </c>
      <c r="AQ4947" s="261" t="e">
        <f t="shared" si="864"/>
        <v>#N/A</v>
      </c>
      <c r="BB4947">
        <f t="shared" si="867"/>
        <v>0</v>
      </c>
      <c r="BC4947">
        <f t="shared" si="865"/>
        <v>0</v>
      </c>
      <c r="BD4947" s="28">
        <f t="shared" si="866"/>
        <v>0</v>
      </c>
    </row>
    <row r="4948" spans="37:56" x14ac:dyDescent="0.25">
      <c r="AK4948">
        <v>0</v>
      </c>
      <c r="AL4948" t="e">
        <f t="shared" si="859"/>
        <v>#N/A</v>
      </c>
      <c r="AM4948" t="e">
        <f t="shared" si="860"/>
        <v>#N/A</v>
      </c>
      <c r="AN4948" t="e">
        <f t="shared" si="861"/>
        <v>#N/A</v>
      </c>
      <c r="AO4948" s="261" t="e">
        <f t="shared" si="862"/>
        <v>#N/A</v>
      </c>
      <c r="AP4948" s="261" t="e">
        <f t="shared" si="863"/>
        <v>#N/A</v>
      </c>
      <c r="AQ4948" s="261" t="e">
        <f t="shared" si="864"/>
        <v>#N/A</v>
      </c>
      <c r="BB4948">
        <f t="shared" si="867"/>
        <v>0</v>
      </c>
      <c r="BC4948">
        <f t="shared" si="865"/>
        <v>0</v>
      </c>
      <c r="BD4948" s="28">
        <f t="shared" si="866"/>
        <v>0</v>
      </c>
    </row>
    <row r="4949" spans="37:56" x14ac:dyDescent="0.25">
      <c r="AK4949">
        <v>0</v>
      </c>
      <c r="AL4949" t="e">
        <f t="shared" si="859"/>
        <v>#N/A</v>
      </c>
      <c r="AM4949" t="e">
        <f t="shared" si="860"/>
        <v>#N/A</v>
      </c>
      <c r="AN4949" t="e">
        <f t="shared" si="861"/>
        <v>#N/A</v>
      </c>
      <c r="AO4949" s="261" t="e">
        <f t="shared" si="862"/>
        <v>#N/A</v>
      </c>
      <c r="AP4949" s="261" t="e">
        <f t="shared" si="863"/>
        <v>#N/A</v>
      </c>
      <c r="AQ4949" s="261" t="e">
        <f t="shared" si="864"/>
        <v>#N/A</v>
      </c>
      <c r="BB4949">
        <f t="shared" si="867"/>
        <v>0</v>
      </c>
      <c r="BC4949">
        <f t="shared" si="865"/>
        <v>0</v>
      </c>
      <c r="BD4949" s="28">
        <f t="shared" si="866"/>
        <v>0</v>
      </c>
    </row>
    <row r="4950" spans="37:56" x14ac:dyDescent="0.25">
      <c r="AK4950">
        <v>0</v>
      </c>
      <c r="AL4950" t="e">
        <f t="shared" si="859"/>
        <v>#N/A</v>
      </c>
      <c r="AM4950" t="e">
        <f t="shared" si="860"/>
        <v>#N/A</v>
      </c>
      <c r="AN4950" t="e">
        <f t="shared" si="861"/>
        <v>#N/A</v>
      </c>
      <c r="AO4950" s="261" t="e">
        <f t="shared" si="862"/>
        <v>#N/A</v>
      </c>
      <c r="AP4950" s="261" t="e">
        <f t="shared" si="863"/>
        <v>#N/A</v>
      </c>
      <c r="AQ4950" s="261" t="e">
        <f t="shared" si="864"/>
        <v>#N/A</v>
      </c>
      <c r="BB4950">
        <f t="shared" si="867"/>
        <v>0</v>
      </c>
      <c r="BC4950">
        <f t="shared" si="865"/>
        <v>0</v>
      </c>
      <c r="BD4950" s="28">
        <f t="shared" si="866"/>
        <v>0</v>
      </c>
    </row>
    <row r="4951" spans="37:56" x14ac:dyDescent="0.25">
      <c r="AK4951">
        <v>0</v>
      </c>
      <c r="AL4951" t="e">
        <f t="shared" si="859"/>
        <v>#N/A</v>
      </c>
      <c r="AM4951" t="e">
        <f t="shared" si="860"/>
        <v>#N/A</v>
      </c>
      <c r="AN4951" t="e">
        <f t="shared" si="861"/>
        <v>#N/A</v>
      </c>
      <c r="AO4951" s="261" t="e">
        <f t="shared" si="862"/>
        <v>#N/A</v>
      </c>
      <c r="AP4951" s="261" t="e">
        <f t="shared" si="863"/>
        <v>#N/A</v>
      </c>
      <c r="AQ4951" s="261" t="e">
        <f t="shared" si="864"/>
        <v>#N/A</v>
      </c>
      <c r="BB4951">
        <f t="shared" si="867"/>
        <v>0</v>
      </c>
      <c r="BC4951">
        <f t="shared" si="865"/>
        <v>0</v>
      </c>
      <c r="BD4951" s="28">
        <f t="shared" si="866"/>
        <v>0</v>
      </c>
    </row>
    <row r="4952" spans="37:56" x14ac:dyDescent="0.25">
      <c r="AK4952">
        <v>0</v>
      </c>
      <c r="AL4952" t="e">
        <f t="shared" si="859"/>
        <v>#N/A</v>
      </c>
      <c r="AM4952" t="e">
        <f t="shared" si="860"/>
        <v>#N/A</v>
      </c>
      <c r="AN4952" t="e">
        <f t="shared" si="861"/>
        <v>#N/A</v>
      </c>
      <c r="AO4952" s="261" t="e">
        <f t="shared" si="862"/>
        <v>#N/A</v>
      </c>
      <c r="AP4952" s="261" t="e">
        <f t="shared" si="863"/>
        <v>#N/A</v>
      </c>
      <c r="AQ4952" s="261" t="e">
        <f t="shared" si="864"/>
        <v>#N/A</v>
      </c>
      <c r="BB4952">
        <f t="shared" si="867"/>
        <v>0</v>
      </c>
      <c r="BC4952">
        <f t="shared" si="865"/>
        <v>0</v>
      </c>
      <c r="BD4952" s="28">
        <f t="shared" si="866"/>
        <v>0</v>
      </c>
    </row>
    <row r="4953" spans="37:56" x14ac:dyDescent="0.25">
      <c r="AK4953">
        <v>0</v>
      </c>
      <c r="AL4953" t="e">
        <f t="shared" si="859"/>
        <v>#N/A</v>
      </c>
      <c r="AM4953" t="e">
        <f t="shared" si="860"/>
        <v>#N/A</v>
      </c>
      <c r="AN4953" t="e">
        <f t="shared" si="861"/>
        <v>#N/A</v>
      </c>
      <c r="AO4953" s="261" t="e">
        <f t="shared" si="862"/>
        <v>#N/A</v>
      </c>
      <c r="AP4953" s="261" t="e">
        <f t="shared" si="863"/>
        <v>#N/A</v>
      </c>
      <c r="AQ4953" s="261" t="e">
        <f t="shared" si="864"/>
        <v>#N/A</v>
      </c>
      <c r="BB4953">
        <f t="shared" si="867"/>
        <v>0</v>
      </c>
      <c r="BC4953">
        <f t="shared" si="865"/>
        <v>0</v>
      </c>
      <c r="BD4953" s="28">
        <f t="shared" si="866"/>
        <v>0</v>
      </c>
    </row>
    <row r="4954" spans="37:56" x14ac:dyDescent="0.25">
      <c r="AK4954">
        <v>0</v>
      </c>
      <c r="AL4954" t="e">
        <f t="shared" si="859"/>
        <v>#N/A</v>
      </c>
      <c r="AM4954" t="e">
        <f t="shared" si="860"/>
        <v>#N/A</v>
      </c>
      <c r="AN4954" t="e">
        <f t="shared" si="861"/>
        <v>#N/A</v>
      </c>
      <c r="AO4954" s="261" t="e">
        <f t="shared" si="862"/>
        <v>#N/A</v>
      </c>
      <c r="AP4954" s="261" t="e">
        <f t="shared" si="863"/>
        <v>#N/A</v>
      </c>
      <c r="AQ4954" s="261" t="e">
        <f t="shared" si="864"/>
        <v>#N/A</v>
      </c>
      <c r="BB4954">
        <f t="shared" si="867"/>
        <v>0</v>
      </c>
      <c r="BC4954">
        <f t="shared" si="865"/>
        <v>0</v>
      </c>
      <c r="BD4954" s="28">
        <f t="shared" si="866"/>
        <v>0</v>
      </c>
    </row>
    <row r="4955" spans="37:56" x14ac:dyDescent="0.25">
      <c r="AK4955">
        <v>0</v>
      </c>
      <c r="AL4955" t="e">
        <f t="shared" si="859"/>
        <v>#N/A</v>
      </c>
      <c r="AM4955" t="e">
        <f t="shared" si="860"/>
        <v>#N/A</v>
      </c>
      <c r="AN4955" t="e">
        <f t="shared" si="861"/>
        <v>#N/A</v>
      </c>
      <c r="AO4955" s="261" t="e">
        <f t="shared" si="862"/>
        <v>#N/A</v>
      </c>
      <c r="AP4955" s="261" t="e">
        <f t="shared" si="863"/>
        <v>#N/A</v>
      </c>
      <c r="AQ4955" s="261" t="e">
        <f t="shared" si="864"/>
        <v>#N/A</v>
      </c>
      <c r="BB4955">
        <f t="shared" si="867"/>
        <v>0</v>
      </c>
      <c r="BC4955">
        <f t="shared" si="865"/>
        <v>0</v>
      </c>
      <c r="BD4955" s="28">
        <f t="shared" si="866"/>
        <v>0</v>
      </c>
    </row>
    <row r="4956" spans="37:56" x14ac:dyDescent="0.25">
      <c r="AK4956">
        <v>0</v>
      </c>
      <c r="AL4956" t="e">
        <f t="shared" si="859"/>
        <v>#N/A</v>
      </c>
      <c r="AM4956" t="e">
        <f t="shared" si="860"/>
        <v>#N/A</v>
      </c>
      <c r="AN4956" t="e">
        <f t="shared" si="861"/>
        <v>#N/A</v>
      </c>
      <c r="AO4956" s="261" t="e">
        <f t="shared" si="862"/>
        <v>#N/A</v>
      </c>
      <c r="AP4956" s="261" t="e">
        <f t="shared" si="863"/>
        <v>#N/A</v>
      </c>
      <c r="AQ4956" s="261" t="e">
        <f t="shared" si="864"/>
        <v>#N/A</v>
      </c>
      <c r="BB4956">
        <f t="shared" si="867"/>
        <v>0</v>
      </c>
      <c r="BC4956">
        <f t="shared" si="865"/>
        <v>0</v>
      </c>
      <c r="BD4956" s="28">
        <f t="shared" si="866"/>
        <v>0</v>
      </c>
    </row>
    <row r="4957" spans="37:56" x14ac:dyDescent="0.25">
      <c r="AK4957">
        <v>0</v>
      </c>
      <c r="AL4957" t="e">
        <f t="shared" si="859"/>
        <v>#N/A</v>
      </c>
      <c r="AM4957" t="e">
        <f t="shared" si="860"/>
        <v>#N/A</v>
      </c>
      <c r="AN4957" t="e">
        <f t="shared" si="861"/>
        <v>#N/A</v>
      </c>
      <c r="AO4957" s="261" t="e">
        <f t="shared" si="862"/>
        <v>#N/A</v>
      </c>
      <c r="AP4957" s="261" t="e">
        <f t="shared" si="863"/>
        <v>#N/A</v>
      </c>
      <c r="AQ4957" s="261" t="e">
        <f t="shared" si="864"/>
        <v>#N/A</v>
      </c>
      <c r="BB4957">
        <f t="shared" si="867"/>
        <v>0</v>
      </c>
      <c r="BC4957">
        <f t="shared" si="865"/>
        <v>0</v>
      </c>
      <c r="BD4957" s="28">
        <f t="shared" si="866"/>
        <v>0</v>
      </c>
    </row>
    <row r="4958" spans="37:56" x14ac:dyDescent="0.25">
      <c r="AK4958">
        <v>0</v>
      </c>
      <c r="AL4958" t="e">
        <f t="shared" si="859"/>
        <v>#N/A</v>
      </c>
      <c r="AM4958" t="e">
        <f t="shared" si="860"/>
        <v>#N/A</v>
      </c>
      <c r="AN4958" t="e">
        <f t="shared" si="861"/>
        <v>#N/A</v>
      </c>
      <c r="AO4958" s="261" t="e">
        <f t="shared" si="862"/>
        <v>#N/A</v>
      </c>
      <c r="AP4958" s="261" t="e">
        <f t="shared" si="863"/>
        <v>#N/A</v>
      </c>
      <c r="AQ4958" s="261" t="e">
        <f t="shared" si="864"/>
        <v>#N/A</v>
      </c>
      <c r="BB4958">
        <f t="shared" si="867"/>
        <v>0</v>
      </c>
      <c r="BC4958">
        <f t="shared" si="865"/>
        <v>0</v>
      </c>
      <c r="BD4958" s="28">
        <f t="shared" si="866"/>
        <v>0</v>
      </c>
    </row>
    <row r="4959" spans="37:56" x14ac:dyDescent="0.25">
      <c r="AK4959">
        <v>0</v>
      </c>
      <c r="AL4959" t="e">
        <f t="shared" si="859"/>
        <v>#N/A</v>
      </c>
      <c r="AM4959" t="e">
        <f t="shared" si="860"/>
        <v>#N/A</v>
      </c>
      <c r="AN4959" t="e">
        <f t="shared" si="861"/>
        <v>#N/A</v>
      </c>
      <c r="AO4959" s="261" t="e">
        <f t="shared" si="862"/>
        <v>#N/A</v>
      </c>
      <c r="AP4959" s="261" t="e">
        <f t="shared" si="863"/>
        <v>#N/A</v>
      </c>
      <c r="AQ4959" s="261" t="e">
        <f t="shared" si="864"/>
        <v>#N/A</v>
      </c>
      <c r="BB4959">
        <f t="shared" si="867"/>
        <v>0</v>
      </c>
      <c r="BC4959">
        <f t="shared" si="865"/>
        <v>0</v>
      </c>
      <c r="BD4959" s="28">
        <f t="shared" si="866"/>
        <v>0</v>
      </c>
    </row>
    <row r="4960" spans="37:56" x14ac:dyDescent="0.25">
      <c r="AK4960">
        <v>0</v>
      </c>
      <c r="AL4960" t="e">
        <f t="shared" si="859"/>
        <v>#N/A</v>
      </c>
      <c r="AM4960" t="e">
        <f t="shared" si="860"/>
        <v>#N/A</v>
      </c>
      <c r="AN4960" t="e">
        <f t="shared" si="861"/>
        <v>#N/A</v>
      </c>
      <c r="AO4960" s="261" t="e">
        <f t="shared" si="862"/>
        <v>#N/A</v>
      </c>
      <c r="AP4960" s="261" t="e">
        <f t="shared" si="863"/>
        <v>#N/A</v>
      </c>
      <c r="AQ4960" s="261" t="e">
        <f t="shared" si="864"/>
        <v>#N/A</v>
      </c>
      <c r="BB4960">
        <f t="shared" si="867"/>
        <v>0</v>
      </c>
      <c r="BC4960">
        <f t="shared" si="865"/>
        <v>0</v>
      </c>
      <c r="BD4960" s="28">
        <f t="shared" si="866"/>
        <v>0</v>
      </c>
    </row>
    <row r="4961" spans="37:56" x14ac:dyDescent="0.25">
      <c r="AK4961">
        <v>0</v>
      </c>
      <c r="AL4961" t="e">
        <f t="shared" si="859"/>
        <v>#N/A</v>
      </c>
      <c r="AM4961" t="e">
        <f t="shared" si="860"/>
        <v>#N/A</v>
      </c>
      <c r="AN4961" t="e">
        <f t="shared" si="861"/>
        <v>#N/A</v>
      </c>
      <c r="AO4961" s="261" t="e">
        <f t="shared" si="862"/>
        <v>#N/A</v>
      </c>
      <c r="AP4961" s="261" t="e">
        <f t="shared" si="863"/>
        <v>#N/A</v>
      </c>
      <c r="AQ4961" s="261" t="e">
        <f t="shared" si="864"/>
        <v>#N/A</v>
      </c>
      <c r="BB4961">
        <f t="shared" si="867"/>
        <v>0</v>
      </c>
      <c r="BC4961">
        <f t="shared" si="865"/>
        <v>0</v>
      </c>
      <c r="BD4961" s="28">
        <f t="shared" si="866"/>
        <v>0</v>
      </c>
    </row>
    <row r="4962" spans="37:56" x14ac:dyDescent="0.25">
      <c r="AK4962">
        <v>0</v>
      </c>
      <c r="AL4962" t="e">
        <f t="shared" si="859"/>
        <v>#N/A</v>
      </c>
      <c r="AM4962" t="e">
        <f t="shared" si="860"/>
        <v>#N/A</v>
      </c>
      <c r="AN4962" t="e">
        <f t="shared" si="861"/>
        <v>#N/A</v>
      </c>
      <c r="AO4962" s="261" t="e">
        <f t="shared" si="862"/>
        <v>#N/A</v>
      </c>
      <c r="AP4962" s="261" t="e">
        <f t="shared" si="863"/>
        <v>#N/A</v>
      </c>
      <c r="AQ4962" s="261" t="e">
        <f t="shared" si="864"/>
        <v>#N/A</v>
      </c>
      <c r="BB4962">
        <f t="shared" si="867"/>
        <v>0</v>
      </c>
      <c r="BC4962">
        <f t="shared" si="865"/>
        <v>0</v>
      </c>
      <c r="BD4962" s="28">
        <f t="shared" si="866"/>
        <v>0</v>
      </c>
    </row>
    <row r="4963" spans="37:56" x14ac:dyDescent="0.25">
      <c r="AK4963">
        <v>0</v>
      </c>
      <c r="AL4963" t="e">
        <f t="shared" si="859"/>
        <v>#N/A</v>
      </c>
      <c r="AM4963" t="e">
        <f t="shared" si="860"/>
        <v>#N/A</v>
      </c>
      <c r="AN4963" t="e">
        <f t="shared" si="861"/>
        <v>#N/A</v>
      </c>
      <c r="AO4963" s="261" t="e">
        <f t="shared" si="862"/>
        <v>#N/A</v>
      </c>
      <c r="AP4963" s="261" t="e">
        <f t="shared" si="863"/>
        <v>#N/A</v>
      </c>
      <c r="AQ4963" s="261" t="e">
        <f t="shared" si="864"/>
        <v>#N/A</v>
      </c>
      <c r="BB4963">
        <f t="shared" si="867"/>
        <v>0</v>
      </c>
      <c r="BC4963">
        <f t="shared" si="865"/>
        <v>0</v>
      </c>
      <c r="BD4963" s="28">
        <f t="shared" si="866"/>
        <v>0</v>
      </c>
    </row>
    <row r="4964" spans="37:56" x14ac:dyDescent="0.25">
      <c r="AK4964">
        <v>0</v>
      </c>
      <c r="AL4964" t="e">
        <f t="shared" si="859"/>
        <v>#N/A</v>
      </c>
      <c r="AM4964" t="e">
        <f t="shared" si="860"/>
        <v>#N/A</v>
      </c>
      <c r="AN4964" t="e">
        <f t="shared" si="861"/>
        <v>#N/A</v>
      </c>
      <c r="AO4964" s="261" t="e">
        <f t="shared" si="862"/>
        <v>#N/A</v>
      </c>
      <c r="AP4964" s="261" t="e">
        <f t="shared" si="863"/>
        <v>#N/A</v>
      </c>
      <c r="AQ4964" s="261" t="e">
        <f t="shared" si="864"/>
        <v>#N/A</v>
      </c>
      <c r="BB4964">
        <f t="shared" si="867"/>
        <v>0</v>
      </c>
      <c r="BC4964">
        <f t="shared" si="865"/>
        <v>0</v>
      </c>
      <c r="BD4964" s="28">
        <f t="shared" si="866"/>
        <v>0</v>
      </c>
    </row>
    <row r="4965" spans="37:56" x14ac:dyDescent="0.25">
      <c r="AK4965">
        <v>0</v>
      </c>
      <c r="AL4965" t="e">
        <f t="shared" si="859"/>
        <v>#N/A</v>
      </c>
      <c r="AM4965" t="e">
        <f t="shared" si="860"/>
        <v>#N/A</v>
      </c>
      <c r="AN4965" t="e">
        <f t="shared" si="861"/>
        <v>#N/A</v>
      </c>
      <c r="AO4965" s="261" t="e">
        <f t="shared" si="862"/>
        <v>#N/A</v>
      </c>
      <c r="AP4965" s="261" t="e">
        <f t="shared" si="863"/>
        <v>#N/A</v>
      </c>
      <c r="AQ4965" s="261" t="e">
        <f t="shared" si="864"/>
        <v>#N/A</v>
      </c>
      <c r="BB4965">
        <f t="shared" si="867"/>
        <v>0</v>
      </c>
      <c r="BC4965">
        <f t="shared" si="865"/>
        <v>0</v>
      </c>
      <c r="BD4965" s="28">
        <f t="shared" si="866"/>
        <v>0</v>
      </c>
    </row>
    <row r="4966" spans="37:56" x14ac:dyDescent="0.25">
      <c r="AK4966">
        <v>0</v>
      </c>
      <c r="AL4966" t="e">
        <f t="shared" si="859"/>
        <v>#N/A</v>
      </c>
      <c r="AM4966" t="e">
        <f t="shared" si="860"/>
        <v>#N/A</v>
      </c>
      <c r="AN4966" t="e">
        <f t="shared" si="861"/>
        <v>#N/A</v>
      </c>
      <c r="AO4966" s="261" t="e">
        <f t="shared" si="862"/>
        <v>#N/A</v>
      </c>
      <c r="AP4966" s="261" t="e">
        <f t="shared" si="863"/>
        <v>#N/A</v>
      </c>
      <c r="AQ4966" s="261" t="e">
        <f t="shared" si="864"/>
        <v>#N/A</v>
      </c>
      <c r="BB4966">
        <f t="shared" si="867"/>
        <v>0</v>
      </c>
      <c r="BC4966">
        <f t="shared" si="865"/>
        <v>0</v>
      </c>
      <c r="BD4966" s="28">
        <f t="shared" si="866"/>
        <v>0</v>
      </c>
    </row>
    <row r="4967" spans="37:56" x14ac:dyDescent="0.25">
      <c r="AK4967">
        <v>0</v>
      </c>
      <c r="AL4967" t="e">
        <f t="shared" si="859"/>
        <v>#N/A</v>
      </c>
      <c r="AM4967" t="e">
        <f t="shared" si="860"/>
        <v>#N/A</v>
      </c>
      <c r="AN4967" t="e">
        <f t="shared" si="861"/>
        <v>#N/A</v>
      </c>
      <c r="AO4967" s="261" t="e">
        <f t="shared" si="862"/>
        <v>#N/A</v>
      </c>
      <c r="AP4967" s="261" t="e">
        <f t="shared" si="863"/>
        <v>#N/A</v>
      </c>
      <c r="AQ4967" s="261" t="e">
        <f t="shared" si="864"/>
        <v>#N/A</v>
      </c>
      <c r="BB4967">
        <f t="shared" si="867"/>
        <v>0</v>
      </c>
      <c r="BC4967">
        <f t="shared" si="865"/>
        <v>0</v>
      </c>
      <c r="BD4967" s="28">
        <f t="shared" si="866"/>
        <v>0</v>
      </c>
    </row>
    <row r="4968" spans="37:56" x14ac:dyDescent="0.25">
      <c r="AK4968">
        <v>0</v>
      </c>
      <c r="AL4968" t="e">
        <f t="shared" si="859"/>
        <v>#N/A</v>
      </c>
      <c r="AM4968" t="e">
        <f t="shared" si="860"/>
        <v>#N/A</v>
      </c>
      <c r="AN4968" t="e">
        <f t="shared" si="861"/>
        <v>#N/A</v>
      </c>
      <c r="AO4968" s="261" t="e">
        <f t="shared" si="862"/>
        <v>#N/A</v>
      </c>
      <c r="AP4968" s="261" t="e">
        <f t="shared" si="863"/>
        <v>#N/A</v>
      </c>
      <c r="AQ4968" s="261" t="e">
        <f t="shared" si="864"/>
        <v>#N/A</v>
      </c>
      <c r="BB4968">
        <f t="shared" si="867"/>
        <v>0</v>
      </c>
      <c r="BC4968">
        <f t="shared" si="865"/>
        <v>0</v>
      </c>
      <c r="BD4968" s="28">
        <f t="shared" si="866"/>
        <v>0</v>
      </c>
    </row>
    <row r="4969" spans="37:56" x14ac:dyDescent="0.25">
      <c r="AK4969">
        <v>0</v>
      </c>
      <c r="AL4969" t="e">
        <f t="shared" si="859"/>
        <v>#N/A</v>
      </c>
      <c r="AM4969" t="e">
        <f t="shared" si="860"/>
        <v>#N/A</v>
      </c>
      <c r="AN4969" t="e">
        <f t="shared" si="861"/>
        <v>#N/A</v>
      </c>
      <c r="AO4969" s="261" t="e">
        <f t="shared" si="862"/>
        <v>#N/A</v>
      </c>
      <c r="AP4969" s="261" t="e">
        <f t="shared" si="863"/>
        <v>#N/A</v>
      </c>
      <c r="AQ4969" s="261" t="e">
        <f t="shared" si="864"/>
        <v>#N/A</v>
      </c>
      <c r="BB4969">
        <f t="shared" si="867"/>
        <v>0</v>
      </c>
      <c r="BC4969">
        <f t="shared" si="865"/>
        <v>0</v>
      </c>
      <c r="BD4969" s="28">
        <f t="shared" si="866"/>
        <v>0</v>
      </c>
    </row>
    <row r="4970" spans="37:56" x14ac:dyDescent="0.25">
      <c r="AK4970">
        <v>0</v>
      </c>
      <c r="AL4970" t="e">
        <f t="shared" si="859"/>
        <v>#N/A</v>
      </c>
      <c r="AM4970" t="e">
        <f t="shared" si="860"/>
        <v>#N/A</v>
      </c>
      <c r="AN4970" t="e">
        <f t="shared" si="861"/>
        <v>#N/A</v>
      </c>
      <c r="AO4970" s="261" t="e">
        <f t="shared" si="862"/>
        <v>#N/A</v>
      </c>
      <c r="AP4970" s="261" t="e">
        <f t="shared" si="863"/>
        <v>#N/A</v>
      </c>
      <c r="AQ4970" s="261" t="e">
        <f t="shared" si="864"/>
        <v>#N/A</v>
      </c>
      <c r="BB4970">
        <f t="shared" si="867"/>
        <v>0</v>
      </c>
      <c r="BC4970">
        <f t="shared" si="865"/>
        <v>0</v>
      </c>
      <c r="BD4970" s="28">
        <f t="shared" si="866"/>
        <v>0</v>
      </c>
    </row>
    <row r="4971" spans="37:56" x14ac:dyDescent="0.25">
      <c r="AK4971">
        <v>0</v>
      </c>
      <c r="AL4971" t="e">
        <f t="shared" si="859"/>
        <v>#N/A</v>
      </c>
      <c r="AM4971" t="e">
        <f t="shared" si="860"/>
        <v>#N/A</v>
      </c>
      <c r="AN4971" t="e">
        <f t="shared" si="861"/>
        <v>#N/A</v>
      </c>
      <c r="AO4971" s="261" t="e">
        <f t="shared" si="862"/>
        <v>#N/A</v>
      </c>
      <c r="AP4971" s="261" t="e">
        <f t="shared" si="863"/>
        <v>#N/A</v>
      </c>
      <c r="AQ4971" s="261" t="e">
        <f t="shared" si="864"/>
        <v>#N/A</v>
      </c>
      <c r="BB4971">
        <f t="shared" si="867"/>
        <v>0</v>
      </c>
      <c r="BC4971">
        <f t="shared" si="865"/>
        <v>0</v>
      </c>
      <c r="BD4971" s="28">
        <f t="shared" si="866"/>
        <v>0</v>
      </c>
    </row>
    <row r="4972" spans="37:56" x14ac:dyDescent="0.25">
      <c r="AK4972">
        <v>0</v>
      </c>
      <c r="AL4972" t="e">
        <f t="shared" si="859"/>
        <v>#N/A</v>
      </c>
      <c r="AM4972" t="e">
        <f t="shared" si="860"/>
        <v>#N/A</v>
      </c>
      <c r="AN4972" t="e">
        <f t="shared" si="861"/>
        <v>#N/A</v>
      </c>
      <c r="AO4972" s="261" t="e">
        <f t="shared" si="862"/>
        <v>#N/A</v>
      </c>
      <c r="AP4972" s="261" t="e">
        <f t="shared" si="863"/>
        <v>#N/A</v>
      </c>
      <c r="AQ4972" s="261" t="e">
        <f t="shared" si="864"/>
        <v>#N/A</v>
      </c>
      <c r="BB4972">
        <f t="shared" si="867"/>
        <v>0</v>
      </c>
      <c r="BC4972">
        <f t="shared" si="865"/>
        <v>0</v>
      </c>
      <c r="BD4972" s="28">
        <f t="shared" si="866"/>
        <v>0</v>
      </c>
    </row>
    <row r="4973" spans="37:56" x14ac:dyDescent="0.25">
      <c r="AK4973">
        <v>0</v>
      </c>
      <c r="AL4973" t="e">
        <f t="shared" si="859"/>
        <v>#N/A</v>
      </c>
      <c r="AM4973" t="e">
        <f t="shared" si="860"/>
        <v>#N/A</v>
      </c>
      <c r="AN4973" t="e">
        <f t="shared" si="861"/>
        <v>#N/A</v>
      </c>
      <c r="AO4973" s="261" t="e">
        <f t="shared" si="862"/>
        <v>#N/A</v>
      </c>
      <c r="AP4973" s="261" t="e">
        <f t="shared" si="863"/>
        <v>#N/A</v>
      </c>
      <c r="AQ4973" s="261" t="e">
        <f t="shared" si="864"/>
        <v>#N/A</v>
      </c>
      <c r="BB4973">
        <f t="shared" si="867"/>
        <v>0</v>
      </c>
      <c r="BC4973">
        <f t="shared" si="865"/>
        <v>0</v>
      </c>
      <c r="BD4973" s="28">
        <f t="shared" si="866"/>
        <v>0</v>
      </c>
    </row>
    <row r="4974" spans="37:56" x14ac:dyDescent="0.25">
      <c r="AK4974">
        <v>0</v>
      </c>
      <c r="AL4974" t="e">
        <f t="shared" si="859"/>
        <v>#N/A</v>
      </c>
      <c r="AM4974" t="e">
        <f t="shared" si="860"/>
        <v>#N/A</v>
      </c>
      <c r="AN4974" t="e">
        <f t="shared" si="861"/>
        <v>#N/A</v>
      </c>
      <c r="AO4974" s="261" t="e">
        <f t="shared" si="862"/>
        <v>#N/A</v>
      </c>
      <c r="AP4974" s="261" t="e">
        <f t="shared" si="863"/>
        <v>#N/A</v>
      </c>
      <c r="AQ4974" s="261" t="e">
        <f t="shared" si="864"/>
        <v>#N/A</v>
      </c>
      <c r="BB4974">
        <f t="shared" si="867"/>
        <v>0</v>
      </c>
      <c r="BC4974">
        <f t="shared" si="865"/>
        <v>0</v>
      </c>
      <c r="BD4974" s="28">
        <f t="shared" si="866"/>
        <v>0</v>
      </c>
    </row>
    <row r="4975" spans="37:56" x14ac:dyDescent="0.25">
      <c r="AK4975">
        <v>0</v>
      </c>
      <c r="AL4975" t="e">
        <f t="shared" si="859"/>
        <v>#N/A</v>
      </c>
      <c r="AM4975" t="e">
        <f t="shared" si="860"/>
        <v>#N/A</v>
      </c>
      <c r="AN4975" t="e">
        <f t="shared" si="861"/>
        <v>#N/A</v>
      </c>
      <c r="AO4975" s="261" t="e">
        <f t="shared" si="862"/>
        <v>#N/A</v>
      </c>
      <c r="AP4975" s="261" t="e">
        <f t="shared" si="863"/>
        <v>#N/A</v>
      </c>
      <c r="AQ4975" s="261" t="e">
        <f t="shared" si="864"/>
        <v>#N/A</v>
      </c>
      <c r="BB4975">
        <f t="shared" si="867"/>
        <v>0</v>
      </c>
      <c r="BC4975">
        <f t="shared" si="865"/>
        <v>0</v>
      </c>
      <c r="BD4975" s="28">
        <f t="shared" si="866"/>
        <v>0</v>
      </c>
    </row>
    <row r="4976" spans="37:56" x14ac:dyDescent="0.25">
      <c r="AK4976">
        <v>0</v>
      </c>
      <c r="AL4976" t="e">
        <f t="shared" si="859"/>
        <v>#N/A</v>
      </c>
      <c r="AM4976" t="e">
        <f t="shared" si="860"/>
        <v>#N/A</v>
      </c>
      <c r="AN4976" t="e">
        <f t="shared" si="861"/>
        <v>#N/A</v>
      </c>
      <c r="AO4976" s="261" t="e">
        <f t="shared" si="862"/>
        <v>#N/A</v>
      </c>
      <c r="AP4976" s="261" t="e">
        <f t="shared" si="863"/>
        <v>#N/A</v>
      </c>
      <c r="AQ4976" s="261" t="e">
        <f t="shared" si="864"/>
        <v>#N/A</v>
      </c>
      <c r="BB4976">
        <f t="shared" si="867"/>
        <v>0</v>
      </c>
      <c r="BC4976">
        <f t="shared" si="865"/>
        <v>0</v>
      </c>
      <c r="BD4976" s="28">
        <f t="shared" si="866"/>
        <v>0</v>
      </c>
    </row>
    <row r="4977" spans="37:56" x14ac:dyDescent="0.25">
      <c r="AK4977">
        <v>0</v>
      </c>
      <c r="AL4977" t="e">
        <f t="shared" si="859"/>
        <v>#N/A</v>
      </c>
      <c r="AM4977" t="e">
        <f t="shared" si="860"/>
        <v>#N/A</v>
      </c>
      <c r="AN4977" t="e">
        <f t="shared" si="861"/>
        <v>#N/A</v>
      </c>
      <c r="AO4977" s="261" t="e">
        <f t="shared" si="862"/>
        <v>#N/A</v>
      </c>
      <c r="AP4977" s="261" t="e">
        <f t="shared" si="863"/>
        <v>#N/A</v>
      </c>
      <c r="AQ4977" s="261" t="e">
        <f t="shared" si="864"/>
        <v>#N/A</v>
      </c>
      <c r="BB4977">
        <f t="shared" si="867"/>
        <v>0</v>
      </c>
      <c r="BC4977">
        <f t="shared" si="865"/>
        <v>0</v>
      </c>
      <c r="BD4977" s="28">
        <f t="shared" si="866"/>
        <v>0</v>
      </c>
    </row>
    <row r="4978" spans="37:56" x14ac:dyDescent="0.25">
      <c r="AK4978">
        <v>0</v>
      </c>
      <c r="AL4978" t="e">
        <f t="shared" si="859"/>
        <v>#N/A</v>
      </c>
      <c r="AM4978" t="e">
        <f t="shared" si="860"/>
        <v>#N/A</v>
      </c>
      <c r="AN4978" t="e">
        <f t="shared" si="861"/>
        <v>#N/A</v>
      </c>
      <c r="AO4978" s="261" t="e">
        <f t="shared" si="862"/>
        <v>#N/A</v>
      </c>
      <c r="AP4978" s="261" t="e">
        <f t="shared" si="863"/>
        <v>#N/A</v>
      </c>
      <c r="AQ4978" s="261" t="e">
        <f t="shared" si="864"/>
        <v>#N/A</v>
      </c>
      <c r="BB4978">
        <f t="shared" si="867"/>
        <v>0</v>
      </c>
      <c r="BC4978">
        <f t="shared" si="865"/>
        <v>0</v>
      </c>
      <c r="BD4978" s="28">
        <f t="shared" si="866"/>
        <v>0</v>
      </c>
    </row>
    <row r="4979" spans="37:56" x14ac:dyDescent="0.25">
      <c r="AK4979">
        <v>0</v>
      </c>
      <c r="AL4979" t="e">
        <f t="shared" si="859"/>
        <v>#N/A</v>
      </c>
      <c r="AM4979" t="e">
        <f t="shared" si="860"/>
        <v>#N/A</v>
      </c>
      <c r="AN4979" t="e">
        <f t="shared" si="861"/>
        <v>#N/A</v>
      </c>
      <c r="AO4979" s="261" t="e">
        <f t="shared" si="862"/>
        <v>#N/A</v>
      </c>
      <c r="AP4979" s="261" t="e">
        <f t="shared" si="863"/>
        <v>#N/A</v>
      </c>
      <c r="AQ4979" s="261" t="e">
        <f t="shared" si="864"/>
        <v>#N/A</v>
      </c>
      <c r="BB4979">
        <f t="shared" si="867"/>
        <v>0</v>
      </c>
      <c r="BC4979">
        <f t="shared" si="865"/>
        <v>0</v>
      </c>
      <c r="BD4979" s="28">
        <f t="shared" si="866"/>
        <v>0</v>
      </c>
    </row>
    <row r="4980" spans="37:56" x14ac:dyDescent="0.25">
      <c r="AK4980">
        <v>0</v>
      </c>
      <c r="AL4980" t="e">
        <f t="shared" si="859"/>
        <v>#N/A</v>
      </c>
      <c r="AM4980" t="e">
        <f t="shared" si="860"/>
        <v>#N/A</v>
      </c>
      <c r="AN4980" t="e">
        <f t="shared" si="861"/>
        <v>#N/A</v>
      </c>
      <c r="AO4980" s="261" t="e">
        <f t="shared" si="862"/>
        <v>#N/A</v>
      </c>
      <c r="AP4980" s="261" t="e">
        <f t="shared" si="863"/>
        <v>#N/A</v>
      </c>
      <c r="AQ4980" s="261" t="e">
        <f t="shared" si="864"/>
        <v>#N/A</v>
      </c>
      <c r="BB4980">
        <f t="shared" si="867"/>
        <v>0</v>
      </c>
      <c r="BC4980">
        <f t="shared" si="865"/>
        <v>0</v>
      </c>
      <c r="BD4980" s="28">
        <f t="shared" si="866"/>
        <v>0</v>
      </c>
    </row>
    <row r="4981" spans="37:56" x14ac:dyDescent="0.25">
      <c r="AK4981">
        <v>0</v>
      </c>
      <c r="AL4981" t="e">
        <f t="shared" si="859"/>
        <v>#N/A</v>
      </c>
      <c r="AM4981" t="e">
        <f t="shared" si="860"/>
        <v>#N/A</v>
      </c>
      <c r="AN4981" t="e">
        <f t="shared" si="861"/>
        <v>#N/A</v>
      </c>
      <c r="AO4981" s="261" t="e">
        <f t="shared" si="862"/>
        <v>#N/A</v>
      </c>
      <c r="AP4981" s="261" t="e">
        <f t="shared" si="863"/>
        <v>#N/A</v>
      </c>
      <c r="AQ4981" s="261" t="e">
        <f t="shared" si="864"/>
        <v>#N/A</v>
      </c>
      <c r="BB4981">
        <f t="shared" si="867"/>
        <v>0</v>
      </c>
      <c r="BC4981">
        <f t="shared" si="865"/>
        <v>0</v>
      </c>
      <c r="BD4981" s="28">
        <f t="shared" si="866"/>
        <v>0</v>
      </c>
    </row>
    <row r="4982" spans="37:56" x14ac:dyDescent="0.25">
      <c r="AK4982">
        <v>0</v>
      </c>
      <c r="AL4982" t="e">
        <f t="shared" si="859"/>
        <v>#N/A</v>
      </c>
      <c r="AM4982" t="e">
        <f t="shared" si="860"/>
        <v>#N/A</v>
      </c>
      <c r="AN4982" t="e">
        <f t="shared" si="861"/>
        <v>#N/A</v>
      </c>
      <c r="AO4982" s="261" t="e">
        <f t="shared" si="862"/>
        <v>#N/A</v>
      </c>
      <c r="AP4982" s="261" t="e">
        <f t="shared" si="863"/>
        <v>#N/A</v>
      </c>
      <c r="AQ4982" s="261" t="e">
        <f t="shared" si="864"/>
        <v>#N/A</v>
      </c>
      <c r="BB4982">
        <f t="shared" si="867"/>
        <v>0</v>
      </c>
      <c r="BC4982">
        <f t="shared" si="865"/>
        <v>0</v>
      </c>
      <c r="BD4982" s="28">
        <f t="shared" si="866"/>
        <v>0</v>
      </c>
    </row>
    <row r="4983" spans="37:56" x14ac:dyDescent="0.25">
      <c r="AK4983">
        <v>0</v>
      </c>
      <c r="AL4983" t="e">
        <f t="shared" si="859"/>
        <v>#N/A</v>
      </c>
      <c r="AM4983" t="e">
        <f t="shared" si="860"/>
        <v>#N/A</v>
      </c>
      <c r="AN4983" t="e">
        <f t="shared" si="861"/>
        <v>#N/A</v>
      </c>
      <c r="AO4983" s="261" t="e">
        <f t="shared" si="862"/>
        <v>#N/A</v>
      </c>
      <c r="AP4983" s="261" t="e">
        <f t="shared" si="863"/>
        <v>#N/A</v>
      </c>
      <c r="AQ4983" s="261" t="e">
        <f t="shared" si="864"/>
        <v>#N/A</v>
      </c>
      <c r="BB4983">
        <f t="shared" si="867"/>
        <v>0</v>
      </c>
      <c r="BC4983">
        <f t="shared" si="865"/>
        <v>0</v>
      </c>
      <c r="BD4983" s="28">
        <f t="shared" si="866"/>
        <v>0</v>
      </c>
    </row>
    <row r="4984" spans="37:56" x14ac:dyDescent="0.25">
      <c r="AK4984">
        <v>0</v>
      </c>
      <c r="AL4984" t="e">
        <f t="shared" si="859"/>
        <v>#N/A</v>
      </c>
      <c r="AM4984" t="e">
        <f t="shared" si="860"/>
        <v>#N/A</v>
      </c>
      <c r="AN4984" t="e">
        <f t="shared" si="861"/>
        <v>#N/A</v>
      </c>
      <c r="AO4984" s="261" t="e">
        <f t="shared" si="862"/>
        <v>#N/A</v>
      </c>
      <c r="AP4984" s="261" t="e">
        <f t="shared" si="863"/>
        <v>#N/A</v>
      </c>
      <c r="AQ4984" s="261" t="e">
        <f t="shared" si="864"/>
        <v>#N/A</v>
      </c>
      <c r="BB4984">
        <f t="shared" si="867"/>
        <v>0</v>
      </c>
      <c r="BC4984">
        <f t="shared" si="865"/>
        <v>0</v>
      </c>
      <c r="BD4984" s="28">
        <f t="shared" si="866"/>
        <v>0</v>
      </c>
    </row>
    <row r="4985" spans="37:56" x14ac:dyDescent="0.25">
      <c r="AK4985">
        <v>0</v>
      </c>
      <c r="AL4985" t="e">
        <f t="shared" si="859"/>
        <v>#N/A</v>
      </c>
      <c r="AM4985" t="e">
        <f t="shared" si="860"/>
        <v>#N/A</v>
      </c>
      <c r="AN4985" t="e">
        <f t="shared" si="861"/>
        <v>#N/A</v>
      </c>
      <c r="AO4985" s="261" t="e">
        <f t="shared" si="862"/>
        <v>#N/A</v>
      </c>
      <c r="AP4985" s="261" t="e">
        <f t="shared" si="863"/>
        <v>#N/A</v>
      </c>
      <c r="AQ4985" s="261" t="e">
        <f t="shared" si="864"/>
        <v>#N/A</v>
      </c>
      <c r="BB4985">
        <f t="shared" si="867"/>
        <v>0</v>
      </c>
      <c r="BC4985">
        <f t="shared" si="865"/>
        <v>0</v>
      </c>
      <c r="BD4985" s="28">
        <f t="shared" si="866"/>
        <v>0</v>
      </c>
    </row>
    <row r="4986" spans="37:56" x14ac:dyDescent="0.25">
      <c r="AK4986">
        <v>0</v>
      </c>
      <c r="AL4986" t="e">
        <f t="shared" si="859"/>
        <v>#N/A</v>
      </c>
      <c r="AM4986" t="e">
        <f t="shared" si="860"/>
        <v>#N/A</v>
      </c>
      <c r="AN4986" t="e">
        <f t="shared" si="861"/>
        <v>#N/A</v>
      </c>
      <c r="AO4986" s="261" t="e">
        <f t="shared" si="862"/>
        <v>#N/A</v>
      </c>
      <c r="AP4986" s="261" t="e">
        <f t="shared" si="863"/>
        <v>#N/A</v>
      </c>
      <c r="AQ4986" s="261" t="e">
        <f t="shared" si="864"/>
        <v>#N/A</v>
      </c>
      <c r="BB4986">
        <f t="shared" si="867"/>
        <v>0</v>
      </c>
      <c r="BC4986">
        <f t="shared" si="865"/>
        <v>0</v>
      </c>
      <c r="BD4986" s="28">
        <f t="shared" si="866"/>
        <v>0</v>
      </c>
    </row>
    <row r="4987" spans="37:56" x14ac:dyDescent="0.25">
      <c r="AK4987">
        <v>0</v>
      </c>
      <c r="AL4987" t="e">
        <f t="shared" si="859"/>
        <v>#N/A</v>
      </c>
      <c r="AM4987" t="e">
        <f t="shared" si="860"/>
        <v>#N/A</v>
      </c>
      <c r="AN4987" t="e">
        <f t="shared" si="861"/>
        <v>#N/A</v>
      </c>
      <c r="AO4987" s="261" t="e">
        <f t="shared" si="862"/>
        <v>#N/A</v>
      </c>
      <c r="AP4987" s="261" t="e">
        <f t="shared" si="863"/>
        <v>#N/A</v>
      </c>
      <c r="AQ4987" s="261" t="e">
        <f t="shared" si="864"/>
        <v>#N/A</v>
      </c>
      <c r="BB4987">
        <f t="shared" si="867"/>
        <v>0</v>
      </c>
      <c r="BC4987">
        <f t="shared" si="865"/>
        <v>0</v>
      </c>
      <c r="BD4987" s="28">
        <f t="shared" si="866"/>
        <v>0</v>
      </c>
    </row>
    <row r="4988" spans="37:56" x14ac:dyDescent="0.25">
      <c r="AK4988">
        <v>0</v>
      </c>
      <c r="AL4988" t="e">
        <f t="shared" si="859"/>
        <v>#N/A</v>
      </c>
      <c r="AM4988" t="e">
        <f t="shared" si="860"/>
        <v>#N/A</v>
      </c>
      <c r="AN4988" t="e">
        <f t="shared" si="861"/>
        <v>#N/A</v>
      </c>
      <c r="AO4988" s="261" t="e">
        <f t="shared" si="862"/>
        <v>#N/A</v>
      </c>
      <c r="AP4988" s="261" t="e">
        <f t="shared" si="863"/>
        <v>#N/A</v>
      </c>
      <c r="AQ4988" s="261" t="e">
        <f t="shared" si="864"/>
        <v>#N/A</v>
      </c>
      <c r="BB4988">
        <f t="shared" si="867"/>
        <v>0</v>
      </c>
      <c r="BC4988">
        <f t="shared" si="865"/>
        <v>0</v>
      </c>
      <c r="BD4988" s="28">
        <f t="shared" si="866"/>
        <v>0</v>
      </c>
    </row>
    <row r="4989" spans="37:56" x14ac:dyDescent="0.25">
      <c r="AK4989">
        <v>0</v>
      </c>
      <c r="AL4989" t="e">
        <f t="shared" si="859"/>
        <v>#N/A</v>
      </c>
      <c r="AM4989" t="e">
        <f t="shared" si="860"/>
        <v>#N/A</v>
      </c>
      <c r="AN4989" t="e">
        <f t="shared" si="861"/>
        <v>#N/A</v>
      </c>
      <c r="AO4989" s="261" t="e">
        <f t="shared" si="862"/>
        <v>#N/A</v>
      </c>
      <c r="AP4989" s="261" t="e">
        <f t="shared" si="863"/>
        <v>#N/A</v>
      </c>
      <c r="AQ4989" s="261" t="e">
        <f t="shared" si="864"/>
        <v>#N/A</v>
      </c>
      <c r="BB4989">
        <f t="shared" si="867"/>
        <v>0</v>
      </c>
      <c r="BC4989">
        <f t="shared" si="865"/>
        <v>0</v>
      </c>
      <c r="BD4989" s="28">
        <f t="shared" si="866"/>
        <v>0</v>
      </c>
    </row>
    <row r="4990" spans="37:56" x14ac:dyDescent="0.25">
      <c r="AK4990">
        <v>0</v>
      </c>
      <c r="AL4990" t="e">
        <f t="shared" si="859"/>
        <v>#N/A</v>
      </c>
      <c r="AM4990" t="e">
        <f t="shared" si="860"/>
        <v>#N/A</v>
      </c>
      <c r="AN4990" t="e">
        <f t="shared" si="861"/>
        <v>#N/A</v>
      </c>
      <c r="AO4990" s="261" t="e">
        <f t="shared" si="862"/>
        <v>#N/A</v>
      </c>
      <c r="AP4990" s="261" t="e">
        <f t="shared" si="863"/>
        <v>#N/A</v>
      </c>
      <c r="AQ4990" s="261" t="e">
        <f t="shared" si="864"/>
        <v>#N/A</v>
      </c>
      <c r="BB4990">
        <f t="shared" si="867"/>
        <v>0</v>
      </c>
      <c r="BC4990">
        <f t="shared" si="865"/>
        <v>0</v>
      </c>
      <c r="BD4990" s="28">
        <f t="shared" si="866"/>
        <v>0</v>
      </c>
    </row>
    <row r="4991" spans="37:56" x14ac:dyDescent="0.25">
      <c r="AK4991">
        <v>0</v>
      </c>
      <c r="AL4991" t="e">
        <f t="shared" si="859"/>
        <v>#N/A</v>
      </c>
      <c r="AM4991" t="e">
        <f t="shared" si="860"/>
        <v>#N/A</v>
      </c>
      <c r="AN4991" t="e">
        <f t="shared" si="861"/>
        <v>#N/A</v>
      </c>
      <c r="AO4991" s="261" t="e">
        <f t="shared" si="862"/>
        <v>#N/A</v>
      </c>
      <c r="AP4991" s="261" t="e">
        <f t="shared" si="863"/>
        <v>#N/A</v>
      </c>
      <c r="AQ4991" s="261" t="e">
        <f t="shared" si="864"/>
        <v>#N/A</v>
      </c>
      <c r="BB4991">
        <f t="shared" si="867"/>
        <v>0</v>
      </c>
      <c r="BC4991">
        <f t="shared" si="865"/>
        <v>0</v>
      </c>
      <c r="BD4991" s="28">
        <f t="shared" si="866"/>
        <v>0</v>
      </c>
    </row>
    <row r="4992" spans="37:56" x14ac:dyDescent="0.25">
      <c r="AK4992">
        <v>0</v>
      </c>
      <c r="AL4992" t="e">
        <f t="shared" si="859"/>
        <v>#N/A</v>
      </c>
      <c r="AM4992" t="e">
        <f t="shared" si="860"/>
        <v>#N/A</v>
      </c>
      <c r="AN4992" t="e">
        <f t="shared" si="861"/>
        <v>#N/A</v>
      </c>
      <c r="AO4992" s="261" t="e">
        <f t="shared" si="862"/>
        <v>#N/A</v>
      </c>
      <c r="AP4992" s="261" t="e">
        <f t="shared" si="863"/>
        <v>#N/A</v>
      </c>
      <c r="AQ4992" s="261" t="e">
        <f t="shared" si="864"/>
        <v>#N/A</v>
      </c>
      <c r="BB4992">
        <f t="shared" si="867"/>
        <v>0</v>
      </c>
      <c r="BC4992">
        <f t="shared" si="865"/>
        <v>0</v>
      </c>
      <c r="BD4992" s="28">
        <f t="shared" si="866"/>
        <v>0</v>
      </c>
    </row>
    <row r="4993" spans="37:56" x14ac:dyDescent="0.25">
      <c r="AK4993">
        <v>0</v>
      </c>
      <c r="AL4993" t="e">
        <f t="shared" si="859"/>
        <v>#N/A</v>
      </c>
      <c r="AM4993" t="e">
        <f t="shared" si="860"/>
        <v>#N/A</v>
      </c>
      <c r="AN4993" t="e">
        <f t="shared" si="861"/>
        <v>#N/A</v>
      </c>
      <c r="AO4993" s="261" t="e">
        <f t="shared" si="862"/>
        <v>#N/A</v>
      </c>
      <c r="AP4993" s="261" t="e">
        <f t="shared" si="863"/>
        <v>#N/A</v>
      </c>
      <c r="AQ4993" s="261" t="e">
        <f t="shared" si="864"/>
        <v>#N/A</v>
      </c>
      <c r="BB4993">
        <f t="shared" si="867"/>
        <v>0</v>
      </c>
      <c r="BC4993">
        <f t="shared" si="865"/>
        <v>0</v>
      </c>
      <c r="BD4993" s="28">
        <f t="shared" si="866"/>
        <v>0</v>
      </c>
    </row>
    <row r="4994" spans="37:56" x14ac:dyDescent="0.25">
      <c r="AK4994">
        <v>0</v>
      </c>
      <c r="AL4994" t="e">
        <f t="shared" si="859"/>
        <v>#N/A</v>
      </c>
      <c r="AM4994" t="e">
        <f t="shared" si="860"/>
        <v>#N/A</v>
      </c>
      <c r="AN4994" t="e">
        <f t="shared" si="861"/>
        <v>#N/A</v>
      </c>
      <c r="AO4994" s="261" t="e">
        <f t="shared" si="862"/>
        <v>#N/A</v>
      </c>
      <c r="AP4994" s="261" t="e">
        <f t="shared" si="863"/>
        <v>#N/A</v>
      </c>
      <c r="AQ4994" s="261" t="e">
        <f t="shared" si="864"/>
        <v>#N/A</v>
      </c>
      <c r="BB4994">
        <f t="shared" si="867"/>
        <v>0</v>
      </c>
      <c r="BC4994">
        <f t="shared" si="865"/>
        <v>0</v>
      </c>
      <c r="BD4994" s="28">
        <f t="shared" si="866"/>
        <v>0</v>
      </c>
    </row>
    <row r="4995" spans="37:56" x14ac:dyDescent="0.25">
      <c r="AK4995">
        <v>0</v>
      </c>
      <c r="AL4995" t="e">
        <f t="shared" ref="AL4995:AL5058" si="868">_xlfn.XLOOKUP(AK4995,A:A,F:F)</f>
        <v>#N/A</v>
      </c>
      <c r="AM4995" t="e">
        <f t="shared" ref="AM4995:AM5058" si="869">_xlfn.XLOOKUP(AK4995,A:A,J:J)</f>
        <v>#N/A</v>
      </c>
      <c r="AN4995" t="e">
        <f t="shared" ref="AN4995:AN5058" si="870">_xlfn.XLOOKUP(AK4995,A:A,M:M)+_xlfn.XLOOKUP(AK4995,A:A,N:N)</f>
        <v>#N/A</v>
      </c>
      <c r="AO4995" s="261" t="e">
        <f t="shared" ref="AO4995:AO5058" si="871">_xlfn.XLOOKUP(AK4995,A:A,AG:AG)</f>
        <v>#N/A</v>
      </c>
      <c r="AP4995" s="261" t="e">
        <f t="shared" ref="AP4995:AP5058" si="872">_xlfn.XLOOKUP(AK4995,A:A,AD:AD)</f>
        <v>#N/A</v>
      </c>
      <c r="AQ4995" s="261" t="e">
        <f t="shared" ref="AQ4995:AQ5058" si="873">_xlfn.XLOOKUP(AK4995,A:A,AE:AE)</f>
        <v>#N/A</v>
      </c>
      <c r="BB4995">
        <f t="shared" si="867"/>
        <v>0</v>
      </c>
      <c r="BC4995">
        <f t="shared" ref="BC4995:BC5058" si="874">_xlfn.XLOOKUP(BA4995,A:A,J:J)</f>
        <v>0</v>
      </c>
      <c r="BD4995" s="28">
        <f t="shared" ref="BD4995:BD5058" si="875">_xlfn.XLOOKUP(BA4995,A:A,M:M)+_xlfn.XLOOKUP(BA4995,A:A,N:N)</f>
        <v>0</v>
      </c>
    </row>
    <row r="4996" spans="37:56" x14ac:dyDescent="0.25">
      <c r="AK4996">
        <v>0</v>
      </c>
      <c r="AL4996" t="e">
        <f t="shared" si="868"/>
        <v>#N/A</v>
      </c>
      <c r="AM4996" t="e">
        <f t="shared" si="869"/>
        <v>#N/A</v>
      </c>
      <c r="AN4996" t="e">
        <f t="shared" si="870"/>
        <v>#N/A</v>
      </c>
      <c r="AO4996" s="261" t="e">
        <f t="shared" si="871"/>
        <v>#N/A</v>
      </c>
      <c r="AP4996" s="261" t="e">
        <f t="shared" si="872"/>
        <v>#N/A</v>
      </c>
      <c r="AQ4996" s="261" t="e">
        <f t="shared" si="873"/>
        <v>#N/A</v>
      </c>
      <c r="BB4996">
        <f t="shared" si="867"/>
        <v>0</v>
      </c>
      <c r="BC4996">
        <f t="shared" si="874"/>
        <v>0</v>
      </c>
      <c r="BD4996" s="28">
        <f t="shared" si="875"/>
        <v>0</v>
      </c>
    </row>
    <row r="4997" spans="37:56" x14ac:dyDescent="0.25">
      <c r="AK4997">
        <v>0</v>
      </c>
      <c r="AL4997" t="e">
        <f t="shared" si="868"/>
        <v>#N/A</v>
      </c>
      <c r="AM4997" t="e">
        <f t="shared" si="869"/>
        <v>#N/A</v>
      </c>
      <c r="AN4997" t="e">
        <f t="shared" si="870"/>
        <v>#N/A</v>
      </c>
      <c r="AO4997" s="261" t="e">
        <f t="shared" si="871"/>
        <v>#N/A</v>
      </c>
      <c r="AP4997" s="261" t="e">
        <f t="shared" si="872"/>
        <v>#N/A</v>
      </c>
      <c r="AQ4997" s="261" t="e">
        <f t="shared" si="873"/>
        <v>#N/A</v>
      </c>
      <c r="BB4997">
        <f t="shared" si="867"/>
        <v>0</v>
      </c>
      <c r="BC4997">
        <f t="shared" si="874"/>
        <v>0</v>
      </c>
      <c r="BD4997" s="28">
        <f t="shared" si="875"/>
        <v>0</v>
      </c>
    </row>
    <row r="4998" spans="37:56" x14ac:dyDescent="0.25">
      <c r="AK4998">
        <v>0</v>
      </c>
      <c r="AL4998" t="e">
        <f t="shared" si="868"/>
        <v>#N/A</v>
      </c>
      <c r="AM4998" t="e">
        <f t="shared" si="869"/>
        <v>#N/A</v>
      </c>
      <c r="AN4998" t="e">
        <f t="shared" si="870"/>
        <v>#N/A</v>
      </c>
      <c r="AO4998" s="261" t="e">
        <f t="shared" si="871"/>
        <v>#N/A</v>
      </c>
      <c r="AP4998" s="261" t="e">
        <f t="shared" si="872"/>
        <v>#N/A</v>
      </c>
      <c r="AQ4998" s="261" t="e">
        <f t="shared" si="873"/>
        <v>#N/A</v>
      </c>
      <c r="BB4998">
        <f t="shared" ref="BB4998:BB5061" si="876">_xlfn.XLOOKUP(BA4998,A:A,E:E)</f>
        <v>0</v>
      </c>
      <c r="BC4998">
        <f t="shared" si="874"/>
        <v>0</v>
      </c>
      <c r="BD4998" s="28">
        <f t="shared" si="875"/>
        <v>0</v>
      </c>
    </row>
    <row r="4999" spans="37:56" x14ac:dyDescent="0.25">
      <c r="AK4999">
        <v>0</v>
      </c>
      <c r="AL4999" t="e">
        <f t="shared" si="868"/>
        <v>#N/A</v>
      </c>
      <c r="AM4999" t="e">
        <f t="shared" si="869"/>
        <v>#N/A</v>
      </c>
      <c r="AN4999" t="e">
        <f t="shared" si="870"/>
        <v>#N/A</v>
      </c>
      <c r="AO4999" s="261" t="e">
        <f t="shared" si="871"/>
        <v>#N/A</v>
      </c>
      <c r="AP4999" s="261" t="e">
        <f t="shared" si="872"/>
        <v>#N/A</v>
      </c>
      <c r="AQ4999" s="261" t="e">
        <f t="shared" si="873"/>
        <v>#N/A</v>
      </c>
      <c r="BB4999">
        <f t="shared" si="876"/>
        <v>0</v>
      </c>
      <c r="BC4999">
        <f t="shared" si="874"/>
        <v>0</v>
      </c>
      <c r="BD4999" s="28">
        <f t="shared" si="875"/>
        <v>0</v>
      </c>
    </row>
    <row r="5000" spans="37:56" x14ac:dyDescent="0.25">
      <c r="AK5000">
        <v>0</v>
      </c>
      <c r="AL5000" t="e">
        <f t="shared" si="868"/>
        <v>#N/A</v>
      </c>
      <c r="AM5000" t="e">
        <f t="shared" si="869"/>
        <v>#N/A</v>
      </c>
      <c r="AN5000" t="e">
        <f t="shared" si="870"/>
        <v>#N/A</v>
      </c>
      <c r="AO5000" s="261" t="e">
        <f t="shared" si="871"/>
        <v>#N/A</v>
      </c>
      <c r="AP5000" s="261" t="e">
        <f t="shared" si="872"/>
        <v>#N/A</v>
      </c>
      <c r="AQ5000" s="261" t="e">
        <f t="shared" si="873"/>
        <v>#N/A</v>
      </c>
      <c r="BB5000">
        <f t="shared" si="876"/>
        <v>0</v>
      </c>
      <c r="BC5000">
        <f t="shared" si="874"/>
        <v>0</v>
      </c>
      <c r="BD5000" s="28">
        <f t="shared" si="875"/>
        <v>0</v>
      </c>
    </row>
    <row r="5001" spans="37:56" x14ac:dyDescent="0.25">
      <c r="AK5001">
        <v>0</v>
      </c>
      <c r="AL5001" t="e">
        <f t="shared" si="868"/>
        <v>#N/A</v>
      </c>
      <c r="AM5001" t="e">
        <f t="shared" si="869"/>
        <v>#N/A</v>
      </c>
      <c r="AN5001" t="e">
        <f t="shared" si="870"/>
        <v>#N/A</v>
      </c>
      <c r="AO5001" s="261" t="e">
        <f t="shared" si="871"/>
        <v>#N/A</v>
      </c>
      <c r="AP5001" s="261" t="e">
        <f t="shared" si="872"/>
        <v>#N/A</v>
      </c>
      <c r="AQ5001" s="261" t="e">
        <f t="shared" si="873"/>
        <v>#N/A</v>
      </c>
      <c r="BB5001">
        <f t="shared" si="876"/>
        <v>0</v>
      </c>
      <c r="BC5001">
        <f t="shared" si="874"/>
        <v>0</v>
      </c>
      <c r="BD5001" s="28">
        <f t="shared" si="875"/>
        <v>0</v>
      </c>
    </row>
    <row r="5002" spans="37:56" x14ac:dyDescent="0.25">
      <c r="AK5002">
        <v>0</v>
      </c>
      <c r="AL5002" t="e">
        <f t="shared" si="868"/>
        <v>#N/A</v>
      </c>
      <c r="AM5002" t="e">
        <f t="shared" si="869"/>
        <v>#N/A</v>
      </c>
      <c r="AN5002" t="e">
        <f t="shared" si="870"/>
        <v>#N/A</v>
      </c>
      <c r="AO5002" s="261" t="e">
        <f t="shared" si="871"/>
        <v>#N/A</v>
      </c>
      <c r="AP5002" s="261" t="e">
        <f t="shared" si="872"/>
        <v>#N/A</v>
      </c>
      <c r="AQ5002" s="261" t="e">
        <f t="shared" si="873"/>
        <v>#N/A</v>
      </c>
      <c r="BB5002">
        <f t="shared" si="876"/>
        <v>0</v>
      </c>
      <c r="BC5002">
        <f t="shared" si="874"/>
        <v>0</v>
      </c>
      <c r="BD5002" s="28">
        <f t="shared" si="875"/>
        <v>0</v>
      </c>
    </row>
    <row r="5003" spans="37:56" x14ac:dyDescent="0.25">
      <c r="AK5003">
        <v>0</v>
      </c>
      <c r="AL5003" t="e">
        <f t="shared" si="868"/>
        <v>#N/A</v>
      </c>
      <c r="AM5003" t="e">
        <f t="shared" si="869"/>
        <v>#N/A</v>
      </c>
      <c r="AN5003" t="e">
        <f t="shared" si="870"/>
        <v>#N/A</v>
      </c>
      <c r="AO5003" s="261" t="e">
        <f t="shared" si="871"/>
        <v>#N/A</v>
      </c>
      <c r="AP5003" s="261" t="e">
        <f t="shared" si="872"/>
        <v>#N/A</v>
      </c>
      <c r="AQ5003" s="261" t="e">
        <f t="shared" si="873"/>
        <v>#N/A</v>
      </c>
      <c r="BB5003">
        <f t="shared" si="876"/>
        <v>0</v>
      </c>
      <c r="BC5003">
        <f t="shared" si="874"/>
        <v>0</v>
      </c>
      <c r="BD5003" s="28">
        <f t="shared" si="875"/>
        <v>0</v>
      </c>
    </row>
    <row r="5004" spans="37:56" x14ac:dyDescent="0.25">
      <c r="AK5004">
        <v>0</v>
      </c>
      <c r="AL5004" t="e">
        <f t="shared" si="868"/>
        <v>#N/A</v>
      </c>
      <c r="AM5004" t="e">
        <f t="shared" si="869"/>
        <v>#N/A</v>
      </c>
      <c r="AN5004" t="e">
        <f t="shared" si="870"/>
        <v>#N/A</v>
      </c>
      <c r="AO5004" s="261" t="e">
        <f t="shared" si="871"/>
        <v>#N/A</v>
      </c>
      <c r="AP5004" s="261" t="e">
        <f t="shared" si="872"/>
        <v>#N/A</v>
      </c>
      <c r="AQ5004" s="261" t="e">
        <f t="shared" si="873"/>
        <v>#N/A</v>
      </c>
      <c r="BB5004">
        <f t="shared" si="876"/>
        <v>0</v>
      </c>
      <c r="BC5004">
        <f t="shared" si="874"/>
        <v>0</v>
      </c>
      <c r="BD5004" s="28">
        <f t="shared" si="875"/>
        <v>0</v>
      </c>
    </row>
    <row r="5005" spans="37:56" x14ac:dyDescent="0.25">
      <c r="AK5005">
        <v>0</v>
      </c>
      <c r="AL5005" t="e">
        <f t="shared" si="868"/>
        <v>#N/A</v>
      </c>
      <c r="AM5005" t="e">
        <f t="shared" si="869"/>
        <v>#N/A</v>
      </c>
      <c r="AN5005" t="e">
        <f t="shared" si="870"/>
        <v>#N/A</v>
      </c>
      <c r="AO5005" s="261" t="e">
        <f t="shared" si="871"/>
        <v>#N/A</v>
      </c>
      <c r="AP5005" s="261" t="e">
        <f t="shared" si="872"/>
        <v>#N/A</v>
      </c>
      <c r="AQ5005" s="261" t="e">
        <f t="shared" si="873"/>
        <v>#N/A</v>
      </c>
      <c r="BB5005">
        <f t="shared" si="876"/>
        <v>0</v>
      </c>
      <c r="BC5005">
        <f t="shared" si="874"/>
        <v>0</v>
      </c>
      <c r="BD5005" s="28">
        <f t="shared" si="875"/>
        <v>0</v>
      </c>
    </row>
    <row r="5006" spans="37:56" x14ac:dyDescent="0.25">
      <c r="AK5006">
        <v>0</v>
      </c>
      <c r="AL5006" t="e">
        <f t="shared" si="868"/>
        <v>#N/A</v>
      </c>
      <c r="AM5006" t="e">
        <f t="shared" si="869"/>
        <v>#N/A</v>
      </c>
      <c r="AN5006" t="e">
        <f t="shared" si="870"/>
        <v>#N/A</v>
      </c>
      <c r="AO5006" s="261" t="e">
        <f t="shared" si="871"/>
        <v>#N/A</v>
      </c>
      <c r="AP5006" s="261" t="e">
        <f t="shared" si="872"/>
        <v>#N/A</v>
      </c>
      <c r="AQ5006" s="261" t="e">
        <f t="shared" si="873"/>
        <v>#N/A</v>
      </c>
      <c r="BB5006">
        <f t="shared" si="876"/>
        <v>0</v>
      </c>
      <c r="BC5006">
        <f t="shared" si="874"/>
        <v>0</v>
      </c>
      <c r="BD5006" s="28">
        <f t="shared" si="875"/>
        <v>0</v>
      </c>
    </row>
    <row r="5007" spans="37:56" x14ac:dyDescent="0.25">
      <c r="AK5007">
        <v>0</v>
      </c>
      <c r="AL5007" t="e">
        <f t="shared" si="868"/>
        <v>#N/A</v>
      </c>
      <c r="AM5007" t="e">
        <f t="shared" si="869"/>
        <v>#N/A</v>
      </c>
      <c r="AN5007" t="e">
        <f t="shared" si="870"/>
        <v>#N/A</v>
      </c>
      <c r="AO5007" s="261" t="e">
        <f t="shared" si="871"/>
        <v>#N/A</v>
      </c>
      <c r="AP5007" s="261" t="e">
        <f t="shared" si="872"/>
        <v>#N/A</v>
      </c>
      <c r="AQ5007" s="261" t="e">
        <f t="shared" si="873"/>
        <v>#N/A</v>
      </c>
      <c r="BB5007">
        <f t="shared" si="876"/>
        <v>0</v>
      </c>
      <c r="BC5007">
        <f t="shared" si="874"/>
        <v>0</v>
      </c>
      <c r="BD5007" s="28">
        <f t="shared" si="875"/>
        <v>0</v>
      </c>
    </row>
    <row r="5008" spans="37:56" x14ac:dyDescent="0.25">
      <c r="AK5008">
        <v>0</v>
      </c>
      <c r="AL5008" t="e">
        <f t="shared" si="868"/>
        <v>#N/A</v>
      </c>
      <c r="AM5008" t="e">
        <f t="shared" si="869"/>
        <v>#N/A</v>
      </c>
      <c r="AN5008" t="e">
        <f t="shared" si="870"/>
        <v>#N/A</v>
      </c>
      <c r="AO5008" s="261" t="e">
        <f t="shared" si="871"/>
        <v>#N/A</v>
      </c>
      <c r="AP5008" s="261" t="e">
        <f t="shared" si="872"/>
        <v>#N/A</v>
      </c>
      <c r="AQ5008" s="261" t="e">
        <f t="shared" si="873"/>
        <v>#N/A</v>
      </c>
      <c r="BB5008">
        <f t="shared" si="876"/>
        <v>0</v>
      </c>
      <c r="BC5008">
        <f t="shared" si="874"/>
        <v>0</v>
      </c>
      <c r="BD5008" s="28">
        <f t="shared" si="875"/>
        <v>0</v>
      </c>
    </row>
    <row r="5009" spans="37:56" x14ac:dyDescent="0.25">
      <c r="AK5009">
        <v>0</v>
      </c>
      <c r="AL5009" t="e">
        <f t="shared" si="868"/>
        <v>#N/A</v>
      </c>
      <c r="AM5009" t="e">
        <f t="shared" si="869"/>
        <v>#N/A</v>
      </c>
      <c r="AN5009" t="e">
        <f t="shared" si="870"/>
        <v>#N/A</v>
      </c>
      <c r="AO5009" s="261" t="e">
        <f t="shared" si="871"/>
        <v>#N/A</v>
      </c>
      <c r="AP5009" s="261" t="e">
        <f t="shared" si="872"/>
        <v>#N/A</v>
      </c>
      <c r="AQ5009" s="261" t="e">
        <f t="shared" si="873"/>
        <v>#N/A</v>
      </c>
      <c r="BB5009">
        <f t="shared" si="876"/>
        <v>0</v>
      </c>
      <c r="BC5009">
        <f t="shared" si="874"/>
        <v>0</v>
      </c>
      <c r="BD5009" s="28">
        <f t="shared" si="875"/>
        <v>0</v>
      </c>
    </row>
    <row r="5010" spans="37:56" x14ac:dyDescent="0.25">
      <c r="AK5010">
        <v>0</v>
      </c>
      <c r="AL5010" t="e">
        <f t="shared" si="868"/>
        <v>#N/A</v>
      </c>
      <c r="AM5010" t="e">
        <f t="shared" si="869"/>
        <v>#N/A</v>
      </c>
      <c r="AN5010" t="e">
        <f t="shared" si="870"/>
        <v>#N/A</v>
      </c>
      <c r="AO5010" s="261" t="e">
        <f t="shared" si="871"/>
        <v>#N/A</v>
      </c>
      <c r="AP5010" s="261" t="e">
        <f t="shared" si="872"/>
        <v>#N/A</v>
      </c>
      <c r="AQ5010" s="261" t="e">
        <f t="shared" si="873"/>
        <v>#N/A</v>
      </c>
      <c r="BB5010">
        <f t="shared" si="876"/>
        <v>0</v>
      </c>
      <c r="BC5010">
        <f t="shared" si="874"/>
        <v>0</v>
      </c>
      <c r="BD5010" s="28">
        <f t="shared" si="875"/>
        <v>0</v>
      </c>
    </row>
    <row r="5011" spans="37:56" x14ac:dyDescent="0.25">
      <c r="AK5011">
        <v>0</v>
      </c>
      <c r="AL5011" t="e">
        <f t="shared" si="868"/>
        <v>#N/A</v>
      </c>
      <c r="AM5011" t="e">
        <f t="shared" si="869"/>
        <v>#N/A</v>
      </c>
      <c r="AN5011" t="e">
        <f t="shared" si="870"/>
        <v>#N/A</v>
      </c>
      <c r="AO5011" s="261" t="e">
        <f t="shared" si="871"/>
        <v>#N/A</v>
      </c>
      <c r="AP5011" s="261" t="e">
        <f t="shared" si="872"/>
        <v>#N/A</v>
      </c>
      <c r="AQ5011" s="261" t="e">
        <f t="shared" si="873"/>
        <v>#N/A</v>
      </c>
      <c r="BB5011">
        <f t="shared" si="876"/>
        <v>0</v>
      </c>
      <c r="BC5011">
        <f t="shared" si="874"/>
        <v>0</v>
      </c>
      <c r="BD5011" s="28">
        <f t="shared" si="875"/>
        <v>0</v>
      </c>
    </row>
    <row r="5012" spans="37:56" x14ac:dyDescent="0.25">
      <c r="AK5012">
        <v>0</v>
      </c>
      <c r="AL5012" t="e">
        <f t="shared" si="868"/>
        <v>#N/A</v>
      </c>
      <c r="AM5012" t="e">
        <f t="shared" si="869"/>
        <v>#N/A</v>
      </c>
      <c r="AN5012" t="e">
        <f t="shared" si="870"/>
        <v>#N/A</v>
      </c>
      <c r="AO5012" s="261" t="e">
        <f t="shared" si="871"/>
        <v>#N/A</v>
      </c>
      <c r="AP5012" s="261" t="e">
        <f t="shared" si="872"/>
        <v>#N/A</v>
      </c>
      <c r="AQ5012" s="261" t="e">
        <f t="shared" si="873"/>
        <v>#N/A</v>
      </c>
      <c r="BB5012">
        <f t="shared" si="876"/>
        <v>0</v>
      </c>
      <c r="BC5012">
        <f t="shared" si="874"/>
        <v>0</v>
      </c>
      <c r="BD5012" s="28">
        <f t="shared" si="875"/>
        <v>0</v>
      </c>
    </row>
    <row r="5013" spans="37:56" x14ac:dyDescent="0.25">
      <c r="AK5013">
        <v>0</v>
      </c>
      <c r="AL5013" t="e">
        <f t="shared" si="868"/>
        <v>#N/A</v>
      </c>
      <c r="AM5013" t="e">
        <f t="shared" si="869"/>
        <v>#N/A</v>
      </c>
      <c r="AN5013" t="e">
        <f t="shared" si="870"/>
        <v>#N/A</v>
      </c>
      <c r="AO5013" s="261" t="e">
        <f t="shared" si="871"/>
        <v>#N/A</v>
      </c>
      <c r="AP5013" s="261" t="e">
        <f t="shared" si="872"/>
        <v>#N/A</v>
      </c>
      <c r="AQ5013" s="261" t="e">
        <f t="shared" si="873"/>
        <v>#N/A</v>
      </c>
      <c r="BB5013">
        <f t="shared" si="876"/>
        <v>0</v>
      </c>
      <c r="BC5013">
        <f t="shared" si="874"/>
        <v>0</v>
      </c>
      <c r="BD5013" s="28">
        <f t="shared" si="875"/>
        <v>0</v>
      </c>
    </row>
    <row r="5014" spans="37:56" x14ac:dyDescent="0.25">
      <c r="AK5014">
        <v>0</v>
      </c>
      <c r="AL5014" t="e">
        <f t="shared" si="868"/>
        <v>#N/A</v>
      </c>
      <c r="AM5014" t="e">
        <f t="shared" si="869"/>
        <v>#N/A</v>
      </c>
      <c r="AN5014" t="e">
        <f t="shared" si="870"/>
        <v>#N/A</v>
      </c>
      <c r="AO5014" s="261" t="e">
        <f t="shared" si="871"/>
        <v>#N/A</v>
      </c>
      <c r="AP5014" s="261" t="e">
        <f t="shared" si="872"/>
        <v>#N/A</v>
      </c>
      <c r="AQ5014" s="261" t="e">
        <f t="shared" si="873"/>
        <v>#N/A</v>
      </c>
      <c r="BB5014">
        <f t="shared" si="876"/>
        <v>0</v>
      </c>
      <c r="BC5014">
        <f t="shared" si="874"/>
        <v>0</v>
      </c>
      <c r="BD5014" s="28">
        <f t="shared" si="875"/>
        <v>0</v>
      </c>
    </row>
    <row r="5015" spans="37:56" x14ac:dyDescent="0.25">
      <c r="AK5015">
        <v>0</v>
      </c>
      <c r="AL5015" t="e">
        <f t="shared" si="868"/>
        <v>#N/A</v>
      </c>
      <c r="AM5015" t="e">
        <f t="shared" si="869"/>
        <v>#N/A</v>
      </c>
      <c r="AN5015" t="e">
        <f t="shared" si="870"/>
        <v>#N/A</v>
      </c>
      <c r="AO5015" s="261" t="e">
        <f t="shared" si="871"/>
        <v>#N/A</v>
      </c>
      <c r="AP5015" s="261" t="e">
        <f t="shared" si="872"/>
        <v>#N/A</v>
      </c>
      <c r="AQ5015" s="261" t="e">
        <f t="shared" si="873"/>
        <v>#N/A</v>
      </c>
      <c r="BB5015">
        <f t="shared" si="876"/>
        <v>0</v>
      </c>
      <c r="BC5015">
        <f t="shared" si="874"/>
        <v>0</v>
      </c>
      <c r="BD5015" s="28">
        <f t="shared" si="875"/>
        <v>0</v>
      </c>
    </row>
    <row r="5016" spans="37:56" x14ac:dyDescent="0.25">
      <c r="AK5016">
        <v>0</v>
      </c>
      <c r="AL5016" t="e">
        <f t="shared" si="868"/>
        <v>#N/A</v>
      </c>
      <c r="AM5016" t="e">
        <f t="shared" si="869"/>
        <v>#N/A</v>
      </c>
      <c r="AN5016" t="e">
        <f t="shared" si="870"/>
        <v>#N/A</v>
      </c>
      <c r="AO5016" s="261" t="e">
        <f t="shared" si="871"/>
        <v>#N/A</v>
      </c>
      <c r="AP5016" s="261" t="e">
        <f t="shared" si="872"/>
        <v>#N/A</v>
      </c>
      <c r="AQ5016" s="261" t="e">
        <f t="shared" si="873"/>
        <v>#N/A</v>
      </c>
      <c r="BB5016">
        <f t="shared" si="876"/>
        <v>0</v>
      </c>
      <c r="BC5016">
        <f t="shared" si="874"/>
        <v>0</v>
      </c>
      <c r="BD5016" s="28">
        <f t="shared" si="875"/>
        <v>0</v>
      </c>
    </row>
    <row r="5017" spans="37:56" x14ac:dyDescent="0.25">
      <c r="AK5017">
        <v>0</v>
      </c>
      <c r="AL5017" t="e">
        <f t="shared" si="868"/>
        <v>#N/A</v>
      </c>
      <c r="AM5017" t="e">
        <f t="shared" si="869"/>
        <v>#N/A</v>
      </c>
      <c r="AN5017" t="e">
        <f t="shared" si="870"/>
        <v>#N/A</v>
      </c>
      <c r="AO5017" s="261" t="e">
        <f t="shared" si="871"/>
        <v>#N/A</v>
      </c>
      <c r="AP5017" s="261" t="e">
        <f t="shared" si="872"/>
        <v>#N/A</v>
      </c>
      <c r="AQ5017" s="261" t="e">
        <f t="shared" si="873"/>
        <v>#N/A</v>
      </c>
      <c r="BB5017">
        <f t="shared" si="876"/>
        <v>0</v>
      </c>
      <c r="BC5017">
        <f t="shared" si="874"/>
        <v>0</v>
      </c>
      <c r="BD5017" s="28">
        <f t="shared" si="875"/>
        <v>0</v>
      </c>
    </row>
    <row r="5018" spans="37:56" x14ac:dyDescent="0.25">
      <c r="AK5018">
        <v>0</v>
      </c>
      <c r="AL5018" t="e">
        <f t="shared" si="868"/>
        <v>#N/A</v>
      </c>
      <c r="AM5018" t="e">
        <f t="shared" si="869"/>
        <v>#N/A</v>
      </c>
      <c r="AN5018" t="e">
        <f t="shared" si="870"/>
        <v>#N/A</v>
      </c>
      <c r="AO5018" s="261" t="e">
        <f t="shared" si="871"/>
        <v>#N/A</v>
      </c>
      <c r="AP5018" s="261" t="e">
        <f t="shared" si="872"/>
        <v>#N/A</v>
      </c>
      <c r="AQ5018" s="261" t="e">
        <f t="shared" si="873"/>
        <v>#N/A</v>
      </c>
      <c r="BB5018">
        <f t="shared" si="876"/>
        <v>0</v>
      </c>
      <c r="BC5018">
        <f t="shared" si="874"/>
        <v>0</v>
      </c>
      <c r="BD5018" s="28">
        <f t="shared" si="875"/>
        <v>0</v>
      </c>
    </row>
    <row r="5019" spans="37:56" x14ac:dyDescent="0.25">
      <c r="AK5019">
        <v>0</v>
      </c>
      <c r="AL5019" t="e">
        <f t="shared" si="868"/>
        <v>#N/A</v>
      </c>
      <c r="AM5019" t="e">
        <f t="shared" si="869"/>
        <v>#N/A</v>
      </c>
      <c r="AN5019" t="e">
        <f t="shared" si="870"/>
        <v>#N/A</v>
      </c>
      <c r="AO5019" s="261" t="e">
        <f t="shared" si="871"/>
        <v>#N/A</v>
      </c>
      <c r="AP5019" s="261" t="e">
        <f t="shared" si="872"/>
        <v>#N/A</v>
      </c>
      <c r="AQ5019" s="261" t="e">
        <f t="shared" si="873"/>
        <v>#N/A</v>
      </c>
      <c r="BB5019">
        <f t="shared" si="876"/>
        <v>0</v>
      </c>
      <c r="BC5019">
        <f t="shared" si="874"/>
        <v>0</v>
      </c>
      <c r="BD5019" s="28">
        <f t="shared" si="875"/>
        <v>0</v>
      </c>
    </row>
    <row r="5020" spans="37:56" x14ac:dyDescent="0.25">
      <c r="AK5020">
        <v>0</v>
      </c>
      <c r="AL5020" t="e">
        <f t="shared" si="868"/>
        <v>#N/A</v>
      </c>
      <c r="AM5020" t="e">
        <f t="shared" si="869"/>
        <v>#N/A</v>
      </c>
      <c r="AN5020" t="e">
        <f t="shared" si="870"/>
        <v>#N/A</v>
      </c>
      <c r="AO5020" s="261" t="e">
        <f t="shared" si="871"/>
        <v>#N/A</v>
      </c>
      <c r="AP5020" s="261" t="e">
        <f t="shared" si="872"/>
        <v>#N/A</v>
      </c>
      <c r="AQ5020" s="261" t="e">
        <f t="shared" si="873"/>
        <v>#N/A</v>
      </c>
      <c r="BB5020">
        <f t="shared" si="876"/>
        <v>0</v>
      </c>
      <c r="BC5020">
        <f t="shared" si="874"/>
        <v>0</v>
      </c>
      <c r="BD5020" s="28">
        <f t="shared" si="875"/>
        <v>0</v>
      </c>
    </row>
    <row r="5021" spans="37:56" x14ac:dyDescent="0.25">
      <c r="AK5021">
        <v>0</v>
      </c>
      <c r="AL5021" t="e">
        <f t="shared" si="868"/>
        <v>#N/A</v>
      </c>
      <c r="AM5021" t="e">
        <f t="shared" si="869"/>
        <v>#N/A</v>
      </c>
      <c r="AN5021" t="e">
        <f t="shared" si="870"/>
        <v>#N/A</v>
      </c>
      <c r="AO5021" s="261" t="e">
        <f t="shared" si="871"/>
        <v>#N/A</v>
      </c>
      <c r="AP5021" s="261" t="e">
        <f t="shared" si="872"/>
        <v>#N/A</v>
      </c>
      <c r="AQ5021" s="261" t="e">
        <f t="shared" si="873"/>
        <v>#N/A</v>
      </c>
      <c r="BB5021">
        <f t="shared" si="876"/>
        <v>0</v>
      </c>
      <c r="BC5021">
        <f t="shared" si="874"/>
        <v>0</v>
      </c>
      <c r="BD5021" s="28">
        <f t="shared" si="875"/>
        <v>0</v>
      </c>
    </row>
    <row r="5022" spans="37:56" x14ac:dyDescent="0.25">
      <c r="AK5022">
        <v>0</v>
      </c>
      <c r="AL5022" t="e">
        <f t="shared" si="868"/>
        <v>#N/A</v>
      </c>
      <c r="AM5022" t="e">
        <f t="shared" si="869"/>
        <v>#N/A</v>
      </c>
      <c r="AN5022" t="e">
        <f t="shared" si="870"/>
        <v>#N/A</v>
      </c>
      <c r="AO5022" s="261" t="e">
        <f t="shared" si="871"/>
        <v>#N/A</v>
      </c>
      <c r="AP5022" s="261" t="e">
        <f t="shared" si="872"/>
        <v>#N/A</v>
      </c>
      <c r="AQ5022" s="261" t="e">
        <f t="shared" si="873"/>
        <v>#N/A</v>
      </c>
      <c r="BB5022">
        <f t="shared" si="876"/>
        <v>0</v>
      </c>
      <c r="BC5022">
        <f t="shared" si="874"/>
        <v>0</v>
      </c>
      <c r="BD5022" s="28">
        <f t="shared" si="875"/>
        <v>0</v>
      </c>
    </row>
    <row r="5023" spans="37:56" x14ac:dyDescent="0.25">
      <c r="AK5023">
        <v>0</v>
      </c>
      <c r="AL5023" t="e">
        <f t="shared" si="868"/>
        <v>#N/A</v>
      </c>
      <c r="AM5023" t="e">
        <f t="shared" si="869"/>
        <v>#N/A</v>
      </c>
      <c r="AN5023" t="e">
        <f t="shared" si="870"/>
        <v>#N/A</v>
      </c>
      <c r="AO5023" s="261" t="e">
        <f t="shared" si="871"/>
        <v>#N/A</v>
      </c>
      <c r="AP5023" s="261" t="e">
        <f t="shared" si="872"/>
        <v>#N/A</v>
      </c>
      <c r="AQ5023" s="261" t="e">
        <f t="shared" si="873"/>
        <v>#N/A</v>
      </c>
      <c r="BB5023">
        <f t="shared" si="876"/>
        <v>0</v>
      </c>
      <c r="BC5023">
        <f t="shared" si="874"/>
        <v>0</v>
      </c>
      <c r="BD5023" s="28">
        <f t="shared" si="875"/>
        <v>0</v>
      </c>
    </row>
    <row r="5024" spans="37:56" x14ac:dyDescent="0.25">
      <c r="AK5024">
        <v>0</v>
      </c>
      <c r="AL5024" t="e">
        <f t="shared" si="868"/>
        <v>#N/A</v>
      </c>
      <c r="AM5024" t="e">
        <f t="shared" si="869"/>
        <v>#N/A</v>
      </c>
      <c r="AN5024" t="e">
        <f t="shared" si="870"/>
        <v>#N/A</v>
      </c>
      <c r="AO5024" s="261" t="e">
        <f t="shared" si="871"/>
        <v>#N/A</v>
      </c>
      <c r="AP5024" s="261" t="e">
        <f t="shared" si="872"/>
        <v>#N/A</v>
      </c>
      <c r="AQ5024" s="261" t="e">
        <f t="shared" si="873"/>
        <v>#N/A</v>
      </c>
      <c r="BB5024">
        <f t="shared" si="876"/>
        <v>0</v>
      </c>
      <c r="BC5024">
        <f t="shared" si="874"/>
        <v>0</v>
      </c>
      <c r="BD5024" s="28">
        <f t="shared" si="875"/>
        <v>0</v>
      </c>
    </row>
    <row r="5025" spans="37:56" x14ac:dyDescent="0.25">
      <c r="AK5025">
        <v>0</v>
      </c>
      <c r="AL5025" t="e">
        <f t="shared" si="868"/>
        <v>#N/A</v>
      </c>
      <c r="AM5025" t="e">
        <f t="shared" si="869"/>
        <v>#N/A</v>
      </c>
      <c r="AN5025" t="e">
        <f t="shared" si="870"/>
        <v>#N/A</v>
      </c>
      <c r="AO5025" s="261" t="e">
        <f t="shared" si="871"/>
        <v>#N/A</v>
      </c>
      <c r="AP5025" s="261" t="e">
        <f t="shared" si="872"/>
        <v>#N/A</v>
      </c>
      <c r="AQ5025" s="261" t="e">
        <f t="shared" si="873"/>
        <v>#N/A</v>
      </c>
      <c r="BB5025">
        <f t="shared" si="876"/>
        <v>0</v>
      </c>
      <c r="BC5025">
        <f t="shared" si="874"/>
        <v>0</v>
      </c>
      <c r="BD5025" s="28">
        <f t="shared" si="875"/>
        <v>0</v>
      </c>
    </row>
    <row r="5026" spans="37:56" x14ac:dyDescent="0.25">
      <c r="AK5026">
        <v>0</v>
      </c>
      <c r="AL5026" t="e">
        <f t="shared" si="868"/>
        <v>#N/A</v>
      </c>
      <c r="AM5026" t="e">
        <f t="shared" si="869"/>
        <v>#N/A</v>
      </c>
      <c r="AN5026" t="e">
        <f t="shared" si="870"/>
        <v>#N/A</v>
      </c>
      <c r="AO5026" s="261" t="e">
        <f t="shared" si="871"/>
        <v>#N/A</v>
      </c>
      <c r="AP5026" s="261" t="e">
        <f t="shared" si="872"/>
        <v>#N/A</v>
      </c>
      <c r="AQ5026" s="261" t="e">
        <f t="shared" si="873"/>
        <v>#N/A</v>
      </c>
      <c r="BB5026">
        <f t="shared" si="876"/>
        <v>0</v>
      </c>
      <c r="BC5026">
        <f t="shared" si="874"/>
        <v>0</v>
      </c>
      <c r="BD5026" s="28">
        <f t="shared" si="875"/>
        <v>0</v>
      </c>
    </row>
    <row r="5027" spans="37:56" x14ac:dyDescent="0.25">
      <c r="AK5027">
        <v>0</v>
      </c>
      <c r="AL5027" t="e">
        <f t="shared" si="868"/>
        <v>#N/A</v>
      </c>
      <c r="AM5027" t="e">
        <f t="shared" si="869"/>
        <v>#N/A</v>
      </c>
      <c r="AN5027" t="e">
        <f t="shared" si="870"/>
        <v>#N/A</v>
      </c>
      <c r="AO5027" s="261" t="e">
        <f t="shared" si="871"/>
        <v>#N/A</v>
      </c>
      <c r="AP5027" s="261" t="e">
        <f t="shared" si="872"/>
        <v>#N/A</v>
      </c>
      <c r="AQ5027" s="261" t="e">
        <f t="shared" si="873"/>
        <v>#N/A</v>
      </c>
      <c r="BB5027">
        <f t="shared" si="876"/>
        <v>0</v>
      </c>
      <c r="BC5027">
        <f t="shared" si="874"/>
        <v>0</v>
      </c>
      <c r="BD5027" s="28">
        <f t="shared" si="875"/>
        <v>0</v>
      </c>
    </row>
    <row r="5028" spans="37:56" x14ac:dyDescent="0.25">
      <c r="AK5028">
        <v>0</v>
      </c>
      <c r="AL5028" t="e">
        <f t="shared" si="868"/>
        <v>#N/A</v>
      </c>
      <c r="AM5028" t="e">
        <f t="shared" si="869"/>
        <v>#N/A</v>
      </c>
      <c r="AN5028" t="e">
        <f t="shared" si="870"/>
        <v>#N/A</v>
      </c>
      <c r="AO5028" s="261" t="e">
        <f t="shared" si="871"/>
        <v>#N/A</v>
      </c>
      <c r="AP5028" s="261" t="e">
        <f t="shared" si="872"/>
        <v>#N/A</v>
      </c>
      <c r="AQ5028" s="261" t="e">
        <f t="shared" si="873"/>
        <v>#N/A</v>
      </c>
      <c r="BB5028">
        <f t="shared" si="876"/>
        <v>0</v>
      </c>
      <c r="BC5028">
        <f t="shared" si="874"/>
        <v>0</v>
      </c>
      <c r="BD5028" s="28">
        <f t="shared" si="875"/>
        <v>0</v>
      </c>
    </row>
    <row r="5029" spans="37:56" x14ac:dyDescent="0.25">
      <c r="AK5029">
        <v>0</v>
      </c>
      <c r="AL5029" t="e">
        <f t="shared" si="868"/>
        <v>#N/A</v>
      </c>
      <c r="AM5029" t="e">
        <f t="shared" si="869"/>
        <v>#N/A</v>
      </c>
      <c r="AN5029" t="e">
        <f t="shared" si="870"/>
        <v>#N/A</v>
      </c>
      <c r="AO5029" s="261" t="e">
        <f t="shared" si="871"/>
        <v>#N/A</v>
      </c>
      <c r="AP5029" s="261" t="e">
        <f t="shared" si="872"/>
        <v>#N/A</v>
      </c>
      <c r="AQ5029" s="261" t="e">
        <f t="shared" si="873"/>
        <v>#N/A</v>
      </c>
      <c r="BB5029">
        <f t="shared" si="876"/>
        <v>0</v>
      </c>
      <c r="BC5029">
        <f t="shared" si="874"/>
        <v>0</v>
      </c>
      <c r="BD5029" s="28">
        <f t="shared" si="875"/>
        <v>0</v>
      </c>
    </row>
    <row r="5030" spans="37:56" x14ac:dyDescent="0.25">
      <c r="AK5030">
        <v>0</v>
      </c>
      <c r="AL5030" t="e">
        <f t="shared" si="868"/>
        <v>#N/A</v>
      </c>
      <c r="AM5030" t="e">
        <f t="shared" si="869"/>
        <v>#N/A</v>
      </c>
      <c r="AN5030" t="e">
        <f t="shared" si="870"/>
        <v>#N/A</v>
      </c>
      <c r="AO5030" s="261" t="e">
        <f t="shared" si="871"/>
        <v>#N/A</v>
      </c>
      <c r="AP5030" s="261" t="e">
        <f t="shared" si="872"/>
        <v>#N/A</v>
      </c>
      <c r="AQ5030" s="261" t="e">
        <f t="shared" si="873"/>
        <v>#N/A</v>
      </c>
      <c r="BB5030">
        <f t="shared" si="876"/>
        <v>0</v>
      </c>
      <c r="BC5030">
        <f t="shared" si="874"/>
        <v>0</v>
      </c>
      <c r="BD5030" s="28">
        <f t="shared" si="875"/>
        <v>0</v>
      </c>
    </row>
    <row r="5031" spans="37:56" x14ac:dyDescent="0.25">
      <c r="AK5031">
        <v>0</v>
      </c>
      <c r="AL5031" t="e">
        <f t="shared" si="868"/>
        <v>#N/A</v>
      </c>
      <c r="AM5031" t="e">
        <f t="shared" si="869"/>
        <v>#N/A</v>
      </c>
      <c r="AN5031" t="e">
        <f t="shared" si="870"/>
        <v>#N/A</v>
      </c>
      <c r="AO5031" s="261" t="e">
        <f t="shared" si="871"/>
        <v>#N/A</v>
      </c>
      <c r="AP5031" s="261" t="e">
        <f t="shared" si="872"/>
        <v>#N/A</v>
      </c>
      <c r="AQ5031" s="261" t="e">
        <f t="shared" si="873"/>
        <v>#N/A</v>
      </c>
      <c r="BB5031">
        <f t="shared" si="876"/>
        <v>0</v>
      </c>
      <c r="BC5031">
        <f t="shared" si="874"/>
        <v>0</v>
      </c>
      <c r="BD5031" s="28">
        <f t="shared" si="875"/>
        <v>0</v>
      </c>
    </row>
    <row r="5032" spans="37:56" x14ac:dyDescent="0.25">
      <c r="AK5032">
        <v>0</v>
      </c>
      <c r="AL5032" t="e">
        <f t="shared" si="868"/>
        <v>#N/A</v>
      </c>
      <c r="AM5032" t="e">
        <f t="shared" si="869"/>
        <v>#N/A</v>
      </c>
      <c r="AN5032" t="e">
        <f t="shared" si="870"/>
        <v>#N/A</v>
      </c>
      <c r="AO5032" s="261" t="e">
        <f t="shared" si="871"/>
        <v>#N/A</v>
      </c>
      <c r="AP5032" s="261" t="e">
        <f t="shared" si="872"/>
        <v>#N/A</v>
      </c>
      <c r="AQ5032" s="261" t="e">
        <f t="shared" si="873"/>
        <v>#N/A</v>
      </c>
      <c r="BB5032">
        <f t="shared" si="876"/>
        <v>0</v>
      </c>
      <c r="BC5032">
        <f t="shared" si="874"/>
        <v>0</v>
      </c>
      <c r="BD5032" s="28">
        <f t="shared" si="875"/>
        <v>0</v>
      </c>
    </row>
    <row r="5033" spans="37:56" x14ac:dyDescent="0.25">
      <c r="AK5033">
        <v>0</v>
      </c>
      <c r="AL5033" t="e">
        <f t="shared" si="868"/>
        <v>#N/A</v>
      </c>
      <c r="AM5033" t="e">
        <f t="shared" si="869"/>
        <v>#N/A</v>
      </c>
      <c r="AN5033" t="e">
        <f t="shared" si="870"/>
        <v>#N/A</v>
      </c>
      <c r="AO5033" s="261" t="e">
        <f t="shared" si="871"/>
        <v>#N/A</v>
      </c>
      <c r="AP5033" s="261" t="e">
        <f t="shared" si="872"/>
        <v>#N/A</v>
      </c>
      <c r="AQ5033" s="261" t="e">
        <f t="shared" si="873"/>
        <v>#N/A</v>
      </c>
      <c r="BB5033">
        <f t="shared" si="876"/>
        <v>0</v>
      </c>
      <c r="BC5033">
        <f t="shared" si="874"/>
        <v>0</v>
      </c>
      <c r="BD5033" s="28">
        <f t="shared" si="875"/>
        <v>0</v>
      </c>
    </row>
    <row r="5034" spans="37:56" x14ac:dyDescent="0.25">
      <c r="AK5034">
        <v>0</v>
      </c>
      <c r="AL5034" t="e">
        <f t="shared" si="868"/>
        <v>#N/A</v>
      </c>
      <c r="AM5034" t="e">
        <f t="shared" si="869"/>
        <v>#N/A</v>
      </c>
      <c r="AN5034" t="e">
        <f t="shared" si="870"/>
        <v>#N/A</v>
      </c>
      <c r="AO5034" s="261" t="e">
        <f t="shared" si="871"/>
        <v>#N/A</v>
      </c>
      <c r="AP5034" s="261" t="e">
        <f t="shared" si="872"/>
        <v>#N/A</v>
      </c>
      <c r="AQ5034" s="261" t="e">
        <f t="shared" si="873"/>
        <v>#N/A</v>
      </c>
      <c r="BB5034">
        <f t="shared" si="876"/>
        <v>0</v>
      </c>
      <c r="BC5034">
        <f t="shared" si="874"/>
        <v>0</v>
      </c>
      <c r="BD5034" s="28">
        <f t="shared" si="875"/>
        <v>0</v>
      </c>
    </row>
    <row r="5035" spans="37:56" x14ac:dyDescent="0.25">
      <c r="AK5035">
        <v>0</v>
      </c>
      <c r="AL5035" t="e">
        <f t="shared" si="868"/>
        <v>#N/A</v>
      </c>
      <c r="AM5035" t="e">
        <f t="shared" si="869"/>
        <v>#N/A</v>
      </c>
      <c r="AN5035" t="e">
        <f t="shared" si="870"/>
        <v>#N/A</v>
      </c>
      <c r="AO5035" s="261" t="e">
        <f t="shared" si="871"/>
        <v>#N/A</v>
      </c>
      <c r="AP5035" s="261" t="e">
        <f t="shared" si="872"/>
        <v>#N/A</v>
      </c>
      <c r="AQ5035" s="261" t="e">
        <f t="shared" si="873"/>
        <v>#N/A</v>
      </c>
      <c r="BB5035">
        <f t="shared" si="876"/>
        <v>0</v>
      </c>
      <c r="BC5035">
        <f t="shared" si="874"/>
        <v>0</v>
      </c>
      <c r="BD5035" s="28">
        <f t="shared" si="875"/>
        <v>0</v>
      </c>
    </row>
    <row r="5036" spans="37:56" x14ac:dyDescent="0.25">
      <c r="AK5036">
        <v>0</v>
      </c>
      <c r="AL5036" t="e">
        <f t="shared" si="868"/>
        <v>#N/A</v>
      </c>
      <c r="AM5036" t="e">
        <f t="shared" si="869"/>
        <v>#N/A</v>
      </c>
      <c r="AN5036" t="e">
        <f t="shared" si="870"/>
        <v>#N/A</v>
      </c>
      <c r="AO5036" s="261" t="e">
        <f t="shared" si="871"/>
        <v>#N/A</v>
      </c>
      <c r="AP5036" s="261" t="e">
        <f t="shared" si="872"/>
        <v>#N/A</v>
      </c>
      <c r="AQ5036" s="261" t="e">
        <f t="shared" si="873"/>
        <v>#N/A</v>
      </c>
      <c r="BB5036">
        <f t="shared" si="876"/>
        <v>0</v>
      </c>
      <c r="BC5036">
        <f t="shared" si="874"/>
        <v>0</v>
      </c>
      <c r="BD5036" s="28">
        <f t="shared" si="875"/>
        <v>0</v>
      </c>
    </row>
    <row r="5037" spans="37:56" x14ac:dyDescent="0.25">
      <c r="AK5037">
        <v>0</v>
      </c>
      <c r="AL5037" t="e">
        <f t="shared" si="868"/>
        <v>#N/A</v>
      </c>
      <c r="AM5037" t="e">
        <f t="shared" si="869"/>
        <v>#N/A</v>
      </c>
      <c r="AN5037" t="e">
        <f t="shared" si="870"/>
        <v>#N/A</v>
      </c>
      <c r="AO5037" s="261" t="e">
        <f t="shared" si="871"/>
        <v>#N/A</v>
      </c>
      <c r="AP5037" s="261" t="e">
        <f t="shared" si="872"/>
        <v>#N/A</v>
      </c>
      <c r="AQ5037" s="261" t="e">
        <f t="shared" si="873"/>
        <v>#N/A</v>
      </c>
      <c r="BB5037">
        <f t="shared" si="876"/>
        <v>0</v>
      </c>
      <c r="BC5037">
        <f t="shared" si="874"/>
        <v>0</v>
      </c>
      <c r="BD5037" s="28">
        <f t="shared" si="875"/>
        <v>0</v>
      </c>
    </row>
    <row r="5038" spans="37:56" x14ac:dyDescent="0.25">
      <c r="AK5038">
        <v>0</v>
      </c>
      <c r="AL5038" t="e">
        <f t="shared" si="868"/>
        <v>#N/A</v>
      </c>
      <c r="AM5038" t="e">
        <f t="shared" si="869"/>
        <v>#N/A</v>
      </c>
      <c r="AN5038" t="e">
        <f t="shared" si="870"/>
        <v>#N/A</v>
      </c>
      <c r="AO5038" s="261" t="e">
        <f t="shared" si="871"/>
        <v>#N/A</v>
      </c>
      <c r="AP5038" s="261" t="e">
        <f t="shared" si="872"/>
        <v>#N/A</v>
      </c>
      <c r="AQ5038" s="261" t="e">
        <f t="shared" si="873"/>
        <v>#N/A</v>
      </c>
      <c r="BB5038">
        <f t="shared" si="876"/>
        <v>0</v>
      </c>
      <c r="BC5038">
        <f t="shared" si="874"/>
        <v>0</v>
      </c>
      <c r="BD5038" s="28">
        <f t="shared" si="875"/>
        <v>0</v>
      </c>
    </row>
    <row r="5039" spans="37:56" x14ac:dyDescent="0.25">
      <c r="AK5039">
        <v>0</v>
      </c>
      <c r="AL5039" t="e">
        <f t="shared" si="868"/>
        <v>#N/A</v>
      </c>
      <c r="AM5039" t="e">
        <f t="shared" si="869"/>
        <v>#N/A</v>
      </c>
      <c r="AN5039" t="e">
        <f t="shared" si="870"/>
        <v>#N/A</v>
      </c>
      <c r="AO5039" s="261" t="e">
        <f t="shared" si="871"/>
        <v>#N/A</v>
      </c>
      <c r="AP5039" s="261" t="e">
        <f t="shared" si="872"/>
        <v>#N/A</v>
      </c>
      <c r="AQ5039" s="261" t="e">
        <f t="shared" si="873"/>
        <v>#N/A</v>
      </c>
      <c r="BB5039">
        <f t="shared" si="876"/>
        <v>0</v>
      </c>
      <c r="BC5039">
        <f t="shared" si="874"/>
        <v>0</v>
      </c>
      <c r="BD5039" s="28">
        <f t="shared" si="875"/>
        <v>0</v>
      </c>
    </row>
    <row r="5040" spans="37:56" x14ac:dyDescent="0.25">
      <c r="AK5040">
        <v>0</v>
      </c>
      <c r="AL5040" t="e">
        <f t="shared" si="868"/>
        <v>#N/A</v>
      </c>
      <c r="AM5040" t="e">
        <f t="shared" si="869"/>
        <v>#N/A</v>
      </c>
      <c r="AN5040" t="e">
        <f t="shared" si="870"/>
        <v>#N/A</v>
      </c>
      <c r="AO5040" s="261" t="e">
        <f t="shared" si="871"/>
        <v>#N/A</v>
      </c>
      <c r="AP5040" s="261" t="e">
        <f t="shared" si="872"/>
        <v>#N/A</v>
      </c>
      <c r="AQ5040" s="261" t="e">
        <f t="shared" si="873"/>
        <v>#N/A</v>
      </c>
      <c r="BB5040">
        <f t="shared" si="876"/>
        <v>0</v>
      </c>
      <c r="BC5040">
        <f t="shared" si="874"/>
        <v>0</v>
      </c>
      <c r="BD5040" s="28">
        <f t="shared" si="875"/>
        <v>0</v>
      </c>
    </row>
    <row r="5041" spans="37:56" x14ac:dyDescent="0.25">
      <c r="AK5041">
        <v>0</v>
      </c>
      <c r="AL5041" t="e">
        <f t="shared" si="868"/>
        <v>#N/A</v>
      </c>
      <c r="AM5041" t="e">
        <f t="shared" si="869"/>
        <v>#N/A</v>
      </c>
      <c r="AN5041" t="e">
        <f t="shared" si="870"/>
        <v>#N/A</v>
      </c>
      <c r="AO5041" s="261" t="e">
        <f t="shared" si="871"/>
        <v>#N/A</v>
      </c>
      <c r="AP5041" s="261" t="e">
        <f t="shared" si="872"/>
        <v>#N/A</v>
      </c>
      <c r="AQ5041" s="261" t="e">
        <f t="shared" si="873"/>
        <v>#N/A</v>
      </c>
      <c r="BB5041">
        <f t="shared" si="876"/>
        <v>0</v>
      </c>
      <c r="BC5041">
        <f t="shared" si="874"/>
        <v>0</v>
      </c>
      <c r="BD5041" s="28">
        <f t="shared" si="875"/>
        <v>0</v>
      </c>
    </row>
    <row r="5042" spans="37:56" x14ac:dyDescent="0.25">
      <c r="AK5042">
        <v>0</v>
      </c>
      <c r="AL5042" t="e">
        <f t="shared" si="868"/>
        <v>#N/A</v>
      </c>
      <c r="AM5042" t="e">
        <f t="shared" si="869"/>
        <v>#N/A</v>
      </c>
      <c r="AN5042" t="e">
        <f t="shared" si="870"/>
        <v>#N/A</v>
      </c>
      <c r="AO5042" s="261" t="e">
        <f t="shared" si="871"/>
        <v>#N/A</v>
      </c>
      <c r="AP5042" s="261" t="e">
        <f t="shared" si="872"/>
        <v>#N/A</v>
      </c>
      <c r="AQ5042" s="261" t="e">
        <f t="shared" si="873"/>
        <v>#N/A</v>
      </c>
      <c r="BB5042">
        <f t="shared" si="876"/>
        <v>0</v>
      </c>
      <c r="BC5042">
        <f t="shared" si="874"/>
        <v>0</v>
      </c>
      <c r="BD5042" s="28">
        <f t="shared" si="875"/>
        <v>0</v>
      </c>
    </row>
    <row r="5043" spans="37:56" x14ac:dyDescent="0.25">
      <c r="AK5043">
        <v>0</v>
      </c>
      <c r="AL5043" t="e">
        <f t="shared" si="868"/>
        <v>#N/A</v>
      </c>
      <c r="AM5043" t="e">
        <f t="shared" si="869"/>
        <v>#N/A</v>
      </c>
      <c r="AN5043" t="e">
        <f t="shared" si="870"/>
        <v>#N/A</v>
      </c>
      <c r="AO5043" s="261" t="e">
        <f t="shared" si="871"/>
        <v>#N/A</v>
      </c>
      <c r="AP5043" s="261" t="e">
        <f t="shared" si="872"/>
        <v>#N/A</v>
      </c>
      <c r="AQ5043" s="261" t="e">
        <f t="shared" si="873"/>
        <v>#N/A</v>
      </c>
      <c r="BB5043">
        <f t="shared" si="876"/>
        <v>0</v>
      </c>
      <c r="BC5043">
        <f t="shared" si="874"/>
        <v>0</v>
      </c>
      <c r="BD5043" s="28">
        <f t="shared" si="875"/>
        <v>0</v>
      </c>
    </row>
    <row r="5044" spans="37:56" x14ac:dyDescent="0.25">
      <c r="AK5044">
        <v>0</v>
      </c>
      <c r="AL5044" t="e">
        <f t="shared" si="868"/>
        <v>#N/A</v>
      </c>
      <c r="AM5044" t="e">
        <f t="shared" si="869"/>
        <v>#N/A</v>
      </c>
      <c r="AN5044" t="e">
        <f t="shared" si="870"/>
        <v>#N/A</v>
      </c>
      <c r="AO5044" s="261" t="e">
        <f t="shared" si="871"/>
        <v>#N/A</v>
      </c>
      <c r="AP5044" s="261" t="e">
        <f t="shared" si="872"/>
        <v>#N/A</v>
      </c>
      <c r="AQ5044" s="261" t="e">
        <f t="shared" si="873"/>
        <v>#N/A</v>
      </c>
      <c r="BB5044">
        <f t="shared" si="876"/>
        <v>0</v>
      </c>
      <c r="BC5044">
        <f t="shared" si="874"/>
        <v>0</v>
      </c>
      <c r="BD5044" s="28">
        <f t="shared" si="875"/>
        <v>0</v>
      </c>
    </row>
    <row r="5045" spans="37:56" x14ac:dyDescent="0.25">
      <c r="AK5045">
        <v>0</v>
      </c>
      <c r="AL5045" t="e">
        <f t="shared" si="868"/>
        <v>#N/A</v>
      </c>
      <c r="AM5045" t="e">
        <f t="shared" si="869"/>
        <v>#N/A</v>
      </c>
      <c r="AN5045" t="e">
        <f t="shared" si="870"/>
        <v>#N/A</v>
      </c>
      <c r="AO5045" s="261" t="e">
        <f t="shared" si="871"/>
        <v>#N/A</v>
      </c>
      <c r="AP5045" s="261" t="e">
        <f t="shared" si="872"/>
        <v>#N/A</v>
      </c>
      <c r="AQ5045" s="261" t="e">
        <f t="shared" si="873"/>
        <v>#N/A</v>
      </c>
      <c r="BB5045">
        <f t="shared" si="876"/>
        <v>0</v>
      </c>
      <c r="BC5045">
        <f t="shared" si="874"/>
        <v>0</v>
      </c>
      <c r="BD5045" s="28">
        <f t="shared" si="875"/>
        <v>0</v>
      </c>
    </row>
    <row r="5046" spans="37:56" x14ac:dyDescent="0.25">
      <c r="AK5046">
        <v>0</v>
      </c>
      <c r="AL5046" t="e">
        <f t="shared" si="868"/>
        <v>#N/A</v>
      </c>
      <c r="AM5046" t="e">
        <f t="shared" si="869"/>
        <v>#N/A</v>
      </c>
      <c r="AN5046" t="e">
        <f t="shared" si="870"/>
        <v>#N/A</v>
      </c>
      <c r="AO5046" s="261" t="e">
        <f t="shared" si="871"/>
        <v>#N/A</v>
      </c>
      <c r="AP5046" s="261" t="e">
        <f t="shared" si="872"/>
        <v>#N/A</v>
      </c>
      <c r="AQ5046" s="261" t="e">
        <f t="shared" si="873"/>
        <v>#N/A</v>
      </c>
      <c r="BB5046">
        <f t="shared" si="876"/>
        <v>0</v>
      </c>
      <c r="BC5046">
        <f t="shared" si="874"/>
        <v>0</v>
      </c>
      <c r="BD5046" s="28">
        <f t="shared" si="875"/>
        <v>0</v>
      </c>
    </row>
    <row r="5047" spans="37:56" x14ac:dyDescent="0.25">
      <c r="AK5047">
        <v>0</v>
      </c>
      <c r="AL5047" t="e">
        <f t="shared" si="868"/>
        <v>#N/A</v>
      </c>
      <c r="AM5047" t="e">
        <f t="shared" si="869"/>
        <v>#N/A</v>
      </c>
      <c r="AN5047" t="e">
        <f t="shared" si="870"/>
        <v>#N/A</v>
      </c>
      <c r="AO5047" s="261" t="e">
        <f t="shared" si="871"/>
        <v>#N/A</v>
      </c>
      <c r="AP5047" s="261" t="e">
        <f t="shared" si="872"/>
        <v>#N/A</v>
      </c>
      <c r="AQ5047" s="261" t="e">
        <f t="shared" si="873"/>
        <v>#N/A</v>
      </c>
      <c r="BB5047">
        <f t="shared" si="876"/>
        <v>0</v>
      </c>
      <c r="BC5047">
        <f t="shared" si="874"/>
        <v>0</v>
      </c>
      <c r="BD5047" s="28">
        <f t="shared" si="875"/>
        <v>0</v>
      </c>
    </row>
    <row r="5048" spans="37:56" x14ac:dyDescent="0.25">
      <c r="AK5048">
        <v>0</v>
      </c>
      <c r="AL5048" t="e">
        <f t="shared" si="868"/>
        <v>#N/A</v>
      </c>
      <c r="AM5048" t="e">
        <f t="shared" si="869"/>
        <v>#N/A</v>
      </c>
      <c r="AN5048" t="e">
        <f t="shared" si="870"/>
        <v>#N/A</v>
      </c>
      <c r="AO5048" s="261" t="e">
        <f t="shared" si="871"/>
        <v>#N/A</v>
      </c>
      <c r="AP5048" s="261" t="e">
        <f t="shared" si="872"/>
        <v>#N/A</v>
      </c>
      <c r="AQ5048" s="261" t="e">
        <f t="shared" si="873"/>
        <v>#N/A</v>
      </c>
      <c r="BB5048">
        <f t="shared" si="876"/>
        <v>0</v>
      </c>
      <c r="BC5048">
        <f t="shared" si="874"/>
        <v>0</v>
      </c>
      <c r="BD5048" s="28">
        <f t="shared" si="875"/>
        <v>0</v>
      </c>
    </row>
    <row r="5049" spans="37:56" x14ac:dyDescent="0.25">
      <c r="AK5049">
        <v>0</v>
      </c>
      <c r="AL5049" t="e">
        <f t="shared" si="868"/>
        <v>#N/A</v>
      </c>
      <c r="AM5049" t="e">
        <f t="shared" si="869"/>
        <v>#N/A</v>
      </c>
      <c r="AN5049" t="e">
        <f t="shared" si="870"/>
        <v>#N/A</v>
      </c>
      <c r="AO5049" s="261" t="e">
        <f t="shared" si="871"/>
        <v>#N/A</v>
      </c>
      <c r="AP5049" s="261" t="e">
        <f t="shared" si="872"/>
        <v>#N/A</v>
      </c>
      <c r="AQ5049" s="261" t="e">
        <f t="shared" si="873"/>
        <v>#N/A</v>
      </c>
      <c r="BB5049">
        <f t="shared" si="876"/>
        <v>0</v>
      </c>
      <c r="BC5049">
        <f t="shared" si="874"/>
        <v>0</v>
      </c>
      <c r="BD5049" s="28">
        <f t="shared" si="875"/>
        <v>0</v>
      </c>
    </row>
    <row r="5050" spans="37:56" x14ac:dyDescent="0.25">
      <c r="AK5050">
        <v>0</v>
      </c>
      <c r="AL5050" t="e">
        <f t="shared" si="868"/>
        <v>#N/A</v>
      </c>
      <c r="AM5050" t="e">
        <f t="shared" si="869"/>
        <v>#N/A</v>
      </c>
      <c r="AN5050" t="e">
        <f t="shared" si="870"/>
        <v>#N/A</v>
      </c>
      <c r="AO5050" s="261" t="e">
        <f t="shared" si="871"/>
        <v>#N/A</v>
      </c>
      <c r="AP5050" s="261" t="e">
        <f t="shared" si="872"/>
        <v>#N/A</v>
      </c>
      <c r="AQ5050" s="261" t="e">
        <f t="shared" si="873"/>
        <v>#N/A</v>
      </c>
      <c r="BB5050">
        <f t="shared" si="876"/>
        <v>0</v>
      </c>
      <c r="BC5050">
        <f t="shared" si="874"/>
        <v>0</v>
      </c>
      <c r="BD5050" s="28">
        <f t="shared" si="875"/>
        <v>0</v>
      </c>
    </row>
    <row r="5051" spans="37:56" x14ac:dyDescent="0.25">
      <c r="AK5051">
        <v>0</v>
      </c>
      <c r="AL5051" t="e">
        <f t="shared" si="868"/>
        <v>#N/A</v>
      </c>
      <c r="AM5051" t="e">
        <f t="shared" si="869"/>
        <v>#N/A</v>
      </c>
      <c r="AN5051" t="e">
        <f t="shared" si="870"/>
        <v>#N/A</v>
      </c>
      <c r="AO5051" s="261" t="e">
        <f t="shared" si="871"/>
        <v>#N/A</v>
      </c>
      <c r="AP5051" s="261" t="e">
        <f t="shared" si="872"/>
        <v>#N/A</v>
      </c>
      <c r="AQ5051" s="261" t="e">
        <f t="shared" si="873"/>
        <v>#N/A</v>
      </c>
      <c r="BB5051">
        <f t="shared" si="876"/>
        <v>0</v>
      </c>
      <c r="BC5051">
        <f t="shared" si="874"/>
        <v>0</v>
      </c>
      <c r="BD5051" s="28">
        <f t="shared" si="875"/>
        <v>0</v>
      </c>
    </row>
    <row r="5052" spans="37:56" x14ac:dyDescent="0.25">
      <c r="AK5052">
        <v>0</v>
      </c>
      <c r="AL5052" t="e">
        <f t="shared" si="868"/>
        <v>#N/A</v>
      </c>
      <c r="AM5052" t="e">
        <f t="shared" si="869"/>
        <v>#N/A</v>
      </c>
      <c r="AN5052" t="e">
        <f t="shared" si="870"/>
        <v>#N/A</v>
      </c>
      <c r="AO5052" s="261" t="e">
        <f t="shared" si="871"/>
        <v>#N/A</v>
      </c>
      <c r="AP5052" s="261" t="e">
        <f t="shared" si="872"/>
        <v>#N/A</v>
      </c>
      <c r="AQ5052" s="261" t="e">
        <f t="shared" si="873"/>
        <v>#N/A</v>
      </c>
      <c r="BB5052">
        <f t="shared" si="876"/>
        <v>0</v>
      </c>
      <c r="BC5052">
        <f t="shared" si="874"/>
        <v>0</v>
      </c>
      <c r="BD5052" s="28">
        <f t="shared" si="875"/>
        <v>0</v>
      </c>
    </row>
    <row r="5053" spans="37:56" x14ac:dyDescent="0.25">
      <c r="AK5053">
        <v>0</v>
      </c>
      <c r="AL5053" t="e">
        <f t="shared" si="868"/>
        <v>#N/A</v>
      </c>
      <c r="AM5053" t="e">
        <f t="shared" si="869"/>
        <v>#N/A</v>
      </c>
      <c r="AN5053" t="e">
        <f t="shared" si="870"/>
        <v>#N/A</v>
      </c>
      <c r="AO5053" s="261" t="e">
        <f t="shared" si="871"/>
        <v>#N/A</v>
      </c>
      <c r="AP5053" s="261" t="e">
        <f t="shared" si="872"/>
        <v>#N/A</v>
      </c>
      <c r="AQ5053" s="261" t="e">
        <f t="shared" si="873"/>
        <v>#N/A</v>
      </c>
      <c r="BB5053">
        <f t="shared" si="876"/>
        <v>0</v>
      </c>
      <c r="BC5053">
        <f t="shared" si="874"/>
        <v>0</v>
      </c>
      <c r="BD5053" s="28">
        <f t="shared" si="875"/>
        <v>0</v>
      </c>
    </row>
    <row r="5054" spans="37:56" x14ac:dyDescent="0.25">
      <c r="AK5054">
        <v>0</v>
      </c>
      <c r="AL5054" t="e">
        <f t="shared" si="868"/>
        <v>#N/A</v>
      </c>
      <c r="AM5054" t="e">
        <f t="shared" si="869"/>
        <v>#N/A</v>
      </c>
      <c r="AN5054" t="e">
        <f t="shared" si="870"/>
        <v>#N/A</v>
      </c>
      <c r="AO5054" s="261" t="e">
        <f t="shared" si="871"/>
        <v>#N/A</v>
      </c>
      <c r="AP5054" s="261" t="e">
        <f t="shared" si="872"/>
        <v>#N/A</v>
      </c>
      <c r="AQ5054" s="261" t="e">
        <f t="shared" si="873"/>
        <v>#N/A</v>
      </c>
      <c r="BB5054">
        <f t="shared" si="876"/>
        <v>0</v>
      </c>
      <c r="BC5054">
        <f t="shared" si="874"/>
        <v>0</v>
      </c>
      <c r="BD5054" s="28">
        <f t="shared" si="875"/>
        <v>0</v>
      </c>
    </row>
    <row r="5055" spans="37:56" x14ac:dyDescent="0.25">
      <c r="AK5055">
        <v>0</v>
      </c>
      <c r="AL5055" t="e">
        <f t="shared" si="868"/>
        <v>#N/A</v>
      </c>
      <c r="AM5055" t="e">
        <f t="shared" si="869"/>
        <v>#N/A</v>
      </c>
      <c r="AN5055" t="e">
        <f t="shared" si="870"/>
        <v>#N/A</v>
      </c>
      <c r="AO5055" s="261" t="e">
        <f t="shared" si="871"/>
        <v>#N/A</v>
      </c>
      <c r="AP5055" s="261" t="e">
        <f t="shared" si="872"/>
        <v>#N/A</v>
      </c>
      <c r="AQ5055" s="261" t="e">
        <f t="shared" si="873"/>
        <v>#N/A</v>
      </c>
      <c r="BB5055">
        <f t="shared" si="876"/>
        <v>0</v>
      </c>
      <c r="BC5055">
        <f t="shared" si="874"/>
        <v>0</v>
      </c>
      <c r="BD5055" s="28">
        <f t="shared" si="875"/>
        <v>0</v>
      </c>
    </row>
    <row r="5056" spans="37:56" x14ac:dyDescent="0.25">
      <c r="AK5056">
        <v>0</v>
      </c>
      <c r="AL5056" t="e">
        <f t="shared" si="868"/>
        <v>#N/A</v>
      </c>
      <c r="AM5056" t="e">
        <f t="shared" si="869"/>
        <v>#N/A</v>
      </c>
      <c r="AN5056" t="e">
        <f t="shared" si="870"/>
        <v>#N/A</v>
      </c>
      <c r="AO5056" s="261" t="e">
        <f t="shared" si="871"/>
        <v>#N/A</v>
      </c>
      <c r="AP5056" s="261" t="e">
        <f t="shared" si="872"/>
        <v>#N/A</v>
      </c>
      <c r="AQ5056" s="261" t="e">
        <f t="shared" si="873"/>
        <v>#N/A</v>
      </c>
      <c r="BB5056">
        <f t="shared" si="876"/>
        <v>0</v>
      </c>
      <c r="BC5056">
        <f t="shared" si="874"/>
        <v>0</v>
      </c>
      <c r="BD5056" s="28">
        <f t="shared" si="875"/>
        <v>0</v>
      </c>
    </row>
    <row r="5057" spans="37:56" x14ac:dyDescent="0.25">
      <c r="AK5057">
        <v>0</v>
      </c>
      <c r="AL5057" t="e">
        <f t="shared" si="868"/>
        <v>#N/A</v>
      </c>
      <c r="AM5057" t="e">
        <f t="shared" si="869"/>
        <v>#N/A</v>
      </c>
      <c r="AN5057" t="e">
        <f t="shared" si="870"/>
        <v>#N/A</v>
      </c>
      <c r="AO5057" s="261" t="e">
        <f t="shared" si="871"/>
        <v>#N/A</v>
      </c>
      <c r="AP5057" s="261" t="e">
        <f t="shared" si="872"/>
        <v>#N/A</v>
      </c>
      <c r="AQ5057" s="261" t="e">
        <f t="shared" si="873"/>
        <v>#N/A</v>
      </c>
      <c r="BB5057">
        <f t="shared" si="876"/>
        <v>0</v>
      </c>
      <c r="BC5057">
        <f t="shared" si="874"/>
        <v>0</v>
      </c>
      <c r="BD5057" s="28">
        <f t="shared" si="875"/>
        <v>0</v>
      </c>
    </row>
    <row r="5058" spans="37:56" x14ac:dyDescent="0.25">
      <c r="AK5058">
        <v>0</v>
      </c>
      <c r="AL5058" t="e">
        <f t="shared" si="868"/>
        <v>#N/A</v>
      </c>
      <c r="AM5058" t="e">
        <f t="shared" si="869"/>
        <v>#N/A</v>
      </c>
      <c r="AN5058" t="e">
        <f t="shared" si="870"/>
        <v>#N/A</v>
      </c>
      <c r="AO5058" s="261" t="e">
        <f t="shared" si="871"/>
        <v>#N/A</v>
      </c>
      <c r="AP5058" s="261" t="e">
        <f t="shared" si="872"/>
        <v>#N/A</v>
      </c>
      <c r="AQ5058" s="261" t="e">
        <f t="shared" si="873"/>
        <v>#N/A</v>
      </c>
      <c r="BB5058">
        <f t="shared" si="876"/>
        <v>0</v>
      </c>
      <c r="BC5058">
        <f t="shared" si="874"/>
        <v>0</v>
      </c>
      <c r="BD5058" s="28">
        <f t="shared" si="875"/>
        <v>0</v>
      </c>
    </row>
    <row r="5059" spans="37:56" x14ac:dyDescent="0.25">
      <c r="AK5059">
        <v>0</v>
      </c>
      <c r="AL5059" t="e">
        <f t="shared" ref="AL5059:AL5122" si="877">_xlfn.XLOOKUP(AK5059,A:A,F:F)</f>
        <v>#N/A</v>
      </c>
      <c r="AM5059" t="e">
        <f t="shared" ref="AM5059:AM5122" si="878">_xlfn.XLOOKUP(AK5059,A:A,J:J)</f>
        <v>#N/A</v>
      </c>
      <c r="AN5059" t="e">
        <f t="shared" ref="AN5059:AN5122" si="879">_xlfn.XLOOKUP(AK5059,A:A,M:M)+_xlfn.XLOOKUP(AK5059,A:A,N:N)</f>
        <v>#N/A</v>
      </c>
      <c r="AO5059" s="261" t="e">
        <f t="shared" ref="AO5059:AO5122" si="880">_xlfn.XLOOKUP(AK5059,A:A,AG:AG)</f>
        <v>#N/A</v>
      </c>
      <c r="AP5059" s="261" t="e">
        <f t="shared" ref="AP5059:AP5122" si="881">_xlfn.XLOOKUP(AK5059,A:A,AD:AD)</f>
        <v>#N/A</v>
      </c>
      <c r="AQ5059" s="261" t="e">
        <f t="shared" ref="AQ5059:AQ5122" si="882">_xlfn.XLOOKUP(AK5059,A:A,AE:AE)</f>
        <v>#N/A</v>
      </c>
      <c r="BB5059">
        <f t="shared" si="876"/>
        <v>0</v>
      </c>
      <c r="BC5059">
        <f t="shared" ref="BC5059:BC5122" si="883">_xlfn.XLOOKUP(BA5059,A:A,J:J)</f>
        <v>0</v>
      </c>
      <c r="BD5059" s="28">
        <f t="shared" ref="BD5059:BD5122" si="884">_xlfn.XLOOKUP(BA5059,A:A,M:M)+_xlfn.XLOOKUP(BA5059,A:A,N:N)</f>
        <v>0</v>
      </c>
    </row>
    <row r="5060" spans="37:56" x14ac:dyDescent="0.25">
      <c r="AK5060">
        <v>0</v>
      </c>
      <c r="AL5060" t="e">
        <f t="shared" si="877"/>
        <v>#N/A</v>
      </c>
      <c r="AM5060" t="e">
        <f t="shared" si="878"/>
        <v>#N/A</v>
      </c>
      <c r="AN5060" t="e">
        <f t="shared" si="879"/>
        <v>#N/A</v>
      </c>
      <c r="AO5060" s="261" t="e">
        <f t="shared" si="880"/>
        <v>#N/A</v>
      </c>
      <c r="AP5060" s="261" t="e">
        <f t="shared" si="881"/>
        <v>#N/A</v>
      </c>
      <c r="AQ5060" s="261" t="e">
        <f t="shared" si="882"/>
        <v>#N/A</v>
      </c>
      <c r="BB5060">
        <f t="shared" si="876"/>
        <v>0</v>
      </c>
      <c r="BC5060">
        <f t="shared" si="883"/>
        <v>0</v>
      </c>
      <c r="BD5060" s="28">
        <f t="shared" si="884"/>
        <v>0</v>
      </c>
    </row>
    <row r="5061" spans="37:56" x14ac:dyDescent="0.25">
      <c r="AK5061">
        <v>0</v>
      </c>
      <c r="AL5061" t="e">
        <f t="shared" si="877"/>
        <v>#N/A</v>
      </c>
      <c r="AM5061" t="e">
        <f t="shared" si="878"/>
        <v>#N/A</v>
      </c>
      <c r="AN5061" t="e">
        <f t="shared" si="879"/>
        <v>#N/A</v>
      </c>
      <c r="AO5061" s="261" t="e">
        <f t="shared" si="880"/>
        <v>#N/A</v>
      </c>
      <c r="AP5061" s="261" t="e">
        <f t="shared" si="881"/>
        <v>#N/A</v>
      </c>
      <c r="AQ5061" s="261" t="e">
        <f t="shared" si="882"/>
        <v>#N/A</v>
      </c>
      <c r="BB5061">
        <f t="shared" si="876"/>
        <v>0</v>
      </c>
      <c r="BC5061">
        <f t="shared" si="883"/>
        <v>0</v>
      </c>
      <c r="BD5061" s="28">
        <f t="shared" si="884"/>
        <v>0</v>
      </c>
    </row>
    <row r="5062" spans="37:56" x14ac:dyDescent="0.25">
      <c r="AK5062">
        <v>0</v>
      </c>
      <c r="AL5062" t="e">
        <f t="shared" si="877"/>
        <v>#N/A</v>
      </c>
      <c r="AM5062" t="e">
        <f t="shared" si="878"/>
        <v>#N/A</v>
      </c>
      <c r="AN5062" t="e">
        <f t="shared" si="879"/>
        <v>#N/A</v>
      </c>
      <c r="AO5062" s="261" t="e">
        <f t="shared" si="880"/>
        <v>#N/A</v>
      </c>
      <c r="AP5062" s="261" t="e">
        <f t="shared" si="881"/>
        <v>#N/A</v>
      </c>
      <c r="AQ5062" s="261" t="e">
        <f t="shared" si="882"/>
        <v>#N/A</v>
      </c>
      <c r="BB5062">
        <f t="shared" ref="BB5062:BB5125" si="885">_xlfn.XLOOKUP(BA5062,A:A,E:E)</f>
        <v>0</v>
      </c>
      <c r="BC5062">
        <f t="shared" si="883"/>
        <v>0</v>
      </c>
      <c r="BD5062" s="28">
        <f t="shared" si="884"/>
        <v>0</v>
      </c>
    </row>
    <row r="5063" spans="37:56" x14ac:dyDescent="0.25">
      <c r="AK5063">
        <v>0</v>
      </c>
      <c r="AL5063" t="e">
        <f t="shared" si="877"/>
        <v>#N/A</v>
      </c>
      <c r="AM5063" t="e">
        <f t="shared" si="878"/>
        <v>#N/A</v>
      </c>
      <c r="AN5063" t="e">
        <f t="shared" si="879"/>
        <v>#N/A</v>
      </c>
      <c r="AO5063" s="261" t="e">
        <f t="shared" si="880"/>
        <v>#N/A</v>
      </c>
      <c r="AP5063" s="261" t="e">
        <f t="shared" si="881"/>
        <v>#N/A</v>
      </c>
      <c r="AQ5063" s="261" t="e">
        <f t="shared" si="882"/>
        <v>#N/A</v>
      </c>
      <c r="BB5063">
        <f t="shared" si="885"/>
        <v>0</v>
      </c>
      <c r="BC5063">
        <f t="shared" si="883"/>
        <v>0</v>
      </c>
      <c r="BD5063" s="28">
        <f t="shared" si="884"/>
        <v>0</v>
      </c>
    </row>
    <row r="5064" spans="37:56" x14ac:dyDescent="0.25">
      <c r="AK5064">
        <v>0</v>
      </c>
      <c r="AL5064" t="e">
        <f t="shared" si="877"/>
        <v>#N/A</v>
      </c>
      <c r="AM5064" t="e">
        <f t="shared" si="878"/>
        <v>#N/A</v>
      </c>
      <c r="AN5064" t="e">
        <f t="shared" si="879"/>
        <v>#N/A</v>
      </c>
      <c r="AO5064" s="261" t="e">
        <f t="shared" si="880"/>
        <v>#N/A</v>
      </c>
      <c r="AP5064" s="261" t="e">
        <f t="shared" si="881"/>
        <v>#N/A</v>
      </c>
      <c r="AQ5064" s="261" t="e">
        <f t="shared" si="882"/>
        <v>#N/A</v>
      </c>
      <c r="BB5064">
        <f t="shared" si="885"/>
        <v>0</v>
      </c>
      <c r="BC5064">
        <f t="shared" si="883"/>
        <v>0</v>
      </c>
      <c r="BD5064" s="28">
        <f t="shared" si="884"/>
        <v>0</v>
      </c>
    </row>
    <row r="5065" spans="37:56" x14ac:dyDescent="0.25">
      <c r="AK5065">
        <v>0</v>
      </c>
      <c r="AL5065" t="e">
        <f t="shared" si="877"/>
        <v>#N/A</v>
      </c>
      <c r="AM5065" t="e">
        <f t="shared" si="878"/>
        <v>#N/A</v>
      </c>
      <c r="AN5065" t="e">
        <f t="shared" si="879"/>
        <v>#N/A</v>
      </c>
      <c r="AO5065" s="261" t="e">
        <f t="shared" si="880"/>
        <v>#N/A</v>
      </c>
      <c r="AP5065" s="261" t="e">
        <f t="shared" si="881"/>
        <v>#N/A</v>
      </c>
      <c r="AQ5065" s="261" t="e">
        <f t="shared" si="882"/>
        <v>#N/A</v>
      </c>
      <c r="BB5065">
        <f t="shared" si="885"/>
        <v>0</v>
      </c>
      <c r="BC5065">
        <f t="shared" si="883"/>
        <v>0</v>
      </c>
      <c r="BD5065" s="28">
        <f t="shared" si="884"/>
        <v>0</v>
      </c>
    </row>
    <row r="5066" spans="37:56" x14ac:dyDescent="0.25">
      <c r="AK5066">
        <v>0</v>
      </c>
      <c r="AL5066" t="e">
        <f t="shared" si="877"/>
        <v>#N/A</v>
      </c>
      <c r="AM5066" t="e">
        <f t="shared" si="878"/>
        <v>#N/A</v>
      </c>
      <c r="AN5066" t="e">
        <f t="shared" si="879"/>
        <v>#N/A</v>
      </c>
      <c r="AO5066" s="261" t="e">
        <f t="shared" si="880"/>
        <v>#N/A</v>
      </c>
      <c r="AP5066" s="261" t="e">
        <f t="shared" si="881"/>
        <v>#N/A</v>
      </c>
      <c r="AQ5066" s="261" t="e">
        <f t="shared" si="882"/>
        <v>#N/A</v>
      </c>
      <c r="BB5066">
        <f t="shared" si="885"/>
        <v>0</v>
      </c>
      <c r="BC5066">
        <f t="shared" si="883"/>
        <v>0</v>
      </c>
      <c r="BD5066" s="28">
        <f t="shared" si="884"/>
        <v>0</v>
      </c>
    </row>
    <row r="5067" spans="37:56" x14ac:dyDescent="0.25">
      <c r="AK5067">
        <v>0</v>
      </c>
      <c r="AL5067" t="e">
        <f t="shared" si="877"/>
        <v>#N/A</v>
      </c>
      <c r="AM5067" t="e">
        <f t="shared" si="878"/>
        <v>#N/A</v>
      </c>
      <c r="AN5067" t="e">
        <f t="shared" si="879"/>
        <v>#N/A</v>
      </c>
      <c r="AO5067" s="261" t="e">
        <f t="shared" si="880"/>
        <v>#N/A</v>
      </c>
      <c r="AP5067" s="261" t="e">
        <f t="shared" si="881"/>
        <v>#N/A</v>
      </c>
      <c r="AQ5067" s="261" t="e">
        <f t="shared" si="882"/>
        <v>#N/A</v>
      </c>
      <c r="BB5067">
        <f t="shared" si="885"/>
        <v>0</v>
      </c>
      <c r="BC5067">
        <f t="shared" si="883"/>
        <v>0</v>
      </c>
      <c r="BD5067" s="28">
        <f t="shared" si="884"/>
        <v>0</v>
      </c>
    </row>
    <row r="5068" spans="37:56" x14ac:dyDescent="0.25">
      <c r="AK5068">
        <v>0</v>
      </c>
      <c r="AL5068" t="e">
        <f t="shared" si="877"/>
        <v>#N/A</v>
      </c>
      <c r="AM5068" t="e">
        <f t="shared" si="878"/>
        <v>#N/A</v>
      </c>
      <c r="AN5068" t="e">
        <f t="shared" si="879"/>
        <v>#N/A</v>
      </c>
      <c r="AO5068" s="261" t="e">
        <f t="shared" si="880"/>
        <v>#N/A</v>
      </c>
      <c r="AP5068" s="261" t="e">
        <f t="shared" si="881"/>
        <v>#N/A</v>
      </c>
      <c r="AQ5068" s="261" t="e">
        <f t="shared" si="882"/>
        <v>#N/A</v>
      </c>
      <c r="BB5068">
        <f t="shared" si="885"/>
        <v>0</v>
      </c>
      <c r="BC5068">
        <f t="shared" si="883"/>
        <v>0</v>
      </c>
      <c r="BD5068" s="28">
        <f t="shared" si="884"/>
        <v>0</v>
      </c>
    </row>
    <row r="5069" spans="37:56" x14ac:dyDescent="0.25">
      <c r="AK5069">
        <v>0</v>
      </c>
      <c r="AL5069" t="e">
        <f t="shared" si="877"/>
        <v>#N/A</v>
      </c>
      <c r="AM5069" t="e">
        <f t="shared" si="878"/>
        <v>#N/A</v>
      </c>
      <c r="AN5069" t="e">
        <f t="shared" si="879"/>
        <v>#N/A</v>
      </c>
      <c r="AO5069" s="261" t="e">
        <f t="shared" si="880"/>
        <v>#N/A</v>
      </c>
      <c r="AP5069" s="261" t="e">
        <f t="shared" si="881"/>
        <v>#N/A</v>
      </c>
      <c r="AQ5069" s="261" t="e">
        <f t="shared" si="882"/>
        <v>#N/A</v>
      </c>
      <c r="BB5069">
        <f t="shared" si="885"/>
        <v>0</v>
      </c>
      <c r="BC5069">
        <f t="shared" si="883"/>
        <v>0</v>
      </c>
      <c r="BD5069" s="28">
        <f t="shared" si="884"/>
        <v>0</v>
      </c>
    </row>
    <row r="5070" spans="37:56" x14ac:dyDescent="0.25">
      <c r="AK5070">
        <v>0</v>
      </c>
      <c r="AL5070" t="e">
        <f t="shared" si="877"/>
        <v>#N/A</v>
      </c>
      <c r="AM5070" t="e">
        <f t="shared" si="878"/>
        <v>#N/A</v>
      </c>
      <c r="AN5070" t="e">
        <f t="shared" si="879"/>
        <v>#N/A</v>
      </c>
      <c r="AO5070" s="261" t="e">
        <f t="shared" si="880"/>
        <v>#N/A</v>
      </c>
      <c r="AP5070" s="261" t="e">
        <f t="shared" si="881"/>
        <v>#N/A</v>
      </c>
      <c r="AQ5070" s="261" t="e">
        <f t="shared" si="882"/>
        <v>#N/A</v>
      </c>
      <c r="BB5070">
        <f t="shared" si="885"/>
        <v>0</v>
      </c>
      <c r="BC5070">
        <f t="shared" si="883"/>
        <v>0</v>
      </c>
      <c r="BD5070" s="28">
        <f t="shared" si="884"/>
        <v>0</v>
      </c>
    </row>
    <row r="5071" spans="37:56" x14ac:dyDescent="0.25">
      <c r="AK5071">
        <v>0</v>
      </c>
      <c r="AL5071" t="e">
        <f t="shared" si="877"/>
        <v>#N/A</v>
      </c>
      <c r="AM5071" t="e">
        <f t="shared" si="878"/>
        <v>#N/A</v>
      </c>
      <c r="AN5071" t="e">
        <f t="shared" si="879"/>
        <v>#N/A</v>
      </c>
      <c r="AO5071" s="261" t="e">
        <f t="shared" si="880"/>
        <v>#N/A</v>
      </c>
      <c r="AP5071" s="261" t="e">
        <f t="shared" si="881"/>
        <v>#N/A</v>
      </c>
      <c r="AQ5071" s="261" t="e">
        <f t="shared" si="882"/>
        <v>#N/A</v>
      </c>
      <c r="BB5071">
        <f t="shared" si="885"/>
        <v>0</v>
      </c>
      <c r="BC5071">
        <f t="shared" si="883"/>
        <v>0</v>
      </c>
      <c r="BD5071" s="28">
        <f t="shared" si="884"/>
        <v>0</v>
      </c>
    </row>
    <row r="5072" spans="37:56" x14ac:dyDescent="0.25">
      <c r="AK5072">
        <v>0</v>
      </c>
      <c r="AL5072" t="e">
        <f t="shared" si="877"/>
        <v>#N/A</v>
      </c>
      <c r="AM5072" t="e">
        <f t="shared" si="878"/>
        <v>#N/A</v>
      </c>
      <c r="AN5072" t="e">
        <f t="shared" si="879"/>
        <v>#N/A</v>
      </c>
      <c r="AO5072" s="261" t="e">
        <f t="shared" si="880"/>
        <v>#N/A</v>
      </c>
      <c r="AP5072" s="261" t="e">
        <f t="shared" si="881"/>
        <v>#N/A</v>
      </c>
      <c r="AQ5072" s="261" t="e">
        <f t="shared" si="882"/>
        <v>#N/A</v>
      </c>
      <c r="BB5072">
        <f t="shared" si="885"/>
        <v>0</v>
      </c>
      <c r="BC5072">
        <f t="shared" si="883"/>
        <v>0</v>
      </c>
      <c r="BD5072" s="28">
        <f t="shared" si="884"/>
        <v>0</v>
      </c>
    </row>
    <row r="5073" spans="37:56" x14ac:dyDescent="0.25">
      <c r="AK5073">
        <v>0</v>
      </c>
      <c r="AL5073" t="e">
        <f t="shared" si="877"/>
        <v>#N/A</v>
      </c>
      <c r="AM5073" t="e">
        <f t="shared" si="878"/>
        <v>#N/A</v>
      </c>
      <c r="AN5073" t="e">
        <f t="shared" si="879"/>
        <v>#N/A</v>
      </c>
      <c r="AO5073" s="261" t="e">
        <f t="shared" si="880"/>
        <v>#N/A</v>
      </c>
      <c r="AP5073" s="261" t="e">
        <f t="shared" si="881"/>
        <v>#N/A</v>
      </c>
      <c r="AQ5073" s="261" t="e">
        <f t="shared" si="882"/>
        <v>#N/A</v>
      </c>
      <c r="BB5073">
        <f t="shared" si="885"/>
        <v>0</v>
      </c>
      <c r="BC5073">
        <f t="shared" si="883"/>
        <v>0</v>
      </c>
      <c r="BD5073" s="28">
        <f t="shared" si="884"/>
        <v>0</v>
      </c>
    </row>
    <row r="5074" spans="37:56" x14ac:dyDescent="0.25">
      <c r="AK5074">
        <v>0</v>
      </c>
      <c r="AL5074" t="e">
        <f t="shared" si="877"/>
        <v>#N/A</v>
      </c>
      <c r="AM5074" t="e">
        <f t="shared" si="878"/>
        <v>#N/A</v>
      </c>
      <c r="AN5074" t="e">
        <f t="shared" si="879"/>
        <v>#N/A</v>
      </c>
      <c r="AO5074" s="261" t="e">
        <f t="shared" si="880"/>
        <v>#N/A</v>
      </c>
      <c r="AP5074" s="261" t="e">
        <f t="shared" si="881"/>
        <v>#N/A</v>
      </c>
      <c r="AQ5074" s="261" t="e">
        <f t="shared" si="882"/>
        <v>#N/A</v>
      </c>
      <c r="BB5074">
        <f t="shared" si="885"/>
        <v>0</v>
      </c>
      <c r="BC5074">
        <f t="shared" si="883"/>
        <v>0</v>
      </c>
      <c r="BD5074" s="28">
        <f t="shared" si="884"/>
        <v>0</v>
      </c>
    </row>
    <row r="5075" spans="37:56" x14ac:dyDescent="0.25">
      <c r="AK5075">
        <v>0</v>
      </c>
      <c r="AL5075" t="e">
        <f t="shared" si="877"/>
        <v>#N/A</v>
      </c>
      <c r="AM5075" t="e">
        <f t="shared" si="878"/>
        <v>#N/A</v>
      </c>
      <c r="AN5075" t="e">
        <f t="shared" si="879"/>
        <v>#N/A</v>
      </c>
      <c r="AO5075" s="261" t="e">
        <f t="shared" si="880"/>
        <v>#N/A</v>
      </c>
      <c r="AP5075" s="261" t="e">
        <f t="shared" si="881"/>
        <v>#N/A</v>
      </c>
      <c r="AQ5075" s="261" t="e">
        <f t="shared" si="882"/>
        <v>#N/A</v>
      </c>
      <c r="BB5075">
        <f t="shared" si="885"/>
        <v>0</v>
      </c>
      <c r="BC5075">
        <f t="shared" si="883"/>
        <v>0</v>
      </c>
      <c r="BD5075" s="28">
        <f t="shared" si="884"/>
        <v>0</v>
      </c>
    </row>
    <row r="5076" spans="37:56" x14ac:dyDescent="0.25">
      <c r="AK5076">
        <v>0</v>
      </c>
      <c r="AL5076" t="e">
        <f t="shared" si="877"/>
        <v>#N/A</v>
      </c>
      <c r="AM5076" t="e">
        <f t="shared" si="878"/>
        <v>#N/A</v>
      </c>
      <c r="AN5076" t="e">
        <f t="shared" si="879"/>
        <v>#N/A</v>
      </c>
      <c r="AO5076" s="261" t="e">
        <f t="shared" si="880"/>
        <v>#N/A</v>
      </c>
      <c r="AP5076" s="261" t="e">
        <f t="shared" si="881"/>
        <v>#N/A</v>
      </c>
      <c r="AQ5076" s="261" t="e">
        <f t="shared" si="882"/>
        <v>#N/A</v>
      </c>
      <c r="BB5076">
        <f t="shared" si="885"/>
        <v>0</v>
      </c>
      <c r="BC5076">
        <f t="shared" si="883"/>
        <v>0</v>
      </c>
      <c r="BD5076" s="28">
        <f t="shared" si="884"/>
        <v>0</v>
      </c>
    </row>
    <row r="5077" spans="37:56" x14ac:dyDescent="0.25">
      <c r="AK5077">
        <v>0</v>
      </c>
      <c r="AL5077" t="e">
        <f t="shared" si="877"/>
        <v>#N/A</v>
      </c>
      <c r="AM5077" t="e">
        <f t="shared" si="878"/>
        <v>#N/A</v>
      </c>
      <c r="AN5077" t="e">
        <f t="shared" si="879"/>
        <v>#N/A</v>
      </c>
      <c r="AO5077" s="261" t="e">
        <f t="shared" si="880"/>
        <v>#N/A</v>
      </c>
      <c r="AP5077" s="261" t="e">
        <f t="shared" si="881"/>
        <v>#N/A</v>
      </c>
      <c r="AQ5077" s="261" t="e">
        <f t="shared" si="882"/>
        <v>#N/A</v>
      </c>
      <c r="BB5077">
        <f t="shared" si="885"/>
        <v>0</v>
      </c>
      <c r="BC5077">
        <f t="shared" si="883"/>
        <v>0</v>
      </c>
      <c r="BD5077" s="28">
        <f t="shared" si="884"/>
        <v>0</v>
      </c>
    </row>
    <row r="5078" spans="37:56" x14ac:dyDescent="0.25">
      <c r="AK5078">
        <v>0</v>
      </c>
      <c r="AL5078" t="e">
        <f t="shared" si="877"/>
        <v>#N/A</v>
      </c>
      <c r="AM5078" t="e">
        <f t="shared" si="878"/>
        <v>#N/A</v>
      </c>
      <c r="AN5078" t="e">
        <f t="shared" si="879"/>
        <v>#N/A</v>
      </c>
      <c r="AO5078" s="261" t="e">
        <f t="shared" si="880"/>
        <v>#N/A</v>
      </c>
      <c r="AP5078" s="261" t="e">
        <f t="shared" si="881"/>
        <v>#N/A</v>
      </c>
      <c r="AQ5078" s="261" t="e">
        <f t="shared" si="882"/>
        <v>#N/A</v>
      </c>
      <c r="BB5078">
        <f t="shared" si="885"/>
        <v>0</v>
      </c>
      <c r="BC5078">
        <f t="shared" si="883"/>
        <v>0</v>
      </c>
      <c r="BD5078" s="28">
        <f t="shared" si="884"/>
        <v>0</v>
      </c>
    </row>
    <row r="5079" spans="37:56" x14ac:dyDescent="0.25">
      <c r="AK5079">
        <v>0</v>
      </c>
      <c r="AL5079" t="e">
        <f t="shared" si="877"/>
        <v>#N/A</v>
      </c>
      <c r="AM5079" t="e">
        <f t="shared" si="878"/>
        <v>#N/A</v>
      </c>
      <c r="AN5079" t="e">
        <f t="shared" si="879"/>
        <v>#N/A</v>
      </c>
      <c r="AO5079" s="261" t="e">
        <f t="shared" si="880"/>
        <v>#N/A</v>
      </c>
      <c r="AP5079" s="261" t="e">
        <f t="shared" si="881"/>
        <v>#N/A</v>
      </c>
      <c r="AQ5079" s="261" t="e">
        <f t="shared" si="882"/>
        <v>#N/A</v>
      </c>
      <c r="BB5079">
        <f t="shared" si="885"/>
        <v>0</v>
      </c>
      <c r="BC5079">
        <f t="shared" si="883"/>
        <v>0</v>
      </c>
      <c r="BD5079" s="28">
        <f t="shared" si="884"/>
        <v>0</v>
      </c>
    </row>
    <row r="5080" spans="37:56" x14ac:dyDescent="0.25">
      <c r="AK5080">
        <v>0</v>
      </c>
      <c r="AL5080" t="e">
        <f t="shared" si="877"/>
        <v>#N/A</v>
      </c>
      <c r="AM5080" t="e">
        <f t="shared" si="878"/>
        <v>#N/A</v>
      </c>
      <c r="AN5080" t="e">
        <f t="shared" si="879"/>
        <v>#N/A</v>
      </c>
      <c r="AO5080" s="261" t="e">
        <f t="shared" si="880"/>
        <v>#N/A</v>
      </c>
      <c r="AP5080" s="261" t="e">
        <f t="shared" si="881"/>
        <v>#N/A</v>
      </c>
      <c r="AQ5080" s="261" t="e">
        <f t="shared" si="882"/>
        <v>#N/A</v>
      </c>
      <c r="BB5080">
        <f t="shared" si="885"/>
        <v>0</v>
      </c>
      <c r="BC5080">
        <f t="shared" si="883"/>
        <v>0</v>
      </c>
      <c r="BD5080" s="28">
        <f t="shared" si="884"/>
        <v>0</v>
      </c>
    </row>
    <row r="5081" spans="37:56" x14ac:dyDescent="0.25">
      <c r="AK5081">
        <v>0</v>
      </c>
      <c r="AL5081" t="e">
        <f t="shared" si="877"/>
        <v>#N/A</v>
      </c>
      <c r="AM5081" t="e">
        <f t="shared" si="878"/>
        <v>#N/A</v>
      </c>
      <c r="AN5081" t="e">
        <f t="shared" si="879"/>
        <v>#N/A</v>
      </c>
      <c r="AO5081" s="261" t="e">
        <f t="shared" si="880"/>
        <v>#N/A</v>
      </c>
      <c r="AP5081" s="261" t="e">
        <f t="shared" si="881"/>
        <v>#N/A</v>
      </c>
      <c r="AQ5081" s="261" t="e">
        <f t="shared" si="882"/>
        <v>#N/A</v>
      </c>
      <c r="BB5081">
        <f t="shared" si="885"/>
        <v>0</v>
      </c>
      <c r="BC5081">
        <f t="shared" si="883"/>
        <v>0</v>
      </c>
      <c r="BD5081" s="28">
        <f t="shared" si="884"/>
        <v>0</v>
      </c>
    </row>
    <row r="5082" spans="37:56" x14ac:dyDescent="0.25">
      <c r="AK5082">
        <v>0</v>
      </c>
      <c r="AL5082" t="e">
        <f t="shared" si="877"/>
        <v>#N/A</v>
      </c>
      <c r="AM5082" t="e">
        <f t="shared" si="878"/>
        <v>#N/A</v>
      </c>
      <c r="AN5082" t="e">
        <f t="shared" si="879"/>
        <v>#N/A</v>
      </c>
      <c r="AO5082" s="261" t="e">
        <f t="shared" si="880"/>
        <v>#N/A</v>
      </c>
      <c r="AP5082" s="261" t="e">
        <f t="shared" si="881"/>
        <v>#N/A</v>
      </c>
      <c r="AQ5082" s="261" t="e">
        <f t="shared" si="882"/>
        <v>#N/A</v>
      </c>
      <c r="BB5082">
        <f t="shared" si="885"/>
        <v>0</v>
      </c>
      <c r="BC5082">
        <f t="shared" si="883"/>
        <v>0</v>
      </c>
      <c r="BD5082" s="28">
        <f t="shared" si="884"/>
        <v>0</v>
      </c>
    </row>
    <row r="5083" spans="37:56" x14ac:dyDescent="0.25">
      <c r="AK5083">
        <v>0</v>
      </c>
      <c r="AL5083" t="e">
        <f t="shared" si="877"/>
        <v>#N/A</v>
      </c>
      <c r="AM5083" t="e">
        <f t="shared" si="878"/>
        <v>#N/A</v>
      </c>
      <c r="AN5083" t="e">
        <f t="shared" si="879"/>
        <v>#N/A</v>
      </c>
      <c r="AO5083" s="261" t="e">
        <f t="shared" si="880"/>
        <v>#N/A</v>
      </c>
      <c r="AP5083" s="261" t="e">
        <f t="shared" si="881"/>
        <v>#N/A</v>
      </c>
      <c r="AQ5083" s="261" t="e">
        <f t="shared" si="882"/>
        <v>#N/A</v>
      </c>
      <c r="BB5083">
        <f t="shared" si="885"/>
        <v>0</v>
      </c>
      <c r="BC5083">
        <f t="shared" si="883"/>
        <v>0</v>
      </c>
      <c r="BD5083" s="28">
        <f t="shared" si="884"/>
        <v>0</v>
      </c>
    </row>
    <row r="5084" spans="37:56" x14ac:dyDescent="0.25">
      <c r="AK5084">
        <v>0</v>
      </c>
      <c r="AL5084" t="e">
        <f t="shared" si="877"/>
        <v>#N/A</v>
      </c>
      <c r="AM5084" t="e">
        <f t="shared" si="878"/>
        <v>#N/A</v>
      </c>
      <c r="AN5084" t="e">
        <f t="shared" si="879"/>
        <v>#N/A</v>
      </c>
      <c r="AO5084" s="261" t="e">
        <f t="shared" si="880"/>
        <v>#N/A</v>
      </c>
      <c r="AP5084" s="261" t="e">
        <f t="shared" si="881"/>
        <v>#N/A</v>
      </c>
      <c r="AQ5084" s="261" t="e">
        <f t="shared" si="882"/>
        <v>#N/A</v>
      </c>
      <c r="BB5084">
        <f t="shared" si="885"/>
        <v>0</v>
      </c>
      <c r="BC5084">
        <f t="shared" si="883"/>
        <v>0</v>
      </c>
      <c r="BD5084" s="28">
        <f t="shared" si="884"/>
        <v>0</v>
      </c>
    </row>
    <row r="5085" spans="37:56" x14ac:dyDescent="0.25">
      <c r="AK5085">
        <v>0</v>
      </c>
      <c r="AL5085" t="e">
        <f t="shared" si="877"/>
        <v>#N/A</v>
      </c>
      <c r="AM5085" t="e">
        <f t="shared" si="878"/>
        <v>#N/A</v>
      </c>
      <c r="AN5085" t="e">
        <f t="shared" si="879"/>
        <v>#N/A</v>
      </c>
      <c r="AO5085" s="261" t="e">
        <f t="shared" si="880"/>
        <v>#N/A</v>
      </c>
      <c r="AP5085" s="261" t="e">
        <f t="shared" si="881"/>
        <v>#N/A</v>
      </c>
      <c r="AQ5085" s="261" t="e">
        <f t="shared" si="882"/>
        <v>#N/A</v>
      </c>
      <c r="BB5085">
        <f t="shared" si="885"/>
        <v>0</v>
      </c>
      <c r="BC5085">
        <f t="shared" si="883"/>
        <v>0</v>
      </c>
      <c r="BD5085" s="28">
        <f t="shared" si="884"/>
        <v>0</v>
      </c>
    </row>
    <row r="5086" spans="37:56" x14ac:dyDescent="0.25">
      <c r="AK5086">
        <v>0</v>
      </c>
      <c r="AL5086" t="e">
        <f t="shared" si="877"/>
        <v>#N/A</v>
      </c>
      <c r="AM5086" t="e">
        <f t="shared" si="878"/>
        <v>#N/A</v>
      </c>
      <c r="AN5086" t="e">
        <f t="shared" si="879"/>
        <v>#N/A</v>
      </c>
      <c r="AO5086" s="261" t="e">
        <f t="shared" si="880"/>
        <v>#N/A</v>
      </c>
      <c r="AP5086" s="261" t="e">
        <f t="shared" si="881"/>
        <v>#N/A</v>
      </c>
      <c r="AQ5086" s="261" t="e">
        <f t="shared" si="882"/>
        <v>#N/A</v>
      </c>
      <c r="BB5086">
        <f t="shared" si="885"/>
        <v>0</v>
      </c>
      <c r="BC5086">
        <f t="shared" si="883"/>
        <v>0</v>
      </c>
      <c r="BD5086" s="28">
        <f t="shared" si="884"/>
        <v>0</v>
      </c>
    </row>
    <row r="5087" spans="37:56" x14ac:dyDescent="0.25">
      <c r="AK5087">
        <v>0</v>
      </c>
      <c r="AL5087" t="e">
        <f t="shared" si="877"/>
        <v>#N/A</v>
      </c>
      <c r="AM5087" t="e">
        <f t="shared" si="878"/>
        <v>#N/A</v>
      </c>
      <c r="AN5087" t="e">
        <f t="shared" si="879"/>
        <v>#N/A</v>
      </c>
      <c r="AO5087" s="261" t="e">
        <f t="shared" si="880"/>
        <v>#N/A</v>
      </c>
      <c r="AP5087" s="261" t="e">
        <f t="shared" si="881"/>
        <v>#N/A</v>
      </c>
      <c r="AQ5087" s="261" t="e">
        <f t="shared" si="882"/>
        <v>#N/A</v>
      </c>
      <c r="BB5087">
        <f t="shared" si="885"/>
        <v>0</v>
      </c>
      <c r="BC5087">
        <f t="shared" si="883"/>
        <v>0</v>
      </c>
      <c r="BD5087" s="28">
        <f t="shared" si="884"/>
        <v>0</v>
      </c>
    </row>
    <row r="5088" spans="37:56" x14ac:dyDescent="0.25">
      <c r="AK5088">
        <v>0</v>
      </c>
      <c r="AL5088" t="e">
        <f t="shared" si="877"/>
        <v>#N/A</v>
      </c>
      <c r="AM5088" t="e">
        <f t="shared" si="878"/>
        <v>#N/A</v>
      </c>
      <c r="AN5088" t="e">
        <f t="shared" si="879"/>
        <v>#N/A</v>
      </c>
      <c r="AO5088" s="261" t="e">
        <f t="shared" si="880"/>
        <v>#N/A</v>
      </c>
      <c r="AP5088" s="261" t="e">
        <f t="shared" si="881"/>
        <v>#N/A</v>
      </c>
      <c r="AQ5088" s="261" t="e">
        <f t="shared" si="882"/>
        <v>#N/A</v>
      </c>
      <c r="BB5088">
        <f t="shared" si="885"/>
        <v>0</v>
      </c>
      <c r="BC5088">
        <f t="shared" si="883"/>
        <v>0</v>
      </c>
      <c r="BD5088" s="28">
        <f t="shared" si="884"/>
        <v>0</v>
      </c>
    </row>
    <row r="5089" spans="37:56" x14ac:dyDescent="0.25">
      <c r="AK5089">
        <v>0</v>
      </c>
      <c r="AL5089" t="e">
        <f t="shared" si="877"/>
        <v>#N/A</v>
      </c>
      <c r="AM5089" t="e">
        <f t="shared" si="878"/>
        <v>#N/A</v>
      </c>
      <c r="AN5089" t="e">
        <f t="shared" si="879"/>
        <v>#N/A</v>
      </c>
      <c r="AO5089" s="261" t="e">
        <f t="shared" si="880"/>
        <v>#N/A</v>
      </c>
      <c r="AP5089" s="261" t="e">
        <f t="shared" si="881"/>
        <v>#N/A</v>
      </c>
      <c r="AQ5089" s="261" t="e">
        <f t="shared" si="882"/>
        <v>#N/A</v>
      </c>
      <c r="BB5089">
        <f t="shared" si="885"/>
        <v>0</v>
      </c>
      <c r="BC5089">
        <f t="shared" si="883"/>
        <v>0</v>
      </c>
      <c r="BD5089" s="28">
        <f t="shared" si="884"/>
        <v>0</v>
      </c>
    </row>
    <row r="5090" spans="37:56" x14ac:dyDescent="0.25">
      <c r="AK5090">
        <v>0</v>
      </c>
      <c r="AL5090" t="e">
        <f t="shared" si="877"/>
        <v>#N/A</v>
      </c>
      <c r="AM5090" t="e">
        <f t="shared" si="878"/>
        <v>#N/A</v>
      </c>
      <c r="AN5090" t="e">
        <f t="shared" si="879"/>
        <v>#N/A</v>
      </c>
      <c r="AO5090" s="261" t="e">
        <f t="shared" si="880"/>
        <v>#N/A</v>
      </c>
      <c r="AP5090" s="261" t="e">
        <f t="shared" si="881"/>
        <v>#N/A</v>
      </c>
      <c r="AQ5090" s="261" t="e">
        <f t="shared" si="882"/>
        <v>#N/A</v>
      </c>
      <c r="BB5090">
        <f t="shared" si="885"/>
        <v>0</v>
      </c>
      <c r="BC5090">
        <f t="shared" si="883"/>
        <v>0</v>
      </c>
      <c r="BD5090" s="28">
        <f t="shared" si="884"/>
        <v>0</v>
      </c>
    </row>
    <row r="5091" spans="37:56" x14ac:dyDescent="0.25">
      <c r="AK5091">
        <v>0</v>
      </c>
      <c r="AL5091" t="e">
        <f t="shared" si="877"/>
        <v>#N/A</v>
      </c>
      <c r="AM5091" t="e">
        <f t="shared" si="878"/>
        <v>#N/A</v>
      </c>
      <c r="AN5091" t="e">
        <f t="shared" si="879"/>
        <v>#N/A</v>
      </c>
      <c r="AO5091" s="261" t="e">
        <f t="shared" si="880"/>
        <v>#N/A</v>
      </c>
      <c r="AP5091" s="261" t="e">
        <f t="shared" si="881"/>
        <v>#N/A</v>
      </c>
      <c r="AQ5091" s="261" t="e">
        <f t="shared" si="882"/>
        <v>#N/A</v>
      </c>
      <c r="BB5091">
        <f t="shared" si="885"/>
        <v>0</v>
      </c>
      <c r="BC5091">
        <f t="shared" si="883"/>
        <v>0</v>
      </c>
      <c r="BD5091" s="28">
        <f t="shared" si="884"/>
        <v>0</v>
      </c>
    </row>
    <row r="5092" spans="37:56" x14ac:dyDescent="0.25">
      <c r="AK5092">
        <v>0</v>
      </c>
      <c r="AL5092" t="e">
        <f t="shared" si="877"/>
        <v>#N/A</v>
      </c>
      <c r="AM5092" t="e">
        <f t="shared" si="878"/>
        <v>#N/A</v>
      </c>
      <c r="AN5092" t="e">
        <f t="shared" si="879"/>
        <v>#N/A</v>
      </c>
      <c r="AO5092" s="261" t="e">
        <f t="shared" si="880"/>
        <v>#N/A</v>
      </c>
      <c r="AP5092" s="261" t="e">
        <f t="shared" si="881"/>
        <v>#N/A</v>
      </c>
      <c r="AQ5092" s="261" t="e">
        <f t="shared" si="882"/>
        <v>#N/A</v>
      </c>
      <c r="BB5092">
        <f t="shared" si="885"/>
        <v>0</v>
      </c>
      <c r="BC5092">
        <f t="shared" si="883"/>
        <v>0</v>
      </c>
      <c r="BD5092" s="28">
        <f t="shared" si="884"/>
        <v>0</v>
      </c>
    </row>
    <row r="5093" spans="37:56" x14ac:dyDescent="0.25">
      <c r="AK5093">
        <v>0</v>
      </c>
      <c r="AL5093" t="e">
        <f t="shared" si="877"/>
        <v>#N/A</v>
      </c>
      <c r="AM5093" t="e">
        <f t="shared" si="878"/>
        <v>#N/A</v>
      </c>
      <c r="AN5093" t="e">
        <f t="shared" si="879"/>
        <v>#N/A</v>
      </c>
      <c r="AO5093" s="261" t="e">
        <f t="shared" si="880"/>
        <v>#N/A</v>
      </c>
      <c r="AP5093" s="261" t="e">
        <f t="shared" si="881"/>
        <v>#N/A</v>
      </c>
      <c r="AQ5093" s="261" t="e">
        <f t="shared" si="882"/>
        <v>#N/A</v>
      </c>
      <c r="BB5093">
        <f t="shared" si="885"/>
        <v>0</v>
      </c>
      <c r="BC5093">
        <f t="shared" si="883"/>
        <v>0</v>
      </c>
      <c r="BD5093" s="28">
        <f t="shared" si="884"/>
        <v>0</v>
      </c>
    </row>
    <row r="5094" spans="37:56" x14ac:dyDescent="0.25">
      <c r="AK5094">
        <v>0</v>
      </c>
      <c r="AL5094" t="e">
        <f t="shared" si="877"/>
        <v>#N/A</v>
      </c>
      <c r="AM5094" t="e">
        <f t="shared" si="878"/>
        <v>#N/A</v>
      </c>
      <c r="AN5094" t="e">
        <f t="shared" si="879"/>
        <v>#N/A</v>
      </c>
      <c r="AO5094" s="261" t="e">
        <f t="shared" si="880"/>
        <v>#N/A</v>
      </c>
      <c r="AP5094" s="261" t="e">
        <f t="shared" si="881"/>
        <v>#N/A</v>
      </c>
      <c r="AQ5094" s="261" t="e">
        <f t="shared" si="882"/>
        <v>#N/A</v>
      </c>
      <c r="BB5094">
        <f t="shared" si="885"/>
        <v>0</v>
      </c>
      <c r="BC5094">
        <f t="shared" si="883"/>
        <v>0</v>
      </c>
      <c r="BD5094" s="28">
        <f t="shared" si="884"/>
        <v>0</v>
      </c>
    </row>
    <row r="5095" spans="37:56" x14ac:dyDescent="0.25">
      <c r="AK5095">
        <v>0</v>
      </c>
      <c r="AL5095" t="e">
        <f t="shared" si="877"/>
        <v>#N/A</v>
      </c>
      <c r="AM5095" t="e">
        <f t="shared" si="878"/>
        <v>#N/A</v>
      </c>
      <c r="AN5095" t="e">
        <f t="shared" si="879"/>
        <v>#N/A</v>
      </c>
      <c r="AO5095" s="261" t="e">
        <f t="shared" si="880"/>
        <v>#N/A</v>
      </c>
      <c r="AP5095" s="261" t="e">
        <f t="shared" si="881"/>
        <v>#N/A</v>
      </c>
      <c r="AQ5095" s="261" t="e">
        <f t="shared" si="882"/>
        <v>#N/A</v>
      </c>
      <c r="BB5095">
        <f t="shared" si="885"/>
        <v>0</v>
      </c>
      <c r="BC5095">
        <f t="shared" si="883"/>
        <v>0</v>
      </c>
      <c r="BD5095" s="28">
        <f t="shared" si="884"/>
        <v>0</v>
      </c>
    </row>
    <row r="5096" spans="37:56" x14ac:dyDescent="0.25">
      <c r="AK5096">
        <v>0</v>
      </c>
      <c r="AL5096" t="e">
        <f t="shared" si="877"/>
        <v>#N/A</v>
      </c>
      <c r="AM5096" t="e">
        <f t="shared" si="878"/>
        <v>#N/A</v>
      </c>
      <c r="AN5096" t="e">
        <f t="shared" si="879"/>
        <v>#N/A</v>
      </c>
      <c r="AO5096" s="261" t="e">
        <f t="shared" si="880"/>
        <v>#N/A</v>
      </c>
      <c r="AP5096" s="261" t="e">
        <f t="shared" si="881"/>
        <v>#N/A</v>
      </c>
      <c r="AQ5096" s="261" t="e">
        <f t="shared" si="882"/>
        <v>#N/A</v>
      </c>
      <c r="BB5096">
        <f t="shared" si="885"/>
        <v>0</v>
      </c>
      <c r="BC5096">
        <f t="shared" si="883"/>
        <v>0</v>
      </c>
      <c r="BD5096" s="28">
        <f t="shared" si="884"/>
        <v>0</v>
      </c>
    </row>
    <row r="5097" spans="37:56" x14ac:dyDescent="0.25">
      <c r="AK5097">
        <v>0</v>
      </c>
      <c r="AL5097" t="e">
        <f t="shared" si="877"/>
        <v>#N/A</v>
      </c>
      <c r="AM5097" t="e">
        <f t="shared" si="878"/>
        <v>#N/A</v>
      </c>
      <c r="AN5097" t="e">
        <f t="shared" si="879"/>
        <v>#N/A</v>
      </c>
      <c r="AO5097" s="261" t="e">
        <f t="shared" si="880"/>
        <v>#N/A</v>
      </c>
      <c r="AP5097" s="261" t="e">
        <f t="shared" si="881"/>
        <v>#N/A</v>
      </c>
      <c r="AQ5097" s="261" t="e">
        <f t="shared" si="882"/>
        <v>#N/A</v>
      </c>
      <c r="BB5097">
        <f t="shared" si="885"/>
        <v>0</v>
      </c>
      <c r="BC5097">
        <f t="shared" si="883"/>
        <v>0</v>
      </c>
      <c r="BD5097" s="28">
        <f t="shared" si="884"/>
        <v>0</v>
      </c>
    </row>
    <row r="5098" spans="37:56" x14ac:dyDescent="0.25">
      <c r="AK5098">
        <v>0</v>
      </c>
      <c r="AL5098" t="e">
        <f t="shared" si="877"/>
        <v>#N/A</v>
      </c>
      <c r="AM5098" t="e">
        <f t="shared" si="878"/>
        <v>#N/A</v>
      </c>
      <c r="AN5098" t="e">
        <f t="shared" si="879"/>
        <v>#N/A</v>
      </c>
      <c r="AO5098" s="261" t="e">
        <f t="shared" si="880"/>
        <v>#N/A</v>
      </c>
      <c r="AP5098" s="261" t="e">
        <f t="shared" si="881"/>
        <v>#N/A</v>
      </c>
      <c r="AQ5098" s="261" t="e">
        <f t="shared" si="882"/>
        <v>#N/A</v>
      </c>
      <c r="BB5098">
        <f t="shared" si="885"/>
        <v>0</v>
      </c>
      <c r="BC5098">
        <f t="shared" si="883"/>
        <v>0</v>
      </c>
      <c r="BD5098" s="28">
        <f t="shared" si="884"/>
        <v>0</v>
      </c>
    </row>
    <row r="5099" spans="37:56" x14ac:dyDescent="0.25">
      <c r="AK5099">
        <v>0</v>
      </c>
      <c r="AL5099" t="e">
        <f t="shared" si="877"/>
        <v>#N/A</v>
      </c>
      <c r="AM5099" t="e">
        <f t="shared" si="878"/>
        <v>#N/A</v>
      </c>
      <c r="AN5099" t="e">
        <f t="shared" si="879"/>
        <v>#N/A</v>
      </c>
      <c r="AO5099" s="261" t="e">
        <f t="shared" si="880"/>
        <v>#N/A</v>
      </c>
      <c r="AP5099" s="261" t="e">
        <f t="shared" si="881"/>
        <v>#N/A</v>
      </c>
      <c r="AQ5099" s="261" t="e">
        <f t="shared" si="882"/>
        <v>#N/A</v>
      </c>
      <c r="BB5099">
        <f t="shared" si="885"/>
        <v>0</v>
      </c>
      <c r="BC5099">
        <f t="shared" si="883"/>
        <v>0</v>
      </c>
      <c r="BD5099" s="28">
        <f t="shared" si="884"/>
        <v>0</v>
      </c>
    </row>
    <row r="5100" spans="37:56" x14ac:dyDescent="0.25">
      <c r="AK5100">
        <v>0</v>
      </c>
      <c r="AL5100" t="e">
        <f t="shared" si="877"/>
        <v>#N/A</v>
      </c>
      <c r="AM5100" t="e">
        <f t="shared" si="878"/>
        <v>#N/A</v>
      </c>
      <c r="AN5100" t="e">
        <f t="shared" si="879"/>
        <v>#N/A</v>
      </c>
      <c r="AO5100" s="261" t="e">
        <f t="shared" si="880"/>
        <v>#N/A</v>
      </c>
      <c r="AP5100" s="261" t="e">
        <f t="shared" si="881"/>
        <v>#N/A</v>
      </c>
      <c r="AQ5100" s="261" t="e">
        <f t="shared" si="882"/>
        <v>#N/A</v>
      </c>
      <c r="BB5100">
        <f t="shared" si="885"/>
        <v>0</v>
      </c>
      <c r="BC5100">
        <f t="shared" si="883"/>
        <v>0</v>
      </c>
      <c r="BD5100" s="28">
        <f t="shared" si="884"/>
        <v>0</v>
      </c>
    </row>
    <row r="5101" spans="37:56" x14ac:dyDescent="0.25">
      <c r="AK5101">
        <v>0</v>
      </c>
      <c r="AL5101" t="e">
        <f t="shared" si="877"/>
        <v>#N/A</v>
      </c>
      <c r="AM5101" t="e">
        <f t="shared" si="878"/>
        <v>#N/A</v>
      </c>
      <c r="AN5101" t="e">
        <f t="shared" si="879"/>
        <v>#N/A</v>
      </c>
      <c r="AO5101" s="261" t="e">
        <f t="shared" si="880"/>
        <v>#N/A</v>
      </c>
      <c r="AP5101" s="261" t="e">
        <f t="shared" si="881"/>
        <v>#N/A</v>
      </c>
      <c r="AQ5101" s="261" t="e">
        <f t="shared" si="882"/>
        <v>#N/A</v>
      </c>
      <c r="BB5101">
        <f t="shared" si="885"/>
        <v>0</v>
      </c>
      <c r="BC5101">
        <f t="shared" si="883"/>
        <v>0</v>
      </c>
      <c r="BD5101" s="28">
        <f t="shared" si="884"/>
        <v>0</v>
      </c>
    </row>
    <row r="5102" spans="37:56" x14ac:dyDescent="0.25">
      <c r="AK5102">
        <v>0</v>
      </c>
      <c r="AL5102" t="e">
        <f t="shared" si="877"/>
        <v>#N/A</v>
      </c>
      <c r="AM5102" t="e">
        <f t="shared" si="878"/>
        <v>#N/A</v>
      </c>
      <c r="AN5102" t="e">
        <f t="shared" si="879"/>
        <v>#N/A</v>
      </c>
      <c r="AO5102" s="261" t="e">
        <f t="shared" si="880"/>
        <v>#N/A</v>
      </c>
      <c r="AP5102" s="261" t="e">
        <f t="shared" si="881"/>
        <v>#N/A</v>
      </c>
      <c r="AQ5102" s="261" t="e">
        <f t="shared" si="882"/>
        <v>#N/A</v>
      </c>
      <c r="BB5102">
        <f t="shared" si="885"/>
        <v>0</v>
      </c>
      <c r="BC5102">
        <f t="shared" si="883"/>
        <v>0</v>
      </c>
      <c r="BD5102" s="28">
        <f t="shared" si="884"/>
        <v>0</v>
      </c>
    </row>
    <row r="5103" spans="37:56" x14ac:dyDescent="0.25">
      <c r="AK5103">
        <v>0</v>
      </c>
      <c r="AL5103" t="e">
        <f t="shared" si="877"/>
        <v>#N/A</v>
      </c>
      <c r="AM5103" t="e">
        <f t="shared" si="878"/>
        <v>#N/A</v>
      </c>
      <c r="AN5103" t="e">
        <f t="shared" si="879"/>
        <v>#N/A</v>
      </c>
      <c r="AO5103" s="261" t="e">
        <f t="shared" si="880"/>
        <v>#N/A</v>
      </c>
      <c r="AP5103" s="261" t="e">
        <f t="shared" si="881"/>
        <v>#N/A</v>
      </c>
      <c r="AQ5103" s="261" t="e">
        <f t="shared" si="882"/>
        <v>#N/A</v>
      </c>
      <c r="BB5103">
        <f t="shared" si="885"/>
        <v>0</v>
      </c>
      <c r="BC5103">
        <f t="shared" si="883"/>
        <v>0</v>
      </c>
      <c r="BD5103" s="28">
        <f t="shared" si="884"/>
        <v>0</v>
      </c>
    </row>
    <row r="5104" spans="37:56" x14ac:dyDescent="0.25">
      <c r="AK5104">
        <v>0</v>
      </c>
      <c r="AL5104" t="e">
        <f t="shared" si="877"/>
        <v>#N/A</v>
      </c>
      <c r="AM5104" t="e">
        <f t="shared" si="878"/>
        <v>#N/A</v>
      </c>
      <c r="AN5104" t="e">
        <f t="shared" si="879"/>
        <v>#N/A</v>
      </c>
      <c r="AO5104" s="261" t="e">
        <f t="shared" si="880"/>
        <v>#N/A</v>
      </c>
      <c r="AP5104" s="261" t="e">
        <f t="shared" si="881"/>
        <v>#N/A</v>
      </c>
      <c r="AQ5104" s="261" t="e">
        <f t="shared" si="882"/>
        <v>#N/A</v>
      </c>
      <c r="BB5104">
        <f t="shared" si="885"/>
        <v>0</v>
      </c>
      <c r="BC5104">
        <f t="shared" si="883"/>
        <v>0</v>
      </c>
      <c r="BD5104" s="28">
        <f t="shared" si="884"/>
        <v>0</v>
      </c>
    </row>
    <row r="5105" spans="37:56" x14ac:dyDescent="0.25">
      <c r="AK5105">
        <v>0</v>
      </c>
      <c r="AL5105" t="e">
        <f t="shared" si="877"/>
        <v>#N/A</v>
      </c>
      <c r="AM5105" t="e">
        <f t="shared" si="878"/>
        <v>#N/A</v>
      </c>
      <c r="AN5105" t="e">
        <f t="shared" si="879"/>
        <v>#N/A</v>
      </c>
      <c r="AO5105" s="261" t="e">
        <f t="shared" si="880"/>
        <v>#N/A</v>
      </c>
      <c r="AP5105" s="261" t="e">
        <f t="shared" si="881"/>
        <v>#N/A</v>
      </c>
      <c r="AQ5105" s="261" t="e">
        <f t="shared" si="882"/>
        <v>#N/A</v>
      </c>
      <c r="BB5105">
        <f t="shared" si="885"/>
        <v>0</v>
      </c>
      <c r="BC5105">
        <f t="shared" si="883"/>
        <v>0</v>
      </c>
      <c r="BD5105" s="28">
        <f t="shared" si="884"/>
        <v>0</v>
      </c>
    </row>
    <row r="5106" spans="37:56" x14ac:dyDescent="0.25">
      <c r="AK5106">
        <v>0</v>
      </c>
      <c r="AL5106" t="e">
        <f t="shared" si="877"/>
        <v>#N/A</v>
      </c>
      <c r="AM5106" t="e">
        <f t="shared" si="878"/>
        <v>#N/A</v>
      </c>
      <c r="AN5106" t="e">
        <f t="shared" si="879"/>
        <v>#N/A</v>
      </c>
      <c r="AO5106" s="261" t="e">
        <f t="shared" si="880"/>
        <v>#N/A</v>
      </c>
      <c r="AP5106" s="261" t="e">
        <f t="shared" si="881"/>
        <v>#N/A</v>
      </c>
      <c r="AQ5106" s="261" t="e">
        <f t="shared" si="882"/>
        <v>#N/A</v>
      </c>
      <c r="BB5106">
        <f t="shared" si="885"/>
        <v>0</v>
      </c>
      <c r="BC5106">
        <f t="shared" si="883"/>
        <v>0</v>
      </c>
      <c r="BD5106" s="28">
        <f t="shared" si="884"/>
        <v>0</v>
      </c>
    </row>
    <row r="5107" spans="37:56" x14ac:dyDescent="0.25">
      <c r="AK5107">
        <v>0</v>
      </c>
      <c r="AL5107" t="e">
        <f t="shared" si="877"/>
        <v>#N/A</v>
      </c>
      <c r="AM5107" t="e">
        <f t="shared" si="878"/>
        <v>#N/A</v>
      </c>
      <c r="AN5107" t="e">
        <f t="shared" si="879"/>
        <v>#N/A</v>
      </c>
      <c r="AO5107" s="261" t="e">
        <f t="shared" si="880"/>
        <v>#N/A</v>
      </c>
      <c r="AP5107" s="261" t="e">
        <f t="shared" si="881"/>
        <v>#N/A</v>
      </c>
      <c r="AQ5107" s="261" t="e">
        <f t="shared" si="882"/>
        <v>#N/A</v>
      </c>
      <c r="BB5107">
        <f t="shared" si="885"/>
        <v>0</v>
      </c>
      <c r="BC5107">
        <f t="shared" si="883"/>
        <v>0</v>
      </c>
      <c r="BD5107" s="28">
        <f t="shared" si="884"/>
        <v>0</v>
      </c>
    </row>
    <row r="5108" spans="37:56" x14ac:dyDescent="0.25">
      <c r="AK5108">
        <v>0</v>
      </c>
      <c r="AL5108" t="e">
        <f t="shared" si="877"/>
        <v>#N/A</v>
      </c>
      <c r="AM5108" t="e">
        <f t="shared" si="878"/>
        <v>#N/A</v>
      </c>
      <c r="AN5108" t="e">
        <f t="shared" si="879"/>
        <v>#N/A</v>
      </c>
      <c r="AO5108" s="261" t="e">
        <f t="shared" si="880"/>
        <v>#N/A</v>
      </c>
      <c r="AP5108" s="261" t="e">
        <f t="shared" si="881"/>
        <v>#N/A</v>
      </c>
      <c r="AQ5108" s="261" t="e">
        <f t="shared" si="882"/>
        <v>#N/A</v>
      </c>
      <c r="BB5108">
        <f t="shared" si="885"/>
        <v>0</v>
      </c>
      <c r="BC5108">
        <f t="shared" si="883"/>
        <v>0</v>
      </c>
      <c r="BD5108" s="28">
        <f t="shared" si="884"/>
        <v>0</v>
      </c>
    </row>
    <row r="5109" spans="37:56" x14ac:dyDescent="0.25">
      <c r="AK5109">
        <v>0</v>
      </c>
      <c r="AL5109" t="e">
        <f t="shared" si="877"/>
        <v>#N/A</v>
      </c>
      <c r="AM5109" t="e">
        <f t="shared" si="878"/>
        <v>#N/A</v>
      </c>
      <c r="AN5109" t="e">
        <f t="shared" si="879"/>
        <v>#N/A</v>
      </c>
      <c r="AO5109" s="261" t="e">
        <f t="shared" si="880"/>
        <v>#N/A</v>
      </c>
      <c r="AP5109" s="261" t="e">
        <f t="shared" si="881"/>
        <v>#N/A</v>
      </c>
      <c r="AQ5109" s="261" t="e">
        <f t="shared" si="882"/>
        <v>#N/A</v>
      </c>
      <c r="BB5109">
        <f t="shared" si="885"/>
        <v>0</v>
      </c>
      <c r="BC5109">
        <f t="shared" si="883"/>
        <v>0</v>
      </c>
      <c r="BD5109" s="28">
        <f t="shared" si="884"/>
        <v>0</v>
      </c>
    </row>
    <row r="5110" spans="37:56" x14ac:dyDescent="0.25">
      <c r="AK5110">
        <v>0</v>
      </c>
      <c r="AL5110" t="e">
        <f t="shared" si="877"/>
        <v>#N/A</v>
      </c>
      <c r="AM5110" t="e">
        <f t="shared" si="878"/>
        <v>#N/A</v>
      </c>
      <c r="AN5110" t="e">
        <f t="shared" si="879"/>
        <v>#N/A</v>
      </c>
      <c r="AO5110" s="261" t="e">
        <f t="shared" si="880"/>
        <v>#N/A</v>
      </c>
      <c r="AP5110" s="261" t="e">
        <f t="shared" si="881"/>
        <v>#N/A</v>
      </c>
      <c r="AQ5110" s="261" t="e">
        <f t="shared" si="882"/>
        <v>#N/A</v>
      </c>
      <c r="BB5110">
        <f t="shared" si="885"/>
        <v>0</v>
      </c>
      <c r="BC5110">
        <f t="shared" si="883"/>
        <v>0</v>
      </c>
      <c r="BD5110" s="28">
        <f t="shared" si="884"/>
        <v>0</v>
      </c>
    </row>
    <row r="5111" spans="37:56" x14ac:dyDescent="0.25">
      <c r="AK5111">
        <v>0</v>
      </c>
      <c r="AL5111" t="e">
        <f t="shared" si="877"/>
        <v>#N/A</v>
      </c>
      <c r="AM5111" t="e">
        <f t="shared" si="878"/>
        <v>#N/A</v>
      </c>
      <c r="AN5111" t="e">
        <f t="shared" si="879"/>
        <v>#N/A</v>
      </c>
      <c r="AO5111" s="261" t="e">
        <f t="shared" si="880"/>
        <v>#N/A</v>
      </c>
      <c r="AP5111" s="261" t="e">
        <f t="shared" si="881"/>
        <v>#N/A</v>
      </c>
      <c r="AQ5111" s="261" t="e">
        <f t="shared" si="882"/>
        <v>#N/A</v>
      </c>
      <c r="BB5111">
        <f t="shared" si="885"/>
        <v>0</v>
      </c>
      <c r="BC5111">
        <f t="shared" si="883"/>
        <v>0</v>
      </c>
      <c r="BD5111" s="28">
        <f t="shared" si="884"/>
        <v>0</v>
      </c>
    </row>
    <row r="5112" spans="37:56" x14ac:dyDescent="0.25">
      <c r="AK5112">
        <v>0</v>
      </c>
      <c r="AL5112" t="e">
        <f t="shared" si="877"/>
        <v>#N/A</v>
      </c>
      <c r="AM5112" t="e">
        <f t="shared" si="878"/>
        <v>#N/A</v>
      </c>
      <c r="AN5112" t="e">
        <f t="shared" si="879"/>
        <v>#N/A</v>
      </c>
      <c r="AO5112" s="261" t="e">
        <f t="shared" si="880"/>
        <v>#N/A</v>
      </c>
      <c r="AP5112" s="261" t="e">
        <f t="shared" si="881"/>
        <v>#N/A</v>
      </c>
      <c r="AQ5112" s="261" t="e">
        <f t="shared" si="882"/>
        <v>#N/A</v>
      </c>
      <c r="BB5112">
        <f t="shared" si="885"/>
        <v>0</v>
      </c>
      <c r="BC5112">
        <f t="shared" si="883"/>
        <v>0</v>
      </c>
      <c r="BD5112" s="28">
        <f t="shared" si="884"/>
        <v>0</v>
      </c>
    </row>
    <row r="5113" spans="37:56" x14ac:dyDescent="0.25">
      <c r="AK5113">
        <v>0</v>
      </c>
      <c r="AL5113" t="e">
        <f t="shared" si="877"/>
        <v>#N/A</v>
      </c>
      <c r="AM5113" t="e">
        <f t="shared" si="878"/>
        <v>#N/A</v>
      </c>
      <c r="AN5113" t="e">
        <f t="shared" si="879"/>
        <v>#N/A</v>
      </c>
      <c r="AO5113" s="261" t="e">
        <f t="shared" si="880"/>
        <v>#N/A</v>
      </c>
      <c r="AP5113" s="261" t="e">
        <f t="shared" si="881"/>
        <v>#N/A</v>
      </c>
      <c r="AQ5113" s="261" t="e">
        <f t="shared" si="882"/>
        <v>#N/A</v>
      </c>
      <c r="BB5113">
        <f t="shared" si="885"/>
        <v>0</v>
      </c>
      <c r="BC5113">
        <f t="shared" si="883"/>
        <v>0</v>
      </c>
      <c r="BD5113" s="28">
        <f t="shared" si="884"/>
        <v>0</v>
      </c>
    </row>
    <row r="5114" spans="37:56" x14ac:dyDescent="0.25">
      <c r="AK5114">
        <v>0</v>
      </c>
      <c r="AL5114" t="e">
        <f t="shared" si="877"/>
        <v>#N/A</v>
      </c>
      <c r="AM5114" t="e">
        <f t="shared" si="878"/>
        <v>#N/A</v>
      </c>
      <c r="AN5114" t="e">
        <f t="shared" si="879"/>
        <v>#N/A</v>
      </c>
      <c r="AO5114" s="261" t="e">
        <f t="shared" si="880"/>
        <v>#N/A</v>
      </c>
      <c r="AP5114" s="261" t="e">
        <f t="shared" si="881"/>
        <v>#N/A</v>
      </c>
      <c r="AQ5114" s="261" t="e">
        <f t="shared" si="882"/>
        <v>#N/A</v>
      </c>
      <c r="BB5114">
        <f t="shared" si="885"/>
        <v>0</v>
      </c>
      <c r="BC5114">
        <f t="shared" si="883"/>
        <v>0</v>
      </c>
      <c r="BD5114" s="28">
        <f t="shared" si="884"/>
        <v>0</v>
      </c>
    </row>
    <row r="5115" spans="37:56" x14ac:dyDescent="0.25">
      <c r="AK5115">
        <v>0</v>
      </c>
      <c r="AL5115" t="e">
        <f t="shared" si="877"/>
        <v>#N/A</v>
      </c>
      <c r="AM5115" t="e">
        <f t="shared" si="878"/>
        <v>#N/A</v>
      </c>
      <c r="AN5115" t="e">
        <f t="shared" si="879"/>
        <v>#N/A</v>
      </c>
      <c r="AO5115" s="261" t="e">
        <f t="shared" si="880"/>
        <v>#N/A</v>
      </c>
      <c r="AP5115" s="261" t="e">
        <f t="shared" si="881"/>
        <v>#N/A</v>
      </c>
      <c r="AQ5115" s="261" t="e">
        <f t="shared" si="882"/>
        <v>#N/A</v>
      </c>
      <c r="BB5115">
        <f t="shared" si="885"/>
        <v>0</v>
      </c>
      <c r="BC5115">
        <f t="shared" si="883"/>
        <v>0</v>
      </c>
      <c r="BD5115" s="28">
        <f t="shared" si="884"/>
        <v>0</v>
      </c>
    </row>
    <row r="5116" spans="37:56" x14ac:dyDescent="0.25">
      <c r="AK5116">
        <v>0</v>
      </c>
      <c r="AL5116" t="e">
        <f t="shared" si="877"/>
        <v>#N/A</v>
      </c>
      <c r="AM5116" t="e">
        <f t="shared" si="878"/>
        <v>#N/A</v>
      </c>
      <c r="AN5116" t="e">
        <f t="shared" si="879"/>
        <v>#N/A</v>
      </c>
      <c r="AO5116" s="261" t="e">
        <f t="shared" si="880"/>
        <v>#N/A</v>
      </c>
      <c r="AP5116" s="261" t="e">
        <f t="shared" si="881"/>
        <v>#N/A</v>
      </c>
      <c r="AQ5116" s="261" t="e">
        <f t="shared" si="882"/>
        <v>#N/A</v>
      </c>
      <c r="BB5116">
        <f t="shared" si="885"/>
        <v>0</v>
      </c>
      <c r="BC5116">
        <f t="shared" si="883"/>
        <v>0</v>
      </c>
      <c r="BD5116" s="28">
        <f t="shared" si="884"/>
        <v>0</v>
      </c>
    </row>
    <row r="5117" spans="37:56" x14ac:dyDescent="0.25">
      <c r="AK5117">
        <v>0</v>
      </c>
      <c r="AL5117" t="e">
        <f t="shared" si="877"/>
        <v>#N/A</v>
      </c>
      <c r="AM5117" t="e">
        <f t="shared" si="878"/>
        <v>#N/A</v>
      </c>
      <c r="AN5117" t="e">
        <f t="shared" si="879"/>
        <v>#N/A</v>
      </c>
      <c r="AO5117" s="261" t="e">
        <f t="shared" si="880"/>
        <v>#N/A</v>
      </c>
      <c r="AP5117" s="261" t="e">
        <f t="shared" si="881"/>
        <v>#N/A</v>
      </c>
      <c r="AQ5117" s="261" t="e">
        <f t="shared" si="882"/>
        <v>#N/A</v>
      </c>
      <c r="BB5117">
        <f t="shared" si="885"/>
        <v>0</v>
      </c>
      <c r="BC5117">
        <f t="shared" si="883"/>
        <v>0</v>
      </c>
      <c r="BD5117" s="28">
        <f t="shared" si="884"/>
        <v>0</v>
      </c>
    </row>
    <row r="5118" spans="37:56" x14ac:dyDescent="0.25">
      <c r="AK5118">
        <v>0</v>
      </c>
      <c r="AL5118" t="e">
        <f t="shared" si="877"/>
        <v>#N/A</v>
      </c>
      <c r="AM5118" t="e">
        <f t="shared" si="878"/>
        <v>#N/A</v>
      </c>
      <c r="AN5118" t="e">
        <f t="shared" si="879"/>
        <v>#N/A</v>
      </c>
      <c r="AO5118" s="261" t="e">
        <f t="shared" si="880"/>
        <v>#N/A</v>
      </c>
      <c r="AP5118" s="261" t="e">
        <f t="shared" si="881"/>
        <v>#N/A</v>
      </c>
      <c r="AQ5118" s="261" t="e">
        <f t="shared" si="882"/>
        <v>#N/A</v>
      </c>
      <c r="BB5118">
        <f t="shared" si="885"/>
        <v>0</v>
      </c>
      <c r="BC5118">
        <f t="shared" si="883"/>
        <v>0</v>
      </c>
      <c r="BD5118" s="28">
        <f t="shared" si="884"/>
        <v>0</v>
      </c>
    </row>
    <row r="5119" spans="37:56" x14ac:dyDescent="0.25">
      <c r="AK5119">
        <v>0</v>
      </c>
      <c r="AL5119" t="e">
        <f t="shared" si="877"/>
        <v>#N/A</v>
      </c>
      <c r="AM5119" t="e">
        <f t="shared" si="878"/>
        <v>#N/A</v>
      </c>
      <c r="AN5119" t="e">
        <f t="shared" si="879"/>
        <v>#N/A</v>
      </c>
      <c r="AO5119" s="261" t="e">
        <f t="shared" si="880"/>
        <v>#N/A</v>
      </c>
      <c r="AP5119" s="261" t="e">
        <f t="shared" si="881"/>
        <v>#N/A</v>
      </c>
      <c r="AQ5119" s="261" t="e">
        <f t="shared" si="882"/>
        <v>#N/A</v>
      </c>
      <c r="BB5119">
        <f t="shared" si="885"/>
        <v>0</v>
      </c>
      <c r="BC5119">
        <f t="shared" si="883"/>
        <v>0</v>
      </c>
      <c r="BD5119" s="28">
        <f t="shared" si="884"/>
        <v>0</v>
      </c>
    </row>
    <row r="5120" spans="37:56" x14ac:dyDescent="0.25">
      <c r="AK5120">
        <v>0</v>
      </c>
      <c r="AL5120" t="e">
        <f t="shared" si="877"/>
        <v>#N/A</v>
      </c>
      <c r="AM5120" t="e">
        <f t="shared" si="878"/>
        <v>#N/A</v>
      </c>
      <c r="AN5120" t="e">
        <f t="shared" si="879"/>
        <v>#N/A</v>
      </c>
      <c r="AO5120" s="261" t="e">
        <f t="shared" si="880"/>
        <v>#N/A</v>
      </c>
      <c r="AP5120" s="261" t="e">
        <f t="shared" si="881"/>
        <v>#N/A</v>
      </c>
      <c r="AQ5120" s="261" t="e">
        <f t="shared" si="882"/>
        <v>#N/A</v>
      </c>
      <c r="BB5120">
        <f t="shared" si="885"/>
        <v>0</v>
      </c>
      <c r="BC5120">
        <f t="shared" si="883"/>
        <v>0</v>
      </c>
      <c r="BD5120" s="28">
        <f t="shared" si="884"/>
        <v>0</v>
      </c>
    </row>
    <row r="5121" spans="37:56" x14ac:dyDescent="0.25">
      <c r="AK5121">
        <v>0</v>
      </c>
      <c r="AL5121" t="e">
        <f t="shared" si="877"/>
        <v>#N/A</v>
      </c>
      <c r="AM5121" t="e">
        <f t="shared" si="878"/>
        <v>#N/A</v>
      </c>
      <c r="AN5121" t="e">
        <f t="shared" si="879"/>
        <v>#N/A</v>
      </c>
      <c r="AO5121" s="261" t="e">
        <f t="shared" si="880"/>
        <v>#N/A</v>
      </c>
      <c r="AP5121" s="261" t="e">
        <f t="shared" si="881"/>
        <v>#N/A</v>
      </c>
      <c r="AQ5121" s="261" t="e">
        <f t="shared" si="882"/>
        <v>#N/A</v>
      </c>
      <c r="BB5121">
        <f t="shared" si="885"/>
        <v>0</v>
      </c>
      <c r="BC5121">
        <f t="shared" si="883"/>
        <v>0</v>
      </c>
      <c r="BD5121" s="28">
        <f t="shared" si="884"/>
        <v>0</v>
      </c>
    </row>
    <row r="5122" spans="37:56" x14ac:dyDescent="0.25">
      <c r="AK5122">
        <v>0</v>
      </c>
      <c r="AL5122" t="e">
        <f t="shared" si="877"/>
        <v>#N/A</v>
      </c>
      <c r="AM5122" t="e">
        <f t="shared" si="878"/>
        <v>#N/A</v>
      </c>
      <c r="AN5122" t="e">
        <f t="shared" si="879"/>
        <v>#N/A</v>
      </c>
      <c r="AO5122" s="261" t="e">
        <f t="shared" si="880"/>
        <v>#N/A</v>
      </c>
      <c r="AP5122" s="261" t="e">
        <f t="shared" si="881"/>
        <v>#N/A</v>
      </c>
      <c r="AQ5122" s="261" t="e">
        <f t="shared" si="882"/>
        <v>#N/A</v>
      </c>
      <c r="BB5122">
        <f t="shared" si="885"/>
        <v>0</v>
      </c>
      <c r="BC5122">
        <f t="shared" si="883"/>
        <v>0</v>
      </c>
      <c r="BD5122" s="28">
        <f t="shared" si="884"/>
        <v>0</v>
      </c>
    </row>
    <row r="5123" spans="37:56" x14ac:dyDescent="0.25">
      <c r="AK5123">
        <v>0</v>
      </c>
      <c r="AL5123" t="e">
        <f t="shared" ref="AL5123:AL5186" si="886">_xlfn.XLOOKUP(AK5123,A:A,F:F)</f>
        <v>#N/A</v>
      </c>
      <c r="AM5123" t="e">
        <f t="shared" ref="AM5123:AM5186" si="887">_xlfn.XLOOKUP(AK5123,A:A,J:J)</f>
        <v>#N/A</v>
      </c>
      <c r="AN5123" t="e">
        <f t="shared" ref="AN5123:AN5186" si="888">_xlfn.XLOOKUP(AK5123,A:A,M:M)+_xlfn.XLOOKUP(AK5123,A:A,N:N)</f>
        <v>#N/A</v>
      </c>
      <c r="AO5123" s="261" t="e">
        <f t="shared" ref="AO5123:AO5186" si="889">_xlfn.XLOOKUP(AK5123,A:A,AG:AG)</f>
        <v>#N/A</v>
      </c>
      <c r="AP5123" s="261" t="e">
        <f t="shared" ref="AP5123:AP5186" si="890">_xlfn.XLOOKUP(AK5123,A:A,AD:AD)</f>
        <v>#N/A</v>
      </c>
      <c r="AQ5123" s="261" t="e">
        <f t="shared" ref="AQ5123:AQ5186" si="891">_xlfn.XLOOKUP(AK5123,A:A,AE:AE)</f>
        <v>#N/A</v>
      </c>
      <c r="BB5123">
        <f t="shared" si="885"/>
        <v>0</v>
      </c>
      <c r="BC5123">
        <f t="shared" ref="BC5123:BC5186" si="892">_xlfn.XLOOKUP(BA5123,A:A,J:J)</f>
        <v>0</v>
      </c>
      <c r="BD5123" s="28">
        <f t="shared" ref="BD5123:BD5186" si="893">_xlfn.XLOOKUP(BA5123,A:A,M:M)+_xlfn.XLOOKUP(BA5123,A:A,N:N)</f>
        <v>0</v>
      </c>
    </row>
    <row r="5124" spans="37:56" x14ac:dyDescent="0.25">
      <c r="AK5124">
        <v>0</v>
      </c>
      <c r="AL5124" t="e">
        <f t="shared" si="886"/>
        <v>#N/A</v>
      </c>
      <c r="AM5124" t="e">
        <f t="shared" si="887"/>
        <v>#N/A</v>
      </c>
      <c r="AN5124" t="e">
        <f t="shared" si="888"/>
        <v>#N/A</v>
      </c>
      <c r="AO5124" s="261" t="e">
        <f t="shared" si="889"/>
        <v>#N/A</v>
      </c>
      <c r="AP5124" s="261" t="e">
        <f t="shared" si="890"/>
        <v>#N/A</v>
      </c>
      <c r="AQ5124" s="261" t="e">
        <f t="shared" si="891"/>
        <v>#N/A</v>
      </c>
      <c r="BB5124">
        <f t="shared" si="885"/>
        <v>0</v>
      </c>
      <c r="BC5124">
        <f t="shared" si="892"/>
        <v>0</v>
      </c>
      <c r="BD5124" s="28">
        <f t="shared" si="893"/>
        <v>0</v>
      </c>
    </row>
    <row r="5125" spans="37:56" x14ac:dyDescent="0.25">
      <c r="AK5125">
        <v>0</v>
      </c>
      <c r="AL5125" t="e">
        <f t="shared" si="886"/>
        <v>#N/A</v>
      </c>
      <c r="AM5125" t="e">
        <f t="shared" si="887"/>
        <v>#N/A</v>
      </c>
      <c r="AN5125" t="e">
        <f t="shared" si="888"/>
        <v>#N/A</v>
      </c>
      <c r="AO5125" s="261" t="e">
        <f t="shared" si="889"/>
        <v>#N/A</v>
      </c>
      <c r="AP5125" s="261" t="e">
        <f t="shared" si="890"/>
        <v>#N/A</v>
      </c>
      <c r="AQ5125" s="261" t="e">
        <f t="shared" si="891"/>
        <v>#N/A</v>
      </c>
      <c r="BB5125">
        <f t="shared" si="885"/>
        <v>0</v>
      </c>
      <c r="BC5125">
        <f t="shared" si="892"/>
        <v>0</v>
      </c>
      <c r="BD5125" s="28">
        <f t="shared" si="893"/>
        <v>0</v>
      </c>
    </row>
    <row r="5126" spans="37:56" x14ac:dyDescent="0.25">
      <c r="AK5126">
        <v>0</v>
      </c>
      <c r="AL5126" t="e">
        <f t="shared" si="886"/>
        <v>#N/A</v>
      </c>
      <c r="AM5126" t="e">
        <f t="shared" si="887"/>
        <v>#N/A</v>
      </c>
      <c r="AN5126" t="e">
        <f t="shared" si="888"/>
        <v>#N/A</v>
      </c>
      <c r="AO5126" s="261" t="e">
        <f t="shared" si="889"/>
        <v>#N/A</v>
      </c>
      <c r="AP5126" s="261" t="e">
        <f t="shared" si="890"/>
        <v>#N/A</v>
      </c>
      <c r="AQ5126" s="261" t="e">
        <f t="shared" si="891"/>
        <v>#N/A</v>
      </c>
      <c r="BB5126">
        <f t="shared" ref="BB5126:BB5189" si="894">_xlfn.XLOOKUP(BA5126,A:A,E:E)</f>
        <v>0</v>
      </c>
      <c r="BC5126">
        <f t="shared" si="892"/>
        <v>0</v>
      </c>
      <c r="BD5126" s="28">
        <f t="shared" si="893"/>
        <v>0</v>
      </c>
    </row>
    <row r="5127" spans="37:56" x14ac:dyDescent="0.25">
      <c r="AK5127">
        <v>0</v>
      </c>
      <c r="AL5127" t="e">
        <f t="shared" si="886"/>
        <v>#N/A</v>
      </c>
      <c r="AM5127" t="e">
        <f t="shared" si="887"/>
        <v>#N/A</v>
      </c>
      <c r="AN5127" t="e">
        <f t="shared" si="888"/>
        <v>#N/A</v>
      </c>
      <c r="AO5127" s="261" t="e">
        <f t="shared" si="889"/>
        <v>#N/A</v>
      </c>
      <c r="AP5127" s="261" t="e">
        <f t="shared" si="890"/>
        <v>#N/A</v>
      </c>
      <c r="AQ5127" s="261" t="e">
        <f t="shared" si="891"/>
        <v>#N/A</v>
      </c>
      <c r="BB5127">
        <f t="shared" si="894"/>
        <v>0</v>
      </c>
      <c r="BC5127">
        <f t="shared" si="892"/>
        <v>0</v>
      </c>
      <c r="BD5127" s="28">
        <f t="shared" si="893"/>
        <v>0</v>
      </c>
    </row>
    <row r="5128" spans="37:56" x14ac:dyDescent="0.25">
      <c r="AK5128">
        <v>0</v>
      </c>
      <c r="AL5128" t="e">
        <f t="shared" si="886"/>
        <v>#N/A</v>
      </c>
      <c r="AM5128" t="e">
        <f t="shared" si="887"/>
        <v>#N/A</v>
      </c>
      <c r="AN5128" t="e">
        <f t="shared" si="888"/>
        <v>#N/A</v>
      </c>
      <c r="AO5128" s="261" t="e">
        <f t="shared" si="889"/>
        <v>#N/A</v>
      </c>
      <c r="AP5128" s="261" t="e">
        <f t="shared" si="890"/>
        <v>#N/A</v>
      </c>
      <c r="AQ5128" s="261" t="e">
        <f t="shared" si="891"/>
        <v>#N/A</v>
      </c>
      <c r="BB5128">
        <f t="shared" si="894"/>
        <v>0</v>
      </c>
      <c r="BC5128">
        <f t="shared" si="892"/>
        <v>0</v>
      </c>
      <c r="BD5128" s="28">
        <f t="shared" si="893"/>
        <v>0</v>
      </c>
    </row>
    <row r="5129" spans="37:56" x14ac:dyDescent="0.25">
      <c r="AK5129">
        <v>0</v>
      </c>
      <c r="AL5129" t="e">
        <f t="shared" si="886"/>
        <v>#N/A</v>
      </c>
      <c r="AM5129" t="e">
        <f t="shared" si="887"/>
        <v>#N/A</v>
      </c>
      <c r="AN5129" t="e">
        <f t="shared" si="888"/>
        <v>#N/A</v>
      </c>
      <c r="AO5129" s="261" t="e">
        <f t="shared" si="889"/>
        <v>#N/A</v>
      </c>
      <c r="AP5129" s="261" t="e">
        <f t="shared" si="890"/>
        <v>#N/A</v>
      </c>
      <c r="AQ5129" s="261" t="e">
        <f t="shared" si="891"/>
        <v>#N/A</v>
      </c>
      <c r="BB5129">
        <f t="shared" si="894"/>
        <v>0</v>
      </c>
      <c r="BC5129">
        <f t="shared" si="892"/>
        <v>0</v>
      </c>
      <c r="BD5129" s="28">
        <f t="shared" si="893"/>
        <v>0</v>
      </c>
    </row>
    <row r="5130" spans="37:56" x14ac:dyDescent="0.25">
      <c r="AK5130">
        <v>0</v>
      </c>
      <c r="AL5130" t="e">
        <f t="shared" si="886"/>
        <v>#N/A</v>
      </c>
      <c r="AM5130" t="e">
        <f t="shared" si="887"/>
        <v>#N/A</v>
      </c>
      <c r="AN5130" t="e">
        <f t="shared" si="888"/>
        <v>#N/A</v>
      </c>
      <c r="AO5130" s="261" t="e">
        <f t="shared" si="889"/>
        <v>#N/A</v>
      </c>
      <c r="AP5130" s="261" t="e">
        <f t="shared" si="890"/>
        <v>#N/A</v>
      </c>
      <c r="AQ5130" s="261" t="e">
        <f t="shared" si="891"/>
        <v>#N/A</v>
      </c>
      <c r="BB5130">
        <f t="shared" si="894"/>
        <v>0</v>
      </c>
      <c r="BC5130">
        <f t="shared" si="892"/>
        <v>0</v>
      </c>
      <c r="BD5130" s="28">
        <f t="shared" si="893"/>
        <v>0</v>
      </c>
    </row>
    <row r="5131" spans="37:56" x14ac:dyDescent="0.25">
      <c r="AK5131">
        <v>0</v>
      </c>
      <c r="AL5131" t="e">
        <f t="shared" si="886"/>
        <v>#N/A</v>
      </c>
      <c r="AM5131" t="e">
        <f t="shared" si="887"/>
        <v>#N/A</v>
      </c>
      <c r="AN5131" t="e">
        <f t="shared" si="888"/>
        <v>#N/A</v>
      </c>
      <c r="AO5131" s="261" t="e">
        <f t="shared" si="889"/>
        <v>#N/A</v>
      </c>
      <c r="AP5131" s="261" t="e">
        <f t="shared" si="890"/>
        <v>#N/A</v>
      </c>
      <c r="AQ5131" s="261" t="e">
        <f t="shared" si="891"/>
        <v>#N/A</v>
      </c>
      <c r="BB5131">
        <f t="shared" si="894"/>
        <v>0</v>
      </c>
      <c r="BC5131">
        <f t="shared" si="892"/>
        <v>0</v>
      </c>
      <c r="BD5131" s="28">
        <f t="shared" si="893"/>
        <v>0</v>
      </c>
    </row>
    <row r="5132" spans="37:56" x14ac:dyDescent="0.25">
      <c r="AK5132">
        <v>0</v>
      </c>
      <c r="AL5132" t="e">
        <f t="shared" si="886"/>
        <v>#N/A</v>
      </c>
      <c r="AM5132" t="e">
        <f t="shared" si="887"/>
        <v>#N/A</v>
      </c>
      <c r="AN5132" t="e">
        <f t="shared" si="888"/>
        <v>#N/A</v>
      </c>
      <c r="AO5132" s="261" t="e">
        <f t="shared" si="889"/>
        <v>#N/A</v>
      </c>
      <c r="AP5132" s="261" t="e">
        <f t="shared" si="890"/>
        <v>#N/A</v>
      </c>
      <c r="AQ5132" s="261" t="e">
        <f t="shared" si="891"/>
        <v>#N/A</v>
      </c>
      <c r="BB5132">
        <f t="shared" si="894"/>
        <v>0</v>
      </c>
      <c r="BC5132">
        <f t="shared" si="892"/>
        <v>0</v>
      </c>
      <c r="BD5132" s="28">
        <f t="shared" si="893"/>
        <v>0</v>
      </c>
    </row>
    <row r="5133" spans="37:56" x14ac:dyDescent="0.25">
      <c r="AK5133">
        <v>0</v>
      </c>
      <c r="AL5133" t="e">
        <f t="shared" si="886"/>
        <v>#N/A</v>
      </c>
      <c r="AM5133" t="e">
        <f t="shared" si="887"/>
        <v>#N/A</v>
      </c>
      <c r="AN5133" t="e">
        <f t="shared" si="888"/>
        <v>#N/A</v>
      </c>
      <c r="AO5133" s="261" t="e">
        <f t="shared" si="889"/>
        <v>#N/A</v>
      </c>
      <c r="AP5133" s="261" t="e">
        <f t="shared" si="890"/>
        <v>#N/A</v>
      </c>
      <c r="AQ5133" s="261" t="e">
        <f t="shared" si="891"/>
        <v>#N/A</v>
      </c>
      <c r="BB5133">
        <f t="shared" si="894"/>
        <v>0</v>
      </c>
      <c r="BC5133">
        <f t="shared" si="892"/>
        <v>0</v>
      </c>
      <c r="BD5133" s="28">
        <f t="shared" si="893"/>
        <v>0</v>
      </c>
    </row>
    <row r="5134" spans="37:56" x14ac:dyDescent="0.25">
      <c r="AK5134">
        <v>0</v>
      </c>
      <c r="AL5134" t="e">
        <f t="shared" si="886"/>
        <v>#N/A</v>
      </c>
      <c r="AM5134" t="e">
        <f t="shared" si="887"/>
        <v>#N/A</v>
      </c>
      <c r="AN5134" t="e">
        <f t="shared" si="888"/>
        <v>#N/A</v>
      </c>
      <c r="AO5134" s="261" t="e">
        <f t="shared" si="889"/>
        <v>#N/A</v>
      </c>
      <c r="AP5134" s="261" t="e">
        <f t="shared" si="890"/>
        <v>#N/A</v>
      </c>
      <c r="AQ5134" s="261" t="e">
        <f t="shared" si="891"/>
        <v>#N/A</v>
      </c>
      <c r="BB5134">
        <f t="shared" si="894"/>
        <v>0</v>
      </c>
      <c r="BC5134">
        <f t="shared" si="892"/>
        <v>0</v>
      </c>
      <c r="BD5134" s="28">
        <f t="shared" si="893"/>
        <v>0</v>
      </c>
    </row>
    <row r="5135" spans="37:56" x14ac:dyDescent="0.25">
      <c r="AK5135">
        <v>0</v>
      </c>
      <c r="AL5135" t="e">
        <f t="shared" si="886"/>
        <v>#N/A</v>
      </c>
      <c r="AM5135" t="e">
        <f t="shared" si="887"/>
        <v>#N/A</v>
      </c>
      <c r="AN5135" t="e">
        <f t="shared" si="888"/>
        <v>#N/A</v>
      </c>
      <c r="AO5135" s="261" t="e">
        <f t="shared" si="889"/>
        <v>#N/A</v>
      </c>
      <c r="AP5135" s="261" t="e">
        <f t="shared" si="890"/>
        <v>#N/A</v>
      </c>
      <c r="AQ5135" s="261" t="e">
        <f t="shared" si="891"/>
        <v>#N/A</v>
      </c>
      <c r="BB5135">
        <f t="shared" si="894"/>
        <v>0</v>
      </c>
      <c r="BC5135">
        <f t="shared" si="892"/>
        <v>0</v>
      </c>
      <c r="BD5135" s="28">
        <f t="shared" si="893"/>
        <v>0</v>
      </c>
    </row>
    <row r="5136" spans="37:56" x14ac:dyDescent="0.25">
      <c r="AK5136">
        <v>0</v>
      </c>
      <c r="AL5136" t="e">
        <f t="shared" si="886"/>
        <v>#N/A</v>
      </c>
      <c r="AM5136" t="e">
        <f t="shared" si="887"/>
        <v>#N/A</v>
      </c>
      <c r="AN5136" t="e">
        <f t="shared" si="888"/>
        <v>#N/A</v>
      </c>
      <c r="AO5136" s="261" t="e">
        <f t="shared" si="889"/>
        <v>#N/A</v>
      </c>
      <c r="AP5136" s="261" t="e">
        <f t="shared" si="890"/>
        <v>#N/A</v>
      </c>
      <c r="AQ5136" s="261" t="e">
        <f t="shared" si="891"/>
        <v>#N/A</v>
      </c>
      <c r="BB5136">
        <f t="shared" si="894"/>
        <v>0</v>
      </c>
      <c r="BC5136">
        <f t="shared" si="892"/>
        <v>0</v>
      </c>
      <c r="BD5136" s="28">
        <f t="shared" si="893"/>
        <v>0</v>
      </c>
    </row>
    <row r="5137" spans="37:56" x14ac:dyDescent="0.25">
      <c r="AK5137">
        <v>0</v>
      </c>
      <c r="AL5137" t="e">
        <f t="shared" si="886"/>
        <v>#N/A</v>
      </c>
      <c r="AM5137" t="e">
        <f t="shared" si="887"/>
        <v>#N/A</v>
      </c>
      <c r="AN5137" t="e">
        <f t="shared" si="888"/>
        <v>#N/A</v>
      </c>
      <c r="AO5137" s="261" t="e">
        <f t="shared" si="889"/>
        <v>#N/A</v>
      </c>
      <c r="AP5137" s="261" t="e">
        <f t="shared" si="890"/>
        <v>#N/A</v>
      </c>
      <c r="AQ5137" s="261" t="e">
        <f t="shared" si="891"/>
        <v>#N/A</v>
      </c>
      <c r="BB5137">
        <f t="shared" si="894"/>
        <v>0</v>
      </c>
      <c r="BC5137">
        <f t="shared" si="892"/>
        <v>0</v>
      </c>
      <c r="BD5137" s="28">
        <f t="shared" si="893"/>
        <v>0</v>
      </c>
    </row>
    <row r="5138" spans="37:56" x14ac:dyDescent="0.25">
      <c r="AK5138">
        <v>0</v>
      </c>
      <c r="AL5138" t="e">
        <f t="shared" si="886"/>
        <v>#N/A</v>
      </c>
      <c r="AM5138" t="e">
        <f t="shared" si="887"/>
        <v>#N/A</v>
      </c>
      <c r="AN5138" t="e">
        <f t="shared" si="888"/>
        <v>#N/A</v>
      </c>
      <c r="AO5138" s="261" t="e">
        <f t="shared" si="889"/>
        <v>#N/A</v>
      </c>
      <c r="AP5138" s="261" t="e">
        <f t="shared" si="890"/>
        <v>#N/A</v>
      </c>
      <c r="AQ5138" s="261" t="e">
        <f t="shared" si="891"/>
        <v>#N/A</v>
      </c>
      <c r="BB5138">
        <f t="shared" si="894"/>
        <v>0</v>
      </c>
      <c r="BC5138">
        <f t="shared" si="892"/>
        <v>0</v>
      </c>
      <c r="BD5138" s="28">
        <f t="shared" si="893"/>
        <v>0</v>
      </c>
    </row>
    <row r="5139" spans="37:56" x14ac:dyDescent="0.25">
      <c r="AK5139">
        <v>0</v>
      </c>
      <c r="AL5139" t="e">
        <f t="shared" si="886"/>
        <v>#N/A</v>
      </c>
      <c r="AM5139" t="e">
        <f t="shared" si="887"/>
        <v>#N/A</v>
      </c>
      <c r="AN5139" t="e">
        <f t="shared" si="888"/>
        <v>#N/A</v>
      </c>
      <c r="AO5139" s="261" t="e">
        <f t="shared" si="889"/>
        <v>#N/A</v>
      </c>
      <c r="AP5139" s="261" t="e">
        <f t="shared" si="890"/>
        <v>#N/A</v>
      </c>
      <c r="AQ5139" s="261" t="e">
        <f t="shared" si="891"/>
        <v>#N/A</v>
      </c>
      <c r="BB5139">
        <f t="shared" si="894"/>
        <v>0</v>
      </c>
      <c r="BC5139">
        <f t="shared" si="892"/>
        <v>0</v>
      </c>
      <c r="BD5139" s="28">
        <f t="shared" si="893"/>
        <v>0</v>
      </c>
    </row>
    <row r="5140" spans="37:56" x14ac:dyDescent="0.25">
      <c r="AK5140">
        <v>0</v>
      </c>
      <c r="AL5140" t="e">
        <f t="shared" si="886"/>
        <v>#N/A</v>
      </c>
      <c r="AM5140" t="e">
        <f t="shared" si="887"/>
        <v>#N/A</v>
      </c>
      <c r="AN5140" t="e">
        <f t="shared" si="888"/>
        <v>#N/A</v>
      </c>
      <c r="AO5140" s="261" t="e">
        <f t="shared" si="889"/>
        <v>#N/A</v>
      </c>
      <c r="AP5140" s="261" t="e">
        <f t="shared" si="890"/>
        <v>#N/A</v>
      </c>
      <c r="AQ5140" s="261" t="e">
        <f t="shared" si="891"/>
        <v>#N/A</v>
      </c>
      <c r="BB5140">
        <f t="shared" si="894"/>
        <v>0</v>
      </c>
      <c r="BC5140">
        <f t="shared" si="892"/>
        <v>0</v>
      </c>
      <c r="BD5140" s="28">
        <f t="shared" si="893"/>
        <v>0</v>
      </c>
    </row>
    <row r="5141" spans="37:56" x14ac:dyDescent="0.25">
      <c r="AK5141">
        <v>0</v>
      </c>
      <c r="AL5141" t="e">
        <f t="shared" si="886"/>
        <v>#N/A</v>
      </c>
      <c r="AM5141" t="e">
        <f t="shared" si="887"/>
        <v>#N/A</v>
      </c>
      <c r="AN5141" t="e">
        <f t="shared" si="888"/>
        <v>#N/A</v>
      </c>
      <c r="AO5141" s="261" t="e">
        <f t="shared" si="889"/>
        <v>#N/A</v>
      </c>
      <c r="AP5141" s="261" t="e">
        <f t="shared" si="890"/>
        <v>#N/A</v>
      </c>
      <c r="AQ5141" s="261" t="e">
        <f t="shared" si="891"/>
        <v>#N/A</v>
      </c>
      <c r="BB5141">
        <f t="shared" si="894"/>
        <v>0</v>
      </c>
      <c r="BC5141">
        <f t="shared" si="892"/>
        <v>0</v>
      </c>
      <c r="BD5141" s="28">
        <f t="shared" si="893"/>
        <v>0</v>
      </c>
    </row>
    <row r="5142" spans="37:56" x14ac:dyDescent="0.25">
      <c r="AK5142">
        <v>0</v>
      </c>
      <c r="AL5142" t="e">
        <f t="shared" si="886"/>
        <v>#N/A</v>
      </c>
      <c r="AM5142" t="e">
        <f t="shared" si="887"/>
        <v>#N/A</v>
      </c>
      <c r="AN5142" t="e">
        <f t="shared" si="888"/>
        <v>#N/A</v>
      </c>
      <c r="AO5142" s="261" t="e">
        <f t="shared" si="889"/>
        <v>#N/A</v>
      </c>
      <c r="AP5142" s="261" t="e">
        <f t="shared" si="890"/>
        <v>#N/A</v>
      </c>
      <c r="AQ5142" s="261" t="e">
        <f t="shared" si="891"/>
        <v>#N/A</v>
      </c>
      <c r="BB5142">
        <f t="shared" si="894"/>
        <v>0</v>
      </c>
      <c r="BC5142">
        <f t="shared" si="892"/>
        <v>0</v>
      </c>
      <c r="BD5142" s="28">
        <f t="shared" si="893"/>
        <v>0</v>
      </c>
    </row>
    <row r="5143" spans="37:56" x14ac:dyDescent="0.25">
      <c r="AK5143">
        <v>0</v>
      </c>
      <c r="AL5143" t="e">
        <f t="shared" si="886"/>
        <v>#N/A</v>
      </c>
      <c r="AM5143" t="e">
        <f t="shared" si="887"/>
        <v>#N/A</v>
      </c>
      <c r="AN5143" t="e">
        <f t="shared" si="888"/>
        <v>#N/A</v>
      </c>
      <c r="AO5143" s="261" t="e">
        <f t="shared" si="889"/>
        <v>#N/A</v>
      </c>
      <c r="AP5143" s="261" t="e">
        <f t="shared" si="890"/>
        <v>#N/A</v>
      </c>
      <c r="AQ5143" s="261" t="e">
        <f t="shared" si="891"/>
        <v>#N/A</v>
      </c>
      <c r="BB5143">
        <f t="shared" si="894"/>
        <v>0</v>
      </c>
      <c r="BC5143">
        <f t="shared" si="892"/>
        <v>0</v>
      </c>
      <c r="BD5143" s="28">
        <f t="shared" si="893"/>
        <v>0</v>
      </c>
    </row>
    <row r="5144" spans="37:56" x14ac:dyDescent="0.25">
      <c r="AK5144">
        <v>0</v>
      </c>
      <c r="AL5144" t="e">
        <f t="shared" si="886"/>
        <v>#N/A</v>
      </c>
      <c r="AM5144" t="e">
        <f t="shared" si="887"/>
        <v>#N/A</v>
      </c>
      <c r="AN5144" t="e">
        <f t="shared" si="888"/>
        <v>#N/A</v>
      </c>
      <c r="AO5144" s="261" t="e">
        <f t="shared" si="889"/>
        <v>#N/A</v>
      </c>
      <c r="AP5144" s="261" t="e">
        <f t="shared" si="890"/>
        <v>#N/A</v>
      </c>
      <c r="AQ5144" s="261" t="e">
        <f t="shared" si="891"/>
        <v>#N/A</v>
      </c>
      <c r="BB5144">
        <f t="shared" si="894"/>
        <v>0</v>
      </c>
      <c r="BC5144">
        <f t="shared" si="892"/>
        <v>0</v>
      </c>
      <c r="BD5144" s="28">
        <f t="shared" si="893"/>
        <v>0</v>
      </c>
    </row>
    <row r="5145" spans="37:56" x14ac:dyDescent="0.25">
      <c r="AK5145">
        <v>0</v>
      </c>
      <c r="AL5145" t="e">
        <f t="shared" si="886"/>
        <v>#N/A</v>
      </c>
      <c r="AM5145" t="e">
        <f t="shared" si="887"/>
        <v>#N/A</v>
      </c>
      <c r="AN5145" t="e">
        <f t="shared" si="888"/>
        <v>#N/A</v>
      </c>
      <c r="AO5145" s="261" t="e">
        <f t="shared" si="889"/>
        <v>#N/A</v>
      </c>
      <c r="AP5145" s="261" t="e">
        <f t="shared" si="890"/>
        <v>#N/A</v>
      </c>
      <c r="AQ5145" s="261" t="e">
        <f t="shared" si="891"/>
        <v>#N/A</v>
      </c>
      <c r="BB5145">
        <f t="shared" si="894"/>
        <v>0</v>
      </c>
      <c r="BC5145">
        <f t="shared" si="892"/>
        <v>0</v>
      </c>
      <c r="BD5145" s="28">
        <f t="shared" si="893"/>
        <v>0</v>
      </c>
    </row>
    <row r="5146" spans="37:56" x14ac:dyDescent="0.25">
      <c r="AK5146">
        <v>0</v>
      </c>
      <c r="AL5146" t="e">
        <f t="shared" si="886"/>
        <v>#N/A</v>
      </c>
      <c r="AM5146" t="e">
        <f t="shared" si="887"/>
        <v>#N/A</v>
      </c>
      <c r="AN5146" t="e">
        <f t="shared" si="888"/>
        <v>#N/A</v>
      </c>
      <c r="AO5146" s="261" t="e">
        <f t="shared" si="889"/>
        <v>#N/A</v>
      </c>
      <c r="AP5146" s="261" t="e">
        <f t="shared" si="890"/>
        <v>#N/A</v>
      </c>
      <c r="AQ5146" s="261" t="e">
        <f t="shared" si="891"/>
        <v>#N/A</v>
      </c>
      <c r="BB5146">
        <f t="shared" si="894"/>
        <v>0</v>
      </c>
      <c r="BC5146">
        <f t="shared" si="892"/>
        <v>0</v>
      </c>
      <c r="BD5146" s="28">
        <f t="shared" si="893"/>
        <v>0</v>
      </c>
    </row>
    <row r="5147" spans="37:56" x14ac:dyDescent="0.25">
      <c r="AK5147">
        <v>0</v>
      </c>
      <c r="AL5147" t="e">
        <f t="shared" si="886"/>
        <v>#N/A</v>
      </c>
      <c r="AM5147" t="e">
        <f t="shared" si="887"/>
        <v>#N/A</v>
      </c>
      <c r="AN5147" t="e">
        <f t="shared" si="888"/>
        <v>#N/A</v>
      </c>
      <c r="AO5147" s="261" t="e">
        <f t="shared" si="889"/>
        <v>#N/A</v>
      </c>
      <c r="AP5147" s="261" t="e">
        <f t="shared" si="890"/>
        <v>#N/A</v>
      </c>
      <c r="AQ5147" s="261" t="e">
        <f t="shared" si="891"/>
        <v>#N/A</v>
      </c>
      <c r="BB5147">
        <f t="shared" si="894"/>
        <v>0</v>
      </c>
      <c r="BC5147">
        <f t="shared" si="892"/>
        <v>0</v>
      </c>
      <c r="BD5147" s="28">
        <f t="shared" si="893"/>
        <v>0</v>
      </c>
    </row>
    <row r="5148" spans="37:56" x14ac:dyDescent="0.25">
      <c r="AK5148">
        <v>0</v>
      </c>
      <c r="AL5148" t="e">
        <f t="shared" si="886"/>
        <v>#N/A</v>
      </c>
      <c r="AM5148" t="e">
        <f t="shared" si="887"/>
        <v>#N/A</v>
      </c>
      <c r="AN5148" t="e">
        <f t="shared" si="888"/>
        <v>#N/A</v>
      </c>
      <c r="AO5148" s="261" t="e">
        <f t="shared" si="889"/>
        <v>#N/A</v>
      </c>
      <c r="AP5148" s="261" t="e">
        <f t="shared" si="890"/>
        <v>#N/A</v>
      </c>
      <c r="AQ5148" s="261" t="e">
        <f t="shared" si="891"/>
        <v>#N/A</v>
      </c>
      <c r="BB5148">
        <f t="shared" si="894"/>
        <v>0</v>
      </c>
      <c r="BC5148">
        <f t="shared" si="892"/>
        <v>0</v>
      </c>
      <c r="BD5148" s="28">
        <f t="shared" si="893"/>
        <v>0</v>
      </c>
    </row>
    <row r="5149" spans="37:56" x14ac:dyDescent="0.25">
      <c r="AK5149">
        <v>0</v>
      </c>
      <c r="AL5149" t="e">
        <f t="shared" si="886"/>
        <v>#N/A</v>
      </c>
      <c r="AM5149" t="e">
        <f t="shared" si="887"/>
        <v>#N/A</v>
      </c>
      <c r="AN5149" t="e">
        <f t="shared" si="888"/>
        <v>#N/A</v>
      </c>
      <c r="AO5149" s="261" t="e">
        <f t="shared" si="889"/>
        <v>#N/A</v>
      </c>
      <c r="AP5149" s="261" t="e">
        <f t="shared" si="890"/>
        <v>#N/A</v>
      </c>
      <c r="AQ5149" s="261" t="e">
        <f t="shared" si="891"/>
        <v>#N/A</v>
      </c>
      <c r="BB5149">
        <f t="shared" si="894"/>
        <v>0</v>
      </c>
      <c r="BC5149">
        <f t="shared" si="892"/>
        <v>0</v>
      </c>
      <c r="BD5149" s="28">
        <f t="shared" si="893"/>
        <v>0</v>
      </c>
    </row>
    <row r="5150" spans="37:56" x14ac:dyDescent="0.25">
      <c r="AK5150">
        <v>0</v>
      </c>
      <c r="AL5150" t="e">
        <f t="shared" si="886"/>
        <v>#N/A</v>
      </c>
      <c r="AM5150" t="e">
        <f t="shared" si="887"/>
        <v>#N/A</v>
      </c>
      <c r="AN5150" t="e">
        <f t="shared" si="888"/>
        <v>#N/A</v>
      </c>
      <c r="AO5150" s="261" t="e">
        <f t="shared" si="889"/>
        <v>#N/A</v>
      </c>
      <c r="AP5150" s="261" t="e">
        <f t="shared" si="890"/>
        <v>#N/A</v>
      </c>
      <c r="AQ5150" s="261" t="e">
        <f t="shared" si="891"/>
        <v>#N/A</v>
      </c>
      <c r="BB5150">
        <f t="shared" si="894"/>
        <v>0</v>
      </c>
      <c r="BC5150">
        <f t="shared" si="892"/>
        <v>0</v>
      </c>
      <c r="BD5150" s="28">
        <f t="shared" si="893"/>
        <v>0</v>
      </c>
    </row>
    <row r="5151" spans="37:56" x14ac:dyDescent="0.25">
      <c r="AK5151">
        <v>0</v>
      </c>
      <c r="AL5151" t="e">
        <f t="shared" si="886"/>
        <v>#N/A</v>
      </c>
      <c r="AM5151" t="e">
        <f t="shared" si="887"/>
        <v>#N/A</v>
      </c>
      <c r="AN5151" t="e">
        <f t="shared" si="888"/>
        <v>#N/A</v>
      </c>
      <c r="AO5151" s="261" t="e">
        <f t="shared" si="889"/>
        <v>#N/A</v>
      </c>
      <c r="AP5151" s="261" t="e">
        <f t="shared" si="890"/>
        <v>#N/A</v>
      </c>
      <c r="AQ5151" s="261" t="e">
        <f t="shared" si="891"/>
        <v>#N/A</v>
      </c>
      <c r="BB5151">
        <f t="shared" si="894"/>
        <v>0</v>
      </c>
      <c r="BC5151">
        <f t="shared" si="892"/>
        <v>0</v>
      </c>
      <c r="BD5151" s="28">
        <f t="shared" si="893"/>
        <v>0</v>
      </c>
    </row>
    <row r="5152" spans="37:56" x14ac:dyDescent="0.25">
      <c r="AK5152">
        <v>0</v>
      </c>
      <c r="AL5152" t="e">
        <f t="shared" si="886"/>
        <v>#N/A</v>
      </c>
      <c r="AM5152" t="e">
        <f t="shared" si="887"/>
        <v>#N/A</v>
      </c>
      <c r="AN5152" t="e">
        <f t="shared" si="888"/>
        <v>#N/A</v>
      </c>
      <c r="AO5152" s="261" t="e">
        <f t="shared" si="889"/>
        <v>#N/A</v>
      </c>
      <c r="AP5152" s="261" t="e">
        <f t="shared" si="890"/>
        <v>#N/A</v>
      </c>
      <c r="AQ5152" s="261" t="e">
        <f t="shared" si="891"/>
        <v>#N/A</v>
      </c>
      <c r="BB5152">
        <f t="shared" si="894"/>
        <v>0</v>
      </c>
      <c r="BC5152">
        <f t="shared" si="892"/>
        <v>0</v>
      </c>
      <c r="BD5152" s="28">
        <f t="shared" si="893"/>
        <v>0</v>
      </c>
    </row>
    <row r="5153" spans="37:56" x14ac:dyDescent="0.25">
      <c r="AK5153">
        <v>0</v>
      </c>
      <c r="AL5153" t="e">
        <f t="shared" si="886"/>
        <v>#N/A</v>
      </c>
      <c r="AM5153" t="e">
        <f t="shared" si="887"/>
        <v>#N/A</v>
      </c>
      <c r="AN5153" t="e">
        <f t="shared" si="888"/>
        <v>#N/A</v>
      </c>
      <c r="AO5153" s="261" t="e">
        <f t="shared" si="889"/>
        <v>#N/A</v>
      </c>
      <c r="AP5153" s="261" t="e">
        <f t="shared" si="890"/>
        <v>#N/A</v>
      </c>
      <c r="AQ5153" s="261" t="e">
        <f t="shared" si="891"/>
        <v>#N/A</v>
      </c>
      <c r="BB5153">
        <f t="shared" si="894"/>
        <v>0</v>
      </c>
      <c r="BC5153">
        <f t="shared" si="892"/>
        <v>0</v>
      </c>
      <c r="BD5153" s="28">
        <f t="shared" si="893"/>
        <v>0</v>
      </c>
    </row>
    <row r="5154" spans="37:56" x14ac:dyDescent="0.25">
      <c r="AK5154">
        <v>0</v>
      </c>
      <c r="AL5154" t="e">
        <f t="shared" si="886"/>
        <v>#N/A</v>
      </c>
      <c r="AM5154" t="e">
        <f t="shared" si="887"/>
        <v>#N/A</v>
      </c>
      <c r="AN5154" t="e">
        <f t="shared" si="888"/>
        <v>#N/A</v>
      </c>
      <c r="AO5154" s="261" t="e">
        <f t="shared" si="889"/>
        <v>#N/A</v>
      </c>
      <c r="AP5154" s="261" t="e">
        <f t="shared" si="890"/>
        <v>#N/A</v>
      </c>
      <c r="AQ5154" s="261" t="e">
        <f t="shared" si="891"/>
        <v>#N/A</v>
      </c>
      <c r="BB5154">
        <f t="shared" si="894"/>
        <v>0</v>
      </c>
      <c r="BC5154">
        <f t="shared" si="892"/>
        <v>0</v>
      </c>
      <c r="BD5154" s="28">
        <f t="shared" si="893"/>
        <v>0</v>
      </c>
    </row>
    <row r="5155" spans="37:56" x14ac:dyDescent="0.25">
      <c r="AK5155">
        <v>0</v>
      </c>
      <c r="AL5155" t="e">
        <f t="shared" si="886"/>
        <v>#N/A</v>
      </c>
      <c r="AM5155" t="e">
        <f t="shared" si="887"/>
        <v>#N/A</v>
      </c>
      <c r="AN5155" t="e">
        <f t="shared" si="888"/>
        <v>#N/A</v>
      </c>
      <c r="AO5155" s="261" t="e">
        <f t="shared" si="889"/>
        <v>#N/A</v>
      </c>
      <c r="AP5155" s="261" t="e">
        <f t="shared" si="890"/>
        <v>#N/A</v>
      </c>
      <c r="AQ5155" s="261" t="e">
        <f t="shared" si="891"/>
        <v>#N/A</v>
      </c>
      <c r="BB5155">
        <f t="shared" si="894"/>
        <v>0</v>
      </c>
      <c r="BC5155">
        <f t="shared" si="892"/>
        <v>0</v>
      </c>
      <c r="BD5155" s="28">
        <f t="shared" si="893"/>
        <v>0</v>
      </c>
    </row>
    <row r="5156" spans="37:56" x14ac:dyDescent="0.25">
      <c r="AK5156">
        <v>0</v>
      </c>
      <c r="AL5156" t="e">
        <f t="shared" si="886"/>
        <v>#N/A</v>
      </c>
      <c r="AM5156" t="e">
        <f t="shared" si="887"/>
        <v>#N/A</v>
      </c>
      <c r="AN5156" t="e">
        <f t="shared" si="888"/>
        <v>#N/A</v>
      </c>
      <c r="AO5156" s="261" t="e">
        <f t="shared" si="889"/>
        <v>#N/A</v>
      </c>
      <c r="AP5156" s="261" t="e">
        <f t="shared" si="890"/>
        <v>#N/A</v>
      </c>
      <c r="AQ5156" s="261" t="e">
        <f t="shared" si="891"/>
        <v>#N/A</v>
      </c>
      <c r="BB5156">
        <f t="shared" si="894"/>
        <v>0</v>
      </c>
      <c r="BC5156">
        <f t="shared" si="892"/>
        <v>0</v>
      </c>
      <c r="BD5156" s="28">
        <f t="shared" si="893"/>
        <v>0</v>
      </c>
    </row>
    <row r="5157" spans="37:56" x14ac:dyDescent="0.25">
      <c r="AK5157">
        <v>0</v>
      </c>
      <c r="AL5157" t="e">
        <f t="shared" si="886"/>
        <v>#N/A</v>
      </c>
      <c r="AM5157" t="e">
        <f t="shared" si="887"/>
        <v>#N/A</v>
      </c>
      <c r="AN5157" t="e">
        <f t="shared" si="888"/>
        <v>#N/A</v>
      </c>
      <c r="AO5157" s="261" t="e">
        <f t="shared" si="889"/>
        <v>#N/A</v>
      </c>
      <c r="AP5157" s="261" t="e">
        <f t="shared" si="890"/>
        <v>#N/A</v>
      </c>
      <c r="AQ5157" s="261" t="e">
        <f t="shared" si="891"/>
        <v>#N/A</v>
      </c>
      <c r="BB5157">
        <f t="shared" si="894"/>
        <v>0</v>
      </c>
      <c r="BC5157">
        <f t="shared" si="892"/>
        <v>0</v>
      </c>
      <c r="BD5157" s="28">
        <f t="shared" si="893"/>
        <v>0</v>
      </c>
    </row>
    <row r="5158" spans="37:56" x14ac:dyDescent="0.25">
      <c r="AK5158">
        <v>0</v>
      </c>
      <c r="AL5158" t="e">
        <f t="shared" si="886"/>
        <v>#N/A</v>
      </c>
      <c r="AM5158" t="e">
        <f t="shared" si="887"/>
        <v>#N/A</v>
      </c>
      <c r="AN5158" t="e">
        <f t="shared" si="888"/>
        <v>#N/A</v>
      </c>
      <c r="AO5158" s="261" t="e">
        <f t="shared" si="889"/>
        <v>#N/A</v>
      </c>
      <c r="AP5158" s="261" t="e">
        <f t="shared" si="890"/>
        <v>#N/A</v>
      </c>
      <c r="AQ5158" s="261" t="e">
        <f t="shared" si="891"/>
        <v>#N/A</v>
      </c>
      <c r="BB5158">
        <f t="shared" si="894"/>
        <v>0</v>
      </c>
      <c r="BC5158">
        <f t="shared" si="892"/>
        <v>0</v>
      </c>
      <c r="BD5158" s="28">
        <f t="shared" si="893"/>
        <v>0</v>
      </c>
    </row>
    <row r="5159" spans="37:56" x14ac:dyDescent="0.25">
      <c r="AK5159">
        <v>0</v>
      </c>
      <c r="AL5159" t="e">
        <f t="shared" si="886"/>
        <v>#N/A</v>
      </c>
      <c r="AM5159" t="e">
        <f t="shared" si="887"/>
        <v>#N/A</v>
      </c>
      <c r="AN5159" t="e">
        <f t="shared" si="888"/>
        <v>#N/A</v>
      </c>
      <c r="AO5159" s="261" t="e">
        <f t="shared" si="889"/>
        <v>#N/A</v>
      </c>
      <c r="AP5159" s="261" t="e">
        <f t="shared" si="890"/>
        <v>#N/A</v>
      </c>
      <c r="AQ5159" s="261" t="e">
        <f t="shared" si="891"/>
        <v>#N/A</v>
      </c>
      <c r="BB5159">
        <f t="shared" si="894"/>
        <v>0</v>
      </c>
      <c r="BC5159">
        <f t="shared" si="892"/>
        <v>0</v>
      </c>
      <c r="BD5159" s="28">
        <f t="shared" si="893"/>
        <v>0</v>
      </c>
    </row>
    <row r="5160" spans="37:56" x14ac:dyDescent="0.25">
      <c r="AK5160">
        <v>0</v>
      </c>
      <c r="AL5160" t="e">
        <f t="shared" si="886"/>
        <v>#N/A</v>
      </c>
      <c r="AM5160" t="e">
        <f t="shared" si="887"/>
        <v>#N/A</v>
      </c>
      <c r="AN5160" t="e">
        <f t="shared" si="888"/>
        <v>#N/A</v>
      </c>
      <c r="AO5160" s="261" t="e">
        <f t="shared" si="889"/>
        <v>#N/A</v>
      </c>
      <c r="AP5160" s="261" t="e">
        <f t="shared" si="890"/>
        <v>#N/A</v>
      </c>
      <c r="AQ5160" s="261" t="e">
        <f t="shared" si="891"/>
        <v>#N/A</v>
      </c>
      <c r="BB5160">
        <f t="shared" si="894"/>
        <v>0</v>
      </c>
      <c r="BC5160">
        <f t="shared" si="892"/>
        <v>0</v>
      </c>
      <c r="BD5160" s="28">
        <f t="shared" si="893"/>
        <v>0</v>
      </c>
    </row>
    <row r="5161" spans="37:56" x14ac:dyDescent="0.25">
      <c r="AK5161">
        <v>0</v>
      </c>
      <c r="AL5161" t="e">
        <f t="shared" si="886"/>
        <v>#N/A</v>
      </c>
      <c r="AM5161" t="e">
        <f t="shared" si="887"/>
        <v>#N/A</v>
      </c>
      <c r="AN5161" t="e">
        <f t="shared" si="888"/>
        <v>#N/A</v>
      </c>
      <c r="AO5161" s="261" t="e">
        <f t="shared" si="889"/>
        <v>#N/A</v>
      </c>
      <c r="AP5161" s="261" t="e">
        <f t="shared" si="890"/>
        <v>#N/A</v>
      </c>
      <c r="AQ5161" s="261" t="e">
        <f t="shared" si="891"/>
        <v>#N/A</v>
      </c>
      <c r="BB5161">
        <f t="shared" si="894"/>
        <v>0</v>
      </c>
      <c r="BC5161">
        <f t="shared" si="892"/>
        <v>0</v>
      </c>
      <c r="BD5161" s="28">
        <f t="shared" si="893"/>
        <v>0</v>
      </c>
    </row>
    <row r="5162" spans="37:56" x14ac:dyDescent="0.25">
      <c r="AK5162">
        <v>0</v>
      </c>
      <c r="AL5162" t="e">
        <f t="shared" si="886"/>
        <v>#N/A</v>
      </c>
      <c r="AM5162" t="e">
        <f t="shared" si="887"/>
        <v>#N/A</v>
      </c>
      <c r="AN5162" t="e">
        <f t="shared" si="888"/>
        <v>#N/A</v>
      </c>
      <c r="AO5162" s="261" t="e">
        <f t="shared" si="889"/>
        <v>#N/A</v>
      </c>
      <c r="AP5162" s="261" t="e">
        <f t="shared" si="890"/>
        <v>#N/A</v>
      </c>
      <c r="AQ5162" s="261" t="e">
        <f t="shared" si="891"/>
        <v>#N/A</v>
      </c>
      <c r="BB5162">
        <f t="shared" si="894"/>
        <v>0</v>
      </c>
      <c r="BC5162">
        <f t="shared" si="892"/>
        <v>0</v>
      </c>
      <c r="BD5162" s="28">
        <f t="shared" si="893"/>
        <v>0</v>
      </c>
    </row>
    <row r="5163" spans="37:56" x14ac:dyDescent="0.25">
      <c r="AK5163">
        <v>0</v>
      </c>
      <c r="AL5163" t="e">
        <f t="shared" si="886"/>
        <v>#N/A</v>
      </c>
      <c r="AM5163" t="e">
        <f t="shared" si="887"/>
        <v>#N/A</v>
      </c>
      <c r="AN5163" t="e">
        <f t="shared" si="888"/>
        <v>#N/A</v>
      </c>
      <c r="AO5163" s="261" t="e">
        <f t="shared" si="889"/>
        <v>#N/A</v>
      </c>
      <c r="AP5163" s="261" t="e">
        <f t="shared" si="890"/>
        <v>#N/A</v>
      </c>
      <c r="AQ5163" s="261" t="e">
        <f t="shared" si="891"/>
        <v>#N/A</v>
      </c>
      <c r="BB5163">
        <f t="shared" si="894"/>
        <v>0</v>
      </c>
      <c r="BC5163">
        <f t="shared" si="892"/>
        <v>0</v>
      </c>
      <c r="BD5163" s="28">
        <f t="shared" si="893"/>
        <v>0</v>
      </c>
    </row>
    <row r="5164" spans="37:56" x14ac:dyDescent="0.25">
      <c r="AK5164">
        <v>0</v>
      </c>
      <c r="AL5164" t="e">
        <f t="shared" si="886"/>
        <v>#N/A</v>
      </c>
      <c r="AM5164" t="e">
        <f t="shared" si="887"/>
        <v>#N/A</v>
      </c>
      <c r="AN5164" t="e">
        <f t="shared" si="888"/>
        <v>#N/A</v>
      </c>
      <c r="AO5164" s="261" t="e">
        <f t="shared" si="889"/>
        <v>#N/A</v>
      </c>
      <c r="AP5164" s="261" t="e">
        <f t="shared" si="890"/>
        <v>#N/A</v>
      </c>
      <c r="AQ5164" s="261" t="e">
        <f t="shared" si="891"/>
        <v>#N/A</v>
      </c>
      <c r="BB5164">
        <f t="shared" si="894"/>
        <v>0</v>
      </c>
      <c r="BC5164">
        <f t="shared" si="892"/>
        <v>0</v>
      </c>
      <c r="BD5164" s="28">
        <f t="shared" si="893"/>
        <v>0</v>
      </c>
    </row>
    <row r="5165" spans="37:56" x14ac:dyDescent="0.25">
      <c r="AK5165">
        <v>0</v>
      </c>
      <c r="AL5165" t="e">
        <f t="shared" si="886"/>
        <v>#N/A</v>
      </c>
      <c r="AM5165" t="e">
        <f t="shared" si="887"/>
        <v>#N/A</v>
      </c>
      <c r="AN5165" t="e">
        <f t="shared" si="888"/>
        <v>#N/A</v>
      </c>
      <c r="AO5165" s="261" t="e">
        <f t="shared" si="889"/>
        <v>#N/A</v>
      </c>
      <c r="AP5165" s="261" t="e">
        <f t="shared" si="890"/>
        <v>#N/A</v>
      </c>
      <c r="AQ5165" s="261" t="e">
        <f t="shared" si="891"/>
        <v>#N/A</v>
      </c>
      <c r="BB5165">
        <f t="shared" si="894"/>
        <v>0</v>
      </c>
      <c r="BC5165">
        <f t="shared" si="892"/>
        <v>0</v>
      </c>
      <c r="BD5165" s="28">
        <f t="shared" si="893"/>
        <v>0</v>
      </c>
    </row>
    <row r="5166" spans="37:56" x14ac:dyDescent="0.25">
      <c r="AK5166">
        <v>0</v>
      </c>
      <c r="AL5166" t="e">
        <f t="shared" si="886"/>
        <v>#N/A</v>
      </c>
      <c r="AM5166" t="e">
        <f t="shared" si="887"/>
        <v>#N/A</v>
      </c>
      <c r="AN5166" t="e">
        <f t="shared" si="888"/>
        <v>#N/A</v>
      </c>
      <c r="AO5166" s="261" t="e">
        <f t="shared" si="889"/>
        <v>#N/A</v>
      </c>
      <c r="AP5166" s="261" t="e">
        <f t="shared" si="890"/>
        <v>#N/A</v>
      </c>
      <c r="AQ5166" s="261" t="e">
        <f t="shared" si="891"/>
        <v>#N/A</v>
      </c>
      <c r="BB5166">
        <f t="shared" si="894"/>
        <v>0</v>
      </c>
      <c r="BC5166">
        <f t="shared" si="892"/>
        <v>0</v>
      </c>
      <c r="BD5166" s="28">
        <f t="shared" si="893"/>
        <v>0</v>
      </c>
    </row>
    <row r="5167" spans="37:56" x14ac:dyDescent="0.25">
      <c r="AK5167">
        <v>0</v>
      </c>
      <c r="AL5167" t="e">
        <f t="shared" si="886"/>
        <v>#N/A</v>
      </c>
      <c r="AM5167" t="e">
        <f t="shared" si="887"/>
        <v>#N/A</v>
      </c>
      <c r="AN5167" t="e">
        <f t="shared" si="888"/>
        <v>#N/A</v>
      </c>
      <c r="AO5167" s="261" t="e">
        <f t="shared" si="889"/>
        <v>#N/A</v>
      </c>
      <c r="AP5167" s="261" t="e">
        <f t="shared" si="890"/>
        <v>#N/A</v>
      </c>
      <c r="AQ5167" s="261" t="e">
        <f t="shared" si="891"/>
        <v>#N/A</v>
      </c>
      <c r="BB5167">
        <f t="shared" si="894"/>
        <v>0</v>
      </c>
      <c r="BC5167">
        <f t="shared" si="892"/>
        <v>0</v>
      </c>
      <c r="BD5167" s="28">
        <f t="shared" si="893"/>
        <v>0</v>
      </c>
    </row>
    <row r="5168" spans="37:56" x14ac:dyDescent="0.25">
      <c r="AK5168">
        <v>0</v>
      </c>
      <c r="AL5168" t="e">
        <f t="shared" si="886"/>
        <v>#N/A</v>
      </c>
      <c r="AM5168" t="e">
        <f t="shared" si="887"/>
        <v>#N/A</v>
      </c>
      <c r="AN5168" t="e">
        <f t="shared" si="888"/>
        <v>#N/A</v>
      </c>
      <c r="AO5168" s="261" t="e">
        <f t="shared" si="889"/>
        <v>#N/A</v>
      </c>
      <c r="AP5168" s="261" t="e">
        <f t="shared" si="890"/>
        <v>#N/A</v>
      </c>
      <c r="AQ5168" s="261" t="e">
        <f t="shared" si="891"/>
        <v>#N/A</v>
      </c>
      <c r="BB5168">
        <f t="shared" si="894"/>
        <v>0</v>
      </c>
      <c r="BC5168">
        <f t="shared" si="892"/>
        <v>0</v>
      </c>
      <c r="BD5168" s="28">
        <f t="shared" si="893"/>
        <v>0</v>
      </c>
    </row>
    <row r="5169" spans="37:56" x14ac:dyDescent="0.25">
      <c r="AK5169">
        <v>0</v>
      </c>
      <c r="AL5169" t="e">
        <f t="shared" si="886"/>
        <v>#N/A</v>
      </c>
      <c r="AM5169" t="e">
        <f t="shared" si="887"/>
        <v>#N/A</v>
      </c>
      <c r="AN5169" t="e">
        <f t="shared" si="888"/>
        <v>#N/A</v>
      </c>
      <c r="AO5169" s="261" t="e">
        <f t="shared" si="889"/>
        <v>#N/A</v>
      </c>
      <c r="AP5169" s="261" t="e">
        <f t="shared" si="890"/>
        <v>#N/A</v>
      </c>
      <c r="AQ5169" s="261" t="e">
        <f t="shared" si="891"/>
        <v>#N/A</v>
      </c>
      <c r="BB5169">
        <f t="shared" si="894"/>
        <v>0</v>
      </c>
      <c r="BC5169">
        <f t="shared" si="892"/>
        <v>0</v>
      </c>
      <c r="BD5169" s="28">
        <f t="shared" si="893"/>
        <v>0</v>
      </c>
    </row>
    <row r="5170" spans="37:56" x14ac:dyDescent="0.25">
      <c r="AK5170">
        <v>0</v>
      </c>
      <c r="AL5170" t="e">
        <f t="shared" si="886"/>
        <v>#N/A</v>
      </c>
      <c r="AM5170" t="e">
        <f t="shared" si="887"/>
        <v>#N/A</v>
      </c>
      <c r="AN5170" t="e">
        <f t="shared" si="888"/>
        <v>#N/A</v>
      </c>
      <c r="AO5170" s="261" t="e">
        <f t="shared" si="889"/>
        <v>#N/A</v>
      </c>
      <c r="AP5170" s="261" t="e">
        <f t="shared" si="890"/>
        <v>#N/A</v>
      </c>
      <c r="AQ5170" s="261" t="e">
        <f t="shared" si="891"/>
        <v>#N/A</v>
      </c>
      <c r="BB5170">
        <f t="shared" si="894"/>
        <v>0</v>
      </c>
      <c r="BC5170">
        <f t="shared" si="892"/>
        <v>0</v>
      </c>
      <c r="BD5170" s="28">
        <f t="shared" si="893"/>
        <v>0</v>
      </c>
    </row>
    <row r="5171" spans="37:56" x14ac:dyDescent="0.25">
      <c r="AK5171">
        <v>0</v>
      </c>
      <c r="AL5171" t="e">
        <f t="shared" si="886"/>
        <v>#N/A</v>
      </c>
      <c r="AM5171" t="e">
        <f t="shared" si="887"/>
        <v>#N/A</v>
      </c>
      <c r="AN5171" t="e">
        <f t="shared" si="888"/>
        <v>#N/A</v>
      </c>
      <c r="AO5171" s="261" t="e">
        <f t="shared" si="889"/>
        <v>#N/A</v>
      </c>
      <c r="AP5171" s="261" t="e">
        <f t="shared" si="890"/>
        <v>#N/A</v>
      </c>
      <c r="AQ5171" s="261" t="e">
        <f t="shared" si="891"/>
        <v>#N/A</v>
      </c>
      <c r="BB5171">
        <f t="shared" si="894"/>
        <v>0</v>
      </c>
      <c r="BC5171">
        <f t="shared" si="892"/>
        <v>0</v>
      </c>
      <c r="BD5171" s="28">
        <f t="shared" si="893"/>
        <v>0</v>
      </c>
    </row>
    <row r="5172" spans="37:56" x14ac:dyDescent="0.25">
      <c r="AK5172">
        <v>0</v>
      </c>
      <c r="AL5172" t="e">
        <f t="shared" si="886"/>
        <v>#N/A</v>
      </c>
      <c r="AM5172" t="e">
        <f t="shared" si="887"/>
        <v>#N/A</v>
      </c>
      <c r="AN5172" t="e">
        <f t="shared" si="888"/>
        <v>#N/A</v>
      </c>
      <c r="AO5172" s="261" t="e">
        <f t="shared" si="889"/>
        <v>#N/A</v>
      </c>
      <c r="AP5172" s="261" t="e">
        <f t="shared" si="890"/>
        <v>#N/A</v>
      </c>
      <c r="AQ5172" s="261" t="e">
        <f t="shared" si="891"/>
        <v>#N/A</v>
      </c>
      <c r="BB5172">
        <f t="shared" si="894"/>
        <v>0</v>
      </c>
      <c r="BC5172">
        <f t="shared" si="892"/>
        <v>0</v>
      </c>
      <c r="BD5172" s="28">
        <f t="shared" si="893"/>
        <v>0</v>
      </c>
    </row>
    <row r="5173" spans="37:56" x14ac:dyDescent="0.25">
      <c r="AK5173">
        <v>0</v>
      </c>
      <c r="AL5173" t="e">
        <f t="shared" si="886"/>
        <v>#N/A</v>
      </c>
      <c r="AM5173" t="e">
        <f t="shared" si="887"/>
        <v>#N/A</v>
      </c>
      <c r="AN5173" t="e">
        <f t="shared" si="888"/>
        <v>#N/A</v>
      </c>
      <c r="AO5173" s="261" t="e">
        <f t="shared" si="889"/>
        <v>#N/A</v>
      </c>
      <c r="AP5173" s="261" t="e">
        <f t="shared" si="890"/>
        <v>#N/A</v>
      </c>
      <c r="AQ5173" s="261" t="e">
        <f t="shared" si="891"/>
        <v>#N/A</v>
      </c>
      <c r="BB5173">
        <f t="shared" si="894"/>
        <v>0</v>
      </c>
      <c r="BC5173">
        <f t="shared" si="892"/>
        <v>0</v>
      </c>
      <c r="BD5173" s="28">
        <f t="shared" si="893"/>
        <v>0</v>
      </c>
    </row>
    <row r="5174" spans="37:56" x14ac:dyDescent="0.25">
      <c r="AK5174">
        <v>0</v>
      </c>
      <c r="AL5174" t="e">
        <f t="shared" si="886"/>
        <v>#N/A</v>
      </c>
      <c r="AM5174" t="e">
        <f t="shared" si="887"/>
        <v>#N/A</v>
      </c>
      <c r="AN5174" t="e">
        <f t="shared" si="888"/>
        <v>#N/A</v>
      </c>
      <c r="AO5174" s="261" t="e">
        <f t="shared" si="889"/>
        <v>#N/A</v>
      </c>
      <c r="AP5174" s="261" t="e">
        <f t="shared" si="890"/>
        <v>#N/A</v>
      </c>
      <c r="AQ5174" s="261" t="e">
        <f t="shared" si="891"/>
        <v>#N/A</v>
      </c>
      <c r="BB5174">
        <f t="shared" si="894"/>
        <v>0</v>
      </c>
      <c r="BC5174">
        <f t="shared" si="892"/>
        <v>0</v>
      </c>
      <c r="BD5174" s="28">
        <f t="shared" si="893"/>
        <v>0</v>
      </c>
    </row>
    <row r="5175" spans="37:56" x14ac:dyDescent="0.25">
      <c r="AK5175">
        <v>0</v>
      </c>
      <c r="AL5175" t="e">
        <f t="shared" si="886"/>
        <v>#N/A</v>
      </c>
      <c r="AM5175" t="e">
        <f t="shared" si="887"/>
        <v>#N/A</v>
      </c>
      <c r="AN5175" t="e">
        <f t="shared" si="888"/>
        <v>#N/A</v>
      </c>
      <c r="AO5175" s="261" t="e">
        <f t="shared" si="889"/>
        <v>#N/A</v>
      </c>
      <c r="AP5175" s="261" t="e">
        <f t="shared" si="890"/>
        <v>#N/A</v>
      </c>
      <c r="AQ5175" s="261" t="e">
        <f t="shared" si="891"/>
        <v>#N/A</v>
      </c>
      <c r="BB5175">
        <f t="shared" si="894"/>
        <v>0</v>
      </c>
      <c r="BC5175">
        <f t="shared" si="892"/>
        <v>0</v>
      </c>
      <c r="BD5175" s="28">
        <f t="shared" si="893"/>
        <v>0</v>
      </c>
    </row>
    <row r="5176" spans="37:56" x14ac:dyDescent="0.25">
      <c r="AK5176">
        <v>0</v>
      </c>
      <c r="AL5176" t="e">
        <f t="shared" si="886"/>
        <v>#N/A</v>
      </c>
      <c r="AM5176" t="e">
        <f t="shared" si="887"/>
        <v>#N/A</v>
      </c>
      <c r="AN5176" t="e">
        <f t="shared" si="888"/>
        <v>#N/A</v>
      </c>
      <c r="AO5176" s="261" t="e">
        <f t="shared" si="889"/>
        <v>#N/A</v>
      </c>
      <c r="AP5176" s="261" t="e">
        <f t="shared" si="890"/>
        <v>#N/A</v>
      </c>
      <c r="AQ5176" s="261" t="e">
        <f t="shared" si="891"/>
        <v>#N/A</v>
      </c>
      <c r="BB5176">
        <f t="shared" si="894"/>
        <v>0</v>
      </c>
      <c r="BC5176">
        <f t="shared" si="892"/>
        <v>0</v>
      </c>
      <c r="BD5176" s="28">
        <f t="shared" si="893"/>
        <v>0</v>
      </c>
    </row>
    <row r="5177" spans="37:56" x14ac:dyDescent="0.25">
      <c r="AK5177">
        <v>0</v>
      </c>
      <c r="AL5177" t="e">
        <f t="shared" si="886"/>
        <v>#N/A</v>
      </c>
      <c r="AM5177" t="e">
        <f t="shared" si="887"/>
        <v>#N/A</v>
      </c>
      <c r="AN5177" t="e">
        <f t="shared" si="888"/>
        <v>#N/A</v>
      </c>
      <c r="AO5177" s="261" t="e">
        <f t="shared" si="889"/>
        <v>#N/A</v>
      </c>
      <c r="AP5177" s="261" t="e">
        <f t="shared" si="890"/>
        <v>#N/A</v>
      </c>
      <c r="AQ5177" s="261" t="e">
        <f t="shared" si="891"/>
        <v>#N/A</v>
      </c>
      <c r="BB5177">
        <f t="shared" si="894"/>
        <v>0</v>
      </c>
      <c r="BC5177">
        <f t="shared" si="892"/>
        <v>0</v>
      </c>
      <c r="BD5177" s="28">
        <f t="shared" si="893"/>
        <v>0</v>
      </c>
    </row>
    <row r="5178" spans="37:56" x14ac:dyDescent="0.25">
      <c r="AK5178">
        <v>0</v>
      </c>
      <c r="AL5178" t="e">
        <f t="shared" si="886"/>
        <v>#N/A</v>
      </c>
      <c r="AM5178" t="e">
        <f t="shared" si="887"/>
        <v>#N/A</v>
      </c>
      <c r="AN5178" t="e">
        <f t="shared" si="888"/>
        <v>#N/A</v>
      </c>
      <c r="AO5178" s="261" t="e">
        <f t="shared" si="889"/>
        <v>#N/A</v>
      </c>
      <c r="AP5178" s="261" t="e">
        <f t="shared" si="890"/>
        <v>#N/A</v>
      </c>
      <c r="AQ5178" s="261" t="e">
        <f t="shared" si="891"/>
        <v>#N/A</v>
      </c>
      <c r="BB5178">
        <f t="shared" si="894"/>
        <v>0</v>
      </c>
      <c r="BC5178">
        <f t="shared" si="892"/>
        <v>0</v>
      </c>
      <c r="BD5178" s="28">
        <f t="shared" si="893"/>
        <v>0</v>
      </c>
    </row>
    <row r="5179" spans="37:56" x14ac:dyDescent="0.25">
      <c r="AK5179">
        <v>0</v>
      </c>
      <c r="AL5179" t="e">
        <f t="shared" si="886"/>
        <v>#N/A</v>
      </c>
      <c r="AM5179" t="e">
        <f t="shared" si="887"/>
        <v>#N/A</v>
      </c>
      <c r="AN5179" t="e">
        <f t="shared" si="888"/>
        <v>#N/A</v>
      </c>
      <c r="AO5179" s="261" t="e">
        <f t="shared" si="889"/>
        <v>#N/A</v>
      </c>
      <c r="AP5179" s="261" t="e">
        <f t="shared" si="890"/>
        <v>#N/A</v>
      </c>
      <c r="AQ5179" s="261" t="e">
        <f t="shared" si="891"/>
        <v>#N/A</v>
      </c>
      <c r="BB5179">
        <f t="shared" si="894"/>
        <v>0</v>
      </c>
      <c r="BC5179">
        <f t="shared" si="892"/>
        <v>0</v>
      </c>
      <c r="BD5179" s="28">
        <f t="shared" si="893"/>
        <v>0</v>
      </c>
    </row>
    <row r="5180" spans="37:56" x14ac:dyDescent="0.25">
      <c r="AK5180">
        <v>0</v>
      </c>
      <c r="AL5180" t="e">
        <f t="shared" si="886"/>
        <v>#N/A</v>
      </c>
      <c r="AM5180" t="e">
        <f t="shared" si="887"/>
        <v>#N/A</v>
      </c>
      <c r="AN5180" t="e">
        <f t="shared" si="888"/>
        <v>#N/A</v>
      </c>
      <c r="AO5180" s="261" t="e">
        <f t="shared" si="889"/>
        <v>#N/A</v>
      </c>
      <c r="AP5180" s="261" t="e">
        <f t="shared" si="890"/>
        <v>#N/A</v>
      </c>
      <c r="AQ5180" s="261" t="e">
        <f t="shared" si="891"/>
        <v>#N/A</v>
      </c>
      <c r="BB5180">
        <f t="shared" si="894"/>
        <v>0</v>
      </c>
      <c r="BC5180">
        <f t="shared" si="892"/>
        <v>0</v>
      </c>
      <c r="BD5180" s="28">
        <f t="shared" si="893"/>
        <v>0</v>
      </c>
    </row>
    <row r="5181" spans="37:56" x14ac:dyDescent="0.25">
      <c r="AK5181">
        <v>0</v>
      </c>
      <c r="AL5181" t="e">
        <f t="shared" si="886"/>
        <v>#N/A</v>
      </c>
      <c r="AM5181" t="e">
        <f t="shared" si="887"/>
        <v>#N/A</v>
      </c>
      <c r="AN5181" t="e">
        <f t="shared" si="888"/>
        <v>#N/A</v>
      </c>
      <c r="AO5181" s="261" t="e">
        <f t="shared" si="889"/>
        <v>#N/A</v>
      </c>
      <c r="AP5181" s="261" t="e">
        <f t="shared" si="890"/>
        <v>#N/A</v>
      </c>
      <c r="AQ5181" s="261" t="e">
        <f t="shared" si="891"/>
        <v>#N/A</v>
      </c>
      <c r="BB5181">
        <f t="shared" si="894"/>
        <v>0</v>
      </c>
      <c r="BC5181">
        <f t="shared" si="892"/>
        <v>0</v>
      </c>
      <c r="BD5181" s="28">
        <f t="shared" si="893"/>
        <v>0</v>
      </c>
    </row>
    <row r="5182" spans="37:56" x14ac:dyDescent="0.25">
      <c r="AK5182">
        <v>0</v>
      </c>
      <c r="AL5182" t="e">
        <f t="shared" si="886"/>
        <v>#N/A</v>
      </c>
      <c r="AM5182" t="e">
        <f t="shared" si="887"/>
        <v>#N/A</v>
      </c>
      <c r="AN5182" t="e">
        <f t="shared" si="888"/>
        <v>#N/A</v>
      </c>
      <c r="AO5182" s="261" t="e">
        <f t="shared" si="889"/>
        <v>#N/A</v>
      </c>
      <c r="AP5182" s="261" t="e">
        <f t="shared" si="890"/>
        <v>#N/A</v>
      </c>
      <c r="AQ5182" s="261" t="e">
        <f t="shared" si="891"/>
        <v>#N/A</v>
      </c>
      <c r="BB5182">
        <f t="shared" si="894"/>
        <v>0</v>
      </c>
      <c r="BC5182">
        <f t="shared" si="892"/>
        <v>0</v>
      </c>
      <c r="BD5182" s="28">
        <f t="shared" si="893"/>
        <v>0</v>
      </c>
    </row>
    <row r="5183" spans="37:56" x14ac:dyDescent="0.25">
      <c r="AK5183">
        <v>0</v>
      </c>
      <c r="AL5183" t="e">
        <f t="shared" si="886"/>
        <v>#N/A</v>
      </c>
      <c r="AM5183" t="e">
        <f t="shared" si="887"/>
        <v>#N/A</v>
      </c>
      <c r="AN5183" t="e">
        <f t="shared" si="888"/>
        <v>#N/A</v>
      </c>
      <c r="AO5183" s="261" t="e">
        <f t="shared" si="889"/>
        <v>#N/A</v>
      </c>
      <c r="AP5183" s="261" t="e">
        <f t="shared" si="890"/>
        <v>#N/A</v>
      </c>
      <c r="AQ5183" s="261" t="e">
        <f t="shared" si="891"/>
        <v>#N/A</v>
      </c>
      <c r="BB5183">
        <f t="shared" si="894"/>
        <v>0</v>
      </c>
      <c r="BC5183">
        <f t="shared" si="892"/>
        <v>0</v>
      </c>
      <c r="BD5183" s="28">
        <f t="shared" si="893"/>
        <v>0</v>
      </c>
    </row>
    <row r="5184" spans="37:56" x14ac:dyDescent="0.25">
      <c r="AK5184">
        <v>0</v>
      </c>
      <c r="AL5184" t="e">
        <f t="shared" si="886"/>
        <v>#N/A</v>
      </c>
      <c r="AM5184" t="e">
        <f t="shared" si="887"/>
        <v>#N/A</v>
      </c>
      <c r="AN5184" t="e">
        <f t="shared" si="888"/>
        <v>#N/A</v>
      </c>
      <c r="AO5184" s="261" t="e">
        <f t="shared" si="889"/>
        <v>#N/A</v>
      </c>
      <c r="AP5184" s="261" t="e">
        <f t="shared" si="890"/>
        <v>#N/A</v>
      </c>
      <c r="AQ5184" s="261" t="e">
        <f t="shared" si="891"/>
        <v>#N/A</v>
      </c>
      <c r="BB5184">
        <f t="shared" si="894"/>
        <v>0</v>
      </c>
      <c r="BC5184">
        <f t="shared" si="892"/>
        <v>0</v>
      </c>
      <c r="BD5184" s="28">
        <f t="shared" si="893"/>
        <v>0</v>
      </c>
    </row>
    <row r="5185" spans="37:56" x14ac:dyDescent="0.25">
      <c r="AK5185">
        <v>0</v>
      </c>
      <c r="AL5185" t="e">
        <f t="shared" si="886"/>
        <v>#N/A</v>
      </c>
      <c r="AM5185" t="e">
        <f t="shared" si="887"/>
        <v>#N/A</v>
      </c>
      <c r="AN5185" t="e">
        <f t="shared" si="888"/>
        <v>#N/A</v>
      </c>
      <c r="AO5185" s="261" t="e">
        <f t="shared" si="889"/>
        <v>#N/A</v>
      </c>
      <c r="AP5185" s="261" t="e">
        <f t="shared" si="890"/>
        <v>#N/A</v>
      </c>
      <c r="AQ5185" s="261" t="e">
        <f t="shared" si="891"/>
        <v>#N/A</v>
      </c>
      <c r="BB5185">
        <f t="shared" si="894"/>
        <v>0</v>
      </c>
      <c r="BC5185">
        <f t="shared" si="892"/>
        <v>0</v>
      </c>
      <c r="BD5185" s="28">
        <f t="shared" si="893"/>
        <v>0</v>
      </c>
    </row>
    <row r="5186" spans="37:56" x14ac:dyDescent="0.25">
      <c r="AK5186">
        <v>0</v>
      </c>
      <c r="AL5186" t="e">
        <f t="shared" si="886"/>
        <v>#N/A</v>
      </c>
      <c r="AM5186" t="e">
        <f t="shared" si="887"/>
        <v>#N/A</v>
      </c>
      <c r="AN5186" t="e">
        <f t="shared" si="888"/>
        <v>#N/A</v>
      </c>
      <c r="AO5186" s="261" t="e">
        <f t="shared" si="889"/>
        <v>#N/A</v>
      </c>
      <c r="AP5186" s="261" t="e">
        <f t="shared" si="890"/>
        <v>#N/A</v>
      </c>
      <c r="AQ5186" s="261" t="e">
        <f t="shared" si="891"/>
        <v>#N/A</v>
      </c>
      <c r="BB5186">
        <f t="shared" si="894"/>
        <v>0</v>
      </c>
      <c r="BC5186">
        <f t="shared" si="892"/>
        <v>0</v>
      </c>
      <c r="BD5186" s="28">
        <f t="shared" si="893"/>
        <v>0</v>
      </c>
    </row>
    <row r="5187" spans="37:56" x14ac:dyDescent="0.25">
      <c r="AK5187">
        <v>0</v>
      </c>
      <c r="AL5187" t="e">
        <f t="shared" ref="AL5187:AL5250" si="895">_xlfn.XLOOKUP(AK5187,A:A,F:F)</f>
        <v>#N/A</v>
      </c>
      <c r="AM5187" t="e">
        <f t="shared" ref="AM5187:AM5250" si="896">_xlfn.XLOOKUP(AK5187,A:A,J:J)</f>
        <v>#N/A</v>
      </c>
      <c r="AN5187" t="e">
        <f t="shared" ref="AN5187:AN5250" si="897">_xlfn.XLOOKUP(AK5187,A:A,M:M)+_xlfn.XLOOKUP(AK5187,A:A,N:N)</f>
        <v>#N/A</v>
      </c>
      <c r="AO5187" s="261" t="e">
        <f t="shared" ref="AO5187:AO5250" si="898">_xlfn.XLOOKUP(AK5187,A:A,AG:AG)</f>
        <v>#N/A</v>
      </c>
      <c r="AP5187" s="261" t="e">
        <f t="shared" ref="AP5187:AP5250" si="899">_xlfn.XLOOKUP(AK5187,A:A,AD:AD)</f>
        <v>#N/A</v>
      </c>
      <c r="AQ5187" s="261" t="e">
        <f t="shared" ref="AQ5187:AQ5250" si="900">_xlfn.XLOOKUP(AK5187,A:A,AE:AE)</f>
        <v>#N/A</v>
      </c>
      <c r="BB5187">
        <f t="shared" si="894"/>
        <v>0</v>
      </c>
      <c r="BC5187">
        <f t="shared" ref="BC5187:BC5250" si="901">_xlfn.XLOOKUP(BA5187,A:A,J:J)</f>
        <v>0</v>
      </c>
      <c r="BD5187" s="28">
        <f t="shared" ref="BD5187:BD5250" si="902">_xlfn.XLOOKUP(BA5187,A:A,M:M)+_xlfn.XLOOKUP(BA5187,A:A,N:N)</f>
        <v>0</v>
      </c>
    </row>
    <row r="5188" spans="37:56" x14ac:dyDescent="0.25">
      <c r="AK5188">
        <v>0</v>
      </c>
      <c r="AL5188" t="e">
        <f t="shared" si="895"/>
        <v>#N/A</v>
      </c>
      <c r="AM5188" t="e">
        <f t="shared" si="896"/>
        <v>#N/A</v>
      </c>
      <c r="AN5188" t="e">
        <f t="shared" si="897"/>
        <v>#N/A</v>
      </c>
      <c r="AO5188" s="261" t="e">
        <f t="shared" si="898"/>
        <v>#N/A</v>
      </c>
      <c r="AP5188" s="261" t="e">
        <f t="shared" si="899"/>
        <v>#N/A</v>
      </c>
      <c r="AQ5188" s="261" t="e">
        <f t="shared" si="900"/>
        <v>#N/A</v>
      </c>
      <c r="BB5188">
        <f t="shared" si="894"/>
        <v>0</v>
      </c>
      <c r="BC5188">
        <f t="shared" si="901"/>
        <v>0</v>
      </c>
      <c r="BD5188" s="28">
        <f t="shared" si="902"/>
        <v>0</v>
      </c>
    </row>
    <row r="5189" spans="37:56" x14ac:dyDescent="0.25">
      <c r="AK5189">
        <v>0</v>
      </c>
      <c r="AL5189" t="e">
        <f t="shared" si="895"/>
        <v>#N/A</v>
      </c>
      <c r="AM5189" t="e">
        <f t="shared" si="896"/>
        <v>#N/A</v>
      </c>
      <c r="AN5189" t="e">
        <f t="shared" si="897"/>
        <v>#N/A</v>
      </c>
      <c r="AO5189" s="261" t="e">
        <f t="shared" si="898"/>
        <v>#N/A</v>
      </c>
      <c r="AP5189" s="261" t="e">
        <f t="shared" si="899"/>
        <v>#N/A</v>
      </c>
      <c r="AQ5189" s="261" t="e">
        <f t="shared" si="900"/>
        <v>#N/A</v>
      </c>
      <c r="BB5189">
        <f t="shared" si="894"/>
        <v>0</v>
      </c>
      <c r="BC5189">
        <f t="shared" si="901"/>
        <v>0</v>
      </c>
      <c r="BD5189" s="28">
        <f t="shared" si="902"/>
        <v>0</v>
      </c>
    </row>
    <row r="5190" spans="37:56" x14ac:dyDescent="0.25">
      <c r="AK5190">
        <v>0</v>
      </c>
      <c r="AL5190" t="e">
        <f t="shared" si="895"/>
        <v>#N/A</v>
      </c>
      <c r="AM5190" t="e">
        <f t="shared" si="896"/>
        <v>#N/A</v>
      </c>
      <c r="AN5190" t="e">
        <f t="shared" si="897"/>
        <v>#N/A</v>
      </c>
      <c r="AO5190" s="261" t="e">
        <f t="shared" si="898"/>
        <v>#N/A</v>
      </c>
      <c r="AP5190" s="261" t="e">
        <f t="shared" si="899"/>
        <v>#N/A</v>
      </c>
      <c r="AQ5190" s="261" t="e">
        <f t="shared" si="900"/>
        <v>#N/A</v>
      </c>
      <c r="BB5190">
        <f t="shared" ref="BB5190:BB5253" si="903">_xlfn.XLOOKUP(BA5190,A:A,E:E)</f>
        <v>0</v>
      </c>
      <c r="BC5190">
        <f t="shared" si="901"/>
        <v>0</v>
      </c>
      <c r="BD5190" s="28">
        <f t="shared" si="902"/>
        <v>0</v>
      </c>
    </row>
    <row r="5191" spans="37:56" x14ac:dyDescent="0.25">
      <c r="AK5191">
        <v>0</v>
      </c>
      <c r="AL5191" t="e">
        <f t="shared" si="895"/>
        <v>#N/A</v>
      </c>
      <c r="AM5191" t="e">
        <f t="shared" si="896"/>
        <v>#N/A</v>
      </c>
      <c r="AN5191" t="e">
        <f t="shared" si="897"/>
        <v>#N/A</v>
      </c>
      <c r="AO5191" s="261" t="e">
        <f t="shared" si="898"/>
        <v>#N/A</v>
      </c>
      <c r="AP5191" s="261" t="e">
        <f t="shared" si="899"/>
        <v>#N/A</v>
      </c>
      <c r="AQ5191" s="261" t="e">
        <f t="shared" si="900"/>
        <v>#N/A</v>
      </c>
      <c r="BB5191">
        <f t="shared" si="903"/>
        <v>0</v>
      </c>
      <c r="BC5191">
        <f t="shared" si="901"/>
        <v>0</v>
      </c>
      <c r="BD5191" s="28">
        <f t="shared" si="902"/>
        <v>0</v>
      </c>
    </row>
    <row r="5192" spans="37:56" x14ac:dyDescent="0.25">
      <c r="AK5192">
        <v>0</v>
      </c>
      <c r="AL5192" t="e">
        <f t="shared" si="895"/>
        <v>#N/A</v>
      </c>
      <c r="AM5192" t="e">
        <f t="shared" si="896"/>
        <v>#N/A</v>
      </c>
      <c r="AN5192" t="e">
        <f t="shared" si="897"/>
        <v>#N/A</v>
      </c>
      <c r="AO5192" s="261" t="e">
        <f t="shared" si="898"/>
        <v>#N/A</v>
      </c>
      <c r="AP5192" s="261" t="e">
        <f t="shared" si="899"/>
        <v>#N/A</v>
      </c>
      <c r="AQ5192" s="261" t="e">
        <f t="shared" si="900"/>
        <v>#N/A</v>
      </c>
      <c r="BB5192">
        <f t="shared" si="903"/>
        <v>0</v>
      </c>
      <c r="BC5192">
        <f t="shared" si="901"/>
        <v>0</v>
      </c>
      <c r="BD5192" s="28">
        <f t="shared" si="902"/>
        <v>0</v>
      </c>
    </row>
    <row r="5193" spans="37:56" x14ac:dyDescent="0.25">
      <c r="AK5193">
        <v>0</v>
      </c>
      <c r="AL5193" t="e">
        <f t="shared" si="895"/>
        <v>#N/A</v>
      </c>
      <c r="AM5193" t="e">
        <f t="shared" si="896"/>
        <v>#N/A</v>
      </c>
      <c r="AN5193" t="e">
        <f t="shared" si="897"/>
        <v>#N/A</v>
      </c>
      <c r="AO5193" s="261" t="e">
        <f t="shared" si="898"/>
        <v>#N/A</v>
      </c>
      <c r="AP5193" s="261" t="e">
        <f t="shared" si="899"/>
        <v>#N/A</v>
      </c>
      <c r="AQ5193" s="261" t="e">
        <f t="shared" si="900"/>
        <v>#N/A</v>
      </c>
      <c r="BB5193">
        <f t="shared" si="903"/>
        <v>0</v>
      </c>
      <c r="BC5193">
        <f t="shared" si="901"/>
        <v>0</v>
      </c>
      <c r="BD5193" s="28">
        <f t="shared" si="902"/>
        <v>0</v>
      </c>
    </row>
    <row r="5194" spans="37:56" x14ac:dyDescent="0.25">
      <c r="AK5194">
        <v>0</v>
      </c>
      <c r="AL5194" t="e">
        <f t="shared" si="895"/>
        <v>#N/A</v>
      </c>
      <c r="AM5194" t="e">
        <f t="shared" si="896"/>
        <v>#N/A</v>
      </c>
      <c r="AN5194" t="e">
        <f t="shared" si="897"/>
        <v>#N/A</v>
      </c>
      <c r="AO5194" s="261" t="e">
        <f t="shared" si="898"/>
        <v>#N/A</v>
      </c>
      <c r="AP5194" s="261" t="e">
        <f t="shared" si="899"/>
        <v>#N/A</v>
      </c>
      <c r="AQ5194" s="261" t="e">
        <f t="shared" si="900"/>
        <v>#N/A</v>
      </c>
      <c r="BB5194">
        <f t="shared" si="903"/>
        <v>0</v>
      </c>
      <c r="BC5194">
        <f t="shared" si="901"/>
        <v>0</v>
      </c>
      <c r="BD5194" s="28">
        <f t="shared" si="902"/>
        <v>0</v>
      </c>
    </row>
    <row r="5195" spans="37:56" x14ac:dyDescent="0.25">
      <c r="AK5195">
        <v>0</v>
      </c>
      <c r="AL5195" t="e">
        <f t="shared" si="895"/>
        <v>#N/A</v>
      </c>
      <c r="AM5195" t="e">
        <f t="shared" si="896"/>
        <v>#N/A</v>
      </c>
      <c r="AN5195" t="e">
        <f t="shared" si="897"/>
        <v>#N/A</v>
      </c>
      <c r="AO5195" s="261" t="e">
        <f t="shared" si="898"/>
        <v>#N/A</v>
      </c>
      <c r="AP5195" s="261" t="e">
        <f t="shared" si="899"/>
        <v>#N/A</v>
      </c>
      <c r="AQ5195" s="261" t="e">
        <f t="shared" si="900"/>
        <v>#N/A</v>
      </c>
      <c r="BB5195">
        <f t="shared" si="903"/>
        <v>0</v>
      </c>
      <c r="BC5195">
        <f t="shared" si="901"/>
        <v>0</v>
      </c>
      <c r="BD5195" s="28">
        <f t="shared" si="902"/>
        <v>0</v>
      </c>
    </row>
    <row r="5196" spans="37:56" x14ac:dyDescent="0.25">
      <c r="AK5196">
        <v>0</v>
      </c>
      <c r="AL5196" t="e">
        <f t="shared" si="895"/>
        <v>#N/A</v>
      </c>
      <c r="AM5196" t="e">
        <f t="shared" si="896"/>
        <v>#N/A</v>
      </c>
      <c r="AN5196" t="e">
        <f t="shared" si="897"/>
        <v>#N/A</v>
      </c>
      <c r="AO5196" s="261" t="e">
        <f t="shared" si="898"/>
        <v>#N/A</v>
      </c>
      <c r="AP5196" s="261" t="e">
        <f t="shared" si="899"/>
        <v>#N/A</v>
      </c>
      <c r="AQ5196" s="261" t="e">
        <f t="shared" si="900"/>
        <v>#N/A</v>
      </c>
      <c r="BB5196">
        <f t="shared" si="903"/>
        <v>0</v>
      </c>
      <c r="BC5196">
        <f t="shared" si="901"/>
        <v>0</v>
      </c>
      <c r="BD5196" s="28">
        <f t="shared" si="902"/>
        <v>0</v>
      </c>
    </row>
    <row r="5197" spans="37:56" x14ac:dyDescent="0.25">
      <c r="AK5197">
        <v>0</v>
      </c>
      <c r="AL5197" t="e">
        <f t="shared" si="895"/>
        <v>#N/A</v>
      </c>
      <c r="AM5197" t="e">
        <f t="shared" si="896"/>
        <v>#N/A</v>
      </c>
      <c r="AN5197" t="e">
        <f t="shared" si="897"/>
        <v>#N/A</v>
      </c>
      <c r="AO5197" s="261" t="e">
        <f t="shared" si="898"/>
        <v>#N/A</v>
      </c>
      <c r="AP5197" s="261" t="e">
        <f t="shared" si="899"/>
        <v>#N/A</v>
      </c>
      <c r="AQ5197" s="261" t="e">
        <f t="shared" si="900"/>
        <v>#N/A</v>
      </c>
      <c r="BB5197">
        <f t="shared" si="903"/>
        <v>0</v>
      </c>
      <c r="BC5197">
        <f t="shared" si="901"/>
        <v>0</v>
      </c>
      <c r="BD5197" s="28">
        <f t="shared" si="902"/>
        <v>0</v>
      </c>
    </row>
    <row r="5198" spans="37:56" x14ac:dyDescent="0.25">
      <c r="AK5198">
        <v>0</v>
      </c>
      <c r="AL5198" t="e">
        <f t="shared" si="895"/>
        <v>#N/A</v>
      </c>
      <c r="AM5198" t="e">
        <f t="shared" si="896"/>
        <v>#N/A</v>
      </c>
      <c r="AN5198" t="e">
        <f t="shared" si="897"/>
        <v>#N/A</v>
      </c>
      <c r="AO5198" s="261" t="e">
        <f t="shared" si="898"/>
        <v>#N/A</v>
      </c>
      <c r="AP5198" s="261" t="e">
        <f t="shared" si="899"/>
        <v>#N/A</v>
      </c>
      <c r="AQ5198" s="261" t="e">
        <f t="shared" si="900"/>
        <v>#N/A</v>
      </c>
      <c r="BB5198">
        <f t="shared" si="903"/>
        <v>0</v>
      </c>
      <c r="BC5198">
        <f t="shared" si="901"/>
        <v>0</v>
      </c>
      <c r="BD5198" s="28">
        <f t="shared" si="902"/>
        <v>0</v>
      </c>
    </row>
    <row r="5199" spans="37:56" x14ac:dyDescent="0.25">
      <c r="AK5199">
        <v>0</v>
      </c>
      <c r="AL5199" t="e">
        <f t="shared" si="895"/>
        <v>#N/A</v>
      </c>
      <c r="AM5199" t="e">
        <f t="shared" si="896"/>
        <v>#N/A</v>
      </c>
      <c r="AN5199" t="e">
        <f t="shared" si="897"/>
        <v>#N/A</v>
      </c>
      <c r="AO5199" s="261" t="e">
        <f t="shared" si="898"/>
        <v>#N/A</v>
      </c>
      <c r="AP5199" s="261" t="e">
        <f t="shared" si="899"/>
        <v>#N/A</v>
      </c>
      <c r="AQ5199" s="261" t="e">
        <f t="shared" si="900"/>
        <v>#N/A</v>
      </c>
      <c r="BB5199">
        <f t="shared" si="903"/>
        <v>0</v>
      </c>
      <c r="BC5199">
        <f t="shared" si="901"/>
        <v>0</v>
      </c>
      <c r="BD5199" s="28">
        <f t="shared" si="902"/>
        <v>0</v>
      </c>
    </row>
    <row r="5200" spans="37:56" x14ac:dyDescent="0.25">
      <c r="AK5200">
        <v>0</v>
      </c>
      <c r="AL5200" t="e">
        <f t="shared" si="895"/>
        <v>#N/A</v>
      </c>
      <c r="AM5200" t="e">
        <f t="shared" si="896"/>
        <v>#N/A</v>
      </c>
      <c r="AN5200" t="e">
        <f t="shared" si="897"/>
        <v>#N/A</v>
      </c>
      <c r="AO5200" s="261" t="e">
        <f t="shared" si="898"/>
        <v>#N/A</v>
      </c>
      <c r="AP5200" s="261" t="e">
        <f t="shared" si="899"/>
        <v>#N/A</v>
      </c>
      <c r="AQ5200" s="261" t="e">
        <f t="shared" si="900"/>
        <v>#N/A</v>
      </c>
      <c r="BB5200">
        <f t="shared" si="903"/>
        <v>0</v>
      </c>
      <c r="BC5200">
        <f t="shared" si="901"/>
        <v>0</v>
      </c>
      <c r="BD5200" s="28">
        <f t="shared" si="902"/>
        <v>0</v>
      </c>
    </row>
    <row r="5201" spans="37:56" x14ac:dyDescent="0.25">
      <c r="AK5201">
        <v>0</v>
      </c>
      <c r="AL5201" t="e">
        <f t="shared" si="895"/>
        <v>#N/A</v>
      </c>
      <c r="AM5201" t="e">
        <f t="shared" si="896"/>
        <v>#N/A</v>
      </c>
      <c r="AN5201" t="e">
        <f t="shared" si="897"/>
        <v>#N/A</v>
      </c>
      <c r="AO5201" s="261" t="e">
        <f t="shared" si="898"/>
        <v>#N/A</v>
      </c>
      <c r="AP5201" s="261" t="e">
        <f t="shared" si="899"/>
        <v>#N/A</v>
      </c>
      <c r="AQ5201" s="261" t="e">
        <f t="shared" si="900"/>
        <v>#N/A</v>
      </c>
      <c r="BB5201">
        <f t="shared" si="903"/>
        <v>0</v>
      </c>
      <c r="BC5201">
        <f t="shared" si="901"/>
        <v>0</v>
      </c>
      <c r="BD5201" s="28">
        <f t="shared" si="902"/>
        <v>0</v>
      </c>
    </row>
    <row r="5202" spans="37:56" x14ac:dyDescent="0.25">
      <c r="AK5202">
        <v>0</v>
      </c>
      <c r="AL5202" t="e">
        <f t="shared" si="895"/>
        <v>#N/A</v>
      </c>
      <c r="AM5202" t="e">
        <f t="shared" si="896"/>
        <v>#N/A</v>
      </c>
      <c r="AN5202" t="e">
        <f t="shared" si="897"/>
        <v>#N/A</v>
      </c>
      <c r="AO5202" s="261" t="e">
        <f t="shared" si="898"/>
        <v>#N/A</v>
      </c>
      <c r="AP5202" s="261" t="e">
        <f t="shared" si="899"/>
        <v>#N/A</v>
      </c>
      <c r="AQ5202" s="261" t="e">
        <f t="shared" si="900"/>
        <v>#N/A</v>
      </c>
      <c r="BB5202">
        <f t="shared" si="903"/>
        <v>0</v>
      </c>
      <c r="BC5202">
        <f t="shared" si="901"/>
        <v>0</v>
      </c>
      <c r="BD5202" s="28">
        <f t="shared" si="902"/>
        <v>0</v>
      </c>
    </row>
    <row r="5203" spans="37:56" x14ac:dyDescent="0.25">
      <c r="AK5203">
        <v>0</v>
      </c>
      <c r="AL5203" t="e">
        <f t="shared" si="895"/>
        <v>#N/A</v>
      </c>
      <c r="AM5203" t="e">
        <f t="shared" si="896"/>
        <v>#N/A</v>
      </c>
      <c r="AN5203" t="e">
        <f t="shared" si="897"/>
        <v>#N/A</v>
      </c>
      <c r="AO5203" s="261" t="e">
        <f t="shared" si="898"/>
        <v>#N/A</v>
      </c>
      <c r="AP5203" s="261" t="e">
        <f t="shared" si="899"/>
        <v>#N/A</v>
      </c>
      <c r="AQ5203" s="261" t="e">
        <f t="shared" si="900"/>
        <v>#N/A</v>
      </c>
      <c r="BB5203">
        <f t="shared" si="903"/>
        <v>0</v>
      </c>
      <c r="BC5203">
        <f t="shared" si="901"/>
        <v>0</v>
      </c>
      <c r="BD5203" s="28">
        <f t="shared" si="902"/>
        <v>0</v>
      </c>
    </row>
    <row r="5204" spans="37:56" x14ac:dyDescent="0.25">
      <c r="AK5204">
        <v>0</v>
      </c>
      <c r="AL5204" t="e">
        <f t="shared" si="895"/>
        <v>#N/A</v>
      </c>
      <c r="AM5204" t="e">
        <f t="shared" si="896"/>
        <v>#N/A</v>
      </c>
      <c r="AN5204" t="e">
        <f t="shared" si="897"/>
        <v>#N/A</v>
      </c>
      <c r="AO5204" s="261" t="e">
        <f t="shared" si="898"/>
        <v>#N/A</v>
      </c>
      <c r="AP5204" s="261" t="e">
        <f t="shared" si="899"/>
        <v>#N/A</v>
      </c>
      <c r="AQ5204" s="261" t="e">
        <f t="shared" si="900"/>
        <v>#N/A</v>
      </c>
      <c r="BB5204">
        <f t="shared" si="903"/>
        <v>0</v>
      </c>
      <c r="BC5204">
        <f t="shared" si="901"/>
        <v>0</v>
      </c>
      <c r="BD5204" s="28">
        <f t="shared" si="902"/>
        <v>0</v>
      </c>
    </row>
    <row r="5205" spans="37:56" x14ac:dyDescent="0.25">
      <c r="AK5205">
        <v>0</v>
      </c>
      <c r="AL5205" t="e">
        <f t="shared" si="895"/>
        <v>#N/A</v>
      </c>
      <c r="AM5205" t="e">
        <f t="shared" si="896"/>
        <v>#N/A</v>
      </c>
      <c r="AN5205" t="e">
        <f t="shared" si="897"/>
        <v>#N/A</v>
      </c>
      <c r="AO5205" s="261" t="e">
        <f t="shared" si="898"/>
        <v>#N/A</v>
      </c>
      <c r="AP5205" s="261" t="e">
        <f t="shared" si="899"/>
        <v>#N/A</v>
      </c>
      <c r="AQ5205" s="261" t="e">
        <f t="shared" si="900"/>
        <v>#N/A</v>
      </c>
      <c r="BB5205">
        <f t="shared" si="903"/>
        <v>0</v>
      </c>
      <c r="BC5205">
        <f t="shared" si="901"/>
        <v>0</v>
      </c>
      <c r="BD5205" s="28">
        <f t="shared" si="902"/>
        <v>0</v>
      </c>
    </row>
    <row r="5206" spans="37:56" x14ac:dyDescent="0.25">
      <c r="AK5206">
        <v>0</v>
      </c>
      <c r="AL5206" t="e">
        <f t="shared" si="895"/>
        <v>#N/A</v>
      </c>
      <c r="AM5206" t="e">
        <f t="shared" si="896"/>
        <v>#N/A</v>
      </c>
      <c r="AN5206" t="e">
        <f t="shared" si="897"/>
        <v>#N/A</v>
      </c>
      <c r="AO5206" s="261" t="e">
        <f t="shared" si="898"/>
        <v>#N/A</v>
      </c>
      <c r="AP5206" s="261" t="e">
        <f t="shared" si="899"/>
        <v>#N/A</v>
      </c>
      <c r="AQ5206" s="261" t="e">
        <f t="shared" si="900"/>
        <v>#N/A</v>
      </c>
      <c r="BB5206">
        <f t="shared" si="903"/>
        <v>0</v>
      </c>
      <c r="BC5206">
        <f t="shared" si="901"/>
        <v>0</v>
      </c>
      <c r="BD5206" s="28">
        <f t="shared" si="902"/>
        <v>0</v>
      </c>
    </row>
    <row r="5207" spans="37:56" x14ac:dyDescent="0.25">
      <c r="AK5207">
        <v>0</v>
      </c>
      <c r="AL5207" t="e">
        <f t="shared" si="895"/>
        <v>#N/A</v>
      </c>
      <c r="AM5207" t="e">
        <f t="shared" si="896"/>
        <v>#N/A</v>
      </c>
      <c r="AN5207" t="e">
        <f t="shared" si="897"/>
        <v>#N/A</v>
      </c>
      <c r="AO5207" s="261" t="e">
        <f t="shared" si="898"/>
        <v>#N/A</v>
      </c>
      <c r="AP5207" s="261" t="e">
        <f t="shared" si="899"/>
        <v>#N/A</v>
      </c>
      <c r="AQ5207" s="261" t="e">
        <f t="shared" si="900"/>
        <v>#N/A</v>
      </c>
      <c r="BB5207">
        <f t="shared" si="903"/>
        <v>0</v>
      </c>
      <c r="BC5207">
        <f t="shared" si="901"/>
        <v>0</v>
      </c>
      <c r="BD5207" s="28">
        <f t="shared" si="902"/>
        <v>0</v>
      </c>
    </row>
    <row r="5208" spans="37:56" x14ac:dyDescent="0.25">
      <c r="AK5208">
        <v>0</v>
      </c>
      <c r="AL5208" t="e">
        <f t="shared" si="895"/>
        <v>#N/A</v>
      </c>
      <c r="AM5208" t="e">
        <f t="shared" si="896"/>
        <v>#N/A</v>
      </c>
      <c r="AN5208" t="e">
        <f t="shared" si="897"/>
        <v>#N/A</v>
      </c>
      <c r="AO5208" s="261" t="e">
        <f t="shared" si="898"/>
        <v>#N/A</v>
      </c>
      <c r="AP5208" s="261" t="e">
        <f t="shared" si="899"/>
        <v>#N/A</v>
      </c>
      <c r="AQ5208" s="261" t="e">
        <f t="shared" si="900"/>
        <v>#N/A</v>
      </c>
      <c r="BB5208">
        <f t="shared" si="903"/>
        <v>0</v>
      </c>
      <c r="BC5208">
        <f t="shared" si="901"/>
        <v>0</v>
      </c>
      <c r="BD5208" s="28">
        <f t="shared" si="902"/>
        <v>0</v>
      </c>
    </row>
    <row r="5209" spans="37:56" x14ac:dyDescent="0.25">
      <c r="AK5209">
        <v>0</v>
      </c>
      <c r="AL5209" t="e">
        <f t="shared" si="895"/>
        <v>#N/A</v>
      </c>
      <c r="AM5209" t="e">
        <f t="shared" si="896"/>
        <v>#N/A</v>
      </c>
      <c r="AN5209" t="e">
        <f t="shared" si="897"/>
        <v>#N/A</v>
      </c>
      <c r="AO5209" s="261" t="e">
        <f t="shared" si="898"/>
        <v>#N/A</v>
      </c>
      <c r="AP5209" s="261" t="e">
        <f t="shared" si="899"/>
        <v>#N/A</v>
      </c>
      <c r="AQ5209" s="261" t="e">
        <f t="shared" si="900"/>
        <v>#N/A</v>
      </c>
      <c r="BB5209">
        <f t="shared" si="903"/>
        <v>0</v>
      </c>
      <c r="BC5209">
        <f t="shared" si="901"/>
        <v>0</v>
      </c>
      <c r="BD5209" s="28">
        <f t="shared" si="902"/>
        <v>0</v>
      </c>
    </row>
    <row r="5210" spans="37:56" x14ac:dyDescent="0.25">
      <c r="AK5210">
        <v>0</v>
      </c>
      <c r="AL5210" t="e">
        <f t="shared" si="895"/>
        <v>#N/A</v>
      </c>
      <c r="AM5210" t="e">
        <f t="shared" si="896"/>
        <v>#N/A</v>
      </c>
      <c r="AN5210" t="e">
        <f t="shared" si="897"/>
        <v>#N/A</v>
      </c>
      <c r="AO5210" s="261" t="e">
        <f t="shared" si="898"/>
        <v>#N/A</v>
      </c>
      <c r="AP5210" s="261" t="e">
        <f t="shared" si="899"/>
        <v>#N/A</v>
      </c>
      <c r="AQ5210" s="261" t="e">
        <f t="shared" si="900"/>
        <v>#N/A</v>
      </c>
      <c r="BB5210">
        <f t="shared" si="903"/>
        <v>0</v>
      </c>
      <c r="BC5210">
        <f t="shared" si="901"/>
        <v>0</v>
      </c>
      <c r="BD5210" s="28">
        <f t="shared" si="902"/>
        <v>0</v>
      </c>
    </row>
    <row r="5211" spans="37:56" x14ac:dyDescent="0.25">
      <c r="AK5211">
        <v>0</v>
      </c>
      <c r="AL5211" t="e">
        <f t="shared" si="895"/>
        <v>#N/A</v>
      </c>
      <c r="AM5211" t="e">
        <f t="shared" si="896"/>
        <v>#N/A</v>
      </c>
      <c r="AN5211" t="e">
        <f t="shared" si="897"/>
        <v>#N/A</v>
      </c>
      <c r="AO5211" s="261" t="e">
        <f t="shared" si="898"/>
        <v>#N/A</v>
      </c>
      <c r="AP5211" s="261" t="e">
        <f t="shared" si="899"/>
        <v>#N/A</v>
      </c>
      <c r="AQ5211" s="261" t="e">
        <f t="shared" si="900"/>
        <v>#N/A</v>
      </c>
      <c r="BB5211">
        <f t="shared" si="903"/>
        <v>0</v>
      </c>
      <c r="BC5211">
        <f t="shared" si="901"/>
        <v>0</v>
      </c>
      <c r="BD5211" s="28">
        <f t="shared" si="902"/>
        <v>0</v>
      </c>
    </row>
    <row r="5212" spans="37:56" x14ac:dyDescent="0.25">
      <c r="AK5212">
        <v>0</v>
      </c>
      <c r="AL5212" t="e">
        <f t="shared" si="895"/>
        <v>#N/A</v>
      </c>
      <c r="AM5212" t="e">
        <f t="shared" si="896"/>
        <v>#N/A</v>
      </c>
      <c r="AN5212" t="e">
        <f t="shared" si="897"/>
        <v>#N/A</v>
      </c>
      <c r="AO5212" s="261" t="e">
        <f t="shared" si="898"/>
        <v>#N/A</v>
      </c>
      <c r="AP5212" s="261" t="e">
        <f t="shared" si="899"/>
        <v>#N/A</v>
      </c>
      <c r="AQ5212" s="261" t="e">
        <f t="shared" si="900"/>
        <v>#N/A</v>
      </c>
      <c r="BB5212">
        <f t="shared" si="903"/>
        <v>0</v>
      </c>
      <c r="BC5212">
        <f t="shared" si="901"/>
        <v>0</v>
      </c>
      <c r="BD5212" s="28">
        <f t="shared" si="902"/>
        <v>0</v>
      </c>
    </row>
    <row r="5213" spans="37:56" x14ac:dyDescent="0.25">
      <c r="AK5213">
        <v>0</v>
      </c>
      <c r="AL5213" t="e">
        <f t="shared" si="895"/>
        <v>#N/A</v>
      </c>
      <c r="AM5213" t="e">
        <f t="shared" si="896"/>
        <v>#N/A</v>
      </c>
      <c r="AN5213" t="e">
        <f t="shared" si="897"/>
        <v>#N/A</v>
      </c>
      <c r="AO5213" s="261" t="e">
        <f t="shared" si="898"/>
        <v>#N/A</v>
      </c>
      <c r="AP5213" s="261" t="e">
        <f t="shared" si="899"/>
        <v>#N/A</v>
      </c>
      <c r="AQ5213" s="261" t="e">
        <f t="shared" si="900"/>
        <v>#N/A</v>
      </c>
      <c r="BB5213">
        <f t="shared" si="903"/>
        <v>0</v>
      </c>
      <c r="BC5213">
        <f t="shared" si="901"/>
        <v>0</v>
      </c>
      <c r="BD5213" s="28">
        <f t="shared" si="902"/>
        <v>0</v>
      </c>
    </row>
    <row r="5214" spans="37:56" x14ac:dyDescent="0.25">
      <c r="AK5214">
        <v>0</v>
      </c>
      <c r="AL5214" t="e">
        <f t="shared" si="895"/>
        <v>#N/A</v>
      </c>
      <c r="AM5214" t="e">
        <f t="shared" si="896"/>
        <v>#N/A</v>
      </c>
      <c r="AN5214" t="e">
        <f t="shared" si="897"/>
        <v>#N/A</v>
      </c>
      <c r="AO5214" s="261" t="e">
        <f t="shared" si="898"/>
        <v>#N/A</v>
      </c>
      <c r="AP5214" s="261" t="e">
        <f t="shared" si="899"/>
        <v>#N/A</v>
      </c>
      <c r="AQ5214" s="261" t="e">
        <f t="shared" si="900"/>
        <v>#N/A</v>
      </c>
      <c r="BB5214">
        <f t="shared" si="903"/>
        <v>0</v>
      </c>
      <c r="BC5214">
        <f t="shared" si="901"/>
        <v>0</v>
      </c>
      <c r="BD5214" s="28">
        <f t="shared" si="902"/>
        <v>0</v>
      </c>
    </row>
    <row r="5215" spans="37:56" x14ac:dyDescent="0.25">
      <c r="AK5215">
        <v>0</v>
      </c>
      <c r="AL5215" t="e">
        <f t="shared" si="895"/>
        <v>#N/A</v>
      </c>
      <c r="AM5215" t="e">
        <f t="shared" si="896"/>
        <v>#N/A</v>
      </c>
      <c r="AN5215" t="e">
        <f t="shared" si="897"/>
        <v>#N/A</v>
      </c>
      <c r="AO5215" s="261" t="e">
        <f t="shared" si="898"/>
        <v>#N/A</v>
      </c>
      <c r="AP5215" s="261" t="e">
        <f t="shared" si="899"/>
        <v>#N/A</v>
      </c>
      <c r="AQ5215" s="261" t="e">
        <f t="shared" si="900"/>
        <v>#N/A</v>
      </c>
      <c r="BB5215">
        <f t="shared" si="903"/>
        <v>0</v>
      </c>
      <c r="BC5215">
        <f t="shared" si="901"/>
        <v>0</v>
      </c>
      <c r="BD5215" s="28">
        <f t="shared" si="902"/>
        <v>0</v>
      </c>
    </row>
    <row r="5216" spans="37:56" x14ac:dyDescent="0.25">
      <c r="AK5216">
        <v>0</v>
      </c>
      <c r="AL5216" t="e">
        <f t="shared" si="895"/>
        <v>#N/A</v>
      </c>
      <c r="AM5216" t="e">
        <f t="shared" si="896"/>
        <v>#N/A</v>
      </c>
      <c r="AN5216" t="e">
        <f t="shared" si="897"/>
        <v>#N/A</v>
      </c>
      <c r="AO5216" s="261" t="e">
        <f t="shared" si="898"/>
        <v>#N/A</v>
      </c>
      <c r="AP5216" s="261" t="e">
        <f t="shared" si="899"/>
        <v>#N/A</v>
      </c>
      <c r="AQ5216" s="261" t="e">
        <f t="shared" si="900"/>
        <v>#N/A</v>
      </c>
      <c r="BB5216">
        <f t="shared" si="903"/>
        <v>0</v>
      </c>
      <c r="BC5216">
        <f t="shared" si="901"/>
        <v>0</v>
      </c>
      <c r="BD5216" s="28">
        <f t="shared" si="902"/>
        <v>0</v>
      </c>
    </row>
    <row r="5217" spans="37:56" x14ac:dyDescent="0.25">
      <c r="AK5217">
        <v>0</v>
      </c>
      <c r="AL5217" t="e">
        <f t="shared" si="895"/>
        <v>#N/A</v>
      </c>
      <c r="AM5217" t="e">
        <f t="shared" si="896"/>
        <v>#N/A</v>
      </c>
      <c r="AN5217" t="e">
        <f t="shared" si="897"/>
        <v>#N/A</v>
      </c>
      <c r="AO5217" s="261" t="e">
        <f t="shared" si="898"/>
        <v>#N/A</v>
      </c>
      <c r="AP5217" s="261" t="e">
        <f t="shared" si="899"/>
        <v>#N/A</v>
      </c>
      <c r="AQ5217" s="261" t="e">
        <f t="shared" si="900"/>
        <v>#N/A</v>
      </c>
      <c r="BB5217">
        <f t="shared" si="903"/>
        <v>0</v>
      </c>
      <c r="BC5217">
        <f t="shared" si="901"/>
        <v>0</v>
      </c>
      <c r="BD5217" s="28">
        <f t="shared" si="902"/>
        <v>0</v>
      </c>
    </row>
    <row r="5218" spans="37:56" x14ac:dyDescent="0.25">
      <c r="AK5218">
        <v>0</v>
      </c>
      <c r="AL5218" t="e">
        <f t="shared" si="895"/>
        <v>#N/A</v>
      </c>
      <c r="AM5218" t="e">
        <f t="shared" si="896"/>
        <v>#N/A</v>
      </c>
      <c r="AN5218" t="e">
        <f t="shared" si="897"/>
        <v>#N/A</v>
      </c>
      <c r="AO5218" s="261" t="e">
        <f t="shared" si="898"/>
        <v>#N/A</v>
      </c>
      <c r="AP5218" s="261" t="e">
        <f t="shared" si="899"/>
        <v>#N/A</v>
      </c>
      <c r="AQ5218" s="261" t="e">
        <f t="shared" si="900"/>
        <v>#N/A</v>
      </c>
      <c r="BB5218">
        <f t="shared" si="903"/>
        <v>0</v>
      </c>
      <c r="BC5218">
        <f t="shared" si="901"/>
        <v>0</v>
      </c>
      <c r="BD5218" s="28">
        <f t="shared" si="902"/>
        <v>0</v>
      </c>
    </row>
    <row r="5219" spans="37:56" x14ac:dyDescent="0.25">
      <c r="AK5219">
        <v>0</v>
      </c>
      <c r="AL5219" t="e">
        <f t="shared" si="895"/>
        <v>#N/A</v>
      </c>
      <c r="AM5219" t="e">
        <f t="shared" si="896"/>
        <v>#N/A</v>
      </c>
      <c r="AN5219" t="e">
        <f t="shared" si="897"/>
        <v>#N/A</v>
      </c>
      <c r="AO5219" s="261" t="e">
        <f t="shared" si="898"/>
        <v>#N/A</v>
      </c>
      <c r="AP5219" s="261" t="e">
        <f t="shared" si="899"/>
        <v>#N/A</v>
      </c>
      <c r="AQ5219" s="261" t="e">
        <f t="shared" si="900"/>
        <v>#N/A</v>
      </c>
      <c r="BB5219">
        <f t="shared" si="903"/>
        <v>0</v>
      </c>
      <c r="BC5219">
        <f t="shared" si="901"/>
        <v>0</v>
      </c>
      <c r="BD5219" s="28">
        <f t="shared" si="902"/>
        <v>0</v>
      </c>
    </row>
    <row r="5220" spans="37:56" x14ac:dyDescent="0.25">
      <c r="AK5220">
        <v>0</v>
      </c>
      <c r="AL5220" t="e">
        <f t="shared" si="895"/>
        <v>#N/A</v>
      </c>
      <c r="AM5220" t="e">
        <f t="shared" si="896"/>
        <v>#N/A</v>
      </c>
      <c r="AN5220" t="e">
        <f t="shared" si="897"/>
        <v>#N/A</v>
      </c>
      <c r="AO5220" s="261" t="e">
        <f t="shared" si="898"/>
        <v>#N/A</v>
      </c>
      <c r="AP5220" s="261" t="e">
        <f t="shared" si="899"/>
        <v>#N/A</v>
      </c>
      <c r="AQ5220" s="261" t="e">
        <f t="shared" si="900"/>
        <v>#N/A</v>
      </c>
      <c r="BB5220">
        <f t="shared" si="903"/>
        <v>0</v>
      </c>
      <c r="BC5220">
        <f t="shared" si="901"/>
        <v>0</v>
      </c>
      <c r="BD5220" s="28">
        <f t="shared" si="902"/>
        <v>0</v>
      </c>
    </row>
    <row r="5221" spans="37:56" x14ac:dyDescent="0.25">
      <c r="AK5221">
        <v>0</v>
      </c>
      <c r="AL5221" t="e">
        <f t="shared" si="895"/>
        <v>#N/A</v>
      </c>
      <c r="AM5221" t="e">
        <f t="shared" si="896"/>
        <v>#N/A</v>
      </c>
      <c r="AN5221" t="e">
        <f t="shared" si="897"/>
        <v>#N/A</v>
      </c>
      <c r="AO5221" s="261" t="e">
        <f t="shared" si="898"/>
        <v>#N/A</v>
      </c>
      <c r="AP5221" s="261" t="e">
        <f t="shared" si="899"/>
        <v>#N/A</v>
      </c>
      <c r="AQ5221" s="261" t="e">
        <f t="shared" si="900"/>
        <v>#N/A</v>
      </c>
      <c r="BB5221">
        <f t="shared" si="903"/>
        <v>0</v>
      </c>
      <c r="BC5221">
        <f t="shared" si="901"/>
        <v>0</v>
      </c>
      <c r="BD5221" s="28">
        <f t="shared" si="902"/>
        <v>0</v>
      </c>
    </row>
    <row r="5222" spans="37:56" x14ac:dyDescent="0.25">
      <c r="AK5222">
        <v>0</v>
      </c>
      <c r="AL5222" t="e">
        <f t="shared" si="895"/>
        <v>#N/A</v>
      </c>
      <c r="AM5222" t="e">
        <f t="shared" si="896"/>
        <v>#N/A</v>
      </c>
      <c r="AN5222" t="e">
        <f t="shared" si="897"/>
        <v>#N/A</v>
      </c>
      <c r="AO5222" s="261" t="e">
        <f t="shared" si="898"/>
        <v>#N/A</v>
      </c>
      <c r="AP5222" s="261" t="e">
        <f t="shared" si="899"/>
        <v>#N/A</v>
      </c>
      <c r="AQ5222" s="261" t="e">
        <f t="shared" si="900"/>
        <v>#N/A</v>
      </c>
      <c r="BB5222">
        <f t="shared" si="903"/>
        <v>0</v>
      </c>
      <c r="BC5222">
        <f t="shared" si="901"/>
        <v>0</v>
      </c>
      <c r="BD5222" s="28">
        <f t="shared" si="902"/>
        <v>0</v>
      </c>
    </row>
    <row r="5223" spans="37:56" x14ac:dyDescent="0.25">
      <c r="AK5223">
        <v>0</v>
      </c>
      <c r="AL5223" t="e">
        <f t="shared" si="895"/>
        <v>#N/A</v>
      </c>
      <c r="AM5223" t="e">
        <f t="shared" si="896"/>
        <v>#N/A</v>
      </c>
      <c r="AN5223" t="e">
        <f t="shared" si="897"/>
        <v>#N/A</v>
      </c>
      <c r="AO5223" s="261" t="e">
        <f t="shared" si="898"/>
        <v>#N/A</v>
      </c>
      <c r="AP5223" s="261" t="e">
        <f t="shared" si="899"/>
        <v>#N/A</v>
      </c>
      <c r="AQ5223" s="261" t="e">
        <f t="shared" si="900"/>
        <v>#N/A</v>
      </c>
      <c r="BB5223">
        <f t="shared" si="903"/>
        <v>0</v>
      </c>
      <c r="BC5223">
        <f t="shared" si="901"/>
        <v>0</v>
      </c>
      <c r="BD5223" s="28">
        <f t="shared" si="902"/>
        <v>0</v>
      </c>
    </row>
    <row r="5224" spans="37:56" x14ac:dyDescent="0.25">
      <c r="AK5224">
        <v>0</v>
      </c>
      <c r="AL5224" t="e">
        <f t="shared" si="895"/>
        <v>#N/A</v>
      </c>
      <c r="AM5224" t="e">
        <f t="shared" si="896"/>
        <v>#N/A</v>
      </c>
      <c r="AN5224" t="e">
        <f t="shared" si="897"/>
        <v>#N/A</v>
      </c>
      <c r="AO5224" s="261" t="e">
        <f t="shared" si="898"/>
        <v>#N/A</v>
      </c>
      <c r="AP5224" s="261" t="e">
        <f t="shared" si="899"/>
        <v>#N/A</v>
      </c>
      <c r="AQ5224" s="261" t="e">
        <f t="shared" si="900"/>
        <v>#N/A</v>
      </c>
      <c r="BB5224">
        <f t="shared" si="903"/>
        <v>0</v>
      </c>
      <c r="BC5224">
        <f t="shared" si="901"/>
        <v>0</v>
      </c>
      <c r="BD5224" s="28">
        <f t="shared" si="902"/>
        <v>0</v>
      </c>
    </row>
    <row r="5225" spans="37:56" x14ac:dyDescent="0.25">
      <c r="AK5225">
        <v>0</v>
      </c>
      <c r="AL5225" t="e">
        <f t="shared" si="895"/>
        <v>#N/A</v>
      </c>
      <c r="AM5225" t="e">
        <f t="shared" si="896"/>
        <v>#N/A</v>
      </c>
      <c r="AN5225" t="e">
        <f t="shared" si="897"/>
        <v>#N/A</v>
      </c>
      <c r="AO5225" s="261" t="e">
        <f t="shared" si="898"/>
        <v>#N/A</v>
      </c>
      <c r="AP5225" s="261" t="e">
        <f t="shared" si="899"/>
        <v>#N/A</v>
      </c>
      <c r="AQ5225" s="261" t="e">
        <f t="shared" si="900"/>
        <v>#N/A</v>
      </c>
      <c r="BB5225">
        <f t="shared" si="903"/>
        <v>0</v>
      </c>
      <c r="BC5225">
        <f t="shared" si="901"/>
        <v>0</v>
      </c>
      <c r="BD5225" s="28">
        <f t="shared" si="902"/>
        <v>0</v>
      </c>
    </row>
    <row r="5226" spans="37:56" x14ac:dyDescent="0.25">
      <c r="AK5226">
        <v>0</v>
      </c>
      <c r="AL5226" t="e">
        <f t="shared" si="895"/>
        <v>#N/A</v>
      </c>
      <c r="AM5226" t="e">
        <f t="shared" si="896"/>
        <v>#N/A</v>
      </c>
      <c r="AN5226" t="e">
        <f t="shared" si="897"/>
        <v>#N/A</v>
      </c>
      <c r="AO5226" s="261" t="e">
        <f t="shared" si="898"/>
        <v>#N/A</v>
      </c>
      <c r="AP5226" s="261" t="e">
        <f t="shared" si="899"/>
        <v>#N/A</v>
      </c>
      <c r="AQ5226" s="261" t="e">
        <f t="shared" si="900"/>
        <v>#N/A</v>
      </c>
      <c r="BB5226">
        <f t="shared" si="903"/>
        <v>0</v>
      </c>
      <c r="BC5226">
        <f t="shared" si="901"/>
        <v>0</v>
      </c>
      <c r="BD5226" s="28">
        <f t="shared" si="902"/>
        <v>0</v>
      </c>
    </row>
    <row r="5227" spans="37:56" x14ac:dyDescent="0.25">
      <c r="AK5227">
        <v>0</v>
      </c>
      <c r="AL5227" t="e">
        <f t="shared" si="895"/>
        <v>#N/A</v>
      </c>
      <c r="AM5227" t="e">
        <f t="shared" si="896"/>
        <v>#N/A</v>
      </c>
      <c r="AN5227" t="e">
        <f t="shared" si="897"/>
        <v>#N/A</v>
      </c>
      <c r="AO5227" s="261" t="e">
        <f t="shared" si="898"/>
        <v>#N/A</v>
      </c>
      <c r="AP5227" s="261" t="e">
        <f t="shared" si="899"/>
        <v>#N/A</v>
      </c>
      <c r="AQ5227" s="261" t="e">
        <f t="shared" si="900"/>
        <v>#N/A</v>
      </c>
      <c r="BB5227">
        <f t="shared" si="903"/>
        <v>0</v>
      </c>
      <c r="BC5227">
        <f t="shared" si="901"/>
        <v>0</v>
      </c>
      <c r="BD5227" s="28">
        <f t="shared" si="902"/>
        <v>0</v>
      </c>
    </row>
    <row r="5228" spans="37:56" x14ac:dyDescent="0.25">
      <c r="AK5228">
        <v>0</v>
      </c>
      <c r="AL5228" t="e">
        <f t="shared" si="895"/>
        <v>#N/A</v>
      </c>
      <c r="AM5228" t="e">
        <f t="shared" si="896"/>
        <v>#N/A</v>
      </c>
      <c r="AN5228" t="e">
        <f t="shared" si="897"/>
        <v>#N/A</v>
      </c>
      <c r="AO5228" s="261" t="e">
        <f t="shared" si="898"/>
        <v>#N/A</v>
      </c>
      <c r="AP5228" s="261" t="e">
        <f t="shared" si="899"/>
        <v>#N/A</v>
      </c>
      <c r="AQ5228" s="261" t="e">
        <f t="shared" si="900"/>
        <v>#N/A</v>
      </c>
      <c r="BB5228">
        <f t="shared" si="903"/>
        <v>0</v>
      </c>
      <c r="BC5228">
        <f t="shared" si="901"/>
        <v>0</v>
      </c>
      <c r="BD5228" s="28">
        <f t="shared" si="902"/>
        <v>0</v>
      </c>
    </row>
    <row r="5229" spans="37:56" x14ac:dyDescent="0.25">
      <c r="AK5229">
        <v>0</v>
      </c>
      <c r="AL5229" t="e">
        <f t="shared" si="895"/>
        <v>#N/A</v>
      </c>
      <c r="AM5229" t="e">
        <f t="shared" si="896"/>
        <v>#N/A</v>
      </c>
      <c r="AN5229" t="e">
        <f t="shared" si="897"/>
        <v>#N/A</v>
      </c>
      <c r="AO5229" s="261" t="e">
        <f t="shared" si="898"/>
        <v>#N/A</v>
      </c>
      <c r="AP5229" s="261" t="e">
        <f t="shared" si="899"/>
        <v>#N/A</v>
      </c>
      <c r="AQ5229" s="261" t="e">
        <f t="shared" si="900"/>
        <v>#N/A</v>
      </c>
      <c r="BB5229">
        <f t="shared" si="903"/>
        <v>0</v>
      </c>
      <c r="BC5229">
        <f t="shared" si="901"/>
        <v>0</v>
      </c>
      <c r="BD5229" s="28">
        <f t="shared" si="902"/>
        <v>0</v>
      </c>
    </row>
    <row r="5230" spans="37:56" x14ac:dyDescent="0.25">
      <c r="AK5230">
        <v>0</v>
      </c>
      <c r="AL5230" t="e">
        <f t="shared" si="895"/>
        <v>#N/A</v>
      </c>
      <c r="AM5230" t="e">
        <f t="shared" si="896"/>
        <v>#N/A</v>
      </c>
      <c r="AN5230" t="e">
        <f t="shared" si="897"/>
        <v>#N/A</v>
      </c>
      <c r="AO5230" s="261" t="e">
        <f t="shared" si="898"/>
        <v>#N/A</v>
      </c>
      <c r="AP5230" s="261" t="e">
        <f t="shared" si="899"/>
        <v>#N/A</v>
      </c>
      <c r="AQ5230" s="261" t="e">
        <f t="shared" si="900"/>
        <v>#N/A</v>
      </c>
      <c r="BB5230">
        <f t="shared" si="903"/>
        <v>0</v>
      </c>
      <c r="BC5230">
        <f t="shared" si="901"/>
        <v>0</v>
      </c>
      <c r="BD5230" s="28">
        <f t="shared" si="902"/>
        <v>0</v>
      </c>
    </row>
    <row r="5231" spans="37:56" x14ac:dyDescent="0.25">
      <c r="AK5231">
        <v>0</v>
      </c>
      <c r="AL5231" t="e">
        <f t="shared" si="895"/>
        <v>#N/A</v>
      </c>
      <c r="AM5231" t="e">
        <f t="shared" si="896"/>
        <v>#N/A</v>
      </c>
      <c r="AN5231" t="e">
        <f t="shared" si="897"/>
        <v>#N/A</v>
      </c>
      <c r="AO5231" s="261" t="e">
        <f t="shared" si="898"/>
        <v>#N/A</v>
      </c>
      <c r="AP5231" s="261" t="e">
        <f t="shared" si="899"/>
        <v>#N/A</v>
      </c>
      <c r="AQ5231" s="261" t="e">
        <f t="shared" si="900"/>
        <v>#N/A</v>
      </c>
      <c r="BB5231">
        <f t="shared" si="903"/>
        <v>0</v>
      </c>
      <c r="BC5231">
        <f t="shared" si="901"/>
        <v>0</v>
      </c>
      <c r="BD5231" s="28">
        <f t="shared" si="902"/>
        <v>0</v>
      </c>
    </row>
    <row r="5232" spans="37:56" x14ac:dyDescent="0.25">
      <c r="AK5232">
        <v>0</v>
      </c>
      <c r="AL5232" t="e">
        <f t="shared" si="895"/>
        <v>#N/A</v>
      </c>
      <c r="AM5232" t="e">
        <f t="shared" si="896"/>
        <v>#N/A</v>
      </c>
      <c r="AN5232" t="e">
        <f t="shared" si="897"/>
        <v>#N/A</v>
      </c>
      <c r="AO5232" s="261" t="e">
        <f t="shared" si="898"/>
        <v>#N/A</v>
      </c>
      <c r="AP5232" s="261" t="e">
        <f t="shared" si="899"/>
        <v>#N/A</v>
      </c>
      <c r="AQ5232" s="261" t="e">
        <f t="shared" si="900"/>
        <v>#N/A</v>
      </c>
      <c r="BB5232">
        <f t="shared" si="903"/>
        <v>0</v>
      </c>
      <c r="BC5232">
        <f t="shared" si="901"/>
        <v>0</v>
      </c>
      <c r="BD5232" s="28">
        <f t="shared" si="902"/>
        <v>0</v>
      </c>
    </row>
    <row r="5233" spans="37:56" x14ac:dyDescent="0.25">
      <c r="AK5233">
        <v>0</v>
      </c>
      <c r="AL5233" t="e">
        <f t="shared" si="895"/>
        <v>#N/A</v>
      </c>
      <c r="AM5233" t="e">
        <f t="shared" si="896"/>
        <v>#N/A</v>
      </c>
      <c r="AN5233" t="e">
        <f t="shared" si="897"/>
        <v>#N/A</v>
      </c>
      <c r="AO5233" s="261" t="e">
        <f t="shared" si="898"/>
        <v>#N/A</v>
      </c>
      <c r="AP5233" s="261" t="e">
        <f t="shared" si="899"/>
        <v>#N/A</v>
      </c>
      <c r="AQ5233" s="261" t="e">
        <f t="shared" si="900"/>
        <v>#N/A</v>
      </c>
      <c r="BB5233">
        <f t="shared" si="903"/>
        <v>0</v>
      </c>
      <c r="BC5233">
        <f t="shared" si="901"/>
        <v>0</v>
      </c>
      <c r="BD5233" s="28">
        <f t="shared" si="902"/>
        <v>0</v>
      </c>
    </row>
    <row r="5234" spans="37:56" x14ac:dyDescent="0.25">
      <c r="AK5234">
        <v>0</v>
      </c>
      <c r="AL5234" t="e">
        <f t="shared" si="895"/>
        <v>#N/A</v>
      </c>
      <c r="AM5234" t="e">
        <f t="shared" si="896"/>
        <v>#N/A</v>
      </c>
      <c r="AN5234" t="e">
        <f t="shared" si="897"/>
        <v>#N/A</v>
      </c>
      <c r="AO5234" s="261" t="e">
        <f t="shared" si="898"/>
        <v>#N/A</v>
      </c>
      <c r="AP5234" s="261" t="e">
        <f t="shared" si="899"/>
        <v>#N/A</v>
      </c>
      <c r="AQ5234" s="261" t="e">
        <f t="shared" si="900"/>
        <v>#N/A</v>
      </c>
      <c r="BB5234">
        <f t="shared" si="903"/>
        <v>0</v>
      </c>
      <c r="BC5234">
        <f t="shared" si="901"/>
        <v>0</v>
      </c>
      <c r="BD5234" s="28">
        <f t="shared" si="902"/>
        <v>0</v>
      </c>
    </row>
    <row r="5235" spans="37:56" x14ac:dyDescent="0.25">
      <c r="AK5235">
        <v>0</v>
      </c>
      <c r="AL5235" t="e">
        <f t="shared" si="895"/>
        <v>#N/A</v>
      </c>
      <c r="AM5235" t="e">
        <f t="shared" si="896"/>
        <v>#N/A</v>
      </c>
      <c r="AN5235" t="e">
        <f t="shared" si="897"/>
        <v>#N/A</v>
      </c>
      <c r="AO5235" s="261" t="e">
        <f t="shared" si="898"/>
        <v>#N/A</v>
      </c>
      <c r="AP5235" s="261" t="e">
        <f t="shared" si="899"/>
        <v>#N/A</v>
      </c>
      <c r="AQ5235" s="261" t="e">
        <f t="shared" si="900"/>
        <v>#N/A</v>
      </c>
      <c r="BB5235">
        <f t="shared" si="903"/>
        <v>0</v>
      </c>
      <c r="BC5235">
        <f t="shared" si="901"/>
        <v>0</v>
      </c>
      <c r="BD5235" s="28">
        <f t="shared" si="902"/>
        <v>0</v>
      </c>
    </row>
    <row r="5236" spans="37:56" x14ac:dyDescent="0.25">
      <c r="AK5236">
        <v>0</v>
      </c>
      <c r="AL5236" t="e">
        <f t="shared" si="895"/>
        <v>#N/A</v>
      </c>
      <c r="AM5236" t="e">
        <f t="shared" si="896"/>
        <v>#N/A</v>
      </c>
      <c r="AN5236" t="e">
        <f t="shared" si="897"/>
        <v>#N/A</v>
      </c>
      <c r="AO5236" s="261" t="e">
        <f t="shared" si="898"/>
        <v>#N/A</v>
      </c>
      <c r="AP5236" s="261" t="e">
        <f t="shared" si="899"/>
        <v>#N/A</v>
      </c>
      <c r="AQ5236" s="261" t="e">
        <f t="shared" si="900"/>
        <v>#N/A</v>
      </c>
      <c r="BB5236">
        <f t="shared" si="903"/>
        <v>0</v>
      </c>
      <c r="BC5236">
        <f t="shared" si="901"/>
        <v>0</v>
      </c>
      <c r="BD5236" s="28">
        <f t="shared" si="902"/>
        <v>0</v>
      </c>
    </row>
    <row r="5237" spans="37:56" x14ac:dyDescent="0.25">
      <c r="AK5237">
        <v>0</v>
      </c>
      <c r="AL5237" t="e">
        <f t="shared" si="895"/>
        <v>#N/A</v>
      </c>
      <c r="AM5237" t="e">
        <f t="shared" si="896"/>
        <v>#N/A</v>
      </c>
      <c r="AN5237" t="e">
        <f t="shared" si="897"/>
        <v>#N/A</v>
      </c>
      <c r="AO5237" s="261" t="e">
        <f t="shared" si="898"/>
        <v>#N/A</v>
      </c>
      <c r="AP5237" s="261" t="e">
        <f t="shared" si="899"/>
        <v>#N/A</v>
      </c>
      <c r="AQ5237" s="261" t="e">
        <f t="shared" si="900"/>
        <v>#N/A</v>
      </c>
      <c r="BB5237">
        <f t="shared" si="903"/>
        <v>0</v>
      </c>
      <c r="BC5237">
        <f t="shared" si="901"/>
        <v>0</v>
      </c>
      <c r="BD5237" s="28">
        <f t="shared" si="902"/>
        <v>0</v>
      </c>
    </row>
    <row r="5238" spans="37:56" x14ac:dyDescent="0.25">
      <c r="AK5238">
        <v>0</v>
      </c>
      <c r="AL5238" t="e">
        <f t="shared" si="895"/>
        <v>#N/A</v>
      </c>
      <c r="AM5238" t="e">
        <f t="shared" si="896"/>
        <v>#N/A</v>
      </c>
      <c r="AN5238" t="e">
        <f t="shared" si="897"/>
        <v>#N/A</v>
      </c>
      <c r="AO5238" s="261" t="e">
        <f t="shared" si="898"/>
        <v>#N/A</v>
      </c>
      <c r="AP5238" s="261" t="e">
        <f t="shared" si="899"/>
        <v>#N/A</v>
      </c>
      <c r="AQ5238" s="261" t="e">
        <f t="shared" si="900"/>
        <v>#N/A</v>
      </c>
      <c r="BB5238">
        <f t="shared" si="903"/>
        <v>0</v>
      </c>
      <c r="BC5238">
        <f t="shared" si="901"/>
        <v>0</v>
      </c>
      <c r="BD5238" s="28">
        <f t="shared" si="902"/>
        <v>0</v>
      </c>
    </row>
    <row r="5239" spans="37:56" x14ac:dyDescent="0.25">
      <c r="AK5239">
        <v>0</v>
      </c>
      <c r="AL5239" t="e">
        <f t="shared" si="895"/>
        <v>#N/A</v>
      </c>
      <c r="AM5239" t="e">
        <f t="shared" si="896"/>
        <v>#N/A</v>
      </c>
      <c r="AN5239" t="e">
        <f t="shared" si="897"/>
        <v>#N/A</v>
      </c>
      <c r="AO5239" s="261" t="e">
        <f t="shared" si="898"/>
        <v>#N/A</v>
      </c>
      <c r="AP5239" s="261" t="e">
        <f t="shared" si="899"/>
        <v>#N/A</v>
      </c>
      <c r="AQ5239" s="261" t="e">
        <f t="shared" si="900"/>
        <v>#N/A</v>
      </c>
      <c r="BB5239">
        <f t="shared" si="903"/>
        <v>0</v>
      </c>
      <c r="BC5239">
        <f t="shared" si="901"/>
        <v>0</v>
      </c>
      <c r="BD5239" s="28">
        <f t="shared" si="902"/>
        <v>0</v>
      </c>
    </row>
    <row r="5240" spans="37:56" x14ac:dyDescent="0.25">
      <c r="AK5240">
        <v>0</v>
      </c>
      <c r="AL5240" t="e">
        <f t="shared" si="895"/>
        <v>#N/A</v>
      </c>
      <c r="AM5240" t="e">
        <f t="shared" si="896"/>
        <v>#N/A</v>
      </c>
      <c r="AN5240" t="e">
        <f t="shared" si="897"/>
        <v>#N/A</v>
      </c>
      <c r="AO5240" s="261" t="e">
        <f t="shared" si="898"/>
        <v>#N/A</v>
      </c>
      <c r="AP5240" s="261" t="e">
        <f t="shared" si="899"/>
        <v>#N/A</v>
      </c>
      <c r="AQ5240" s="261" t="e">
        <f t="shared" si="900"/>
        <v>#N/A</v>
      </c>
      <c r="BB5240">
        <f t="shared" si="903"/>
        <v>0</v>
      </c>
      <c r="BC5240">
        <f t="shared" si="901"/>
        <v>0</v>
      </c>
      <c r="BD5240" s="28">
        <f t="shared" si="902"/>
        <v>0</v>
      </c>
    </row>
    <row r="5241" spans="37:56" x14ac:dyDescent="0.25">
      <c r="AK5241">
        <v>0</v>
      </c>
      <c r="AL5241" t="e">
        <f t="shared" si="895"/>
        <v>#N/A</v>
      </c>
      <c r="AM5241" t="e">
        <f t="shared" si="896"/>
        <v>#N/A</v>
      </c>
      <c r="AN5241" t="e">
        <f t="shared" si="897"/>
        <v>#N/A</v>
      </c>
      <c r="AO5241" s="261" t="e">
        <f t="shared" si="898"/>
        <v>#N/A</v>
      </c>
      <c r="AP5241" s="261" t="e">
        <f t="shared" si="899"/>
        <v>#N/A</v>
      </c>
      <c r="AQ5241" s="261" t="e">
        <f t="shared" si="900"/>
        <v>#N/A</v>
      </c>
      <c r="BB5241">
        <f t="shared" si="903"/>
        <v>0</v>
      </c>
      <c r="BC5241">
        <f t="shared" si="901"/>
        <v>0</v>
      </c>
      <c r="BD5241" s="28">
        <f t="shared" si="902"/>
        <v>0</v>
      </c>
    </row>
    <row r="5242" spans="37:56" x14ac:dyDescent="0.25">
      <c r="AK5242">
        <v>0</v>
      </c>
      <c r="AL5242" t="e">
        <f t="shared" si="895"/>
        <v>#N/A</v>
      </c>
      <c r="AM5242" t="e">
        <f t="shared" si="896"/>
        <v>#N/A</v>
      </c>
      <c r="AN5242" t="e">
        <f t="shared" si="897"/>
        <v>#N/A</v>
      </c>
      <c r="AO5242" s="261" t="e">
        <f t="shared" si="898"/>
        <v>#N/A</v>
      </c>
      <c r="AP5242" s="261" t="e">
        <f t="shared" si="899"/>
        <v>#N/A</v>
      </c>
      <c r="AQ5242" s="261" t="e">
        <f t="shared" si="900"/>
        <v>#N/A</v>
      </c>
      <c r="BB5242">
        <f t="shared" si="903"/>
        <v>0</v>
      </c>
      <c r="BC5242">
        <f t="shared" si="901"/>
        <v>0</v>
      </c>
      <c r="BD5242" s="28">
        <f t="shared" si="902"/>
        <v>0</v>
      </c>
    </row>
    <row r="5243" spans="37:56" x14ac:dyDescent="0.25">
      <c r="AK5243">
        <v>0</v>
      </c>
      <c r="AL5243" t="e">
        <f t="shared" si="895"/>
        <v>#N/A</v>
      </c>
      <c r="AM5243" t="e">
        <f t="shared" si="896"/>
        <v>#N/A</v>
      </c>
      <c r="AN5243" t="e">
        <f t="shared" si="897"/>
        <v>#N/A</v>
      </c>
      <c r="AO5243" s="261" t="e">
        <f t="shared" si="898"/>
        <v>#N/A</v>
      </c>
      <c r="AP5243" s="261" t="e">
        <f t="shared" si="899"/>
        <v>#N/A</v>
      </c>
      <c r="AQ5243" s="261" t="e">
        <f t="shared" si="900"/>
        <v>#N/A</v>
      </c>
      <c r="BB5243">
        <f t="shared" si="903"/>
        <v>0</v>
      </c>
      <c r="BC5243">
        <f t="shared" si="901"/>
        <v>0</v>
      </c>
      <c r="BD5243" s="28">
        <f t="shared" si="902"/>
        <v>0</v>
      </c>
    </row>
    <row r="5244" spans="37:56" x14ac:dyDescent="0.25">
      <c r="AK5244">
        <v>0</v>
      </c>
      <c r="AL5244" t="e">
        <f t="shared" si="895"/>
        <v>#N/A</v>
      </c>
      <c r="AM5244" t="e">
        <f t="shared" si="896"/>
        <v>#N/A</v>
      </c>
      <c r="AN5244" t="e">
        <f t="shared" si="897"/>
        <v>#N/A</v>
      </c>
      <c r="AO5244" s="261" t="e">
        <f t="shared" si="898"/>
        <v>#N/A</v>
      </c>
      <c r="AP5244" s="261" t="e">
        <f t="shared" si="899"/>
        <v>#N/A</v>
      </c>
      <c r="AQ5244" s="261" t="e">
        <f t="shared" si="900"/>
        <v>#N/A</v>
      </c>
      <c r="BB5244">
        <f t="shared" si="903"/>
        <v>0</v>
      </c>
      <c r="BC5244">
        <f t="shared" si="901"/>
        <v>0</v>
      </c>
      <c r="BD5244" s="28">
        <f t="shared" si="902"/>
        <v>0</v>
      </c>
    </row>
    <row r="5245" spans="37:56" x14ac:dyDescent="0.25">
      <c r="AK5245">
        <v>0</v>
      </c>
      <c r="AL5245" t="e">
        <f t="shared" si="895"/>
        <v>#N/A</v>
      </c>
      <c r="AM5245" t="e">
        <f t="shared" si="896"/>
        <v>#N/A</v>
      </c>
      <c r="AN5245" t="e">
        <f t="shared" si="897"/>
        <v>#N/A</v>
      </c>
      <c r="AO5245" s="261" t="e">
        <f t="shared" si="898"/>
        <v>#N/A</v>
      </c>
      <c r="AP5245" s="261" t="e">
        <f t="shared" si="899"/>
        <v>#N/A</v>
      </c>
      <c r="AQ5245" s="261" t="e">
        <f t="shared" si="900"/>
        <v>#N/A</v>
      </c>
      <c r="BB5245">
        <f t="shared" si="903"/>
        <v>0</v>
      </c>
      <c r="BC5245">
        <f t="shared" si="901"/>
        <v>0</v>
      </c>
      <c r="BD5245" s="28">
        <f t="shared" si="902"/>
        <v>0</v>
      </c>
    </row>
    <row r="5246" spans="37:56" x14ac:dyDescent="0.25">
      <c r="AK5246">
        <v>0</v>
      </c>
      <c r="AL5246" t="e">
        <f t="shared" si="895"/>
        <v>#N/A</v>
      </c>
      <c r="AM5246" t="e">
        <f t="shared" si="896"/>
        <v>#N/A</v>
      </c>
      <c r="AN5246" t="e">
        <f t="shared" si="897"/>
        <v>#N/A</v>
      </c>
      <c r="AO5246" s="261" t="e">
        <f t="shared" si="898"/>
        <v>#N/A</v>
      </c>
      <c r="AP5246" s="261" t="e">
        <f t="shared" si="899"/>
        <v>#N/A</v>
      </c>
      <c r="AQ5246" s="261" t="e">
        <f t="shared" si="900"/>
        <v>#N/A</v>
      </c>
      <c r="BB5246">
        <f t="shared" si="903"/>
        <v>0</v>
      </c>
      <c r="BC5246">
        <f t="shared" si="901"/>
        <v>0</v>
      </c>
      <c r="BD5246" s="28">
        <f t="shared" si="902"/>
        <v>0</v>
      </c>
    </row>
    <row r="5247" spans="37:56" x14ac:dyDescent="0.25">
      <c r="AK5247">
        <v>0</v>
      </c>
      <c r="AL5247" t="e">
        <f t="shared" si="895"/>
        <v>#N/A</v>
      </c>
      <c r="AM5247" t="e">
        <f t="shared" si="896"/>
        <v>#N/A</v>
      </c>
      <c r="AN5247" t="e">
        <f t="shared" si="897"/>
        <v>#N/A</v>
      </c>
      <c r="AO5247" s="261" t="e">
        <f t="shared" si="898"/>
        <v>#N/A</v>
      </c>
      <c r="AP5247" s="261" t="e">
        <f t="shared" si="899"/>
        <v>#N/A</v>
      </c>
      <c r="AQ5247" s="261" t="e">
        <f t="shared" si="900"/>
        <v>#N/A</v>
      </c>
      <c r="BB5247">
        <f t="shared" si="903"/>
        <v>0</v>
      </c>
      <c r="BC5247">
        <f t="shared" si="901"/>
        <v>0</v>
      </c>
      <c r="BD5247" s="28">
        <f t="shared" si="902"/>
        <v>0</v>
      </c>
    </row>
    <row r="5248" spans="37:56" x14ac:dyDescent="0.25">
      <c r="AK5248">
        <v>0</v>
      </c>
      <c r="AL5248" t="e">
        <f t="shared" si="895"/>
        <v>#N/A</v>
      </c>
      <c r="AM5248" t="e">
        <f t="shared" si="896"/>
        <v>#N/A</v>
      </c>
      <c r="AN5248" t="e">
        <f t="shared" si="897"/>
        <v>#N/A</v>
      </c>
      <c r="AO5248" s="261" t="e">
        <f t="shared" si="898"/>
        <v>#N/A</v>
      </c>
      <c r="AP5248" s="261" t="e">
        <f t="shared" si="899"/>
        <v>#N/A</v>
      </c>
      <c r="AQ5248" s="261" t="e">
        <f t="shared" si="900"/>
        <v>#N/A</v>
      </c>
      <c r="BB5248">
        <f t="shared" si="903"/>
        <v>0</v>
      </c>
      <c r="BC5248">
        <f t="shared" si="901"/>
        <v>0</v>
      </c>
      <c r="BD5248" s="28">
        <f t="shared" si="902"/>
        <v>0</v>
      </c>
    </row>
    <row r="5249" spans="37:56" x14ac:dyDescent="0.25">
      <c r="AK5249">
        <v>0</v>
      </c>
      <c r="AL5249" t="e">
        <f t="shared" si="895"/>
        <v>#N/A</v>
      </c>
      <c r="AM5249" t="e">
        <f t="shared" si="896"/>
        <v>#N/A</v>
      </c>
      <c r="AN5249" t="e">
        <f t="shared" si="897"/>
        <v>#N/A</v>
      </c>
      <c r="AO5249" s="261" t="e">
        <f t="shared" si="898"/>
        <v>#N/A</v>
      </c>
      <c r="AP5249" s="261" t="e">
        <f t="shared" si="899"/>
        <v>#N/A</v>
      </c>
      <c r="AQ5249" s="261" t="e">
        <f t="shared" si="900"/>
        <v>#N/A</v>
      </c>
      <c r="BB5249">
        <f t="shared" si="903"/>
        <v>0</v>
      </c>
      <c r="BC5249">
        <f t="shared" si="901"/>
        <v>0</v>
      </c>
      <c r="BD5249" s="28">
        <f t="shared" si="902"/>
        <v>0</v>
      </c>
    </row>
    <row r="5250" spans="37:56" x14ac:dyDescent="0.25">
      <c r="AK5250">
        <v>0</v>
      </c>
      <c r="AL5250" t="e">
        <f t="shared" si="895"/>
        <v>#N/A</v>
      </c>
      <c r="AM5250" t="e">
        <f t="shared" si="896"/>
        <v>#N/A</v>
      </c>
      <c r="AN5250" t="e">
        <f t="shared" si="897"/>
        <v>#N/A</v>
      </c>
      <c r="AO5250" s="261" t="e">
        <f t="shared" si="898"/>
        <v>#N/A</v>
      </c>
      <c r="AP5250" s="261" t="e">
        <f t="shared" si="899"/>
        <v>#N/A</v>
      </c>
      <c r="AQ5250" s="261" t="e">
        <f t="shared" si="900"/>
        <v>#N/A</v>
      </c>
      <c r="BB5250">
        <f t="shared" si="903"/>
        <v>0</v>
      </c>
      <c r="BC5250">
        <f t="shared" si="901"/>
        <v>0</v>
      </c>
      <c r="BD5250" s="28">
        <f t="shared" si="902"/>
        <v>0</v>
      </c>
    </row>
    <row r="5251" spans="37:56" x14ac:dyDescent="0.25">
      <c r="AK5251">
        <v>0</v>
      </c>
      <c r="AL5251" t="e">
        <f t="shared" ref="AL5251:AL5314" si="904">_xlfn.XLOOKUP(AK5251,A:A,F:F)</f>
        <v>#N/A</v>
      </c>
      <c r="AM5251" t="e">
        <f t="shared" ref="AM5251:AM5314" si="905">_xlfn.XLOOKUP(AK5251,A:A,J:J)</f>
        <v>#N/A</v>
      </c>
      <c r="AN5251" t="e">
        <f t="shared" ref="AN5251:AN5314" si="906">_xlfn.XLOOKUP(AK5251,A:A,M:M)+_xlfn.XLOOKUP(AK5251,A:A,N:N)</f>
        <v>#N/A</v>
      </c>
      <c r="AO5251" s="261" t="e">
        <f t="shared" ref="AO5251:AO5314" si="907">_xlfn.XLOOKUP(AK5251,A:A,AG:AG)</f>
        <v>#N/A</v>
      </c>
      <c r="AP5251" s="261" t="e">
        <f t="shared" ref="AP5251:AP5314" si="908">_xlfn.XLOOKUP(AK5251,A:A,AD:AD)</f>
        <v>#N/A</v>
      </c>
      <c r="AQ5251" s="261" t="e">
        <f t="shared" ref="AQ5251:AQ5314" si="909">_xlfn.XLOOKUP(AK5251,A:A,AE:AE)</f>
        <v>#N/A</v>
      </c>
      <c r="BB5251">
        <f t="shared" si="903"/>
        <v>0</v>
      </c>
      <c r="BC5251">
        <f t="shared" ref="BC5251:BC5314" si="910">_xlfn.XLOOKUP(BA5251,A:A,J:J)</f>
        <v>0</v>
      </c>
      <c r="BD5251" s="28">
        <f t="shared" ref="BD5251:BD5314" si="911">_xlfn.XLOOKUP(BA5251,A:A,M:M)+_xlfn.XLOOKUP(BA5251,A:A,N:N)</f>
        <v>0</v>
      </c>
    </row>
    <row r="5252" spans="37:56" x14ac:dyDescent="0.25">
      <c r="AK5252">
        <v>0</v>
      </c>
      <c r="AL5252" t="e">
        <f t="shared" si="904"/>
        <v>#N/A</v>
      </c>
      <c r="AM5252" t="e">
        <f t="shared" si="905"/>
        <v>#N/A</v>
      </c>
      <c r="AN5252" t="e">
        <f t="shared" si="906"/>
        <v>#N/A</v>
      </c>
      <c r="AO5252" s="261" t="e">
        <f t="shared" si="907"/>
        <v>#N/A</v>
      </c>
      <c r="AP5252" s="261" t="e">
        <f t="shared" si="908"/>
        <v>#N/A</v>
      </c>
      <c r="AQ5252" s="261" t="e">
        <f t="shared" si="909"/>
        <v>#N/A</v>
      </c>
      <c r="BB5252">
        <f t="shared" si="903"/>
        <v>0</v>
      </c>
      <c r="BC5252">
        <f t="shared" si="910"/>
        <v>0</v>
      </c>
      <c r="BD5252" s="28">
        <f t="shared" si="911"/>
        <v>0</v>
      </c>
    </row>
    <row r="5253" spans="37:56" x14ac:dyDescent="0.25">
      <c r="AK5253">
        <v>0</v>
      </c>
      <c r="AL5253" t="e">
        <f t="shared" si="904"/>
        <v>#N/A</v>
      </c>
      <c r="AM5253" t="e">
        <f t="shared" si="905"/>
        <v>#N/A</v>
      </c>
      <c r="AN5253" t="e">
        <f t="shared" si="906"/>
        <v>#N/A</v>
      </c>
      <c r="AO5253" s="261" t="e">
        <f t="shared" si="907"/>
        <v>#N/A</v>
      </c>
      <c r="AP5253" s="261" t="e">
        <f t="shared" si="908"/>
        <v>#N/A</v>
      </c>
      <c r="AQ5253" s="261" t="e">
        <f t="shared" si="909"/>
        <v>#N/A</v>
      </c>
      <c r="BB5253">
        <f t="shared" si="903"/>
        <v>0</v>
      </c>
      <c r="BC5253">
        <f t="shared" si="910"/>
        <v>0</v>
      </c>
      <c r="BD5253" s="28">
        <f t="shared" si="911"/>
        <v>0</v>
      </c>
    </row>
    <row r="5254" spans="37:56" x14ac:dyDescent="0.25">
      <c r="AK5254">
        <v>0</v>
      </c>
      <c r="AL5254" t="e">
        <f t="shared" si="904"/>
        <v>#N/A</v>
      </c>
      <c r="AM5254" t="e">
        <f t="shared" si="905"/>
        <v>#N/A</v>
      </c>
      <c r="AN5254" t="e">
        <f t="shared" si="906"/>
        <v>#N/A</v>
      </c>
      <c r="AO5254" s="261" t="e">
        <f t="shared" si="907"/>
        <v>#N/A</v>
      </c>
      <c r="AP5254" s="261" t="e">
        <f t="shared" si="908"/>
        <v>#N/A</v>
      </c>
      <c r="AQ5254" s="261" t="e">
        <f t="shared" si="909"/>
        <v>#N/A</v>
      </c>
      <c r="BB5254">
        <f t="shared" ref="BB5254:BB5317" si="912">_xlfn.XLOOKUP(BA5254,A:A,E:E)</f>
        <v>0</v>
      </c>
      <c r="BC5254">
        <f t="shared" si="910"/>
        <v>0</v>
      </c>
      <c r="BD5254" s="28">
        <f t="shared" si="911"/>
        <v>0</v>
      </c>
    </row>
    <row r="5255" spans="37:56" x14ac:dyDescent="0.25">
      <c r="AK5255">
        <v>0</v>
      </c>
      <c r="AL5255" t="e">
        <f t="shared" si="904"/>
        <v>#N/A</v>
      </c>
      <c r="AM5255" t="e">
        <f t="shared" si="905"/>
        <v>#N/A</v>
      </c>
      <c r="AN5255" t="e">
        <f t="shared" si="906"/>
        <v>#N/A</v>
      </c>
      <c r="AO5255" s="261" t="e">
        <f t="shared" si="907"/>
        <v>#N/A</v>
      </c>
      <c r="AP5255" s="261" t="e">
        <f t="shared" si="908"/>
        <v>#N/A</v>
      </c>
      <c r="AQ5255" s="261" t="e">
        <f t="shared" si="909"/>
        <v>#N/A</v>
      </c>
      <c r="BB5255">
        <f t="shared" si="912"/>
        <v>0</v>
      </c>
      <c r="BC5255">
        <f t="shared" si="910"/>
        <v>0</v>
      </c>
      <c r="BD5255" s="28">
        <f t="shared" si="911"/>
        <v>0</v>
      </c>
    </row>
    <row r="5256" spans="37:56" x14ac:dyDescent="0.25">
      <c r="AK5256">
        <v>0</v>
      </c>
      <c r="AL5256" t="e">
        <f t="shared" si="904"/>
        <v>#N/A</v>
      </c>
      <c r="AM5256" t="e">
        <f t="shared" si="905"/>
        <v>#N/A</v>
      </c>
      <c r="AN5256" t="e">
        <f t="shared" si="906"/>
        <v>#N/A</v>
      </c>
      <c r="AO5256" s="261" t="e">
        <f t="shared" si="907"/>
        <v>#N/A</v>
      </c>
      <c r="AP5256" s="261" t="e">
        <f t="shared" si="908"/>
        <v>#N/A</v>
      </c>
      <c r="AQ5256" s="261" t="e">
        <f t="shared" si="909"/>
        <v>#N/A</v>
      </c>
      <c r="BB5256">
        <f t="shared" si="912"/>
        <v>0</v>
      </c>
      <c r="BC5256">
        <f t="shared" si="910"/>
        <v>0</v>
      </c>
      <c r="BD5256" s="28">
        <f t="shared" si="911"/>
        <v>0</v>
      </c>
    </row>
    <row r="5257" spans="37:56" x14ac:dyDescent="0.25">
      <c r="AK5257">
        <v>0</v>
      </c>
      <c r="AL5257" t="e">
        <f t="shared" si="904"/>
        <v>#N/A</v>
      </c>
      <c r="AM5257" t="e">
        <f t="shared" si="905"/>
        <v>#N/A</v>
      </c>
      <c r="AN5257" t="e">
        <f t="shared" si="906"/>
        <v>#N/A</v>
      </c>
      <c r="AO5257" s="261" t="e">
        <f t="shared" si="907"/>
        <v>#N/A</v>
      </c>
      <c r="AP5257" s="261" t="e">
        <f t="shared" si="908"/>
        <v>#N/A</v>
      </c>
      <c r="AQ5257" s="261" t="e">
        <f t="shared" si="909"/>
        <v>#N/A</v>
      </c>
      <c r="BB5257">
        <f t="shared" si="912"/>
        <v>0</v>
      </c>
      <c r="BC5257">
        <f t="shared" si="910"/>
        <v>0</v>
      </c>
      <c r="BD5257" s="28">
        <f t="shared" si="911"/>
        <v>0</v>
      </c>
    </row>
    <row r="5258" spans="37:56" x14ac:dyDescent="0.25">
      <c r="AK5258">
        <v>0</v>
      </c>
      <c r="AL5258" t="e">
        <f t="shared" si="904"/>
        <v>#N/A</v>
      </c>
      <c r="AM5258" t="e">
        <f t="shared" si="905"/>
        <v>#N/A</v>
      </c>
      <c r="AN5258" t="e">
        <f t="shared" si="906"/>
        <v>#N/A</v>
      </c>
      <c r="AO5258" s="261" t="e">
        <f t="shared" si="907"/>
        <v>#N/A</v>
      </c>
      <c r="AP5258" s="261" t="e">
        <f t="shared" si="908"/>
        <v>#N/A</v>
      </c>
      <c r="AQ5258" s="261" t="e">
        <f t="shared" si="909"/>
        <v>#N/A</v>
      </c>
      <c r="BB5258">
        <f t="shared" si="912"/>
        <v>0</v>
      </c>
      <c r="BC5258">
        <f t="shared" si="910"/>
        <v>0</v>
      </c>
      <c r="BD5258" s="28">
        <f t="shared" si="911"/>
        <v>0</v>
      </c>
    </row>
    <row r="5259" spans="37:56" x14ac:dyDescent="0.25">
      <c r="AK5259">
        <v>0</v>
      </c>
      <c r="AL5259" t="e">
        <f t="shared" si="904"/>
        <v>#N/A</v>
      </c>
      <c r="AM5259" t="e">
        <f t="shared" si="905"/>
        <v>#N/A</v>
      </c>
      <c r="AN5259" t="e">
        <f t="shared" si="906"/>
        <v>#N/A</v>
      </c>
      <c r="AO5259" s="261" t="e">
        <f t="shared" si="907"/>
        <v>#N/A</v>
      </c>
      <c r="AP5259" s="261" t="e">
        <f t="shared" si="908"/>
        <v>#N/A</v>
      </c>
      <c r="AQ5259" s="261" t="e">
        <f t="shared" si="909"/>
        <v>#N/A</v>
      </c>
      <c r="BB5259">
        <f t="shared" si="912"/>
        <v>0</v>
      </c>
      <c r="BC5259">
        <f t="shared" si="910"/>
        <v>0</v>
      </c>
      <c r="BD5259" s="28">
        <f t="shared" si="911"/>
        <v>0</v>
      </c>
    </row>
    <row r="5260" spans="37:56" x14ac:dyDescent="0.25">
      <c r="AK5260">
        <v>0</v>
      </c>
      <c r="AL5260" t="e">
        <f t="shared" si="904"/>
        <v>#N/A</v>
      </c>
      <c r="AM5260" t="e">
        <f t="shared" si="905"/>
        <v>#N/A</v>
      </c>
      <c r="AN5260" t="e">
        <f t="shared" si="906"/>
        <v>#N/A</v>
      </c>
      <c r="AO5260" s="261" t="e">
        <f t="shared" si="907"/>
        <v>#N/A</v>
      </c>
      <c r="AP5260" s="261" t="e">
        <f t="shared" si="908"/>
        <v>#N/A</v>
      </c>
      <c r="AQ5260" s="261" t="e">
        <f t="shared" si="909"/>
        <v>#N/A</v>
      </c>
      <c r="BB5260">
        <f t="shared" si="912"/>
        <v>0</v>
      </c>
      <c r="BC5260">
        <f t="shared" si="910"/>
        <v>0</v>
      </c>
      <c r="BD5260" s="28">
        <f t="shared" si="911"/>
        <v>0</v>
      </c>
    </row>
    <row r="5261" spans="37:56" x14ac:dyDescent="0.25">
      <c r="AK5261">
        <v>0</v>
      </c>
      <c r="AL5261" t="e">
        <f t="shared" si="904"/>
        <v>#N/A</v>
      </c>
      <c r="AM5261" t="e">
        <f t="shared" si="905"/>
        <v>#N/A</v>
      </c>
      <c r="AN5261" t="e">
        <f t="shared" si="906"/>
        <v>#N/A</v>
      </c>
      <c r="AO5261" s="261" t="e">
        <f t="shared" si="907"/>
        <v>#N/A</v>
      </c>
      <c r="AP5261" s="261" t="e">
        <f t="shared" si="908"/>
        <v>#N/A</v>
      </c>
      <c r="AQ5261" s="261" t="e">
        <f t="shared" si="909"/>
        <v>#N/A</v>
      </c>
      <c r="BB5261">
        <f t="shared" si="912"/>
        <v>0</v>
      </c>
      <c r="BC5261">
        <f t="shared" si="910"/>
        <v>0</v>
      </c>
      <c r="BD5261" s="28">
        <f t="shared" si="911"/>
        <v>0</v>
      </c>
    </row>
    <row r="5262" spans="37:56" x14ac:dyDescent="0.25">
      <c r="AK5262">
        <v>0</v>
      </c>
      <c r="AL5262" t="e">
        <f t="shared" si="904"/>
        <v>#N/A</v>
      </c>
      <c r="AM5262" t="e">
        <f t="shared" si="905"/>
        <v>#N/A</v>
      </c>
      <c r="AN5262" t="e">
        <f t="shared" si="906"/>
        <v>#N/A</v>
      </c>
      <c r="AO5262" s="261" t="e">
        <f t="shared" si="907"/>
        <v>#N/A</v>
      </c>
      <c r="AP5262" s="261" t="e">
        <f t="shared" si="908"/>
        <v>#N/A</v>
      </c>
      <c r="AQ5262" s="261" t="e">
        <f t="shared" si="909"/>
        <v>#N/A</v>
      </c>
      <c r="BB5262">
        <f t="shared" si="912"/>
        <v>0</v>
      </c>
      <c r="BC5262">
        <f t="shared" si="910"/>
        <v>0</v>
      </c>
      <c r="BD5262" s="28">
        <f t="shared" si="911"/>
        <v>0</v>
      </c>
    </row>
    <row r="5263" spans="37:56" x14ac:dyDescent="0.25">
      <c r="AK5263">
        <v>0</v>
      </c>
      <c r="AL5263" t="e">
        <f t="shared" si="904"/>
        <v>#N/A</v>
      </c>
      <c r="AM5263" t="e">
        <f t="shared" si="905"/>
        <v>#N/A</v>
      </c>
      <c r="AN5263" t="e">
        <f t="shared" si="906"/>
        <v>#N/A</v>
      </c>
      <c r="AO5263" s="261" t="e">
        <f t="shared" si="907"/>
        <v>#N/A</v>
      </c>
      <c r="AP5263" s="261" t="e">
        <f t="shared" si="908"/>
        <v>#N/A</v>
      </c>
      <c r="AQ5263" s="261" t="e">
        <f t="shared" si="909"/>
        <v>#N/A</v>
      </c>
      <c r="BB5263">
        <f t="shared" si="912"/>
        <v>0</v>
      </c>
      <c r="BC5263">
        <f t="shared" si="910"/>
        <v>0</v>
      </c>
      <c r="BD5263" s="28">
        <f t="shared" si="911"/>
        <v>0</v>
      </c>
    </row>
    <row r="5264" spans="37:56" x14ac:dyDescent="0.25">
      <c r="AK5264">
        <v>0</v>
      </c>
      <c r="AL5264" t="e">
        <f t="shared" si="904"/>
        <v>#N/A</v>
      </c>
      <c r="AM5264" t="e">
        <f t="shared" si="905"/>
        <v>#N/A</v>
      </c>
      <c r="AN5264" t="e">
        <f t="shared" si="906"/>
        <v>#N/A</v>
      </c>
      <c r="AO5264" s="261" t="e">
        <f t="shared" si="907"/>
        <v>#N/A</v>
      </c>
      <c r="AP5264" s="261" t="e">
        <f t="shared" si="908"/>
        <v>#N/A</v>
      </c>
      <c r="AQ5264" s="261" t="e">
        <f t="shared" si="909"/>
        <v>#N/A</v>
      </c>
      <c r="BB5264">
        <f t="shared" si="912"/>
        <v>0</v>
      </c>
      <c r="BC5264">
        <f t="shared" si="910"/>
        <v>0</v>
      </c>
      <c r="BD5264" s="28">
        <f t="shared" si="911"/>
        <v>0</v>
      </c>
    </row>
    <row r="5265" spans="37:56" x14ac:dyDescent="0.25">
      <c r="AK5265">
        <v>0</v>
      </c>
      <c r="AL5265" t="e">
        <f t="shared" si="904"/>
        <v>#N/A</v>
      </c>
      <c r="AM5265" t="e">
        <f t="shared" si="905"/>
        <v>#N/A</v>
      </c>
      <c r="AN5265" t="e">
        <f t="shared" si="906"/>
        <v>#N/A</v>
      </c>
      <c r="AO5265" s="261" t="e">
        <f t="shared" si="907"/>
        <v>#N/A</v>
      </c>
      <c r="AP5265" s="261" t="e">
        <f t="shared" si="908"/>
        <v>#N/A</v>
      </c>
      <c r="AQ5265" s="261" t="e">
        <f t="shared" si="909"/>
        <v>#N/A</v>
      </c>
      <c r="BB5265">
        <f t="shared" si="912"/>
        <v>0</v>
      </c>
      <c r="BC5265">
        <f t="shared" si="910"/>
        <v>0</v>
      </c>
      <c r="BD5265" s="28">
        <f t="shared" si="911"/>
        <v>0</v>
      </c>
    </row>
    <row r="5266" spans="37:56" x14ac:dyDescent="0.25">
      <c r="AK5266">
        <v>0</v>
      </c>
      <c r="AL5266" t="e">
        <f t="shared" si="904"/>
        <v>#N/A</v>
      </c>
      <c r="AM5266" t="e">
        <f t="shared" si="905"/>
        <v>#N/A</v>
      </c>
      <c r="AN5266" t="e">
        <f t="shared" si="906"/>
        <v>#N/A</v>
      </c>
      <c r="AO5266" s="261" t="e">
        <f t="shared" si="907"/>
        <v>#N/A</v>
      </c>
      <c r="AP5266" s="261" t="e">
        <f t="shared" si="908"/>
        <v>#N/A</v>
      </c>
      <c r="AQ5266" s="261" t="e">
        <f t="shared" si="909"/>
        <v>#N/A</v>
      </c>
      <c r="BB5266">
        <f t="shared" si="912"/>
        <v>0</v>
      </c>
      <c r="BC5266">
        <f t="shared" si="910"/>
        <v>0</v>
      </c>
      <c r="BD5266" s="28">
        <f t="shared" si="911"/>
        <v>0</v>
      </c>
    </row>
    <row r="5267" spans="37:56" x14ac:dyDescent="0.25">
      <c r="AK5267">
        <v>0</v>
      </c>
      <c r="AL5267" t="e">
        <f t="shared" si="904"/>
        <v>#N/A</v>
      </c>
      <c r="AM5267" t="e">
        <f t="shared" si="905"/>
        <v>#N/A</v>
      </c>
      <c r="AN5267" t="e">
        <f t="shared" si="906"/>
        <v>#N/A</v>
      </c>
      <c r="AO5267" s="261" t="e">
        <f t="shared" si="907"/>
        <v>#N/A</v>
      </c>
      <c r="AP5267" s="261" t="e">
        <f t="shared" si="908"/>
        <v>#N/A</v>
      </c>
      <c r="AQ5267" s="261" t="e">
        <f t="shared" si="909"/>
        <v>#N/A</v>
      </c>
      <c r="BB5267">
        <f t="shared" si="912"/>
        <v>0</v>
      </c>
      <c r="BC5267">
        <f t="shared" si="910"/>
        <v>0</v>
      </c>
      <c r="BD5267" s="28">
        <f t="shared" si="911"/>
        <v>0</v>
      </c>
    </row>
    <row r="5268" spans="37:56" x14ac:dyDescent="0.25">
      <c r="AK5268">
        <v>0</v>
      </c>
      <c r="AL5268" t="e">
        <f t="shared" si="904"/>
        <v>#N/A</v>
      </c>
      <c r="AM5268" t="e">
        <f t="shared" si="905"/>
        <v>#N/A</v>
      </c>
      <c r="AN5268" t="e">
        <f t="shared" si="906"/>
        <v>#N/A</v>
      </c>
      <c r="AO5268" s="261" t="e">
        <f t="shared" si="907"/>
        <v>#N/A</v>
      </c>
      <c r="AP5268" s="261" t="e">
        <f t="shared" si="908"/>
        <v>#N/A</v>
      </c>
      <c r="AQ5268" s="261" t="e">
        <f t="shared" si="909"/>
        <v>#N/A</v>
      </c>
      <c r="BB5268">
        <f t="shared" si="912"/>
        <v>0</v>
      </c>
      <c r="BC5268">
        <f t="shared" si="910"/>
        <v>0</v>
      </c>
      <c r="BD5268" s="28">
        <f t="shared" si="911"/>
        <v>0</v>
      </c>
    </row>
    <row r="5269" spans="37:56" x14ac:dyDescent="0.25">
      <c r="AK5269">
        <v>0</v>
      </c>
      <c r="AL5269" t="e">
        <f t="shared" si="904"/>
        <v>#N/A</v>
      </c>
      <c r="AM5269" t="e">
        <f t="shared" si="905"/>
        <v>#N/A</v>
      </c>
      <c r="AN5269" t="e">
        <f t="shared" si="906"/>
        <v>#N/A</v>
      </c>
      <c r="AO5269" s="261" t="e">
        <f t="shared" si="907"/>
        <v>#N/A</v>
      </c>
      <c r="AP5269" s="261" t="e">
        <f t="shared" si="908"/>
        <v>#N/A</v>
      </c>
      <c r="AQ5269" s="261" t="e">
        <f t="shared" si="909"/>
        <v>#N/A</v>
      </c>
      <c r="BB5269">
        <f t="shared" si="912"/>
        <v>0</v>
      </c>
      <c r="BC5269">
        <f t="shared" si="910"/>
        <v>0</v>
      </c>
      <c r="BD5269" s="28">
        <f t="shared" si="911"/>
        <v>0</v>
      </c>
    </row>
    <row r="5270" spans="37:56" x14ac:dyDescent="0.25">
      <c r="AK5270">
        <v>0</v>
      </c>
      <c r="AL5270" t="e">
        <f t="shared" si="904"/>
        <v>#N/A</v>
      </c>
      <c r="AM5270" t="e">
        <f t="shared" si="905"/>
        <v>#N/A</v>
      </c>
      <c r="AN5270" t="e">
        <f t="shared" si="906"/>
        <v>#N/A</v>
      </c>
      <c r="AO5270" s="261" t="e">
        <f t="shared" si="907"/>
        <v>#N/A</v>
      </c>
      <c r="AP5270" s="261" t="e">
        <f t="shared" si="908"/>
        <v>#N/A</v>
      </c>
      <c r="AQ5270" s="261" t="e">
        <f t="shared" si="909"/>
        <v>#N/A</v>
      </c>
      <c r="BB5270">
        <f t="shared" si="912"/>
        <v>0</v>
      </c>
      <c r="BC5270">
        <f t="shared" si="910"/>
        <v>0</v>
      </c>
      <c r="BD5270" s="28">
        <f t="shared" si="911"/>
        <v>0</v>
      </c>
    </row>
    <row r="5271" spans="37:56" x14ac:dyDescent="0.25">
      <c r="AK5271">
        <v>0</v>
      </c>
      <c r="AL5271" t="e">
        <f t="shared" si="904"/>
        <v>#N/A</v>
      </c>
      <c r="AM5271" t="e">
        <f t="shared" si="905"/>
        <v>#N/A</v>
      </c>
      <c r="AN5271" t="e">
        <f t="shared" si="906"/>
        <v>#N/A</v>
      </c>
      <c r="AO5271" s="261" t="e">
        <f t="shared" si="907"/>
        <v>#N/A</v>
      </c>
      <c r="AP5271" s="261" t="e">
        <f t="shared" si="908"/>
        <v>#N/A</v>
      </c>
      <c r="AQ5271" s="261" t="e">
        <f t="shared" si="909"/>
        <v>#N/A</v>
      </c>
      <c r="BB5271">
        <f t="shared" si="912"/>
        <v>0</v>
      </c>
      <c r="BC5271">
        <f t="shared" si="910"/>
        <v>0</v>
      </c>
      <c r="BD5271" s="28">
        <f t="shared" si="911"/>
        <v>0</v>
      </c>
    </row>
    <row r="5272" spans="37:56" x14ac:dyDescent="0.25">
      <c r="AK5272">
        <v>0</v>
      </c>
      <c r="AL5272" t="e">
        <f t="shared" si="904"/>
        <v>#N/A</v>
      </c>
      <c r="AM5272" t="e">
        <f t="shared" si="905"/>
        <v>#N/A</v>
      </c>
      <c r="AN5272" t="e">
        <f t="shared" si="906"/>
        <v>#N/A</v>
      </c>
      <c r="AO5272" s="261" t="e">
        <f t="shared" si="907"/>
        <v>#N/A</v>
      </c>
      <c r="AP5272" s="261" t="e">
        <f t="shared" si="908"/>
        <v>#N/A</v>
      </c>
      <c r="AQ5272" s="261" t="e">
        <f t="shared" si="909"/>
        <v>#N/A</v>
      </c>
      <c r="BB5272">
        <f t="shared" si="912"/>
        <v>0</v>
      </c>
      <c r="BC5272">
        <f t="shared" si="910"/>
        <v>0</v>
      </c>
      <c r="BD5272" s="28">
        <f t="shared" si="911"/>
        <v>0</v>
      </c>
    </row>
    <row r="5273" spans="37:56" x14ac:dyDescent="0.25">
      <c r="AK5273">
        <v>0</v>
      </c>
      <c r="AL5273" t="e">
        <f t="shared" si="904"/>
        <v>#N/A</v>
      </c>
      <c r="AM5273" t="e">
        <f t="shared" si="905"/>
        <v>#N/A</v>
      </c>
      <c r="AN5273" t="e">
        <f t="shared" si="906"/>
        <v>#N/A</v>
      </c>
      <c r="AO5273" s="261" t="e">
        <f t="shared" si="907"/>
        <v>#N/A</v>
      </c>
      <c r="AP5273" s="261" t="e">
        <f t="shared" si="908"/>
        <v>#N/A</v>
      </c>
      <c r="AQ5273" s="261" t="e">
        <f t="shared" si="909"/>
        <v>#N/A</v>
      </c>
      <c r="BB5273">
        <f t="shared" si="912"/>
        <v>0</v>
      </c>
      <c r="BC5273">
        <f t="shared" si="910"/>
        <v>0</v>
      </c>
      <c r="BD5273" s="28">
        <f t="shared" si="911"/>
        <v>0</v>
      </c>
    </row>
    <row r="5274" spans="37:56" x14ac:dyDescent="0.25">
      <c r="AK5274">
        <v>0</v>
      </c>
      <c r="AL5274" t="e">
        <f t="shared" si="904"/>
        <v>#N/A</v>
      </c>
      <c r="AM5274" t="e">
        <f t="shared" si="905"/>
        <v>#N/A</v>
      </c>
      <c r="AN5274" t="e">
        <f t="shared" si="906"/>
        <v>#N/A</v>
      </c>
      <c r="AO5274" s="261" t="e">
        <f t="shared" si="907"/>
        <v>#N/A</v>
      </c>
      <c r="AP5274" s="261" t="e">
        <f t="shared" si="908"/>
        <v>#N/A</v>
      </c>
      <c r="AQ5274" s="261" t="e">
        <f t="shared" si="909"/>
        <v>#N/A</v>
      </c>
      <c r="BB5274">
        <f t="shared" si="912"/>
        <v>0</v>
      </c>
      <c r="BC5274">
        <f t="shared" si="910"/>
        <v>0</v>
      </c>
      <c r="BD5274" s="28">
        <f t="shared" si="911"/>
        <v>0</v>
      </c>
    </row>
    <row r="5275" spans="37:56" x14ac:dyDescent="0.25">
      <c r="AK5275">
        <v>0</v>
      </c>
      <c r="AL5275" t="e">
        <f t="shared" si="904"/>
        <v>#N/A</v>
      </c>
      <c r="AM5275" t="e">
        <f t="shared" si="905"/>
        <v>#N/A</v>
      </c>
      <c r="AN5275" t="e">
        <f t="shared" si="906"/>
        <v>#N/A</v>
      </c>
      <c r="AO5275" s="261" t="e">
        <f t="shared" si="907"/>
        <v>#N/A</v>
      </c>
      <c r="AP5275" s="261" t="e">
        <f t="shared" si="908"/>
        <v>#N/A</v>
      </c>
      <c r="AQ5275" s="261" t="e">
        <f t="shared" si="909"/>
        <v>#N/A</v>
      </c>
      <c r="BB5275">
        <f t="shared" si="912"/>
        <v>0</v>
      </c>
      <c r="BC5275">
        <f t="shared" si="910"/>
        <v>0</v>
      </c>
      <c r="BD5275" s="28">
        <f t="shared" si="911"/>
        <v>0</v>
      </c>
    </row>
    <row r="5276" spans="37:56" x14ac:dyDescent="0.25">
      <c r="AK5276">
        <v>0</v>
      </c>
      <c r="AL5276" t="e">
        <f t="shared" si="904"/>
        <v>#N/A</v>
      </c>
      <c r="AM5276" t="e">
        <f t="shared" si="905"/>
        <v>#N/A</v>
      </c>
      <c r="AN5276" t="e">
        <f t="shared" si="906"/>
        <v>#N/A</v>
      </c>
      <c r="AO5276" s="261" t="e">
        <f t="shared" si="907"/>
        <v>#N/A</v>
      </c>
      <c r="AP5276" s="261" t="e">
        <f t="shared" si="908"/>
        <v>#N/A</v>
      </c>
      <c r="AQ5276" s="261" t="e">
        <f t="shared" si="909"/>
        <v>#N/A</v>
      </c>
      <c r="BB5276">
        <f t="shared" si="912"/>
        <v>0</v>
      </c>
      <c r="BC5276">
        <f t="shared" si="910"/>
        <v>0</v>
      </c>
      <c r="BD5276" s="28">
        <f t="shared" si="911"/>
        <v>0</v>
      </c>
    </row>
    <row r="5277" spans="37:56" x14ac:dyDescent="0.25">
      <c r="AK5277">
        <v>0</v>
      </c>
      <c r="AL5277" t="e">
        <f t="shared" si="904"/>
        <v>#N/A</v>
      </c>
      <c r="AM5277" t="e">
        <f t="shared" si="905"/>
        <v>#N/A</v>
      </c>
      <c r="AN5277" t="e">
        <f t="shared" si="906"/>
        <v>#N/A</v>
      </c>
      <c r="AO5277" s="261" t="e">
        <f t="shared" si="907"/>
        <v>#N/A</v>
      </c>
      <c r="AP5277" s="261" t="e">
        <f t="shared" si="908"/>
        <v>#N/A</v>
      </c>
      <c r="AQ5277" s="261" t="e">
        <f t="shared" si="909"/>
        <v>#N/A</v>
      </c>
      <c r="BB5277">
        <f t="shared" si="912"/>
        <v>0</v>
      </c>
      <c r="BC5277">
        <f t="shared" si="910"/>
        <v>0</v>
      </c>
      <c r="BD5277" s="28">
        <f t="shared" si="911"/>
        <v>0</v>
      </c>
    </row>
    <row r="5278" spans="37:56" x14ac:dyDescent="0.25">
      <c r="AK5278">
        <v>0</v>
      </c>
      <c r="AL5278" t="e">
        <f t="shared" si="904"/>
        <v>#N/A</v>
      </c>
      <c r="AM5278" t="e">
        <f t="shared" si="905"/>
        <v>#N/A</v>
      </c>
      <c r="AN5278" t="e">
        <f t="shared" si="906"/>
        <v>#N/A</v>
      </c>
      <c r="AO5278" s="261" t="e">
        <f t="shared" si="907"/>
        <v>#N/A</v>
      </c>
      <c r="AP5278" s="261" t="e">
        <f t="shared" si="908"/>
        <v>#N/A</v>
      </c>
      <c r="AQ5278" s="261" t="e">
        <f t="shared" si="909"/>
        <v>#N/A</v>
      </c>
      <c r="BB5278">
        <f t="shared" si="912"/>
        <v>0</v>
      </c>
      <c r="BC5278">
        <f t="shared" si="910"/>
        <v>0</v>
      </c>
      <c r="BD5278" s="28">
        <f t="shared" si="911"/>
        <v>0</v>
      </c>
    </row>
    <row r="5279" spans="37:56" x14ac:dyDescent="0.25">
      <c r="AK5279">
        <v>0</v>
      </c>
      <c r="AL5279" t="e">
        <f t="shared" si="904"/>
        <v>#N/A</v>
      </c>
      <c r="AM5279" t="e">
        <f t="shared" si="905"/>
        <v>#N/A</v>
      </c>
      <c r="AN5279" t="e">
        <f t="shared" si="906"/>
        <v>#N/A</v>
      </c>
      <c r="AO5279" s="261" t="e">
        <f t="shared" si="907"/>
        <v>#N/A</v>
      </c>
      <c r="AP5279" s="261" t="e">
        <f t="shared" si="908"/>
        <v>#N/A</v>
      </c>
      <c r="AQ5279" s="261" t="e">
        <f t="shared" si="909"/>
        <v>#N/A</v>
      </c>
      <c r="BB5279">
        <f t="shared" si="912"/>
        <v>0</v>
      </c>
      <c r="BC5279">
        <f t="shared" si="910"/>
        <v>0</v>
      </c>
      <c r="BD5279" s="28">
        <f t="shared" si="911"/>
        <v>0</v>
      </c>
    </row>
    <row r="5280" spans="37:56" x14ac:dyDescent="0.25">
      <c r="AK5280">
        <v>0</v>
      </c>
      <c r="AL5280" t="e">
        <f t="shared" si="904"/>
        <v>#N/A</v>
      </c>
      <c r="AM5280" t="e">
        <f t="shared" si="905"/>
        <v>#N/A</v>
      </c>
      <c r="AN5280" t="e">
        <f t="shared" si="906"/>
        <v>#N/A</v>
      </c>
      <c r="AO5280" s="261" t="e">
        <f t="shared" si="907"/>
        <v>#N/A</v>
      </c>
      <c r="AP5280" s="261" t="e">
        <f t="shared" si="908"/>
        <v>#N/A</v>
      </c>
      <c r="AQ5280" s="261" t="e">
        <f t="shared" si="909"/>
        <v>#N/A</v>
      </c>
      <c r="BB5280">
        <f t="shared" si="912"/>
        <v>0</v>
      </c>
      <c r="BC5280">
        <f t="shared" si="910"/>
        <v>0</v>
      </c>
      <c r="BD5280" s="28">
        <f t="shared" si="911"/>
        <v>0</v>
      </c>
    </row>
    <row r="5281" spans="37:56" x14ac:dyDescent="0.25">
      <c r="AK5281">
        <v>0</v>
      </c>
      <c r="AL5281" t="e">
        <f t="shared" si="904"/>
        <v>#N/A</v>
      </c>
      <c r="AM5281" t="e">
        <f t="shared" si="905"/>
        <v>#N/A</v>
      </c>
      <c r="AN5281" t="e">
        <f t="shared" si="906"/>
        <v>#N/A</v>
      </c>
      <c r="AO5281" s="261" t="e">
        <f t="shared" si="907"/>
        <v>#N/A</v>
      </c>
      <c r="AP5281" s="261" t="e">
        <f t="shared" si="908"/>
        <v>#N/A</v>
      </c>
      <c r="AQ5281" s="261" t="e">
        <f t="shared" si="909"/>
        <v>#N/A</v>
      </c>
      <c r="BB5281">
        <f t="shared" si="912"/>
        <v>0</v>
      </c>
      <c r="BC5281">
        <f t="shared" si="910"/>
        <v>0</v>
      </c>
      <c r="BD5281" s="28">
        <f t="shared" si="911"/>
        <v>0</v>
      </c>
    </row>
    <row r="5282" spans="37:56" x14ac:dyDescent="0.25">
      <c r="AK5282">
        <v>0</v>
      </c>
      <c r="AL5282" t="e">
        <f t="shared" si="904"/>
        <v>#N/A</v>
      </c>
      <c r="AM5282" t="e">
        <f t="shared" si="905"/>
        <v>#N/A</v>
      </c>
      <c r="AN5282" t="e">
        <f t="shared" si="906"/>
        <v>#N/A</v>
      </c>
      <c r="AO5282" s="261" t="e">
        <f t="shared" si="907"/>
        <v>#N/A</v>
      </c>
      <c r="AP5282" s="261" t="e">
        <f t="shared" si="908"/>
        <v>#N/A</v>
      </c>
      <c r="AQ5282" s="261" t="e">
        <f t="shared" si="909"/>
        <v>#N/A</v>
      </c>
      <c r="BB5282">
        <f t="shared" si="912"/>
        <v>0</v>
      </c>
      <c r="BC5282">
        <f t="shared" si="910"/>
        <v>0</v>
      </c>
      <c r="BD5282" s="28">
        <f t="shared" si="911"/>
        <v>0</v>
      </c>
    </row>
    <row r="5283" spans="37:56" x14ac:dyDescent="0.25">
      <c r="AK5283">
        <v>0</v>
      </c>
      <c r="AL5283" t="e">
        <f t="shared" si="904"/>
        <v>#N/A</v>
      </c>
      <c r="AM5283" t="e">
        <f t="shared" si="905"/>
        <v>#N/A</v>
      </c>
      <c r="AN5283" t="e">
        <f t="shared" si="906"/>
        <v>#N/A</v>
      </c>
      <c r="AO5283" s="261" t="e">
        <f t="shared" si="907"/>
        <v>#N/A</v>
      </c>
      <c r="AP5283" s="261" t="e">
        <f t="shared" si="908"/>
        <v>#N/A</v>
      </c>
      <c r="AQ5283" s="261" t="e">
        <f t="shared" si="909"/>
        <v>#N/A</v>
      </c>
      <c r="BB5283">
        <f t="shared" si="912"/>
        <v>0</v>
      </c>
      <c r="BC5283">
        <f t="shared" si="910"/>
        <v>0</v>
      </c>
      <c r="BD5283" s="28">
        <f t="shared" si="911"/>
        <v>0</v>
      </c>
    </row>
    <row r="5284" spans="37:56" x14ac:dyDescent="0.25">
      <c r="AK5284">
        <v>0</v>
      </c>
      <c r="AL5284" t="e">
        <f t="shared" si="904"/>
        <v>#N/A</v>
      </c>
      <c r="AM5284" t="e">
        <f t="shared" si="905"/>
        <v>#N/A</v>
      </c>
      <c r="AN5284" t="e">
        <f t="shared" si="906"/>
        <v>#N/A</v>
      </c>
      <c r="AO5284" s="261" t="e">
        <f t="shared" si="907"/>
        <v>#N/A</v>
      </c>
      <c r="AP5284" s="261" t="e">
        <f t="shared" si="908"/>
        <v>#N/A</v>
      </c>
      <c r="AQ5284" s="261" t="e">
        <f t="shared" si="909"/>
        <v>#N/A</v>
      </c>
      <c r="BB5284">
        <f t="shared" si="912"/>
        <v>0</v>
      </c>
      <c r="BC5284">
        <f t="shared" si="910"/>
        <v>0</v>
      </c>
      <c r="BD5284" s="28">
        <f t="shared" si="911"/>
        <v>0</v>
      </c>
    </row>
    <row r="5285" spans="37:56" x14ac:dyDescent="0.25">
      <c r="AK5285">
        <v>0</v>
      </c>
      <c r="AL5285" t="e">
        <f t="shared" si="904"/>
        <v>#N/A</v>
      </c>
      <c r="AM5285" t="e">
        <f t="shared" si="905"/>
        <v>#N/A</v>
      </c>
      <c r="AN5285" t="e">
        <f t="shared" si="906"/>
        <v>#N/A</v>
      </c>
      <c r="AO5285" s="261" t="e">
        <f t="shared" si="907"/>
        <v>#N/A</v>
      </c>
      <c r="AP5285" s="261" t="e">
        <f t="shared" si="908"/>
        <v>#N/A</v>
      </c>
      <c r="AQ5285" s="261" t="e">
        <f t="shared" si="909"/>
        <v>#N/A</v>
      </c>
      <c r="BB5285">
        <f t="shared" si="912"/>
        <v>0</v>
      </c>
      <c r="BC5285">
        <f t="shared" si="910"/>
        <v>0</v>
      </c>
      <c r="BD5285" s="28">
        <f t="shared" si="911"/>
        <v>0</v>
      </c>
    </row>
    <row r="5286" spans="37:56" x14ac:dyDescent="0.25">
      <c r="AK5286">
        <v>0</v>
      </c>
      <c r="AL5286" t="e">
        <f t="shared" si="904"/>
        <v>#N/A</v>
      </c>
      <c r="AM5286" t="e">
        <f t="shared" si="905"/>
        <v>#N/A</v>
      </c>
      <c r="AN5286" t="e">
        <f t="shared" si="906"/>
        <v>#N/A</v>
      </c>
      <c r="AO5286" s="261" t="e">
        <f t="shared" si="907"/>
        <v>#N/A</v>
      </c>
      <c r="AP5286" s="261" t="e">
        <f t="shared" si="908"/>
        <v>#N/A</v>
      </c>
      <c r="AQ5286" s="261" t="e">
        <f t="shared" si="909"/>
        <v>#N/A</v>
      </c>
      <c r="BB5286">
        <f t="shared" si="912"/>
        <v>0</v>
      </c>
      <c r="BC5286">
        <f t="shared" si="910"/>
        <v>0</v>
      </c>
      <c r="BD5286" s="28">
        <f t="shared" si="911"/>
        <v>0</v>
      </c>
    </row>
    <row r="5287" spans="37:56" x14ac:dyDescent="0.25">
      <c r="AK5287">
        <v>0</v>
      </c>
      <c r="AL5287" t="e">
        <f t="shared" si="904"/>
        <v>#N/A</v>
      </c>
      <c r="AM5287" t="e">
        <f t="shared" si="905"/>
        <v>#N/A</v>
      </c>
      <c r="AN5287" t="e">
        <f t="shared" si="906"/>
        <v>#N/A</v>
      </c>
      <c r="AO5287" s="261" t="e">
        <f t="shared" si="907"/>
        <v>#N/A</v>
      </c>
      <c r="AP5287" s="261" t="e">
        <f t="shared" si="908"/>
        <v>#N/A</v>
      </c>
      <c r="AQ5287" s="261" t="e">
        <f t="shared" si="909"/>
        <v>#N/A</v>
      </c>
      <c r="BB5287">
        <f t="shared" si="912"/>
        <v>0</v>
      </c>
      <c r="BC5287">
        <f t="shared" si="910"/>
        <v>0</v>
      </c>
      <c r="BD5287" s="28">
        <f t="shared" si="911"/>
        <v>0</v>
      </c>
    </row>
    <row r="5288" spans="37:56" x14ac:dyDescent="0.25">
      <c r="AK5288">
        <v>0</v>
      </c>
      <c r="AL5288" t="e">
        <f t="shared" si="904"/>
        <v>#N/A</v>
      </c>
      <c r="AM5288" t="e">
        <f t="shared" si="905"/>
        <v>#N/A</v>
      </c>
      <c r="AN5288" t="e">
        <f t="shared" si="906"/>
        <v>#N/A</v>
      </c>
      <c r="AO5288" s="261" t="e">
        <f t="shared" si="907"/>
        <v>#N/A</v>
      </c>
      <c r="AP5288" s="261" t="e">
        <f t="shared" si="908"/>
        <v>#N/A</v>
      </c>
      <c r="AQ5288" s="261" t="e">
        <f t="shared" si="909"/>
        <v>#N/A</v>
      </c>
      <c r="BB5288">
        <f t="shared" si="912"/>
        <v>0</v>
      </c>
      <c r="BC5288">
        <f t="shared" si="910"/>
        <v>0</v>
      </c>
      <c r="BD5288" s="28">
        <f t="shared" si="911"/>
        <v>0</v>
      </c>
    </row>
    <row r="5289" spans="37:56" x14ac:dyDescent="0.25">
      <c r="AK5289">
        <v>0</v>
      </c>
      <c r="AL5289" t="e">
        <f t="shared" si="904"/>
        <v>#N/A</v>
      </c>
      <c r="AM5289" t="e">
        <f t="shared" si="905"/>
        <v>#N/A</v>
      </c>
      <c r="AN5289" t="e">
        <f t="shared" si="906"/>
        <v>#N/A</v>
      </c>
      <c r="AO5289" s="261" t="e">
        <f t="shared" si="907"/>
        <v>#N/A</v>
      </c>
      <c r="AP5289" s="261" t="e">
        <f t="shared" si="908"/>
        <v>#N/A</v>
      </c>
      <c r="AQ5289" s="261" t="e">
        <f t="shared" si="909"/>
        <v>#N/A</v>
      </c>
      <c r="BB5289">
        <f t="shared" si="912"/>
        <v>0</v>
      </c>
      <c r="BC5289">
        <f t="shared" si="910"/>
        <v>0</v>
      </c>
      <c r="BD5289" s="28">
        <f t="shared" si="911"/>
        <v>0</v>
      </c>
    </row>
    <row r="5290" spans="37:56" x14ac:dyDescent="0.25">
      <c r="AK5290">
        <v>0</v>
      </c>
      <c r="AL5290" t="e">
        <f t="shared" si="904"/>
        <v>#N/A</v>
      </c>
      <c r="AM5290" t="e">
        <f t="shared" si="905"/>
        <v>#N/A</v>
      </c>
      <c r="AN5290" t="e">
        <f t="shared" si="906"/>
        <v>#N/A</v>
      </c>
      <c r="AO5290" s="261" t="e">
        <f t="shared" si="907"/>
        <v>#N/A</v>
      </c>
      <c r="AP5290" s="261" t="e">
        <f t="shared" si="908"/>
        <v>#N/A</v>
      </c>
      <c r="AQ5290" s="261" t="e">
        <f t="shared" si="909"/>
        <v>#N/A</v>
      </c>
      <c r="BB5290">
        <f t="shared" si="912"/>
        <v>0</v>
      </c>
      <c r="BC5290">
        <f t="shared" si="910"/>
        <v>0</v>
      </c>
      <c r="BD5290" s="28">
        <f t="shared" si="911"/>
        <v>0</v>
      </c>
    </row>
    <row r="5291" spans="37:56" x14ac:dyDescent="0.25">
      <c r="AK5291">
        <v>0</v>
      </c>
      <c r="AL5291" t="e">
        <f t="shared" si="904"/>
        <v>#N/A</v>
      </c>
      <c r="AM5291" t="e">
        <f t="shared" si="905"/>
        <v>#N/A</v>
      </c>
      <c r="AN5291" t="e">
        <f t="shared" si="906"/>
        <v>#N/A</v>
      </c>
      <c r="AO5291" s="261" t="e">
        <f t="shared" si="907"/>
        <v>#N/A</v>
      </c>
      <c r="AP5291" s="261" t="e">
        <f t="shared" si="908"/>
        <v>#N/A</v>
      </c>
      <c r="AQ5291" s="261" t="e">
        <f t="shared" si="909"/>
        <v>#N/A</v>
      </c>
      <c r="BB5291">
        <f t="shared" si="912"/>
        <v>0</v>
      </c>
      <c r="BC5291">
        <f t="shared" si="910"/>
        <v>0</v>
      </c>
      <c r="BD5291" s="28">
        <f t="shared" si="911"/>
        <v>0</v>
      </c>
    </row>
    <row r="5292" spans="37:56" x14ac:dyDescent="0.25">
      <c r="AK5292">
        <v>0</v>
      </c>
      <c r="AL5292" t="e">
        <f t="shared" si="904"/>
        <v>#N/A</v>
      </c>
      <c r="AM5292" t="e">
        <f t="shared" si="905"/>
        <v>#N/A</v>
      </c>
      <c r="AN5292" t="e">
        <f t="shared" si="906"/>
        <v>#N/A</v>
      </c>
      <c r="AO5292" s="261" t="e">
        <f t="shared" si="907"/>
        <v>#N/A</v>
      </c>
      <c r="AP5292" s="261" t="e">
        <f t="shared" si="908"/>
        <v>#N/A</v>
      </c>
      <c r="AQ5292" s="261" t="e">
        <f t="shared" si="909"/>
        <v>#N/A</v>
      </c>
      <c r="BB5292">
        <f t="shared" si="912"/>
        <v>0</v>
      </c>
      <c r="BC5292">
        <f t="shared" si="910"/>
        <v>0</v>
      </c>
      <c r="BD5292" s="28">
        <f t="shared" si="911"/>
        <v>0</v>
      </c>
    </row>
    <row r="5293" spans="37:56" x14ac:dyDescent="0.25">
      <c r="AK5293">
        <v>0</v>
      </c>
      <c r="AL5293" t="e">
        <f t="shared" si="904"/>
        <v>#N/A</v>
      </c>
      <c r="AM5293" t="e">
        <f t="shared" si="905"/>
        <v>#N/A</v>
      </c>
      <c r="AN5293" t="e">
        <f t="shared" si="906"/>
        <v>#N/A</v>
      </c>
      <c r="AO5293" s="261" t="e">
        <f t="shared" si="907"/>
        <v>#N/A</v>
      </c>
      <c r="AP5293" s="261" t="e">
        <f t="shared" si="908"/>
        <v>#N/A</v>
      </c>
      <c r="AQ5293" s="261" t="e">
        <f t="shared" si="909"/>
        <v>#N/A</v>
      </c>
      <c r="BB5293">
        <f t="shared" si="912"/>
        <v>0</v>
      </c>
      <c r="BC5293">
        <f t="shared" si="910"/>
        <v>0</v>
      </c>
      <c r="BD5293" s="28">
        <f t="shared" si="911"/>
        <v>0</v>
      </c>
    </row>
    <row r="5294" spans="37:56" x14ac:dyDescent="0.25">
      <c r="AK5294">
        <v>0</v>
      </c>
      <c r="AL5294" t="e">
        <f t="shared" si="904"/>
        <v>#N/A</v>
      </c>
      <c r="AM5294" t="e">
        <f t="shared" si="905"/>
        <v>#N/A</v>
      </c>
      <c r="AN5294" t="e">
        <f t="shared" si="906"/>
        <v>#N/A</v>
      </c>
      <c r="AO5294" s="261" t="e">
        <f t="shared" si="907"/>
        <v>#N/A</v>
      </c>
      <c r="AP5294" s="261" t="e">
        <f t="shared" si="908"/>
        <v>#N/A</v>
      </c>
      <c r="AQ5294" s="261" t="e">
        <f t="shared" si="909"/>
        <v>#N/A</v>
      </c>
      <c r="BB5294">
        <f t="shared" si="912"/>
        <v>0</v>
      </c>
      <c r="BC5294">
        <f t="shared" si="910"/>
        <v>0</v>
      </c>
      <c r="BD5294" s="28">
        <f t="shared" si="911"/>
        <v>0</v>
      </c>
    </row>
    <row r="5295" spans="37:56" x14ac:dyDescent="0.25">
      <c r="AK5295">
        <v>0</v>
      </c>
      <c r="AL5295" t="e">
        <f t="shared" si="904"/>
        <v>#N/A</v>
      </c>
      <c r="AM5295" t="e">
        <f t="shared" si="905"/>
        <v>#N/A</v>
      </c>
      <c r="AN5295" t="e">
        <f t="shared" si="906"/>
        <v>#N/A</v>
      </c>
      <c r="AO5295" s="261" t="e">
        <f t="shared" si="907"/>
        <v>#N/A</v>
      </c>
      <c r="AP5295" s="261" t="e">
        <f t="shared" si="908"/>
        <v>#N/A</v>
      </c>
      <c r="AQ5295" s="261" t="e">
        <f t="shared" si="909"/>
        <v>#N/A</v>
      </c>
      <c r="BB5295">
        <f t="shared" si="912"/>
        <v>0</v>
      </c>
      <c r="BC5295">
        <f t="shared" si="910"/>
        <v>0</v>
      </c>
      <c r="BD5295" s="28">
        <f t="shared" si="911"/>
        <v>0</v>
      </c>
    </row>
    <row r="5296" spans="37:56" x14ac:dyDescent="0.25">
      <c r="AK5296">
        <v>0</v>
      </c>
      <c r="AL5296" t="e">
        <f t="shared" si="904"/>
        <v>#N/A</v>
      </c>
      <c r="AM5296" t="e">
        <f t="shared" si="905"/>
        <v>#N/A</v>
      </c>
      <c r="AN5296" t="e">
        <f t="shared" si="906"/>
        <v>#N/A</v>
      </c>
      <c r="AO5296" s="261" t="e">
        <f t="shared" si="907"/>
        <v>#N/A</v>
      </c>
      <c r="AP5296" s="261" t="e">
        <f t="shared" si="908"/>
        <v>#N/A</v>
      </c>
      <c r="AQ5296" s="261" t="e">
        <f t="shared" si="909"/>
        <v>#N/A</v>
      </c>
      <c r="BB5296">
        <f t="shared" si="912"/>
        <v>0</v>
      </c>
      <c r="BC5296">
        <f t="shared" si="910"/>
        <v>0</v>
      </c>
      <c r="BD5296" s="28">
        <f t="shared" si="911"/>
        <v>0</v>
      </c>
    </row>
    <row r="5297" spans="37:56" x14ac:dyDescent="0.25">
      <c r="AK5297">
        <v>0</v>
      </c>
      <c r="AL5297" t="e">
        <f t="shared" si="904"/>
        <v>#N/A</v>
      </c>
      <c r="AM5297" t="e">
        <f t="shared" si="905"/>
        <v>#N/A</v>
      </c>
      <c r="AN5297" t="e">
        <f t="shared" si="906"/>
        <v>#N/A</v>
      </c>
      <c r="AO5297" s="261" t="e">
        <f t="shared" si="907"/>
        <v>#N/A</v>
      </c>
      <c r="AP5297" s="261" t="e">
        <f t="shared" si="908"/>
        <v>#N/A</v>
      </c>
      <c r="AQ5297" s="261" t="e">
        <f t="shared" si="909"/>
        <v>#N/A</v>
      </c>
      <c r="BB5297">
        <f t="shared" si="912"/>
        <v>0</v>
      </c>
      <c r="BC5297">
        <f t="shared" si="910"/>
        <v>0</v>
      </c>
      <c r="BD5297" s="28">
        <f t="shared" si="911"/>
        <v>0</v>
      </c>
    </row>
    <row r="5298" spans="37:56" x14ac:dyDescent="0.25">
      <c r="AK5298">
        <v>0</v>
      </c>
      <c r="AL5298" t="e">
        <f t="shared" si="904"/>
        <v>#N/A</v>
      </c>
      <c r="AM5298" t="e">
        <f t="shared" si="905"/>
        <v>#N/A</v>
      </c>
      <c r="AN5298" t="e">
        <f t="shared" si="906"/>
        <v>#N/A</v>
      </c>
      <c r="AO5298" s="261" t="e">
        <f t="shared" si="907"/>
        <v>#N/A</v>
      </c>
      <c r="AP5298" s="261" t="e">
        <f t="shared" si="908"/>
        <v>#N/A</v>
      </c>
      <c r="AQ5298" s="261" t="e">
        <f t="shared" si="909"/>
        <v>#N/A</v>
      </c>
      <c r="BB5298">
        <f t="shared" si="912"/>
        <v>0</v>
      </c>
      <c r="BC5298">
        <f t="shared" si="910"/>
        <v>0</v>
      </c>
      <c r="BD5298" s="28">
        <f t="shared" si="911"/>
        <v>0</v>
      </c>
    </row>
    <row r="5299" spans="37:56" x14ac:dyDescent="0.25">
      <c r="AK5299">
        <v>0</v>
      </c>
      <c r="AL5299" t="e">
        <f t="shared" si="904"/>
        <v>#N/A</v>
      </c>
      <c r="AM5299" t="e">
        <f t="shared" si="905"/>
        <v>#N/A</v>
      </c>
      <c r="AN5299" t="e">
        <f t="shared" si="906"/>
        <v>#N/A</v>
      </c>
      <c r="AO5299" s="261" t="e">
        <f t="shared" si="907"/>
        <v>#N/A</v>
      </c>
      <c r="AP5299" s="261" t="e">
        <f t="shared" si="908"/>
        <v>#N/A</v>
      </c>
      <c r="AQ5299" s="261" t="e">
        <f t="shared" si="909"/>
        <v>#N/A</v>
      </c>
      <c r="BB5299">
        <f t="shared" si="912"/>
        <v>0</v>
      </c>
      <c r="BC5299">
        <f t="shared" si="910"/>
        <v>0</v>
      </c>
      <c r="BD5299" s="28">
        <f t="shared" si="911"/>
        <v>0</v>
      </c>
    </row>
    <row r="5300" spans="37:56" x14ac:dyDescent="0.25">
      <c r="AK5300">
        <v>0</v>
      </c>
      <c r="AL5300" t="e">
        <f t="shared" si="904"/>
        <v>#N/A</v>
      </c>
      <c r="AM5300" t="e">
        <f t="shared" si="905"/>
        <v>#N/A</v>
      </c>
      <c r="AN5300" t="e">
        <f t="shared" si="906"/>
        <v>#N/A</v>
      </c>
      <c r="AO5300" s="261" t="e">
        <f t="shared" si="907"/>
        <v>#N/A</v>
      </c>
      <c r="AP5300" s="261" t="e">
        <f t="shared" si="908"/>
        <v>#N/A</v>
      </c>
      <c r="AQ5300" s="261" t="e">
        <f t="shared" si="909"/>
        <v>#N/A</v>
      </c>
      <c r="BB5300">
        <f t="shared" si="912"/>
        <v>0</v>
      </c>
      <c r="BC5300">
        <f t="shared" si="910"/>
        <v>0</v>
      </c>
      <c r="BD5300" s="28">
        <f t="shared" si="911"/>
        <v>0</v>
      </c>
    </row>
    <row r="5301" spans="37:56" x14ac:dyDescent="0.25">
      <c r="AK5301">
        <v>0</v>
      </c>
      <c r="AL5301" t="e">
        <f t="shared" si="904"/>
        <v>#N/A</v>
      </c>
      <c r="AM5301" t="e">
        <f t="shared" si="905"/>
        <v>#N/A</v>
      </c>
      <c r="AN5301" t="e">
        <f t="shared" si="906"/>
        <v>#N/A</v>
      </c>
      <c r="AO5301" s="261" t="e">
        <f t="shared" si="907"/>
        <v>#N/A</v>
      </c>
      <c r="AP5301" s="261" t="e">
        <f t="shared" si="908"/>
        <v>#N/A</v>
      </c>
      <c r="AQ5301" s="261" t="e">
        <f t="shared" si="909"/>
        <v>#N/A</v>
      </c>
      <c r="BB5301">
        <f t="shared" si="912"/>
        <v>0</v>
      </c>
      <c r="BC5301">
        <f t="shared" si="910"/>
        <v>0</v>
      </c>
      <c r="BD5301" s="28">
        <f t="shared" si="911"/>
        <v>0</v>
      </c>
    </row>
    <row r="5302" spans="37:56" x14ac:dyDescent="0.25">
      <c r="AK5302">
        <v>0</v>
      </c>
      <c r="AL5302" t="e">
        <f t="shared" si="904"/>
        <v>#N/A</v>
      </c>
      <c r="AM5302" t="e">
        <f t="shared" si="905"/>
        <v>#N/A</v>
      </c>
      <c r="AN5302" t="e">
        <f t="shared" si="906"/>
        <v>#N/A</v>
      </c>
      <c r="AO5302" s="261" t="e">
        <f t="shared" si="907"/>
        <v>#N/A</v>
      </c>
      <c r="AP5302" s="261" t="e">
        <f t="shared" si="908"/>
        <v>#N/A</v>
      </c>
      <c r="AQ5302" s="261" t="e">
        <f t="shared" si="909"/>
        <v>#N/A</v>
      </c>
      <c r="BB5302">
        <f t="shared" si="912"/>
        <v>0</v>
      </c>
      <c r="BC5302">
        <f t="shared" si="910"/>
        <v>0</v>
      </c>
      <c r="BD5302" s="28">
        <f t="shared" si="911"/>
        <v>0</v>
      </c>
    </row>
    <row r="5303" spans="37:56" x14ac:dyDescent="0.25">
      <c r="AK5303">
        <v>0</v>
      </c>
      <c r="AL5303" t="e">
        <f t="shared" si="904"/>
        <v>#N/A</v>
      </c>
      <c r="AM5303" t="e">
        <f t="shared" si="905"/>
        <v>#N/A</v>
      </c>
      <c r="AN5303" t="e">
        <f t="shared" si="906"/>
        <v>#N/A</v>
      </c>
      <c r="AO5303" s="261" t="e">
        <f t="shared" si="907"/>
        <v>#N/A</v>
      </c>
      <c r="AP5303" s="261" t="e">
        <f t="shared" si="908"/>
        <v>#N/A</v>
      </c>
      <c r="AQ5303" s="261" t="e">
        <f t="shared" si="909"/>
        <v>#N/A</v>
      </c>
      <c r="BB5303">
        <f t="shared" si="912"/>
        <v>0</v>
      </c>
      <c r="BC5303">
        <f t="shared" si="910"/>
        <v>0</v>
      </c>
      <c r="BD5303" s="28">
        <f t="shared" si="911"/>
        <v>0</v>
      </c>
    </row>
    <row r="5304" spans="37:56" x14ac:dyDescent="0.25">
      <c r="AK5304">
        <v>0</v>
      </c>
      <c r="AL5304" t="e">
        <f t="shared" si="904"/>
        <v>#N/A</v>
      </c>
      <c r="AM5304" t="e">
        <f t="shared" si="905"/>
        <v>#N/A</v>
      </c>
      <c r="AN5304" t="e">
        <f t="shared" si="906"/>
        <v>#N/A</v>
      </c>
      <c r="AO5304" s="261" t="e">
        <f t="shared" si="907"/>
        <v>#N/A</v>
      </c>
      <c r="AP5304" s="261" t="e">
        <f t="shared" si="908"/>
        <v>#N/A</v>
      </c>
      <c r="AQ5304" s="261" t="e">
        <f t="shared" si="909"/>
        <v>#N/A</v>
      </c>
      <c r="BB5304">
        <f t="shared" si="912"/>
        <v>0</v>
      </c>
      <c r="BC5304">
        <f t="shared" si="910"/>
        <v>0</v>
      </c>
      <c r="BD5304" s="28">
        <f t="shared" si="911"/>
        <v>0</v>
      </c>
    </row>
    <row r="5305" spans="37:56" x14ac:dyDescent="0.25">
      <c r="AK5305">
        <v>0</v>
      </c>
      <c r="AL5305" t="e">
        <f t="shared" si="904"/>
        <v>#N/A</v>
      </c>
      <c r="AM5305" t="e">
        <f t="shared" si="905"/>
        <v>#N/A</v>
      </c>
      <c r="AN5305" t="e">
        <f t="shared" si="906"/>
        <v>#N/A</v>
      </c>
      <c r="AO5305" s="261" t="e">
        <f t="shared" si="907"/>
        <v>#N/A</v>
      </c>
      <c r="AP5305" s="261" t="e">
        <f t="shared" si="908"/>
        <v>#N/A</v>
      </c>
      <c r="AQ5305" s="261" t="e">
        <f t="shared" si="909"/>
        <v>#N/A</v>
      </c>
      <c r="BB5305">
        <f t="shared" si="912"/>
        <v>0</v>
      </c>
      <c r="BC5305">
        <f t="shared" si="910"/>
        <v>0</v>
      </c>
      <c r="BD5305" s="28">
        <f t="shared" si="911"/>
        <v>0</v>
      </c>
    </row>
    <row r="5306" spans="37:56" x14ac:dyDescent="0.25">
      <c r="AK5306">
        <v>0</v>
      </c>
      <c r="AL5306" t="e">
        <f t="shared" si="904"/>
        <v>#N/A</v>
      </c>
      <c r="AM5306" t="e">
        <f t="shared" si="905"/>
        <v>#N/A</v>
      </c>
      <c r="AN5306" t="e">
        <f t="shared" si="906"/>
        <v>#N/A</v>
      </c>
      <c r="AO5306" s="261" t="e">
        <f t="shared" si="907"/>
        <v>#N/A</v>
      </c>
      <c r="AP5306" s="261" t="e">
        <f t="shared" si="908"/>
        <v>#N/A</v>
      </c>
      <c r="AQ5306" s="261" t="e">
        <f t="shared" si="909"/>
        <v>#N/A</v>
      </c>
      <c r="BB5306">
        <f t="shared" si="912"/>
        <v>0</v>
      </c>
      <c r="BC5306">
        <f t="shared" si="910"/>
        <v>0</v>
      </c>
      <c r="BD5306" s="28">
        <f t="shared" si="911"/>
        <v>0</v>
      </c>
    </row>
    <row r="5307" spans="37:56" x14ac:dyDescent="0.25">
      <c r="AK5307">
        <v>0</v>
      </c>
      <c r="AL5307" t="e">
        <f t="shared" si="904"/>
        <v>#N/A</v>
      </c>
      <c r="AM5307" t="e">
        <f t="shared" si="905"/>
        <v>#N/A</v>
      </c>
      <c r="AN5307" t="e">
        <f t="shared" si="906"/>
        <v>#N/A</v>
      </c>
      <c r="AO5307" s="261" t="e">
        <f t="shared" si="907"/>
        <v>#N/A</v>
      </c>
      <c r="AP5307" s="261" t="e">
        <f t="shared" si="908"/>
        <v>#N/A</v>
      </c>
      <c r="AQ5307" s="261" t="e">
        <f t="shared" si="909"/>
        <v>#N/A</v>
      </c>
      <c r="BB5307">
        <f t="shared" si="912"/>
        <v>0</v>
      </c>
      <c r="BC5307">
        <f t="shared" si="910"/>
        <v>0</v>
      </c>
      <c r="BD5307" s="28">
        <f t="shared" si="911"/>
        <v>0</v>
      </c>
    </row>
    <row r="5308" spans="37:56" x14ac:dyDescent="0.25">
      <c r="AK5308">
        <v>0</v>
      </c>
      <c r="AL5308" t="e">
        <f t="shared" si="904"/>
        <v>#N/A</v>
      </c>
      <c r="AM5308" t="e">
        <f t="shared" si="905"/>
        <v>#N/A</v>
      </c>
      <c r="AN5308" t="e">
        <f t="shared" si="906"/>
        <v>#N/A</v>
      </c>
      <c r="AO5308" s="261" t="e">
        <f t="shared" si="907"/>
        <v>#N/A</v>
      </c>
      <c r="AP5308" s="261" t="e">
        <f t="shared" si="908"/>
        <v>#N/A</v>
      </c>
      <c r="AQ5308" s="261" t="e">
        <f t="shared" si="909"/>
        <v>#N/A</v>
      </c>
      <c r="BB5308">
        <f t="shared" si="912"/>
        <v>0</v>
      </c>
      <c r="BC5308">
        <f t="shared" si="910"/>
        <v>0</v>
      </c>
      <c r="BD5308" s="28">
        <f t="shared" si="911"/>
        <v>0</v>
      </c>
    </row>
    <row r="5309" spans="37:56" x14ac:dyDescent="0.25">
      <c r="AK5309">
        <v>0</v>
      </c>
      <c r="AL5309" t="e">
        <f t="shared" si="904"/>
        <v>#N/A</v>
      </c>
      <c r="AM5309" t="e">
        <f t="shared" si="905"/>
        <v>#N/A</v>
      </c>
      <c r="AN5309" t="e">
        <f t="shared" si="906"/>
        <v>#N/A</v>
      </c>
      <c r="AO5309" s="261" t="e">
        <f t="shared" si="907"/>
        <v>#N/A</v>
      </c>
      <c r="AP5309" s="261" t="e">
        <f t="shared" si="908"/>
        <v>#N/A</v>
      </c>
      <c r="AQ5309" s="261" t="e">
        <f t="shared" si="909"/>
        <v>#N/A</v>
      </c>
      <c r="BB5309">
        <f t="shared" si="912"/>
        <v>0</v>
      </c>
      <c r="BC5309">
        <f t="shared" si="910"/>
        <v>0</v>
      </c>
      <c r="BD5309" s="28">
        <f t="shared" si="911"/>
        <v>0</v>
      </c>
    </row>
    <row r="5310" spans="37:56" x14ac:dyDescent="0.25">
      <c r="AK5310">
        <v>0</v>
      </c>
      <c r="AL5310" t="e">
        <f t="shared" si="904"/>
        <v>#N/A</v>
      </c>
      <c r="AM5310" t="e">
        <f t="shared" si="905"/>
        <v>#N/A</v>
      </c>
      <c r="AN5310" t="e">
        <f t="shared" si="906"/>
        <v>#N/A</v>
      </c>
      <c r="AO5310" s="261" t="e">
        <f t="shared" si="907"/>
        <v>#N/A</v>
      </c>
      <c r="AP5310" s="261" t="e">
        <f t="shared" si="908"/>
        <v>#N/A</v>
      </c>
      <c r="AQ5310" s="261" t="e">
        <f t="shared" si="909"/>
        <v>#N/A</v>
      </c>
      <c r="BB5310">
        <f t="shared" si="912"/>
        <v>0</v>
      </c>
      <c r="BC5310">
        <f t="shared" si="910"/>
        <v>0</v>
      </c>
      <c r="BD5310" s="28">
        <f t="shared" si="911"/>
        <v>0</v>
      </c>
    </row>
    <row r="5311" spans="37:56" x14ac:dyDescent="0.25">
      <c r="AK5311">
        <v>0</v>
      </c>
      <c r="AL5311" t="e">
        <f t="shared" si="904"/>
        <v>#N/A</v>
      </c>
      <c r="AM5311" t="e">
        <f t="shared" si="905"/>
        <v>#N/A</v>
      </c>
      <c r="AN5311" t="e">
        <f t="shared" si="906"/>
        <v>#N/A</v>
      </c>
      <c r="AO5311" s="261" t="e">
        <f t="shared" si="907"/>
        <v>#N/A</v>
      </c>
      <c r="AP5311" s="261" t="e">
        <f t="shared" si="908"/>
        <v>#N/A</v>
      </c>
      <c r="AQ5311" s="261" t="e">
        <f t="shared" si="909"/>
        <v>#N/A</v>
      </c>
      <c r="BB5311">
        <f t="shared" si="912"/>
        <v>0</v>
      </c>
      <c r="BC5311">
        <f t="shared" si="910"/>
        <v>0</v>
      </c>
      <c r="BD5311" s="28">
        <f t="shared" si="911"/>
        <v>0</v>
      </c>
    </row>
    <row r="5312" spans="37:56" x14ac:dyDescent="0.25">
      <c r="AK5312">
        <v>0</v>
      </c>
      <c r="AL5312" t="e">
        <f t="shared" si="904"/>
        <v>#N/A</v>
      </c>
      <c r="AM5312" t="e">
        <f t="shared" si="905"/>
        <v>#N/A</v>
      </c>
      <c r="AN5312" t="e">
        <f t="shared" si="906"/>
        <v>#N/A</v>
      </c>
      <c r="AO5312" s="261" t="e">
        <f t="shared" si="907"/>
        <v>#N/A</v>
      </c>
      <c r="AP5312" s="261" t="e">
        <f t="shared" si="908"/>
        <v>#N/A</v>
      </c>
      <c r="AQ5312" s="261" t="e">
        <f t="shared" si="909"/>
        <v>#N/A</v>
      </c>
      <c r="BB5312">
        <f t="shared" si="912"/>
        <v>0</v>
      </c>
      <c r="BC5312">
        <f t="shared" si="910"/>
        <v>0</v>
      </c>
      <c r="BD5312" s="28">
        <f t="shared" si="911"/>
        <v>0</v>
      </c>
    </row>
    <row r="5313" spans="37:56" x14ac:dyDescent="0.25">
      <c r="AK5313">
        <v>0</v>
      </c>
      <c r="AL5313" t="e">
        <f t="shared" si="904"/>
        <v>#N/A</v>
      </c>
      <c r="AM5313" t="e">
        <f t="shared" si="905"/>
        <v>#N/A</v>
      </c>
      <c r="AN5313" t="e">
        <f t="shared" si="906"/>
        <v>#N/A</v>
      </c>
      <c r="AO5313" s="261" t="e">
        <f t="shared" si="907"/>
        <v>#N/A</v>
      </c>
      <c r="AP5313" s="261" t="e">
        <f t="shared" si="908"/>
        <v>#N/A</v>
      </c>
      <c r="AQ5313" s="261" t="e">
        <f t="shared" si="909"/>
        <v>#N/A</v>
      </c>
      <c r="BB5313">
        <f t="shared" si="912"/>
        <v>0</v>
      </c>
      <c r="BC5313">
        <f t="shared" si="910"/>
        <v>0</v>
      </c>
      <c r="BD5313" s="28">
        <f t="shared" si="911"/>
        <v>0</v>
      </c>
    </row>
    <row r="5314" spans="37:56" x14ac:dyDescent="0.25">
      <c r="AK5314">
        <v>0</v>
      </c>
      <c r="AL5314" t="e">
        <f t="shared" si="904"/>
        <v>#N/A</v>
      </c>
      <c r="AM5314" t="e">
        <f t="shared" si="905"/>
        <v>#N/A</v>
      </c>
      <c r="AN5314" t="e">
        <f t="shared" si="906"/>
        <v>#N/A</v>
      </c>
      <c r="AO5314" s="261" t="e">
        <f t="shared" si="907"/>
        <v>#N/A</v>
      </c>
      <c r="AP5314" s="261" t="e">
        <f t="shared" si="908"/>
        <v>#N/A</v>
      </c>
      <c r="AQ5314" s="261" t="e">
        <f t="shared" si="909"/>
        <v>#N/A</v>
      </c>
      <c r="BB5314">
        <f t="shared" si="912"/>
        <v>0</v>
      </c>
      <c r="BC5314">
        <f t="shared" si="910"/>
        <v>0</v>
      </c>
      <c r="BD5314" s="28">
        <f t="shared" si="911"/>
        <v>0</v>
      </c>
    </row>
    <row r="5315" spans="37:56" x14ac:dyDescent="0.25">
      <c r="AK5315">
        <v>0</v>
      </c>
      <c r="AL5315" t="e">
        <f t="shared" ref="AL5315:AL5378" si="913">_xlfn.XLOOKUP(AK5315,A:A,F:F)</f>
        <v>#N/A</v>
      </c>
      <c r="AM5315" t="e">
        <f t="shared" ref="AM5315:AM5378" si="914">_xlfn.XLOOKUP(AK5315,A:A,J:J)</f>
        <v>#N/A</v>
      </c>
      <c r="AN5315" t="e">
        <f t="shared" ref="AN5315:AN5378" si="915">_xlfn.XLOOKUP(AK5315,A:A,M:M)+_xlfn.XLOOKUP(AK5315,A:A,N:N)</f>
        <v>#N/A</v>
      </c>
      <c r="AO5315" s="261" t="e">
        <f t="shared" ref="AO5315:AO5378" si="916">_xlfn.XLOOKUP(AK5315,A:A,AG:AG)</f>
        <v>#N/A</v>
      </c>
      <c r="AP5315" s="261" t="e">
        <f t="shared" ref="AP5315:AP5378" si="917">_xlfn.XLOOKUP(AK5315,A:A,AD:AD)</f>
        <v>#N/A</v>
      </c>
      <c r="AQ5315" s="261" t="e">
        <f t="shared" ref="AQ5315:AQ5378" si="918">_xlfn.XLOOKUP(AK5315,A:A,AE:AE)</f>
        <v>#N/A</v>
      </c>
      <c r="BB5315">
        <f t="shared" si="912"/>
        <v>0</v>
      </c>
      <c r="BC5315">
        <f t="shared" ref="BC5315:BC5378" si="919">_xlfn.XLOOKUP(BA5315,A:A,J:J)</f>
        <v>0</v>
      </c>
      <c r="BD5315" s="28">
        <f t="shared" ref="BD5315:BD5378" si="920">_xlfn.XLOOKUP(BA5315,A:A,M:M)+_xlfn.XLOOKUP(BA5315,A:A,N:N)</f>
        <v>0</v>
      </c>
    </row>
    <row r="5316" spans="37:56" x14ac:dyDescent="0.25">
      <c r="AK5316">
        <v>0</v>
      </c>
      <c r="AL5316" t="e">
        <f t="shared" si="913"/>
        <v>#N/A</v>
      </c>
      <c r="AM5316" t="e">
        <f t="shared" si="914"/>
        <v>#N/A</v>
      </c>
      <c r="AN5316" t="e">
        <f t="shared" si="915"/>
        <v>#N/A</v>
      </c>
      <c r="AO5316" s="261" t="e">
        <f t="shared" si="916"/>
        <v>#N/A</v>
      </c>
      <c r="AP5316" s="261" t="e">
        <f t="shared" si="917"/>
        <v>#N/A</v>
      </c>
      <c r="AQ5316" s="261" t="e">
        <f t="shared" si="918"/>
        <v>#N/A</v>
      </c>
      <c r="BB5316">
        <f t="shared" si="912"/>
        <v>0</v>
      </c>
      <c r="BC5316">
        <f t="shared" si="919"/>
        <v>0</v>
      </c>
      <c r="BD5316" s="28">
        <f t="shared" si="920"/>
        <v>0</v>
      </c>
    </row>
    <row r="5317" spans="37:56" x14ac:dyDescent="0.25">
      <c r="AK5317">
        <v>0</v>
      </c>
      <c r="AL5317" t="e">
        <f t="shared" si="913"/>
        <v>#N/A</v>
      </c>
      <c r="AM5317" t="e">
        <f t="shared" si="914"/>
        <v>#N/A</v>
      </c>
      <c r="AN5317" t="e">
        <f t="shared" si="915"/>
        <v>#N/A</v>
      </c>
      <c r="AO5317" s="261" t="e">
        <f t="shared" si="916"/>
        <v>#N/A</v>
      </c>
      <c r="AP5317" s="261" t="e">
        <f t="shared" si="917"/>
        <v>#N/A</v>
      </c>
      <c r="AQ5317" s="261" t="e">
        <f t="shared" si="918"/>
        <v>#N/A</v>
      </c>
      <c r="BB5317">
        <f t="shared" si="912"/>
        <v>0</v>
      </c>
      <c r="BC5317">
        <f t="shared" si="919"/>
        <v>0</v>
      </c>
      <c r="BD5317" s="28">
        <f t="shared" si="920"/>
        <v>0</v>
      </c>
    </row>
    <row r="5318" spans="37:56" x14ac:dyDescent="0.25">
      <c r="AK5318">
        <v>0</v>
      </c>
      <c r="AL5318" t="e">
        <f t="shared" si="913"/>
        <v>#N/A</v>
      </c>
      <c r="AM5318" t="e">
        <f t="shared" si="914"/>
        <v>#N/A</v>
      </c>
      <c r="AN5318" t="e">
        <f t="shared" si="915"/>
        <v>#N/A</v>
      </c>
      <c r="AO5318" s="261" t="e">
        <f t="shared" si="916"/>
        <v>#N/A</v>
      </c>
      <c r="AP5318" s="261" t="e">
        <f t="shared" si="917"/>
        <v>#N/A</v>
      </c>
      <c r="AQ5318" s="261" t="e">
        <f t="shared" si="918"/>
        <v>#N/A</v>
      </c>
      <c r="BB5318">
        <f t="shared" ref="BB5318:BB5381" si="921">_xlfn.XLOOKUP(BA5318,A:A,E:E)</f>
        <v>0</v>
      </c>
      <c r="BC5318">
        <f t="shared" si="919"/>
        <v>0</v>
      </c>
      <c r="BD5318" s="28">
        <f t="shared" si="920"/>
        <v>0</v>
      </c>
    </row>
    <row r="5319" spans="37:56" x14ac:dyDescent="0.25">
      <c r="AK5319">
        <v>0</v>
      </c>
      <c r="AL5319" t="e">
        <f t="shared" si="913"/>
        <v>#N/A</v>
      </c>
      <c r="AM5319" t="e">
        <f t="shared" si="914"/>
        <v>#N/A</v>
      </c>
      <c r="AN5319" t="e">
        <f t="shared" si="915"/>
        <v>#N/A</v>
      </c>
      <c r="AO5319" s="261" t="e">
        <f t="shared" si="916"/>
        <v>#N/A</v>
      </c>
      <c r="AP5319" s="261" t="e">
        <f t="shared" si="917"/>
        <v>#N/A</v>
      </c>
      <c r="AQ5319" s="261" t="e">
        <f t="shared" si="918"/>
        <v>#N/A</v>
      </c>
      <c r="BB5319">
        <f t="shared" si="921"/>
        <v>0</v>
      </c>
      <c r="BC5319">
        <f t="shared" si="919"/>
        <v>0</v>
      </c>
      <c r="BD5319" s="28">
        <f t="shared" si="920"/>
        <v>0</v>
      </c>
    </row>
    <row r="5320" spans="37:56" x14ac:dyDescent="0.25">
      <c r="AK5320">
        <v>0</v>
      </c>
      <c r="AL5320" t="e">
        <f t="shared" si="913"/>
        <v>#N/A</v>
      </c>
      <c r="AM5320" t="e">
        <f t="shared" si="914"/>
        <v>#N/A</v>
      </c>
      <c r="AN5320" t="e">
        <f t="shared" si="915"/>
        <v>#N/A</v>
      </c>
      <c r="AO5320" s="261" t="e">
        <f t="shared" si="916"/>
        <v>#N/A</v>
      </c>
      <c r="AP5320" s="261" t="e">
        <f t="shared" si="917"/>
        <v>#N/A</v>
      </c>
      <c r="AQ5320" s="261" t="e">
        <f t="shared" si="918"/>
        <v>#N/A</v>
      </c>
      <c r="BB5320">
        <f t="shared" si="921"/>
        <v>0</v>
      </c>
      <c r="BC5320">
        <f t="shared" si="919"/>
        <v>0</v>
      </c>
      <c r="BD5320" s="28">
        <f t="shared" si="920"/>
        <v>0</v>
      </c>
    </row>
    <row r="5321" spans="37:56" x14ac:dyDescent="0.25">
      <c r="AK5321">
        <v>0</v>
      </c>
      <c r="AL5321" t="e">
        <f t="shared" si="913"/>
        <v>#N/A</v>
      </c>
      <c r="AM5321" t="e">
        <f t="shared" si="914"/>
        <v>#N/A</v>
      </c>
      <c r="AN5321" t="e">
        <f t="shared" si="915"/>
        <v>#N/A</v>
      </c>
      <c r="AO5321" s="261" t="e">
        <f t="shared" si="916"/>
        <v>#N/A</v>
      </c>
      <c r="AP5321" s="261" t="e">
        <f t="shared" si="917"/>
        <v>#N/A</v>
      </c>
      <c r="AQ5321" s="261" t="e">
        <f t="shared" si="918"/>
        <v>#N/A</v>
      </c>
      <c r="BB5321">
        <f t="shared" si="921"/>
        <v>0</v>
      </c>
      <c r="BC5321">
        <f t="shared" si="919"/>
        <v>0</v>
      </c>
      <c r="BD5321" s="28">
        <f t="shared" si="920"/>
        <v>0</v>
      </c>
    </row>
    <row r="5322" spans="37:56" x14ac:dyDescent="0.25">
      <c r="AK5322">
        <v>0</v>
      </c>
      <c r="AL5322" t="e">
        <f t="shared" si="913"/>
        <v>#N/A</v>
      </c>
      <c r="AM5322" t="e">
        <f t="shared" si="914"/>
        <v>#N/A</v>
      </c>
      <c r="AN5322" t="e">
        <f t="shared" si="915"/>
        <v>#N/A</v>
      </c>
      <c r="AO5322" s="261" t="e">
        <f t="shared" si="916"/>
        <v>#N/A</v>
      </c>
      <c r="AP5322" s="261" t="e">
        <f t="shared" si="917"/>
        <v>#N/A</v>
      </c>
      <c r="AQ5322" s="261" t="e">
        <f t="shared" si="918"/>
        <v>#N/A</v>
      </c>
      <c r="BB5322">
        <f t="shared" si="921"/>
        <v>0</v>
      </c>
      <c r="BC5322">
        <f t="shared" si="919"/>
        <v>0</v>
      </c>
      <c r="BD5322" s="28">
        <f t="shared" si="920"/>
        <v>0</v>
      </c>
    </row>
    <row r="5323" spans="37:56" x14ac:dyDescent="0.25">
      <c r="AK5323">
        <v>0</v>
      </c>
      <c r="AL5323" t="e">
        <f t="shared" si="913"/>
        <v>#N/A</v>
      </c>
      <c r="AM5323" t="e">
        <f t="shared" si="914"/>
        <v>#N/A</v>
      </c>
      <c r="AN5323" t="e">
        <f t="shared" si="915"/>
        <v>#N/A</v>
      </c>
      <c r="AO5323" s="261" t="e">
        <f t="shared" si="916"/>
        <v>#N/A</v>
      </c>
      <c r="AP5323" s="261" t="e">
        <f t="shared" si="917"/>
        <v>#N/A</v>
      </c>
      <c r="AQ5323" s="261" t="e">
        <f t="shared" si="918"/>
        <v>#N/A</v>
      </c>
      <c r="BB5323">
        <f t="shared" si="921"/>
        <v>0</v>
      </c>
      <c r="BC5323">
        <f t="shared" si="919"/>
        <v>0</v>
      </c>
      <c r="BD5323" s="28">
        <f t="shared" si="920"/>
        <v>0</v>
      </c>
    </row>
    <row r="5324" spans="37:56" x14ac:dyDescent="0.25">
      <c r="AK5324">
        <v>0</v>
      </c>
      <c r="AL5324" t="e">
        <f t="shared" si="913"/>
        <v>#N/A</v>
      </c>
      <c r="AM5324" t="e">
        <f t="shared" si="914"/>
        <v>#N/A</v>
      </c>
      <c r="AN5324" t="e">
        <f t="shared" si="915"/>
        <v>#N/A</v>
      </c>
      <c r="AO5324" s="261" t="e">
        <f t="shared" si="916"/>
        <v>#N/A</v>
      </c>
      <c r="AP5324" s="261" t="e">
        <f t="shared" si="917"/>
        <v>#N/A</v>
      </c>
      <c r="AQ5324" s="261" t="e">
        <f t="shared" si="918"/>
        <v>#N/A</v>
      </c>
      <c r="BB5324">
        <f t="shared" si="921"/>
        <v>0</v>
      </c>
      <c r="BC5324">
        <f t="shared" si="919"/>
        <v>0</v>
      </c>
      <c r="BD5324" s="28">
        <f t="shared" si="920"/>
        <v>0</v>
      </c>
    </row>
    <row r="5325" spans="37:56" x14ac:dyDescent="0.25">
      <c r="AK5325">
        <v>0</v>
      </c>
      <c r="AL5325" t="e">
        <f t="shared" si="913"/>
        <v>#N/A</v>
      </c>
      <c r="AM5325" t="e">
        <f t="shared" si="914"/>
        <v>#N/A</v>
      </c>
      <c r="AN5325" t="e">
        <f t="shared" si="915"/>
        <v>#N/A</v>
      </c>
      <c r="AO5325" s="261" t="e">
        <f t="shared" si="916"/>
        <v>#N/A</v>
      </c>
      <c r="AP5325" s="261" t="e">
        <f t="shared" si="917"/>
        <v>#N/A</v>
      </c>
      <c r="AQ5325" s="261" t="e">
        <f t="shared" si="918"/>
        <v>#N/A</v>
      </c>
      <c r="BB5325">
        <f t="shared" si="921"/>
        <v>0</v>
      </c>
      <c r="BC5325">
        <f t="shared" si="919"/>
        <v>0</v>
      </c>
      <c r="BD5325" s="28">
        <f t="shared" si="920"/>
        <v>0</v>
      </c>
    </row>
    <row r="5326" spans="37:56" x14ac:dyDescent="0.25">
      <c r="AK5326">
        <v>0</v>
      </c>
      <c r="AL5326" t="e">
        <f t="shared" si="913"/>
        <v>#N/A</v>
      </c>
      <c r="AM5326" t="e">
        <f t="shared" si="914"/>
        <v>#N/A</v>
      </c>
      <c r="AN5326" t="e">
        <f t="shared" si="915"/>
        <v>#N/A</v>
      </c>
      <c r="AO5326" s="261" t="e">
        <f t="shared" si="916"/>
        <v>#N/A</v>
      </c>
      <c r="AP5326" s="261" t="e">
        <f t="shared" si="917"/>
        <v>#N/A</v>
      </c>
      <c r="AQ5326" s="261" t="e">
        <f t="shared" si="918"/>
        <v>#N/A</v>
      </c>
      <c r="BB5326">
        <f t="shared" si="921"/>
        <v>0</v>
      </c>
      <c r="BC5326">
        <f t="shared" si="919"/>
        <v>0</v>
      </c>
      <c r="BD5326" s="28">
        <f t="shared" si="920"/>
        <v>0</v>
      </c>
    </row>
    <row r="5327" spans="37:56" x14ac:dyDescent="0.25">
      <c r="AK5327">
        <v>0</v>
      </c>
      <c r="AL5327" t="e">
        <f t="shared" si="913"/>
        <v>#N/A</v>
      </c>
      <c r="AM5327" t="e">
        <f t="shared" si="914"/>
        <v>#N/A</v>
      </c>
      <c r="AN5327" t="e">
        <f t="shared" si="915"/>
        <v>#N/A</v>
      </c>
      <c r="AO5327" s="261" t="e">
        <f t="shared" si="916"/>
        <v>#N/A</v>
      </c>
      <c r="AP5327" s="261" t="e">
        <f t="shared" si="917"/>
        <v>#N/A</v>
      </c>
      <c r="AQ5327" s="261" t="e">
        <f t="shared" si="918"/>
        <v>#N/A</v>
      </c>
      <c r="BB5327">
        <f t="shared" si="921"/>
        <v>0</v>
      </c>
      <c r="BC5327">
        <f t="shared" si="919"/>
        <v>0</v>
      </c>
      <c r="BD5327" s="28">
        <f t="shared" si="920"/>
        <v>0</v>
      </c>
    </row>
    <row r="5328" spans="37:56" x14ac:dyDescent="0.25">
      <c r="AK5328">
        <v>0</v>
      </c>
      <c r="AL5328" t="e">
        <f t="shared" si="913"/>
        <v>#N/A</v>
      </c>
      <c r="AM5328" t="e">
        <f t="shared" si="914"/>
        <v>#N/A</v>
      </c>
      <c r="AN5328" t="e">
        <f t="shared" si="915"/>
        <v>#N/A</v>
      </c>
      <c r="AO5328" s="261" t="e">
        <f t="shared" si="916"/>
        <v>#N/A</v>
      </c>
      <c r="AP5328" s="261" t="e">
        <f t="shared" si="917"/>
        <v>#N/A</v>
      </c>
      <c r="AQ5328" s="261" t="e">
        <f t="shared" si="918"/>
        <v>#N/A</v>
      </c>
      <c r="BB5328">
        <f t="shared" si="921"/>
        <v>0</v>
      </c>
      <c r="BC5328">
        <f t="shared" si="919"/>
        <v>0</v>
      </c>
      <c r="BD5328" s="28">
        <f t="shared" si="920"/>
        <v>0</v>
      </c>
    </row>
    <row r="5329" spans="37:56" x14ac:dyDescent="0.25">
      <c r="AK5329">
        <v>0</v>
      </c>
      <c r="AL5329" t="e">
        <f t="shared" si="913"/>
        <v>#N/A</v>
      </c>
      <c r="AM5329" t="e">
        <f t="shared" si="914"/>
        <v>#N/A</v>
      </c>
      <c r="AN5329" t="e">
        <f t="shared" si="915"/>
        <v>#N/A</v>
      </c>
      <c r="AO5329" s="261" t="e">
        <f t="shared" si="916"/>
        <v>#N/A</v>
      </c>
      <c r="AP5329" s="261" t="e">
        <f t="shared" si="917"/>
        <v>#N/A</v>
      </c>
      <c r="AQ5329" s="261" t="e">
        <f t="shared" si="918"/>
        <v>#N/A</v>
      </c>
      <c r="BB5329">
        <f t="shared" si="921"/>
        <v>0</v>
      </c>
      <c r="BC5329">
        <f t="shared" si="919"/>
        <v>0</v>
      </c>
      <c r="BD5329" s="28">
        <f t="shared" si="920"/>
        <v>0</v>
      </c>
    </row>
    <row r="5330" spans="37:56" x14ac:dyDescent="0.25">
      <c r="AK5330">
        <v>0</v>
      </c>
      <c r="AL5330" t="e">
        <f t="shared" si="913"/>
        <v>#N/A</v>
      </c>
      <c r="AM5330" t="e">
        <f t="shared" si="914"/>
        <v>#N/A</v>
      </c>
      <c r="AN5330" t="e">
        <f t="shared" si="915"/>
        <v>#N/A</v>
      </c>
      <c r="AO5330" s="261" t="e">
        <f t="shared" si="916"/>
        <v>#N/A</v>
      </c>
      <c r="AP5330" s="261" t="e">
        <f t="shared" si="917"/>
        <v>#N/A</v>
      </c>
      <c r="AQ5330" s="261" t="e">
        <f t="shared" si="918"/>
        <v>#N/A</v>
      </c>
      <c r="BB5330">
        <f t="shared" si="921"/>
        <v>0</v>
      </c>
      <c r="BC5330">
        <f t="shared" si="919"/>
        <v>0</v>
      </c>
      <c r="BD5330" s="28">
        <f t="shared" si="920"/>
        <v>0</v>
      </c>
    </row>
    <row r="5331" spans="37:56" x14ac:dyDescent="0.25">
      <c r="AK5331">
        <v>0</v>
      </c>
      <c r="AL5331" t="e">
        <f t="shared" si="913"/>
        <v>#N/A</v>
      </c>
      <c r="AM5331" t="e">
        <f t="shared" si="914"/>
        <v>#N/A</v>
      </c>
      <c r="AN5331" t="e">
        <f t="shared" si="915"/>
        <v>#N/A</v>
      </c>
      <c r="AO5331" s="261" t="e">
        <f t="shared" si="916"/>
        <v>#N/A</v>
      </c>
      <c r="AP5331" s="261" t="e">
        <f t="shared" si="917"/>
        <v>#N/A</v>
      </c>
      <c r="AQ5331" s="261" t="e">
        <f t="shared" si="918"/>
        <v>#N/A</v>
      </c>
      <c r="BB5331">
        <f t="shared" si="921"/>
        <v>0</v>
      </c>
      <c r="BC5331">
        <f t="shared" si="919"/>
        <v>0</v>
      </c>
      <c r="BD5331" s="28">
        <f t="shared" si="920"/>
        <v>0</v>
      </c>
    </row>
    <row r="5332" spans="37:56" x14ac:dyDescent="0.25">
      <c r="AK5332">
        <v>0</v>
      </c>
      <c r="AL5332" t="e">
        <f t="shared" si="913"/>
        <v>#N/A</v>
      </c>
      <c r="AM5332" t="e">
        <f t="shared" si="914"/>
        <v>#N/A</v>
      </c>
      <c r="AN5332" t="e">
        <f t="shared" si="915"/>
        <v>#N/A</v>
      </c>
      <c r="AO5332" s="261" t="e">
        <f t="shared" si="916"/>
        <v>#N/A</v>
      </c>
      <c r="AP5332" s="261" t="e">
        <f t="shared" si="917"/>
        <v>#N/A</v>
      </c>
      <c r="AQ5332" s="261" t="e">
        <f t="shared" si="918"/>
        <v>#N/A</v>
      </c>
      <c r="BB5332">
        <f t="shared" si="921"/>
        <v>0</v>
      </c>
      <c r="BC5332">
        <f t="shared" si="919"/>
        <v>0</v>
      </c>
      <c r="BD5332" s="28">
        <f t="shared" si="920"/>
        <v>0</v>
      </c>
    </row>
    <row r="5333" spans="37:56" x14ac:dyDescent="0.25">
      <c r="AK5333">
        <v>0</v>
      </c>
      <c r="AL5333" t="e">
        <f t="shared" si="913"/>
        <v>#N/A</v>
      </c>
      <c r="AM5333" t="e">
        <f t="shared" si="914"/>
        <v>#N/A</v>
      </c>
      <c r="AN5333" t="e">
        <f t="shared" si="915"/>
        <v>#N/A</v>
      </c>
      <c r="AO5333" s="261" t="e">
        <f t="shared" si="916"/>
        <v>#N/A</v>
      </c>
      <c r="AP5333" s="261" t="e">
        <f t="shared" si="917"/>
        <v>#N/A</v>
      </c>
      <c r="AQ5333" s="261" t="e">
        <f t="shared" si="918"/>
        <v>#N/A</v>
      </c>
      <c r="BB5333">
        <f t="shared" si="921"/>
        <v>0</v>
      </c>
      <c r="BC5333">
        <f t="shared" si="919"/>
        <v>0</v>
      </c>
      <c r="BD5333" s="28">
        <f t="shared" si="920"/>
        <v>0</v>
      </c>
    </row>
    <row r="5334" spans="37:56" x14ac:dyDescent="0.25">
      <c r="AK5334">
        <v>0</v>
      </c>
      <c r="AL5334" t="e">
        <f t="shared" si="913"/>
        <v>#N/A</v>
      </c>
      <c r="AM5334" t="e">
        <f t="shared" si="914"/>
        <v>#N/A</v>
      </c>
      <c r="AN5334" t="e">
        <f t="shared" si="915"/>
        <v>#N/A</v>
      </c>
      <c r="AO5334" s="261" t="e">
        <f t="shared" si="916"/>
        <v>#N/A</v>
      </c>
      <c r="AP5334" s="261" t="e">
        <f t="shared" si="917"/>
        <v>#N/A</v>
      </c>
      <c r="AQ5334" s="261" t="e">
        <f t="shared" si="918"/>
        <v>#N/A</v>
      </c>
      <c r="BB5334">
        <f t="shared" si="921"/>
        <v>0</v>
      </c>
      <c r="BC5334">
        <f t="shared" si="919"/>
        <v>0</v>
      </c>
      <c r="BD5334" s="28">
        <f t="shared" si="920"/>
        <v>0</v>
      </c>
    </row>
    <row r="5335" spans="37:56" x14ac:dyDescent="0.25">
      <c r="AK5335">
        <v>0</v>
      </c>
      <c r="AL5335" t="e">
        <f t="shared" si="913"/>
        <v>#N/A</v>
      </c>
      <c r="AM5335" t="e">
        <f t="shared" si="914"/>
        <v>#N/A</v>
      </c>
      <c r="AN5335" t="e">
        <f t="shared" si="915"/>
        <v>#N/A</v>
      </c>
      <c r="AO5335" s="261" t="e">
        <f t="shared" si="916"/>
        <v>#N/A</v>
      </c>
      <c r="AP5335" s="261" t="e">
        <f t="shared" si="917"/>
        <v>#N/A</v>
      </c>
      <c r="AQ5335" s="261" t="e">
        <f t="shared" si="918"/>
        <v>#N/A</v>
      </c>
      <c r="BB5335">
        <f t="shared" si="921"/>
        <v>0</v>
      </c>
      <c r="BC5335">
        <f t="shared" si="919"/>
        <v>0</v>
      </c>
      <c r="BD5335" s="28">
        <f t="shared" si="920"/>
        <v>0</v>
      </c>
    </row>
    <row r="5336" spans="37:56" x14ac:dyDescent="0.25">
      <c r="AK5336">
        <v>0</v>
      </c>
      <c r="AL5336" t="e">
        <f t="shared" si="913"/>
        <v>#N/A</v>
      </c>
      <c r="AM5336" t="e">
        <f t="shared" si="914"/>
        <v>#N/A</v>
      </c>
      <c r="AN5336" t="e">
        <f t="shared" si="915"/>
        <v>#N/A</v>
      </c>
      <c r="AO5336" s="261" t="e">
        <f t="shared" si="916"/>
        <v>#N/A</v>
      </c>
      <c r="AP5336" s="261" t="e">
        <f t="shared" si="917"/>
        <v>#N/A</v>
      </c>
      <c r="AQ5336" s="261" t="e">
        <f t="shared" si="918"/>
        <v>#N/A</v>
      </c>
      <c r="BB5336">
        <f t="shared" si="921"/>
        <v>0</v>
      </c>
      <c r="BC5336">
        <f t="shared" si="919"/>
        <v>0</v>
      </c>
      <c r="BD5336" s="28">
        <f t="shared" si="920"/>
        <v>0</v>
      </c>
    </row>
    <row r="5337" spans="37:56" x14ac:dyDescent="0.25">
      <c r="AK5337">
        <v>0</v>
      </c>
      <c r="AL5337" t="e">
        <f t="shared" si="913"/>
        <v>#N/A</v>
      </c>
      <c r="AM5337" t="e">
        <f t="shared" si="914"/>
        <v>#N/A</v>
      </c>
      <c r="AN5337" t="e">
        <f t="shared" si="915"/>
        <v>#N/A</v>
      </c>
      <c r="AO5337" s="261" t="e">
        <f t="shared" si="916"/>
        <v>#N/A</v>
      </c>
      <c r="AP5337" s="261" t="e">
        <f t="shared" si="917"/>
        <v>#N/A</v>
      </c>
      <c r="AQ5337" s="261" t="e">
        <f t="shared" si="918"/>
        <v>#N/A</v>
      </c>
      <c r="BB5337">
        <f t="shared" si="921"/>
        <v>0</v>
      </c>
      <c r="BC5337">
        <f t="shared" si="919"/>
        <v>0</v>
      </c>
      <c r="BD5337" s="28">
        <f t="shared" si="920"/>
        <v>0</v>
      </c>
    </row>
    <row r="5338" spans="37:56" x14ac:dyDescent="0.25">
      <c r="AK5338">
        <v>0</v>
      </c>
      <c r="AL5338" t="e">
        <f t="shared" si="913"/>
        <v>#N/A</v>
      </c>
      <c r="AM5338" t="e">
        <f t="shared" si="914"/>
        <v>#N/A</v>
      </c>
      <c r="AN5338" t="e">
        <f t="shared" si="915"/>
        <v>#N/A</v>
      </c>
      <c r="AO5338" s="261" t="e">
        <f t="shared" si="916"/>
        <v>#N/A</v>
      </c>
      <c r="AP5338" s="261" t="e">
        <f t="shared" si="917"/>
        <v>#N/A</v>
      </c>
      <c r="AQ5338" s="261" t="e">
        <f t="shared" si="918"/>
        <v>#N/A</v>
      </c>
      <c r="BB5338">
        <f t="shared" si="921"/>
        <v>0</v>
      </c>
      <c r="BC5338">
        <f t="shared" si="919"/>
        <v>0</v>
      </c>
      <c r="BD5338" s="28">
        <f t="shared" si="920"/>
        <v>0</v>
      </c>
    </row>
    <row r="5339" spans="37:56" x14ac:dyDescent="0.25">
      <c r="AK5339">
        <v>0</v>
      </c>
      <c r="AL5339" t="e">
        <f t="shared" si="913"/>
        <v>#N/A</v>
      </c>
      <c r="AM5339" t="e">
        <f t="shared" si="914"/>
        <v>#N/A</v>
      </c>
      <c r="AN5339" t="e">
        <f t="shared" si="915"/>
        <v>#N/A</v>
      </c>
      <c r="AO5339" s="261" t="e">
        <f t="shared" si="916"/>
        <v>#N/A</v>
      </c>
      <c r="AP5339" s="261" t="e">
        <f t="shared" si="917"/>
        <v>#N/A</v>
      </c>
      <c r="AQ5339" s="261" t="e">
        <f t="shared" si="918"/>
        <v>#N/A</v>
      </c>
      <c r="BB5339">
        <f t="shared" si="921"/>
        <v>0</v>
      </c>
      <c r="BC5339">
        <f t="shared" si="919"/>
        <v>0</v>
      </c>
      <c r="BD5339" s="28">
        <f t="shared" si="920"/>
        <v>0</v>
      </c>
    </row>
    <row r="5340" spans="37:56" x14ac:dyDescent="0.25">
      <c r="AK5340">
        <v>0</v>
      </c>
      <c r="AL5340" t="e">
        <f t="shared" si="913"/>
        <v>#N/A</v>
      </c>
      <c r="AM5340" t="e">
        <f t="shared" si="914"/>
        <v>#N/A</v>
      </c>
      <c r="AN5340" t="e">
        <f t="shared" si="915"/>
        <v>#N/A</v>
      </c>
      <c r="AO5340" s="261" t="e">
        <f t="shared" si="916"/>
        <v>#N/A</v>
      </c>
      <c r="AP5340" s="261" t="e">
        <f t="shared" si="917"/>
        <v>#N/A</v>
      </c>
      <c r="AQ5340" s="261" t="e">
        <f t="shared" si="918"/>
        <v>#N/A</v>
      </c>
      <c r="BB5340">
        <f t="shared" si="921"/>
        <v>0</v>
      </c>
      <c r="BC5340">
        <f t="shared" si="919"/>
        <v>0</v>
      </c>
      <c r="BD5340" s="28">
        <f t="shared" si="920"/>
        <v>0</v>
      </c>
    </row>
    <row r="5341" spans="37:56" x14ac:dyDescent="0.25">
      <c r="AK5341">
        <v>0</v>
      </c>
      <c r="AL5341" t="e">
        <f t="shared" si="913"/>
        <v>#N/A</v>
      </c>
      <c r="AM5341" t="e">
        <f t="shared" si="914"/>
        <v>#N/A</v>
      </c>
      <c r="AN5341" t="e">
        <f t="shared" si="915"/>
        <v>#N/A</v>
      </c>
      <c r="AO5341" s="261" t="e">
        <f t="shared" si="916"/>
        <v>#N/A</v>
      </c>
      <c r="AP5341" s="261" t="e">
        <f t="shared" si="917"/>
        <v>#N/A</v>
      </c>
      <c r="AQ5341" s="261" t="e">
        <f t="shared" si="918"/>
        <v>#N/A</v>
      </c>
      <c r="BB5341">
        <f t="shared" si="921"/>
        <v>0</v>
      </c>
      <c r="BC5341">
        <f t="shared" si="919"/>
        <v>0</v>
      </c>
      <c r="BD5341" s="28">
        <f t="shared" si="920"/>
        <v>0</v>
      </c>
    </row>
    <row r="5342" spans="37:56" x14ac:dyDescent="0.25">
      <c r="AK5342">
        <v>0</v>
      </c>
      <c r="AL5342" t="e">
        <f t="shared" si="913"/>
        <v>#N/A</v>
      </c>
      <c r="AM5342" t="e">
        <f t="shared" si="914"/>
        <v>#N/A</v>
      </c>
      <c r="AN5342" t="e">
        <f t="shared" si="915"/>
        <v>#N/A</v>
      </c>
      <c r="AO5342" s="261" t="e">
        <f t="shared" si="916"/>
        <v>#N/A</v>
      </c>
      <c r="AP5342" s="261" t="e">
        <f t="shared" si="917"/>
        <v>#N/A</v>
      </c>
      <c r="AQ5342" s="261" t="e">
        <f t="shared" si="918"/>
        <v>#N/A</v>
      </c>
      <c r="BB5342">
        <f t="shared" si="921"/>
        <v>0</v>
      </c>
      <c r="BC5342">
        <f t="shared" si="919"/>
        <v>0</v>
      </c>
      <c r="BD5342" s="28">
        <f t="shared" si="920"/>
        <v>0</v>
      </c>
    </row>
    <row r="5343" spans="37:56" x14ac:dyDescent="0.25">
      <c r="AK5343">
        <v>0</v>
      </c>
      <c r="AL5343" t="e">
        <f t="shared" si="913"/>
        <v>#N/A</v>
      </c>
      <c r="AM5343" t="e">
        <f t="shared" si="914"/>
        <v>#N/A</v>
      </c>
      <c r="AN5343" t="e">
        <f t="shared" si="915"/>
        <v>#N/A</v>
      </c>
      <c r="AO5343" s="261" t="e">
        <f t="shared" si="916"/>
        <v>#N/A</v>
      </c>
      <c r="AP5343" s="261" t="e">
        <f t="shared" si="917"/>
        <v>#N/A</v>
      </c>
      <c r="AQ5343" s="261" t="e">
        <f t="shared" si="918"/>
        <v>#N/A</v>
      </c>
      <c r="BB5343">
        <f t="shared" si="921"/>
        <v>0</v>
      </c>
      <c r="BC5343">
        <f t="shared" si="919"/>
        <v>0</v>
      </c>
      <c r="BD5343" s="28">
        <f t="shared" si="920"/>
        <v>0</v>
      </c>
    </row>
    <row r="5344" spans="37:56" x14ac:dyDescent="0.25">
      <c r="AK5344">
        <v>0</v>
      </c>
      <c r="AL5344" t="e">
        <f t="shared" si="913"/>
        <v>#N/A</v>
      </c>
      <c r="AM5344" t="e">
        <f t="shared" si="914"/>
        <v>#N/A</v>
      </c>
      <c r="AN5344" t="e">
        <f t="shared" si="915"/>
        <v>#N/A</v>
      </c>
      <c r="AO5344" s="261" t="e">
        <f t="shared" si="916"/>
        <v>#N/A</v>
      </c>
      <c r="AP5344" s="261" t="e">
        <f t="shared" si="917"/>
        <v>#N/A</v>
      </c>
      <c r="AQ5344" s="261" t="e">
        <f t="shared" si="918"/>
        <v>#N/A</v>
      </c>
      <c r="BB5344">
        <f t="shared" si="921"/>
        <v>0</v>
      </c>
      <c r="BC5344">
        <f t="shared" si="919"/>
        <v>0</v>
      </c>
      <c r="BD5344" s="28">
        <f t="shared" si="920"/>
        <v>0</v>
      </c>
    </row>
    <row r="5345" spans="37:56" x14ac:dyDescent="0.25">
      <c r="AK5345">
        <v>0</v>
      </c>
      <c r="AL5345" t="e">
        <f t="shared" si="913"/>
        <v>#N/A</v>
      </c>
      <c r="AM5345" t="e">
        <f t="shared" si="914"/>
        <v>#N/A</v>
      </c>
      <c r="AN5345" t="e">
        <f t="shared" si="915"/>
        <v>#N/A</v>
      </c>
      <c r="AO5345" s="261" t="e">
        <f t="shared" si="916"/>
        <v>#N/A</v>
      </c>
      <c r="AP5345" s="261" t="e">
        <f t="shared" si="917"/>
        <v>#N/A</v>
      </c>
      <c r="AQ5345" s="261" t="e">
        <f t="shared" si="918"/>
        <v>#N/A</v>
      </c>
      <c r="BB5345">
        <f t="shared" si="921"/>
        <v>0</v>
      </c>
      <c r="BC5345">
        <f t="shared" si="919"/>
        <v>0</v>
      </c>
      <c r="BD5345" s="28">
        <f t="shared" si="920"/>
        <v>0</v>
      </c>
    </row>
    <row r="5346" spans="37:56" x14ac:dyDescent="0.25">
      <c r="AK5346">
        <v>0</v>
      </c>
      <c r="AL5346" t="e">
        <f t="shared" si="913"/>
        <v>#N/A</v>
      </c>
      <c r="AM5346" t="e">
        <f t="shared" si="914"/>
        <v>#N/A</v>
      </c>
      <c r="AN5346" t="e">
        <f t="shared" si="915"/>
        <v>#N/A</v>
      </c>
      <c r="AO5346" s="261" t="e">
        <f t="shared" si="916"/>
        <v>#N/A</v>
      </c>
      <c r="AP5346" s="261" t="e">
        <f t="shared" si="917"/>
        <v>#N/A</v>
      </c>
      <c r="AQ5346" s="261" t="e">
        <f t="shared" si="918"/>
        <v>#N/A</v>
      </c>
      <c r="BB5346">
        <f t="shared" si="921"/>
        <v>0</v>
      </c>
      <c r="BC5346">
        <f t="shared" si="919"/>
        <v>0</v>
      </c>
      <c r="BD5346" s="28">
        <f t="shared" si="920"/>
        <v>0</v>
      </c>
    </row>
    <row r="5347" spans="37:56" x14ac:dyDescent="0.25">
      <c r="AK5347">
        <v>0</v>
      </c>
      <c r="AL5347" t="e">
        <f t="shared" si="913"/>
        <v>#N/A</v>
      </c>
      <c r="AM5347" t="e">
        <f t="shared" si="914"/>
        <v>#N/A</v>
      </c>
      <c r="AN5347" t="e">
        <f t="shared" si="915"/>
        <v>#N/A</v>
      </c>
      <c r="AO5347" s="261" t="e">
        <f t="shared" si="916"/>
        <v>#N/A</v>
      </c>
      <c r="AP5347" s="261" t="e">
        <f t="shared" si="917"/>
        <v>#N/A</v>
      </c>
      <c r="AQ5347" s="261" t="e">
        <f t="shared" si="918"/>
        <v>#N/A</v>
      </c>
      <c r="BB5347">
        <f t="shared" si="921"/>
        <v>0</v>
      </c>
      <c r="BC5347">
        <f t="shared" si="919"/>
        <v>0</v>
      </c>
      <c r="BD5347" s="28">
        <f t="shared" si="920"/>
        <v>0</v>
      </c>
    </row>
    <row r="5348" spans="37:56" x14ac:dyDescent="0.25">
      <c r="AK5348">
        <v>0</v>
      </c>
      <c r="AL5348" t="e">
        <f t="shared" si="913"/>
        <v>#N/A</v>
      </c>
      <c r="AM5348" t="e">
        <f t="shared" si="914"/>
        <v>#N/A</v>
      </c>
      <c r="AN5348" t="e">
        <f t="shared" si="915"/>
        <v>#N/A</v>
      </c>
      <c r="AO5348" s="261" t="e">
        <f t="shared" si="916"/>
        <v>#N/A</v>
      </c>
      <c r="AP5348" s="261" t="e">
        <f t="shared" si="917"/>
        <v>#N/A</v>
      </c>
      <c r="AQ5348" s="261" t="e">
        <f t="shared" si="918"/>
        <v>#N/A</v>
      </c>
      <c r="BB5348">
        <f t="shared" si="921"/>
        <v>0</v>
      </c>
      <c r="BC5348">
        <f t="shared" si="919"/>
        <v>0</v>
      </c>
      <c r="BD5348" s="28">
        <f t="shared" si="920"/>
        <v>0</v>
      </c>
    </row>
    <row r="5349" spans="37:56" x14ac:dyDescent="0.25">
      <c r="AK5349">
        <v>0</v>
      </c>
      <c r="AL5349" t="e">
        <f t="shared" si="913"/>
        <v>#N/A</v>
      </c>
      <c r="AM5349" t="e">
        <f t="shared" si="914"/>
        <v>#N/A</v>
      </c>
      <c r="AN5349" t="e">
        <f t="shared" si="915"/>
        <v>#N/A</v>
      </c>
      <c r="AO5349" s="261" t="e">
        <f t="shared" si="916"/>
        <v>#N/A</v>
      </c>
      <c r="AP5349" s="261" t="e">
        <f t="shared" si="917"/>
        <v>#N/A</v>
      </c>
      <c r="AQ5349" s="261" t="e">
        <f t="shared" si="918"/>
        <v>#N/A</v>
      </c>
      <c r="BB5349">
        <f t="shared" si="921"/>
        <v>0</v>
      </c>
      <c r="BC5349">
        <f t="shared" si="919"/>
        <v>0</v>
      </c>
      <c r="BD5349" s="28">
        <f t="shared" si="920"/>
        <v>0</v>
      </c>
    </row>
    <row r="5350" spans="37:56" x14ac:dyDescent="0.25">
      <c r="AK5350">
        <v>0</v>
      </c>
      <c r="AL5350" t="e">
        <f t="shared" si="913"/>
        <v>#N/A</v>
      </c>
      <c r="AM5350" t="e">
        <f t="shared" si="914"/>
        <v>#N/A</v>
      </c>
      <c r="AN5350" t="e">
        <f t="shared" si="915"/>
        <v>#N/A</v>
      </c>
      <c r="AO5350" s="261" t="e">
        <f t="shared" si="916"/>
        <v>#N/A</v>
      </c>
      <c r="AP5350" s="261" t="e">
        <f t="shared" si="917"/>
        <v>#N/A</v>
      </c>
      <c r="AQ5350" s="261" t="e">
        <f t="shared" si="918"/>
        <v>#N/A</v>
      </c>
      <c r="BB5350">
        <f t="shared" si="921"/>
        <v>0</v>
      </c>
      <c r="BC5350">
        <f t="shared" si="919"/>
        <v>0</v>
      </c>
      <c r="BD5350" s="28">
        <f t="shared" si="920"/>
        <v>0</v>
      </c>
    </row>
    <row r="5351" spans="37:56" x14ac:dyDescent="0.25">
      <c r="AK5351">
        <v>0</v>
      </c>
      <c r="AL5351" t="e">
        <f t="shared" si="913"/>
        <v>#N/A</v>
      </c>
      <c r="AM5351" t="e">
        <f t="shared" si="914"/>
        <v>#N/A</v>
      </c>
      <c r="AN5351" t="e">
        <f t="shared" si="915"/>
        <v>#N/A</v>
      </c>
      <c r="AO5351" s="261" t="e">
        <f t="shared" si="916"/>
        <v>#N/A</v>
      </c>
      <c r="AP5351" s="261" t="e">
        <f t="shared" si="917"/>
        <v>#N/A</v>
      </c>
      <c r="AQ5351" s="261" t="e">
        <f t="shared" si="918"/>
        <v>#N/A</v>
      </c>
      <c r="BB5351">
        <f t="shared" si="921"/>
        <v>0</v>
      </c>
      <c r="BC5351">
        <f t="shared" si="919"/>
        <v>0</v>
      </c>
      <c r="BD5351" s="28">
        <f t="shared" si="920"/>
        <v>0</v>
      </c>
    </row>
    <row r="5352" spans="37:56" x14ac:dyDescent="0.25">
      <c r="AK5352">
        <v>0</v>
      </c>
      <c r="AL5352" t="e">
        <f t="shared" si="913"/>
        <v>#N/A</v>
      </c>
      <c r="AM5352" t="e">
        <f t="shared" si="914"/>
        <v>#N/A</v>
      </c>
      <c r="AN5352" t="e">
        <f t="shared" si="915"/>
        <v>#N/A</v>
      </c>
      <c r="AO5352" s="261" t="e">
        <f t="shared" si="916"/>
        <v>#N/A</v>
      </c>
      <c r="AP5352" s="261" t="e">
        <f t="shared" si="917"/>
        <v>#N/A</v>
      </c>
      <c r="AQ5352" s="261" t="e">
        <f t="shared" si="918"/>
        <v>#N/A</v>
      </c>
      <c r="BB5352">
        <f t="shared" si="921"/>
        <v>0</v>
      </c>
      <c r="BC5352">
        <f t="shared" si="919"/>
        <v>0</v>
      </c>
      <c r="BD5352" s="28">
        <f t="shared" si="920"/>
        <v>0</v>
      </c>
    </row>
    <row r="5353" spans="37:56" x14ac:dyDescent="0.25">
      <c r="AK5353">
        <v>0</v>
      </c>
      <c r="AL5353" t="e">
        <f t="shared" si="913"/>
        <v>#N/A</v>
      </c>
      <c r="AM5353" t="e">
        <f t="shared" si="914"/>
        <v>#N/A</v>
      </c>
      <c r="AN5353" t="e">
        <f t="shared" si="915"/>
        <v>#N/A</v>
      </c>
      <c r="AO5353" s="261" t="e">
        <f t="shared" si="916"/>
        <v>#N/A</v>
      </c>
      <c r="AP5353" s="261" t="e">
        <f t="shared" si="917"/>
        <v>#N/A</v>
      </c>
      <c r="AQ5353" s="261" t="e">
        <f t="shared" si="918"/>
        <v>#N/A</v>
      </c>
      <c r="BB5353">
        <f t="shared" si="921"/>
        <v>0</v>
      </c>
      <c r="BC5353">
        <f t="shared" si="919"/>
        <v>0</v>
      </c>
      <c r="BD5353" s="28">
        <f t="shared" si="920"/>
        <v>0</v>
      </c>
    </row>
    <row r="5354" spans="37:56" x14ac:dyDescent="0.25">
      <c r="AK5354">
        <v>0</v>
      </c>
      <c r="AL5354" t="e">
        <f t="shared" si="913"/>
        <v>#N/A</v>
      </c>
      <c r="AM5354" t="e">
        <f t="shared" si="914"/>
        <v>#N/A</v>
      </c>
      <c r="AN5354" t="e">
        <f t="shared" si="915"/>
        <v>#N/A</v>
      </c>
      <c r="AO5354" s="261" t="e">
        <f t="shared" si="916"/>
        <v>#N/A</v>
      </c>
      <c r="AP5354" s="261" t="e">
        <f t="shared" si="917"/>
        <v>#N/A</v>
      </c>
      <c r="AQ5354" s="261" t="e">
        <f t="shared" si="918"/>
        <v>#N/A</v>
      </c>
      <c r="BB5354">
        <f t="shared" si="921"/>
        <v>0</v>
      </c>
      <c r="BC5354">
        <f t="shared" si="919"/>
        <v>0</v>
      </c>
      <c r="BD5354" s="28">
        <f t="shared" si="920"/>
        <v>0</v>
      </c>
    </row>
    <row r="5355" spans="37:56" x14ac:dyDescent="0.25">
      <c r="AK5355">
        <v>0</v>
      </c>
      <c r="AL5355" t="e">
        <f t="shared" si="913"/>
        <v>#N/A</v>
      </c>
      <c r="AM5355" t="e">
        <f t="shared" si="914"/>
        <v>#N/A</v>
      </c>
      <c r="AN5355" t="e">
        <f t="shared" si="915"/>
        <v>#N/A</v>
      </c>
      <c r="AO5355" s="261" t="e">
        <f t="shared" si="916"/>
        <v>#N/A</v>
      </c>
      <c r="AP5355" s="261" t="e">
        <f t="shared" si="917"/>
        <v>#N/A</v>
      </c>
      <c r="AQ5355" s="261" t="e">
        <f t="shared" si="918"/>
        <v>#N/A</v>
      </c>
      <c r="BB5355">
        <f t="shared" si="921"/>
        <v>0</v>
      </c>
      <c r="BC5355">
        <f t="shared" si="919"/>
        <v>0</v>
      </c>
      <c r="BD5355" s="28">
        <f t="shared" si="920"/>
        <v>0</v>
      </c>
    </row>
    <row r="5356" spans="37:56" x14ac:dyDescent="0.25">
      <c r="AK5356">
        <v>0</v>
      </c>
      <c r="AL5356" t="e">
        <f t="shared" si="913"/>
        <v>#N/A</v>
      </c>
      <c r="AM5356" t="e">
        <f t="shared" si="914"/>
        <v>#N/A</v>
      </c>
      <c r="AN5356" t="e">
        <f t="shared" si="915"/>
        <v>#N/A</v>
      </c>
      <c r="AO5356" s="261" t="e">
        <f t="shared" si="916"/>
        <v>#N/A</v>
      </c>
      <c r="AP5356" s="261" t="e">
        <f t="shared" si="917"/>
        <v>#N/A</v>
      </c>
      <c r="AQ5356" s="261" t="e">
        <f t="shared" si="918"/>
        <v>#N/A</v>
      </c>
      <c r="BB5356">
        <f t="shared" si="921"/>
        <v>0</v>
      </c>
      <c r="BC5356">
        <f t="shared" si="919"/>
        <v>0</v>
      </c>
      <c r="BD5356" s="28">
        <f t="shared" si="920"/>
        <v>0</v>
      </c>
    </row>
    <row r="5357" spans="37:56" x14ac:dyDescent="0.25">
      <c r="AK5357">
        <v>0</v>
      </c>
      <c r="AL5357" t="e">
        <f t="shared" si="913"/>
        <v>#N/A</v>
      </c>
      <c r="AM5357" t="e">
        <f t="shared" si="914"/>
        <v>#N/A</v>
      </c>
      <c r="AN5357" t="e">
        <f t="shared" si="915"/>
        <v>#N/A</v>
      </c>
      <c r="AO5357" s="261" t="e">
        <f t="shared" si="916"/>
        <v>#N/A</v>
      </c>
      <c r="AP5357" s="261" t="e">
        <f t="shared" si="917"/>
        <v>#N/A</v>
      </c>
      <c r="AQ5357" s="261" t="e">
        <f t="shared" si="918"/>
        <v>#N/A</v>
      </c>
      <c r="BB5357">
        <f t="shared" si="921"/>
        <v>0</v>
      </c>
      <c r="BC5357">
        <f t="shared" si="919"/>
        <v>0</v>
      </c>
      <c r="BD5357" s="28">
        <f t="shared" si="920"/>
        <v>0</v>
      </c>
    </row>
    <row r="5358" spans="37:56" x14ac:dyDescent="0.25">
      <c r="AK5358">
        <v>0</v>
      </c>
      <c r="AL5358" t="e">
        <f t="shared" si="913"/>
        <v>#N/A</v>
      </c>
      <c r="AM5358" t="e">
        <f t="shared" si="914"/>
        <v>#N/A</v>
      </c>
      <c r="AN5358" t="e">
        <f t="shared" si="915"/>
        <v>#N/A</v>
      </c>
      <c r="AO5358" s="261" t="e">
        <f t="shared" si="916"/>
        <v>#N/A</v>
      </c>
      <c r="AP5358" s="261" t="e">
        <f t="shared" si="917"/>
        <v>#N/A</v>
      </c>
      <c r="AQ5358" s="261" t="e">
        <f t="shared" si="918"/>
        <v>#N/A</v>
      </c>
      <c r="BB5358">
        <f t="shared" si="921"/>
        <v>0</v>
      </c>
      <c r="BC5358">
        <f t="shared" si="919"/>
        <v>0</v>
      </c>
      <c r="BD5358" s="28">
        <f t="shared" si="920"/>
        <v>0</v>
      </c>
    </row>
    <row r="5359" spans="37:56" x14ac:dyDescent="0.25">
      <c r="AK5359">
        <v>0</v>
      </c>
      <c r="AL5359" t="e">
        <f t="shared" si="913"/>
        <v>#N/A</v>
      </c>
      <c r="AM5359" t="e">
        <f t="shared" si="914"/>
        <v>#N/A</v>
      </c>
      <c r="AN5359" t="e">
        <f t="shared" si="915"/>
        <v>#N/A</v>
      </c>
      <c r="AO5359" s="261" t="e">
        <f t="shared" si="916"/>
        <v>#N/A</v>
      </c>
      <c r="AP5359" s="261" t="e">
        <f t="shared" si="917"/>
        <v>#N/A</v>
      </c>
      <c r="AQ5359" s="261" t="e">
        <f t="shared" si="918"/>
        <v>#N/A</v>
      </c>
      <c r="BB5359">
        <f t="shared" si="921"/>
        <v>0</v>
      </c>
      <c r="BC5359">
        <f t="shared" si="919"/>
        <v>0</v>
      </c>
      <c r="BD5359" s="28">
        <f t="shared" si="920"/>
        <v>0</v>
      </c>
    </row>
    <row r="5360" spans="37:56" x14ac:dyDescent="0.25">
      <c r="AK5360">
        <v>0</v>
      </c>
      <c r="AL5360" t="e">
        <f t="shared" si="913"/>
        <v>#N/A</v>
      </c>
      <c r="AM5360" t="e">
        <f t="shared" si="914"/>
        <v>#N/A</v>
      </c>
      <c r="AN5360" t="e">
        <f t="shared" si="915"/>
        <v>#N/A</v>
      </c>
      <c r="AO5360" s="261" t="e">
        <f t="shared" si="916"/>
        <v>#N/A</v>
      </c>
      <c r="AP5360" s="261" t="e">
        <f t="shared" si="917"/>
        <v>#N/A</v>
      </c>
      <c r="AQ5360" s="261" t="e">
        <f t="shared" si="918"/>
        <v>#N/A</v>
      </c>
      <c r="BB5360">
        <f t="shared" si="921"/>
        <v>0</v>
      </c>
      <c r="BC5360">
        <f t="shared" si="919"/>
        <v>0</v>
      </c>
      <c r="BD5360" s="28">
        <f t="shared" si="920"/>
        <v>0</v>
      </c>
    </row>
    <row r="5361" spans="37:56" x14ac:dyDescent="0.25">
      <c r="AK5361">
        <v>0</v>
      </c>
      <c r="AL5361" t="e">
        <f t="shared" si="913"/>
        <v>#N/A</v>
      </c>
      <c r="AM5361" t="e">
        <f t="shared" si="914"/>
        <v>#N/A</v>
      </c>
      <c r="AN5361" t="e">
        <f t="shared" si="915"/>
        <v>#N/A</v>
      </c>
      <c r="AO5361" s="261" t="e">
        <f t="shared" si="916"/>
        <v>#N/A</v>
      </c>
      <c r="AP5361" s="261" t="e">
        <f t="shared" si="917"/>
        <v>#N/A</v>
      </c>
      <c r="AQ5361" s="261" t="e">
        <f t="shared" si="918"/>
        <v>#N/A</v>
      </c>
      <c r="BB5361">
        <f t="shared" si="921"/>
        <v>0</v>
      </c>
      <c r="BC5361">
        <f t="shared" si="919"/>
        <v>0</v>
      </c>
      <c r="BD5361" s="28">
        <f t="shared" si="920"/>
        <v>0</v>
      </c>
    </row>
    <row r="5362" spans="37:56" x14ac:dyDescent="0.25">
      <c r="AK5362">
        <v>0</v>
      </c>
      <c r="AL5362" t="e">
        <f t="shared" si="913"/>
        <v>#N/A</v>
      </c>
      <c r="AM5362" t="e">
        <f t="shared" si="914"/>
        <v>#N/A</v>
      </c>
      <c r="AN5362" t="e">
        <f t="shared" si="915"/>
        <v>#N/A</v>
      </c>
      <c r="AO5362" s="261" t="e">
        <f t="shared" si="916"/>
        <v>#N/A</v>
      </c>
      <c r="AP5362" s="261" t="e">
        <f t="shared" si="917"/>
        <v>#N/A</v>
      </c>
      <c r="AQ5362" s="261" t="e">
        <f t="shared" si="918"/>
        <v>#N/A</v>
      </c>
      <c r="BB5362">
        <f t="shared" si="921"/>
        <v>0</v>
      </c>
      <c r="BC5362">
        <f t="shared" si="919"/>
        <v>0</v>
      </c>
      <c r="BD5362" s="28">
        <f t="shared" si="920"/>
        <v>0</v>
      </c>
    </row>
    <row r="5363" spans="37:56" x14ac:dyDescent="0.25">
      <c r="AK5363">
        <v>0</v>
      </c>
      <c r="AL5363" t="e">
        <f t="shared" si="913"/>
        <v>#N/A</v>
      </c>
      <c r="AM5363" t="e">
        <f t="shared" si="914"/>
        <v>#N/A</v>
      </c>
      <c r="AN5363" t="e">
        <f t="shared" si="915"/>
        <v>#N/A</v>
      </c>
      <c r="AO5363" s="261" t="e">
        <f t="shared" si="916"/>
        <v>#N/A</v>
      </c>
      <c r="AP5363" s="261" t="e">
        <f t="shared" si="917"/>
        <v>#N/A</v>
      </c>
      <c r="AQ5363" s="261" t="e">
        <f t="shared" si="918"/>
        <v>#N/A</v>
      </c>
      <c r="BB5363">
        <f t="shared" si="921"/>
        <v>0</v>
      </c>
      <c r="BC5363">
        <f t="shared" si="919"/>
        <v>0</v>
      </c>
      <c r="BD5363" s="28">
        <f t="shared" si="920"/>
        <v>0</v>
      </c>
    </row>
    <row r="5364" spans="37:56" x14ac:dyDescent="0.25">
      <c r="AK5364">
        <v>0</v>
      </c>
      <c r="AL5364" t="e">
        <f t="shared" si="913"/>
        <v>#N/A</v>
      </c>
      <c r="AM5364" t="e">
        <f t="shared" si="914"/>
        <v>#N/A</v>
      </c>
      <c r="AN5364" t="e">
        <f t="shared" si="915"/>
        <v>#N/A</v>
      </c>
      <c r="AO5364" s="261" t="e">
        <f t="shared" si="916"/>
        <v>#N/A</v>
      </c>
      <c r="AP5364" s="261" t="e">
        <f t="shared" si="917"/>
        <v>#N/A</v>
      </c>
      <c r="AQ5364" s="261" t="e">
        <f t="shared" si="918"/>
        <v>#N/A</v>
      </c>
      <c r="BB5364">
        <f t="shared" si="921"/>
        <v>0</v>
      </c>
      <c r="BC5364">
        <f t="shared" si="919"/>
        <v>0</v>
      </c>
      <c r="BD5364" s="28">
        <f t="shared" si="920"/>
        <v>0</v>
      </c>
    </row>
    <row r="5365" spans="37:56" x14ac:dyDescent="0.25">
      <c r="AK5365">
        <v>0</v>
      </c>
      <c r="AL5365" t="e">
        <f t="shared" si="913"/>
        <v>#N/A</v>
      </c>
      <c r="AM5365" t="e">
        <f t="shared" si="914"/>
        <v>#N/A</v>
      </c>
      <c r="AN5365" t="e">
        <f t="shared" si="915"/>
        <v>#N/A</v>
      </c>
      <c r="AO5365" s="261" t="e">
        <f t="shared" si="916"/>
        <v>#N/A</v>
      </c>
      <c r="AP5365" s="261" t="e">
        <f t="shared" si="917"/>
        <v>#N/A</v>
      </c>
      <c r="AQ5365" s="261" t="e">
        <f t="shared" si="918"/>
        <v>#N/A</v>
      </c>
      <c r="BB5365">
        <f t="shared" si="921"/>
        <v>0</v>
      </c>
      <c r="BC5365">
        <f t="shared" si="919"/>
        <v>0</v>
      </c>
      <c r="BD5365" s="28">
        <f t="shared" si="920"/>
        <v>0</v>
      </c>
    </row>
    <row r="5366" spans="37:56" x14ac:dyDescent="0.25">
      <c r="AK5366">
        <v>0</v>
      </c>
      <c r="AL5366" t="e">
        <f t="shared" si="913"/>
        <v>#N/A</v>
      </c>
      <c r="AM5366" t="e">
        <f t="shared" si="914"/>
        <v>#N/A</v>
      </c>
      <c r="AN5366" t="e">
        <f t="shared" si="915"/>
        <v>#N/A</v>
      </c>
      <c r="AO5366" s="261" t="e">
        <f t="shared" si="916"/>
        <v>#N/A</v>
      </c>
      <c r="AP5366" s="261" t="e">
        <f t="shared" si="917"/>
        <v>#N/A</v>
      </c>
      <c r="AQ5366" s="261" t="e">
        <f t="shared" si="918"/>
        <v>#N/A</v>
      </c>
      <c r="BB5366">
        <f t="shared" si="921"/>
        <v>0</v>
      </c>
      <c r="BC5366">
        <f t="shared" si="919"/>
        <v>0</v>
      </c>
      <c r="BD5366" s="28">
        <f t="shared" si="920"/>
        <v>0</v>
      </c>
    </row>
    <row r="5367" spans="37:56" x14ac:dyDescent="0.25">
      <c r="AK5367">
        <v>0</v>
      </c>
      <c r="AL5367" t="e">
        <f t="shared" si="913"/>
        <v>#N/A</v>
      </c>
      <c r="AM5367" t="e">
        <f t="shared" si="914"/>
        <v>#N/A</v>
      </c>
      <c r="AN5367" t="e">
        <f t="shared" si="915"/>
        <v>#N/A</v>
      </c>
      <c r="AO5367" s="261" t="e">
        <f t="shared" si="916"/>
        <v>#N/A</v>
      </c>
      <c r="AP5367" s="261" t="e">
        <f t="shared" si="917"/>
        <v>#N/A</v>
      </c>
      <c r="AQ5367" s="261" t="e">
        <f t="shared" si="918"/>
        <v>#N/A</v>
      </c>
      <c r="BB5367">
        <f t="shared" si="921"/>
        <v>0</v>
      </c>
      <c r="BC5367">
        <f t="shared" si="919"/>
        <v>0</v>
      </c>
      <c r="BD5367" s="28">
        <f t="shared" si="920"/>
        <v>0</v>
      </c>
    </row>
    <row r="5368" spans="37:56" x14ac:dyDescent="0.25">
      <c r="AK5368">
        <v>0</v>
      </c>
      <c r="AL5368" t="e">
        <f t="shared" si="913"/>
        <v>#N/A</v>
      </c>
      <c r="AM5368" t="e">
        <f t="shared" si="914"/>
        <v>#N/A</v>
      </c>
      <c r="AN5368" t="e">
        <f t="shared" si="915"/>
        <v>#N/A</v>
      </c>
      <c r="AO5368" s="261" t="e">
        <f t="shared" si="916"/>
        <v>#N/A</v>
      </c>
      <c r="AP5368" s="261" t="e">
        <f t="shared" si="917"/>
        <v>#N/A</v>
      </c>
      <c r="AQ5368" s="261" t="e">
        <f t="shared" si="918"/>
        <v>#N/A</v>
      </c>
      <c r="BB5368">
        <f t="shared" si="921"/>
        <v>0</v>
      </c>
      <c r="BC5368">
        <f t="shared" si="919"/>
        <v>0</v>
      </c>
      <c r="BD5368" s="28">
        <f t="shared" si="920"/>
        <v>0</v>
      </c>
    </row>
    <row r="5369" spans="37:56" x14ac:dyDescent="0.25">
      <c r="AK5369">
        <v>0</v>
      </c>
      <c r="AL5369" t="e">
        <f t="shared" si="913"/>
        <v>#N/A</v>
      </c>
      <c r="AM5369" t="e">
        <f t="shared" si="914"/>
        <v>#N/A</v>
      </c>
      <c r="AN5369" t="e">
        <f t="shared" si="915"/>
        <v>#N/A</v>
      </c>
      <c r="AO5369" s="261" t="e">
        <f t="shared" si="916"/>
        <v>#N/A</v>
      </c>
      <c r="AP5369" s="261" t="e">
        <f t="shared" si="917"/>
        <v>#N/A</v>
      </c>
      <c r="AQ5369" s="261" t="e">
        <f t="shared" si="918"/>
        <v>#N/A</v>
      </c>
      <c r="BB5369">
        <f t="shared" si="921"/>
        <v>0</v>
      </c>
      <c r="BC5369">
        <f t="shared" si="919"/>
        <v>0</v>
      </c>
      <c r="BD5369" s="28">
        <f t="shared" si="920"/>
        <v>0</v>
      </c>
    </row>
    <row r="5370" spans="37:56" x14ac:dyDescent="0.25">
      <c r="AK5370">
        <v>0</v>
      </c>
      <c r="AL5370" t="e">
        <f t="shared" si="913"/>
        <v>#N/A</v>
      </c>
      <c r="AM5370" t="e">
        <f t="shared" si="914"/>
        <v>#N/A</v>
      </c>
      <c r="AN5370" t="e">
        <f t="shared" si="915"/>
        <v>#N/A</v>
      </c>
      <c r="AO5370" s="261" t="e">
        <f t="shared" si="916"/>
        <v>#N/A</v>
      </c>
      <c r="AP5370" s="261" t="e">
        <f t="shared" si="917"/>
        <v>#N/A</v>
      </c>
      <c r="AQ5370" s="261" t="e">
        <f t="shared" si="918"/>
        <v>#N/A</v>
      </c>
      <c r="BB5370">
        <f t="shared" si="921"/>
        <v>0</v>
      </c>
      <c r="BC5370">
        <f t="shared" si="919"/>
        <v>0</v>
      </c>
      <c r="BD5370" s="28">
        <f t="shared" si="920"/>
        <v>0</v>
      </c>
    </row>
    <row r="5371" spans="37:56" x14ac:dyDescent="0.25">
      <c r="AK5371">
        <v>0</v>
      </c>
      <c r="AL5371" t="e">
        <f t="shared" si="913"/>
        <v>#N/A</v>
      </c>
      <c r="AM5371" t="e">
        <f t="shared" si="914"/>
        <v>#N/A</v>
      </c>
      <c r="AN5371" t="e">
        <f t="shared" si="915"/>
        <v>#N/A</v>
      </c>
      <c r="AO5371" s="261" t="e">
        <f t="shared" si="916"/>
        <v>#N/A</v>
      </c>
      <c r="AP5371" s="261" t="e">
        <f t="shared" si="917"/>
        <v>#N/A</v>
      </c>
      <c r="AQ5371" s="261" t="e">
        <f t="shared" si="918"/>
        <v>#N/A</v>
      </c>
      <c r="BB5371">
        <f t="shared" si="921"/>
        <v>0</v>
      </c>
      <c r="BC5371">
        <f t="shared" si="919"/>
        <v>0</v>
      </c>
      <c r="BD5371" s="28">
        <f t="shared" si="920"/>
        <v>0</v>
      </c>
    </row>
    <row r="5372" spans="37:56" x14ac:dyDescent="0.25">
      <c r="AK5372">
        <v>0</v>
      </c>
      <c r="AL5372" t="e">
        <f t="shared" si="913"/>
        <v>#N/A</v>
      </c>
      <c r="AM5372" t="e">
        <f t="shared" si="914"/>
        <v>#N/A</v>
      </c>
      <c r="AN5372" t="e">
        <f t="shared" si="915"/>
        <v>#N/A</v>
      </c>
      <c r="AO5372" s="261" t="e">
        <f t="shared" si="916"/>
        <v>#N/A</v>
      </c>
      <c r="AP5372" s="261" t="e">
        <f t="shared" si="917"/>
        <v>#N/A</v>
      </c>
      <c r="AQ5372" s="261" t="e">
        <f t="shared" si="918"/>
        <v>#N/A</v>
      </c>
      <c r="BB5372">
        <f t="shared" si="921"/>
        <v>0</v>
      </c>
      <c r="BC5372">
        <f t="shared" si="919"/>
        <v>0</v>
      </c>
      <c r="BD5372" s="28">
        <f t="shared" si="920"/>
        <v>0</v>
      </c>
    </row>
    <row r="5373" spans="37:56" x14ac:dyDescent="0.25">
      <c r="AK5373">
        <v>0</v>
      </c>
      <c r="AL5373" t="e">
        <f t="shared" si="913"/>
        <v>#N/A</v>
      </c>
      <c r="AM5373" t="e">
        <f t="shared" si="914"/>
        <v>#N/A</v>
      </c>
      <c r="AN5373" t="e">
        <f t="shared" si="915"/>
        <v>#N/A</v>
      </c>
      <c r="AO5373" s="261" t="e">
        <f t="shared" si="916"/>
        <v>#N/A</v>
      </c>
      <c r="AP5373" s="261" t="e">
        <f t="shared" si="917"/>
        <v>#N/A</v>
      </c>
      <c r="AQ5373" s="261" t="e">
        <f t="shared" si="918"/>
        <v>#N/A</v>
      </c>
      <c r="BB5373">
        <f t="shared" si="921"/>
        <v>0</v>
      </c>
      <c r="BC5373">
        <f t="shared" si="919"/>
        <v>0</v>
      </c>
      <c r="BD5373" s="28">
        <f t="shared" si="920"/>
        <v>0</v>
      </c>
    </row>
    <row r="5374" spans="37:56" x14ac:dyDescent="0.25">
      <c r="AK5374">
        <v>0</v>
      </c>
      <c r="AL5374" t="e">
        <f t="shared" si="913"/>
        <v>#N/A</v>
      </c>
      <c r="AM5374" t="e">
        <f t="shared" si="914"/>
        <v>#N/A</v>
      </c>
      <c r="AN5374" t="e">
        <f t="shared" si="915"/>
        <v>#N/A</v>
      </c>
      <c r="AO5374" s="261" t="e">
        <f t="shared" si="916"/>
        <v>#N/A</v>
      </c>
      <c r="AP5374" s="261" t="e">
        <f t="shared" si="917"/>
        <v>#N/A</v>
      </c>
      <c r="AQ5374" s="261" t="e">
        <f t="shared" si="918"/>
        <v>#N/A</v>
      </c>
      <c r="BB5374">
        <f t="shared" si="921"/>
        <v>0</v>
      </c>
      <c r="BC5374">
        <f t="shared" si="919"/>
        <v>0</v>
      </c>
      <c r="BD5374" s="28">
        <f t="shared" si="920"/>
        <v>0</v>
      </c>
    </row>
    <row r="5375" spans="37:56" x14ac:dyDescent="0.25">
      <c r="AK5375">
        <v>0</v>
      </c>
      <c r="AL5375" t="e">
        <f t="shared" si="913"/>
        <v>#N/A</v>
      </c>
      <c r="AM5375" t="e">
        <f t="shared" si="914"/>
        <v>#N/A</v>
      </c>
      <c r="AN5375" t="e">
        <f t="shared" si="915"/>
        <v>#N/A</v>
      </c>
      <c r="AO5375" s="261" t="e">
        <f t="shared" si="916"/>
        <v>#N/A</v>
      </c>
      <c r="AP5375" s="261" t="e">
        <f t="shared" si="917"/>
        <v>#N/A</v>
      </c>
      <c r="AQ5375" s="261" t="e">
        <f t="shared" si="918"/>
        <v>#N/A</v>
      </c>
      <c r="BB5375">
        <f t="shared" si="921"/>
        <v>0</v>
      </c>
      <c r="BC5375">
        <f t="shared" si="919"/>
        <v>0</v>
      </c>
      <c r="BD5375" s="28">
        <f t="shared" si="920"/>
        <v>0</v>
      </c>
    </row>
    <row r="5376" spans="37:56" x14ac:dyDescent="0.25">
      <c r="AK5376">
        <v>0</v>
      </c>
      <c r="AL5376" t="e">
        <f t="shared" si="913"/>
        <v>#N/A</v>
      </c>
      <c r="AM5376" t="e">
        <f t="shared" si="914"/>
        <v>#N/A</v>
      </c>
      <c r="AN5376" t="e">
        <f t="shared" si="915"/>
        <v>#N/A</v>
      </c>
      <c r="AO5376" s="261" t="e">
        <f t="shared" si="916"/>
        <v>#N/A</v>
      </c>
      <c r="AP5376" s="261" t="e">
        <f t="shared" si="917"/>
        <v>#N/A</v>
      </c>
      <c r="AQ5376" s="261" t="e">
        <f t="shared" si="918"/>
        <v>#N/A</v>
      </c>
      <c r="BB5376">
        <f t="shared" si="921"/>
        <v>0</v>
      </c>
      <c r="BC5376">
        <f t="shared" si="919"/>
        <v>0</v>
      </c>
      <c r="BD5376" s="28">
        <f t="shared" si="920"/>
        <v>0</v>
      </c>
    </row>
    <row r="5377" spans="37:56" x14ac:dyDescent="0.25">
      <c r="AK5377">
        <v>0</v>
      </c>
      <c r="AL5377" t="e">
        <f t="shared" si="913"/>
        <v>#N/A</v>
      </c>
      <c r="AM5377" t="e">
        <f t="shared" si="914"/>
        <v>#N/A</v>
      </c>
      <c r="AN5377" t="e">
        <f t="shared" si="915"/>
        <v>#N/A</v>
      </c>
      <c r="AO5377" s="261" t="e">
        <f t="shared" si="916"/>
        <v>#N/A</v>
      </c>
      <c r="AP5377" s="261" t="e">
        <f t="shared" si="917"/>
        <v>#N/A</v>
      </c>
      <c r="AQ5377" s="261" t="e">
        <f t="shared" si="918"/>
        <v>#N/A</v>
      </c>
      <c r="BB5377">
        <f t="shared" si="921"/>
        <v>0</v>
      </c>
      <c r="BC5377">
        <f t="shared" si="919"/>
        <v>0</v>
      </c>
      <c r="BD5377" s="28">
        <f t="shared" si="920"/>
        <v>0</v>
      </c>
    </row>
    <row r="5378" spans="37:56" x14ac:dyDescent="0.25">
      <c r="AK5378">
        <v>0</v>
      </c>
      <c r="AL5378" t="e">
        <f t="shared" si="913"/>
        <v>#N/A</v>
      </c>
      <c r="AM5378" t="e">
        <f t="shared" si="914"/>
        <v>#N/A</v>
      </c>
      <c r="AN5378" t="e">
        <f t="shared" si="915"/>
        <v>#N/A</v>
      </c>
      <c r="AO5378" s="261" t="e">
        <f t="shared" si="916"/>
        <v>#N/A</v>
      </c>
      <c r="AP5378" s="261" t="e">
        <f t="shared" si="917"/>
        <v>#N/A</v>
      </c>
      <c r="AQ5378" s="261" t="e">
        <f t="shared" si="918"/>
        <v>#N/A</v>
      </c>
      <c r="BB5378">
        <f t="shared" si="921"/>
        <v>0</v>
      </c>
      <c r="BC5378">
        <f t="shared" si="919"/>
        <v>0</v>
      </c>
      <c r="BD5378" s="28">
        <f t="shared" si="920"/>
        <v>0</v>
      </c>
    </row>
    <row r="5379" spans="37:56" x14ac:dyDescent="0.25">
      <c r="AK5379">
        <v>0</v>
      </c>
      <c r="AL5379" t="e">
        <f t="shared" ref="AL5379:AL5442" si="922">_xlfn.XLOOKUP(AK5379,A:A,F:F)</f>
        <v>#N/A</v>
      </c>
      <c r="AM5379" t="e">
        <f t="shared" ref="AM5379:AM5442" si="923">_xlfn.XLOOKUP(AK5379,A:A,J:J)</f>
        <v>#N/A</v>
      </c>
      <c r="AN5379" t="e">
        <f t="shared" ref="AN5379:AN5442" si="924">_xlfn.XLOOKUP(AK5379,A:A,M:M)+_xlfn.XLOOKUP(AK5379,A:A,N:N)</f>
        <v>#N/A</v>
      </c>
      <c r="AO5379" s="261" t="e">
        <f t="shared" ref="AO5379:AO5442" si="925">_xlfn.XLOOKUP(AK5379,A:A,AG:AG)</f>
        <v>#N/A</v>
      </c>
      <c r="AP5379" s="261" t="e">
        <f t="shared" ref="AP5379:AP5442" si="926">_xlfn.XLOOKUP(AK5379,A:A,AD:AD)</f>
        <v>#N/A</v>
      </c>
      <c r="AQ5379" s="261" t="e">
        <f t="shared" ref="AQ5379:AQ5442" si="927">_xlfn.XLOOKUP(AK5379,A:A,AE:AE)</f>
        <v>#N/A</v>
      </c>
      <c r="BB5379">
        <f t="shared" si="921"/>
        <v>0</v>
      </c>
      <c r="BC5379">
        <f t="shared" ref="BC5379:BC5442" si="928">_xlfn.XLOOKUP(BA5379,A:A,J:J)</f>
        <v>0</v>
      </c>
      <c r="BD5379" s="28">
        <f t="shared" ref="BD5379:BD5442" si="929">_xlfn.XLOOKUP(BA5379,A:A,M:M)+_xlfn.XLOOKUP(BA5379,A:A,N:N)</f>
        <v>0</v>
      </c>
    </row>
    <row r="5380" spans="37:56" x14ac:dyDescent="0.25">
      <c r="AK5380">
        <v>0</v>
      </c>
      <c r="AL5380" t="e">
        <f t="shared" si="922"/>
        <v>#N/A</v>
      </c>
      <c r="AM5380" t="e">
        <f t="shared" si="923"/>
        <v>#N/A</v>
      </c>
      <c r="AN5380" t="e">
        <f t="shared" si="924"/>
        <v>#N/A</v>
      </c>
      <c r="AO5380" s="261" t="e">
        <f t="shared" si="925"/>
        <v>#N/A</v>
      </c>
      <c r="AP5380" s="261" t="e">
        <f t="shared" si="926"/>
        <v>#N/A</v>
      </c>
      <c r="AQ5380" s="261" t="e">
        <f t="shared" si="927"/>
        <v>#N/A</v>
      </c>
      <c r="BB5380">
        <f t="shared" si="921"/>
        <v>0</v>
      </c>
      <c r="BC5380">
        <f t="shared" si="928"/>
        <v>0</v>
      </c>
      <c r="BD5380" s="28">
        <f t="shared" si="929"/>
        <v>0</v>
      </c>
    </row>
    <row r="5381" spans="37:56" x14ac:dyDescent="0.25">
      <c r="AK5381">
        <v>0</v>
      </c>
      <c r="AL5381" t="e">
        <f t="shared" si="922"/>
        <v>#N/A</v>
      </c>
      <c r="AM5381" t="e">
        <f t="shared" si="923"/>
        <v>#N/A</v>
      </c>
      <c r="AN5381" t="e">
        <f t="shared" si="924"/>
        <v>#N/A</v>
      </c>
      <c r="AO5381" s="261" t="e">
        <f t="shared" si="925"/>
        <v>#N/A</v>
      </c>
      <c r="AP5381" s="261" t="e">
        <f t="shared" si="926"/>
        <v>#N/A</v>
      </c>
      <c r="AQ5381" s="261" t="e">
        <f t="shared" si="927"/>
        <v>#N/A</v>
      </c>
      <c r="BB5381">
        <f t="shared" si="921"/>
        <v>0</v>
      </c>
      <c r="BC5381">
        <f t="shared" si="928"/>
        <v>0</v>
      </c>
      <c r="BD5381" s="28">
        <f t="shared" si="929"/>
        <v>0</v>
      </c>
    </row>
    <row r="5382" spans="37:56" x14ac:dyDescent="0.25">
      <c r="AK5382">
        <v>0</v>
      </c>
      <c r="AL5382" t="e">
        <f t="shared" si="922"/>
        <v>#N/A</v>
      </c>
      <c r="AM5382" t="e">
        <f t="shared" si="923"/>
        <v>#N/A</v>
      </c>
      <c r="AN5382" t="e">
        <f t="shared" si="924"/>
        <v>#N/A</v>
      </c>
      <c r="AO5382" s="261" t="e">
        <f t="shared" si="925"/>
        <v>#N/A</v>
      </c>
      <c r="AP5382" s="261" t="e">
        <f t="shared" si="926"/>
        <v>#N/A</v>
      </c>
      <c r="AQ5382" s="261" t="e">
        <f t="shared" si="927"/>
        <v>#N/A</v>
      </c>
      <c r="BB5382">
        <f t="shared" ref="BB5382:BB5445" si="930">_xlfn.XLOOKUP(BA5382,A:A,E:E)</f>
        <v>0</v>
      </c>
      <c r="BC5382">
        <f t="shared" si="928"/>
        <v>0</v>
      </c>
      <c r="BD5382" s="28">
        <f t="shared" si="929"/>
        <v>0</v>
      </c>
    </row>
    <row r="5383" spans="37:56" x14ac:dyDescent="0.25">
      <c r="AK5383">
        <v>0</v>
      </c>
      <c r="AL5383" t="e">
        <f t="shared" si="922"/>
        <v>#N/A</v>
      </c>
      <c r="AM5383" t="e">
        <f t="shared" si="923"/>
        <v>#N/A</v>
      </c>
      <c r="AN5383" t="e">
        <f t="shared" si="924"/>
        <v>#N/A</v>
      </c>
      <c r="AO5383" s="261" t="e">
        <f t="shared" si="925"/>
        <v>#N/A</v>
      </c>
      <c r="AP5383" s="261" t="e">
        <f t="shared" si="926"/>
        <v>#N/A</v>
      </c>
      <c r="AQ5383" s="261" t="e">
        <f t="shared" si="927"/>
        <v>#N/A</v>
      </c>
      <c r="BB5383">
        <f t="shared" si="930"/>
        <v>0</v>
      </c>
      <c r="BC5383">
        <f t="shared" si="928"/>
        <v>0</v>
      </c>
      <c r="BD5383" s="28">
        <f t="shared" si="929"/>
        <v>0</v>
      </c>
    </row>
    <row r="5384" spans="37:56" x14ac:dyDescent="0.25">
      <c r="AK5384">
        <v>0</v>
      </c>
      <c r="AL5384" t="e">
        <f t="shared" si="922"/>
        <v>#N/A</v>
      </c>
      <c r="AM5384" t="e">
        <f t="shared" si="923"/>
        <v>#N/A</v>
      </c>
      <c r="AN5384" t="e">
        <f t="shared" si="924"/>
        <v>#N/A</v>
      </c>
      <c r="AO5384" s="261" t="e">
        <f t="shared" si="925"/>
        <v>#N/A</v>
      </c>
      <c r="AP5384" s="261" t="e">
        <f t="shared" si="926"/>
        <v>#N/A</v>
      </c>
      <c r="AQ5384" s="261" t="e">
        <f t="shared" si="927"/>
        <v>#N/A</v>
      </c>
      <c r="BB5384">
        <f t="shared" si="930"/>
        <v>0</v>
      </c>
      <c r="BC5384">
        <f t="shared" si="928"/>
        <v>0</v>
      </c>
      <c r="BD5384" s="28">
        <f t="shared" si="929"/>
        <v>0</v>
      </c>
    </row>
    <row r="5385" spans="37:56" x14ac:dyDescent="0.25">
      <c r="AK5385">
        <v>0</v>
      </c>
      <c r="AL5385" t="e">
        <f t="shared" si="922"/>
        <v>#N/A</v>
      </c>
      <c r="AM5385" t="e">
        <f t="shared" si="923"/>
        <v>#N/A</v>
      </c>
      <c r="AN5385" t="e">
        <f t="shared" si="924"/>
        <v>#N/A</v>
      </c>
      <c r="AO5385" s="261" t="e">
        <f t="shared" si="925"/>
        <v>#N/A</v>
      </c>
      <c r="AP5385" s="261" t="e">
        <f t="shared" si="926"/>
        <v>#N/A</v>
      </c>
      <c r="AQ5385" s="261" t="e">
        <f t="shared" si="927"/>
        <v>#N/A</v>
      </c>
      <c r="BB5385">
        <f t="shared" si="930"/>
        <v>0</v>
      </c>
      <c r="BC5385">
        <f t="shared" si="928"/>
        <v>0</v>
      </c>
      <c r="BD5385" s="28">
        <f t="shared" si="929"/>
        <v>0</v>
      </c>
    </row>
    <row r="5386" spans="37:56" x14ac:dyDescent="0.25">
      <c r="AK5386">
        <v>0</v>
      </c>
      <c r="AL5386" t="e">
        <f t="shared" si="922"/>
        <v>#N/A</v>
      </c>
      <c r="AM5386" t="e">
        <f t="shared" si="923"/>
        <v>#N/A</v>
      </c>
      <c r="AN5386" t="e">
        <f t="shared" si="924"/>
        <v>#N/A</v>
      </c>
      <c r="AO5386" s="261" t="e">
        <f t="shared" si="925"/>
        <v>#N/A</v>
      </c>
      <c r="AP5386" s="261" t="e">
        <f t="shared" si="926"/>
        <v>#N/A</v>
      </c>
      <c r="AQ5386" s="261" t="e">
        <f t="shared" si="927"/>
        <v>#N/A</v>
      </c>
      <c r="BB5386">
        <f t="shared" si="930"/>
        <v>0</v>
      </c>
      <c r="BC5386">
        <f t="shared" si="928"/>
        <v>0</v>
      </c>
      <c r="BD5386" s="28">
        <f t="shared" si="929"/>
        <v>0</v>
      </c>
    </row>
    <row r="5387" spans="37:56" x14ac:dyDescent="0.25">
      <c r="AK5387">
        <v>0</v>
      </c>
      <c r="AL5387" t="e">
        <f t="shared" si="922"/>
        <v>#N/A</v>
      </c>
      <c r="AM5387" t="e">
        <f t="shared" si="923"/>
        <v>#N/A</v>
      </c>
      <c r="AN5387" t="e">
        <f t="shared" si="924"/>
        <v>#N/A</v>
      </c>
      <c r="AO5387" s="261" t="e">
        <f t="shared" si="925"/>
        <v>#N/A</v>
      </c>
      <c r="AP5387" s="261" t="e">
        <f t="shared" si="926"/>
        <v>#N/A</v>
      </c>
      <c r="AQ5387" s="261" t="e">
        <f t="shared" si="927"/>
        <v>#N/A</v>
      </c>
      <c r="BB5387">
        <f t="shared" si="930"/>
        <v>0</v>
      </c>
      <c r="BC5387">
        <f t="shared" si="928"/>
        <v>0</v>
      </c>
      <c r="BD5387" s="28">
        <f t="shared" si="929"/>
        <v>0</v>
      </c>
    </row>
    <row r="5388" spans="37:56" x14ac:dyDescent="0.25">
      <c r="AK5388">
        <v>0</v>
      </c>
      <c r="AL5388" t="e">
        <f t="shared" si="922"/>
        <v>#N/A</v>
      </c>
      <c r="AM5388" t="e">
        <f t="shared" si="923"/>
        <v>#N/A</v>
      </c>
      <c r="AN5388" t="e">
        <f t="shared" si="924"/>
        <v>#N/A</v>
      </c>
      <c r="AO5388" s="261" t="e">
        <f t="shared" si="925"/>
        <v>#N/A</v>
      </c>
      <c r="AP5388" s="261" t="e">
        <f t="shared" si="926"/>
        <v>#N/A</v>
      </c>
      <c r="AQ5388" s="261" t="e">
        <f t="shared" si="927"/>
        <v>#N/A</v>
      </c>
      <c r="BB5388">
        <f t="shared" si="930"/>
        <v>0</v>
      </c>
      <c r="BC5388">
        <f t="shared" si="928"/>
        <v>0</v>
      </c>
      <c r="BD5388" s="28">
        <f t="shared" si="929"/>
        <v>0</v>
      </c>
    </row>
    <row r="5389" spans="37:56" x14ac:dyDescent="0.25">
      <c r="AK5389">
        <v>0</v>
      </c>
      <c r="AL5389" t="e">
        <f t="shared" si="922"/>
        <v>#N/A</v>
      </c>
      <c r="AM5389" t="e">
        <f t="shared" si="923"/>
        <v>#N/A</v>
      </c>
      <c r="AN5389" t="e">
        <f t="shared" si="924"/>
        <v>#N/A</v>
      </c>
      <c r="AO5389" s="261" t="e">
        <f t="shared" si="925"/>
        <v>#N/A</v>
      </c>
      <c r="AP5389" s="261" t="e">
        <f t="shared" si="926"/>
        <v>#N/A</v>
      </c>
      <c r="AQ5389" s="261" t="e">
        <f t="shared" si="927"/>
        <v>#N/A</v>
      </c>
      <c r="BB5389">
        <f t="shared" si="930"/>
        <v>0</v>
      </c>
      <c r="BC5389">
        <f t="shared" si="928"/>
        <v>0</v>
      </c>
      <c r="BD5389" s="28">
        <f t="shared" si="929"/>
        <v>0</v>
      </c>
    </row>
    <row r="5390" spans="37:56" x14ac:dyDescent="0.25">
      <c r="AK5390">
        <v>0</v>
      </c>
      <c r="AL5390" t="e">
        <f t="shared" si="922"/>
        <v>#N/A</v>
      </c>
      <c r="AM5390" t="e">
        <f t="shared" si="923"/>
        <v>#N/A</v>
      </c>
      <c r="AN5390" t="e">
        <f t="shared" si="924"/>
        <v>#N/A</v>
      </c>
      <c r="AO5390" s="261" t="e">
        <f t="shared" si="925"/>
        <v>#N/A</v>
      </c>
      <c r="AP5390" s="261" t="e">
        <f t="shared" si="926"/>
        <v>#N/A</v>
      </c>
      <c r="AQ5390" s="261" t="e">
        <f t="shared" si="927"/>
        <v>#N/A</v>
      </c>
      <c r="BB5390">
        <f t="shared" si="930"/>
        <v>0</v>
      </c>
      <c r="BC5390">
        <f t="shared" si="928"/>
        <v>0</v>
      </c>
      <c r="BD5390" s="28">
        <f t="shared" si="929"/>
        <v>0</v>
      </c>
    </row>
    <row r="5391" spans="37:56" x14ac:dyDescent="0.25">
      <c r="AK5391">
        <v>0</v>
      </c>
      <c r="AL5391" t="e">
        <f t="shared" si="922"/>
        <v>#N/A</v>
      </c>
      <c r="AM5391" t="e">
        <f t="shared" si="923"/>
        <v>#N/A</v>
      </c>
      <c r="AN5391" t="e">
        <f t="shared" si="924"/>
        <v>#N/A</v>
      </c>
      <c r="AO5391" s="261" t="e">
        <f t="shared" si="925"/>
        <v>#N/A</v>
      </c>
      <c r="AP5391" s="261" t="e">
        <f t="shared" si="926"/>
        <v>#N/A</v>
      </c>
      <c r="AQ5391" s="261" t="e">
        <f t="shared" si="927"/>
        <v>#N/A</v>
      </c>
      <c r="BB5391">
        <f t="shared" si="930"/>
        <v>0</v>
      </c>
      <c r="BC5391">
        <f t="shared" si="928"/>
        <v>0</v>
      </c>
      <c r="BD5391" s="28">
        <f t="shared" si="929"/>
        <v>0</v>
      </c>
    </row>
    <row r="5392" spans="37:56" x14ac:dyDescent="0.25">
      <c r="AK5392">
        <v>0</v>
      </c>
      <c r="AL5392" t="e">
        <f t="shared" si="922"/>
        <v>#N/A</v>
      </c>
      <c r="AM5392" t="e">
        <f t="shared" si="923"/>
        <v>#N/A</v>
      </c>
      <c r="AN5392" t="e">
        <f t="shared" si="924"/>
        <v>#N/A</v>
      </c>
      <c r="AO5392" s="261" t="e">
        <f t="shared" si="925"/>
        <v>#N/A</v>
      </c>
      <c r="AP5392" s="261" t="e">
        <f t="shared" si="926"/>
        <v>#N/A</v>
      </c>
      <c r="AQ5392" s="261" t="e">
        <f t="shared" si="927"/>
        <v>#N/A</v>
      </c>
      <c r="BB5392">
        <f t="shared" si="930"/>
        <v>0</v>
      </c>
      <c r="BC5392">
        <f t="shared" si="928"/>
        <v>0</v>
      </c>
      <c r="BD5392" s="28">
        <f t="shared" si="929"/>
        <v>0</v>
      </c>
    </row>
    <row r="5393" spans="37:56" x14ac:dyDescent="0.25">
      <c r="AK5393">
        <v>0</v>
      </c>
      <c r="AL5393" t="e">
        <f t="shared" si="922"/>
        <v>#N/A</v>
      </c>
      <c r="AM5393" t="e">
        <f t="shared" si="923"/>
        <v>#N/A</v>
      </c>
      <c r="AN5393" t="e">
        <f t="shared" si="924"/>
        <v>#N/A</v>
      </c>
      <c r="AO5393" s="261" t="e">
        <f t="shared" si="925"/>
        <v>#N/A</v>
      </c>
      <c r="AP5393" s="261" t="e">
        <f t="shared" si="926"/>
        <v>#N/A</v>
      </c>
      <c r="AQ5393" s="261" t="e">
        <f t="shared" si="927"/>
        <v>#N/A</v>
      </c>
      <c r="BB5393">
        <f t="shared" si="930"/>
        <v>0</v>
      </c>
      <c r="BC5393">
        <f t="shared" si="928"/>
        <v>0</v>
      </c>
      <c r="BD5393" s="28">
        <f t="shared" si="929"/>
        <v>0</v>
      </c>
    </row>
    <row r="5394" spans="37:56" x14ac:dyDescent="0.25">
      <c r="AK5394">
        <v>0</v>
      </c>
      <c r="AL5394" t="e">
        <f t="shared" si="922"/>
        <v>#N/A</v>
      </c>
      <c r="AM5394" t="e">
        <f t="shared" si="923"/>
        <v>#N/A</v>
      </c>
      <c r="AN5394" t="e">
        <f t="shared" si="924"/>
        <v>#N/A</v>
      </c>
      <c r="AO5394" s="261" t="e">
        <f t="shared" si="925"/>
        <v>#N/A</v>
      </c>
      <c r="AP5394" s="261" t="e">
        <f t="shared" si="926"/>
        <v>#N/A</v>
      </c>
      <c r="AQ5394" s="261" t="e">
        <f t="shared" si="927"/>
        <v>#N/A</v>
      </c>
      <c r="BB5394">
        <f t="shared" si="930"/>
        <v>0</v>
      </c>
      <c r="BC5394">
        <f t="shared" si="928"/>
        <v>0</v>
      </c>
      <c r="BD5394" s="28">
        <f t="shared" si="929"/>
        <v>0</v>
      </c>
    </row>
    <row r="5395" spans="37:56" x14ac:dyDescent="0.25">
      <c r="AK5395">
        <v>0</v>
      </c>
      <c r="AL5395" t="e">
        <f t="shared" si="922"/>
        <v>#N/A</v>
      </c>
      <c r="AM5395" t="e">
        <f t="shared" si="923"/>
        <v>#N/A</v>
      </c>
      <c r="AN5395" t="e">
        <f t="shared" si="924"/>
        <v>#N/A</v>
      </c>
      <c r="AO5395" s="261" t="e">
        <f t="shared" si="925"/>
        <v>#N/A</v>
      </c>
      <c r="AP5395" s="261" t="e">
        <f t="shared" si="926"/>
        <v>#N/A</v>
      </c>
      <c r="AQ5395" s="261" t="e">
        <f t="shared" si="927"/>
        <v>#N/A</v>
      </c>
      <c r="BB5395">
        <f t="shared" si="930"/>
        <v>0</v>
      </c>
      <c r="BC5395">
        <f t="shared" si="928"/>
        <v>0</v>
      </c>
      <c r="BD5395" s="28">
        <f t="shared" si="929"/>
        <v>0</v>
      </c>
    </row>
    <row r="5396" spans="37:56" x14ac:dyDescent="0.25">
      <c r="AK5396">
        <v>0</v>
      </c>
      <c r="AL5396" t="e">
        <f t="shared" si="922"/>
        <v>#N/A</v>
      </c>
      <c r="AM5396" t="e">
        <f t="shared" si="923"/>
        <v>#N/A</v>
      </c>
      <c r="AN5396" t="e">
        <f t="shared" si="924"/>
        <v>#N/A</v>
      </c>
      <c r="AO5396" s="261" t="e">
        <f t="shared" si="925"/>
        <v>#N/A</v>
      </c>
      <c r="AP5396" s="261" t="e">
        <f t="shared" si="926"/>
        <v>#N/A</v>
      </c>
      <c r="AQ5396" s="261" t="e">
        <f t="shared" si="927"/>
        <v>#N/A</v>
      </c>
      <c r="BB5396">
        <f t="shared" si="930"/>
        <v>0</v>
      </c>
      <c r="BC5396">
        <f t="shared" si="928"/>
        <v>0</v>
      </c>
      <c r="BD5396" s="28">
        <f t="shared" si="929"/>
        <v>0</v>
      </c>
    </row>
    <row r="5397" spans="37:56" x14ac:dyDescent="0.25">
      <c r="AK5397">
        <v>0</v>
      </c>
      <c r="AL5397" t="e">
        <f t="shared" si="922"/>
        <v>#N/A</v>
      </c>
      <c r="AM5397" t="e">
        <f t="shared" si="923"/>
        <v>#N/A</v>
      </c>
      <c r="AN5397" t="e">
        <f t="shared" si="924"/>
        <v>#N/A</v>
      </c>
      <c r="AO5397" s="261" t="e">
        <f t="shared" si="925"/>
        <v>#N/A</v>
      </c>
      <c r="AP5397" s="261" t="e">
        <f t="shared" si="926"/>
        <v>#N/A</v>
      </c>
      <c r="AQ5397" s="261" t="e">
        <f t="shared" si="927"/>
        <v>#N/A</v>
      </c>
      <c r="BB5397">
        <f t="shared" si="930"/>
        <v>0</v>
      </c>
      <c r="BC5397">
        <f t="shared" si="928"/>
        <v>0</v>
      </c>
      <c r="BD5397" s="28">
        <f t="shared" si="929"/>
        <v>0</v>
      </c>
    </row>
    <row r="5398" spans="37:56" x14ac:dyDescent="0.25">
      <c r="AK5398">
        <v>0</v>
      </c>
      <c r="AL5398" t="e">
        <f t="shared" si="922"/>
        <v>#N/A</v>
      </c>
      <c r="AM5398" t="e">
        <f t="shared" si="923"/>
        <v>#N/A</v>
      </c>
      <c r="AN5398" t="e">
        <f t="shared" si="924"/>
        <v>#N/A</v>
      </c>
      <c r="AO5398" s="261" t="e">
        <f t="shared" si="925"/>
        <v>#N/A</v>
      </c>
      <c r="AP5398" s="261" t="e">
        <f t="shared" si="926"/>
        <v>#N/A</v>
      </c>
      <c r="AQ5398" s="261" t="e">
        <f t="shared" si="927"/>
        <v>#N/A</v>
      </c>
      <c r="BB5398">
        <f t="shared" si="930"/>
        <v>0</v>
      </c>
      <c r="BC5398">
        <f t="shared" si="928"/>
        <v>0</v>
      </c>
      <c r="BD5398" s="28">
        <f t="shared" si="929"/>
        <v>0</v>
      </c>
    </row>
    <row r="5399" spans="37:56" x14ac:dyDescent="0.25">
      <c r="AK5399">
        <v>0</v>
      </c>
      <c r="AL5399" t="e">
        <f t="shared" si="922"/>
        <v>#N/A</v>
      </c>
      <c r="AM5399" t="e">
        <f t="shared" si="923"/>
        <v>#N/A</v>
      </c>
      <c r="AN5399" t="e">
        <f t="shared" si="924"/>
        <v>#N/A</v>
      </c>
      <c r="AO5399" s="261" t="e">
        <f t="shared" si="925"/>
        <v>#N/A</v>
      </c>
      <c r="AP5399" s="261" t="e">
        <f t="shared" si="926"/>
        <v>#N/A</v>
      </c>
      <c r="AQ5399" s="261" t="e">
        <f t="shared" si="927"/>
        <v>#N/A</v>
      </c>
      <c r="BB5399">
        <f t="shared" si="930"/>
        <v>0</v>
      </c>
      <c r="BC5399">
        <f t="shared" si="928"/>
        <v>0</v>
      </c>
      <c r="BD5399" s="28">
        <f t="shared" si="929"/>
        <v>0</v>
      </c>
    </row>
    <row r="5400" spans="37:56" x14ac:dyDescent="0.25">
      <c r="AK5400">
        <v>0</v>
      </c>
      <c r="AL5400" t="e">
        <f t="shared" si="922"/>
        <v>#N/A</v>
      </c>
      <c r="AM5400" t="e">
        <f t="shared" si="923"/>
        <v>#N/A</v>
      </c>
      <c r="AN5400" t="e">
        <f t="shared" si="924"/>
        <v>#N/A</v>
      </c>
      <c r="AO5400" s="261" t="e">
        <f t="shared" si="925"/>
        <v>#N/A</v>
      </c>
      <c r="AP5400" s="261" t="e">
        <f t="shared" si="926"/>
        <v>#N/A</v>
      </c>
      <c r="AQ5400" s="261" t="e">
        <f t="shared" si="927"/>
        <v>#N/A</v>
      </c>
      <c r="BB5400">
        <f t="shared" si="930"/>
        <v>0</v>
      </c>
      <c r="BC5400">
        <f t="shared" si="928"/>
        <v>0</v>
      </c>
      <c r="BD5400" s="28">
        <f t="shared" si="929"/>
        <v>0</v>
      </c>
    </row>
    <row r="5401" spans="37:56" x14ac:dyDescent="0.25">
      <c r="AK5401">
        <v>0</v>
      </c>
      <c r="AL5401" t="e">
        <f t="shared" si="922"/>
        <v>#N/A</v>
      </c>
      <c r="AM5401" t="e">
        <f t="shared" si="923"/>
        <v>#N/A</v>
      </c>
      <c r="AN5401" t="e">
        <f t="shared" si="924"/>
        <v>#N/A</v>
      </c>
      <c r="AO5401" s="261" t="e">
        <f t="shared" si="925"/>
        <v>#N/A</v>
      </c>
      <c r="AP5401" s="261" t="e">
        <f t="shared" si="926"/>
        <v>#N/A</v>
      </c>
      <c r="AQ5401" s="261" t="e">
        <f t="shared" si="927"/>
        <v>#N/A</v>
      </c>
      <c r="BB5401">
        <f t="shared" si="930"/>
        <v>0</v>
      </c>
      <c r="BC5401">
        <f t="shared" si="928"/>
        <v>0</v>
      </c>
      <c r="BD5401" s="28">
        <f t="shared" si="929"/>
        <v>0</v>
      </c>
    </row>
    <row r="5402" spans="37:56" x14ac:dyDescent="0.25">
      <c r="AK5402">
        <v>0</v>
      </c>
      <c r="AL5402" t="e">
        <f t="shared" si="922"/>
        <v>#N/A</v>
      </c>
      <c r="AM5402" t="e">
        <f t="shared" si="923"/>
        <v>#N/A</v>
      </c>
      <c r="AN5402" t="e">
        <f t="shared" si="924"/>
        <v>#N/A</v>
      </c>
      <c r="AO5402" s="261" t="e">
        <f t="shared" si="925"/>
        <v>#N/A</v>
      </c>
      <c r="AP5402" s="261" t="e">
        <f t="shared" si="926"/>
        <v>#N/A</v>
      </c>
      <c r="AQ5402" s="261" t="e">
        <f t="shared" si="927"/>
        <v>#N/A</v>
      </c>
      <c r="BB5402">
        <f t="shared" si="930"/>
        <v>0</v>
      </c>
      <c r="BC5402">
        <f t="shared" si="928"/>
        <v>0</v>
      </c>
      <c r="BD5402" s="28">
        <f t="shared" si="929"/>
        <v>0</v>
      </c>
    </row>
    <row r="5403" spans="37:56" x14ac:dyDescent="0.25">
      <c r="AK5403">
        <v>0</v>
      </c>
      <c r="AL5403" t="e">
        <f t="shared" si="922"/>
        <v>#N/A</v>
      </c>
      <c r="AM5403" t="e">
        <f t="shared" si="923"/>
        <v>#N/A</v>
      </c>
      <c r="AN5403" t="e">
        <f t="shared" si="924"/>
        <v>#N/A</v>
      </c>
      <c r="AO5403" s="261" t="e">
        <f t="shared" si="925"/>
        <v>#N/A</v>
      </c>
      <c r="AP5403" s="261" t="e">
        <f t="shared" si="926"/>
        <v>#N/A</v>
      </c>
      <c r="AQ5403" s="261" t="e">
        <f t="shared" si="927"/>
        <v>#N/A</v>
      </c>
      <c r="BB5403">
        <f t="shared" si="930"/>
        <v>0</v>
      </c>
      <c r="BC5403">
        <f t="shared" si="928"/>
        <v>0</v>
      </c>
      <c r="BD5403" s="28">
        <f t="shared" si="929"/>
        <v>0</v>
      </c>
    </row>
    <row r="5404" spans="37:56" x14ac:dyDescent="0.25">
      <c r="AK5404">
        <v>0</v>
      </c>
      <c r="AL5404" t="e">
        <f t="shared" si="922"/>
        <v>#N/A</v>
      </c>
      <c r="AM5404" t="e">
        <f t="shared" si="923"/>
        <v>#N/A</v>
      </c>
      <c r="AN5404" t="e">
        <f t="shared" si="924"/>
        <v>#N/A</v>
      </c>
      <c r="AO5404" s="261" t="e">
        <f t="shared" si="925"/>
        <v>#N/A</v>
      </c>
      <c r="AP5404" s="261" t="e">
        <f t="shared" si="926"/>
        <v>#N/A</v>
      </c>
      <c r="AQ5404" s="261" t="e">
        <f t="shared" si="927"/>
        <v>#N/A</v>
      </c>
      <c r="BB5404">
        <f t="shared" si="930"/>
        <v>0</v>
      </c>
      <c r="BC5404">
        <f t="shared" si="928"/>
        <v>0</v>
      </c>
      <c r="BD5404" s="28">
        <f t="shared" si="929"/>
        <v>0</v>
      </c>
    </row>
    <row r="5405" spans="37:56" x14ac:dyDescent="0.25">
      <c r="AK5405">
        <v>0</v>
      </c>
      <c r="AL5405" t="e">
        <f t="shared" si="922"/>
        <v>#N/A</v>
      </c>
      <c r="AM5405" t="e">
        <f t="shared" si="923"/>
        <v>#N/A</v>
      </c>
      <c r="AN5405" t="e">
        <f t="shared" si="924"/>
        <v>#N/A</v>
      </c>
      <c r="AO5405" s="261" t="e">
        <f t="shared" si="925"/>
        <v>#N/A</v>
      </c>
      <c r="AP5405" s="261" t="e">
        <f t="shared" si="926"/>
        <v>#N/A</v>
      </c>
      <c r="AQ5405" s="261" t="e">
        <f t="shared" si="927"/>
        <v>#N/A</v>
      </c>
      <c r="BB5405">
        <f t="shared" si="930"/>
        <v>0</v>
      </c>
      <c r="BC5405">
        <f t="shared" si="928"/>
        <v>0</v>
      </c>
      <c r="BD5405" s="28">
        <f t="shared" si="929"/>
        <v>0</v>
      </c>
    </row>
    <row r="5406" spans="37:56" x14ac:dyDescent="0.25">
      <c r="AK5406">
        <v>0</v>
      </c>
      <c r="AL5406" t="e">
        <f t="shared" si="922"/>
        <v>#N/A</v>
      </c>
      <c r="AM5406" t="e">
        <f t="shared" si="923"/>
        <v>#N/A</v>
      </c>
      <c r="AN5406" t="e">
        <f t="shared" si="924"/>
        <v>#N/A</v>
      </c>
      <c r="AO5406" s="261" t="e">
        <f t="shared" si="925"/>
        <v>#N/A</v>
      </c>
      <c r="AP5406" s="261" t="e">
        <f t="shared" si="926"/>
        <v>#N/A</v>
      </c>
      <c r="AQ5406" s="261" t="e">
        <f t="shared" si="927"/>
        <v>#N/A</v>
      </c>
      <c r="BB5406">
        <f t="shared" si="930"/>
        <v>0</v>
      </c>
      <c r="BC5406">
        <f t="shared" si="928"/>
        <v>0</v>
      </c>
      <c r="BD5406" s="28">
        <f t="shared" si="929"/>
        <v>0</v>
      </c>
    </row>
    <row r="5407" spans="37:56" x14ac:dyDescent="0.25">
      <c r="AK5407">
        <v>0</v>
      </c>
      <c r="AL5407" t="e">
        <f t="shared" si="922"/>
        <v>#N/A</v>
      </c>
      <c r="AM5407" t="e">
        <f t="shared" si="923"/>
        <v>#N/A</v>
      </c>
      <c r="AN5407" t="e">
        <f t="shared" si="924"/>
        <v>#N/A</v>
      </c>
      <c r="AO5407" s="261" t="e">
        <f t="shared" si="925"/>
        <v>#N/A</v>
      </c>
      <c r="AP5407" s="261" t="e">
        <f t="shared" si="926"/>
        <v>#N/A</v>
      </c>
      <c r="AQ5407" s="261" t="e">
        <f t="shared" si="927"/>
        <v>#N/A</v>
      </c>
      <c r="BB5407">
        <f t="shared" si="930"/>
        <v>0</v>
      </c>
      <c r="BC5407">
        <f t="shared" si="928"/>
        <v>0</v>
      </c>
      <c r="BD5407" s="28">
        <f t="shared" si="929"/>
        <v>0</v>
      </c>
    </row>
    <row r="5408" spans="37:56" x14ac:dyDescent="0.25">
      <c r="AK5408">
        <v>0</v>
      </c>
      <c r="AL5408" t="e">
        <f t="shared" si="922"/>
        <v>#N/A</v>
      </c>
      <c r="AM5408" t="e">
        <f t="shared" si="923"/>
        <v>#N/A</v>
      </c>
      <c r="AN5408" t="e">
        <f t="shared" si="924"/>
        <v>#N/A</v>
      </c>
      <c r="AO5408" s="261" t="e">
        <f t="shared" si="925"/>
        <v>#N/A</v>
      </c>
      <c r="AP5408" s="261" t="e">
        <f t="shared" si="926"/>
        <v>#N/A</v>
      </c>
      <c r="AQ5408" s="261" t="e">
        <f t="shared" si="927"/>
        <v>#N/A</v>
      </c>
      <c r="BB5408">
        <f t="shared" si="930"/>
        <v>0</v>
      </c>
      <c r="BC5408">
        <f t="shared" si="928"/>
        <v>0</v>
      </c>
      <c r="BD5408" s="28">
        <f t="shared" si="929"/>
        <v>0</v>
      </c>
    </row>
    <row r="5409" spans="37:56" x14ac:dyDescent="0.25">
      <c r="AK5409">
        <v>0</v>
      </c>
      <c r="AL5409" t="e">
        <f t="shared" si="922"/>
        <v>#N/A</v>
      </c>
      <c r="AM5409" t="e">
        <f t="shared" si="923"/>
        <v>#N/A</v>
      </c>
      <c r="AN5409" t="e">
        <f t="shared" si="924"/>
        <v>#N/A</v>
      </c>
      <c r="AO5409" s="261" t="e">
        <f t="shared" si="925"/>
        <v>#N/A</v>
      </c>
      <c r="AP5409" s="261" t="e">
        <f t="shared" si="926"/>
        <v>#N/A</v>
      </c>
      <c r="AQ5409" s="261" t="e">
        <f t="shared" si="927"/>
        <v>#N/A</v>
      </c>
      <c r="BB5409">
        <f t="shared" si="930"/>
        <v>0</v>
      </c>
      <c r="BC5409">
        <f t="shared" si="928"/>
        <v>0</v>
      </c>
      <c r="BD5409" s="28">
        <f t="shared" si="929"/>
        <v>0</v>
      </c>
    </row>
    <row r="5410" spans="37:56" x14ac:dyDescent="0.25">
      <c r="AK5410">
        <v>0</v>
      </c>
      <c r="AL5410" t="e">
        <f t="shared" si="922"/>
        <v>#N/A</v>
      </c>
      <c r="AM5410" t="e">
        <f t="shared" si="923"/>
        <v>#N/A</v>
      </c>
      <c r="AN5410" t="e">
        <f t="shared" si="924"/>
        <v>#N/A</v>
      </c>
      <c r="AO5410" s="261" t="e">
        <f t="shared" si="925"/>
        <v>#N/A</v>
      </c>
      <c r="AP5410" s="261" t="e">
        <f t="shared" si="926"/>
        <v>#N/A</v>
      </c>
      <c r="AQ5410" s="261" t="e">
        <f t="shared" si="927"/>
        <v>#N/A</v>
      </c>
      <c r="BB5410">
        <f t="shared" si="930"/>
        <v>0</v>
      </c>
      <c r="BC5410">
        <f t="shared" si="928"/>
        <v>0</v>
      </c>
      <c r="BD5410" s="28">
        <f t="shared" si="929"/>
        <v>0</v>
      </c>
    </row>
    <row r="5411" spans="37:56" x14ac:dyDescent="0.25">
      <c r="AK5411">
        <v>0</v>
      </c>
      <c r="AL5411" t="e">
        <f t="shared" si="922"/>
        <v>#N/A</v>
      </c>
      <c r="AM5411" t="e">
        <f t="shared" si="923"/>
        <v>#N/A</v>
      </c>
      <c r="AN5411" t="e">
        <f t="shared" si="924"/>
        <v>#N/A</v>
      </c>
      <c r="AO5411" s="261" t="e">
        <f t="shared" si="925"/>
        <v>#N/A</v>
      </c>
      <c r="AP5411" s="261" t="e">
        <f t="shared" si="926"/>
        <v>#N/A</v>
      </c>
      <c r="AQ5411" s="261" t="e">
        <f t="shared" si="927"/>
        <v>#N/A</v>
      </c>
      <c r="BB5411">
        <f t="shared" si="930"/>
        <v>0</v>
      </c>
      <c r="BC5411">
        <f t="shared" si="928"/>
        <v>0</v>
      </c>
      <c r="BD5411" s="28">
        <f t="shared" si="929"/>
        <v>0</v>
      </c>
    </row>
    <row r="5412" spans="37:56" x14ac:dyDescent="0.25">
      <c r="AK5412">
        <v>0</v>
      </c>
      <c r="AL5412" t="e">
        <f t="shared" si="922"/>
        <v>#N/A</v>
      </c>
      <c r="AM5412" t="e">
        <f t="shared" si="923"/>
        <v>#N/A</v>
      </c>
      <c r="AN5412" t="e">
        <f t="shared" si="924"/>
        <v>#N/A</v>
      </c>
      <c r="AO5412" s="261" t="e">
        <f t="shared" si="925"/>
        <v>#N/A</v>
      </c>
      <c r="AP5412" s="261" t="e">
        <f t="shared" si="926"/>
        <v>#N/A</v>
      </c>
      <c r="AQ5412" s="261" t="e">
        <f t="shared" si="927"/>
        <v>#N/A</v>
      </c>
      <c r="BB5412">
        <f t="shared" si="930"/>
        <v>0</v>
      </c>
      <c r="BC5412">
        <f t="shared" si="928"/>
        <v>0</v>
      </c>
      <c r="BD5412" s="28">
        <f t="shared" si="929"/>
        <v>0</v>
      </c>
    </row>
    <row r="5413" spans="37:56" x14ac:dyDescent="0.25">
      <c r="AK5413">
        <v>0</v>
      </c>
      <c r="AL5413" t="e">
        <f t="shared" si="922"/>
        <v>#N/A</v>
      </c>
      <c r="AM5413" t="e">
        <f t="shared" si="923"/>
        <v>#N/A</v>
      </c>
      <c r="AN5413" t="e">
        <f t="shared" si="924"/>
        <v>#N/A</v>
      </c>
      <c r="AO5413" s="261" t="e">
        <f t="shared" si="925"/>
        <v>#N/A</v>
      </c>
      <c r="AP5413" s="261" t="e">
        <f t="shared" si="926"/>
        <v>#N/A</v>
      </c>
      <c r="AQ5413" s="261" t="e">
        <f t="shared" si="927"/>
        <v>#N/A</v>
      </c>
      <c r="BB5413">
        <f t="shared" si="930"/>
        <v>0</v>
      </c>
      <c r="BC5413">
        <f t="shared" si="928"/>
        <v>0</v>
      </c>
      <c r="BD5413" s="28">
        <f t="shared" si="929"/>
        <v>0</v>
      </c>
    </row>
    <row r="5414" spans="37:56" x14ac:dyDescent="0.25">
      <c r="AK5414">
        <v>0</v>
      </c>
      <c r="AL5414" t="e">
        <f t="shared" si="922"/>
        <v>#N/A</v>
      </c>
      <c r="AM5414" t="e">
        <f t="shared" si="923"/>
        <v>#N/A</v>
      </c>
      <c r="AN5414" t="e">
        <f t="shared" si="924"/>
        <v>#N/A</v>
      </c>
      <c r="AO5414" s="261" t="e">
        <f t="shared" si="925"/>
        <v>#N/A</v>
      </c>
      <c r="AP5414" s="261" t="e">
        <f t="shared" si="926"/>
        <v>#N/A</v>
      </c>
      <c r="AQ5414" s="261" t="e">
        <f t="shared" si="927"/>
        <v>#N/A</v>
      </c>
      <c r="BB5414">
        <f t="shared" si="930"/>
        <v>0</v>
      </c>
      <c r="BC5414">
        <f t="shared" si="928"/>
        <v>0</v>
      </c>
      <c r="BD5414" s="28">
        <f t="shared" si="929"/>
        <v>0</v>
      </c>
    </row>
    <row r="5415" spans="37:56" x14ac:dyDescent="0.25">
      <c r="AK5415">
        <v>0</v>
      </c>
      <c r="AL5415" t="e">
        <f t="shared" si="922"/>
        <v>#N/A</v>
      </c>
      <c r="AM5415" t="e">
        <f t="shared" si="923"/>
        <v>#N/A</v>
      </c>
      <c r="AN5415" t="e">
        <f t="shared" si="924"/>
        <v>#N/A</v>
      </c>
      <c r="AO5415" s="261" t="e">
        <f t="shared" si="925"/>
        <v>#N/A</v>
      </c>
      <c r="AP5415" s="261" t="e">
        <f t="shared" si="926"/>
        <v>#N/A</v>
      </c>
      <c r="AQ5415" s="261" t="e">
        <f t="shared" si="927"/>
        <v>#N/A</v>
      </c>
      <c r="BB5415">
        <f t="shared" si="930"/>
        <v>0</v>
      </c>
      <c r="BC5415">
        <f t="shared" si="928"/>
        <v>0</v>
      </c>
      <c r="BD5415" s="28">
        <f t="shared" si="929"/>
        <v>0</v>
      </c>
    </row>
    <row r="5416" spans="37:56" x14ac:dyDescent="0.25">
      <c r="AK5416">
        <v>0</v>
      </c>
      <c r="AL5416" t="e">
        <f t="shared" si="922"/>
        <v>#N/A</v>
      </c>
      <c r="AM5416" t="e">
        <f t="shared" si="923"/>
        <v>#N/A</v>
      </c>
      <c r="AN5416" t="e">
        <f t="shared" si="924"/>
        <v>#N/A</v>
      </c>
      <c r="AO5416" s="261" t="e">
        <f t="shared" si="925"/>
        <v>#N/A</v>
      </c>
      <c r="AP5416" s="261" t="e">
        <f t="shared" si="926"/>
        <v>#N/A</v>
      </c>
      <c r="AQ5416" s="261" t="e">
        <f t="shared" si="927"/>
        <v>#N/A</v>
      </c>
      <c r="BB5416">
        <f t="shared" si="930"/>
        <v>0</v>
      </c>
      <c r="BC5416">
        <f t="shared" si="928"/>
        <v>0</v>
      </c>
      <c r="BD5416" s="28">
        <f t="shared" si="929"/>
        <v>0</v>
      </c>
    </row>
    <row r="5417" spans="37:56" x14ac:dyDescent="0.25">
      <c r="AK5417">
        <v>0</v>
      </c>
      <c r="AL5417" t="e">
        <f t="shared" si="922"/>
        <v>#N/A</v>
      </c>
      <c r="AM5417" t="e">
        <f t="shared" si="923"/>
        <v>#N/A</v>
      </c>
      <c r="AN5417" t="e">
        <f t="shared" si="924"/>
        <v>#N/A</v>
      </c>
      <c r="AO5417" s="261" t="e">
        <f t="shared" si="925"/>
        <v>#N/A</v>
      </c>
      <c r="AP5417" s="261" t="e">
        <f t="shared" si="926"/>
        <v>#N/A</v>
      </c>
      <c r="AQ5417" s="261" t="e">
        <f t="shared" si="927"/>
        <v>#N/A</v>
      </c>
      <c r="BB5417">
        <f t="shared" si="930"/>
        <v>0</v>
      </c>
      <c r="BC5417">
        <f t="shared" si="928"/>
        <v>0</v>
      </c>
      <c r="BD5417" s="28">
        <f t="shared" si="929"/>
        <v>0</v>
      </c>
    </row>
    <row r="5418" spans="37:56" x14ac:dyDescent="0.25">
      <c r="AK5418">
        <v>0</v>
      </c>
      <c r="AL5418" t="e">
        <f t="shared" si="922"/>
        <v>#N/A</v>
      </c>
      <c r="AM5418" t="e">
        <f t="shared" si="923"/>
        <v>#N/A</v>
      </c>
      <c r="AN5418" t="e">
        <f t="shared" si="924"/>
        <v>#N/A</v>
      </c>
      <c r="AO5418" s="261" t="e">
        <f t="shared" si="925"/>
        <v>#N/A</v>
      </c>
      <c r="AP5418" s="261" t="e">
        <f t="shared" si="926"/>
        <v>#N/A</v>
      </c>
      <c r="AQ5418" s="261" t="e">
        <f t="shared" si="927"/>
        <v>#N/A</v>
      </c>
      <c r="BB5418">
        <f t="shared" si="930"/>
        <v>0</v>
      </c>
      <c r="BC5418">
        <f t="shared" si="928"/>
        <v>0</v>
      </c>
      <c r="BD5418" s="28">
        <f t="shared" si="929"/>
        <v>0</v>
      </c>
    </row>
    <row r="5419" spans="37:56" x14ac:dyDescent="0.25">
      <c r="AK5419">
        <v>0</v>
      </c>
      <c r="AL5419" t="e">
        <f t="shared" si="922"/>
        <v>#N/A</v>
      </c>
      <c r="AM5419" t="e">
        <f t="shared" si="923"/>
        <v>#N/A</v>
      </c>
      <c r="AN5419" t="e">
        <f t="shared" si="924"/>
        <v>#N/A</v>
      </c>
      <c r="AO5419" s="261" t="e">
        <f t="shared" si="925"/>
        <v>#N/A</v>
      </c>
      <c r="AP5419" s="261" t="e">
        <f t="shared" si="926"/>
        <v>#N/A</v>
      </c>
      <c r="AQ5419" s="261" t="e">
        <f t="shared" si="927"/>
        <v>#N/A</v>
      </c>
      <c r="BB5419">
        <f t="shared" si="930"/>
        <v>0</v>
      </c>
      <c r="BC5419">
        <f t="shared" si="928"/>
        <v>0</v>
      </c>
      <c r="BD5419" s="28">
        <f t="shared" si="929"/>
        <v>0</v>
      </c>
    </row>
    <row r="5420" spans="37:56" x14ac:dyDescent="0.25">
      <c r="AK5420">
        <v>0</v>
      </c>
      <c r="AL5420" t="e">
        <f t="shared" si="922"/>
        <v>#N/A</v>
      </c>
      <c r="AM5420" t="e">
        <f t="shared" si="923"/>
        <v>#N/A</v>
      </c>
      <c r="AN5420" t="e">
        <f t="shared" si="924"/>
        <v>#N/A</v>
      </c>
      <c r="AO5420" s="261" t="e">
        <f t="shared" si="925"/>
        <v>#N/A</v>
      </c>
      <c r="AP5420" s="261" t="e">
        <f t="shared" si="926"/>
        <v>#N/A</v>
      </c>
      <c r="AQ5420" s="261" t="e">
        <f t="shared" si="927"/>
        <v>#N/A</v>
      </c>
      <c r="BB5420">
        <f t="shared" si="930"/>
        <v>0</v>
      </c>
      <c r="BC5420">
        <f t="shared" si="928"/>
        <v>0</v>
      </c>
      <c r="BD5420" s="28">
        <f t="shared" si="929"/>
        <v>0</v>
      </c>
    </row>
    <row r="5421" spans="37:56" x14ac:dyDescent="0.25">
      <c r="AK5421">
        <v>0</v>
      </c>
      <c r="AL5421" t="e">
        <f t="shared" si="922"/>
        <v>#N/A</v>
      </c>
      <c r="AM5421" t="e">
        <f t="shared" si="923"/>
        <v>#N/A</v>
      </c>
      <c r="AN5421" t="e">
        <f t="shared" si="924"/>
        <v>#N/A</v>
      </c>
      <c r="AO5421" s="261" t="e">
        <f t="shared" si="925"/>
        <v>#N/A</v>
      </c>
      <c r="AP5421" s="261" t="e">
        <f t="shared" si="926"/>
        <v>#N/A</v>
      </c>
      <c r="AQ5421" s="261" t="e">
        <f t="shared" si="927"/>
        <v>#N/A</v>
      </c>
      <c r="BB5421">
        <f t="shared" si="930"/>
        <v>0</v>
      </c>
      <c r="BC5421">
        <f t="shared" si="928"/>
        <v>0</v>
      </c>
      <c r="BD5421" s="28">
        <f t="shared" si="929"/>
        <v>0</v>
      </c>
    </row>
    <row r="5422" spans="37:56" x14ac:dyDescent="0.25">
      <c r="AK5422">
        <v>0</v>
      </c>
      <c r="AL5422" t="e">
        <f t="shared" si="922"/>
        <v>#N/A</v>
      </c>
      <c r="AM5422" t="e">
        <f t="shared" si="923"/>
        <v>#N/A</v>
      </c>
      <c r="AN5422" t="e">
        <f t="shared" si="924"/>
        <v>#N/A</v>
      </c>
      <c r="AO5422" s="261" t="e">
        <f t="shared" si="925"/>
        <v>#N/A</v>
      </c>
      <c r="AP5422" s="261" t="e">
        <f t="shared" si="926"/>
        <v>#N/A</v>
      </c>
      <c r="AQ5422" s="261" t="e">
        <f t="shared" si="927"/>
        <v>#N/A</v>
      </c>
      <c r="BB5422">
        <f t="shared" si="930"/>
        <v>0</v>
      </c>
      <c r="BC5422">
        <f t="shared" si="928"/>
        <v>0</v>
      </c>
      <c r="BD5422" s="28">
        <f t="shared" si="929"/>
        <v>0</v>
      </c>
    </row>
    <row r="5423" spans="37:56" x14ac:dyDescent="0.25">
      <c r="AK5423">
        <v>0</v>
      </c>
      <c r="AL5423" t="e">
        <f t="shared" si="922"/>
        <v>#N/A</v>
      </c>
      <c r="AM5423" t="e">
        <f t="shared" si="923"/>
        <v>#N/A</v>
      </c>
      <c r="AN5423" t="e">
        <f t="shared" si="924"/>
        <v>#N/A</v>
      </c>
      <c r="AO5423" s="261" t="e">
        <f t="shared" si="925"/>
        <v>#N/A</v>
      </c>
      <c r="AP5423" s="261" t="e">
        <f t="shared" si="926"/>
        <v>#N/A</v>
      </c>
      <c r="AQ5423" s="261" t="e">
        <f t="shared" si="927"/>
        <v>#N/A</v>
      </c>
      <c r="BB5423">
        <f t="shared" si="930"/>
        <v>0</v>
      </c>
      <c r="BC5423">
        <f t="shared" si="928"/>
        <v>0</v>
      </c>
      <c r="BD5423" s="28">
        <f t="shared" si="929"/>
        <v>0</v>
      </c>
    </row>
    <row r="5424" spans="37:56" x14ac:dyDescent="0.25">
      <c r="AK5424">
        <v>0</v>
      </c>
      <c r="AL5424" t="e">
        <f t="shared" si="922"/>
        <v>#N/A</v>
      </c>
      <c r="AM5424" t="e">
        <f t="shared" si="923"/>
        <v>#N/A</v>
      </c>
      <c r="AN5424" t="e">
        <f t="shared" si="924"/>
        <v>#N/A</v>
      </c>
      <c r="AO5424" s="261" t="e">
        <f t="shared" si="925"/>
        <v>#N/A</v>
      </c>
      <c r="AP5424" s="261" t="e">
        <f t="shared" si="926"/>
        <v>#N/A</v>
      </c>
      <c r="AQ5424" s="261" t="e">
        <f t="shared" si="927"/>
        <v>#N/A</v>
      </c>
      <c r="BB5424">
        <f t="shared" si="930"/>
        <v>0</v>
      </c>
      <c r="BC5424">
        <f t="shared" si="928"/>
        <v>0</v>
      </c>
      <c r="BD5424" s="28">
        <f t="shared" si="929"/>
        <v>0</v>
      </c>
    </row>
    <row r="5425" spans="37:56" x14ac:dyDescent="0.25">
      <c r="AK5425">
        <v>0</v>
      </c>
      <c r="AL5425" t="e">
        <f t="shared" si="922"/>
        <v>#N/A</v>
      </c>
      <c r="AM5425" t="e">
        <f t="shared" si="923"/>
        <v>#N/A</v>
      </c>
      <c r="AN5425" t="e">
        <f t="shared" si="924"/>
        <v>#N/A</v>
      </c>
      <c r="AO5425" s="261" t="e">
        <f t="shared" si="925"/>
        <v>#N/A</v>
      </c>
      <c r="AP5425" s="261" t="e">
        <f t="shared" si="926"/>
        <v>#N/A</v>
      </c>
      <c r="AQ5425" s="261" t="e">
        <f t="shared" si="927"/>
        <v>#N/A</v>
      </c>
      <c r="BB5425">
        <f t="shared" si="930"/>
        <v>0</v>
      </c>
      <c r="BC5425">
        <f t="shared" si="928"/>
        <v>0</v>
      </c>
      <c r="BD5425" s="28">
        <f t="shared" si="929"/>
        <v>0</v>
      </c>
    </row>
    <row r="5426" spans="37:56" x14ac:dyDescent="0.25">
      <c r="AK5426">
        <v>0</v>
      </c>
      <c r="AL5426" t="e">
        <f t="shared" si="922"/>
        <v>#N/A</v>
      </c>
      <c r="AM5426" t="e">
        <f t="shared" si="923"/>
        <v>#N/A</v>
      </c>
      <c r="AN5426" t="e">
        <f t="shared" si="924"/>
        <v>#N/A</v>
      </c>
      <c r="AO5426" s="261" t="e">
        <f t="shared" si="925"/>
        <v>#N/A</v>
      </c>
      <c r="AP5426" s="261" t="e">
        <f t="shared" si="926"/>
        <v>#N/A</v>
      </c>
      <c r="AQ5426" s="261" t="e">
        <f t="shared" si="927"/>
        <v>#N/A</v>
      </c>
      <c r="BB5426">
        <f t="shared" si="930"/>
        <v>0</v>
      </c>
      <c r="BC5426">
        <f t="shared" si="928"/>
        <v>0</v>
      </c>
      <c r="BD5426" s="28">
        <f t="shared" si="929"/>
        <v>0</v>
      </c>
    </row>
    <row r="5427" spans="37:56" x14ac:dyDescent="0.25">
      <c r="AK5427">
        <v>0</v>
      </c>
      <c r="AL5427" t="e">
        <f t="shared" si="922"/>
        <v>#N/A</v>
      </c>
      <c r="AM5427" t="e">
        <f t="shared" si="923"/>
        <v>#N/A</v>
      </c>
      <c r="AN5427" t="e">
        <f t="shared" si="924"/>
        <v>#N/A</v>
      </c>
      <c r="AO5427" s="261" t="e">
        <f t="shared" si="925"/>
        <v>#N/A</v>
      </c>
      <c r="AP5427" s="261" t="e">
        <f t="shared" si="926"/>
        <v>#N/A</v>
      </c>
      <c r="AQ5427" s="261" t="e">
        <f t="shared" si="927"/>
        <v>#N/A</v>
      </c>
      <c r="BB5427">
        <f t="shared" si="930"/>
        <v>0</v>
      </c>
      <c r="BC5427">
        <f t="shared" si="928"/>
        <v>0</v>
      </c>
      <c r="BD5427" s="28">
        <f t="shared" si="929"/>
        <v>0</v>
      </c>
    </row>
    <row r="5428" spans="37:56" x14ac:dyDescent="0.25">
      <c r="AK5428">
        <v>0</v>
      </c>
      <c r="AL5428" t="e">
        <f t="shared" si="922"/>
        <v>#N/A</v>
      </c>
      <c r="AM5428" t="e">
        <f t="shared" si="923"/>
        <v>#N/A</v>
      </c>
      <c r="AN5428" t="e">
        <f t="shared" si="924"/>
        <v>#N/A</v>
      </c>
      <c r="AO5428" s="261" t="e">
        <f t="shared" si="925"/>
        <v>#N/A</v>
      </c>
      <c r="AP5428" s="261" t="e">
        <f t="shared" si="926"/>
        <v>#N/A</v>
      </c>
      <c r="AQ5428" s="261" t="e">
        <f t="shared" si="927"/>
        <v>#N/A</v>
      </c>
      <c r="BB5428">
        <f t="shared" si="930"/>
        <v>0</v>
      </c>
      <c r="BC5428">
        <f t="shared" si="928"/>
        <v>0</v>
      </c>
      <c r="BD5428" s="28">
        <f t="shared" si="929"/>
        <v>0</v>
      </c>
    </row>
    <row r="5429" spans="37:56" x14ac:dyDescent="0.25">
      <c r="AK5429">
        <v>0</v>
      </c>
      <c r="AL5429" t="e">
        <f t="shared" si="922"/>
        <v>#N/A</v>
      </c>
      <c r="AM5429" t="e">
        <f t="shared" si="923"/>
        <v>#N/A</v>
      </c>
      <c r="AN5429" t="e">
        <f t="shared" si="924"/>
        <v>#N/A</v>
      </c>
      <c r="AO5429" s="261" t="e">
        <f t="shared" si="925"/>
        <v>#N/A</v>
      </c>
      <c r="AP5429" s="261" t="e">
        <f t="shared" si="926"/>
        <v>#N/A</v>
      </c>
      <c r="AQ5429" s="261" t="e">
        <f t="shared" si="927"/>
        <v>#N/A</v>
      </c>
      <c r="BB5429">
        <f t="shared" si="930"/>
        <v>0</v>
      </c>
      <c r="BC5429">
        <f t="shared" si="928"/>
        <v>0</v>
      </c>
      <c r="BD5429" s="28">
        <f t="shared" si="929"/>
        <v>0</v>
      </c>
    </row>
    <row r="5430" spans="37:56" x14ac:dyDescent="0.25">
      <c r="AK5430">
        <v>0</v>
      </c>
      <c r="AL5430" t="e">
        <f t="shared" si="922"/>
        <v>#N/A</v>
      </c>
      <c r="AM5430" t="e">
        <f t="shared" si="923"/>
        <v>#N/A</v>
      </c>
      <c r="AN5430" t="e">
        <f t="shared" si="924"/>
        <v>#N/A</v>
      </c>
      <c r="AO5430" s="261" t="e">
        <f t="shared" si="925"/>
        <v>#N/A</v>
      </c>
      <c r="AP5430" s="261" t="e">
        <f t="shared" si="926"/>
        <v>#N/A</v>
      </c>
      <c r="AQ5430" s="261" t="e">
        <f t="shared" si="927"/>
        <v>#N/A</v>
      </c>
      <c r="BB5430">
        <f t="shared" si="930"/>
        <v>0</v>
      </c>
      <c r="BC5430">
        <f t="shared" si="928"/>
        <v>0</v>
      </c>
      <c r="BD5430" s="28">
        <f t="shared" si="929"/>
        <v>0</v>
      </c>
    </row>
    <row r="5431" spans="37:56" x14ac:dyDescent="0.25">
      <c r="AK5431">
        <v>0</v>
      </c>
      <c r="AL5431" t="e">
        <f t="shared" si="922"/>
        <v>#N/A</v>
      </c>
      <c r="AM5431" t="e">
        <f t="shared" si="923"/>
        <v>#N/A</v>
      </c>
      <c r="AN5431" t="e">
        <f t="shared" si="924"/>
        <v>#N/A</v>
      </c>
      <c r="AO5431" s="261" t="e">
        <f t="shared" si="925"/>
        <v>#N/A</v>
      </c>
      <c r="AP5431" s="261" t="e">
        <f t="shared" si="926"/>
        <v>#N/A</v>
      </c>
      <c r="AQ5431" s="261" t="e">
        <f t="shared" si="927"/>
        <v>#N/A</v>
      </c>
      <c r="BB5431">
        <f t="shared" si="930"/>
        <v>0</v>
      </c>
      <c r="BC5431">
        <f t="shared" si="928"/>
        <v>0</v>
      </c>
      <c r="BD5431" s="28">
        <f t="shared" si="929"/>
        <v>0</v>
      </c>
    </row>
    <row r="5432" spans="37:56" x14ac:dyDescent="0.25">
      <c r="AK5432">
        <v>0</v>
      </c>
      <c r="AL5432" t="e">
        <f t="shared" si="922"/>
        <v>#N/A</v>
      </c>
      <c r="AM5432" t="e">
        <f t="shared" si="923"/>
        <v>#N/A</v>
      </c>
      <c r="AN5432" t="e">
        <f t="shared" si="924"/>
        <v>#N/A</v>
      </c>
      <c r="AO5432" s="261" t="e">
        <f t="shared" si="925"/>
        <v>#N/A</v>
      </c>
      <c r="AP5432" s="261" t="e">
        <f t="shared" si="926"/>
        <v>#N/A</v>
      </c>
      <c r="AQ5432" s="261" t="e">
        <f t="shared" si="927"/>
        <v>#N/A</v>
      </c>
      <c r="BB5432">
        <f t="shared" si="930"/>
        <v>0</v>
      </c>
      <c r="BC5432">
        <f t="shared" si="928"/>
        <v>0</v>
      </c>
      <c r="BD5432" s="28">
        <f t="shared" si="929"/>
        <v>0</v>
      </c>
    </row>
    <row r="5433" spans="37:56" x14ac:dyDescent="0.25">
      <c r="AK5433">
        <v>0</v>
      </c>
      <c r="AL5433" t="e">
        <f t="shared" si="922"/>
        <v>#N/A</v>
      </c>
      <c r="AM5433" t="e">
        <f t="shared" si="923"/>
        <v>#N/A</v>
      </c>
      <c r="AN5433" t="e">
        <f t="shared" si="924"/>
        <v>#N/A</v>
      </c>
      <c r="AO5433" s="261" t="e">
        <f t="shared" si="925"/>
        <v>#N/A</v>
      </c>
      <c r="AP5433" s="261" t="e">
        <f t="shared" si="926"/>
        <v>#N/A</v>
      </c>
      <c r="AQ5433" s="261" t="e">
        <f t="shared" si="927"/>
        <v>#N/A</v>
      </c>
      <c r="BB5433">
        <f t="shared" si="930"/>
        <v>0</v>
      </c>
      <c r="BC5433">
        <f t="shared" si="928"/>
        <v>0</v>
      </c>
      <c r="BD5433" s="28">
        <f t="shared" si="929"/>
        <v>0</v>
      </c>
    </row>
    <row r="5434" spans="37:56" x14ac:dyDescent="0.25">
      <c r="AK5434">
        <v>0</v>
      </c>
      <c r="AL5434" t="e">
        <f t="shared" si="922"/>
        <v>#N/A</v>
      </c>
      <c r="AM5434" t="e">
        <f t="shared" si="923"/>
        <v>#N/A</v>
      </c>
      <c r="AN5434" t="e">
        <f t="shared" si="924"/>
        <v>#N/A</v>
      </c>
      <c r="AO5434" s="261" t="e">
        <f t="shared" si="925"/>
        <v>#N/A</v>
      </c>
      <c r="AP5434" s="261" t="e">
        <f t="shared" si="926"/>
        <v>#N/A</v>
      </c>
      <c r="AQ5434" s="261" t="e">
        <f t="shared" si="927"/>
        <v>#N/A</v>
      </c>
      <c r="BB5434">
        <f t="shared" si="930"/>
        <v>0</v>
      </c>
      <c r="BC5434">
        <f t="shared" si="928"/>
        <v>0</v>
      </c>
      <c r="BD5434" s="28">
        <f t="shared" si="929"/>
        <v>0</v>
      </c>
    </row>
    <row r="5435" spans="37:56" x14ac:dyDescent="0.25">
      <c r="AK5435">
        <v>0</v>
      </c>
      <c r="AL5435" t="e">
        <f t="shared" si="922"/>
        <v>#N/A</v>
      </c>
      <c r="AM5435" t="e">
        <f t="shared" si="923"/>
        <v>#N/A</v>
      </c>
      <c r="AN5435" t="e">
        <f t="shared" si="924"/>
        <v>#N/A</v>
      </c>
      <c r="AO5435" s="261" t="e">
        <f t="shared" si="925"/>
        <v>#N/A</v>
      </c>
      <c r="AP5435" s="261" t="e">
        <f t="shared" si="926"/>
        <v>#N/A</v>
      </c>
      <c r="AQ5435" s="261" t="e">
        <f t="shared" si="927"/>
        <v>#N/A</v>
      </c>
      <c r="BB5435">
        <f t="shared" si="930"/>
        <v>0</v>
      </c>
      <c r="BC5435">
        <f t="shared" si="928"/>
        <v>0</v>
      </c>
      <c r="BD5435" s="28">
        <f t="shared" si="929"/>
        <v>0</v>
      </c>
    </row>
    <row r="5436" spans="37:56" x14ac:dyDescent="0.25">
      <c r="AK5436">
        <v>0</v>
      </c>
      <c r="AL5436" t="e">
        <f t="shared" si="922"/>
        <v>#N/A</v>
      </c>
      <c r="AM5436" t="e">
        <f t="shared" si="923"/>
        <v>#N/A</v>
      </c>
      <c r="AN5436" t="e">
        <f t="shared" si="924"/>
        <v>#N/A</v>
      </c>
      <c r="AO5436" s="261" t="e">
        <f t="shared" si="925"/>
        <v>#N/A</v>
      </c>
      <c r="AP5436" s="261" t="e">
        <f t="shared" si="926"/>
        <v>#N/A</v>
      </c>
      <c r="AQ5436" s="261" t="e">
        <f t="shared" si="927"/>
        <v>#N/A</v>
      </c>
      <c r="BB5436">
        <f t="shared" si="930"/>
        <v>0</v>
      </c>
      <c r="BC5436">
        <f t="shared" si="928"/>
        <v>0</v>
      </c>
      <c r="BD5436" s="28">
        <f t="shared" si="929"/>
        <v>0</v>
      </c>
    </row>
    <row r="5437" spans="37:56" x14ac:dyDescent="0.25">
      <c r="AK5437">
        <v>0</v>
      </c>
      <c r="AL5437" t="e">
        <f t="shared" si="922"/>
        <v>#N/A</v>
      </c>
      <c r="AM5437" t="e">
        <f t="shared" si="923"/>
        <v>#N/A</v>
      </c>
      <c r="AN5437" t="e">
        <f t="shared" si="924"/>
        <v>#N/A</v>
      </c>
      <c r="AO5437" s="261" t="e">
        <f t="shared" si="925"/>
        <v>#N/A</v>
      </c>
      <c r="AP5437" s="261" t="e">
        <f t="shared" si="926"/>
        <v>#N/A</v>
      </c>
      <c r="AQ5437" s="261" t="e">
        <f t="shared" si="927"/>
        <v>#N/A</v>
      </c>
      <c r="BB5437">
        <f t="shared" si="930"/>
        <v>0</v>
      </c>
      <c r="BC5437">
        <f t="shared" si="928"/>
        <v>0</v>
      </c>
      <c r="BD5437" s="28">
        <f t="shared" si="929"/>
        <v>0</v>
      </c>
    </row>
    <row r="5438" spans="37:56" x14ac:dyDescent="0.25">
      <c r="AK5438">
        <v>0</v>
      </c>
      <c r="AL5438" t="e">
        <f t="shared" si="922"/>
        <v>#N/A</v>
      </c>
      <c r="AM5438" t="e">
        <f t="shared" si="923"/>
        <v>#N/A</v>
      </c>
      <c r="AN5438" t="e">
        <f t="shared" si="924"/>
        <v>#N/A</v>
      </c>
      <c r="AO5438" s="261" t="e">
        <f t="shared" si="925"/>
        <v>#N/A</v>
      </c>
      <c r="AP5438" s="261" t="e">
        <f t="shared" si="926"/>
        <v>#N/A</v>
      </c>
      <c r="AQ5438" s="261" t="e">
        <f t="shared" si="927"/>
        <v>#N/A</v>
      </c>
      <c r="BB5438">
        <f t="shared" si="930"/>
        <v>0</v>
      </c>
      <c r="BC5438">
        <f t="shared" si="928"/>
        <v>0</v>
      </c>
      <c r="BD5438" s="28">
        <f t="shared" si="929"/>
        <v>0</v>
      </c>
    </row>
    <row r="5439" spans="37:56" x14ac:dyDescent="0.25">
      <c r="AK5439">
        <v>0</v>
      </c>
      <c r="AL5439" t="e">
        <f t="shared" si="922"/>
        <v>#N/A</v>
      </c>
      <c r="AM5439" t="e">
        <f t="shared" si="923"/>
        <v>#N/A</v>
      </c>
      <c r="AN5439" t="e">
        <f t="shared" si="924"/>
        <v>#N/A</v>
      </c>
      <c r="AO5439" s="261" t="e">
        <f t="shared" si="925"/>
        <v>#N/A</v>
      </c>
      <c r="AP5439" s="261" t="e">
        <f t="shared" si="926"/>
        <v>#N/A</v>
      </c>
      <c r="AQ5439" s="261" t="e">
        <f t="shared" si="927"/>
        <v>#N/A</v>
      </c>
      <c r="BB5439">
        <f t="shared" si="930"/>
        <v>0</v>
      </c>
      <c r="BC5439">
        <f t="shared" si="928"/>
        <v>0</v>
      </c>
      <c r="BD5439" s="28">
        <f t="shared" si="929"/>
        <v>0</v>
      </c>
    </row>
    <row r="5440" spans="37:56" x14ac:dyDescent="0.25">
      <c r="AK5440">
        <v>0</v>
      </c>
      <c r="AL5440" t="e">
        <f t="shared" si="922"/>
        <v>#N/A</v>
      </c>
      <c r="AM5440" t="e">
        <f t="shared" si="923"/>
        <v>#N/A</v>
      </c>
      <c r="AN5440" t="e">
        <f t="shared" si="924"/>
        <v>#N/A</v>
      </c>
      <c r="AO5440" s="261" t="e">
        <f t="shared" si="925"/>
        <v>#N/A</v>
      </c>
      <c r="AP5440" s="261" t="e">
        <f t="shared" si="926"/>
        <v>#N/A</v>
      </c>
      <c r="AQ5440" s="261" t="e">
        <f t="shared" si="927"/>
        <v>#N/A</v>
      </c>
      <c r="BB5440">
        <f t="shared" si="930"/>
        <v>0</v>
      </c>
      <c r="BC5440">
        <f t="shared" si="928"/>
        <v>0</v>
      </c>
      <c r="BD5440" s="28">
        <f t="shared" si="929"/>
        <v>0</v>
      </c>
    </row>
    <row r="5441" spans="37:56" x14ac:dyDescent="0.25">
      <c r="AK5441">
        <v>0</v>
      </c>
      <c r="AL5441" t="e">
        <f t="shared" si="922"/>
        <v>#N/A</v>
      </c>
      <c r="AM5441" t="e">
        <f t="shared" si="923"/>
        <v>#N/A</v>
      </c>
      <c r="AN5441" t="e">
        <f t="shared" si="924"/>
        <v>#N/A</v>
      </c>
      <c r="AO5441" s="261" t="e">
        <f t="shared" si="925"/>
        <v>#N/A</v>
      </c>
      <c r="AP5441" s="261" t="e">
        <f t="shared" si="926"/>
        <v>#N/A</v>
      </c>
      <c r="AQ5441" s="261" t="e">
        <f t="shared" si="927"/>
        <v>#N/A</v>
      </c>
      <c r="BB5441">
        <f t="shared" si="930"/>
        <v>0</v>
      </c>
      <c r="BC5441">
        <f t="shared" si="928"/>
        <v>0</v>
      </c>
      <c r="BD5441" s="28">
        <f t="shared" si="929"/>
        <v>0</v>
      </c>
    </row>
    <row r="5442" spans="37:56" x14ac:dyDescent="0.25">
      <c r="AK5442">
        <v>0</v>
      </c>
      <c r="AL5442" t="e">
        <f t="shared" si="922"/>
        <v>#N/A</v>
      </c>
      <c r="AM5442" t="e">
        <f t="shared" si="923"/>
        <v>#N/A</v>
      </c>
      <c r="AN5442" t="e">
        <f t="shared" si="924"/>
        <v>#N/A</v>
      </c>
      <c r="AO5442" s="261" t="e">
        <f t="shared" si="925"/>
        <v>#N/A</v>
      </c>
      <c r="AP5442" s="261" t="e">
        <f t="shared" si="926"/>
        <v>#N/A</v>
      </c>
      <c r="AQ5442" s="261" t="e">
        <f t="shared" si="927"/>
        <v>#N/A</v>
      </c>
      <c r="BB5442">
        <f t="shared" si="930"/>
        <v>0</v>
      </c>
      <c r="BC5442">
        <f t="shared" si="928"/>
        <v>0</v>
      </c>
      <c r="BD5442" s="28">
        <f t="shared" si="929"/>
        <v>0</v>
      </c>
    </row>
    <row r="5443" spans="37:56" x14ac:dyDescent="0.25">
      <c r="AK5443">
        <v>0</v>
      </c>
      <c r="AL5443" t="e">
        <f t="shared" ref="AL5443:AL5506" si="931">_xlfn.XLOOKUP(AK5443,A:A,F:F)</f>
        <v>#N/A</v>
      </c>
      <c r="AM5443" t="e">
        <f t="shared" ref="AM5443:AM5506" si="932">_xlfn.XLOOKUP(AK5443,A:A,J:J)</f>
        <v>#N/A</v>
      </c>
      <c r="AN5443" t="e">
        <f t="shared" ref="AN5443:AN5506" si="933">_xlfn.XLOOKUP(AK5443,A:A,M:M)+_xlfn.XLOOKUP(AK5443,A:A,N:N)</f>
        <v>#N/A</v>
      </c>
      <c r="AO5443" s="261" t="e">
        <f t="shared" ref="AO5443:AO5506" si="934">_xlfn.XLOOKUP(AK5443,A:A,AG:AG)</f>
        <v>#N/A</v>
      </c>
      <c r="AP5443" s="261" t="e">
        <f t="shared" ref="AP5443:AP5506" si="935">_xlfn.XLOOKUP(AK5443,A:A,AD:AD)</f>
        <v>#N/A</v>
      </c>
      <c r="AQ5443" s="261" t="e">
        <f t="shared" ref="AQ5443:AQ5506" si="936">_xlfn.XLOOKUP(AK5443,A:A,AE:AE)</f>
        <v>#N/A</v>
      </c>
      <c r="BB5443">
        <f t="shared" si="930"/>
        <v>0</v>
      </c>
      <c r="BC5443">
        <f t="shared" ref="BC5443:BC5506" si="937">_xlfn.XLOOKUP(BA5443,A:A,J:J)</f>
        <v>0</v>
      </c>
      <c r="BD5443" s="28">
        <f t="shared" ref="BD5443:BD5506" si="938">_xlfn.XLOOKUP(BA5443,A:A,M:M)+_xlfn.XLOOKUP(BA5443,A:A,N:N)</f>
        <v>0</v>
      </c>
    </row>
    <row r="5444" spans="37:56" x14ac:dyDescent="0.25">
      <c r="AK5444">
        <v>0</v>
      </c>
      <c r="AL5444" t="e">
        <f t="shared" si="931"/>
        <v>#N/A</v>
      </c>
      <c r="AM5444" t="e">
        <f t="shared" si="932"/>
        <v>#N/A</v>
      </c>
      <c r="AN5444" t="e">
        <f t="shared" si="933"/>
        <v>#N/A</v>
      </c>
      <c r="AO5444" s="261" t="e">
        <f t="shared" si="934"/>
        <v>#N/A</v>
      </c>
      <c r="AP5444" s="261" t="e">
        <f t="shared" si="935"/>
        <v>#N/A</v>
      </c>
      <c r="AQ5444" s="261" t="e">
        <f t="shared" si="936"/>
        <v>#N/A</v>
      </c>
      <c r="BB5444">
        <f t="shared" si="930"/>
        <v>0</v>
      </c>
      <c r="BC5444">
        <f t="shared" si="937"/>
        <v>0</v>
      </c>
      <c r="BD5444" s="28">
        <f t="shared" si="938"/>
        <v>0</v>
      </c>
    </row>
    <row r="5445" spans="37:56" x14ac:dyDescent="0.25">
      <c r="AK5445">
        <v>0</v>
      </c>
      <c r="AL5445" t="e">
        <f t="shared" si="931"/>
        <v>#N/A</v>
      </c>
      <c r="AM5445" t="e">
        <f t="shared" si="932"/>
        <v>#N/A</v>
      </c>
      <c r="AN5445" t="e">
        <f t="shared" si="933"/>
        <v>#N/A</v>
      </c>
      <c r="AO5445" s="261" t="e">
        <f t="shared" si="934"/>
        <v>#N/A</v>
      </c>
      <c r="AP5445" s="261" t="e">
        <f t="shared" si="935"/>
        <v>#N/A</v>
      </c>
      <c r="AQ5445" s="261" t="e">
        <f t="shared" si="936"/>
        <v>#N/A</v>
      </c>
      <c r="BB5445">
        <f t="shared" si="930"/>
        <v>0</v>
      </c>
      <c r="BC5445">
        <f t="shared" si="937"/>
        <v>0</v>
      </c>
      <c r="BD5445" s="28">
        <f t="shared" si="938"/>
        <v>0</v>
      </c>
    </row>
    <row r="5446" spans="37:56" x14ac:dyDescent="0.25">
      <c r="AK5446">
        <v>0</v>
      </c>
      <c r="AL5446" t="e">
        <f t="shared" si="931"/>
        <v>#N/A</v>
      </c>
      <c r="AM5446" t="e">
        <f t="shared" si="932"/>
        <v>#N/A</v>
      </c>
      <c r="AN5446" t="e">
        <f t="shared" si="933"/>
        <v>#N/A</v>
      </c>
      <c r="AO5446" s="261" t="e">
        <f t="shared" si="934"/>
        <v>#N/A</v>
      </c>
      <c r="AP5446" s="261" t="e">
        <f t="shared" si="935"/>
        <v>#N/A</v>
      </c>
      <c r="AQ5446" s="261" t="e">
        <f t="shared" si="936"/>
        <v>#N/A</v>
      </c>
      <c r="BB5446">
        <f t="shared" ref="BB5446:BB5509" si="939">_xlfn.XLOOKUP(BA5446,A:A,E:E)</f>
        <v>0</v>
      </c>
      <c r="BC5446">
        <f t="shared" si="937"/>
        <v>0</v>
      </c>
      <c r="BD5446" s="28">
        <f t="shared" si="938"/>
        <v>0</v>
      </c>
    </row>
    <row r="5447" spans="37:56" x14ac:dyDescent="0.25">
      <c r="AK5447">
        <v>0</v>
      </c>
      <c r="AL5447" t="e">
        <f t="shared" si="931"/>
        <v>#N/A</v>
      </c>
      <c r="AM5447" t="e">
        <f t="shared" si="932"/>
        <v>#N/A</v>
      </c>
      <c r="AN5447" t="e">
        <f t="shared" si="933"/>
        <v>#N/A</v>
      </c>
      <c r="AO5447" s="261" t="e">
        <f t="shared" si="934"/>
        <v>#N/A</v>
      </c>
      <c r="AP5447" s="261" t="e">
        <f t="shared" si="935"/>
        <v>#N/A</v>
      </c>
      <c r="AQ5447" s="261" t="e">
        <f t="shared" si="936"/>
        <v>#N/A</v>
      </c>
      <c r="BB5447">
        <f t="shared" si="939"/>
        <v>0</v>
      </c>
      <c r="BC5447">
        <f t="shared" si="937"/>
        <v>0</v>
      </c>
      <c r="BD5447" s="28">
        <f t="shared" si="938"/>
        <v>0</v>
      </c>
    </row>
    <row r="5448" spans="37:56" x14ac:dyDescent="0.25">
      <c r="AK5448">
        <v>0</v>
      </c>
      <c r="AL5448" t="e">
        <f t="shared" si="931"/>
        <v>#N/A</v>
      </c>
      <c r="AM5448" t="e">
        <f t="shared" si="932"/>
        <v>#N/A</v>
      </c>
      <c r="AN5448" t="e">
        <f t="shared" si="933"/>
        <v>#N/A</v>
      </c>
      <c r="AO5448" s="261" t="e">
        <f t="shared" si="934"/>
        <v>#N/A</v>
      </c>
      <c r="AP5448" s="261" t="e">
        <f t="shared" si="935"/>
        <v>#N/A</v>
      </c>
      <c r="AQ5448" s="261" t="e">
        <f t="shared" si="936"/>
        <v>#N/A</v>
      </c>
      <c r="BB5448">
        <f t="shared" si="939"/>
        <v>0</v>
      </c>
      <c r="BC5448">
        <f t="shared" si="937"/>
        <v>0</v>
      </c>
      <c r="BD5448" s="28">
        <f t="shared" si="938"/>
        <v>0</v>
      </c>
    </row>
    <row r="5449" spans="37:56" x14ac:dyDescent="0.25">
      <c r="AK5449">
        <v>0</v>
      </c>
      <c r="AL5449" t="e">
        <f t="shared" si="931"/>
        <v>#N/A</v>
      </c>
      <c r="AM5449" t="e">
        <f t="shared" si="932"/>
        <v>#N/A</v>
      </c>
      <c r="AN5449" t="e">
        <f t="shared" si="933"/>
        <v>#N/A</v>
      </c>
      <c r="AO5449" s="261" t="e">
        <f t="shared" si="934"/>
        <v>#N/A</v>
      </c>
      <c r="AP5449" s="261" t="e">
        <f t="shared" si="935"/>
        <v>#N/A</v>
      </c>
      <c r="AQ5449" s="261" t="e">
        <f t="shared" si="936"/>
        <v>#N/A</v>
      </c>
      <c r="BB5449">
        <f t="shared" si="939"/>
        <v>0</v>
      </c>
      <c r="BC5449">
        <f t="shared" si="937"/>
        <v>0</v>
      </c>
      <c r="BD5449" s="28">
        <f t="shared" si="938"/>
        <v>0</v>
      </c>
    </row>
    <row r="5450" spans="37:56" x14ac:dyDescent="0.25">
      <c r="AK5450">
        <v>0</v>
      </c>
      <c r="AL5450" t="e">
        <f t="shared" si="931"/>
        <v>#N/A</v>
      </c>
      <c r="AM5450" t="e">
        <f t="shared" si="932"/>
        <v>#N/A</v>
      </c>
      <c r="AN5450" t="e">
        <f t="shared" si="933"/>
        <v>#N/A</v>
      </c>
      <c r="AO5450" s="261" t="e">
        <f t="shared" si="934"/>
        <v>#N/A</v>
      </c>
      <c r="AP5450" s="261" t="e">
        <f t="shared" si="935"/>
        <v>#N/A</v>
      </c>
      <c r="AQ5450" s="261" t="e">
        <f t="shared" si="936"/>
        <v>#N/A</v>
      </c>
      <c r="BB5450">
        <f t="shared" si="939"/>
        <v>0</v>
      </c>
      <c r="BC5450">
        <f t="shared" si="937"/>
        <v>0</v>
      </c>
      <c r="BD5450" s="28">
        <f t="shared" si="938"/>
        <v>0</v>
      </c>
    </row>
    <row r="5451" spans="37:56" x14ac:dyDescent="0.25">
      <c r="AK5451">
        <v>0</v>
      </c>
      <c r="AL5451" t="e">
        <f t="shared" si="931"/>
        <v>#N/A</v>
      </c>
      <c r="AM5451" t="e">
        <f t="shared" si="932"/>
        <v>#N/A</v>
      </c>
      <c r="AN5451" t="e">
        <f t="shared" si="933"/>
        <v>#N/A</v>
      </c>
      <c r="AO5451" s="261" t="e">
        <f t="shared" si="934"/>
        <v>#N/A</v>
      </c>
      <c r="AP5451" s="261" t="e">
        <f t="shared" si="935"/>
        <v>#N/A</v>
      </c>
      <c r="AQ5451" s="261" t="e">
        <f t="shared" si="936"/>
        <v>#N/A</v>
      </c>
      <c r="BB5451">
        <f t="shared" si="939"/>
        <v>0</v>
      </c>
      <c r="BC5451">
        <f t="shared" si="937"/>
        <v>0</v>
      </c>
      <c r="BD5451" s="28">
        <f t="shared" si="938"/>
        <v>0</v>
      </c>
    </row>
    <row r="5452" spans="37:56" x14ac:dyDescent="0.25">
      <c r="AK5452">
        <v>0</v>
      </c>
      <c r="AL5452" t="e">
        <f t="shared" si="931"/>
        <v>#N/A</v>
      </c>
      <c r="AM5452" t="e">
        <f t="shared" si="932"/>
        <v>#N/A</v>
      </c>
      <c r="AN5452" t="e">
        <f t="shared" si="933"/>
        <v>#N/A</v>
      </c>
      <c r="AO5452" s="261" t="e">
        <f t="shared" si="934"/>
        <v>#N/A</v>
      </c>
      <c r="AP5452" s="261" t="e">
        <f t="shared" si="935"/>
        <v>#N/A</v>
      </c>
      <c r="AQ5452" s="261" t="e">
        <f t="shared" si="936"/>
        <v>#N/A</v>
      </c>
      <c r="BB5452">
        <f t="shared" si="939"/>
        <v>0</v>
      </c>
      <c r="BC5452">
        <f t="shared" si="937"/>
        <v>0</v>
      </c>
      <c r="BD5452" s="28">
        <f t="shared" si="938"/>
        <v>0</v>
      </c>
    </row>
    <row r="5453" spans="37:56" x14ac:dyDescent="0.25">
      <c r="AK5453">
        <v>0</v>
      </c>
      <c r="AL5453" t="e">
        <f t="shared" si="931"/>
        <v>#N/A</v>
      </c>
      <c r="AM5453" t="e">
        <f t="shared" si="932"/>
        <v>#N/A</v>
      </c>
      <c r="AN5453" t="e">
        <f t="shared" si="933"/>
        <v>#N/A</v>
      </c>
      <c r="AO5453" s="261" t="e">
        <f t="shared" si="934"/>
        <v>#N/A</v>
      </c>
      <c r="AP5453" s="261" t="e">
        <f t="shared" si="935"/>
        <v>#N/A</v>
      </c>
      <c r="AQ5453" s="261" t="e">
        <f t="shared" si="936"/>
        <v>#N/A</v>
      </c>
      <c r="BB5453">
        <f t="shared" si="939"/>
        <v>0</v>
      </c>
      <c r="BC5453">
        <f t="shared" si="937"/>
        <v>0</v>
      </c>
      <c r="BD5453" s="28">
        <f t="shared" si="938"/>
        <v>0</v>
      </c>
    </row>
    <row r="5454" spans="37:56" x14ac:dyDescent="0.25">
      <c r="AK5454">
        <v>0</v>
      </c>
      <c r="AL5454" t="e">
        <f t="shared" si="931"/>
        <v>#N/A</v>
      </c>
      <c r="AM5454" t="e">
        <f t="shared" si="932"/>
        <v>#N/A</v>
      </c>
      <c r="AN5454" t="e">
        <f t="shared" si="933"/>
        <v>#N/A</v>
      </c>
      <c r="AO5454" s="261" t="e">
        <f t="shared" si="934"/>
        <v>#N/A</v>
      </c>
      <c r="AP5454" s="261" t="e">
        <f t="shared" si="935"/>
        <v>#N/A</v>
      </c>
      <c r="AQ5454" s="261" t="e">
        <f t="shared" si="936"/>
        <v>#N/A</v>
      </c>
      <c r="BB5454">
        <f t="shared" si="939"/>
        <v>0</v>
      </c>
      <c r="BC5454">
        <f t="shared" si="937"/>
        <v>0</v>
      </c>
      <c r="BD5454" s="28">
        <f t="shared" si="938"/>
        <v>0</v>
      </c>
    </row>
    <row r="5455" spans="37:56" x14ac:dyDescent="0.25">
      <c r="AK5455">
        <v>0</v>
      </c>
      <c r="AL5455" t="e">
        <f t="shared" si="931"/>
        <v>#N/A</v>
      </c>
      <c r="AM5455" t="e">
        <f t="shared" si="932"/>
        <v>#N/A</v>
      </c>
      <c r="AN5455" t="e">
        <f t="shared" si="933"/>
        <v>#N/A</v>
      </c>
      <c r="AO5455" s="261" t="e">
        <f t="shared" si="934"/>
        <v>#N/A</v>
      </c>
      <c r="AP5455" s="261" t="e">
        <f t="shared" si="935"/>
        <v>#N/A</v>
      </c>
      <c r="AQ5455" s="261" t="e">
        <f t="shared" si="936"/>
        <v>#N/A</v>
      </c>
      <c r="BB5455">
        <f t="shared" si="939"/>
        <v>0</v>
      </c>
      <c r="BC5455">
        <f t="shared" si="937"/>
        <v>0</v>
      </c>
      <c r="BD5455" s="28">
        <f t="shared" si="938"/>
        <v>0</v>
      </c>
    </row>
    <row r="5456" spans="37:56" x14ac:dyDescent="0.25">
      <c r="AK5456">
        <v>0</v>
      </c>
      <c r="AL5456" t="e">
        <f t="shared" si="931"/>
        <v>#N/A</v>
      </c>
      <c r="AM5456" t="e">
        <f t="shared" si="932"/>
        <v>#N/A</v>
      </c>
      <c r="AN5456" t="e">
        <f t="shared" si="933"/>
        <v>#N/A</v>
      </c>
      <c r="AO5456" s="261" t="e">
        <f t="shared" si="934"/>
        <v>#N/A</v>
      </c>
      <c r="AP5456" s="261" t="e">
        <f t="shared" si="935"/>
        <v>#N/A</v>
      </c>
      <c r="AQ5456" s="261" t="e">
        <f t="shared" si="936"/>
        <v>#N/A</v>
      </c>
      <c r="BB5456">
        <f t="shared" si="939"/>
        <v>0</v>
      </c>
      <c r="BC5456">
        <f t="shared" si="937"/>
        <v>0</v>
      </c>
      <c r="BD5456" s="28">
        <f t="shared" si="938"/>
        <v>0</v>
      </c>
    </row>
    <row r="5457" spans="37:56" x14ac:dyDescent="0.25">
      <c r="AK5457">
        <v>0</v>
      </c>
      <c r="AL5457" t="e">
        <f t="shared" si="931"/>
        <v>#N/A</v>
      </c>
      <c r="AM5457" t="e">
        <f t="shared" si="932"/>
        <v>#N/A</v>
      </c>
      <c r="AN5457" t="e">
        <f t="shared" si="933"/>
        <v>#N/A</v>
      </c>
      <c r="AO5457" s="261" t="e">
        <f t="shared" si="934"/>
        <v>#N/A</v>
      </c>
      <c r="AP5457" s="261" t="e">
        <f t="shared" si="935"/>
        <v>#N/A</v>
      </c>
      <c r="AQ5457" s="261" t="e">
        <f t="shared" si="936"/>
        <v>#N/A</v>
      </c>
      <c r="BB5457">
        <f t="shared" si="939"/>
        <v>0</v>
      </c>
      <c r="BC5457">
        <f t="shared" si="937"/>
        <v>0</v>
      </c>
      <c r="BD5457" s="28">
        <f t="shared" si="938"/>
        <v>0</v>
      </c>
    </row>
    <row r="5458" spans="37:56" x14ac:dyDescent="0.25">
      <c r="AK5458">
        <v>0</v>
      </c>
      <c r="AL5458" t="e">
        <f t="shared" si="931"/>
        <v>#N/A</v>
      </c>
      <c r="AM5458" t="e">
        <f t="shared" si="932"/>
        <v>#N/A</v>
      </c>
      <c r="AN5458" t="e">
        <f t="shared" si="933"/>
        <v>#N/A</v>
      </c>
      <c r="AO5458" s="261" t="e">
        <f t="shared" si="934"/>
        <v>#N/A</v>
      </c>
      <c r="AP5458" s="261" t="e">
        <f t="shared" si="935"/>
        <v>#N/A</v>
      </c>
      <c r="AQ5458" s="261" t="e">
        <f t="shared" si="936"/>
        <v>#N/A</v>
      </c>
      <c r="BB5458">
        <f t="shared" si="939"/>
        <v>0</v>
      </c>
      <c r="BC5458">
        <f t="shared" si="937"/>
        <v>0</v>
      </c>
      <c r="BD5458" s="28">
        <f t="shared" si="938"/>
        <v>0</v>
      </c>
    </row>
    <row r="5459" spans="37:56" x14ac:dyDescent="0.25">
      <c r="AK5459">
        <v>0</v>
      </c>
      <c r="AL5459" t="e">
        <f t="shared" si="931"/>
        <v>#N/A</v>
      </c>
      <c r="AM5459" t="e">
        <f t="shared" si="932"/>
        <v>#N/A</v>
      </c>
      <c r="AN5459" t="e">
        <f t="shared" si="933"/>
        <v>#N/A</v>
      </c>
      <c r="AO5459" s="261" t="e">
        <f t="shared" si="934"/>
        <v>#N/A</v>
      </c>
      <c r="AP5459" s="261" t="e">
        <f t="shared" si="935"/>
        <v>#N/A</v>
      </c>
      <c r="AQ5459" s="261" t="e">
        <f t="shared" si="936"/>
        <v>#N/A</v>
      </c>
      <c r="BB5459">
        <f t="shared" si="939"/>
        <v>0</v>
      </c>
      <c r="BC5459">
        <f t="shared" si="937"/>
        <v>0</v>
      </c>
      <c r="BD5459" s="28">
        <f t="shared" si="938"/>
        <v>0</v>
      </c>
    </row>
    <row r="5460" spans="37:56" x14ac:dyDescent="0.25">
      <c r="AK5460">
        <v>0</v>
      </c>
      <c r="AL5460" t="e">
        <f t="shared" si="931"/>
        <v>#N/A</v>
      </c>
      <c r="AM5460" t="e">
        <f t="shared" si="932"/>
        <v>#N/A</v>
      </c>
      <c r="AN5460" t="e">
        <f t="shared" si="933"/>
        <v>#N/A</v>
      </c>
      <c r="AO5460" s="261" t="e">
        <f t="shared" si="934"/>
        <v>#N/A</v>
      </c>
      <c r="AP5460" s="261" t="e">
        <f t="shared" si="935"/>
        <v>#N/A</v>
      </c>
      <c r="AQ5460" s="261" t="e">
        <f t="shared" si="936"/>
        <v>#N/A</v>
      </c>
      <c r="BB5460">
        <f t="shared" si="939"/>
        <v>0</v>
      </c>
      <c r="BC5460">
        <f t="shared" si="937"/>
        <v>0</v>
      </c>
      <c r="BD5460" s="28">
        <f t="shared" si="938"/>
        <v>0</v>
      </c>
    </row>
    <row r="5461" spans="37:56" x14ac:dyDescent="0.25">
      <c r="AK5461">
        <v>0</v>
      </c>
      <c r="AL5461" t="e">
        <f t="shared" si="931"/>
        <v>#N/A</v>
      </c>
      <c r="AM5461" t="e">
        <f t="shared" si="932"/>
        <v>#N/A</v>
      </c>
      <c r="AN5461" t="e">
        <f t="shared" si="933"/>
        <v>#N/A</v>
      </c>
      <c r="AO5461" s="261" t="e">
        <f t="shared" si="934"/>
        <v>#N/A</v>
      </c>
      <c r="AP5461" s="261" t="e">
        <f t="shared" si="935"/>
        <v>#N/A</v>
      </c>
      <c r="AQ5461" s="261" t="e">
        <f t="shared" si="936"/>
        <v>#N/A</v>
      </c>
      <c r="BB5461">
        <f t="shared" si="939"/>
        <v>0</v>
      </c>
      <c r="BC5461">
        <f t="shared" si="937"/>
        <v>0</v>
      </c>
      <c r="BD5461" s="28">
        <f t="shared" si="938"/>
        <v>0</v>
      </c>
    </row>
    <row r="5462" spans="37:56" x14ac:dyDescent="0.25">
      <c r="AK5462">
        <v>0</v>
      </c>
      <c r="AL5462" t="e">
        <f t="shared" si="931"/>
        <v>#N/A</v>
      </c>
      <c r="AM5462" t="e">
        <f t="shared" si="932"/>
        <v>#N/A</v>
      </c>
      <c r="AN5462" t="e">
        <f t="shared" si="933"/>
        <v>#N/A</v>
      </c>
      <c r="AO5462" s="261" t="e">
        <f t="shared" si="934"/>
        <v>#N/A</v>
      </c>
      <c r="AP5462" s="261" t="e">
        <f t="shared" si="935"/>
        <v>#N/A</v>
      </c>
      <c r="AQ5462" s="261" t="e">
        <f t="shared" si="936"/>
        <v>#N/A</v>
      </c>
      <c r="BB5462">
        <f t="shared" si="939"/>
        <v>0</v>
      </c>
      <c r="BC5462">
        <f t="shared" si="937"/>
        <v>0</v>
      </c>
      <c r="BD5462" s="28">
        <f t="shared" si="938"/>
        <v>0</v>
      </c>
    </row>
    <row r="5463" spans="37:56" x14ac:dyDescent="0.25">
      <c r="AK5463">
        <v>0</v>
      </c>
      <c r="AL5463" t="e">
        <f t="shared" si="931"/>
        <v>#N/A</v>
      </c>
      <c r="AM5463" t="e">
        <f t="shared" si="932"/>
        <v>#N/A</v>
      </c>
      <c r="AN5463" t="e">
        <f t="shared" si="933"/>
        <v>#N/A</v>
      </c>
      <c r="AO5463" s="261" t="e">
        <f t="shared" si="934"/>
        <v>#N/A</v>
      </c>
      <c r="AP5463" s="261" t="e">
        <f t="shared" si="935"/>
        <v>#N/A</v>
      </c>
      <c r="AQ5463" s="261" t="e">
        <f t="shared" si="936"/>
        <v>#N/A</v>
      </c>
      <c r="BB5463">
        <f t="shared" si="939"/>
        <v>0</v>
      </c>
      <c r="BC5463">
        <f t="shared" si="937"/>
        <v>0</v>
      </c>
      <c r="BD5463" s="28">
        <f t="shared" si="938"/>
        <v>0</v>
      </c>
    </row>
    <row r="5464" spans="37:56" x14ac:dyDescent="0.25">
      <c r="AK5464">
        <v>0</v>
      </c>
      <c r="AL5464" t="e">
        <f t="shared" si="931"/>
        <v>#N/A</v>
      </c>
      <c r="AM5464" t="e">
        <f t="shared" si="932"/>
        <v>#N/A</v>
      </c>
      <c r="AN5464" t="e">
        <f t="shared" si="933"/>
        <v>#N/A</v>
      </c>
      <c r="AO5464" s="261" t="e">
        <f t="shared" si="934"/>
        <v>#N/A</v>
      </c>
      <c r="AP5464" s="261" t="e">
        <f t="shared" si="935"/>
        <v>#N/A</v>
      </c>
      <c r="AQ5464" s="261" t="e">
        <f t="shared" si="936"/>
        <v>#N/A</v>
      </c>
      <c r="BB5464">
        <f t="shared" si="939"/>
        <v>0</v>
      </c>
      <c r="BC5464">
        <f t="shared" si="937"/>
        <v>0</v>
      </c>
      <c r="BD5464" s="28">
        <f t="shared" si="938"/>
        <v>0</v>
      </c>
    </row>
    <row r="5465" spans="37:56" x14ac:dyDescent="0.25">
      <c r="AK5465">
        <v>0</v>
      </c>
      <c r="AL5465" t="e">
        <f t="shared" si="931"/>
        <v>#N/A</v>
      </c>
      <c r="AM5465" t="e">
        <f t="shared" si="932"/>
        <v>#N/A</v>
      </c>
      <c r="AN5465" t="e">
        <f t="shared" si="933"/>
        <v>#N/A</v>
      </c>
      <c r="AO5465" s="261" t="e">
        <f t="shared" si="934"/>
        <v>#N/A</v>
      </c>
      <c r="AP5465" s="261" t="e">
        <f t="shared" si="935"/>
        <v>#N/A</v>
      </c>
      <c r="AQ5465" s="261" t="e">
        <f t="shared" si="936"/>
        <v>#N/A</v>
      </c>
      <c r="BB5465">
        <f t="shared" si="939"/>
        <v>0</v>
      </c>
      <c r="BC5465">
        <f t="shared" si="937"/>
        <v>0</v>
      </c>
      <c r="BD5465" s="28">
        <f t="shared" si="938"/>
        <v>0</v>
      </c>
    </row>
    <row r="5466" spans="37:56" x14ac:dyDescent="0.25">
      <c r="AK5466">
        <v>0</v>
      </c>
      <c r="AL5466" t="e">
        <f t="shared" si="931"/>
        <v>#N/A</v>
      </c>
      <c r="AM5466" t="e">
        <f t="shared" si="932"/>
        <v>#N/A</v>
      </c>
      <c r="AN5466" t="e">
        <f t="shared" si="933"/>
        <v>#N/A</v>
      </c>
      <c r="AO5466" s="261" t="e">
        <f t="shared" si="934"/>
        <v>#N/A</v>
      </c>
      <c r="AP5466" s="261" t="e">
        <f t="shared" si="935"/>
        <v>#N/A</v>
      </c>
      <c r="AQ5466" s="261" t="e">
        <f t="shared" si="936"/>
        <v>#N/A</v>
      </c>
      <c r="BB5466">
        <f t="shared" si="939"/>
        <v>0</v>
      </c>
      <c r="BC5466">
        <f t="shared" si="937"/>
        <v>0</v>
      </c>
      <c r="BD5466" s="28">
        <f t="shared" si="938"/>
        <v>0</v>
      </c>
    </row>
    <row r="5467" spans="37:56" x14ac:dyDescent="0.25">
      <c r="AK5467">
        <v>0</v>
      </c>
      <c r="AL5467" t="e">
        <f t="shared" si="931"/>
        <v>#N/A</v>
      </c>
      <c r="AM5467" t="e">
        <f t="shared" si="932"/>
        <v>#N/A</v>
      </c>
      <c r="AN5467" t="e">
        <f t="shared" si="933"/>
        <v>#N/A</v>
      </c>
      <c r="AO5467" s="261" t="e">
        <f t="shared" si="934"/>
        <v>#N/A</v>
      </c>
      <c r="AP5467" s="261" t="e">
        <f t="shared" si="935"/>
        <v>#N/A</v>
      </c>
      <c r="AQ5467" s="261" t="e">
        <f t="shared" si="936"/>
        <v>#N/A</v>
      </c>
      <c r="BB5467">
        <f t="shared" si="939"/>
        <v>0</v>
      </c>
      <c r="BC5467">
        <f t="shared" si="937"/>
        <v>0</v>
      </c>
      <c r="BD5467" s="28">
        <f t="shared" si="938"/>
        <v>0</v>
      </c>
    </row>
    <row r="5468" spans="37:56" x14ac:dyDescent="0.25">
      <c r="AK5468">
        <v>0</v>
      </c>
      <c r="AL5468" t="e">
        <f t="shared" si="931"/>
        <v>#N/A</v>
      </c>
      <c r="AM5468" t="e">
        <f t="shared" si="932"/>
        <v>#N/A</v>
      </c>
      <c r="AN5468" t="e">
        <f t="shared" si="933"/>
        <v>#N/A</v>
      </c>
      <c r="AO5468" s="261" t="e">
        <f t="shared" si="934"/>
        <v>#N/A</v>
      </c>
      <c r="AP5468" s="261" t="e">
        <f t="shared" si="935"/>
        <v>#N/A</v>
      </c>
      <c r="AQ5468" s="261" t="e">
        <f t="shared" si="936"/>
        <v>#N/A</v>
      </c>
      <c r="BB5468">
        <f t="shared" si="939"/>
        <v>0</v>
      </c>
      <c r="BC5468">
        <f t="shared" si="937"/>
        <v>0</v>
      </c>
      <c r="BD5468" s="28">
        <f t="shared" si="938"/>
        <v>0</v>
      </c>
    </row>
    <row r="5469" spans="37:56" x14ac:dyDescent="0.25">
      <c r="AK5469">
        <v>0</v>
      </c>
      <c r="AL5469" t="e">
        <f t="shared" si="931"/>
        <v>#N/A</v>
      </c>
      <c r="AM5469" t="e">
        <f t="shared" si="932"/>
        <v>#N/A</v>
      </c>
      <c r="AN5469" t="e">
        <f t="shared" si="933"/>
        <v>#N/A</v>
      </c>
      <c r="AO5469" s="261" t="e">
        <f t="shared" si="934"/>
        <v>#N/A</v>
      </c>
      <c r="AP5469" s="261" t="e">
        <f t="shared" si="935"/>
        <v>#N/A</v>
      </c>
      <c r="AQ5469" s="261" t="e">
        <f t="shared" si="936"/>
        <v>#N/A</v>
      </c>
      <c r="BB5469">
        <f t="shared" si="939"/>
        <v>0</v>
      </c>
      <c r="BC5469">
        <f t="shared" si="937"/>
        <v>0</v>
      </c>
      <c r="BD5469" s="28">
        <f t="shared" si="938"/>
        <v>0</v>
      </c>
    </row>
    <row r="5470" spans="37:56" x14ac:dyDescent="0.25">
      <c r="AK5470">
        <v>0</v>
      </c>
      <c r="AL5470" t="e">
        <f t="shared" si="931"/>
        <v>#N/A</v>
      </c>
      <c r="AM5470" t="e">
        <f t="shared" si="932"/>
        <v>#N/A</v>
      </c>
      <c r="AN5470" t="e">
        <f t="shared" si="933"/>
        <v>#N/A</v>
      </c>
      <c r="AO5470" s="261" t="e">
        <f t="shared" si="934"/>
        <v>#N/A</v>
      </c>
      <c r="AP5470" s="261" t="e">
        <f t="shared" si="935"/>
        <v>#N/A</v>
      </c>
      <c r="AQ5470" s="261" t="e">
        <f t="shared" si="936"/>
        <v>#N/A</v>
      </c>
      <c r="BB5470">
        <f t="shared" si="939"/>
        <v>0</v>
      </c>
      <c r="BC5470">
        <f t="shared" si="937"/>
        <v>0</v>
      </c>
      <c r="BD5470" s="28">
        <f t="shared" si="938"/>
        <v>0</v>
      </c>
    </row>
    <row r="5471" spans="37:56" x14ac:dyDescent="0.25">
      <c r="AK5471">
        <v>0</v>
      </c>
      <c r="AL5471" t="e">
        <f t="shared" si="931"/>
        <v>#N/A</v>
      </c>
      <c r="AM5471" t="e">
        <f t="shared" si="932"/>
        <v>#N/A</v>
      </c>
      <c r="AN5471" t="e">
        <f t="shared" si="933"/>
        <v>#N/A</v>
      </c>
      <c r="AO5471" s="261" t="e">
        <f t="shared" si="934"/>
        <v>#N/A</v>
      </c>
      <c r="AP5471" s="261" t="e">
        <f t="shared" si="935"/>
        <v>#N/A</v>
      </c>
      <c r="AQ5471" s="261" t="e">
        <f t="shared" si="936"/>
        <v>#N/A</v>
      </c>
      <c r="BB5471">
        <f t="shared" si="939"/>
        <v>0</v>
      </c>
      <c r="BC5471">
        <f t="shared" si="937"/>
        <v>0</v>
      </c>
      <c r="BD5471" s="28">
        <f t="shared" si="938"/>
        <v>0</v>
      </c>
    </row>
    <row r="5472" spans="37:56" x14ac:dyDescent="0.25">
      <c r="AK5472">
        <v>0</v>
      </c>
      <c r="AL5472" t="e">
        <f t="shared" si="931"/>
        <v>#N/A</v>
      </c>
      <c r="AM5472" t="e">
        <f t="shared" si="932"/>
        <v>#N/A</v>
      </c>
      <c r="AN5472" t="e">
        <f t="shared" si="933"/>
        <v>#N/A</v>
      </c>
      <c r="AO5472" s="261" t="e">
        <f t="shared" si="934"/>
        <v>#N/A</v>
      </c>
      <c r="AP5472" s="261" t="e">
        <f t="shared" si="935"/>
        <v>#N/A</v>
      </c>
      <c r="AQ5472" s="261" t="e">
        <f t="shared" si="936"/>
        <v>#N/A</v>
      </c>
      <c r="BB5472">
        <f t="shared" si="939"/>
        <v>0</v>
      </c>
      <c r="BC5472">
        <f t="shared" si="937"/>
        <v>0</v>
      </c>
      <c r="BD5472" s="28">
        <f t="shared" si="938"/>
        <v>0</v>
      </c>
    </row>
    <row r="5473" spans="37:56" x14ac:dyDescent="0.25">
      <c r="AK5473">
        <v>0</v>
      </c>
      <c r="AL5473" t="e">
        <f t="shared" si="931"/>
        <v>#N/A</v>
      </c>
      <c r="AM5473" t="e">
        <f t="shared" si="932"/>
        <v>#N/A</v>
      </c>
      <c r="AN5473" t="e">
        <f t="shared" si="933"/>
        <v>#N/A</v>
      </c>
      <c r="AO5473" s="261" t="e">
        <f t="shared" si="934"/>
        <v>#N/A</v>
      </c>
      <c r="AP5473" s="261" t="e">
        <f t="shared" si="935"/>
        <v>#N/A</v>
      </c>
      <c r="AQ5473" s="261" t="e">
        <f t="shared" si="936"/>
        <v>#N/A</v>
      </c>
      <c r="BB5473">
        <f t="shared" si="939"/>
        <v>0</v>
      </c>
      <c r="BC5473">
        <f t="shared" si="937"/>
        <v>0</v>
      </c>
      <c r="BD5473" s="28">
        <f t="shared" si="938"/>
        <v>0</v>
      </c>
    </row>
    <row r="5474" spans="37:56" x14ac:dyDescent="0.25">
      <c r="AK5474">
        <v>0</v>
      </c>
      <c r="AL5474" t="e">
        <f t="shared" si="931"/>
        <v>#N/A</v>
      </c>
      <c r="AM5474" t="e">
        <f t="shared" si="932"/>
        <v>#N/A</v>
      </c>
      <c r="AN5474" t="e">
        <f t="shared" si="933"/>
        <v>#N/A</v>
      </c>
      <c r="AO5474" s="261" t="e">
        <f t="shared" si="934"/>
        <v>#N/A</v>
      </c>
      <c r="AP5474" s="261" t="e">
        <f t="shared" si="935"/>
        <v>#N/A</v>
      </c>
      <c r="AQ5474" s="261" t="e">
        <f t="shared" si="936"/>
        <v>#N/A</v>
      </c>
      <c r="BB5474">
        <f t="shared" si="939"/>
        <v>0</v>
      </c>
      <c r="BC5474">
        <f t="shared" si="937"/>
        <v>0</v>
      </c>
      <c r="BD5474" s="28">
        <f t="shared" si="938"/>
        <v>0</v>
      </c>
    </row>
    <row r="5475" spans="37:56" x14ac:dyDescent="0.25">
      <c r="AK5475">
        <v>0</v>
      </c>
      <c r="AL5475" t="e">
        <f t="shared" si="931"/>
        <v>#N/A</v>
      </c>
      <c r="AM5475" t="e">
        <f t="shared" si="932"/>
        <v>#N/A</v>
      </c>
      <c r="AN5475" t="e">
        <f t="shared" si="933"/>
        <v>#N/A</v>
      </c>
      <c r="AO5475" s="261" t="e">
        <f t="shared" si="934"/>
        <v>#N/A</v>
      </c>
      <c r="AP5475" s="261" t="e">
        <f t="shared" si="935"/>
        <v>#N/A</v>
      </c>
      <c r="AQ5475" s="261" t="e">
        <f t="shared" si="936"/>
        <v>#N/A</v>
      </c>
      <c r="BB5475">
        <f t="shared" si="939"/>
        <v>0</v>
      </c>
      <c r="BC5475">
        <f t="shared" si="937"/>
        <v>0</v>
      </c>
      <c r="BD5475" s="28">
        <f t="shared" si="938"/>
        <v>0</v>
      </c>
    </row>
    <row r="5476" spans="37:56" x14ac:dyDescent="0.25">
      <c r="AK5476">
        <v>0</v>
      </c>
      <c r="AL5476" t="e">
        <f t="shared" si="931"/>
        <v>#N/A</v>
      </c>
      <c r="AM5476" t="e">
        <f t="shared" si="932"/>
        <v>#N/A</v>
      </c>
      <c r="AN5476" t="e">
        <f t="shared" si="933"/>
        <v>#N/A</v>
      </c>
      <c r="AO5476" s="261" t="e">
        <f t="shared" si="934"/>
        <v>#N/A</v>
      </c>
      <c r="AP5476" s="261" t="e">
        <f t="shared" si="935"/>
        <v>#N/A</v>
      </c>
      <c r="AQ5476" s="261" t="e">
        <f t="shared" si="936"/>
        <v>#N/A</v>
      </c>
      <c r="BB5476">
        <f t="shared" si="939"/>
        <v>0</v>
      </c>
      <c r="BC5476">
        <f t="shared" si="937"/>
        <v>0</v>
      </c>
      <c r="BD5476" s="28">
        <f t="shared" si="938"/>
        <v>0</v>
      </c>
    </row>
    <row r="5477" spans="37:56" x14ac:dyDescent="0.25">
      <c r="AK5477">
        <v>0</v>
      </c>
      <c r="AL5477" t="e">
        <f t="shared" si="931"/>
        <v>#N/A</v>
      </c>
      <c r="AM5477" t="e">
        <f t="shared" si="932"/>
        <v>#N/A</v>
      </c>
      <c r="AN5477" t="e">
        <f t="shared" si="933"/>
        <v>#N/A</v>
      </c>
      <c r="AO5477" s="261" t="e">
        <f t="shared" si="934"/>
        <v>#N/A</v>
      </c>
      <c r="AP5477" s="261" t="e">
        <f t="shared" si="935"/>
        <v>#N/A</v>
      </c>
      <c r="AQ5477" s="261" t="e">
        <f t="shared" si="936"/>
        <v>#N/A</v>
      </c>
      <c r="BB5477">
        <f t="shared" si="939"/>
        <v>0</v>
      </c>
      <c r="BC5477">
        <f t="shared" si="937"/>
        <v>0</v>
      </c>
      <c r="BD5477" s="28">
        <f t="shared" si="938"/>
        <v>0</v>
      </c>
    </row>
    <row r="5478" spans="37:56" x14ac:dyDescent="0.25">
      <c r="AK5478">
        <v>0</v>
      </c>
      <c r="AL5478" t="e">
        <f t="shared" si="931"/>
        <v>#N/A</v>
      </c>
      <c r="AM5478" t="e">
        <f t="shared" si="932"/>
        <v>#N/A</v>
      </c>
      <c r="AN5478" t="e">
        <f t="shared" si="933"/>
        <v>#N/A</v>
      </c>
      <c r="AO5478" s="261" t="e">
        <f t="shared" si="934"/>
        <v>#N/A</v>
      </c>
      <c r="AP5478" s="261" t="e">
        <f t="shared" si="935"/>
        <v>#N/A</v>
      </c>
      <c r="AQ5478" s="261" t="e">
        <f t="shared" si="936"/>
        <v>#N/A</v>
      </c>
      <c r="BB5478">
        <f t="shared" si="939"/>
        <v>0</v>
      </c>
      <c r="BC5478">
        <f t="shared" si="937"/>
        <v>0</v>
      </c>
      <c r="BD5478" s="28">
        <f t="shared" si="938"/>
        <v>0</v>
      </c>
    </row>
    <row r="5479" spans="37:56" x14ac:dyDescent="0.25">
      <c r="AK5479">
        <v>0</v>
      </c>
      <c r="AL5479" t="e">
        <f t="shared" si="931"/>
        <v>#N/A</v>
      </c>
      <c r="AM5479" t="e">
        <f t="shared" si="932"/>
        <v>#N/A</v>
      </c>
      <c r="AN5479" t="e">
        <f t="shared" si="933"/>
        <v>#N/A</v>
      </c>
      <c r="AO5479" s="261" t="e">
        <f t="shared" si="934"/>
        <v>#N/A</v>
      </c>
      <c r="AP5479" s="261" t="e">
        <f t="shared" si="935"/>
        <v>#N/A</v>
      </c>
      <c r="AQ5479" s="261" t="e">
        <f t="shared" si="936"/>
        <v>#N/A</v>
      </c>
      <c r="BB5479">
        <f t="shared" si="939"/>
        <v>0</v>
      </c>
      <c r="BC5479">
        <f t="shared" si="937"/>
        <v>0</v>
      </c>
      <c r="BD5479" s="28">
        <f t="shared" si="938"/>
        <v>0</v>
      </c>
    </row>
    <row r="5480" spans="37:56" x14ac:dyDescent="0.25">
      <c r="AK5480">
        <v>0</v>
      </c>
      <c r="AL5480" t="e">
        <f t="shared" si="931"/>
        <v>#N/A</v>
      </c>
      <c r="AM5480" t="e">
        <f t="shared" si="932"/>
        <v>#N/A</v>
      </c>
      <c r="AN5480" t="e">
        <f t="shared" si="933"/>
        <v>#N/A</v>
      </c>
      <c r="AO5480" s="261" t="e">
        <f t="shared" si="934"/>
        <v>#N/A</v>
      </c>
      <c r="AP5480" s="261" t="e">
        <f t="shared" si="935"/>
        <v>#N/A</v>
      </c>
      <c r="AQ5480" s="261" t="e">
        <f t="shared" si="936"/>
        <v>#N/A</v>
      </c>
      <c r="BB5480">
        <f t="shared" si="939"/>
        <v>0</v>
      </c>
      <c r="BC5480">
        <f t="shared" si="937"/>
        <v>0</v>
      </c>
      <c r="BD5480" s="28">
        <f t="shared" si="938"/>
        <v>0</v>
      </c>
    </row>
    <row r="5481" spans="37:56" x14ac:dyDescent="0.25">
      <c r="AK5481">
        <v>0</v>
      </c>
      <c r="AL5481" t="e">
        <f t="shared" si="931"/>
        <v>#N/A</v>
      </c>
      <c r="AM5481" t="e">
        <f t="shared" si="932"/>
        <v>#N/A</v>
      </c>
      <c r="AN5481" t="e">
        <f t="shared" si="933"/>
        <v>#N/A</v>
      </c>
      <c r="AO5481" s="261" t="e">
        <f t="shared" si="934"/>
        <v>#N/A</v>
      </c>
      <c r="AP5481" s="261" t="e">
        <f t="shared" si="935"/>
        <v>#N/A</v>
      </c>
      <c r="AQ5481" s="261" t="e">
        <f t="shared" si="936"/>
        <v>#N/A</v>
      </c>
      <c r="BB5481">
        <f t="shared" si="939"/>
        <v>0</v>
      </c>
      <c r="BC5481">
        <f t="shared" si="937"/>
        <v>0</v>
      </c>
      <c r="BD5481" s="28">
        <f t="shared" si="938"/>
        <v>0</v>
      </c>
    </row>
    <row r="5482" spans="37:56" x14ac:dyDescent="0.25">
      <c r="AK5482">
        <v>0</v>
      </c>
      <c r="AL5482" t="e">
        <f t="shared" si="931"/>
        <v>#N/A</v>
      </c>
      <c r="AM5482" t="e">
        <f t="shared" si="932"/>
        <v>#N/A</v>
      </c>
      <c r="AN5482" t="e">
        <f t="shared" si="933"/>
        <v>#N/A</v>
      </c>
      <c r="AO5482" s="261" t="e">
        <f t="shared" si="934"/>
        <v>#N/A</v>
      </c>
      <c r="AP5482" s="261" t="e">
        <f t="shared" si="935"/>
        <v>#N/A</v>
      </c>
      <c r="AQ5482" s="261" t="e">
        <f t="shared" si="936"/>
        <v>#N/A</v>
      </c>
      <c r="BB5482">
        <f t="shared" si="939"/>
        <v>0</v>
      </c>
      <c r="BC5482">
        <f t="shared" si="937"/>
        <v>0</v>
      </c>
      <c r="BD5482" s="28">
        <f t="shared" si="938"/>
        <v>0</v>
      </c>
    </row>
    <row r="5483" spans="37:56" x14ac:dyDescent="0.25">
      <c r="AK5483">
        <v>0</v>
      </c>
      <c r="AL5483" t="e">
        <f t="shared" si="931"/>
        <v>#N/A</v>
      </c>
      <c r="AM5483" t="e">
        <f t="shared" si="932"/>
        <v>#N/A</v>
      </c>
      <c r="AN5483" t="e">
        <f t="shared" si="933"/>
        <v>#N/A</v>
      </c>
      <c r="AO5483" s="261" t="e">
        <f t="shared" si="934"/>
        <v>#N/A</v>
      </c>
      <c r="AP5483" s="261" t="e">
        <f t="shared" si="935"/>
        <v>#N/A</v>
      </c>
      <c r="AQ5483" s="261" t="e">
        <f t="shared" si="936"/>
        <v>#N/A</v>
      </c>
      <c r="BB5483">
        <f t="shared" si="939"/>
        <v>0</v>
      </c>
      <c r="BC5483">
        <f t="shared" si="937"/>
        <v>0</v>
      </c>
      <c r="BD5483" s="28">
        <f t="shared" si="938"/>
        <v>0</v>
      </c>
    </row>
    <row r="5484" spans="37:56" x14ac:dyDescent="0.25">
      <c r="AK5484">
        <v>0</v>
      </c>
      <c r="AL5484" t="e">
        <f t="shared" si="931"/>
        <v>#N/A</v>
      </c>
      <c r="AM5484" t="e">
        <f t="shared" si="932"/>
        <v>#N/A</v>
      </c>
      <c r="AN5484" t="e">
        <f t="shared" si="933"/>
        <v>#N/A</v>
      </c>
      <c r="AO5484" s="261" t="e">
        <f t="shared" si="934"/>
        <v>#N/A</v>
      </c>
      <c r="AP5484" s="261" t="e">
        <f t="shared" si="935"/>
        <v>#N/A</v>
      </c>
      <c r="AQ5484" s="261" t="e">
        <f t="shared" si="936"/>
        <v>#N/A</v>
      </c>
      <c r="BB5484">
        <f t="shared" si="939"/>
        <v>0</v>
      </c>
      <c r="BC5484">
        <f t="shared" si="937"/>
        <v>0</v>
      </c>
      <c r="BD5484" s="28">
        <f t="shared" si="938"/>
        <v>0</v>
      </c>
    </row>
    <row r="5485" spans="37:56" x14ac:dyDescent="0.25">
      <c r="AK5485">
        <v>0</v>
      </c>
      <c r="AL5485" t="e">
        <f t="shared" si="931"/>
        <v>#N/A</v>
      </c>
      <c r="AM5485" t="e">
        <f t="shared" si="932"/>
        <v>#N/A</v>
      </c>
      <c r="AN5485" t="e">
        <f t="shared" si="933"/>
        <v>#N/A</v>
      </c>
      <c r="AO5485" s="261" t="e">
        <f t="shared" si="934"/>
        <v>#N/A</v>
      </c>
      <c r="AP5485" s="261" t="e">
        <f t="shared" si="935"/>
        <v>#N/A</v>
      </c>
      <c r="AQ5485" s="261" t="e">
        <f t="shared" si="936"/>
        <v>#N/A</v>
      </c>
      <c r="BB5485">
        <f t="shared" si="939"/>
        <v>0</v>
      </c>
      <c r="BC5485">
        <f t="shared" si="937"/>
        <v>0</v>
      </c>
      <c r="BD5485" s="28">
        <f t="shared" si="938"/>
        <v>0</v>
      </c>
    </row>
    <row r="5486" spans="37:56" x14ac:dyDescent="0.25">
      <c r="AK5486">
        <v>0</v>
      </c>
      <c r="AL5486" t="e">
        <f t="shared" si="931"/>
        <v>#N/A</v>
      </c>
      <c r="AM5486" t="e">
        <f t="shared" si="932"/>
        <v>#N/A</v>
      </c>
      <c r="AN5486" t="e">
        <f t="shared" si="933"/>
        <v>#N/A</v>
      </c>
      <c r="AO5486" s="261" t="e">
        <f t="shared" si="934"/>
        <v>#N/A</v>
      </c>
      <c r="AP5486" s="261" t="e">
        <f t="shared" si="935"/>
        <v>#N/A</v>
      </c>
      <c r="AQ5486" s="261" t="e">
        <f t="shared" si="936"/>
        <v>#N/A</v>
      </c>
      <c r="BB5486">
        <f t="shared" si="939"/>
        <v>0</v>
      </c>
      <c r="BC5486">
        <f t="shared" si="937"/>
        <v>0</v>
      </c>
      <c r="BD5486" s="28">
        <f t="shared" si="938"/>
        <v>0</v>
      </c>
    </row>
    <row r="5487" spans="37:56" x14ac:dyDescent="0.25">
      <c r="AK5487">
        <v>0</v>
      </c>
      <c r="AL5487" t="e">
        <f t="shared" si="931"/>
        <v>#N/A</v>
      </c>
      <c r="AM5487" t="e">
        <f t="shared" si="932"/>
        <v>#N/A</v>
      </c>
      <c r="AN5487" t="e">
        <f t="shared" si="933"/>
        <v>#N/A</v>
      </c>
      <c r="AO5487" s="261" t="e">
        <f t="shared" si="934"/>
        <v>#N/A</v>
      </c>
      <c r="AP5487" s="261" t="e">
        <f t="shared" si="935"/>
        <v>#N/A</v>
      </c>
      <c r="AQ5487" s="261" t="e">
        <f t="shared" si="936"/>
        <v>#N/A</v>
      </c>
      <c r="BB5487">
        <f t="shared" si="939"/>
        <v>0</v>
      </c>
      <c r="BC5487">
        <f t="shared" si="937"/>
        <v>0</v>
      </c>
      <c r="BD5487" s="28">
        <f t="shared" si="938"/>
        <v>0</v>
      </c>
    </row>
    <row r="5488" spans="37:56" x14ac:dyDescent="0.25">
      <c r="AK5488">
        <v>0</v>
      </c>
      <c r="AL5488" t="e">
        <f t="shared" si="931"/>
        <v>#N/A</v>
      </c>
      <c r="AM5488" t="e">
        <f t="shared" si="932"/>
        <v>#N/A</v>
      </c>
      <c r="AN5488" t="e">
        <f t="shared" si="933"/>
        <v>#N/A</v>
      </c>
      <c r="AO5488" s="261" t="e">
        <f t="shared" si="934"/>
        <v>#N/A</v>
      </c>
      <c r="AP5488" s="261" t="e">
        <f t="shared" si="935"/>
        <v>#N/A</v>
      </c>
      <c r="AQ5488" s="261" t="e">
        <f t="shared" si="936"/>
        <v>#N/A</v>
      </c>
      <c r="BB5488">
        <f t="shared" si="939"/>
        <v>0</v>
      </c>
      <c r="BC5488">
        <f t="shared" si="937"/>
        <v>0</v>
      </c>
      <c r="BD5488" s="28">
        <f t="shared" si="938"/>
        <v>0</v>
      </c>
    </row>
    <row r="5489" spans="37:56" x14ac:dyDescent="0.25">
      <c r="AK5489">
        <v>0</v>
      </c>
      <c r="AL5489" t="e">
        <f t="shared" si="931"/>
        <v>#N/A</v>
      </c>
      <c r="AM5489" t="e">
        <f t="shared" si="932"/>
        <v>#N/A</v>
      </c>
      <c r="AN5489" t="e">
        <f t="shared" si="933"/>
        <v>#N/A</v>
      </c>
      <c r="AO5489" s="261" t="e">
        <f t="shared" si="934"/>
        <v>#N/A</v>
      </c>
      <c r="AP5489" s="261" t="e">
        <f t="shared" si="935"/>
        <v>#N/A</v>
      </c>
      <c r="AQ5489" s="261" t="e">
        <f t="shared" si="936"/>
        <v>#N/A</v>
      </c>
      <c r="BB5489">
        <f t="shared" si="939"/>
        <v>0</v>
      </c>
      <c r="BC5489">
        <f t="shared" si="937"/>
        <v>0</v>
      </c>
      <c r="BD5489" s="28">
        <f t="shared" si="938"/>
        <v>0</v>
      </c>
    </row>
    <row r="5490" spans="37:56" x14ac:dyDescent="0.25">
      <c r="AK5490">
        <v>0</v>
      </c>
      <c r="AL5490" t="e">
        <f t="shared" si="931"/>
        <v>#N/A</v>
      </c>
      <c r="AM5490" t="e">
        <f t="shared" si="932"/>
        <v>#N/A</v>
      </c>
      <c r="AN5490" t="e">
        <f t="shared" si="933"/>
        <v>#N/A</v>
      </c>
      <c r="AO5490" s="261" t="e">
        <f t="shared" si="934"/>
        <v>#N/A</v>
      </c>
      <c r="AP5490" s="261" t="e">
        <f t="shared" si="935"/>
        <v>#N/A</v>
      </c>
      <c r="AQ5490" s="261" t="e">
        <f t="shared" si="936"/>
        <v>#N/A</v>
      </c>
      <c r="BB5490">
        <f t="shared" si="939"/>
        <v>0</v>
      </c>
      <c r="BC5490">
        <f t="shared" si="937"/>
        <v>0</v>
      </c>
      <c r="BD5490" s="28">
        <f t="shared" si="938"/>
        <v>0</v>
      </c>
    </row>
    <row r="5491" spans="37:56" x14ac:dyDescent="0.25">
      <c r="AK5491">
        <v>0</v>
      </c>
      <c r="AL5491" t="e">
        <f t="shared" si="931"/>
        <v>#N/A</v>
      </c>
      <c r="AM5491" t="e">
        <f t="shared" si="932"/>
        <v>#N/A</v>
      </c>
      <c r="AN5491" t="e">
        <f t="shared" si="933"/>
        <v>#N/A</v>
      </c>
      <c r="AO5491" s="261" t="e">
        <f t="shared" si="934"/>
        <v>#N/A</v>
      </c>
      <c r="AP5491" s="261" t="e">
        <f t="shared" si="935"/>
        <v>#N/A</v>
      </c>
      <c r="AQ5491" s="261" t="e">
        <f t="shared" si="936"/>
        <v>#N/A</v>
      </c>
      <c r="BB5491">
        <f t="shared" si="939"/>
        <v>0</v>
      </c>
      <c r="BC5491">
        <f t="shared" si="937"/>
        <v>0</v>
      </c>
      <c r="BD5491" s="28">
        <f t="shared" si="938"/>
        <v>0</v>
      </c>
    </row>
    <row r="5492" spans="37:56" x14ac:dyDescent="0.25">
      <c r="AK5492">
        <v>0</v>
      </c>
      <c r="AL5492" t="e">
        <f t="shared" si="931"/>
        <v>#N/A</v>
      </c>
      <c r="AM5492" t="e">
        <f t="shared" si="932"/>
        <v>#N/A</v>
      </c>
      <c r="AN5492" t="e">
        <f t="shared" si="933"/>
        <v>#N/A</v>
      </c>
      <c r="AO5492" s="261" t="e">
        <f t="shared" si="934"/>
        <v>#N/A</v>
      </c>
      <c r="AP5492" s="261" t="e">
        <f t="shared" si="935"/>
        <v>#N/A</v>
      </c>
      <c r="AQ5492" s="261" t="e">
        <f t="shared" si="936"/>
        <v>#N/A</v>
      </c>
      <c r="BB5492">
        <f t="shared" si="939"/>
        <v>0</v>
      </c>
      <c r="BC5492">
        <f t="shared" si="937"/>
        <v>0</v>
      </c>
      <c r="BD5492" s="28">
        <f t="shared" si="938"/>
        <v>0</v>
      </c>
    </row>
    <row r="5493" spans="37:56" x14ac:dyDescent="0.25">
      <c r="AK5493">
        <v>0</v>
      </c>
      <c r="AL5493" t="e">
        <f t="shared" si="931"/>
        <v>#N/A</v>
      </c>
      <c r="AM5493" t="e">
        <f t="shared" si="932"/>
        <v>#N/A</v>
      </c>
      <c r="AN5493" t="e">
        <f t="shared" si="933"/>
        <v>#N/A</v>
      </c>
      <c r="AO5493" s="261" t="e">
        <f t="shared" si="934"/>
        <v>#N/A</v>
      </c>
      <c r="AP5493" s="261" t="e">
        <f t="shared" si="935"/>
        <v>#N/A</v>
      </c>
      <c r="AQ5493" s="261" t="e">
        <f t="shared" si="936"/>
        <v>#N/A</v>
      </c>
      <c r="BB5493">
        <f t="shared" si="939"/>
        <v>0</v>
      </c>
      <c r="BC5493">
        <f t="shared" si="937"/>
        <v>0</v>
      </c>
      <c r="BD5493" s="28">
        <f t="shared" si="938"/>
        <v>0</v>
      </c>
    </row>
    <row r="5494" spans="37:56" x14ac:dyDescent="0.25">
      <c r="AK5494">
        <v>0</v>
      </c>
      <c r="AL5494" t="e">
        <f t="shared" si="931"/>
        <v>#N/A</v>
      </c>
      <c r="AM5494" t="e">
        <f t="shared" si="932"/>
        <v>#N/A</v>
      </c>
      <c r="AN5494" t="e">
        <f t="shared" si="933"/>
        <v>#N/A</v>
      </c>
      <c r="AO5494" s="261" t="e">
        <f t="shared" si="934"/>
        <v>#N/A</v>
      </c>
      <c r="AP5494" s="261" t="e">
        <f t="shared" si="935"/>
        <v>#N/A</v>
      </c>
      <c r="AQ5494" s="261" t="e">
        <f t="shared" si="936"/>
        <v>#N/A</v>
      </c>
      <c r="BB5494">
        <f t="shared" si="939"/>
        <v>0</v>
      </c>
      <c r="BC5494">
        <f t="shared" si="937"/>
        <v>0</v>
      </c>
      <c r="BD5494" s="28">
        <f t="shared" si="938"/>
        <v>0</v>
      </c>
    </row>
    <row r="5495" spans="37:56" x14ac:dyDescent="0.25">
      <c r="AK5495">
        <v>0</v>
      </c>
      <c r="AL5495" t="e">
        <f t="shared" si="931"/>
        <v>#N/A</v>
      </c>
      <c r="AM5495" t="e">
        <f t="shared" si="932"/>
        <v>#N/A</v>
      </c>
      <c r="AN5495" t="e">
        <f t="shared" si="933"/>
        <v>#N/A</v>
      </c>
      <c r="AO5495" s="261" t="e">
        <f t="shared" si="934"/>
        <v>#N/A</v>
      </c>
      <c r="AP5495" s="261" t="e">
        <f t="shared" si="935"/>
        <v>#N/A</v>
      </c>
      <c r="AQ5495" s="261" t="e">
        <f t="shared" si="936"/>
        <v>#N/A</v>
      </c>
      <c r="BB5495">
        <f t="shared" si="939"/>
        <v>0</v>
      </c>
      <c r="BC5495">
        <f t="shared" si="937"/>
        <v>0</v>
      </c>
      <c r="BD5495" s="28">
        <f t="shared" si="938"/>
        <v>0</v>
      </c>
    </row>
    <row r="5496" spans="37:56" x14ac:dyDescent="0.25">
      <c r="AK5496">
        <v>0</v>
      </c>
      <c r="AL5496" t="e">
        <f t="shared" si="931"/>
        <v>#N/A</v>
      </c>
      <c r="AM5496" t="e">
        <f t="shared" si="932"/>
        <v>#N/A</v>
      </c>
      <c r="AN5496" t="e">
        <f t="shared" si="933"/>
        <v>#N/A</v>
      </c>
      <c r="AO5496" s="261" t="e">
        <f t="shared" si="934"/>
        <v>#N/A</v>
      </c>
      <c r="AP5496" s="261" t="e">
        <f t="shared" si="935"/>
        <v>#N/A</v>
      </c>
      <c r="AQ5496" s="261" t="e">
        <f t="shared" si="936"/>
        <v>#N/A</v>
      </c>
      <c r="BB5496">
        <f t="shared" si="939"/>
        <v>0</v>
      </c>
      <c r="BC5496">
        <f t="shared" si="937"/>
        <v>0</v>
      </c>
      <c r="BD5496" s="28">
        <f t="shared" si="938"/>
        <v>0</v>
      </c>
    </row>
    <row r="5497" spans="37:56" x14ac:dyDescent="0.25">
      <c r="AK5497">
        <v>0</v>
      </c>
      <c r="AL5497" t="e">
        <f t="shared" si="931"/>
        <v>#N/A</v>
      </c>
      <c r="AM5497" t="e">
        <f t="shared" si="932"/>
        <v>#N/A</v>
      </c>
      <c r="AN5497" t="e">
        <f t="shared" si="933"/>
        <v>#N/A</v>
      </c>
      <c r="AO5497" s="261" t="e">
        <f t="shared" si="934"/>
        <v>#N/A</v>
      </c>
      <c r="AP5497" s="261" t="e">
        <f t="shared" si="935"/>
        <v>#N/A</v>
      </c>
      <c r="AQ5497" s="261" t="e">
        <f t="shared" si="936"/>
        <v>#N/A</v>
      </c>
      <c r="BB5497">
        <f t="shared" si="939"/>
        <v>0</v>
      </c>
      <c r="BC5497">
        <f t="shared" si="937"/>
        <v>0</v>
      </c>
      <c r="BD5497" s="28">
        <f t="shared" si="938"/>
        <v>0</v>
      </c>
    </row>
    <row r="5498" spans="37:56" x14ac:dyDescent="0.25">
      <c r="AK5498">
        <v>0</v>
      </c>
      <c r="AL5498" t="e">
        <f t="shared" si="931"/>
        <v>#N/A</v>
      </c>
      <c r="AM5498" t="e">
        <f t="shared" si="932"/>
        <v>#N/A</v>
      </c>
      <c r="AN5498" t="e">
        <f t="shared" si="933"/>
        <v>#N/A</v>
      </c>
      <c r="AO5498" s="261" t="e">
        <f t="shared" si="934"/>
        <v>#N/A</v>
      </c>
      <c r="AP5498" s="261" t="e">
        <f t="shared" si="935"/>
        <v>#N/A</v>
      </c>
      <c r="AQ5498" s="261" t="e">
        <f t="shared" si="936"/>
        <v>#N/A</v>
      </c>
      <c r="BB5498">
        <f t="shared" si="939"/>
        <v>0</v>
      </c>
      <c r="BC5498">
        <f t="shared" si="937"/>
        <v>0</v>
      </c>
      <c r="BD5498" s="28">
        <f t="shared" si="938"/>
        <v>0</v>
      </c>
    </row>
    <row r="5499" spans="37:56" x14ac:dyDescent="0.25">
      <c r="AK5499">
        <v>0</v>
      </c>
      <c r="AL5499" t="e">
        <f t="shared" si="931"/>
        <v>#N/A</v>
      </c>
      <c r="AM5499" t="e">
        <f t="shared" si="932"/>
        <v>#N/A</v>
      </c>
      <c r="AN5499" t="e">
        <f t="shared" si="933"/>
        <v>#N/A</v>
      </c>
      <c r="AO5499" s="261" t="e">
        <f t="shared" si="934"/>
        <v>#N/A</v>
      </c>
      <c r="AP5499" s="261" t="e">
        <f t="shared" si="935"/>
        <v>#N/A</v>
      </c>
      <c r="AQ5499" s="261" t="e">
        <f t="shared" si="936"/>
        <v>#N/A</v>
      </c>
      <c r="BB5499">
        <f t="shared" si="939"/>
        <v>0</v>
      </c>
      <c r="BC5499">
        <f t="shared" si="937"/>
        <v>0</v>
      </c>
      <c r="BD5499" s="28">
        <f t="shared" si="938"/>
        <v>0</v>
      </c>
    </row>
    <row r="5500" spans="37:56" x14ac:dyDescent="0.25">
      <c r="AK5500">
        <v>0</v>
      </c>
      <c r="AL5500" t="e">
        <f t="shared" si="931"/>
        <v>#N/A</v>
      </c>
      <c r="AM5500" t="e">
        <f t="shared" si="932"/>
        <v>#N/A</v>
      </c>
      <c r="AN5500" t="e">
        <f t="shared" si="933"/>
        <v>#N/A</v>
      </c>
      <c r="AO5500" s="261" t="e">
        <f t="shared" si="934"/>
        <v>#N/A</v>
      </c>
      <c r="AP5500" s="261" t="e">
        <f t="shared" si="935"/>
        <v>#N/A</v>
      </c>
      <c r="AQ5500" s="261" t="e">
        <f t="shared" si="936"/>
        <v>#N/A</v>
      </c>
      <c r="BB5500">
        <f t="shared" si="939"/>
        <v>0</v>
      </c>
      <c r="BC5500">
        <f t="shared" si="937"/>
        <v>0</v>
      </c>
      <c r="BD5500" s="28">
        <f t="shared" si="938"/>
        <v>0</v>
      </c>
    </row>
    <row r="5501" spans="37:56" x14ac:dyDescent="0.25">
      <c r="AK5501">
        <v>0</v>
      </c>
      <c r="AL5501" t="e">
        <f t="shared" si="931"/>
        <v>#N/A</v>
      </c>
      <c r="AM5501" t="e">
        <f t="shared" si="932"/>
        <v>#N/A</v>
      </c>
      <c r="AN5501" t="e">
        <f t="shared" si="933"/>
        <v>#N/A</v>
      </c>
      <c r="AO5501" s="261" t="e">
        <f t="shared" si="934"/>
        <v>#N/A</v>
      </c>
      <c r="AP5501" s="261" t="e">
        <f t="shared" si="935"/>
        <v>#N/A</v>
      </c>
      <c r="AQ5501" s="261" t="e">
        <f t="shared" si="936"/>
        <v>#N/A</v>
      </c>
      <c r="BB5501">
        <f t="shared" si="939"/>
        <v>0</v>
      </c>
      <c r="BC5501">
        <f t="shared" si="937"/>
        <v>0</v>
      </c>
      <c r="BD5501" s="28">
        <f t="shared" si="938"/>
        <v>0</v>
      </c>
    </row>
    <row r="5502" spans="37:56" x14ac:dyDescent="0.25">
      <c r="AK5502">
        <v>0</v>
      </c>
      <c r="AL5502" t="e">
        <f t="shared" si="931"/>
        <v>#N/A</v>
      </c>
      <c r="AM5502" t="e">
        <f t="shared" si="932"/>
        <v>#N/A</v>
      </c>
      <c r="AN5502" t="e">
        <f t="shared" si="933"/>
        <v>#N/A</v>
      </c>
      <c r="AO5502" s="261" t="e">
        <f t="shared" si="934"/>
        <v>#N/A</v>
      </c>
      <c r="AP5502" s="261" t="e">
        <f t="shared" si="935"/>
        <v>#N/A</v>
      </c>
      <c r="AQ5502" s="261" t="e">
        <f t="shared" si="936"/>
        <v>#N/A</v>
      </c>
      <c r="BB5502">
        <f t="shared" si="939"/>
        <v>0</v>
      </c>
      <c r="BC5502">
        <f t="shared" si="937"/>
        <v>0</v>
      </c>
      <c r="BD5502" s="28">
        <f t="shared" si="938"/>
        <v>0</v>
      </c>
    </row>
    <row r="5503" spans="37:56" x14ac:dyDescent="0.25">
      <c r="AK5503">
        <v>0</v>
      </c>
      <c r="AL5503" t="e">
        <f t="shared" si="931"/>
        <v>#N/A</v>
      </c>
      <c r="AM5503" t="e">
        <f t="shared" si="932"/>
        <v>#N/A</v>
      </c>
      <c r="AN5503" t="e">
        <f t="shared" si="933"/>
        <v>#N/A</v>
      </c>
      <c r="AO5503" s="261" t="e">
        <f t="shared" si="934"/>
        <v>#N/A</v>
      </c>
      <c r="AP5503" s="261" t="e">
        <f t="shared" si="935"/>
        <v>#N/A</v>
      </c>
      <c r="AQ5503" s="261" t="e">
        <f t="shared" si="936"/>
        <v>#N/A</v>
      </c>
      <c r="BB5503">
        <f t="shared" si="939"/>
        <v>0</v>
      </c>
      <c r="BC5503">
        <f t="shared" si="937"/>
        <v>0</v>
      </c>
      <c r="BD5503" s="28">
        <f t="shared" si="938"/>
        <v>0</v>
      </c>
    </row>
    <row r="5504" spans="37:56" x14ac:dyDescent="0.25">
      <c r="AK5504">
        <v>0</v>
      </c>
      <c r="AL5504" t="e">
        <f t="shared" si="931"/>
        <v>#N/A</v>
      </c>
      <c r="AM5504" t="e">
        <f t="shared" si="932"/>
        <v>#N/A</v>
      </c>
      <c r="AN5504" t="e">
        <f t="shared" si="933"/>
        <v>#N/A</v>
      </c>
      <c r="AO5504" s="261" t="e">
        <f t="shared" si="934"/>
        <v>#N/A</v>
      </c>
      <c r="AP5504" s="261" t="e">
        <f t="shared" si="935"/>
        <v>#N/A</v>
      </c>
      <c r="AQ5504" s="261" t="e">
        <f t="shared" si="936"/>
        <v>#N/A</v>
      </c>
      <c r="BB5504">
        <f t="shared" si="939"/>
        <v>0</v>
      </c>
      <c r="BC5504">
        <f t="shared" si="937"/>
        <v>0</v>
      </c>
      <c r="BD5504" s="28">
        <f t="shared" si="938"/>
        <v>0</v>
      </c>
    </row>
    <row r="5505" spans="37:56" x14ac:dyDescent="0.25">
      <c r="AK5505">
        <v>0</v>
      </c>
      <c r="AL5505" t="e">
        <f t="shared" si="931"/>
        <v>#N/A</v>
      </c>
      <c r="AM5505" t="e">
        <f t="shared" si="932"/>
        <v>#N/A</v>
      </c>
      <c r="AN5505" t="e">
        <f t="shared" si="933"/>
        <v>#N/A</v>
      </c>
      <c r="AO5505" s="261" t="e">
        <f t="shared" si="934"/>
        <v>#N/A</v>
      </c>
      <c r="AP5505" s="261" t="e">
        <f t="shared" si="935"/>
        <v>#N/A</v>
      </c>
      <c r="AQ5505" s="261" t="e">
        <f t="shared" si="936"/>
        <v>#N/A</v>
      </c>
      <c r="BB5505">
        <f t="shared" si="939"/>
        <v>0</v>
      </c>
      <c r="BC5505">
        <f t="shared" si="937"/>
        <v>0</v>
      </c>
      <c r="BD5505" s="28">
        <f t="shared" si="938"/>
        <v>0</v>
      </c>
    </row>
    <row r="5506" spans="37:56" x14ac:dyDescent="0.25">
      <c r="AK5506">
        <v>0</v>
      </c>
      <c r="AL5506" t="e">
        <f t="shared" si="931"/>
        <v>#N/A</v>
      </c>
      <c r="AM5506" t="e">
        <f t="shared" si="932"/>
        <v>#N/A</v>
      </c>
      <c r="AN5506" t="e">
        <f t="shared" si="933"/>
        <v>#N/A</v>
      </c>
      <c r="AO5506" s="261" t="e">
        <f t="shared" si="934"/>
        <v>#N/A</v>
      </c>
      <c r="AP5506" s="261" t="e">
        <f t="shared" si="935"/>
        <v>#N/A</v>
      </c>
      <c r="AQ5506" s="261" t="e">
        <f t="shared" si="936"/>
        <v>#N/A</v>
      </c>
      <c r="BB5506">
        <f t="shared" si="939"/>
        <v>0</v>
      </c>
      <c r="BC5506">
        <f t="shared" si="937"/>
        <v>0</v>
      </c>
      <c r="BD5506" s="28">
        <f t="shared" si="938"/>
        <v>0</v>
      </c>
    </row>
    <row r="5507" spans="37:56" x14ac:dyDescent="0.25">
      <c r="AK5507">
        <v>0</v>
      </c>
      <c r="AL5507" t="e">
        <f t="shared" ref="AL5507:AL5570" si="940">_xlfn.XLOOKUP(AK5507,A:A,F:F)</f>
        <v>#N/A</v>
      </c>
      <c r="AM5507" t="e">
        <f t="shared" ref="AM5507:AM5570" si="941">_xlfn.XLOOKUP(AK5507,A:A,J:J)</f>
        <v>#N/A</v>
      </c>
      <c r="AN5507" t="e">
        <f t="shared" ref="AN5507:AN5570" si="942">_xlfn.XLOOKUP(AK5507,A:A,M:M)+_xlfn.XLOOKUP(AK5507,A:A,N:N)</f>
        <v>#N/A</v>
      </c>
      <c r="AO5507" s="261" t="e">
        <f t="shared" ref="AO5507:AO5570" si="943">_xlfn.XLOOKUP(AK5507,A:A,AG:AG)</f>
        <v>#N/A</v>
      </c>
      <c r="AP5507" s="261" t="e">
        <f t="shared" ref="AP5507:AP5570" si="944">_xlfn.XLOOKUP(AK5507,A:A,AD:AD)</f>
        <v>#N/A</v>
      </c>
      <c r="AQ5507" s="261" t="e">
        <f t="shared" ref="AQ5507:AQ5570" si="945">_xlfn.XLOOKUP(AK5507,A:A,AE:AE)</f>
        <v>#N/A</v>
      </c>
      <c r="BB5507">
        <f t="shared" si="939"/>
        <v>0</v>
      </c>
      <c r="BC5507">
        <f t="shared" ref="BC5507:BC5570" si="946">_xlfn.XLOOKUP(BA5507,A:A,J:J)</f>
        <v>0</v>
      </c>
      <c r="BD5507" s="28">
        <f t="shared" ref="BD5507:BD5570" si="947">_xlfn.XLOOKUP(BA5507,A:A,M:M)+_xlfn.XLOOKUP(BA5507,A:A,N:N)</f>
        <v>0</v>
      </c>
    </row>
    <row r="5508" spans="37:56" x14ac:dyDescent="0.25">
      <c r="AK5508">
        <v>0</v>
      </c>
      <c r="AL5508" t="e">
        <f t="shared" si="940"/>
        <v>#N/A</v>
      </c>
      <c r="AM5508" t="e">
        <f t="shared" si="941"/>
        <v>#N/A</v>
      </c>
      <c r="AN5508" t="e">
        <f t="shared" si="942"/>
        <v>#N/A</v>
      </c>
      <c r="AO5508" s="261" t="e">
        <f t="shared" si="943"/>
        <v>#N/A</v>
      </c>
      <c r="AP5508" s="261" t="e">
        <f t="shared" si="944"/>
        <v>#N/A</v>
      </c>
      <c r="AQ5508" s="261" t="e">
        <f t="shared" si="945"/>
        <v>#N/A</v>
      </c>
      <c r="BB5508">
        <f t="shared" si="939"/>
        <v>0</v>
      </c>
      <c r="BC5508">
        <f t="shared" si="946"/>
        <v>0</v>
      </c>
      <c r="BD5508" s="28">
        <f t="shared" si="947"/>
        <v>0</v>
      </c>
    </row>
    <row r="5509" spans="37:56" x14ac:dyDescent="0.25">
      <c r="AK5509">
        <v>0</v>
      </c>
      <c r="AL5509" t="e">
        <f t="shared" si="940"/>
        <v>#N/A</v>
      </c>
      <c r="AM5509" t="e">
        <f t="shared" si="941"/>
        <v>#N/A</v>
      </c>
      <c r="AN5509" t="e">
        <f t="shared" si="942"/>
        <v>#N/A</v>
      </c>
      <c r="AO5509" s="261" t="e">
        <f t="shared" si="943"/>
        <v>#N/A</v>
      </c>
      <c r="AP5509" s="261" t="e">
        <f t="shared" si="944"/>
        <v>#N/A</v>
      </c>
      <c r="AQ5509" s="261" t="e">
        <f t="shared" si="945"/>
        <v>#N/A</v>
      </c>
      <c r="BB5509">
        <f t="shared" si="939"/>
        <v>0</v>
      </c>
      <c r="BC5509">
        <f t="shared" si="946"/>
        <v>0</v>
      </c>
      <c r="BD5509" s="28">
        <f t="shared" si="947"/>
        <v>0</v>
      </c>
    </row>
    <row r="5510" spans="37:56" x14ac:dyDescent="0.25">
      <c r="AK5510">
        <v>0</v>
      </c>
      <c r="AL5510" t="e">
        <f t="shared" si="940"/>
        <v>#N/A</v>
      </c>
      <c r="AM5510" t="e">
        <f t="shared" si="941"/>
        <v>#N/A</v>
      </c>
      <c r="AN5510" t="e">
        <f t="shared" si="942"/>
        <v>#N/A</v>
      </c>
      <c r="AO5510" s="261" t="e">
        <f t="shared" si="943"/>
        <v>#N/A</v>
      </c>
      <c r="AP5510" s="261" t="e">
        <f t="shared" si="944"/>
        <v>#N/A</v>
      </c>
      <c r="AQ5510" s="261" t="e">
        <f t="shared" si="945"/>
        <v>#N/A</v>
      </c>
      <c r="BB5510">
        <f t="shared" ref="BB5510:BB5573" si="948">_xlfn.XLOOKUP(BA5510,A:A,E:E)</f>
        <v>0</v>
      </c>
      <c r="BC5510">
        <f t="shared" si="946"/>
        <v>0</v>
      </c>
      <c r="BD5510" s="28">
        <f t="shared" si="947"/>
        <v>0</v>
      </c>
    </row>
    <row r="5511" spans="37:56" x14ac:dyDescent="0.25">
      <c r="AK5511">
        <v>0</v>
      </c>
      <c r="AL5511" t="e">
        <f t="shared" si="940"/>
        <v>#N/A</v>
      </c>
      <c r="AM5511" t="e">
        <f t="shared" si="941"/>
        <v>#N/A</v>
      </c>
      <c r="AN5511" t="e">
        <f t="shared" si="942"/>
        <v>#N/A</v>
      </c>
      <c r="AO5511" s="261" t="e">
        <f t="shared" si="943"/>
        <v>#N/A</v>
      </c>
      <c r="AP5511" s="261" t="e">
        <f t="shared" si="944"/>
        <v>#N/A</v>
      </c>
      <c r="AQ5511" s="261" t="e">
        <f t="shared" si="945"/>
        <v>#N/A</v>
      </c>
      <c r="BB5511">
        <f t="shared" si="948"/>
        <v>0</v>
      </c>
      <c r="BC5511">
        <f t="shared" si="946"/>
        <v>0</v>
      </c>
      <c r="BD5511" s="28">
        <f t="shared" si="947"/>
        <v>0</v>
      </c>
    </row>
    <row r="5512" spans="37:56" x14ac:dyDescent="0.25">
      <c r="AK5512">
        <v>0</v>
      </c>
      <c r="AL5512" t="e">
        <f t="shared" si="940"/>
        <v>#N/A</v>
      </c>
      <c r="AM5512" t="e">
        <f t="shared" si="941"/>
        <v>#N/A</v>
      </c>
      <c r="AN5512" t="e">
        <f t="shared" si="942"/>
        <v>#N/A</v>
      </c>
      <c r="AO5512" s="261" t="e">
        <f t="shared" si="943"/>
        <v>#N/A</v>
      </c>
      <c r="AP5512" s="261" t="e">
        <f t="shared" si="944"/>
        <v>#N/A</v>
      </c>
      <c r="AQ5512" s="261" t="e">
        <f t="shared" si="945"/>
        <v>#N/A</v>
      </c>
      <c r="BB5512">
        <f t="shared" si="948"/>
        <v>0</v>
      </c>
      <c r="BC5512">
        <f t="shared" si="946"/>
        <v>0</v>
      </c>
      <c r="BD5512" s="28">
        <f t="shared" si="947"/>
        <v>0</v>
      </c>
    </row>
    <row r="5513" spans="37:56" x14ac:dyDescent="0.25">
      <c r="AK5513">
        <v>0</v>
      </c>
      <c r="AL5513" t="e">
        <f t="shared" si="940"/>
        <v>#N/A</v>
      </c>
      <c r="AM5513" t="e">
        <f t="shared" si="941"/>
        <v>#N/A</v>
      </c>
      <c r="AN5513" t="e">
        <f t="shared" si="942"/>
        <v>#N/A</v>
      </c>
      <c r="AO5513" s="261" t="e">
        <f t="shared" si="943"/>
        <v>#N/A</v>
      </c>
      <c r="AP5513" s="261" t="e">
        <f t="shared" si="944"/>
        <v>#N/A</v>
      </c>
      <c r="AQ5513" s="261" t="e">
        <f t="shared" si="945"/>
        <v>#N/A</v>
      </c>
      <c r="BB5513">
        <f t="shared" si="948"/>
        <v>0</v>
      </c>
      <c r="BC5513">
        <f t="shared" si="946"/>
        <v>0</v>
      </c>
      <c r="BD5513" s="28">
        <f t="shared" si="947"/>
        <v>0</v>
      </c>
    </row>
    <row r="5514" spans="37:56" x14ac:dyDescent="0.25">
      <c r="AK5514">
        <v>0</v>
      </c>
      <c r="AL5514" t="e">
        <f t="shared" si="940"/>
        <v>#N/A</v>
      </c>
      <c r="AM5514" t="e">
        <f t="shared" si="941"/>
        <v>#N/A</v>
      </c>
      <c r="AN5514" t="e">
        <f t="shared" si="942"/>
        <v>#N/A</v>
      </c>
      <c r="AO5514" s="261" t="e">
        <f t="shared" si="943"/>
        <v>#N/A</v>
      </c>
      <c r="AP5514" s="261" t="e">
        <f t="shared" si="944"/>
        <v>#N/A</v>
      </c>
      <c r="AQ5514" s="261" t="e">
        <f t="shared" si="945"/>
        <v>#N/A</v>
      </c>
      <c r="BB5514">
        <f t="shared" si="948"/>
        <v>0</v>
      </c>
      <c r="BC5514">
        <f t="shared" si="946"/>
        <v>0</v>
      </c>
      <c r="BD5514" s="28">
        <f t="shared" si="947"/>
        <v>0</v>
      </c>
    </row>
    <row r="5515" spans="37:56" x14ac:dyDescent="0.25">
      <c r="AK5515">
        <v>0</v>
      </c>
      <c r="AL5515" t="e">
        <f t="shared" si="940"/>
        <v>#N/A</v>
      </c>
      <c r="AM5515" t="e">
        <f t="shared" si="941"/>
        <v>#N/A</v>
      </c>
      <c r="AN5515" t="e">
        <f t="shared" si="942"/>
        <v>#N/A</v>
      </c>
      <c r="AO5515" s="261" t="e">
        <f t="shared" si="943"/>
        <v>#N/A</v>
      </c>
      <c r="AP5515" s="261" t="e">
        <f t="shared" si="944"/>
        <v>#N/A</v>
      </c>
      <c r="AQ5515" s="261" t="e">
        <f t="shared" si="945"/>
        <v>#N/A</v>
      </c>
      <c r="BB5515">
        <f t="shared" si="948"/>
        <v>0</v>
      </c>
      <c r="BC5515">
        <f t="shared" si="946"/>
        <v>0</v>
      </c>
      <c r="BD5515" s="28">
        <f t="shared" si="947"/>
        <v>0</v>
      </c>
    </row>
    <row r="5516" spans="37:56" x14ac:dyDescent="0.25">
      <c r="AK5516">
        <v>0</v>
      </c>
      <c r="AL5516" t="e">
        <f t="shared" si="940"/>
        <v>#N/A</v>
      </c>
      <c r="AM5516" t="e">
        <f t="shared" si="941"/>
        <v>#N/A</v>
      </c>
      <c r="AN5516" t="e">
        <f t="shared" si="942"/>
        <v>#N/A</v>
      </c>
      <c r="AO5516" s="261" t="e">
        <f t="shared" si="943"/>
        <v>#N/A</v>
      </c>
      <c r="AP5516" s="261" t="e">
        <f t="shared" si="944"/>
        <v>#N/A</v>
      </c>
      <c r="AQ5516" s="261" t="e">
        <f t="shared" si="945"/>
        <v>#N/A</v>
      </c>
      <c r="BB5516">
        <f t="shared" si="948"/>
        <v>0</v>
      </c>
      <c r="BC5516">
        <f t="shared" si="946"/>
        <v>0</v>
      </c>
      <c r="BD5516" s="28">
        <f t="shared" si="947"/>
        <v>0</v>
      </c>
    </row>
    <row r="5517" spans="37:56" x14ac:dyDescent="0.25">
      <c r="AK5517">
        <v>0</v>
      </c>
      <c r="AL5517" t="e">
        <f t="shared" si="940"/>
        <v>#N/A</v>
      </c>
      <c r="AM5517" t="e">
        <f t="shared" si="941"/>
        <v>#N/A</v>
      </c>
      <c r="AN5517" t="e">
        <f t="shared" si="942"/>
        <v>#N/A</v>
      </c>
      <c r="AO5517" s="261" t="e">
        <f t="shared" si="943"/>
        <v>#N/A</v>
      </c>
      <c r="AP5517" s="261" t="e">
        <f t="shared" si="944"/>
        <v>#N/A</v>
      </c>
      <c r="AQ5517" s="261" t="e">
        <f t="shared" si="945"/>
        <v>#N/A</v>
      </c>
      <c r="BB5517">
        <f t="shared" si="948"/>
        <v>0</v>
      </c>
      <c r="BC5517">
        <f t="shared" si="946"/>
        <v>0</v>
      </c>
      <c r="BD5517" s="28">
        <f t="shared" si="947"/>
        <v>0</v>
      </c>
    </row>
    <row r="5518" spans="37:56" x14ac:dyDescent="0.25">
      <c r="AK5518">
        <v>0</v>
      </c>
      <c r="AL5518" t="e">
        <f t="shared" si="940"/>
        <v>#N/A</v>
      </c>
      <c r="AM5518" t="e">
        <f t="shared" si="941"/>
        <v>#N/A</v>
      </c>
      <c r="AN5518" t="e">
        <f t="shared" si="942"/>
        <v>#N/A</v>
      </c>
      <c r="AO5518" s="261" t="e">
        <f t="shared" si="943"/>
        <v>#N/A</v>
      </c>
      <c r="AP5518" s="261" t="e">
        <f t="shared" si="944"/>
        <v>#N/A</v>
      </c>
      <c r="AQ5518" s="261" t="e">
        <f t="shared" si="945"/>
        <v>#N/A</v>
      </c>
      <c r="BB5518">
        <f t="shared" si="948"/>
        <v>0</v>
      </c>
      <c r="BC5518">
        <f t="shared" si="946"/>
        <v>0</v>
      </c>
      <c r="BD5518" s="28">
        <f t="shared" si="947"/>
        <v>0</v>
      </c>
    </row>
    <row r="5519" spans="37:56" x14ac:dyDescent="0.25">
      <c r="AK5519">
        <v>0</v>
      </c>
      <c r="AL5519" t="e">
        <f t="shared" si="940"/>
        <v>#N/A</v>
      </c>
      <c r="AM5519" t="e">
        <f t="shared" si="941"/>
        <v>#N/A</v>
      </c>
      <c r="AN5519" t="e">
        <f t="shared" si="942"/>
        <v>#N/A</v>
      </c>
      <c r="AO5519" s="261" t="e">
        <f t="shared" si="943"/>
        <v>#N/A</v>
      </c>
      <c r="AP5519" s="261" t="e">
        <f t="shared" si="944"/>
        <v>#N/A</v>
      </c>
      <c r="AQ5519" s="261" t="e">
        <f t="shared" si="945"/>
        <v>#N/A</v>
      </c>
      <c r="BB5519">
        <f t="shared" si="948"/>
        <v>0</v>
      </c>
      <c r="BC5519">
        <f t="shared" si="946"/>
        <v>0</v>
      </c>
      <c r="BD5519" s="28">
        <f t="shared" si="947"/>
        <v>0</v>
      </c>
    </row>
    <row r="5520" spans="37:56" x14ac:dyDescent="0.25">
      <c r="AK5520">
        <v>0</v>
      </c>
      <c r="AL5520" t="e">
        <f t="shared" si="940"/>
        <v>#N/A</v>
      </c>
      <c r="AM5520" t="e">
        <f t="shared" si="941"/>
        <v>#N/A</v>
      </c>
      <c r="AN5520" t="e">
        <f t="shared" si="942"/>
        <v>#N/A</v>
      </c>
      <c r="AO5520" s="261" t="e">
        <f t="shared" si="943"/>
        <v>#N/A</v>
      </c>
      <c r="AP5520" s="261" t="e">
        <f t="shared" si="944"/>
        <v>#N/A</v>
      </c>
      <c r="AQ5520" s="261" t="e">
        <f t="shared" si="945"/>
        <v>#N/A</v>
      </c>
      <c r="BB5520">
        <f t="shared" si="948"/>
        <v>0</v>
      </c>
      <c r="BC5520">
        <f t="shared" si="946"/>
        <v>0</v>
      </c>
      <c r="BD5520" s="28">
        <f t="shared" si="947"/>
        <v>0</v>
      </c>
    </row>
    <row r="5521" spans="37:56" x14ac:dyDescent="0.25">
      <c r="AK5521">
        <v>0</v>
      </c>
      <c r="AL5521" t="e">
        <f t="shared" si="940"/>
        <v>#N/A</v>
      </c>
      <c r="AM5521" t="e">
        <f t="shared" si="941"/>
        <v>#N/A</v>
      </c>
      <c r="AN5521" t="e">
        <f t="shared" si="942"/>
        <v>#N/A</v>
      </c>
      <c r="AO5521" s="261" t="e">
        <f t="shared" si="943"/>
        <v>#N/A</v>
      </c>
      <c r="AP5521" s="261" t="e">
        <f t="shared" si="944"/>
        <v>#N/A</v>
      </c>
      <c r="AQ5521" s="261" t="e">
        <f t="shared" si="945"/>
        <v>#N/A</v>
      </c>
      <c r="BB5521">
        <f t="shared" si="948"/>
        <v>0</v>
      </c>
      <c r="BC5521">
        <f t="shared" si="946"/>
        <v>0</v>
      </c>
      <c r="BD5521" s="28">
        <f t="shared" si="947"/>
        <v>0</v>
      </c>
    </row>
    <row r="5522" spans="37:56" x14ac:dyDescent="0.25">
      <c r="AK5522">
        <v>0</v>
      </c>
      <c r="AL5522" t="e">
        <f t="shared" si="940"/>
        <v>#N/A</v>
      </c>
      <c r="AM5522" t="e">
        <f t="shared" si="941"/>
        <v>#N/A</v>
      </c>
      <c r="AN5522" t="e">
        <f t="shared" si="942"/>
        <v>#N/A</v>
      </c>
      <c r="AO5522" s="261" t="e">
        <f t="shared" si="943"/>
        <v>#N/A</v>
      </c>
      <c r="AP5522" s="261" t="e">
        <f t="shared" si="944"/>
        <v>#N/A</v>
      </c>
      <c r="AQ5522" s="261" t="e">
        <f t="shared" si="945"/>
        <v>#N/A</v>
      </c>
      <c r="BB5522">
        <f t="shared" si="948"/>
        <v>0</v>
      </c>
      <c r="BC5522">
        <f t="shared" si="946"/>
        <v>0</v>
      </c>
      <c r="BD5522" s="28">
        <f t="shared" si="947"/>
        <v>0</v>
      </c>
    </row>
    <row r="5523" spans="37:56" x14ac:dyDescent="0.25">
      <c r="AK5523">
        <v>0</v>
      </c>
      <c r="AL5523" t="e">
        <f t="shared" si="940"/>
        <v>#N/A</v>
      </c>
      <c r="AM5523" t="e">
        <f t="shared" si="941"/>
        <v>#N/A</v>
      </c>
      <c r="AN5523" t="e">
        <f t="shared" si="942"/>
        <v>#N/A</v>
      </c>
      <c r="AO5523" s="261" t="e">
        <f t="shared" si="943"/>
        <v>#N/A</v>
      </c>
      <c r="AP5523" s="261" t="e">
        <f t="shared" si="944"/>
        <v>#N/A</v>
      </c>
      <c r="AQ5523" s="261" t="e">
        <f t="shared" si="945"/>
        <v>#N/A</v>
      </c>
      <c r="BB5523">
        <f t="shared" si="948"/>
        <v>0</v>
      </c>
      <c r="BC5523">
        <f t="shared" si="946"/>
        <v>0</v>
      </c>
      <c r="BD5523" s="28">
        <f t="shared" si="947"/>
        <v>0</v>
      </c>
    </row>
    <row r="5524" spans="37:56" x14ac:dyDescent="0.25">
      <c r="AK5524">
        <v>0</v>
      </c>
      <c r="AL5524" t="e">
        <f t="shared" si="940"/>
        <v>#N/A</v>
      </c>
      <c r="AM5524" t="e">
        <f t="shared" si="941"/>
        <v>#N/A</v>
      </c>
      <c r="AN5524" t="e">
        <f t="shared" si="942"/>
        <v>#N/A</v>
      </c>
      <c r="AO5524" s="261" t="e">
        <f t="shared" si="943"/>
        <v>#N/A</v>
      </c>
      <c r="AP5524" s="261" t="e">
        <f t="shared" si="944"/>
        <v>#N/A</v>
      </c>
      <c r="AQ5524" s="261" t="e">
        <f t="shared" si="945"/>
        <v>#N/A</v>
      </c>
      <c r="BB5524">
        <f t="shared" si="948"/>
        <v>0</v>
      </c>
      <c r="BC5524">
        <f t="shared" si="946"/>
        <v>0</v>
      </c>
      <c r="BD5524" s="28">
        <f t="shared" si="947"/>
        <v>0</v>
      </c>
    </row>
    <row r="5525" spans="37:56" x14ac:dyDescent="0.25">
      <c r="AK5525">
        <v>0</v>
      </c>
      <c r="AL5525" t="e">
        <f t="shared" si="940"/>
        <v>#N/A</v>
      </c>
      <c r="AM5525" t="e">
        <f t="shared" si="941"/>
        <v>#N/A</v>
      </c>
      <c r="AN5525" t="e">
        <f t="shared" si="942"/>
        <v>#N/A</v>
      </c>
      <c r="AO5525" s="261" t="e">
        <f t="shared" si="943"/>
        <v>#N/A</v>
      </c>
      <c r="AP5525" s="261" t="e">
        <f t="shared" si="944"/>
        <v>#N/A</v>
      </c>
      <c r="AQ5525" s="261" t="e">
        <f t="shared" si="945"/>
        <v>#N/A</v>
      </c>
      <c r="BB5525">
        <f t="shared" si="948"/>
        <v>0</v>
      </c>
      <c r="BC5525">
        <f t="shared" si="946"/>
        <v>0</v>
      </c>
      <c r="BD5525" s="28">
        <f t="shared" si="947"/>
        <v>0</v>
      </c>
    </row>
    <row r="5526" spans="37:56" x14ac:dyDescent="0.25">
      <c r="AK5526">
        <v>0</v>
      </c>
      <c r="AL5526" t="e">
        <f t="shared" si="940"/>
        <v>#N/A</v>
      </c>
      <c r="AM5526" t="e">
        <f t="shared" si="941"/>
        <v>#N/A</v>
      </c>
      <c r="AN5526" t="e">
        <f t="shared" si="942"/>
        <v>#N/A</v>
      </c>
      <c r="AO5526" s="261" t="e">
        <f t="shared" si="943"/>
        <v>#N/A</v>
      </c>
      <c r="AP5526" s="261" t="e">
        <f t="shared" si="944"/>
        <v>#N/A</v>
      </c>
      <c r="AQ5526" s="261" t="e">
        <f t="shared" si="945"/>
        <v>#N/A</v>
      </c>
      <c r="BB5526">
        <f t="shared" si="948"/>
        <v>0</v>
      </c>
      <c r="BC5526">
        <f t="shared" si="946"/>
        <v>0</v>
      </c>
      <c r="BD5526" s="28">
        <f t="shared" si="947"/>
        <v>0</v>
      </c>
    </row>
    <row r="5527" spans="37:56" x14ac:dyDescent="0.25">
      <c r="AK5527">
        <v>0</v>
      </c>
      <c r="AL5527" t="e">
        <f t="shared" si="940"/>
        <v>#N/A</v>
      </c>
      <c r="AM5527" t="e">
        <f t="shared" si="941"/>
        <v>#N/A</v>
      </c>
      <c r="AN5527" t="e">
        <f t="shared" si="942"/>
        <v>#N/A</v>
      </c>
      <c r="AO5527" s="261" t="e">
        <f t="shared" si="943"/>
        <v>#N/A</v>
      </c>
      <c r="AP5527" s="261" t="e">
        <f t="shared" si="944"/>
        <v>#N/A</v>
      </c>
      <c r="AQ5527" s="261" t="e">
        <f t="shared" si="945"/>
        <v>#N/A</v>
      </c>
      <c r="BB5527">
        <f t="shared" si="948"/>
        <v>0</v>
      </c>
      <c r="BC5527">
        <f t="shared" si="946"/>
        <v>0</v>
      </c>
      <c r="BD5527" s="28">
        <f t="shared" si="947"/>
        <v>0</v>
      </c>
    </row>
    <row r="5528" spans="37:56" x14ac:dyDescent="0.25">
      <c r="AK5528">
        <v>0</v>
      </c>
      <c r="AL5528" t="e">
        <f t="shared" si="940"/>
        <v>#N/A</v>
      </c>
      <c r="AM5528" t="e">
        <f t="shared" si="941"/>
        <v>#N/A</v>
      </c>
      <c r="AN5528" t="e">
        <f t="shared" si="942"/>
        <v>#N/A</v>
      </c>
      <c r="AO5528" s="261" t="e">
        <f t="shared" si="943"/>
        <v>#N/A</v>
      </c>
      <c r="AP5528" s="261" t="e">
        <f t="shared" si="944"/>
        <v>#N/A</v>
      </c>
      <c r="AQ5528" s="261" t="e">
        <f t="shared" si="945"/>
        <v>#N/A</v>
      </c>
      <c r="BB5528">
        <f t="shared" si="948"/>
        <v>0</v>
      </c>
      <c r="BC5528">
        <f t="shared" si="946"/>
        <v>0</v>
      </c>
      <c r="BD5528" s="28">
        <f t="shared" si="947"/>
        <v>0</v>
      </c>
    </row>
    <row r="5529" spans="37:56" x14ac:dyDescent="0.25">
      <c r="AK5529">
        <v>0</v>
      </c>
      <c r="AL5529" t="e">
        <f t="shared" si="940"/>
        <v>#N/A</v>
      </c>
      <c r="AM5529" t="e">
        <f t="shared" si="941"/>
        <v>#N/A</v>
      </c>
      <c r="AN5529" t="e">
        <f t="shared" si="942"/>
        <v>#N/A</v>
      </c>
      <c r="AO5529" s="261" t="e">
        <f t="shared" si="943"/>
        <v>#N/A</v>
      </c>
      <c r="AP5529" s="261" t="e">
        <f t="shared" si="944"/>
        <v>#N/A</v>
      </c>
      <c r="AQ5529" s="261" t="e">
        <f t="shared" si="945"/>
        <v>#N/A</v>
      </c>
      <c r="BB5529">
        <f t="shared" si="948"/>
        <v>0</v>
      </c>
      <c r="BC5529">
        <f t="shared" si="946"/>
        <v>0</v>
      </c>
      <c r="BD5529" s="28">
        <f t="shared" si="947"/>
        <v>0</v>
      </c>
    </row>
    <row r="5530" spans="37:56" x14ac:dyDescent="0.25">
      <c r="AK5530">
        <v>0</v>
      </c>
      <c r="AL5530" t="e">
        <f t="shared" si="940"/>
        <v>#N/A</v>
      </c>
      <c r="AM5530" t="e">
        <f t="shared" si="941"/>
        <v>#N/A</v>
      </c>
      <c r="AN5530" t="e">
        <f t="shared" si="942"/>
        <v>#N/A</v>
      </c>
      <c r="AO5530" s="261" t="e">
        <f t="shared" si="943"/>
        <v>#N/A</v>
      </c>
      <c r="AP5530" s="261" t="e">
        <f t="shared" si="944"/>
        <v>#N/A</v>
      </c>
      <c r="AQ5530" s="261" t="e">
        <f t="shared" si="945"/>
        <v>#N/A</v>
      </c>
      <c r="BB5530">
        <f t="shared" si="948"/>
        <v>0</v>
      </c>
      <c r="BC5530">
        <f t="shared" si="946"/>
        <v>0</v>
      </c>
      <c r="BD5530" s="28">
        <f t="shared" si="947"/>
        <v>0</v>
      </c>
    </row>
    <row r="5531" spans="37:56" x14ac:dyDescent="0.25">
      <c r="AK5531">
        <v>0</v>
      </c>
      <c r="AL5531" t="e">
        <f t="shared" si="940"/>
        <v>#N/A</v>
      </c>
      <c r="AM5531" t="e">
        <f t="shared" si="941"/>
        <v>#N/A</v>
      </c>
      <c r="AN5531" t="e">
        <f t="shared" si="942"/>
        <v>#N/A</v>
      </c>
      <c r="AO5531" s="261" t="e">
        <f t="shared" si="943"/>
        <v>#N/A</v>
      </c>
      <c r="AP5531" s="261" t="e">
        <f t="shared" si="944"/>
        <v>#N/A</v>
      </c>
      <c r="AQ5531" s="261" t="e">
        <f t="shared" si="945"/>
        <v>#N/A</v>
      </c>
      <c r="BB5531">
        <f t="shared" si="948"/>
        <v>0</v>
      </c>
      <c r="BC5531">
        <f t="shared" si="946"/>
        <v>0</v>
      </c>
      <c r="BD5531" s="28">
        <f t="shared" si="947"/>
        <v>0</v>
      </c>
    </row>
    <row r="5532" spans="37:56" x14ac:dyDescent="0.25">
      <c r="AK5532">
        <v>0</v>
      </c>
      <c r="AL5532" t="e">
        <f t="shared" si="940"/>
        <v>#N/A</v>
      </c>
      <c r="AM5532" t="e">
        <f t="shared" si="941"/>
        <v>#N/A</v>
      </c>
      <c r="AN5532" t="e">
        <f t="shared" si="942"/>
        <v>#N/A</v>
      </c>
      <c r="AO5532" s="261" t="e">
        <f t="shared" si="943"/>
        <v>#N/A</v>
      </c>
      <c r="AP5532" s="261" t="e">
        <f t="shared" si="944"/>
        <v>#N/A</v>
      </c>
      <c r="AQ5532" s="261" t="e">
        <f t="shared" si="945"/>
        <v>#N/A</v>
      </c>
      <c r="BB5532">
        <f t="shared" si="948"/>
        <v>0</v>
      </c>
      <c r="BC5532">
        <f t="shared" si="946"/>
        <v>0</v>
      </c>
      <c r="BD5532" s="28">
        <f t="shared" si="947"/>
        <v>0</v>
      </c>
    </row>
    <row r="5533" spans="37:56" x14ac:dyDescent="0.25">
      <c r="AK5533">
        <v>0</v>
      </c>
      <c r="AL5533" t="e">
        <f t="shared" si="940"/>
        <v>#N/A</v>
      </c>
      <c r="AM5533" t="e">
        <f t="shared" si="941"/>
        <v>#N/A</v>
      </c>
      <c r="AN5533" t="e">
        <f t="shared" si="942"/>
        <v>#N/A</v>
      </c>
      <c r="AO5533" s="261" t="e">
        <f t="shared" si="943"/>
        <v>#N/A</v>
      </c>
      <c r="AP5533" s="261" t="e">
        <f t="shared" si="944"/>
        <v>#N/A</v>
      </c>
      <c r="AQ5533" s="261" t="e">
        <f t="shared" si="945"/>
        <v>#N/A</v>
      </c>
      <c r="BB5533">
        <f t="shared" si="948"/>
        <v>0</v>
      </c>
      <c r="BC5533">
        <f t="shared" si="946"/>
        <v>0</v>
      </c>
      <c r="BD5533" s="28">
        <f t="shared" si="947"/>
        <v>0</v>
      </c>
    </row>
    <row r="5534" spans="37:56" x14ac:dyDescent="0.25">
      <c r="AK5534">
        <v>0</v>
      </c>
      <c r="AL5534" t="e">
        <f t="shared" si="940"/>
        <v>#N/A</v>
      </c>
      <c r="AM5534" t="e">
        <f t="shared" si="941"/>
        <v>#N/A</v>
      </c>
      <c r="AN5534" t="e">
        <f t="shared" si="942"/>
        <v>#N/A</v>
      </c>
      <c r="AO5534" s="261" t="e">
        <f t="shared" si="943"/>
        <v>#N/A</v>
      </c>
      <c r="AP5534" s="261" t="e">
        <f t="shared" si="944"/>
        <v>#N/A</v>
      </c>
      <c r="AQ5534" s="261" t="e">
        <f t="shared" si="945"/>
        <v>#N/A</v>
      </c>
      <c r="BB5534">
        <f t="shared" si="948"/>
        <v>0</v>
      </c>
      <c r="BC5534">
        <f t="shared" si="946"/>
        <v>0</v>
      </c>
      <c r="BD5534" s="28">
        <f t="shared" si="947"/>
        <v>0</v>
      </c>
    </row>
    <row r="5535" spans="37:56" x14ac:dyDescent="0.25">
      <c r="AK5535">
        <v>0</v>
      </c>
      <c r="AL5535" t="e">
        <f t="shared" si="940"/>
        <v>#N/A</v>
      </c>
      <c r="AM5535" t="e">
        <f t="shared" si="941"/>
        <v>#N/A</v>
      </c>
      <c r="AN5535" t="e">
        <f t="shared" si="942"/>
        <v>#N/A</v>
      </c>
      <c r="AO5535" s="261" t="e">
        <f t="shared" si="943"/>
        <v>#N/A</v>
      </c>
      <c r="AP5535" s="261" t="e">
        <f t="shared" si="944"/>
        <v>#N/A</v>
      </c>
      <c r="AQ5535" s="261" t="e">
        <f t="shared" si="945"/>
        <v>#N/A</v>
      </c>
      <c r="BB5535">
        <f t="shared" si="948"/>
        <v>0</v>
      </c>
      <c r="BC5535">
        <f t="shared" si="946"/>
        <v>0</v>
      </c>
      <c r="BD5535" s="28">
        <f t="shared" si="947"/>
        <v>0</v>
      </c>
    </row>
    <row r="5536" spans="37:56" x14ac:dyDescent="0.25">
      <c r="AK5536">
        <v>0</v>
      </c>
      <c r="AL5536" t="e">
        <f t="shared" si="940"/>
        <v>#N/A</v>
      </c>
      <c r="AM5536" t="e">
        <f t="shared" si="941"/>
        <v>#N/A</v>
      </c>
      <c r="AN5536" t="e">
        <f t="shared" si="942"/>
        <v>#N/A</v>
      </c>
      <c r="AO5536" s="261" t="e">
        <f t="shared" si="943"/>
        <v>#N/A</v>
      </c>
      <c r="AP5536" s="261" t="e">
        <f t="shared" si="944"/>
        <v>#N/A</v>
      </c>
      <c r="AQ5536" s="261" t="e">
        <f t="shared" si="945"/>
        <v>#N/A</v>
      </c>
      <c r="BB5536">
        <f t="shared" si="948"/>
        <v>0</v>
      </c>
      <c r="BC5536">
        <f t="shared" si="946"/>
        <v>0</v>
      </c>
      <c r="BD5536" s="28">
        <f t="shared" si="947"/>
        <v>0</v>
      </c>
    </row>
    <row r="5537" spans="37:56" x14ac:dyDescent="0.25">
      <c r="AK5537">
        <v>0</v>
      </c>
      <c r="AL5537" t="e">
        <f t="shared" si="940"/>
        <v>#N/A</v>
      </c>
      <c r="AM5537" t="e">
        <f t="shared" si="941"/>
        <v>#N/A</v>
      </c>
      <c r="AN5537" t="e">
        <f t="shared" si="942"/>
        <v>#N/A</v>
      </c>
      <c r="AO5537" s="261" t="e">
        <f t="shared" si="943"/>
        <v>#N/A</v>
      </c>
      <c r="AP5537" s="261" t="e">
        <f t="shared" si="944"/>
        <v>#N/A</v>
      </c>
      <c r="AQ5537" s="261" t="e">
        <f t="shared" si="945"/>
        <v>#N/A</v>
      </c>
      <c r="BB5537">
        <f t="shared" si="948"/>
        <v>0</v>
      </c>
      <c r="BC5537">
        <f t="shared" si="946"/>
        <v>0</v>
      </c>
      <c r="BD5537" s="28">
        <f t="shared" si="947"/>
        <v>0</v>
      </c>
    </row>
    <row r="5538" spans="37:56" x14ac:dyDescent="0.25">
      <c r="AK5538">
        <v>0</v>
      </c>
      <c r="AL5538" t="e">
        <f t="shared" si="940"/>
        <v>#N/A</v>
      </c>
      <c r="AM5538" t="e">
        <f t="shared" si="941"/>
        <v>#N/A</v>
      </c>
      <c r="AN5538" t="e">
        <f t="shared" si="942"/>
        <v>#N/A</v>
      </c>
      <c r="AO5538" s="261" t="e">
        <f t="shared" si="943"/>
        <v>#N/A</v>
      </c>
      <c r="AP5538" s="261" t="e">
        <f t="shared" si="944"/>
        <v>#N/A</v>
      </c>
      <c r="AQ5538" s="261" t="e">
        <f t="shared" si="945"/>
        <v>#N/A</v>
      </c>
      <c r="BB5538">
        <f t="shared" si="948"/>
        <v>0</v>
      </c>
      <c r="BC5538">
        <f t="shared" si="946"/>
        <v>0</v>
      </c>
      <c r="BD5538" s="28">
        <f t="shared" si="947"/>
        <v>0</v>
      </c>
    </row>
    <row r="5539" spans="37:56" x14ac:dyDescent="0.25">
      <c r="AK5539">
        <v>0</v>
      </c>
      <c r="AL5539" t="e">
        <f t="shared" si="940"/>
        <v>#N/A</v>
      </c>
      <c r="AM5539" t="e">
        <f t="shared" si="941"/>
        <v>#N/A</v>
      </c>
      <c r="AN5539" t="e">
        <f t="shared" si="942"/>
        <v>#N/A</v>
      </c>
      <c r="AO5539" s="261" t="e">
        <f t="shared" si="943"/>
        <v>#N/A</v>
      </c>
      <c r="AP5539" s="261" t="e">
        <f t="shared" si="944"/>
        <v>#N/A</v>
      </c>
      <c r="AQ5539" s="261" t="e">
        <f t="shared" si="945"/>
        <v>#N/A</v>
      </c>
      <c r="BB5539">
        <f t="shared" si="948"/>
        <v>0</v>
      </c>
      <c r="BC5539">
        <f t="shared" si="946"/>
        <v>0</v>
      </c>
      <c r="BD5539" s="28">
        <f t="shared" si="947"/>
        <v>0</v>
      </c>
    </row>
    <row r="5540" spans="37:56" x14ac:dyDescent="0.25">
      <c r="AK5540">
        <v>0</v>
      </c>
      <c r="AL5540" t="e">
        <f t="shared" si="940"/>
        <v>#N/A</v>
      </c>
      <c r="AM5540" t="e">
        <f t="shared" si="941"/>
        <v>#N/A</v>
      </c>
      <c r="AN5540" t="e">
        <f t="shared" si="942"/>
        <v>#N/A</v>
      </c>
      <c r="AO5540" s="261" t="e">
        <f t="shared" si="943"/>
        <v>#N/A</v>
      </c>
      <c r="AP5540" s="261" t="e">
        <f t="shared" si="944"/>
        <v>#N/A</v>
      </c>
      <c r="AQ5540" s="261" t="e">
        <f t="shared" si="945"/>
        <v>#N/A</v>
      </c>
      <c r="BB5540">
        <f t="shared" si="948"/>
        <v>0</v>
      </c>
      <c r="BC5540">
        <f t="shared" si="946"/>
        <v>0</v>
      </c>
      <c r="BD5540" s="28">
        <f t="shared" si="947"/>
        <v>0</v>
      </c>
    </row>
    <row r="5541" spans="37:56" x14ac:dyDescent="0.25">
      <c r="AK5541">
        <v>0</v>
      </c>
      <c r="AL5541" t="e">
        <f t="shared" si="940"/>
        <v>#N/A</v>
      </c>
      <c r="AM5541" t="e">
        <f t="shared" si="941"/>
        <v>#N/A</v>
      </c>
      <c r="AN5541" t="e">
        <f t="shared" si="942"/>
        <v>#N/A</v>
      </c>
      <c r="AO5541" s="261" t="e">
        <f t="shared" si="943"/>
        <v>#N/A</v>
      </c>
      <c r="AP5541" s="261" t="e">
        <f t="shared" si="944"/>
        <v>#N/A</v>
      </c>
      <c r="AQ5541" s="261" t="e">
        <f t="shared" si="945"/>
        <v>#N/A</v>
      </c>
      <c r="BB5541">
        <f t="shared" si="948"/>
        <v>0</v>
      </c>
      <c r="BC5541">
        <f t="shared" si="946"/>
        <v>0</v>
      </c>
      <c r="BD5541" s="28">
        <f t="shared" si="947"/>
        <v>0</v>
      </c>
    </row>
    <row r="5542" spans="37:56" x14ac:dyDescent="0.25">
      <c r="AK5542">
        <v>0</v>
      </c>
      <c r="AL5542" t="e">
        <f t="shared" si="940"/>
        <v>#N/A</v>
      </c>
      <c r="AM5542" t="e">
        <f t="shared" si="941"/>
        <v>#N/A</v>
      </c>
      <c r="AN5542" t="e">
        <f t="shared" si="942"/>
        <v>#N/A</v>
      </c>
      <c r="AO5542" s="261" t="e">
        <f t="shared" si="943"/>
        <v>#N/A</v>
      </c>
      <c r="AP5542" s="261" t="e">
        <f t="shared" si="944"/>
        <v>#N/A</v>
      </c>
      <c r="AQ5542" s="261" t="e">
        <f t="shared" si="945"/>
        <v>#N/A</v>
      </c>
      <c r="BB5542">
        <f t="shared" si="948"/>
        <v>0</v>
      </c>
      <c r="BC5542">
        <f t="shared" si="946"/>
        <v>0</v>
      </c>
      <c r="BD5542" s="28">
        <f t="shared" si="947"/>
        <v>0</v>
      </c>
    </row>
    <row r="5543" spans="37:56" x14ac:dyDescent="0.25">
      <c r="AK5543">
        <v>0</v>
      </c>
      <c r="AL5543" t="e">
        <f t="shared" si="940"/>
        <v>#N/A</v>
      </c>
      <c r="AM5543" t="e">
        <f t="shared" si="941"/>
        <v>#N/A</v>
      </c>
      <c r="AN5543" t="e">
        <f t="shared" si="942"/>
        <v>#N/A</v>
      </c>
      <c r="AO5543" s="261" t="e">
        <f t="shared" si="943"/>
        <v>#N/A</v>
      </c>
      <c r="AP5543" s="261" t="e">
        <f t="shared" si="944"/>
        <v>#N/A</v>
      </c>
      <c r="AQ5543" s="261" t="e">
        <f t="shared" si="945"/>
        <v>#N/A</v>
      </c>
      <c r="BB5543">
        <f t="shared" si="948"/>
        <v>0</v>
      </c>
      <c r="BC5543">
        <f t="shared" si="946"/>
        <v>0</v>
      </c>
      <c r="BD5543" s="28">
        <f t="shared" si="947"/>
        <v>0</v>
      </c>
    </row>
    <row r="5544" spans="37:56" x14ac:dyDescent="0.25">
      <c r="AK5544">
        <v>0</v>
      </c>
      <c r="AL5544" t="e">
        <f t="shared" si="940"/>
        <v>#N/A</v>
      </c>
      <c r="AM5544" t="e">
        <f t="shared" si="941"/>
        <v>#N/A</v>
      </c>
      <c r="AN5544" t="e">
        <f t="shared" si="942"/>
        <v>#N/A</v>
      </c>
      <c r="AO5544" s="261" t="e">
        <f t="shared" si="943"/>
        <v>#N/A</v>
      </c>
      <c r="AP5544" s="261" t="e">
        <f t="shared" si="944"/>
        <v>#N/A</v>
      </c>
      <c r="AQ5544" s="261" t="e">
        <f t="shared" si="945"/>
        <v>#N/A</v>
      </c>
      <c r="BB5544">
        <f t="shared" si="948"/>
        <v>0</v>
      </c>
      <c r="BC5544">
        <f t="shared" si="946"/>
        <v>0</v>
      </c>
      <c r="BD5544" s="28">
        <f t="shared" si="947"/>
        <v>0</v>
      </c>
    </row>
    <row r="5545" spans="37:56" x14ac:dyDescent="0.25">
      <c r="AK5545">
        <v>0</v>
      </c>
      <c r="AL5545" t="e">
        <f t="shared" si="940"/>
        <v>#N/A</v>
      </c>
      <c r="AM5545" t="e">
        <f t="shared" si="941"/>
        <v>#N/A</v>
      </c>
      <c r="AN5545" t="e">
        <f t="shared" si="942"/>
        <v>#N/A</v>
      </c>
      <c r="AO5545" s="261" t="e">
        <f t="shared" si="943"/>
        <v>#N/A</v>
      </c>
      <c r="AP5545" s="261" t="e">
        <f t="shared" si="944"/>
        <v>#N/A</v>
      </c>
      <c r="AQ5545" s="261" t="e">
        <f t="shared" si="945"/>
        <v>#N/A</v>
      </c>
      <c r="BB5545">
        <f t="shared" si="948"/>
        <v>0</v>
      </c>
      <c r="BC5545">
        <f t="shared" si="946"/>
        <v>0</v>
      </c>
      <c r="BD5545" s="28">
        <f t="shared" si="947"/>
        <v>0</v>
      </c>
    </row>
    <row r="5546" spans="37:56" x14ac:dyDescent="0.25">
      <c r="AK5546">
        <v>0</v>
      </c>
      <c r="AL5546" t="e">
        <f t="shared" si="940"/>
        <v>#N/A</v>
      </c>
      <c r="AM5546" t="e">
        <f t="shared" si="941"/>
        <v>#N/A</v>
      </c>
      <c r="AN5546" t="e">
        <f t="shared" si="942"/>
        <v>#N/A</v>
      </c>
      <c r="AO5546" s="261" t="e">
        <f t="shared" si="943"/>
        <v>#N/A</v>
      </c>
      <c r="AP5546" s="261" t="e">
        <f t="shared" si="944"/>
        <v>#N/A</v>
      </c>
      <c r="AQ5546" s="261" t="e">
        <f t="shared" si="945"/>
        <v>#N/A</v>
      </c>
      <c r="BB5546">
        <f t="shared" si="948"/>
        <v>0</v>
      </c>
      <c r="BC5546">
        <f t="shared" si="946"/>
        <v>0</v>
      </c>
      <c r="BD5546" s="28">
        <f t="shared" si="947"/>
        <v>0</v>
      </c>
    </row>
    <row r="5547" spans="37:56" x14ac:dyDescent="0.25">
      <c r="AK5547">
        <v>0</v>
      </c>
      <c r="AL5547" t="e">
        <f t="shared" si="940"/>
        <v>#N/A</v>
      </c>
      <c r="AM5547" t="e">
        <f t="shared" si="941"/>
        <v>#N/A</v>
      </c>
      <c r="AN5547" t="e">
        <f t="shared" si="942"/>
        <v>#N/A</v>
      </c>
      <c r="AO5547" s="261" t="e">
        <f t="shared" si="943"/>
        <v>#N/A</v>
      </c>
      <c r="AP5547" s="261" t="e">
        <f t="shared" si="944"/>
        <v>#N/A</v>
      </c>
      <c r="AQ5547" s="261" t="e">
        <f t="shared" si="945"/>
        <v>#N/A</v>
      </c>
      <c r="BB5547">
        <f t="shared" si="948"/>
        <v>0</v>
      </c>
      <c r="BC5547">
        <f t="shared" si="946"/>
        <v>0</v>
      </c>
      <c r="BD5547" s="28">
        <f t="shared" si="947"/>
        <v>0</v>
      </c>
    </row>
    <row r="5548" spans="37:56" x14ac:dyDescent="0.25">
      <c r="AK5548">
        <v>0</v>
      </c>
      <c r="AL5548" t="e">
        <f t="shared" si="940"/>
        <v>#N/A</v>
      </c>
      <c r="AM5548" t="e">
        <f t="shared" si="941"/>
        <v>#N/A</v>
      </c>
      <c r="AN5548" t="e">
        <f t="shared" si="942"/>
        <v>#N/A</v>
      </c>
      <c r="AO5548" s="261" t="e">
        <f t="shared" si="943"/>
        <v>#N/A</v>
      </c>
      <c r="AP5548" s="261" t="e">
        <f t="shared" si="944"/>
        <v>#N/A</v>
      </c>
      <c r="AQ5548" s="261" t="e">
        <f t="shared" si="945"/>
        <v>#N/A</v>
      </c>
      <c r="BB5548">
        <f t="shared" si="948"/>
        <v>0</v>
      </c>
      <c r="BC5548">
        <f t="shared" si="946"/>
        <v>0</v>
      </c>
      <c r="BD5548" s="28">
        <f t="shared" si="947"/>
        <v>0</v>
      </c>
    </row>
    <row r="5549" spans="37:56" x14ac:dyDescent="0.25">
      <c r="AK5549">
        <v>0</v>
      </c>
      <c r="AL5549" t="e">
        <f t="shared" si="940"/>
        <v>#N/A</v>
      </c>
      <c r="AM5549" t="e">
        <f t="shared" si="941"/>
        <v>#N/A</v>
      </c>
      <c r="AN5549" t="e">
        <f t="shared" si="942"/>
        <v>#N/A</v>
      </c>
      <c r="AO5549" s="261" t="e">
        <f t="shared" si="943"/>
        <v>#N/A</v>
      </c>
      <c r="AP5549" s="261" t="e">
        <f t="shared" si="944"/>
        <v>#N/A</v>
      </c>
      <c r="AQ5549" s="261" t="e">
        <f t="shared" si="945"/>
        <v>#N/A</v>
      </c>
      <c r="BB5549">
        <f t="shared" si="948"/>
        <v>0</v>
      </c>
      <c r="BC5549">
        <f t="shared" si="946"/>
        <v>0</v>
      </c>
      <c r="BD5549" s="28">
        <f t="shared" si="947"/>
        <v>0</v>
      </c>
    </row>
    <row r="5550" spans="37:56" x14ac:dyDescent="0.25">
      <c r="AK5550">
        <v>0</v>
      </c>
      <c r="AL5550" t="e">
        <f t="shared" si="940"/>
        <v>#N/A</v>
      </c>
      <c r="AM5550" t="e">
        <f t="shared" si="941"/>
        <v>#N/A</v>
      </c>
      <c r="AN5550" t="e">
        <f t="shared" si="942"/>
        <v>#N/A</v>
      </c>
      <c r="AO5550" s="261" t="e">
        <f t="shared" si="943"/>
        <v>#N/A</v>
      </c>
      <c r="AP5550" s="261" t="e">
        <f t="shared" si="944"/>
        <v>#N/A</v>
      </c>
      <c r="AQ5550" s="261" t="e">
        <f t="shared" si="945"/>
        <v>#N/A</v>
      </c>
      <c r="BB5550">
        <f t="shared" si="948"/>
        <v>0</v>
      </c>
      <c r="BC5550">
        <f t="shared" si="946"/>
        <v>0</v>
      </c>
      <c r="BD5550" s="28">
        <f t="shared" si="947"/>
        <v>0</v>
      </c>
    </row>
    <row r="5551" spans="37:56" x14ac:dyDescent="0.25">
      <c r="AK5551">
        <v>0</v>
      </c>
      <c r="AL5551" t="e">
        <f t="shared" si="940"/>
        <v>#N/A</v>
      </c>
      <c r="AM5551" t="e">
        <f t="shared" si="941"/>
        <v>#N/A</v>
      </c>
      <c r="AN5551" t="e">
        <f t="shared" si="942"/>
        <v>#N/A</v>
      </c>
      <c r="AO5551" s="261" t="e">
        <f t="shared" si="943"/>
        <v>#N/A</v>
      </c>
      <c r="AP5551" s="261" t="e">
        <f t="shared" si="944"/>
        <v>#N/A</v>
      </c>
      <c r="AQ5551" s="261" t="e">
        <f t="shared" si="945"/>
        <v>#N/A</v>
      </c>
      <c r="BB5551">
        <f t="shared" si="948"/>
        <v>0</v>
      </c>
      <c r="BC5551">
        <f t="shared" si="946"/>
        <v>0</v>
      </c>
      <c r="BD5551" s="28">
        <f t="shared" si="947"/>
        <v>0</v>
      </c>
    </row>
    <row r="5552" spans="37:56" x14ac:dyDescent="0.25">
      <c r="AK5552">
        <v>0</v>
      </c>
      <c r="AL5552" t="e">
        <f t="shared" si="940"/>
        <v>#N/A</v>
      </c>
      <c r="AM5552" t="e">
        <f t="shared" si="941"/>
        <v>#N/A</v>
      </c>
      <c r="AN5552" t="e">
        <f t="shared" si="942"/>
        <v>#N/A</v>
      </c>
      <c r="AO5552" s="261" t="e">
        <f t="shared" si="943"/>
        <v>#N/A</v>
      </c>
      <c r="AP5552" s="261" t="e">
        <f t="shared" si="944"/>
        <v>#N/A</v>
      </c>
      <c r="AQ5552" s="261" t="e">
        <f t="shared" si="945"/>
        <v>#N/A</v>
      </c>
      <c r="BB5552">
        <f t="shared" si="948"/>
        <v>0</v>
      </c>
      <c r="BC5552">
        <f t="shared" si="946"/>
        <v>0</v>
      </c>
      <c r="BD5552" s="28">
        <f t="shared" si="947"/>
        <v>0</v>
      </c>
    </row>
    <row r="5553" spans="37:56" x14ac:dyDescent="0.25">
      <c r="AK5553">
        <v>0</v>
      </c>
      <c r="AL5553" t="e">
        <f t="shared" si="940"/>
        <v>#N/A</v>
      </c>
      <c r="AM5553" t="e">
        <f t="shared" si="941"/>
        <v>#N/A</v>
      </c>
      <c r="AN5553" t="e">
        <f t="shared" si="942"/>
        <v>#N/A</v>
      </c>
      <c r="AO5553" s="261" t="e">
        <f t="shared" si="943"/>
        <v>#N/A</v>
      </c>
      <c r="AP5553" s="261" t="e">
        <f t="shared" si="944"/>
        <v>#N/A</v>
      </c>
      <c r="AQ5553" s="261" t="e">
        <f t="shared" si="945"/>
        <v>#N/A</v>
      </c>
      <c r="BB5553">
        <f t="shared" si="948"/>
        <v>0</v>
      </c>
      <c r="BC5553">
        <f t="shared" si="946"/>
        <v>0</v>
      </c>
      <c r="BD5553" s="28">
        <f t="shared" si="947"/>
        <v>0</v>
      </c>
    </row>
    <row r="5554" spans="37:56" x14ac:dyDescent="0.25">
      <c r="AK5554">
        <v>0</v>
      </c>
      <c r="AL5554" t="e">
        <f t="shared" si="940"/>
        <v>#N/A</v>
      </c>
      <c r="AM5554" t="e">
        <f t="shared" si="941"/>
        <v>#N/A</v>
      </c>
      <c r="AN5554" t="e">
        <f t="shared" si="942"/>
        <v>#N/A</v>
      </c>
      <c r="AO5554" s="261" t="e">
        <f t="shared" si="943"/>
        <v>#N/A</v>
      </c>
      <c r="AP5554" s="261" t="e">
        <f t="shared" si="944"/>
        <v>#N/A</v>
      </c>
      <c r="AQ5554" s="261" t="e">
        <f t="shared" si="945"/>
        <v>#N/A</v>
      </c>
      <c r="BB5554">
        <f t="shared" si="948"/>
        <v>0</v>
      </c>
      <c r="BC5554">
        <f t="shared" si="946"/>
        <v>0</v>
      </c>
      <c r="BD5554" s="28">
        <f t="shared" si="947"/>
        <v>0</v>
      </c>
    </row>
    <row r="5555" spans="37:56" x14ac:dyDescent="0.25">
      <c r="AK5555">
        <v>0</v>
      </c>
      <c r="AL5555" t="e">
        <f t="shared" si="940"/>
        <v>#N/A</v>
      </c>
      <c r="AM5555" t="e">
        <f t="shared" si="941"/>
        <v>#N/A</v>
      </c>
      <c r="AN5555" t="e">
        <f t="shared" si="942"/>
        <v>#N/A</v>
      </c>
      <c r="AO5555" s="261" t="e">
        <f t="shared" si="943"/>
        <v>#N/A</v>
      </c>
      <c r="AP5555" s="261" t="e">
        <f t="shared" si="944"/>
        <v>#N/A</v>
      </c>
      <c r="AQ5555" s="261" t="e">
        <f t="shared" si="945"/>
        <v>#N/A</v>
      </c>
      <c r="BB5555">
        <f t="shared" si="948"/>
        <v>0</v>
      </c>
      <c r="BC5555">
        <f t="shared" si="946"/>
        <v>0</v>
      </c>
      <c r="BD5555" s="28">
        <f t="shared" si="947"/>
        <v>0</v>
      </c>
    </row>
    <row r="5556" spans="37:56" x14ac:dyDescent="0.25">
      <c r="AK5556">
        <v>0</v>
      </c>
      <c r="AL5556" t="e">
        <f t="shared" si="940"/>
        <v>#N/A</v>
      </c>
      <c r="AM5556" t="e">
        <f t="shared" si="941"/>
        <v>#N/A</v>
      </c>
      <c r="AN5556" t="e">
        <f t="shared" si="942"/>
        <v>#N/A</v>
      </c>
      <c r="AO5556" s="261" t="e">
        <f t="shared" si="943"/>
        <v>#N/A</v>
      </c>
      <c r="AP5556" s="261" t="e">
        <f t="shared" si="944"/>
        <v>#N/A</v>
      </c>
      <c r="AQ5556" s="261" t="e">
        <f t="shared" si="945"/>
        <v>#N/A</v>
      </c>
      <c r="BB5556">
        <f t="shared" si="948"/>
        <v>0</v>
      </c>
      <c r="BC5556">
        <f t="shared" si="946"/>
        <v>0</v>
      </c>
      <c r="BD5556" s="28">
        <f t="shared" si="947"/>
        <v>0</v>
      </c>
    </row>
    <row r="5557" spans="37:56" x14ac:dyDescent="0.25">
      <c r="AK5557">
        <v>0</v>
      </c>
      <c r="AL5557" t="e">
        <f t="shared" si="940"/>
        <v>#N/A</v>
      </c>
      <c r="AM5557" t="e">
        <f t="shared" si="941"/>
        <v>#N/A</v>
      </c>
      <c r="AN5557" t="e">
        <f t="shared" si="942"/>
        <v>#N/A</v>
      </c>
      <c r="AO5557" s="261" t="e">
        <f t="shared" si="943"/>
        <v>#N/A</v>
      </c>
      <c r="AP5557" s="261" t="e">
        <f t="shared" si="944"/>
        <v>#N/A</v>
      </c>
      <c r="AQ5557" s="261" t="e">
        <f t="shared" si="945"/>
        <v>#N/A</v>
      </c>
      <c r="BB5557">
        <f t="shared" si="948"/>
        <v>0</v>
      </c>
      <c r="BC5557">
        <f t="shared" si="946"/>
        <v>0</v>
      </c>
      <c r="BD5557" s="28">
        <f t="shared" si="947"/>
        <v>0</v>
      </c>
    </row>
    <row r="5558" spans="37:56" x14ac:dyDescent="0.25">
      <c r="AK5558">
        <v>0</v>
      </c>
      <c r="AL5558" t="e">
        <f t="shared" si="940"/>
        <v>#N/A</v>
      </c>
      <c r="AM5558" t="e">
        <f t="shared" si="941"/>
        <v>#N/A</v>
      </c>
      <c r="AN5558" t="e">
        <f t="shared" si="942"/>
        <v>#N/A</v>
      </c>
      <c r="AO5558" s="261" t="e">
        <f t="shared" si="943"/>
        <v>#N/A</v>
      </c>
      <c r="AP5558" s="261" t="e">
        <f t="shared" si="944"/>
        <v>#N/A</v>
      </c>
      <c r="AQ5558" s="261" t="e">
        <f t="shared" si="945"/>
        <v>#N/A</v>
      </c>
      <c r="BB5558">
        <f t="shared" si="948"/>
        <v>0</v>
      </c>
      <c r="BC5558">
        <f t="shared" si="946"/>
        <v>0</v>
      </c>
      <c r="BD5558" s="28">
        <f t="shared" si="947"/>
        <v>0</v>
      </c>
    </row>
    <row r="5559" spans="37:56" x14ac:dyDescent="0.25">
      <c r="AK5559">
        <v>0</v>
      </c>
      <c r="AL5559" t="e">
        <f t="shared" si="940"/>
        <v>#N/A</v>
      </c>
      <c r="AM5559" t="e">
        <f t="shared" si="941"/>
        <v>#N/A</v>
      </c>
      <c r="AN5559" t="e">
        <f t="shared" si="942"/>
        <v>#N/A</v>
      </c>
      <c r="AO5559" s="261" t="e">
        <f t="shared" si="943"/>
        <v>#N/A</v>
      </c>
      <c r="AP5559" s="261" t="e">
        <f t="shared" si="944"/>
        <v>#N/A</v>
      </c>
      <c r="AQ5559" s="261" t="e">
        <f t="shared" si="945"/>
        <v>#N/A</v>
      </c>
      <c r="BB5559">
        <f t="shared" si="948"/>
        <v>0</v>
      </c>
      <c r="BC5559">
        <f t="shared" si="946"/>
        <v>0</v>
      </c>
      <c r="BD5559" s="28">
        <f t="shared" si="947"/>
        <v>0</v>
      </c>
    </row>
    <row r="5560" spans="37:56" x14ac:dyDescent="0.25">
      <c r="AK5560">
        <v>0</v>
      </c>
      <c r="AL5560" t="e">
        <f t="shared" si="940"/>
        <v>#N/A</v>
      </c>
      <c r="AM5560" t="e">
        <f t="shared" si="941"/>
        <v>#N/A</v>
      </c>
      <c r="AN5560" t="e">
        <f t="shared" si="942"/>
        <v>#N/A</v>
      </c>
      <c r="AO5560" s="261" t="e">
        <f t="shared" si="943"/>
        <v>#N/A</v>
      </c>
      <c r="AP5560" s="261" t="e">
        <f t="shared" si="944"/>
        <v>#N/A</v>
      </c>
      <c r="AQ5560" s="261" t="e">
        <f t="shared" si="945"/>
        <v>#N/A</v>
      </c>
      <c r="BB5560">
        <f t="shared" si="948"/>
        <v>0</v>
      </c>
      <c r="BC5560">
        <f t="shared" si="946"/>
        <v>0</v>
      </c>
      <c r="BD5560" s="28">
        <f t="shared" si="947"/>
        <v>0</v>
      </c>
    </row>
    <row r="5561" spans="37:56" x14ac:dyDescent="0.25">
      <c r="AK5561">
        <v>0</v>
      </c>
      <c r="AL5561" t="e">
        <f t="shared" si="940"/>
        <v>#N/A</v>
      </c>
      <c r="AM5561" t="e">
        <f t="shared" si="941"/>
        <v>#N/A</v>
      </c>
      <c r="AN5561" t="e">
        <f t="shared" si="942"/>
        <v>#N/A</v>
      </c>
      <c r="AO5561" s="261" t="e">
        <f t="shared" si="943"/>
        <v>#N/A</v>
      </c>
      <c r="AP5561" s="261" t="e">
        <f t="shared" si="944"/>
        <v>#N/A</v>
      </c>
      <c r="AQ5561" s="261" t="e">
        <f t="shared" si="945"/>
        <v>#N/A</v>
      </c>
      <c r="BB5561">
        <f t="shared" si="948"/>
        <v>0</v>
      </c>
      <c r="BC5561">
        <f t="shared" si="946"/>
        <v>0</v>
      </c>
      <c r="BD5561" s="28">
        <f t="shared" si="947"/>
        <v>0</v>
      </c>
    </row>
    <row r="5562" spans="37:56" x14ac:dyDescent="0.25">
      <c r="AK5562">
        <v>0</v>
      </c>
      <c r="AL5562" t="e">
        <f t="shared" si="940"/>
        <v>#N/A</v>
      </c>
      <c r="AM5562" t="e">
        <f t="shared" si="941"/>
        <v>#N/A</v>
      </c>
      <c r="AN5562" t="e">
        <f t="shared" si="942"/>
        <v>#N/A</v>
      </c>
      <c r="AO5562" s="261" t="e">
        <f t="shared" si="943"/>
        <v>#N/A</v>
      </c>
      <c r="AP5562" s="261" t="e">
        <f t="shared" si="944"/>
        <v>#N/A</v>
      </c>
      <c r="AQ5562" s="261" t="e">
        <f t="shared" si="945"/>
        <v>#N/A</v>
      </c>
      <c r="BB5562">
        <f t="shared" si="948"/>
        <v>0</v>
      </c>
      <c r="BC5562">
        <f t="shared" si="946"/>
        <v>0</v>
      </c>
      <c r="BD5562" s="28">
        <f t="shared" si="947"/>
        <v>0</v>
      </c>
    </row>
    <row r="5563" spans="37:56" x14ac:dyDescent="0.25">
      <c r="AK5563">
        <v>0</v>
      </c>
      <c r="AL5563" t="e">
        <f t="shared" si="940"/>
        <v>#N/A</v>
      </c>
      <c r="AM5563" t="e">
        <f t="shared" si="941"/>
        <v>#N/A</v>
      </c>
      <c r="AN5563" t="e">
        <f t="shared" si="942"/>
        <v>#N/A</v>
      </c>
      <c r="AO5563" s="261" t="e">
        <f t="shared" si="943"/>
        <v>#N/A</v>
      </c>
      <c r="AP5563" s="261" t="e">
        <f t="shared" si="944"/>
        <v>#N/A</v>
      </c>
      <c r="AQ5563" s="261" t="e">
        <f t="shared" si="945"/>
        <v>#N/A</v>
      </c>
      <c r="BB5563">
        <f t="shared" si="948"/>
        <v>0</v>
      </c>
      <c r="BC5563">
        <f t="shared" si="946"/>
        <v>0</v>
      </c>
      <c r="BD5563" s="28">
        <f t="shared" si="947"/>
        <v>0</v>
      </c>
    </row>
    <row r="5564" spans="37:56" x14ac:dyDescent="0.25">
      <c r="AK5564">
        <v>0</v>
      </c>
      <c r="AL5564" t="e">
        <f t="shared" si="940"/>
        <v>#N/A</v>
      </c>
      <c r="AM5564" t="e">
        <f t="shared" si="941"/>
        <v>#N/A</v>
      </c>
      <c r="AN5564" t="e">
        <f t="shared" si="942"/>
        <v>#N/A</v>
      </c>
      <c r="AO5564" s="261" t="e">
        <f t="shared" si="943"/>
        <v>#N/A</v>
      </c>
      <c r="AP5564" s="261" t="e">
        <f t="shared" si="944"/>
        <v>#N/A</v>
      </c>
      <c r="AQ5564" s="261" t="e">
        <f t="shared" si="945"/>
        <v>#N/A</v>
      </c>
      <c r="BB5564">
        <f t="shared" si="948"/>
        <v>0</v>
      </c>
      <c r="BC5564">
        <f t="shared" si="946"/>
        <v>0</v>
      </c>
      <c r="BD5564" s="28">
        <f t="shared" si="947"/>
        <v>0</v>
      </c>
    </row>
    <row r="5565" spans="37:56" x14ac:dyDescent="0.25">
      <c r="AK5565">
        <v>0</v>
      </c>
      <c r="AL5565" t="e">
        <f t="shared" si="940"/>
        <v>#N/A</v>
      </c>
      <c r="AM5565" t="e">
        <f t="shared" si="941"/>
        <v>#N/A</v>
      </c>
      <c r="AN5565" t="e">
        <f t="shared" si="942"/>
        <v>#N/A</v>
      </c>
      <c r="AO5565" s="261" t="e">
        <f t="shared" si="943"/>
        <v>#N/A</v>
      </c>
      <c r="AP5565" s="261" t="e">
        <f t="shared" si="944"/>
        <v>#N/A</v>
      </c>
      <c r="AQ5565" s="261" t="e">
        <f t="shared" si="945"/>
        <v>#N/A</v>
      </c>
      <c r="BB5565">
        <f t="shared" si="948"/>
        <v>0</v>
      </c>
      <c r="BC5565">
        <f t="shared" si="946"/>
        <v>0</v>
      </c>
      <c r="BD5565" s="28">
        <f t="shared" si="947"/>
        <v>0</v>
      </c>
    </row>
    <row r="5566" spans="37:56" x14ac:dyDescent="0.25">
      <c r="AK5566">
        <v>0</v>
      </c>
      <c r="AL5566" t="e">
        <f t="shared" si="940"/>
        <v>#N/A</v>
      </c>
      <c r="AM5566" t="e">
        <f t="shared" si="941"/>
        <v>#N/A</v>
      </c>
      <c r="AN5566" t="e">
        <f t="shared" si="942"/>
        <v>#N/A</v>
      </c>
      <c r="AO5566" s="261" t="e">
        <f t="shared" si="943"/>
        <v>#N/A</v>
      </c>
      <c r="AP5566" s="261" t="e">
        <f t="shared" si="944"/>
        <v>#N/A</v>
      </c>
      <c r="AQ5566" s="261" t="e">
        <f t="shared" si="945"/>
        <v>#N/A</v>
      </c>
      <c r="BB5566">
        <f t="shared" si="948"/>
        <v>0</v>
      </c>
      <c r="BC5566">
        <f t="shared" si="946"/>
        <v>0</v>
      </c>
      <c r="BD5566" s="28">
        <f t="shared" si="947"/>
        <v>0</v>
      </c>
    </row>
    <row r="5567" spans="37:56" x14ac:dyDescent="0.25">
      <c r="AK5567">
        <v>0</v>
      </c>
      <c r="AL5567" t="e">
        <f t="shared" si="940"/>
        <v>#N/A</v>
      </c>
      <c r="AM5567" t="e">
        <f t="shared" si="941"/>
        <v>#N/A</v>
      </c>
      <c r="AN5567" t="e">
        <f t="shared" si="942"/>
        <v>#N/A</v>
      </c>
      <c r="AO5567" s="261" t="e">
        <f t="shared" si="943"/>
        <v>#N/A</v>
      </c>
      <c r="AP5567" s="261" t="e">
        <f t="shared" si="944"/>
        <v>#N/A</v>
      </c>
      <c r="AQ5567" s="261" t="e">
        <f t="shared" si="945"/>
        <v>#N/A</v>
      </c>
      <c r="BB5567">
        <f t="shared" si="948"/>
        <v>0</v>
      </c>
      <c r="BC5567">
        <f t="shared" si="946"/>
        <v>0</v>
      </c>
      <c r="BD5567" s="28">
        <f t="shared" si="947"/>
        <v>0</v>
      </c>
    </row>
    <row r="5568" spans="37:56" x14ac:dyDescent="0.25">
      <c r="AK5568">
        <v>0</v>
      </c>
      <c r="AL5568" t="e">
        <f t="shared" si="940"/>
        <v>#N/A</v>
      </c>
      <c r="AM5568" t="e">
        <f t="shared" si="941"/>
        <v>#N/A</v>
      </c>
      <c r="AN5568" t="e">
        <f t="shared" si="942"/>
        <v>#N/A</v>
      </c>
      <c r="AO5568" s="261" t="e">
        <f t="shared" si="943"/>
        <v>#N/A</v>
      </c>
      <c r="AP5568" s="261" t="e">
        <f t="shared" si="944"/>
        <v>#N/A</v>
      </c>
      <c r="AQ5568" s="261" t="e">
        <f t="shared" si="945"/>
        <v>#N/A</v>
      </c>
      <c r="BB5568">
        <f t="shared" si="948"/>
        <v>0</v>
      </c>
      <c r="BC5568">
        <f t="shared" si="946"/>
        <v>0</v>
      </c>
      <c r="BD5568" s="28">
        <f t="shared" si="947"/>
        <v>0</v>
      </c>
    </row>
    <row r="5569" spans="37:56" x14ac:dyDescent="0.25">
      <c r="AK5569">
        <v>0</v>
      </c>
      <c r="AL5569" t="e">
        <f t="shared" si="940"/>
        <v>#N/A</v>
      </c>
      <c r="AM5569" t="e">
        <f t="shared" si="941"/>
        <v>#N/A</v>
      </c>
      <c r="AN5569" t="e">
        <f t="shared" si="942"/>
        <v>#N/A</v>
      </c>
      <c r="AO5569" s="261" t="e">
        <f t="shared" si="943"/>
        <v>#N/A</v>
      </c>
      <c r="AP5569" s="261" t="e">
        <f t="shared" si="944"/>
        <v>#N/A</v>
      </c>
      <c r="AQ5569" s="261" t="e">
        <f t="shared" si="945"/>
        <v>#N/A</v>
      </c>
      <c r="BB5569">
        <f t="shared" si="948"/>
        <v>0</v>
      </c>
      <c r="BC5569">
        <f t="shared" si="946"/>
        <v>0</v>
      </c>
      <c r="BD5569" s="28">
        <f t="shared" si="947"/>
        <v>0</v>
      </c>
    </row>
    <row r="5570" spans="37:56" x14ac:dyDescent="0.25">
      <c r="AK5570">
        <v>0</v>
      </c>
      <c r="AL5570" t="e">
        <f t="shared" si="940"/>
        <v>#N/A</v>
      </c>
      <c r="AM5570" t="e">
        <f t="shared" si="941"/>
        <v>#N/A</v>
      </c>
      <c r="AN5570" t="e">
        <f t="shared" si="942"/>
        <v>#N/A</v>
      </c>
      <c r="AO5570" s="261" t="e">
        <f t="shared" si="943"/>
        <v>#N/A</v>
      </c>
      <c r="AP5570" s="261" t="e">
        <f t="shared" si="944"/>
        <v>#N/A</v>
      </c>
      <c r="AQ5570" s="261" t="e">
        <f t="shared" si="945"/>
        <v>#N/A</v>
      </c>
      <c r="BB5570">
        <f t="shared" si="948"/>
        <v>0</v>
      </c>
      <c r="BC5570">
        <f t="shared" si="946"/>
        <v>0</v>
      </c>
      <c r="BD5570" s="28">
        <f t="shared" si="947"/>
        <v>0</v>
      </c>
    </row>
    <row r="5571" spans="37:56" x14ac:dyDescent="0.25">
      <c r="AK5571">
        <v>0</v>
      </c>
      <c r="AL5571" t="e">
        <f t="shared" ref="AL5571:AL5634" si="949">_xlfn.XLOOKUP(AK5571,A:A,F:F)</f>
        <v>#N/A</v>
      </c>
      <c r="AM5571" t="e">
        <f t="shared" ref="AM5571:AM5634" si="950">_xlfn.XLOOKUP(AK5571,A:A,J:J)</f>
        <v>#N/A</v>
      </c>
      <c r="AN5571" t="e">
        <f t="shared" ref="AN5571:AN5634" si="951">_xlfn.XLOOKUP(AK5571,A:A,M:M)+_xlfn.XLOOKUP(AK5571,A:A,N:N)</f>
        <v>#N/A</v>
      </c>
      <c r="AO5571" s="261" t="e">
        <f t="shared" ref="AO5571:AO5634" si="952">_xlfn.XLOOKUP(AK5571,A:A,AG:AG)</f>
        <v>#N/A</v>
      </c>
      <c r="AP5571" s="261" t="e">
        <f t="shared" ref="AP5571:AP5634" si="953">_xlfn.XLOOKUP(AK5571,A:A,AD:AD)</f>
        <v>#N/A</v>
      </c>
      <c r="AQ5571" s="261" t="e">
        <f t="shared" ref="AQ5571:AQ5634" si="954">_xlfn.XLOOKUP(AK5571,A:A,AE:AE)</f>
        <v>#N/A</v>
      </c>
      <c r="BB5571">
        <f t="shared" si="948"/>
        <v>0</v>
      </c>
      <c r="BC5571">
        <f t="shared" ref="BC5571:BC5634" si="955">_xlfn.XLOOKUP(BA5571,A:A,J:J)</f>
        <v>0</v>
      </c>
      <c r="BD5571" s="28">
        <f t="shared" ref="BD5571:BD5634" si="956">_xlfn.XLOOKUP(BA5571,A:A,M:M)+_xlfn.XLOOKUP(BA5571,A:A,N:N)</f>
        <v>0</v>
      </c>
    </row>
    <row r="5572" spans="37:56" x14ac:dyDescent="0.25">
      <c r="AK5572">
        <v>0</v>
      </c>
      <c r="AL5572" t="e">
        <f t="shared" si="949"/>
        <v>#N/A</v>
      </c>
      <c r="AM5572" t="e">
        <f t="shared" si="950"/>
        <v>#N/A</v>
      </c>
      <c r="AN5572" t="e">
        <f t="shared" si="951"/>
        <v>#N/A</v>
      </c>
      <c r="AO5572" s="261" t="e">
        <f t="shared" si="952"/>
        <v>#N/A</v>
      </c>
      <c r="AP5572" s="261" t="e">
        <f t="shared" si="953"/>
        <v>#N/A</v>
      </c>
      <c r="AQ5572" s="261" t="e">
        <f t="shared" si="954"/>
        <v>#N/A</v>
      </c>
      <c r="BB5572">
        <f t="shared" si="948"/>
        <v>0</v>
      </c>
      <c r="BC5572">
        <f t="shared" si="955"/>
        <v>0</v>
      </c>
      <c r="BD5572" s="28">
        <f t="shared" si="956"/>
        <v>0</v>
      </c>
    </row>
    <row r="5573" spans="37:56" x14ac:dyDescent="0.25">
      <c r="AK5573">
        <v>0</v>
      </c>
      <c r="AL5573" t="e">
        <f t="shared" si="949"/>
        <v>#N/A</v>
      </c>
      <c r="AM5573" t="e">
        <f t="shared" si="950"/>
        <v>#N/A</v>
      </c>
      <c r="AN5573" t="e">
        <f t="shared" si="951"/>
        <v>#N/A</v>
      </c>
      <c r="AO5573" s="261" t="e">
        <f t="shared" si="952"/>
        <v>#N/A</v>
      </c>
      <c r="AP5573" s="261" t="e">
        <f t="shared" si="953"/>
        <v>#N/A</v>
      </c>
      <c r="AQ5573" s="261" t="e">
        <f t="shared" si="954"/>
        <v>#N/A</v>
      </c>
      <c r="BB5573">
        <f t="shared" si="948"/>
        <v>0</v>
      </c>
      <c r="BC5573">
        <f t="shared" si="955"/>
        <v>0</v>
      </c>
      <c r="BD5573" s="28">
        <f t="shared" si="956"/>
        <v>0</v>
      </c>
    </row>
    <row r="5574" spans="37:56" x14ac:dyDescent="0.25">
      <c r="AK5574">
        <v>0</v>
      </c>
      <c r="AL5574" t="e">
        <f t="shared" si="949"/>
        <v>#N/A</v>
      </c>
      <c r="AM5574" t="e">
        <f t="shared" si="950"/>
        <v>#N/A</v>
      </c>
      <c r="AN5574" t="e">
        <f t="shared" si="951"/>
        <v>#N/A</v>
      </c>
      <c r="AO5574" s="261" t="e">
        <f t="shared" si="952"/>
        <v>#N/A</v>
      </c>
      <c r="AP5574" s="261" t="e">
        <f t="shared" si="953"/>
        <v>#N/A</v>
      </c>
      <c r="AQ5574" s="261" t="e">
        <f t="shared" si="954"/>
        <v>#N/A</v>
      </c>
      <c r="BB5574">
        <f t="shared" ref="BB5574:BB5637" si="957">_xlfn.XLOOKUP(BA5574,A:A,E:E)</f>
        <v>0</v>
      </c>
      <c r="BC5574">
        <f t="shared" si="955"/>
        <v>0</v>
      </c>
      <c r="BD5574" s="28">
        <f t="shared" si="956"/>
        <v>0</v>
      </c>
    </row>
    <row r="5575" spans="37:56" x14ac:dyDescent="0.25">
      <c r="AK5575">
        <v>0</v>
      </c>
      <c r="AL5575" t="e">
        <f t="shared" si="949"/>
        <v>#N/A</v>
      </c>
      <c r="AM5575" t="e">
        <f t="shared" si="950"/>
        <v>#N/A</v>
      </c>
      <c r="AN5575" t="e">
        <f t="shared" si="951"/>
        <v>#N/A</v>
      </c>
      <c r="AO5575" s="261" t="e">
        <f t="shared" si="952"/>
        <v>#N/A</v>
      </c>
      <c r="AP5575" s="261" t="e">
        <f t="shared" si="953"/>
        <v>#N/A</v>
      </c>
      <c r="AQ5575" s="261" t="e">
        <f t="shared" si="954"/>
        <v>#N/A</v>
      </c>
      <c r="BB5575">
        <f t="shared" si="957"/>
        <v>0</v>
      </c>
      <c r="BC5575">
        <f t="shared" si="955"/>
        <v>0</v>
      </c>
      <c r="BD5575" s="28">
        <f t="shared" si="956"/>
        <v>0</v>
      </c>
    </row>
    <row r="5576" spans="37:56" x14ac:dyDescent="0.25">
      <c r="AK5576">
        <v>0</v>
      </c>
      <c r="AL5576" t="e">
        <f t="shared" si="949"/>
        <v>#N/A</v>
      </c>
      <c r="AM5576" t="e">
        <f t="shared" si="950"/>
        <v>#N/A</v>
      </c>
      <c r="AN5576" t="e">
        <f t="shared" si="951"/>
        <v>#N/A</v>
      </c>
      <c r="AO5576" s="261" t="e">
        <f t="shared" si="952"/>
        <v>#N/A</v>
      </c>
      <c r="AP5576" s="261" t="e">
        <f t="shared" si="953"/>
        <v>#N/A</v>
      </c>
      <c r="AQ5576" s="261" t="e">
        <f t="shared" si="954"/>
        <v>#N/A</v>
      </c>
      <c r="BB5576">
        <f t="shared" si="957"/>
        <v>0</v>
      </c>
      <c r="BC5576">
        <f t="shared" si="955"/>
        <v>0</v>
      </c>
      <c r="BD5576" s="28">
        <f t="shared" si="956"/>
        <v>0</v>
      </c>
    </row>
    <row r="5577" spans="37:56" x14ac:dyDescent="0.25">
      <c r="AK5577">
        <v>0</v>
      </c>
      <c r="AL5577" t="e">
        <f t="shared" si="949"/>
        <v>#N/A</v>
      </c>
      <c r="AM5577" t="e">
        <f t="shared" si="950"/>
        <v>#N/A</v>
      </c>
      <c r="AN5577" t="e">
        <f t="shared" si="951"/>
        <v>#N/A</v>
      </c>
      <c r="AO5577" s="261" t="e">
        <f t="shared" si="952"/>
        <v>#N/A</v>
      </c>
      <c r="AP5577" s="261" t="e">
        <f t="shared" si="953"/>
        <v>#N/A</v>
      </c>
      <c r="AQ5577" s="261" t="e">
        <f t="shared" si="954"/>
        <v>#N/A</v>
      </c>
      <c r="BB5577">
        <f t="shared" si="957"/>
        <v>0</v>
      </c>
      <c r="BC5577">
        <f t="shared" si="955"/>
        <v>0</v>
      </c>
      <c r="BD5577" s="28">
        <f t="shared" si="956"/>
        <v>0</v>
      </c>
    </row>
    <row r="5578" spans="37:56" x14ac:dyDescent="0.25">
      <c r="AK5578">
        <v>0</v>
      </c>
      <c r="AL5578" t="e">
        <f t="shared" si="949"/>
        <v>#N/A</v>
      </c>
      <c r="AM5578" t="e">
        <f t="shared" si="950"/>
        <v>#N/A</v>
      </c>
      <c r="AN5578" t="e">
        <f t="shared" si="951"/>
        <v>#N/A</v>
      </c>
      <c r="AO5578" s="261" t="e">
        <f t="shared" si="952"/>
        <v>#N/A</v>
      </c>
      <c r="AP5578" s="261" t="e">
        <f t="shared" si="953"/>
        <v>#N/A</v>
      </c>
      <c r="AQ5578" s="261" t="e">
        <f t="shared" si="954"/>
        <v>#N/A</v>
      </c>
      <c r="BB5578">
        <f t="shared" si="957"/>
        <v>0</v>
      </c>
      <c r="BC5578">
        <f t="shared" si="955"/>
        <v>0</v>
      </c>
      <c r="BD5578" s="28">
        <f t="shared" si="956"/>
        <v>0</v>
      </c>
    </row>
    <row r="5579" spans="37:56" x14ac:dyDescent="0.25">
      <c r="AK5579">
        <v>0</v>
      </c>
      <c r="AL5579" t="e">
        <f t="shared" si="949"/>
        <v>#N/A</v>
      </c>
      <c r="AM5579" t="e">
        <f t="shared" si="950"/>
        <v>#N/A</v>
      </c>
      <c r="AN5579" t="e">
        <f t="shared" si="951"/>
        <v>#N/A</v>
      </c>
      <c r="AO5579" s="261" t="e">
        <f t="shared" si="952"/>
        <v>#N/A</v>
      </c>
      <c r="AP5579" s="261" t="e">
        <f t="shared" si="953"/>
        <v>#N/A</v>
      </c>
      <c r="AQ5579" s="261" t="e">
        <f t="shared" si="954"/>
        <v>#N/A</v>
      </c>
      <c r="BB5579">
        <f t="shared" si="957"/>
        <v>0</v>
      </c>
      <c r="BC5579">
        <f t="shared" si="955"/>
        <v>0</v>
      </c>
      <c r="BD5579" s="28">
        <f t="shared" si="956"/>
        <v>0</v>
      </c>
    </row>
    <row r="5580" spans="37:56" x14ac:dyDescent="0.25">
      <c r="AK5580">
        <v>0</v>
      </c>
      <c r="AL5580" t="e">
        <f t="shared" si="949"/>
        <v>#N/A</v>
      </c>
      <c r="AM5580" t="e">
        <f t="shared" si="950"/>
        <v>#N/A</v>
      </c>
      <c r="AN5580" t="e">
        <f t="shared" si="951"/>
        <v>#N/A</v>
      </c>
      <c r="AO5580" s="261" t="e">
        <f t="shared" si="952"/>
        <v>#N/A</v>
      </c>
      <c r="AP5580" s="261" t="e">
        <f t="shared" si="953"/>
        <v>#N/A</v>
      </c>
      <c r="AQ5580" s="261" t="e">
        <f t="shared" si="954"/>
        <v>#N/A</v>
      </c>
      <c r="BB5580">
        <f t="shared" si="957"/>
        <v>0</v>
      </c>
      <c r="BC5580">
        <f t="shared" si="955"/>
        <v>0</v>
      </c>
      <c r="BD5580" s="28">
        <f t="shared" si="956"/>
        <v>0</v>
      </c>
    </row>
    <row r="5581" spans="37:56" x14ac:dyDescent="0.25">
      <c r="AK5581">
        <v>0</v>
      </c>
      <c r="AL5581" t="e">
        <f t="shared" si="949"/>
        <v>#N/A</v>
      </c>
      <c r="AM5581" t="e">
        <f t="shared" si="950"/>
        <v>#N/A</v>
      </c>
      <c r="AN5581" t="e">
        <f t="shared" si="951"/>
        <v>#N/A</v>
      </c>
      <c r="AO5581" s="261" t="e">
        <f t="shared" si="952"/>
        <v>#N/A</v>
      </c>
      <c r="AP5581" s="261" t="e">
        <f t="shared" si="953"/>
        <v>#N/A</v>
      </c>
      <c r="AQ5581" s="261" t="e">
        <f t="shared" si="954"/>
        <v>#N/A</v>
      </c>
      <c r="BB5581">
        <f t="shared" si="957"/>
        <v>0</v>
      </c>
      <c r="BC5581">
        <f t="shared" si="955"/>
        <v>0</v>
      </c>
      <c r="BD5581" s="28">
        <f t="shared" si="956"/>
        <v>0</v>
      </c>
    </row>
    <row r="5582" spans="37:56" x14ac:dyDescent="0.25">
      <c r="AK5582">
        <v>0</v>
      </c>
      <c r="AL5582" t="e">
        <f t="shared" si="949"/>
        <v>#N/A</v>
      </c>
      <c r="AM5582" t="e">
        <f t="shared" si="950"/>
        <v>#N/A</v>
      </c>
      <c r="AN5582" t="e">
        <f t="shared" si="951"/>
        <v>#N/A</v>
      </c>
      <c r="AO5582" s="261" t="e">
        <f t="shared" si="952"/>
        <v>#N/A</v>
      </c>
      <c r="AP5582" s="261" t="e">
        <f t="shared" si="953"/>
        <v>#N/A</v>
      </c>
      <c r="AQ5582" s="261" t="e">
        <f t="shared" si="954"/>
        <v>#N/A</v>
      </c>
      <c r="BB5582">
        <f t="shared" si="957"/>
        <v>0</v>
      </c>
      <c r="BC5582">
        <f t="shared" si="955"/>
        <v>0</v>
      </c>
      <c r="BD5582" s="28">
        <f t="shared" si="956"/>
        <v>0</v>
      </c>
    </row>
    <row r="5583" spans="37:56" x14ac:dyDescent="0.25">
      <c r="AK5583">
        <v>0</v>
      </c>
      <c r="AL5583" t="e">
        <f t="shared" si="949"/>
        <v>#N/A</v>
      </c>
      <c r="AM5583" t="e">
        <f t="shared" si="950"/>
        <v>#N/A</v>
      </c>
      <c r="AN5583" t="e">
        <f t="shared" si="951"/>
        <v>#N/A</v>
      </c>
      <c r="AO5583" s="261" t="e">
        <f t="shared" si="952"/>
        <v>#N/A</v>
      </c>
      <c r="AP5583" s="261" t="e">
        <f t="shared" si="953"/>
        <v>#N/A</v>
      </c>
      <c r="AQ5583" s="261" t="e">
        <f t="shared" si="954"/>
        <v>#N/A</v>
      </c>
      <c r="BB5583">
        <f t="shared" si="957"/>
        <v>0</v>
      </c>
      <c r="BC5583">
        <f t="shared" si="955"/>
        <v>0</v>
      </c>
      <c r="BD5583" s="28">
        <f t="shared" si="956"/>
        <v>0</v>
      </c>
    </row>
    <row r="5584" spans="37:56" x14ac:dyDescent="0.25">
      <c r="AK5584">
        <v>0</v>
      </c>
      <c r="AL5584" t="e">
        <f t="shared" si="949"/>
        <v>#N/A</v>
      </c>
      <c r="AM5584" t="e">
        <f t="shared" si="950"/>
        <v>#N/A</v>
      </c>
      <c r="AN5584" t="e">
        <f t="shared" si="951"/>
        <v>#N/A</v>
      </c>
      <c r="AO5584" s="261" t="e">
        <f t="shared" si="952"/>
        <v>#N/A</v>
      </c>
      <c r="AP5584" s="261" t="e">
        <f t="shared" si="953"/>
        <v>#N/A</v>
      </c>
      <c r="AQ5584" s="261" t="e">
        <f t="shared" si="954"/>
        <v>#N/A</v>
      </c>
      <c r="BB5584">
        <f t="shared" si="957"/>
        <v>0</v>
      </c>
      <c r="BC5584">
        <f t="shared" si="955"/>
        <v>0</v>
      </c>
      <c r="BD5584" s="28">
        <f t="shared" si="956"/>
        <v>0</v>
      </c>
    </row>
    <row r="5585" spans="37:56" x14ac:dyDescent="0.25">
      <c r="AK5585">
        <v>0</v>
      </c>
      <c r="AL5585" t="e">
        <f t="shared" si="949"/>
        <v>#N/A</v>
      </c>
      <c r="AM5585" t="e">
        <f t="shared" si="950"/>
        <v>#N/A</v>
      </c>
      <c r="AN5585" t="e">
        <f t="shared" si="951"/>
        <v>#N/A</v>
      </c>
      <c r="AO5585" s="261" t="e">
        <f t="shared" si="952"/>
        <v>#N/A</v>
      </c>
      <c r="AP5585" s="261" t="e">
        <f t="shared" si="953"/>
        <v>#N/A</v>
      </c>
      <c r="AQ5585" s="261" t="e">
        <f t="shared" si="954"/>
        <v>#N/A</v>
      </c>
      <c r="BB5585">
        <f t="shared" si="957"/>
        <v>0</v>
      </c>
      <c r="BC5585">
        <f t="shared" si="955"/>
        <v>0</v>
      </c>
      <c r="BD5585" s="28">
        <f t="shared" si="956"/>
        <v>0</v>
      </c>
    </row>
    <row r="5586" spans="37:56" x14ac:dyDescent="0.25">
      <c r="AK5586">
        <v>0</v>
      </c>
      <c r="AL5586" t="e">
        <f t="shared" si="949"/>
        <v>#N/A</v>
      </c>
      <c r="AM5586" t="e">
        <f t="shared" si="950"/>
        <v>#N/A</v>
      </c>
      <c r="AN5586" t="e">
        <f t="shared" si="951"/>
        <v>#N/A</v>
      </c>
      <c r="AO5586" s="261" t="e">
        <f t="shared" si="952"/>
        <v>#N/A</v>
      </c>
      <c r="AP5586" s="261" t="e">
        <f t="shared" si="953"/>
        <v>#N/A</v>
      </c>
      <c r="AQ5586" s="261" t="e">
        <f t="shared" si="954"/>
        <v>#N/A</v>
      </c>
      <c r="BB5586">
        <f t="shared" si="957"/>
        <v>0</v>
      </c>
      <c r="BC5586">
        <f t="shared" si="955"/>
        <v>0</v>
      </c>
      <c r="BD5586" s="28">
        <f t="shared" si="956"/>
        <v>0</v>
      </c>
    </row>
    <row r="5587" spans="37:56" x14ac:dyDescent="0.25">
      <c r="AK5587">
        <v>0</v>
      </c>
      <c r="AL5587" t="e">
        <f t="shared" si="949"/>
        <v>#N/A</v>
      </c>
      <c r="AM5587" t="e">
        <f t="shared" si="950"/>
        <v>#N/A</v>
      </c>
      <c r="AN5587" t="e">
        <f t="shared" si="951"/>
        <v>#N/A</v>
      </c>
      <c r="AO5587" s="261" t="e">
        <f t="shared" si="952"/>
        <v>#N/A</v>
      </c>
      <c r="AP5587" s="261" t="e">
        <f t="shared" si="953"/>
        <v>#N/A</v>
      </c>
      <c r="AQ5587" s="261" t="e">
        <f t="shared" si="954"/>
        <v>#N/A</v>
      </c>
      <c r="BB5587">
        <f t="shared" si="957"/>
        <v>0</v>
      </c>
      <c r="BC5587">
        <f t="shared" si="955"/>
        <v>0</v>
      </c>
      <c r="BD5587" s="28">
        <f t="shared" si="956"/>
        <v>0</v>
      </c>
    </row>
    <row r="5588" spans="37:56" x14ac:dyDescent="0.25">
      <c r="AK5588">
        <v>0</v>
      </c>
      <c r="AL5588" t="e">
        <f t="shared" si="949"/>
        <v>#N/A</v>
      </c>
      <c r="AM5588" t="e">
        <f t="shared" si="950"/>
        <v>#N/A</v>
      </c>
      <c r="AN5588" t="e">
        <f t="shared" si="951"/>
        <v>#N/A</v>
      </c>
      <c r="AO5588" s="261" t="e">
        <f t="shared" si="952"/>
        <v>#N/A</v>
      </c>
      <c r="AP5588" s="261" t="e">
        <f t="shared" si="953"/>
        <v>#N/A</v>
      </c>
      <c r="AQ5588" s="261" t="e">
        <f t="shared" si="954"/>
        <v>#N/A</v>
      </c>
      <c r="BB5588">
        <f t="shared" si="957"/>
        <v>0</v>
      </c>
      <c r="BC5588">
        <f t="shared" si="955"/>
        <v>0</v>
      </c>
      <c r="BD5588" s="28">
        <f t="shared" si="956"/>
        <v>0</v>
      </c>
    </row>
    <row r="5589" spans="37:56" x14ac:dyDescent="0.25">
      <c r="AK5589">
        <v>0</v>
      </c>
      <c r="AL5589" t="e">
        <f t="shared" si="949"/>
        <v>#N/A</v>
      </c>
      <c r="AM5589" t="e">
        <f t="shared" si="950"/>
        <v>#N/A</v>
      </c>
      <c r="AN5589" t="e">
        <f t="shared" si="951"/>
        <v>#N/A</v>
      </c>
      <c r="AO5589" s="261" t="e">
        <f t="shared" si="952"/>
        <v>#N/A</v>
      </c>
      <c r="AP5589" s="261" t="e">
        <f t="shared" si="953"/>
        <v>#N/A</v>
      </c>
      <c r="AQ5589" s="261" t="e">
        <f t="shared" si="954"/>
        <v>#N/A</v>
      </c>
      <c r="BB5589">
        <f t="shared" si="957"/>
        <v>0</v>
      </c>
      <c r="BC5589">
        <f t="shared" si="955"/>
        <v>0</v>
      </c>
      <c r="BD5589" s="28">
        <f t="shared" si="956"/>
        <v>0</v>
      </c>
    </row>
    <row r="5590" spans="37:56" x14ac:dyDescent="0.25">
      <c r="AK5590">
        <v>0</v>
      </c>
      <c r="AL5590" t="e">
        <f t="shared" si="949"/>
        <v>#N/A</v>
      </c>
      <c r="AM5590" t="e">
        <f t="shared" si="950"/>
        <v>#N/A</v>
      </c>
      <c r="AN5590" t="e">
        <f t="shared" si="951"/>
        <v>#N/A</v>
      </c>
      <c r="AO5590" s="261" t="e">
        <f t="shared" si="952"/>
        <v>#N/A</v>
      </c>
      <c r="AP5590" s="261" t="e">
        <f t="shared" si="953"/>
        <v>#N/A</v>
      </c>
      <c r="AQ5590" s="261" t="e">
        <f t="shared" si="954"/>
        <v>#N/A</v>
      </c>
      <c r="BB5590">
        <f t="shared" si="957"/>
        <v>0</v>
      </c>
      <c r="BC5590">
        <f t="shared" si="955"/>
        <v>0</v>
      </c>
      <c r="BD5590" s="28">
        <f t="shared" si="956"/>
        <v>0</v>
      </c>
    </row>
    <row r="5591" spans="37:56" x14ac:dyDescent="0.25">
      <c r="AK5591">
        <v>0</v>
      </c>
      <c r="AL5591" t="e">
        <f t="shared" si="949"/>
        <v>#N/A</v>
      </c>
      <c r="AM5591" t="e">
        <f t="shared" si="950"/>
        <v>#N/A</v>
      </c>
      <c r="AN5591" t="e">
        <f t="shared" si="951"/>
        <v>#N/A</v>
      </c>
      <c r="AO5591" s="261" t="e">
        <f t="shared" si="952"/>
        <v>#N/A</v>
      </c>
      <c r="AP5591" s="261" t="e">
        <f t="shared" si="953"/>
        <v>#N/A</v>
      </c>
      <c r="AQ5591" s="261" t="e">
        <f t="shared" si="954"/>
        <v>#N/A</v>
      </c>
      <c r="BB5591">
        <f t="shared" si="957"/>
        <v>0</v>
      </c>
      <c r="BC5591">
        <f t="shared" si="955"/>
        <v>0</v>
      </c>
      <c r="BD5591" s="28">
        <f t="shared" si="956"/>
        <v>0</v>
      </c>
    </row>
    <row r="5592" spans="37:56" x14ac:dyDescent="0.25">
      <c r="AK5592">
        <v>0</v>
      </c>
      <c r="AL5592" t="e">
        <f t="shared" si="949"/>
        <v>#N/A</v>
      </c>
      <c r="AM5592" t="e">
        <f t="shared" si="950"/>
        <v>#N/A</v>
      </c>
      <c r="AN5592" t="e">
        <f t="shared" si="951"/>
        <v>#N/A</v>
      </c>
      <c r="AO5592" s="261" t="e">
        <f t="shared" si="952"/>
        <v>#N/A</v>
      </c>
      <c r="AP5592" s="261" t="e">
        <f t="shared" si="953"/>
        <v>#N/A</v>
      </c>
      <c r="AQ5592" s="261" t="e">
        <f t="shared" si="954"/>
        <v>#N/A</v>
      </c>
      <c r="BB5592">
        <f t="shared" si="957"/>
        <v>0</v>
      </c>
      <c r="BC5592">
        <f t="shared" si="955"/>
        <v>0</v>
      </c>
      <c r="BD5592" s="28">
        <f t="shared" si="956"/>
        <v>0</v>
      </c>
    </row>
    <row r="5593" spans="37:56" x14ac:dyDescent="0.25">
      <c r="AK5593">
        <v>0</v>
      </c>
      <c r="AL5593" t="e">
        <f t="shared" si="949"/>
        <v>#N/A</v>
      </c>
      <c r="AM5593" t="e">
        <f t="shared" si="950"/>
        <v>#N/A</v>
      </c>
      <c r="AN5593" t="e">
        <f t="shared" si="951"/>
        <v>#N/A</v>
      </c>
      <c r="AO5593" s="261" t="e">
        <f t="shared" si="952"/>
        <v>#N/A</v>
      </c>
      <c r="AP5593" s="261" t="e">
        <f t="shared" si="953"/>
        <v>#N/A</v>
      </c>
      <c r="AQ5593" s="261" t="e">
        <f t="shared" si="954"/>
        <v>#N/A</v>
      </c>
      <c r="BB5593">
        <f t="shared" si="957"/>
        <v>0</v>
      </c>
      <c r="BC5593">
        <f t="shared" si="955"/>
        <v>0</v>
      </c>
      <c r="BD5593" s="28">
        <f t="shared" si="956"/>
        <v>0</v>
      </c>
    </row>
    <row r="5594" spans="37:56" x14ac:dyDescent="0.25">
      <c r="AK5594">
        <v>0</v>
      </c>
      <c r="AL5594" t="e">
        <f t="shared" si="949"/>
        <v>#N/A</v>
      </c>
      <c r="AM5594" t="e">
        <f t="shared" si="950"/>
        <v>#N/A</v>
      </c>
      <c r="AN5594" t="e">
        <f t="shared" si="951"/>
        <v>#N/A</v>
      </c>
      <c r="AO5594" s="261" t="e">
        <f t="shared" si="952"/>
        <v>#N/A</v>
      </c>
      <c r="AP5594" s="261" t="e">
        <f t="shared" si="953"/>
        <v>#N/A</v>
      </c>
      <c r="AQ5594" s="261" t="e">
        <f t="shared" si="954"/>
        <v>#N/A</v>
      </c>
      <c r="BB5594">
        <f t="shared" si="957"/>
        <v>0</v>
      </c>
      <c r="BC5594">
        <f t="shared" si="955"/>
        <v>0</v>
      </c>
      <c r="BD5594" s="28">
        <f t="shared" si="956"/>
        <v>0</v>
      </c>
    </row>
    <row r="5595" spans="37:56" x14ac:dyDescent="0.25">
      <c r="AK5595">
        <v>0</v>
      </c>
      <c r="AL5595" t="e">
        <f t="shared" si="949"/>
        <v>#N/A</v>
      </c>
      <c r="AM5595" t="e">
        <f t="shared" si="950"/>
        <v>#N/A</v>
      </c>
      <c r="AN5595" t="e">
        <f t="shared" si="951"/>
        <v>#N/A</v>
      </c>
      <c r="AO5595" s="261" t="e">
        <f t="shared" si="952"/>
        <v>#N/A</v>
      </c>
      <c r="AP5595" s="261" t="e">
        <f t="shared" si="953"/>
        <v>#N/A</v>
      </c>
      <c r="AQ5595" s="261" t="e">
        <f t="shared" si="954"/>
        <v>#N/A</v>
      </c>
      <c r="BB5595">
        <f t="shared" si="957"/>
        <v>0</v>
      </c>
      <c r="BC5595">
        <f t="shared" si="955"/>
        <v>0</v>
      </c>
      <c r="BD5595" s="28">
        <f t="shared" si="956"/>
        <v>0</v>
      </c>
    </row>
    <row r="5596" spans="37:56" x14ac:dyDescent="0.25">
      <c r="AK5596">
        <v>0</v>
      </c>
      <c r="AL5596" t="e">
        <f t="shared" si="949"/>
        <v>#N/A</v>
      </c>
      <c r="AM5596" t="e">
        <f t="shared" si="950"/>
        <v>#N/A</v>
      </c>
      <c r="AN5596" t="e">
        <f t="shared" si="951"/>
        <v>#N/A</v>
      </c>
      <c r="AO5596" s="261" t="e">
        <f t="shared" si="952"/>
        <v>#N/A</v>
      </c>
      <c r="AP5596" s="261" t="e">
        <f t="shared" si="953"/>
        <v>#N/A</v>
      </c>
      <c r="AQ5596" s="261" t="e">
        <f t="shared" si="954"/>
        <v>#N/A</v>
      </c>
      <c r="BB5596">
        <f t="shared" si="957"/>
        <v>0</v>
      </c>
      <c r="BC5596">
        <f t="shared" si="955"/>
        <v>0</v>
      </c>
      <c r="BD5596" s="28">
        <f t="shared" si="956"/>
        <v>0</v>
      </c>
    </row>
    <row r="5597" spans="37:56" x14ac:dyDescent="0.25">
      <c r="AK5597">
        <v>0</v>
      </c>
      <c r="AL5597" t="e">
        <f t="shared" si="949"/>
        <v>#N/A</v>
      </c>
      <c r="AM5597" t="e">
        <f t="shared" si="950"/>
        <v>#N/A</v>
      </c>
      <c r="AN5597" t="e">
        <f t="shared" si="951"/>
        <v>#N/A</v>
      </c>
      <c r="AO5597" s="261" t="e">
        <f t="shared" si="952"/>
        <v>#N/A</v>
      </c>
      <c r="AP5597" s="261" t="e">
        <f t="shared" si="953"/>
        <v>#N/A</v>
      </c>
      <c r="AQ5597" s="261" t="e">
        <f t="shared" si="954"/>
        <v>#N/A</v>
      </c>
      <c r="BB5597">
        <f t="shared" si="957"/>
        <v>0</v>
      </c>
      <c r="BC5597">
        <f t="shared" si="955"/>
        <v>0</v>
      </c>
      <c r="BD5597" s="28">
        <f t="shared" si="956"/>
        <v>0</v>
      </c>
    </row>
    <row r="5598" spans="37:56" x14ac:dyDescent="0.25">
      <c r="AK5598">
        <v>0</v>
      </c>
      <c r="AL5598" t="e">
        <f t="shared" si="949"/>
        <v>#N/A</v>
      </c>
      <c r="AM5598" t="e">
        <f t="shared" si="950"/>
        <v>#N/A</v>
      </c>
      <c r="AN5598" t="e">
        <f t="shared" si="951"/>
        <v>#N/A</v>
      </c>
      <c r="AO5598" s="261" t="e">
        <f t="shared" si="952"/>
        <v>#N/A</v>
      </c>
      <c r="AP5598" s="261" t="e">
        <f t="shared" si="953"/>
        <v>#N/A</v>
      </c>
      <c r="AQ5598" s="261" t="e">
        <f t="shared" si="954"/>
        <v>#N/A</v>
      </c>
      <c r="BB5598">
        <f t="shared" si="957"/>
        <v>0</v>
      </c>
      <c r="BC5598">
        <f t="shared" si="955"/>
        <v>0</v>
      </c>
      <c r="BD5598" s="28">
        <f t="shared" si="956"/>
        <v>0</v>
      </c>
    </row>
    <row r="5599" spans="37:56" x14ac:dyDescent="0.25">
      <c r="AK5599">
        <v>0</v>
      </c>
      <c r="AL5599" t="e">
        <f t="shared" si="949"/>
        <v>#N/A</v>
      </c>
      <c r="AM5599" t="e">
        <f t="shared" si="950"/>
        <v>#N/A</v>
      </c>
      <c r="AN5599" t="e">
        <f t="shared" si="951"/>
        <v>#N/A</v>
      </c>
      <c r="AO5599" s="261" t="e">
        <f t="shared" si="952"/>
        <v>#N/A</v>
      </c>
      <c r="AP5599" s="261" t="e">
        <f t="shared" si="953"/>
        <v>#N/A</v>
      </c>
      <c r="AQ5599" s="261" t="e">
        <f t="shared" si="954"/>
        <v>#N/A</v>
      </c>
      <c r="BB5599">
        <f t="shared" si="957"/>
        <v>0</v>
      </c>
      <c r="BC5599">
        <f t="shared" si="955"/>
        <v>0</v>
      </c>
      <c r="BD5599" s="28">
        <f t="shared" si="956"/>
        <v>0</v>
      </c>
    </row>
    <row r="5600" spans="37:56" x14ac:dyDescent="0.25">
      <c r="AK5600">
        <v>0</v>
      </c>
      <c r="AL5600" t="e">
        <f t="shared" si="949"/>
        <v>#N/A</v>
      </c>
      <c r="AM5600" t="e">
        <f t="shared" si="950"/>
        <v>#N/A</v>
      </c>
      <c r="AN5600" t="e">
        <f t="shared" si="951"/>
        <v>#N/A</v>
      </c>
      <c r="AO5600" s="261" t="e">
        <f t="shared" si="952"/>
        <v>#N/A</v>
      </c>
      <c r="AP5600" s="261" t="e">
        <f t="shared" si="953"/>
        <v>#N/A</v>
      </c>
      <c r="AQ5600" s="261" t="e">
        <f t="shared" si="954"/>
        <v>#N/A</v>
      </c>
      <c r="BB5600">
        <f t="shared" si="957"/>
        <v>0</v>
      </c>
      <c r="BC5600">
        <f t="shared" si="955"/>
        <v>0</v>
      </c>
      <c r="BD5600" s="28">
        <f t="shared" si="956"/>
        <v>0</v>
      </c>
    </row>
    <row r="5601" spans="37:56" x14ac:dyDescent="0.25">
      <c r="AK5601">
        <v>0</v>
      </c>
      <c r="AL5601" t="e">
        <f t="shared" si="949"/>
        <v>#N/A</v>
      </c>
      <c r="AM5601" t="e">
        <f t="shared" si="950"/>
        <v>#N/A</v>
      </c>
      <c r="AN5601" t="e">
        <f t="shared" si="951"/>
        <v>#N/A</v>
      </c>
      <c r="AO5601" s="261" t="e">
        <f t="shared" si="952"/>
        <v>#N/A</v>
      </c>
      <c r="AP5601" s="261" t="e">
        <f t="shared" si="953"/>
        <v>#N/A</v>
      </c>
      <c r="AQ5601" s="261" t="e">
        <f t="shared" si="954"/>
        <v>#N/A</v>
      </c>
      <c r="BB5601">
        <f t="shared" si="957"/>
        <v>0</v>
      </c>
      <c r="BC5601">
        <f t="shared" si="955"/>
        <v>0</v>
      </c>
      <c r="BD5601" s="28">
        <f t="shared" si="956"/>
        <v>0</v>
      </c>
    </row>
    <row r="5602" spans="37:56" x14ac:dyDescent="0.25">
      <c r="AK5602">
        <v>0</v>
      </c>
      <c r="AL5602" t="e">
        <f t="shared" si="949"/>
        <v>#N/A</v>
      </c>
      <c r="AM5602" t="e">
        <f t="shared" si="950"/>
        <v>#N/A</v>
      </c>
      <c r="AN5602" t="e">
        <f t="shared" si="951"/>
        <v>#N/A</v>
      </c>
      <c r="AO5602" s="261" t="e">
        <f t="shared" si="952"/>
        <v>#N/A</v>
      </c>
      <c r="AP5602" s="261" t="e">
        <f t="shared" si="953"/>
        <v>#N/A</v>
      </c>
      <c r="AQ5602" s="261" t="e">
        <f t="shared" si="954"/>
        <v>#N/A</v>
      </c>
      <c r="BB5602">
        <f t="shared" si="957"/>
        <v>0</v>
      </c>
      <c r="BC5602">
        <f t="shared" si="955"/>
        <v>0</v>
      </c>
      <c r="BD5602" s="28">
        <f t="shared" si="956"/>
        <v>0</v>
      </c>
    </row>
    <row r="5603" spans="37:56" x14ac:dyDescent="0.25">
      <c r="AK5603">
        <v>0</v>
      </c>
      <c r="AL5603" t="e">
        <f t="shared" si="949"/>
        <v>#N/A</v>
      </c>
      <c r="AM5603" t="e">
        <f t="shared" si="950"/>
        <v>#N/A</v>
      </c>
      <c r="AN5603" t="e">
        <f t="shared" si="951"/>
        <v>#N/A</v>
      </c>
      <c r="AO5603" s="261" t="e">
        <f t="shared" si="952"/>
        <v>#N/A</v>
      </c>
      <c r="AP5603" s="261" t="e">
        <f t="shared" si="953"/>
        <v>#N/A</v>
      </c>
      <c r="AQ5603" s="261" t="e">
        <f t="shared" si="954"/>
        <v>#N/A</v>
      </c>
      <c r="BB5603">
        <f t="shared" si="957"/>
        <v>0</v>
      </c>
      <c r="BC5603">
        <f t="shared" si="955"/>
        <v>0</v>
      </c>
      <c r="BD5603" s="28">
        <f t="shared" si="956"/>
        <v>0</v>
      </c>
    </row>
    <row r="5604" spans="37:56" x14ac:dyDescent="0.25">
      <c r="AK5604">
        <v>0</v>
      </c>
      <c r="AL5604" t="e">
        <f t="shared" si="949"/>
        <v>#N/A</v>
      </c>
      <c r="AM5604" t="e">
        <f t="shared" si="950"/>
        <v>#N/A</v>
      </c>
      <c r="AN5604" t="e">
        <f t="shared" si="951"/>
        <v>#N/A</v>
      </c>
      <c r="AO5604" s="261" t="e">
        <f t="shared" si="952"/>
        <v>#N/A</v>
      </c>
      <c r="AP5604" s="261" t="e">
        <f t="shared" si="953"/>
        <v>#N/A</v>
      </c>
      <c r="AQ5604" s="261" t="e">
        <f t="shared" si="954"/>
        <v>#N/A</v>
      </c>
      <c r="BB5604">
        <f t="shared" si="957"/>
        <v>0</v>
      </c>
      <c r="BC5604">
        <f t="shared" si="955"/>
        <v>0</v>
      </c>
      <c r="BD5604" s="28">
        <f t="shared" si="956"/>
        <v>0</v>
      </c>
    </row>
    <row r="5605" spans="37:56" x14ac:dyDescent="0.25">
      <c r="AK5605">
        <v>0</v>
      </c>
      <c r="AL5605" t="e">
        <f t="shared" si="949"/>
        <v>#N/A</v>
      </c>
      <c r="AM5605" t="e">
        <f t="shared" si="950"/>
        <v>#N/A</v>
      </c>
      <c r="AN5605" t="e">
        <f t="shared" si="951"/>
        <v>#N/A</v>
      </c>
      <c r="AO5605" s="261" t="e">
        <f t="shared" si="952"/>
        <v>#N/A</v>
      </c>
      <c r="AP5605" s="261" t="e">
        <f t="shared" si="953"/>
        <v>#N/A</v>
      </c>
      <c r="AQ5605" s="261" t="e">
        <f t="shared" si="954"/>
        <v>#N/A</v>
      </c>
      <c r="BB5605">
        <f t="shared" si="957"/>
        <v>0</v>
      </c>
      <c r="BC5605">
        <f t="shared" si="955"/>
        <v>0</v>
      </c>
      <c r="BD5605" s="28">
        <f t="shared" si="956"/>
        <v>0</v>
      </c>
    </row>
    <row r="5606" spans="37:56" x14ac:dyDescent="0.25">
      <c r="AK5606">
        <v>0</v>
      </c>
      <c r="AL5606" t="e">
        <f t="shared" si="949"/>
        <v>#N/A</v>
      </c>
      <c r="AM5606" t="e">
        <f t="shared" si="950"/>
        <v>#N/A</v>
      </c>
      <c r="AN5606" t="e">
        <f t="shared" si="951"/>
        <v>#N/A</v>
      </c>
      <c r="AO5606" s="261" t="e">
        <f t="shared" si="952"/>
        <v>#N/A</v>
      </c>
      <c r="AP5606" s="261" t="e">
        <f t="shared" si="953"/>
        <v>#N/A</v>
      </c>
      <c r="AQ5606" s="261" t="e">
        <f t="shared" si="954"/>
        <v>#N/A</v>
      </c>
      <c r="BB5606">
        <f t="shared" si="957"/>
        <v>0</v>
      </c>
      <c r="BC5606">
        <f t="shared" si="955"/>
        <v>0</v>
      </c>
      <c r="BD5606" s="28">
        <f t="shared" si="956"/>
        <v>0</v>
      </c>
    </row>
    <row r="5607" spans="37:56" x14ac:dyDescent="0.25">
      <c r="AK5607">
        <v>0</v>
      </c>
      <c r="AL5607" t="e">
        <f t="shared" si="949"/>
        <v>#N/A</v>
      </c>
      <c r="AM5607" t="e">
        <f t="shared" si="950"/>
        <v>#N/A</v>
      </c>
      <c r="AN5607" t="e">
        <f t="shared" si="951"/>
        <v>#N/A</v>
      </c>
      <c r="AO5607" s="261" t="e">
        <f t="shared" si="952"/>
        <v>#N/A</v>
      </c>
      <c r="AP5607" s="261" t="e">
        <f t="shared" si="953"/>
        <v>#N/A</v>
      </c>
      <c r="AQ5607" s="261" t="e">
        <f t="shared" si="954"/>
        <v>#N/A</v>
      </c>
      <c r="BB5607">
        <f t="shared" si="957"/>
        <v>0</v>
      </c>
      <c r="BC5607">
        <f t="shared" si="955"/>
        <v>0</v>
      </c>
      <c r="BD5607" s="28">
        <f t="shared" si="956"/>
        <v>0</v>
      </c>
    </row>
    <row r="5608" spans="37:56" x14ac:dyDescent="0.25">
      <c r="AK5608">
        <v>0</v>
      </c>
      <c r="AL5608" t="e">
        <f t="shared" si="949"/>
        <v>#N/A</v>
      </c>
      <c r="AM5608" t="e">
        <f t="shared" si="950"/>
        <v>#N/A</v>
      </c>
      <c r="AN5608" t="e">
        <f t="shared" si="951"/>
        <v>#N/A</v>
      </c>
      <c r="AO5608" s="261" t="e">
        <f t="shared" si="952"/>
        <v>#N/A</v>
      </c>
      <c r="AP5608" s="261" t="e">
        <f t="shared" si="953"/>
        <v>#N/A</v>
      </c>
      <c r="AQ5608" s="261" t="e">
        <f t="shared" si="954"/>
        <v>#N/A</v>
      </c>
      <c r="BB5608">
        <f t="shared" si="957"/>
        <v>0</v>
      </c>
      <c r="BC5608">
        <f t="shared" si="955"/>
        <v>0</v>
      </c>
      <c r="BD5608" s="28">
        <f t="shared" si="956"/>
        <v>0</v>
      </c>
    </row>
    <row r="5609" spans="37:56" x14ac:dyDescent="0.25">
      <c r="AK5609">
        <v>0</v>
      </c>
      <c r="AL5609" t="e">
        <f t="shared" si="949"/>
        <v>#N/A</v>
      </c>
      <c r="AM5609" t="e">
        <f t="shared" si="950"/>
        <v>#N/A</v>
      </c>
      <c r="AN5609" t="e">
        <f t="shared" si="951"/>
        <v>#N/A</v>
      </c>
      <c r="AO5609" s="261" t="e">
        <f t="shared" si="952"/>
        <v>#N/A</v>
      </c>
      <c r="AP5609" s="261" t="e">
        <f t="shared" si="953"/>
        <v>#N/A</v>
      </c>
      <c r="AQ5609" s="261" t="e">
        <f t="shared" si="954"/>
        <v>#N/A</v>
      </c>
      <c r="BB5609">
        <f t="shared" si="957"/>
        <v>0</v>
      </c>
      <c r="BC5609">
        <f t="shared" si="955"/>
        <v>0</v>
      </c>
      <c r="BD5609" s="28">
        <f t="shared" si="956"/>
        <v>0</v>
      </c>
    </row>
    <row r="5610" spans="37:56" x14ac:dyDescent="0.25">
      <c r="AK5610">
        <v>0</v>
      </c>
      <c r="AL5610" t="e">
        <f t="shared" si="949"/>
        <v>#N/A</v>
      </c>
      <c r="AM5610" t="e">
        <f t="shared" si="950"/>
        <v>#N/A</v>
      </c>
      <c r="AN5610" t="e">
        <f t="shared" si="951"/>
        <v>#N/A</v>
      </c>
      <c r="AO5610" s="261" t="e">
        <f t="shared" si="952"/>
        <v>#N/A</v>
      </c>
      <c r="AP5610" s="261" t="e">
        <f t="shared" si="953"/>
        <v>#N/A</v>
      </c>
      <c r="AQ5610" s="261" t="e">
        <f t="shared" si="954"/>
        <v>#N/A</v>
      </c>
      <c r="BB5610">
        <f t="shared" si="957"/>
        <v>0</v>
      </c>
      <c r="BC5610">
        <f t="shared" si="955"/>
        <v>0</v>
      </c>
      <c r="BD5610" s="28">
        <f t="shared" si="956"/>
        <v>0</v>
      </c>
    </row>
    <row r="5611" spans="37:56" x14ac:dyDescent="0.25">
      <c r="AK5611">
        <v>0</v>
      </c>
      <c r="AL5611" t="e">
        <f t="shared" si="949"/>
        <v>#N/A</v>
      </c>
      <c r="AM5611" t="e">
        <f t="shared" si="950"/>
        <v>#N/A</v>
      </c>
      <c r="AN5611" t="e">
        <f t="shared" si="951"/>
        <v>#N/A</v>
      </c>
      <c r="AO5611" s="261" t="e">
        <f t="shared" si="952"/>
        <v>#N/A</v>
      </c>
      <c r="AP5611" s="261" t="e">
        <f t="shared" si="953"/>
        <v>#N/A</v>
      </c>
      <c r="AQ5611" s="261" t="e">
        <f t="shared" si="954"/>
        <v>#N/A</v>
      </c>
      <c r="BB5611">
        <f t="shared" si="957"/>
        <v>0</v>
      </c>
      <c r="BC5611">
        <f t="shared" si="955"/>
        <v>0</v>
      </c>
      <c r="BD5611" s="28">
        <f t="shared" si="956"/>
        <v>0</v>
      </c>
    </row>
    <row r="5612" spans="37:56" x14ac:dyDescent="0.25">
      <c r="AK5612">
        <v>0</v>
      </c>
      <c r="AL5612" t="e">
        <f t="shared" si="949"/>
        <v>#N/A</v>
      </c>
      <c r="AM5612" t="e">
        <f t="shared" si="950"/>
        <v>#N/A</v>
      </c>
      <c r="AN5612" t="e">
        <f t="shared" si="951"/>
        <v>#N/A</v>
      </c>
      <c r="AO5612" s="261" t="e">
        <f t="shared" si="952"/>
        <v>#N/A</v>
      </c>
      <c r="AP5612" s="261" t="e">
        <f t="shared" si="953"/>
        <v>#N/A</v>
      </c>
      <c r="AQ5612" s="261" t="e">
        <f t="shared" si="954"/>
        <v>#N/A</v>
      </c>
      <c r="BB5612">
        <f t="shared" si="957"/>
        <v>0</v>
      </c>
      <c r="BC5612">
        <f t="shared" si="955"/>
        <v>0</v>
      </c>
      <c r="BD5612" s="28">
        <f t="shared" si="956"/>
        <v>0</v>
      </c>
    </row>
    <row r="5613" spans="37:56" x14ac:dyDescent="0.25">
      <c r="AK5613">
        <v>0</v>
      </c>
      <c r="AL5613" t="e">
        <f t="shared" si="949"/>
        <v>#N/A</v>
      </c>
      <c r="AM5613" t="e">
        <f t="shared" si="950"/>
        <v>#N/A</v>
      </c>
      <c r="AN5613" t="e">
        <f t="shared" si="951"/>
        <v>#N/A</v>
      </c>
      <c r="AO5613" s="261" t="e">
        <f t="shared" si="952"/>
        <v>#N/A</v>
      </c>
      <c r="AP5613" s="261" t="e">
        <f t="shared" si="953"/>
        <v>#N/A</v>
      </c>
      <c r="AQ5613" s="261" t="e">
        <f t="shared" si="954"/>
        <v>#N/A</v>
      </c>
      <c r="BB5613">
        <f t="shared" si="957"/>
        <v>0</v>
      </c>
      <c r="BC5613">
        <f t="shared" si="955"/>
        <v>0</v>
      </c>
      <c r="BD5613" s="28">
        <f t="shared" si="956"/>
        <v>0</v>
      </c>
    </row>
    <row r="5614" spans="37:56" x14ac:dyDescent="0.25">
      <c r="AK5614">
        <v>0</v>
      </c>
      <c r="AL5614" t="e">
        <f t="shared" si="949"/>
        <v>#N/A</v>
      </c>
      <c r="AM5614" t="e">
        <f t="shared" si="950"/>
        <v>#N/A</v>
      </c>
      <c r="AN5614" t="e">
        <f t="shared" si="951"/>
        <v>#N/A</v>
      </c>
      <c r="AO5614" s="261" t="e">
        <f t="shared" si="952"/>
        <v>#N/A</v>
      </c>
      <c r="AP5614" s="261" t="e">
        <f t="shared" si="953"/>
        <v>#N/A</v>
      </c>
      <c r="AQ5614" s="261" t="e">
        <f t="shared" si="954"/>
        <v>#N/A</v>
      </c>
      <c r="BB5614">
        <f t="shared" si="957"/>
        <v>0</v>
      </c>
      <c r="BC5614">
        <f t="shared" si="955"/>
        <v>0</v>
      </c>
      <c r="BD5614" s="28">
        <f t="shared" si="956"/>
        <v>0</v>
      </c>
    </row>
    <row r="5615" spans="37:56" x14ac:dyDescent="0.25">
      <c r="AK5615">
        <v>0</v>
      </c>
      <c r="AL5615" t="e">
        <f t="shared" si="949"/>
        <v>#N/A</v>
      </c>
      <c r="AM5615" t="e">
        <f t="shared" si="950"/>
        <v>#N/A</v>
      </c>
      <c r="AN5615" t="e">
        <f t="shared" si="951"/>
        <v>#N/A</v>
      </c>
      <c r="AO5615" s="261" t="e">
        <f t="shared" si="952"/>
        <v>#N/A</v>
      </c>
      <c r="AP5615" s="261" t="e">
        <f t="shared" si="953"/>
        <v>#N/A</v>
      </c>
      <c r="AQ5615" s="261" t="e">
        <f t="shared" si="954"/>
        <v>#N/A</v>
      </c>
      <c r="BB5615">
        <f t="shared" si="957"/>
        <v>0</v>
      </c>
      <c r="BC5615">
        <f t="shared" si="955"/>
        <v>0</v>
      </c>
      <c r="BD5615" s="28">
        <f t="shared" si="956"/>
        <v>0</v>
      </c>
    </row>
    <row r="5616" spans="37:56" x14ac:dyDescent="0.25">
      <c r="AK5616">
        <v>0</v>
      </c>
      <c r="AL5616" t="e">
        <f t="shared" si="949"/>
        <v>#N/A</v>
      </c>
      <c r="AM5616" t="e">
        <f t="shared" si="950"/>
        <v>#N/A</v>
      </c>
      <c r="AN5616" t="e">
        <f t="shared" si="951"/>
        <v>#N/A</v>
      </c>
      <c r="AO5616" s="261" t="e">
        <f t="shared" si="952"/>
        <v>#N/A</v>
      </c>
      <c r="AP5616" s="261" t="e">
        <f t="shared" si="953"/>
        <v>#N/A</v>
      </c>
      <c r="AQ5616" s="261" t="e">
        <f t="shared" si="954"/>
        <v>#N/A</v>
      </c>
      <c r="BB5616">
        <f t="shared" si="957"/>
        <v>0</v>
      </c>
      <c r="BC5616">
        <f t="shared" si="955"/>
        <v>0</v>
      </c>
      <c r="BD5616" s="28">
        <f t="shared" si="956"/>
        <v>0</v>
      </c>
    </row>
    <row r="5617" spans="37:56" x14ac:dyDescent="0.25">
      <c r="AK5617">
        <v>0</v>
      </c>
      <c r="AL5617" t="e">
        <f t="shared" si="949"/>
        <v>#N/A</v>
      </c>
      <c r="AM5617" t="e">
        <f t="shared" si="950"/>
        <v>#N/A</v>
      </c>
      <c r="AN5617" t="e">
        <f t="shared" si="951"/>
        <v>#N/A</v>
      </c>
      <c r="AO5617" s="261" t="e">
        <f t="shared" si="952"/>
        <v>#N/A</v>
      </c>
      <c r="AP5617" s="261" t="e">
        <f t="shared" si="953"/>
        <v>#N/A</v>
      </c>
      <c r="AQ5617" s="261" t="e">
        <f t="shared" si="954"/>
        <v>#N/A</v>
      </c>
      <c r="BB5617">
        <f t="shared" si="957"/>
        <v>0</v>
      </c>
      <c r="BC5617">
        <f t="shared" si="955"/>
        <v>0</v>
      </c>
      <c r="BD5617" s="28">
        <f t="shared" si="956"/>
        <v>0</v>
      </c>
    </row>
    <row r="5618" spans="37:56" x14ac:dyDescent="0.25">
      <c r="AK5618">
        <v>0</v>
      </c>
      <c r="AL5618" t="e">
        <f t="shared" si="949"/>
        <v>#N/A</v>
      </c>
      <c r="AM5618" t="e">
        <f t="shared" si="950"/>
        <v>#N/A</v>
      </c>
      <c r="AN5618" t="e">
        <f t="shared" si="951"/>
        <v>#N/A</v>
      </c>
      <c r="AO5618" s="261" t="e">
        <f t="shared" si="952"/>
        <v>#N/A</v>
      </c>
      <c r="AP5618" s="261" t="e">
        <f t="shared" si="953"/>
        <v>#N/A</v>
      </c>
      <c r="AQ5618" s="261" t="e">
        <f t="shared" si="954"/>
        <v>#N/A</v>
      </c>
      <c r="BB5618">
        <f t="shared" si="957"/>
        <v>0</v>
      </c>
      <c r="BC5618">
        <f t="shared" si="955"/>
        <v>0</v>
      </c>
      <c r="BD5618" s="28">
        <f t="shared" si="956"/>
        <v>0</v>
      </c>
    </row>
    <row r="5619" spans="37:56" x14ac:dyDescent="0.25">
      <c r="AK5619">
        <v>0</v>
      </c>
      <c r="AL5619" t="e">
        <f t="shared" si="949"/>
        <v>#N/A</v>
      </c>
      <c r="AM5619" t="e">
        <f t="shared" si="950"/>
        <v>#N/A</v>
      </c>
      <c r="AN5619" t="e">
        <f t="shared" si="951"/>
        <v>#N/A</v>
      </c>
      <c r="AO5619" s="261" t="e">
        <f t="shared" si="952"/>
        <v>#N/A</v>
      </c>
      <c r="AP5619" s="261" t="e">
        <f t="shared" si="953"/>
        <v>#N/A</v>
      </c>
      <c r="AQ5619" s="261" t="e">
        <f t="shared" si="954"/>
        <v>#N/A</v>
      </c>
      <c r="BB5619">
        <f t="shared" si="957"/>
        <v>0</v>
      </c>
      <c r="BC5619">
        <f t="shared" si="955"/>
        <v>0</v>
      </c>
      <c r="BD5619" s="28">
        <f t="shared" si="956"/>
        <v>0</v>
      </c>
    </row>
    <row r="5620" spans="37:56" x14ac:dyDescent="0.25">
      <c r="AK5620">
        <v>0</v>
      </c>
      <c r="AL5620" t="e">
        <f t="shared" si="949"/>
        <v>#N/A</v>
      </c>
      <c r="AM5620" t="e">
        <f t="shared" si="950"/>
        <v>#N/A</v>
      </c>
      <c r="AN5620" t="e">
        <f t="shared" si="951"/>
        <v>#N/A</v>
      </c>
      <c r="AO5620" s="261" t="e">
        <f t="shared" si="952"/>
        <v>#N/A</v>
      </c>
      <c r="AP5620" s="261" t="e">
        <f t="shared" si="953"/>
        <v>#N/A</v>
      </c>
      <c r="AQ5620" s="261" t="e">
        <f t="shared" si="954"/>
        <v>#N/A</v>
      </c>
      <c r="BB5620">
        <f t="shared" si="957"/>
        <v>0</v>
      </c>
      <c r="BC5620">
        <f t="shared" si="955"/>
        <v>0</v>
      </c>
      <c r="BD5620" s="28">
        <f t="shared" si="956"/>
        <v>0</v>
      </c>
    </row>
    <row r="5621" spans="37:56" x14ac:dyDescent="0.25">
      <c r="AK5621">
        <v>0</v>
      </c>
      <c r="AL5621" t="e">
        <f t="shared" si="949"/>
        <v>#N/A</v>
      </c>
      <c r="AM5621" t="e">
        <f t="shared" si="950"/>
        <v>#N/A</v>
      </c>
      <c r="AN5621" t="e">
        <f t="shared" si="951"/>
        <v>#N/A</v>
      </c>
      <c r="AO5621" s="261" t="e">
        <f t="shared" si="952"/>
        <v>#N/A</v>
      </c>
      <c r="AP5621" s="261" t="e">
        <f t="shared" si="953"/>
        <v>#N/A</v>
      </c>
      <c r="AQ5621" s="261" t="e">
        <f t="shared" si="954"/>
        <v>#N/A</v>
      </c>
      <c r="BB5621">
        <f t="shared" si="957"/>
        <v>0</v>
      </c>
      <c r="BC5621">
        <f t="shared" si="955"/>
        <v>0</v>
      </c>
      <c r="BD5621" s="28">
        <f t="shared" si="956"/>
        <v>0</v>
      </c>
    </row>
    <row r="5622" spans="37:56" x14ac:dyDescent="0.25">
      <c r="AK5622">
        <v>0</v>
      </c>
      <c r="AL5622" t="e">
        <f t="shared" si="949"/>
        <v>#N/A</v>
      </c>
      <c r="AM5622" t="e">
        <f t="shared" si="950"/>
        <v>#N/A</v>
      </c>
      <c r="AN5622" t="e">
        <f t="shared" si="951"/>
        <v>#N/A</v>
      </c>
      <c r="AO5622" s="261" t="e">
        <f t="shared" si="952"/>
        <v>#N/A</v>
      </c>
      <c r="AP5622" s="261" t="e">
        <f t="shared" si="953"/>
        <v>#N/A</v>
      </c>
      <c r="AQ5622" s="261" t="e">
        <f t="shared" si="954"/>
        <v>#N/A</v>
      </c>
      <c r="BB5622">
        <f t="shared" si="957"/>
        <v>0</v>
      </c>
      <c r="BC5622">
        <f t="shared" si="955"/>
        <v>0</v>
      </c>
      <c r="BD5622" s="28">
        <f t="shared" si="956"/>
        <v>0</v>
      </c>
    </row>
    <row r="5623" spans="37:56" x14ac:dyDescent="0.25">
      <c r="AK5623">
        <v>0</v>
      </c>
      <c r="AL5623" t="e">
        <f t="shared" si="949"/>
        <v>#N/A</v>
      </c>
      <c r="AM5623" t="e">
        <f t="shared" si="950"/>
        <v>#N/A</v>
      </c>
      <c r="AN5623" t="e">
        <f t="shared" si="951"/>
        <v>#N/A</v>
      </c>
      <c r="AO5623" s="261" t="e">
        <f t="shared" si="952"/>
        <v>#N/A</v>
      </c>
      <c r="AP5623" s="261" t="e">
        <f t="shared" si="953"/>
        <v>#N/A</v>
      </c>
      <c r="AQ5623" s="261" t="e">
        <f t="shared" si="954"/>
        <v>#N/A</v>
      </c>
      <c r="BB5623">
        <f t="shared" si="957"/>
        <v>0</v>
      </c>
      <c r="BC5623">
        <f t="shared" si="955"/>
        <v>0</v>
      </c>
      <c r="BD5623" s="28">
        <f t="shared" si="956"/>
        <v>0</v>
      </c>
    </row>
    <row r="5624" spans="37:56" x14ac:dyDescent="0.25">
      <c r="AK5624">
        <v>0</v>
      </c>
      <c r="AL5624" t="e">
        <f t="shared" si="949"/>
        <v>#N/A</v>
      </c>
      <c r="AM5624" t="e">
        <f t="shared" si="950"/>
        <v>#N/A</v>
      </c>
      <c r="AN5624" t="e">
        <f t="shared" si="951"/>
        <v>#N/A</v>
      </c>
      <c r="AO5624" s="261" t="e">
        <f t="shared" si="952"/>
        <v>#N/A</v>
      </c>
      <c r="AP5624" s="261" t="e">
        <f t="shared" si="953"/>
        <v>#N/A</v>
      </c>
      <c r="AQ5624" s="261" t="e">
        <f t="shared" si="954"/>
        <v>#N/A</v>
      </c>
      <c r="BB5624">
        <f t="shared" si="957"/>
        <v>0</v>
      </c>
      <c r="BC5624">
        <f t="shared" si="955"/>
        <v>0</v>
      </c>
      <c r="BD5624" s="28">
        <f t="shared" si="956"/>
        <v>0</v>
      </c>
    </row>
    <row r="5625" spans="37:56" x14ac:dyDescent="0.25">
      <c r="AK5625">
        <v>0</v>
      </c>
      <c r="AL5625" t="e">
        <f t="shared" si="949"/>
        <v>#N/A</v>
      </c>
      <c r="AM5625" t="e">
        <f t="shared" si="950"/>
        <v>#N/A</v>
      </c>
      <c r="AN5625" t="e">
        <f t="shared" si="951"/>
        <v>#N/A</v>
      </c>
      <c r="AO5625" s="261" t="e">
        <f t="shared" si="952"/>
        <v>#N/A</v>
      </c>
      <c r="AP5625" s="261" t="e">
        <f t="shared" si="953"/>
        <v>#N/A</v>
      </c>
      <c r="AQ5625" s="261" t="e">
        <f t="shared" si="954"/>
        <v>#N/A</v>
      </c>
      <c r="BB5625">
        <f t="shared" si="957"/>
        <v>0</v>
      </c>
      <c r="BC5625">
        <f t="shared" si="955"/>
        <v>0</v>
      </c>
      <c r="BD5625" s="28">
        <f t="shared" si="956"/>
        <v>0</v>
      </c>
    </row>
    <row r="5626" spans="37:56" x14ac:dyDescent="0.25">
      <c r="AK5626">
        <v>0</v>
      </c>
      <c r="AL5626" t="e">
        <f t="shared" si="949"/>
        <v>#N/A</v>
      </c>
      <c r="AM5626" t="e">
        <f t="shared" si="950"/>
        <v>#N/A</v>
      </c>
      <c r="AN5626" t="e">
        <f t="shared" si="951"/>
        <v>#N/A</v>
      </c>
      <c r="AO5626" s="261" t="e">
        <f t="shared" si="952"/>
        <v>#N/A</v>
      </c>
      <c r="AP5626" s="261" t="e">
        <f t="shared" si="953"/>
        <v>#N/A</v>
      </c>
      <c r="AQ5626" s="261" t="e">
        <f t="shared" si="954"/>
        <v>#N/A</v>
      </c>
      <c r="BB5626">
        <f t="shared" si="957"/>
        <v>0</v>
      </c>
      <c r="BC5626">
        <f t="shared" si="955"/>
        <v>0</v>
      </c>
      <c r="BD5626" s="28">
        <f t="shared" si="956"/>
        <v>0</v>
      </c>
    </row>
    <row r="5627" spans="37:56" x14ac:dyDescent="0.25">
      <c r="AK5627">
        <v>0</v>
      </c>
      <c r="AL5627" t="e">
        <f t="shared" si="949"/>
        <v>#N/A</v>
      </c>
      <c r="AM5627" t="e">
        <f t="shared" si="950"/>
        <v>#N/A</v>
      </c>
      <c r="AN5627" t="e">
        <f t="shared" si="951"/>
        <v>#N/A</v>
      </c>
      <c r="AO5627" s="261" t="e">
        <f t="shared" si="952"/>
        <v>#N/A</v>
      </c>
      <c r="AP5627" s="261" t="e">
        <f t="shared" si="953"/>
        <v>#N/A</v>
      </c>
      <c r="AQ5627" s="261" t="e">
        <f t="shared" si="954"/>
        <v>#N/A</v>
      </c>
      <c r="BB5627">
        <f t="shared" si="957"/>
        <v>0</v>
      </c>
      <c r="BC5627">
        <f t="shared" si="955"/>
        <v>0</v>
      </c>
      <c r="BD5627" s="28">
        <f t="shared" si="956"/>
        <v>0</v>
      </c>
    </row>
    <row r="5628" spans="37:56" x14ac:dyDescent="0.25">
      <c r="AK5628">
        <v>0</v>
      </c>
      <c r="AL5628" t="e">
        <f t="shared" si="949"/>
        <v>#N/A</v>
      </c>
      <c r="AM5628" t="e">
        <f t="shared" si="950"/>
        <v>#N/A</v>
      </c>
      <c r="AN5628" t="e">
        <f t="shared" si="951"/>
        <v>#N/A</v>
      </c>
      <c r="AO5628" s="261" t="e">
        <f t="shared" si="952"/>
        <v>#N/A</v>
      </c>
      <c r="AP5628" s="261" t="e">
        <f t="shared" si="953"/>
        <v>#N/A</v>
      </c>
      <c r="AQ5628" s="261" t="e">
        <f t="shared" si="954"/>
        <v>#N/A</v>
      </c>
      <c r="BB5628">
        <f t="shared" si="957"/>
        <v>0</v>
      </c>
      <c r="BC5628">
        <f t="shared" si="955"/>
        <v>0</v>
      </c>
      <c r="BD5628" s="28">
        <f t="shared" si="956"/>
        <v>0</v>
      </c>
    </row>
    <row r="5629" spans="37:56" x14ac:dyDescent="0.25">
      <c r="AK5629">
        <v>0</v>
      </c>
      <c r="AL5629" t="e">
        <f t="shared" si="949"/>
        <v>#N/A</v>
      </c>
      <c r="AM5629" t="e">
        <f t="shared" si="950"/>
        <v>#N/A</v>
      </c>
      <c r="AN5629" t="e">
        <f t="shared" si="951"/>
        <v>#N/A</v>
      </c>
      <c r="AO5629" s="261" t="e">
        <f t="shared" si="952"/>
        <v>#N/A</v>
      </c>
      <c r="AP5629" s="261" t="e">
        <f t="shared" si="953"/>
        <v>#N/A</v>
      </c>
      <c r="AQ5629" s="261" t="e">
        <f t="shared" si="954"/>
        <v>#N/A</v>
      </c>
      <c r="BB5629">
        <f t="shared" si="957"/>
        <v>0</v>
      </c>
      <c r="BC5629">
        <f t="shared" si="955"/>
        <v>0</v>
      </c>
      <c r="BD5629" s="28">
        <f t="shared" si="956"/>
        <v>0</v>
      </c>
    </row>
    <row r="5630" spans="37:56" x14ac:dyDescent="0.25">
      <c r="AK5630">
        <v>0</v>
      </c>
      <c r="AL5630" t="e">
        <f t="shared" si="949"/>
        <v>#N/A</v>
      </c>
      <c r="AM5630" t="e">
        <f t="shared" si="950"/>
        <v>#N/A</v>
      </c>
      <c r="AN5630" t="e">
        <f t="shared" si="951"/>
        <v>#N/A</v>
      </c>
      <c r="AO5630" s="261" t="e">
        <f t="shared" si="952"/>
        <v>#N/A</v>
      </c>
      <c r="AP5630" s="261" t="e">
        <f t="shared" si="953"/>
        <v>#N/A</v>
      </c>
      <c r="AQ5630" s="261" t="e">
        <f t="shared" si="954"/>
        <v>#N/A</v>
      </c>
      <c r="BB5630">
        <f t="shared" si="957"/>
        <v>0</v>
      </c>
      <c r="BC5630">
        <f t="shared" si="955"/>
        <v>0</v>
      </c>
      <c r="BD5630" s="28">
        <f t="shared" si="956"/>
        <v>0</v>
      </c>
    </row>
    <row r="5631" spans="37:56" x14ac:dyDescent="0.25">
      <c r="AK5631">
        <v>0</v>
      </c>
      <c r="AL5631" t="e">
        <f t="shared" si="949"/>
        <v>#N/A</v>
      </c>
      <c r="AM5631" t="e">
        <f t="shared" si="950"/>
        <v>#N/A</v>
      </c>
      <c r="AN5631" t="e">
        <f t="shared" si="951"/>
        <v>#N/A</v>
      </c>
      <c r="AO5631" s="261" t="e">
        <f t="shared" si="952"/>
        <v>#N/A</v>
      </c>
      <c r="AP5631" s="261" t="e">
        <f t="shared" si="953"/>
        <v>#N/A</v>
      </c>
      <c r="AQ5631" s="261" t="e">
        <f t="shared" si="954"/>
        <v>#N/A</v>
      </c>
      <c r="BB5631">
        <f t="shared" si="957"/>
        <v>0</v>
      </c>
      <c r="BC5631">
        <f t="shared" si="955"/>
        <v>0</v>
      </c>
      <c r="BD5631" s="28">
        <f t="shared" si="956"/>
        <v>0</v>
      </c>
    </row>
    <row r="5632" spans="37:56" x14ac:dyDescent="0.25">
      <c r="AK5632">
        <v>0</v>
      </c>
      <c r="AL5632" t="e">
        <f t="shared" si="949"/>
        <v>#N/A</v>
      </c>
      <c r="AM5632" t="e">
        <f t="shared" si="950"/>
        <v>#N/A</v>
      </c>
      <c r="AN5632" t="e">
        <f t="shared" si="951"/>
        <v>#N/A</v>
      </c>
      <c r="AO5632" s="261" t="e">
        <f t="shared" si="952"/>
        <v>#N/A</v>
      </c>
      <c r="AP5632" s="261" t="e">
        <f t="shared" si="953"/>
        <v>#N/A</v>
      </c>
      <c r="AQ5632" s="261" t="e">
        <f t="shared" si="954"/>
        <v>#N/A</v>
      </c>
      <c r="BB5632">
        <f t="shared" si="957"/>
        <v>0</v>
      </c>
      <c r="BC5632">
        <f t="shared" si="955"/>
        <v>0</v>
      </c>
      <c r="BD5632" s="28">
        <f t="shared" si="956"/>
        <v>0</v>
      </c>
    </row>
    <row r="5633" spans="37:56" x14ac:dyDescent="0.25">
      <c r="AK5633">
        <v>0</v>
      </c>
      <c r="AL5633" t="e">
        <f t="shared" si="949"/>
        <v>#N/A</v>
      </c>
      <c r="AM5633" t="e">
        <f t="shared" si="950"/>
        <v>#N/A</v>
      </c>
      <c r="AN5633" t="e">
        <f t="shared" si="951"/>
        <v>#N/A</v>
      </c>
      <c r="AO5633" s="261" t="e">
        <f t="shared" si="952"/>
        <v>#N/A</v>
      </c>
      <c r="AP5633" s="261" t="e">
        <f t="shared" si="953"/>
        <v>#N/A</v>
      </c>
      <c r="AQ5633" s="261" t="e">
        <f t="shared" si="954"/>
        <v>#N/A</v>
      </c>
      <c r="BB5633">
        <f t="shared" si="957"/>
        <v>0</v>
      </c>
      <c r="BC5633">
        <f t="shared" si="955"/>
        <v>0</v>
      </c>
      <c r="BD5633" s="28">
        <f t="shared" si="956"/>
        <v>0</v>
      </c>
    </row>
    <row r="5634" spans="37:56" x14ac:dyDescent="0.25">
      <c r="AK5634">
        <v>0</v>
      </c>
      <c r="AL5634" t="e">
        <f t="shared" si="949"/>
        <v>#N/A</v>
      </c>
      <c r="AM5634" t="e">
        <f t="shared" si="950"/>
        <v>#N/A</v>
      </c>
      <c r="AN5634" t="e">
        <f t="shared" si="951"/>
        <v>#N/A</v>
      </c>
      <c r="AO5634" s="261" t="e">
        <f t="shared" si="952"/>
        <v>#N/A</v>
      </c>
      <c r="AP5634" s="261" t="e">
        <f t="shared" si="953"/>
        <v>#N/A</v>
      </c>
      <c r="AQ5634" s="261" t="e">
        <f t="shared" si="954"/>
        <v>#N/A</v>
      </c>
      <c r="BB5634">
        <f t="shared" si="957"/>
        <v>0</v>
      </c>
      <c r="BC5634">
        <f t="shared" si="955"/>
        <v>0</v>
      </c>
      <c r="BD5634" s="28">
        <f t="shared" si="956"/>
        <v>0</v>
      </c>
    </row>
    <row r="5635" spans="37:56" x14ac:dyDescent="0.25">
      <c r="AK5635">
        <v>0</v>
      </c>
      <c r="AL5635" t="e">
        <f t="shared" ref="AL5635:AL5698" si="958">_xlfn.XLOOKUP(AK5635,A:A,F:F)</f>
        <v>#N/A</v>
      </c>
      <c r="AM5635" t="e">
        <f t="shared" ref="AM5635:AM5698" si="959">_xlfn.XLOOKUP(AK5635,A:A,J:J)</f>
        <v>#N/A</v>
      </c>
      <c r="AN5635" t="e">
        <f t="shared" ref="AN5635:AN5698" si="960">_xlfn.XLOOKUP(AK5635,A:A,M:M)+_xlfn.XLOOKUP(AK5635,A:A,N:N)</f>
        <v>#N/A</v>
      </c>
      <c r="AO5635" s="261" t="e">
        <f t="shared" ref="AO5635:AO5698" si="961">_xlfn.XLOOKUP(AK5635,A:A,AG:AG)</f>
        <v>#N/A</v>
      </c>
      <c r="AP5635" s="261" t="e">
        <f t="shared" ref="AP5635:AP5698" si="962">_xlfn.XLOOKUP(AK5635,A:A,AD:AD)</f>
        <v>#N/A</v>
      </c>
      <c r="AQ5635" s="261" t="e">
        <f t="shared" ref="AQ5635:AQ5698" si="963">_xlfn.XLOOKUP(AK5635,A:A,AE:AE)</f>
        <v>#N/A</v>
      </c>
      <c r="BB5635">
        <f t="shared" si="957"/>
        <v>0</v>
      </c>
      <c r="BC5635">
        <f t="shared" ref="BC5635:BC5698" si="964">_xlfn.XLOOKUP(BA5635,A:A,J:J)</f>
        <v>0</v>
      </c>
      <c r="BD5635" s="28">
        <f t="shared" ref="BD5635:BD5698" si="965">_xlfn.XLOOKUP(BA5635,A:A,M:M)+_xlfn.XLOOKUP(BA5635,A:A,N:N)</f>
        <v>0</v>
      </c>
    </row>
    <row r="5636" spans="37:56" x14ac:dyDescent="0.25">
      <c r="AK5636">
        <v>0</v>
      </c>
      <c r="AL5636" t="e">
        <f t="shared" si="958"/>
        <v>#N/A</v>
      </c>
      <c r="AM5636" t="e">
        <f t="shared" si="959"/>
        <v>#N/A</v>
      </c>
      <c r="AN5636" t="e">
        <f t="shared" si="960"/>
        <v>#N/A</v>
      </c>
      <c r="AO5636" s="261" t="e">
        <f t="shared" si="961"/>
        <v>#N/A</v>
      </c>
      <c r="AP5636" s="261" t="e">
        <f t="shared" si="962"/>
        <v>#N/A</v>
      </c>
      <c r="AQ5636" s="261" t="e">
        <f t="shared" si="963"/>
        <v>#N/A</v>
      </c>
      <c r="BB5636">
        <f t="shared" si="957"/>
        <v>0</v>
      </c>
      <c r="BC5636">
        <f t="shared" si="964"/>
        <v>0</v>
      </c>
      <c r="BD5636" s="28">
        <f t="shared" si="965"/>
        <v>0</v>
      </c>
    </row>
    <row r="5637" spans="37:56" x14ac:dyDescent="0.25">
      <c r="AK5637">
        <v>0</v>
      </c>
      <c r="AL5637" t="e">
        <f t="shared" si="958"/>
        <v>#N/A</v>
      </c>
      <c r="AM5637" t="e">
        <f t="shared" si="959"/>
        <v>#N/A</v>
      </c>
      <c r="AN5637" t="e">
        <f t="shared" si="960"/>
        <v>#N/A</v>
      </c>
      <c r="AO5637" s="261" t="e">
        <f t="shared" si="961"/>
        <v>#N/A</v>
      </c>
      <c r="AP5637" s="261" t="e">
        <f t="shared" si="962"/>
        <v>#N/A</v>
      </c>
      <c r="AQ5637" s="261" t="e">
        <f t="shared" si="963"/>
        <v>#N/A</v>
      </c>
      <c r="BB5637">
        <f t="shared" si="957"/>
        <v>0</v>
      </c>
      <c r="BC5637">
        <f t="shared" si="964"/>
        <v>0</v>
      </c>
      <c r="BD5637" s="28">
        <f t="shared" si="965"/>
        <v>0</v>
      </c>
    </row>
    <row r="5638" spans="37:56" x14ac:dyDescent="0.25">
      <c r="AK5638">
        <v>0</v>
      </c>
      <c r="AL5638" t="e">
        <f t="shared" si="958"/>
        <v>#N/A</v>
      </c>
      <c r="AM5638" t="e">
        <f t="shared" si="959"/>
        <v>#N/A</v>
      </c>
      <c r="AN5638" t="e">
        <f t="shared" si="960"/>
        <v>#N/A</v>
      </c>
      <c r="AO5638" s="261" t="e">
        <f t="shared" si="961"/>
        <v>#N/A</v>
      </c>
      <c r="AP5638" s="261" t="e">
        <f t="shared" si="962"/>
        <v>#N/A</v>
      </c>
      <c r="AQ5638" s="261" t="e">
        <f t="shared" si="963"/>
        <v>#N/A</v>
      </c>
      <c r="BB5638">
        <f t="shared" ref="BB5638:BB5701" si="966">_xlfn.XLOOKUP(BA5638,A:A,E:E)</f>
        <v>0</v>
      </c>
      <c r="BC5638">
        <f t="shared" si="964"/>
        <v>0</v>
      </c>
      <c r="BD5638" s="28">
        <f t="shared" si="965"/>
        <v>0</v>
      </c>
    </row>
    <row r="5639" spans="37:56" x14ac:dyDescent="0.25">
      <c r="AK5639">
        <v>0</v>
      </c>
      <c r="AL5639" t="e">
        <f t="shared" si="958"/>
        <v>#N/A</v>
      </c>
      <c r="AM5639" t="e">
        <f t="shared" si="959"/>
        <v>#N/A</v>
      </c>
      <c r="AN5639" t="e">
        <f t="shared" si="960"/>
        <v>#N/A</v>
      </c>
      <c r="AO5639" s="261" t="e">
        <f t="shared" si="961"/>
        <v>#N/A</v>
      </c>
      <c r="AP5639" s="261" t="e">
        <f t="shared" si="962"/>
        <v>#N/A</v>
      </c>
      <c r="AQ5639" s="261" t="e">
        <f t="shared" si="963"/>
        <v>#N/A</v>
      </c>
      <c r="BB5639">
        <f t="shared" si="966"/>
        <v>0</v>
      </c>
      <c r="BC5639">
        <f t="shared" si="964"/>
        <v>0</v>
      </c>
      <c r="BD5639" s="28">
        <f t="shared" si="965"/>
        <v>0</v>
      </c>
    </row>
    <row r="5640" spans="37:56" x14ac:dyDescent="0.25">
      <c r="AK5640">
        <v>0</v>
      </c>
      <c r="AL5640" t="e">
        <f t="shared" si="958"/>
        <v>#N/A</v>
      </c>
      <c r="AM5640" t="e">
        <f t="shared" si="959"/>
        <v>#N/A</v>
      </c>
      <c r="AN5640" t="e">
        <f t="shared" si="960"/>
        <v>#N/A</v>
      </c>
      <c r="AO5640" s="261" t="e">
        <f t="shared" si="961"/>
        <v>#N/A</v>
      </c>
      <c r="AP5640" s="261" t="e">
        <f t="shared" si="962"/>
        <v>#N/A</v>
      </c>
      <c r="AQ5640" s="261" t="e">
        <f t="shared" si="963"/>
        <v>#N/A</v>
      </c>
      <c r="BB5640">
        <f t="shared" si="966"/>
        <v>0</v>
      </c>
      <c r="BC5640">
        <f t="shared" si="964"/>
        <v>0</v>
      </c>
      <c r="BD5640" s="28">
        <f t="shared" si="965"/>
        <v>0</v>
      </c>
    </row>
    <row r="5641" spans="37:56" x14ac:dyDescent="0.25">
      <c r="AK5641">
        <v>0</v>
      </c>
      <c r="AL5641" t="e">
        <f t="shared" si="958"/>
        <v>#N/A</v>
      </c>
      <c r="AM5641" t="e">
        <f t="shared" si="959"/>
        <v>#N/A</v>
      </c>
      <c r="AN5641" t="e">
        <f t="shared" si="960"/>
        <v>#N/A</v>
      </c>
      <c r="AO5641" s="261" t="e">
        <f t="shared" si="961"/>
        <v>#N/A</v>
      </c>
      <c r="AP5641" s="261" t="e">
        <f t="shared" si="962"/>
        <v>#N/A</v>
      </c>
      <c r="AQ5641" s="261" t="e">
        <f t="shared" si="963"/>
        <v>#N/A</v>
      </c>
      <c r="BB5641">
        <f t="shared" si="966"/>
        <v>0</v>
      </c>
      <c r="BC5641">
        <f t="shared" si="964"/>
        <v>0</v>
      </c>
      <c r="BD5641" s="28">
        <f t="shared" si="965"/>
        <v>0</v>
      </c>
    </row>
    <row r="5642" spans="37:56" x14ac:dyDescent="0.25">
      <c r="AK5642">
        <v>0</v>
      </c>
      <c r="AL5642" t="e">
        <f t="shared" si="958"/>
        <v>#N/A</v>
      </c>
      <c r="AM5642" t="e">
        <f t="shared" si="959"/>
        <v>#N/A</v>
      </c>
      <c r="AN5642" t="e">
        <f t="shared" si="960"/>
        <v>#N/A</v>
      </c>
      <c r="AO5642" s="261" t="e">
        <f t="shared" si="961"/>
        <v>#N/A</v>
      </c>
      <c r="AP5642" s="261" t="e">
        <f t="shared" si="962"/>
        <v>#N/A</v>
      </c>
      <c r="AQ5642" s="261" t="e">
        <f t="shared" si="963"/>
        <v>#N/A</v>
      </c>
      <c r="BB5642">
        <f t="shared" si="966"/>
        <v>0</v>
      </c>
      <c r="BC5642">
        <f t="shared" si="964"/>
        <v>0</v>
      </c>
      <c r="BD5642" s="28">
        <f t="shared" si="965"/>
        <v>0</v>
      </c>
    </row>
    <row r="5643" spans="37:56" x14ac:dyDescent="0.25">
      <c r="AK5643">
        <v>0</v>
      </c>
      <c r="AL5643" t="e">
        <f t="shared" si="958"/>
        <v>#N/A</v>
      </c>
      <c r="AM5643" t="e">
        <f t="shared" si="959"/>
        <v>#N/A</v>
      </c>
      <c r="AN5643" t="e">
        <f t="shared" si="960"/>
        <v>#N/A</v>
      </c>
      <c r="AO5643" s="261" t="e">
        <f t="shared" si="961"/>
        <v>#N/A</v>
      </c>
      <c r="AP5643" s="261" t="e">
        <f t="shared" si="962"/>
        <v>#N/A</v>
      </c>
      <c r="AQ5643" s="261" t="e">
        <f t="shared" si="963"/>
        <v>#N/A</v>
      </c>
      <c r="BB5643">
        <f t="shared" si="966"/>
        <v>0</v>
      </c>
      <c r="BC5643">
        <f t="shared" si="964"/>
        <v>0</v>
      </c>
      <c r="BD5643" s="28">
        <f t="shared" si="965"/>
        <v>0</v>
      </c>
    </row>
    <row r="5644" spans="37:56" x14ac:dyDescent="0.25">
      <c r="AK5644">
        <v>0</v>
      </c>
      <c r="AL5644" t="e">
        <f t="shared" si="958"/>
        <v>#N/A</v>
      </c>
      <c r="AM5644" t="e">
        <f t="shared" si="959"/>
        <v>#N/A</v>
      </c>
      <c r="AN5644" t="e">
        <f t="shared" si="960"/>
        <v>#N/A</v>
      </c>
      <c r="AO5644" s="261" t="e">
        <f t="shared" si="961"/>
        <v>#N/A</v>
      </c>
      <c r="AP5644" s="261" t="e">
        <f t="shared" si="962"/>
        <v>#N/A</v>
      </c>
      <c r="AQ5644" s="261" t="e">
        <f t="shared" si="963"/>
        <v>#N/A</v>
      </c>
      <c r="BB5644">
        <f t="shared" si="966"/>
        <v>0</v>
      </c>
      <c r="BC5644">
        <f t="shared" si="964"/>
        <v>0</v>
      </c>
      <c r="BD5644" s="28">
        <f t="shared" si="965"/>
        <v>0</v>
      </c>
    </row>
    <row r="5645" spans="37:56" x14ac:dyDescent="0.25">
      <c r="AK5645">
        <v>0</v>
      </c>
      <c r="AL5645" t="e">
        <f t="shared" si="958"/>
        <v>#N/A</v>
      </c>
      <c r="AM5645" t="e">
        <f t="shared" si="959"/>
        <v>#N/A</v>
      </c>
      <c r="AN5645" t="e">
        <f t="shared" si="960"/>
        <v>#N/A</v>
      </c>
      <c r="AO5645" s="261" t="e">
        <f t="shared" si="961"/>
        <v>#N/A</v>
      </c>
      <c r="AP5645" s="261" t="e">
        <f t="shared" si="962"/>
        <v>#N/A</v>
      </c>
      <c r="AQ5645" s="261" t="e">
        <f t="shared" si="963"/>
        <v>#N/A</v>
      </c>
      <c r="BB5645">
        <f t="shared" si="966"/>
        <v>0</v>
      </c>
      <c r="BC5645">
        <f t="shared" si="964"/>
        <v>0</v>
      </c>
      <c r="BD5645" s="28">
        <f t="shared" si="965"/>
        <v>0</v>
      </c>
    </row>
    <row r="5646" spans="37:56" x14ac:dyDescent="0.25">
      <c r="AK5646">
        <v>0</v>
      </c>
      <c r="AL5646" t="e">
        <f t="shared" si="958"/>
        <v>#N/A</v>
      </c>
      <c r="AM5646" t="e">
        <f t="shared" si="959"/>
        <v>#N/A</v>
      </c>
      <c r="AN5646" t="e">
        <f t="shared" si="960"/>
        <v>#N/A</v>
      </c>
      <c r="AO5646" s="261" t="e">
        <f t="shared" si="961"/>
        <v>#N/A</v>
      </c>
      <c r="AP5646" s="261" t="e">
        <f t="shared" si="962"/>
        <v>#N/A</v>
      </c>
      <c r="AQ5646" s="261" t="e">
        <f t="shared" si="963"/>
        <v>#N/A</v>
      </c>
      <c r="BB5646">
        <f t="shared" si="966"/>
        <v>0</v>
      </c>
      <c r="BC5646">
        <f t="shared" si="964"/>
        <v>0</v>
      </c>
      <c r="BD5646" s="28">
        <f t="shared" si="965"/>
        <v>0</v>
      </c>
    </row>
    <row r="5647" spans="37:56" x14ac:dyDescent="0.25">
      <c r="AK5647">
        <v>0</v>
      </c>
      <c r="AL5647" t="e">
        <f t="shared" si="958"/>
        <v>#N/A</v>
      </c>
      <c r="AM5647" t="e">
        <f t="shared" si="959"/>
        <v>#N/A</v>
      </c>
      <c r="AN5647" t="e">
        <f t="shared" si="960"/>
        <v>#N/A</v>
      </c>
      <c r="AO5647" s="261" t="e">
        <f t="shared" si="961"/>
        <v>#N/A</v>
      </c>
      <c r="AP5647" s="261" t="e">
        <f t="shared" si="962"/>
        <v>#N/A</v>
      </c>
      <c r="AQ5647" s="261" t="e">
        <f t="shared" si="963"/>
        <v>#N/A</v>
      </c>
      <c r="BB5647">
        <f t="shared" si="966"/>
        <v>0</v>
      </c>
      <c r="BC5647">
        <f t="shared" si="964"/>
        <v>0</v>
      </c>
      <c r="BD5647" s="28">
        <f t="shared" si="965"/>
        <v>0</v>
      </c>
    </row>
    <row r="5648" spans="37:56" x14ac:dyDescent="0.25">
      <c r="AK5648">
        <v>0</v>
      </c>
      <c r="AL5648" t="e">
        <f t="shared" si="958"/>
        <v>#N/A</v>
      </c>
      <c r="AM5648" t="e">
        <f t="shared" si="959"/>
        <v>#N/A</v>
      </c>
      <c r="AN5648" t="e">
        <f t="shared" si="960"/>
        <v>#N/A</v>
      </c>
      <c r="AO5648" s="261" t="e">
        <f t="shared" si="961"/>
        <v>#N/A</v>
      </c>
      <c r="AP5648" s="261" t="e">
        <f t="shared" si="962"/>
        <v>#N/A</v>
      </c>
      <c r="AQ5648" s="261" t="e">
        <f t="shared" si="963"/>
        <v>#N/A</v>
      </c>
      <c r="BB5648">
        <f t="shared" si="966"/>
        <v>0</v>
      </c>
      <c r="BC5648">
        <f t="shared" si="964"/>
        <v>0</v>
      </c>
      <c r="BD5648" s="28">
        <f t="shared" si="965"/>
        <v>0</v>
      </c>
    </row>
    <row r="5649" spans="37:56" x14ac:dyDescent="0.25">
      <c r="AK5649">
        <v>0</v>
      </c>
      <c r="AL5649" t="e">
        <f t="shared" si="958"/>
        <v>#N/A</v>
      </c>
      <c r="AM5649" t="e">
        <f t="shared" si="959"/>
        <v>#N/A</v>
      </c>
      <c r="AN5649" t="e">
        <f t="shared" si="960"/>
        <v>#N/A</v>
      </c>
      <c r="AO5649" s="261" t="e">
        <f t="shared" si="961"/>
        <v>#N/A</v>
      </c>
      <c r="AP5649" s="261" t="e">
        <f t="shared" si="962"/>
        <v>#N/A</v>
      </c>
      <c r="AQ5649" s="261" t="e">
        <f t="shared" si="963"/>
        <v>#N/A</v>
      </c>
      <c r="BB5649">
        <f t="shared" si="966"/>
        <v>0</v>
      </c>
      <c r="BC5649">
        <f t="shared" si="964"/>
        <v>0</v>
      </c>
      <c r="BD5649" s="28">
        <f t="shared" si="965"/>
        <v>0</v>
      </c>
    </row>
    <row r="5650" spans="37:56" x14ac:dyDescent="0.25">
      <c r="AK5650">
        <v>0</v>
      </c>
      <c r="AL5650" t="e">
        <f t="shared" si="958"/>
        <v>#N/A</v>
      </c>
      <c r="AM5650" t="e">
        <f t="shared" si="959"/>
        <v>#N/A</v>
      </c>
      <c r="AN5650" t="e">
        <f t="shared" si="960"/>
        <v>#N/A</v>
      </c>
      <c r="AO5650" s="261" t="e">
        <f t="shared" si="961"/>
        <v>#N/A</v>
      </c>
      <c r="AP5650" s="261" t="e">
        <f t="shared" si="962"/>
        <v>#N/A</v>
      </c>
      <c r="AQ5650" s="261" t="e">
        <f t="shared" si="963"/>
        <v>#N/A</v>
      </c>
      <c r="BB5650">
        <f t="shared" si="966"/>
        <v>0</v>
      </c>
      <c r="BC5650">
        <f t="shared" si="964"/>
        <v>0</v>
      </c>
      <c r="BD5650" s="28">
        <f t="shared" si="965"/>
        <v>0</v>
      </c>
    </row>
    <row r="5651" spans="37:56" x14ac:dyDescent="0.25">
      <c r="AK5651">
        <v>0</v>
      </c>
      <c r="AL5651" t="e">
        <f t="shared" si="958"/>
        <v>#N/A</v>
      </c>
      <c r="AM5651" t="e">
        <f t="shared" si="959"/>
        <v>#N/A</v>
      </c>
      <c r="AN5651" t="e">
        <f t="shared" si="960"/>
        <v>#N/A</v>
      </c>
      <c r="AO5651" s="261" t="e">
        <f t="shared" si="961"/>
        <v>#N/A</v>
      </c>
      <c r="AP5651" s="261" t="e">
        <f t="shared" si="962"/>
        <v>#N/A</v>
      </c>
      <c r="AQ5651" s="261" t="e">
        <f t="shared" si="963"/>
        <v>#N/A</v>
      </c>
      <c r="BB5651">
        <f t="shared" si="966"/>
        <v>0</v>
      </c>
      <c r="BC5651">
        <f t="shared" si="964"/>
        <v>0</v>
      </c>
      <c r="BD5651" s="28">
        <f t="shared" si="965"/>
        <v>0</v>
      </c>
    </row>
    <row r="5652" spans="37:56" x14ac:dyDescent="0.25">
      <c r="AK5652">
        <v>0</v>
      </c>
      <c r="AL5652" t="e">
        <f t="shared" si="958"/>
        <v>#N/A</v>
      </c>
      <c r="AM5652" t="e">
        <f t="shared" si="959"/>
        <v>#N/A</v>
      </c>
      <c r="AN5652" t="e">
        <f t="shared" si="960"/>
        <v>#N/A</v>
      </c>
      <c r="AO5652" s="261" t="e">
        <f t="shared" si="961"/>
        <v>#N/A</v>
      </c>
      <c r="AP5652" s="261" t="e">
        <f t="shared" si="962"/>
        <v>#N/A</v>
      </c>
      <c r="AQ5652" s="261" t="e">
        <f t="shared" si="963"/>
        <v>#N/A</v>
      </c>
      <c r="BB5652">
        <f t="shared" si="966"/>
        <v>0</v>
      </c>
      <c r="BC5652">
        <f t="shared" si="964"/>
        <v>0</v>
      </c>
      <c r="BD5652" s="28">
        <f t="shared" si="965"/>
        <v>0</v>
      </c>
    </row>
    <row r="5653" spans="37:56" x14ac:dyDescent="0.25">
      <c r="AK5653">
        <v>0</v>
      </c>
      <c r="AL5653" t="e">
        <f t="shared" si="958"/>
        <v>#N/A</v>
      </c>
      <c r="AM5653" t="e">
        <f t="shared" si="959"/>
        <v>#N/A</v>
      </c>
      <c r="AN5653" t="e">
        <f t="shared" si="960"/>
        <v>#N/A</v>
      </c>
      <c r="AO5653" s="261" t="e">
        <f t="shared" si="961"/>
        <v>#N/A</v>
      </c>
      <c r="AP5653" s="261" t="e">
        <f t="shared" si="962"/>
        <v>#N/A</v>
      </c>
      <c r="AQ5653" s="261" t="e">
        <f t="shared" si="963"/>
        <v>#N/A</v>
      </c>
      <c r="BB5653">
        <f t="shared" si="966"/>
        <v>0</v>
      </c>
      <c r="BC5653">
        <f t="shared" si="964"/>
        <v>0</v>
      </c>
      <c r="BD5653" s="28">
        <f t="shared" si="965"/>
        <v>0</v>
      </c>
    </row>
    <row r="5654" spans="37:56" x14ac:dyDescent="0.25">
      <c r="AK5654">
        <v>0</v>
      </c>
      <c r="AL5654" t="e">
        <f t="shared" si="958"/>
        <v>#N/A</v>
      </c>
      <c r="AM5654" t="e">
        <f t="shared" si="959"/>
        <v>#N/A</v>
      </c>
      <c r="AN5654" t="e">
        <f t="shared" si="960"/>
        <v>#N/A</v>
      </c>
      <c r="AO5654" s="261" t="e">
        <f t="shared" si="961"/>
        <v>#N/A</v>
      </c>
      <c r="AP5654" s="261" t="e">
        <f t="shared" si="962"/>
        <v>#N/A</v>
      </c>
      <c r="AQ5654" s="261" t="e">
        <f t="shared" si="963"/>
        <v>#N/A</v>
      </c>
      <c r="BB5654">
        <f t="shared" si="966"/>
        <v>0</v>
      </c>
      <c r="BC5654">
        <f t="shared" si="964"/>
        <v>0</v>
      </c>
      <c r="BD5654" s="28">
        <f t="shared" si="965"/>
        <v>0</v>
      </c>
    </row>
    <row r="5655" spans="37:56" x14ac:dyDescent="0.25">
      <c r="AK5655">
        <v>0</v>
      </c>
      <c r="AL5655" t="e">
        <f t="shared" si="958"/>
        <v>#N/A</v>
      </c>
      <c r="AM5655" t="e">
        <f t="shared" si="959"/>
        <v>#N/A</v>
      </c>
      <c r="AN5655" t="e">
        <f t="shared" si="960"/>
        <v>#N/A</v>
      </c>
      <c r="AO5655" s="261" t="e">
        <f t="shared" si="961"/>
        <v>#N/A</v>
      </c>
      <c r="AP5655" s="261" t="e">
        <f t="shared" si="962"/>
        <v>#N/A</v>
      </c>
      <c r="AQ5655" s="261" t="e">
        <f t="shared" si="963"/>
        <v>#N/A</v>
      </c>
      <c r="BB5655">
        <f t="shared" si="966"/>
        <v>0</v>
      </c>
      <c r="BC5655">
        <f t="shared" si="964"/>
        <v>0</v>
      </c>
      <c r="BD5655" s="28">
        <f t="shared" si="965"/>
        <v>0</v>
      </c>
    </row>
    <row r="5656" spans="37:56" x14ac:dyDescent="0.25">
      <c r="AK5656">
        <v>0</v>
      </c>
      <c r="AL5656" t="e">
        <f t="shared" si="958"/>
        <v>#N/A</v>
      </c>
      <c r="AM5656" t="e">
        <f t="shared" si="959"/>
        <v>#N/A</v>
      </c>
      <c r="AN5656" t="e">
        <f t="shared" si="960"/>
        <v>#N/A</v>
      </c>
      <c r="AO5656" s="261" t="e">
        <f t="shared" si="961"/>
        <v>#N/A</v>
      </c>
      <c r="AP5656" s="261" t="e">
        <f t="shared" si="962"/>
        <v>#N/A</v>
      </c>
      <c r="AQ5656" s="261" t="e">
        <f t="shared" si="963"/>
        <v>#N/A</v>
      </c>
      <c r="BB5656">
        <f t="shared" si="966"/>
        <v>0</v>
      </c>
      <c r="BC5656">
        <f t="shared" si="964"/>
        <v>0</v>
      </c>
      <c r="BD5656" s="28">
        <f t="shared" si="965"/>
        <v>0</v>
      </c>
    </row>
    <row r="5657" spans="37:56" x14ac:dyDescent="0.25">
      <c r="AK5657">
        <v>0</v>
      </c>
      <c r="AL5657" t="e">
        <f t="shared" si="958"/>
        <v>#N/A</v>
      </c>
      <c r="AM5657" t="e">
        <f t="shared" si="959"/>
        <v>#N/A</v>
      </c>
      <c r="AN5657" t="e">
        <f t="shared" si="960"/>
        <v>#N/A</v>
      </c>
      <c r="AO5657" s="261" t="e">
        <f t="shared" si="961"/>
        <v>#N/A</v>
      </c>
      <c r="AP5657" s="261" t="e">
        <f t="shared" si="962"/>
        <v>#N/A</v>
      </c>
      <c r="AQ5657" s="261" t="e">
        <f t="shared" si="963"/>
        <v>#N/A</v>
      </c>
      <c r="BB5657">
        <f t="shared" si="966"/>
        <v>0</v>
      </c>
      <c r="BC5657">
        <f t="shared" si="964"/>
        <v>0</v>
      </c>
      <c r="BD5657" s="28">
        <f t="shared" si="965"/>
        <v>0</v>
      </c>
    </row>
    <row r="5658" spans="37:56" x14ac:dyDescent="0.25">
      <c r="AK5658">
        <v>0</v>
      </c>
      <c r="AL5658" t="e">
        <f t="shared" si="958"/>
        <v>#N/A</v>
      </c>
      <c r="AM5658" t="e">
        <f t="shared" si="959"/>
        <v>#N/A</v>
      </c>
      <c r="AN5658" t="e">
        <f t="shared" si="960"/>
        <v>#N/A</v>
      </c>
      <c r="AO5658" s="261" t="e">
        <f t="shared" si="961"/>
        <v>#N/A</v>
      </c>
      <c r="AP5658" s="261" t="e">
        <f t="shared" si="962"/>
        <v>#N/A</v>
      </c>
      <c r="AQ5658" s="261" t="e">
        <f t="shared" si="963"/>
        <v>#N/A</v>
      </c>
      <c r="BB5658">
        <f t="shared" si="966"/>
        <v>0</v>
      </c>
      <c r="BC5658">
        <f t="shared" si="964"/>
        <v>0</v>
      </c>
      <c r="BD5658" s="28">
        <f t="shared" si="965"/>
        <v>0</v>
      </c>
    </row>
    <row r="5659" spans="37:56" x14ac:dyDescent="0.25">
      <c r="AK5659">
        <v>0</v>
      </c>
      <c r="AL5659" t="e">
        <f t="shared" si="958"/>
        <v>#N/A</v>
      </c>
      <c r="AM5659" t="e">
        <f t="shared" si="959"/>
        <v>#N/A</v>
      </c>
      <c r="AN5659" t="e">
        <f t="shared" si="960"/>
        <v>#N/A</v>
      </c>
      <c r="AO5659" s="261" t="e">
        <f t="shared" si="961"/>
        <v>#N/A</v>
      </c>
      <c r="AP5659" s="261" t="e">
        <f t="shared" si="962"/>
        <v>#N/A</v>
      </c>
      <c r="AQ5659" s="261" t="e">
        <f t="shared" si="963"/>
        <v>#N/A</v>
      </c>
      <c r="BB5659">
        <f t="shared" si="966"/>
        <v>0</v>
      </c>
      <c r="BC5659">
        <f t="shared" si="964"/>
        <v>0</v>
      </c>
      <c r="BD5659" s="28">
        <f t="shared" si="965"/>
        <v>0</v>
      </c>
    </row>
    <row r="5660" spans="37:56" x14ac:dyDescent="0.25">
      <c r="AK5660">
        <v>0</v>
      </c>
      <c r="AL5660" t="e">
        <f t="shared" si="958"/>
        <v>#N/A</v>
      </c>
      <c r="AM5660" t="e">
        <f t="shared" si="959"/>
        <v>#N/A</v>
      </c>
      <c r="AN5660" t="e">
        <f t="shared" si="960"/>
        <v>#N/A</v>
      </c>
      <c r="AO5660" s="261" t="e">
        <f t="shared" si="961"/>
        <v>#N/A</v>
      </c>
      <c r="AP5660" s="261" t="e">
        <f t="shared" si="962"/>
        <v>#N/A</v>
      </c>
      <c r="AQ5660" s="261" t="e">
        <f t="shared" si="963"/>
        <v>#N/A</v>
      </c>
      <c r="BB5660">
        <f t="shared" si="966"/>
        <v>0</v>
      </c>
      <c r="BC5660">
        <f t="shared" si="964"/>
        <v>0</v>
      </c>
      <c r="BD5660" s="28">
        <f t="shared" si="965"/>
        <v>0</v>
      </c>
    </row>
    <row r="5661" spans="37:56" x14ac:dyDescent="0.25">
      <c r="AK5661">
        <v>0</v>
      </c>
      <c r="AL5661" t="e">
        <f t="shared" si="958"/>
        <v>#N/A</v>
      </c>
      <c r="AM5661" t="e">
        <f t="shared" si="959"/>
        <v>#N/A</v>
      </c>
      <c r="AN5661" t="e">
        <f t="shared" si="960"/>
        <v>#N/A</v>
      </c>
      <c r="AO5661" s="261" t="e">
        <f t="shared" si="961"/>
        <v>#N/A</v>
      </c>
      <c r="AP5661" s="261" t="e">
        <f t="shared" si="962"/>
        <v>#N/A</v>
      </c>
      <c r="AQ5661" s="261" t="e">
        <f t="shared" si="963"/>
        <v>#N/A</v>
      </c>
      <c r="BB5661">
        <f t="shared" si="966"/>
        <v>0</v>
      </c>
      <c r="BC5661">
        <f t="shared" si="964"/>
        <v>0</v>
      </c>
      <c r="BD5661" s="28">
        <f t="shared" si="965"/>
        <v>0</v>
      </c>
    </row>
    <row r="5662" spans="37:56" x14ac:dyDescent="0.25">
      <c r="AK5662">
        <v>0</v>
      </c>
      <c r="AL5662" t="e">
        <f t="shared" si="958"/>
        <v>#N/A</v>
      </c>
      <c r="AM5662" t="e">
        <f t="shared" si="959"/>
        <v>#N/A</v>
      </c>
      <c r="AN5662" t="e">
        <f t="shared" si="960"/>
        <v>#N/A</v>
      </c>
      <c r="AO5662" s="261" t="e">
        <f t="shared" si="961"/>
        <v>#N/A</v>
      </c>
      <c r="AP5662" s="261" t="e">
        <f t="shared" si="962"/>
        <v>#N/A</v>
      </c>
      <c r="AQ5662" s="261" t="e">
        <f t="shared" si="963"/>
        <v>#N/A</v>
      </c>
      <c r="BB5662">
        <f t="shared" si="966"/>
        <v>0</v>
      </c>
      <c r="BC5662">
        <f t="shared" si="964"/>
        <v>0</v>
      </c>
      <c r="BD5662" s="28">
        <f t="shared" si="965"/>
        <v>0</v>
      </c>
    </row>
    <row r="5663" spans="37:56" x14ac:dyDescent="0.25">
      <c r="AK5663">
        <v>0</v>
      </c>
      <c r="AL5663" t="e">
        <f t="shared" si="958"/>
        <v>#N/A</v>
      </c>
      <c r="AM5663" t="e">
        <f t="shared" si="959"/>
        <v>#N/A</v>
      </c>
      <c r="AN5663" t="e">
        <f t="shared" si="960"/>
        <v>#N/A</v>
      </c>
      <c r="AO5663" s="261" t="e">
        <f t="shared" si="961"/>
        <v>#N/A</v>
      </c>
      <c r="AP5663" s="261" t="e">
        <f t="shared" si="962"/>
        <v>#N/A</v>
      </c>
      <c r="AQ5663" s="261" t="e">
        <f t="shared" si="963"/>
        <v>#N/A</v>
      </c>
      <c r="BB5663">
        <f t="shared" si="966"/>
        <v>0</v>
      </c>
      <c r="BC5663">
        <f t="shared" si="964"/>
        <v>0</v>
      </c>
      <c r="BD5663" s="28">
        <f t="shared" si="965"/>
        <v>0</v>
      </c>
    </row>
    <row r="5664" spans="37:56" x14ac:dyDescent="0.25">
      <c r="AK5664">
        <v>0</v>
      </c>
      <c r="AL5664" t="e">
        <f t="shared" si="958"/>
        <v>#N/A</v>
      </c>
      <c r="AM5664" t="e">
        <f t="shared" si="959"/>
        <v>#N/A</v>
      </c>
      <c r="AN5664" t="e">
        <f t="shared" si="960"/>
        <v>#N/A</v>
      </c>
      <c r="AO5664" s="261" t="e">
        <f t="shared" si="961"/>
        <v>#N/A</v>
      </c>
      <c r="AP5664" s="261" t="e">
        <f t="shared" si="962"/>
        <v>#N/A</v>
      </c>
      <c r="AQ5664" s="261" t="e">
        <f t="shared" si="963"/>
        <v>#N/A</v>
      </c>
      <c r="BB5664">
        <f t="shared" si="966"/>
        <v>0</v>
      </c>
      <c r="BC5664">
        <f t="shared" si="964"/>
        <v>0</v>
      </c>
      <c r="BD5664" s="28">
        <f t="shared" si="965"/>
        <v>0</v>
      </c>
    </row>
    <row r="5665" spans="37:56" x14ac:dyDescent="0.25">
      <c r="AK5665">
        <v>0</v>
      </c>
      <c r="AL5665" t="e">
        <f t="shared" si="958"/>
        <v>#N/A</v>
      </c>
      <c r="AM5665" t="e">
        <f t="shared" si="959"/>
        <v>#N/A</v>
      </c>
      <c r="AN5665" t="e">
        <f t="shared" si="960"/>
        <v>#N/A</v>
      </c>
      <c r="AO5665" s="261" t="e">
        <f t="shared" si="961"/>
        <v>#N/A</v>
      </c>
      <c r="AP5665" s="261" t="e">
        <f t="shared" si="962"/>
        <v>#N/A</v>
      </c>
      <c r="AQ5665" s="261" t="e">
        <f t="shared" si="963"/>
        <v>#N/A</v>
      </c>
      <c r="BB5665">
        <f t="shared" si="966"/>
        <v>0</v>
      </c>
      <c r="BC5665">
        <f t="shared" si="964"/>
        <v>0</v>
      </c>
      <c r="BD5665" s="28">
        <f t="shared" si="965"/>
        <v>0</v>
      </c>
    </row>
    <row r="5666" spans="37:56" x14ac:dyDescent="0.25">
      <c r="AK5666">
        <v>0</v>
      </c>
      <c r="AL5666" t="e">
        <f t="shared" si="958"/>
        <v>#N/A</v>
      </c>
      <c r="AM5666" t="e">
        <f t="shared" si="959"/>
        <v>#N/A</v>
      </c>
      <c r="AN5666" t="e">
        <f t="shared" si="960"/>
        <v>#N/A</v>
      </c>
      <c r="AO5666" s="261" t="e">
        <f t="shared" si="961"/>
        <v>#N/A</v>
      </c>
      <c r="AP5666" s="261" t="e">
        <f t="shared" si="962"/>
        <v>#N/A</v>
      </c>
      <c r="AQ5666" s="261" t="e">
        <f t="shared" si="963"/>
        <v>#N/A</v>
      </c>
      <c r="BB5666">
        <f t="shared" si="966"/>
        <v>0</v>
      </c>
      <c r="BC5666">
        <f t="shared" si="964"/>
        <v>0</v>
      </c>
      <c r="BD5666" s="28">
        <f t="shared" si="965"/>
        <v>0</v>
      </c>
    </row>
    <row r="5667" spans="37:56" x14ac:dyDescent="0.25">
      <c r="AK5667">
        <v>0</v>
      </c>
      <c r="AL5667" t="e">
        <f t="shared" si="958"/>
        <v>#N/A</v>
      </c>
      <c r="AM5667" t="e">
        <f t="shared" si="959"/>
        <v>#N/A</v>
      </c>
      <c r="AN5667" t="e">
        <f t="shared" si="960"/>
        <v>#N/A</v>
      </c>
      <c r="AO5667" s="261" t="e">
        <f t="shared" si="961"/>
        <v>#N/A</v>
      </c>
      <c r="AP5667" s="261" t="e">
        <f t="shared" si="962"/>
        <v>#N/A</v>
      </c>
      <c r="AQ5667" s="261" t="e">
        <f t="shared" si="963"/>
        <v>#N/A</v>
      </c>
      <c r="BB5667">
        <f t="shared" si="966"/>
        <v>0</v>
      </c>
      <c r="BC5667">
        <f t="shared" si="964"/>
        <v>0</v>
      </c>
      <c r="BD5667" s="28">
        <f t="shared" si="965"/>
        <v>0</v>
      </c>
    </row>
    <row r="5668" spans="37:56" x14ac:dyDescent="0.25">
      <c r="AK5668">
        <v>0</v>
      </c>
      <c r="AL5668" t="e">
        <f t="shared" si="958"/>
        <v>#N/A</v>
      </c>
      <c r="AM5668" t="e">
        <f t="shared" si="959"/>
        <v>#N/A</v>
      </c>
      <c r="AN5668" t="e">
        <f t="shared" si="960"/>
        <v>#N/A</v>
      </c>
      <c r="AO5668" s="261" t="e">
        <f t="shared" si="961"/>
        <v>#N/A</v>
      </c>
      <c r="AP5668" s="261" t="e">
        <f t="shared" si="962"/>
        <v>#N/A</v>
      </c>
      <c r="AQ5668" s="261" t="e">
        <f t="shared" si="963"/>
        <v>#N/A</v>
      </c>
      <c r="BB5668">
        <f t="shared" si="966"/>
        <v>0</v>
      </c>
      <c r="BC5668">
        <f t="shared" si="964"/>
        <v>0</v>
      </c>
      <c r="BD5668" s="28">
        <f t="shared" si="965"/>
        <v>0</v>
      </c>
    </row>
    <row r="5669" spans="37:56" x14ac:dyDescent="0.25">
      <c r="AK5669">
        <v>0</v>
      </c>
      <c r="AL5669" t="e">
        <f t="shared" si="958"/>
        <v>#N/A</v>
      </c>
      <c r="AM5669" t="e">
        <f t="shared" si="959"/>
        <v>#N/A</v>
      </c>
      <c r="AN5669" t="e">
        <f t="shared" si="960"/>
        <v>#N/A</v>
      </c>
      <c r="AO5669" s="261" t="e">
        <f t="shared" si="961"/>
        <v>#N/A</v>
      </c>
      <c r="AP5669" s="261" t="e">
        <f t="shared" si="962"/>
        <v>#N/A</v>
      </c>
      <c r="AQ5669" s="261" t="e">
        <f t="shared" si="963"/>
        <v>#N/A</v>
      </c>
      <c r="BB5669">
        <f t="shared" si="966"/>
        <v>0</v>
      </c>
      <c r="BC5669">
        <f t="shared" si="964"/>
        <v>0</v>
      </c>
      <c r="BD5669" s="28">
        <f t="shared" si="965"/>
        <v>0</v>
      </c>
    </row>
    <row r="5670" spans="37:56" x14ac:dyDescent="0.25">
      <c r="AK5670">
        <v>0</v>
      </c>
      <c r="AL5670" t="e">
        <f t="shared" si="958"/>
        <v>#N/A</v>
      </c>
      <c r="AM5670" t="e">
        <f t="shared" si="959"/>
        <v>#N/A</v>
      </c>
      <c r="AN5670" t="e">
        <f t="shared" si="960"/>
        <v>#N/A</v>
      </c>
      <c r="AO5670" s="261" t="e">
        <f t="shared" si="961"/>
        <v>#N/A</v>
      </c>
      <c r="AP5670" s="261" t="e">
        <f t="shared" si="962"/>
        <v>#N/A</v>
      </c>
      <c r="AQ5670" s="261" t="e">
        <f t="shared" si="963"/>
        <v>#N/A</v>
      </c>
      <c r="BB5670">
        <f t="shared" si="966"/>
        <v>0</v>
      </c>
      <c r="BC5670">
        <f t="shared" si="964"/>
        <v>0</v>
      </c>
      <c r="BD5670" s="28">
        <f t="shared" si="965"/>
        <v>0</v>
      </c>
    </row>
    <row r="5671" spans="37:56" x14ac:dyDescent="0.25">
      <c r="AK5671">
        <v>0</v>
      </c>
      <c r="AL5671" t="e">
        <f t="shared" si="958"/>
        <v>#N/A</v>
      </c>
      <c r="AM5671" t="e">
        <f t="shared" si="959"/>
        <v>#N/A</v>
      </c>
      <c r="AN5671" t="e">
        <f t="shared" si="960"/>
        <v>#N/A</v>
      </c>
      <c r="AO5671" s="261" t="e">
        <f t="shared" si="961"/>
        <v>#N/A</v>
      </c>
      <c r="AP5671" s="261" t="e">
        <f t="shared" si="962"/>
        <v>#N/A</v>
      </c>
      <c r="AQ5671" s="261" t="e">
        <f t="shared" si="963"/>
        <v>#N/A</v>
      </c>
      <c r="BB5671">
        <f t="shared" si="966"/>
        <v>0</v>
      </c>
      <c r="BC5671">
        <f t="shared" si="964"/>
        <v>0</v>
      </c>
      <c r="BD5671" s="28">
        <f t="shared" si="965"/>
        <v>0</v>
      </c>
    </row>
    <row r="5672" spans="37:56" x14ac:dyDescent="0.25">
      <c r="AK5672">
        <v>0</v>
      </c>
      <c r="AL5672" t="e">
        <f t="shared" si="958"/>
        <v>#N/A</v>
      </c>
      <c r="AM5672" t="e">
        <f t="shared" si="959"/>
        <v>#N/A</v>
      </c>
      <c r="AN5672" t="e">
        <f t="shared" si="960"/>
        <v>#N/A</v>
      </c>
      <c r="AO5672" s="261" t="e">
        <f t="shared" si="961"/>
        <v>#N/A</v>
      </c>
      <c r="AP5672" s="261" t="e">
        <f t="shared" si="962"/>
        <v>#N/A</v>
      </c>
      <c r="AQ5672" s="261" t="e">
        <f t="shared" si="963"/>
        <v>#N/A</v>
      </c>
      <c r="BB5672">
        <f t="shared" si="966"/>
        <v>0</v>
      </c>
      <c r="BC5672">
        <f t="shared" si="964"/>
        <v>0</v>
      </c>
      <c r="BD5672" s="28">
        <f t="shared" si="965"/>
        <v>0</v>
      </c>
    </row>
    <row r="5673" spans="37:56" x14ac:dyDescent="0.25">
      <c r="AK5673">
        <v>0</v>
      </c>
      <c r="AL5673" t="e">
        <f t="shared" si="958"/>
        <v>#N/A</v>
      </c>
      <c r="AM5673" t="e">
        <f t="shared" si="959"/>
        <v>#N/A</v>
      </c>
      <c r="AN5673" t="e">
        <f t="shared" si="960"/>
        <v>#N/A</v>
      </c>
      <c r="AO5673" s="261" t="e">
        <f t="shared" si="961"/>
        <v>#N/A</v>
      </c>
      <c r="AP5673" s="261" t="e">
        <f t="shared" si="962"/>
        <v>#N/A</v>
      </c>
      <c r="AQ5673" s="261" t="e">
        <f t="shared" si="963"/>
        <v>#N/A</v>
      </c>
      <c r="BB5673">
        <f t="shared" si="966"/>
        <v>0</v>
      </c>
      <c r="BC5673">
        <f t="shared" si="964"/>
        <v>0</v>
      </c>
      <c r="BD5673" s="28">
        <f t="shared" si="965"/>
        <v>0</v>
      </c>
    </row>
    <row r="5674" spans="37:56" x14ac:dyDescent="0.25">
      <c r="AK5674">
        <v>0</v>
      </c>
      <c r="AL5674" t="e">
        <f t="shared" si="958"/>
        <v>#N/A</v>
      </c>
      <c r="AM5674" t="e">
        <f t="shared" si="959"/>
        <v>#N/A</v>
      </c>
      <c r="AN5674" t="e">
        <f t="shared" si="960"/>
        <v>#N/A</v>
      </c>
      <c r="AO5674" s="261" t="e">
        <f t="shared" si="961"/>
        <v>#N/A</v>
      </c>
      <c r="AP5674" s="261" t="e">
        <f t="shared" si="962"/>
        <v>#N/A</v>
      </c>
      <c r="AQ5674" s="261" t="e">
        <f t="shared" si="963"/>
        <v>#N/A</v>
      </c>
      <c r="BB5674">
        <f t="shared" si="966"/>
        <v>0</v>
      </c>
      <c r="BC5674">
        <f t="shared" si="964"/>
        <v>0</v>
      </c>
      <c r="BD5674" s="28">
        <f t="shared" si="965"/>
        <v>0</v>
      </c>
    </row>
    <row r="5675" spans="37:56" x14ac:dyDescent="0.25">
      <c r="AK5675">
        <v>0</v>
      </c>
      <c r="AL5675" t="e">
        <f t="shared" si="958"/>
        <v>#N/A</v>
      </c>
      <c r="AM5675" t="e">
        <f t="shared" si="959"/>
        <v>#N/A</v>
      </c>
      <c r="AN5675" t="e">
        <f t="shared" si="960"/>
        <v>#N/A</v>
      </c>
      <c r="AO5675" s="261" t="e">
        <f t="shared" si="961"/>
        <v>#N/A</v>
      </c>
      <c r="AP5675" s="261" t="e">
        <f t="shared" si="962"/>
        <v>#N/A</v>
      </c>
      <c r="AQ5675" s="261" t="e">
        <f t="shared" si="963"/>
        <v>#N/A</v>
      </c>
      <c r="BB5675">
        <f t="shared" si="966"/>
        <v>0</v>
      </c>
      <c r="BC5675">
        <f t="shared" si="964"/>
        <v>0</v>
      </c>
      <c r="BD5675" s="28">
        <f t="shared" si="965"/>
        <v>0</v>
      </c>
    </row>
    <row r="5676" spans="37:56" x14ac:dyDescent="0.25">
      <c r="AK5676">
        <v>0</v>
      </c>
      <c r="AL5676" t="e">
        <f t="shared" si="958"/>
        <v>#N/A</v>
      </c>
      <c r="AM5676" t="e">
        <f t="shared" si="959"/>
        <v>#N/A</v>
      </c>
      <c r="AN5676" t="e">
        <f t="shared" si="960"/>
        <v>#N/A</v>
      </c>
      <c r="AO5676" s="261" t="e">
        <f t="shared" si="961"/>
        <v>#N/A</v>
      </c>
      <c r="AP5676" s="261" t="e">
        <f t="shared" si="962"/>
        <v>#N/A</v>
      </c>
      <c r="AQ5676" s="261" t="e">
        <f t="shared" si="963"/>
        <v>#N/A</v>
      </c>
      <c r="BB5676">
        <f t="shared" si="966"/>
        <v>0</v>
      </c>
      <c r="BC5676">
        <f t="shared" si="964"/>
        <v>0</v>
      </c>
      <c r="BD5676" s="28">
        <f t="shared" si="965"/>
        <v>0</v>
      </c>
    </row>
    <row r="5677" spans="37:56" x14ac:dyDescent="0.25">
      <c r="AK5677">
        <v>0</v>
      </c>
      <c r="AL5677" t="e">
        <f t="shared" si="958"/>
        <v>#N/A</v>
      </c>
      <c r="AM5677" t="e">
        <f t="shared" si="959"/>
        <v>#N/A</v>
      </c>
      <c r="AN5677" t="e">
        <f t="shared" si="960"/>
        <v>#N/A</v>
      </c>
      <c r="AO5677" s="261" t="e">
        <f t="shared" si="961"/>
        <v>#N/A</v>
      </c>
      <c r="AP5677" s="261" t="e">
        <f t="shared" si="962"/>
        <v>#N/A</v>
      </c>
      <c r="AQ5677" s="261" t="e">
        <f t="shared" si="963"/>
        <v>#N/A</v>
      </c>
      <c r="BB5677">
        <f t="shared" si="966"/>
        <v>0</v>
      </c>
      <c r="BC5677">
        <f t="shared" si="964"/>
        <v>0</v>
      </c>
      <c r="BD5677" s="28">
        <f t="shared" si="965"/>
        <v>0</v>
      </c>
    </row>
    <row r="5678" spans="37:56" x14ac:dyDescent="0.25">
      <c r="AK5678">
        <v>0</v>
      </c>
      <c r="AL5678" t="e">
        <f t="shared" si="958"/>
        <v>#N/A</v>
      </c>
      <c r="AM5678" t="e">
        <f t="shared" si="959"/>
        <v>#N/A</v>
      </c>
      <c r="AN5678" t="e">
        <f t="shared" si="960"/>
        <v>#N/A</v>
      </c>
      <c r="AO5678" s="261" t="e">
        <f t="shared" si="961"/>
        <v>#N/A</v>
      </c>
      <c r="AP5678" s="261" t="e">
        <f t="shared" si="962"/>
        <v>#N/A</v>
      </c>
      <c r="AQ5678" s="261" t="e">
        <f t="shared" si="963"/>
        <v>#N/A</v>
      </c>
      <c r="BB5678">
        <f t="shared" si="966"/>
        <v>0</v>
      </c>
      <c r="BC5678">
        <f t="shared" si="964"/>
        <v>0</v>
      </c>
      <c r="BD5678" s="28">
        <f t="shared" si="965"/>
        <v>0</v>
      </c>
    </row>
    <row r="5679" spans="37:56" x14ac:dyDescent="0.25">
      <c r="AK5679">
        <v>0</v>
      </c>
      <c r="AL5679" t="e">
        <f t="shared" si="958"/>
        <v>#N/A</v>
      </c>
      <c r="AM5679" t="e">
        <f t="shared" si="959"/>
        <v>#N/A</v>
      </c>
      <c r="AN5679" t="e">
        <f t="shared" si="960"/>
        <v>#N/A</v>
      </c>
      <c r="AO5679" s="261" t="e">
        <f t="shared" si="961"/>
        <v>#N/A</v>
      </c>
      <c r="AP5679" s="261" t="e">
        <f t="shared" si="962"/>
        <v>#N/A</v>
      </c>
      <c r="AQ5679" s="261" t="e">
        <f t="shared" si="963"/>
        <v>#N/A</v>
      </c>
      <c r="BB5679">
        <f t="shared" si="966"/>
        <v>0</v>
      </c>
      <c r="BC5679">
        <f t="shared" si="964"/>
        <v>0</v>
      </c>
      <c r="BD5679" s="28">
        <f t="shared" si="965"/>
        <v>0</v>
      </c>
    </row>
    <row r="5680" spans="37:56" x14ac:dyDescent="0.25">
      <c r="AK5680">
        <v>0</v>
      </c>
      <c r="AL5680" t="e">
        <f t="shared" si="958"/>
        <v>#N/A</v>
      </c>
      <c r="AM5680" t="e">
        <f t="shared" si="959"/>
        <v>#N/A</v>
      </c>
      <c r="AN5680" t="e">
        <f t="shared" si="960"/>
        <v>#N/A</v>
      </c>
      <c r="AO5680" s="261" t="e">
        <f t="shared" si="961"/>
        <v>#N/A</v>
      </c>
      <c r="AP5680" s="261" t="e">
        <f t="shared" si="962"/>
        <v>#N/A</v>
      </c>
      <c r="AQ5680" s="261" t="e">
        <f t="shared" si="963"/>
        <v>#N/A</v>
      </c>
      <c r="BB5680">
        <f t="shared" si="966"/>
        <v>0</v>
      </c>
      <c r="BC5680">
        <f t="shared" si="964"/>
        <v>0</v>
      </c>
      <c r="BD5680" s="28">
        <f t="shared" si="965"/>
        <v>0</v>
      </c>
    </row>
    <row r="5681" spans="37:56" x14ac:dyDescent="0.25">
      <c r="AK5681">
        <v>0</v>
      </c>
      <c r="AL5681" t="e">
        <f t="shared" si="958"/>
        <v>#N/A</v>
      </c>
      <c r="AM5681" t="e">
        <f t="shared" si="959"/>
        <v>#N/A</v>
      </c>
      <c r="AN5681" t="e">
        <f t="shared" si="960"/>
        <v>#N/A</v>
      </c>
      <c r="AO5681" s="261" t="e">
        <f t="shared" si="961"/>
        <v>#N/A</v>
      </c>
      <c r="AP5681" s="261" t="e">
        <f t="shared" si="962"/>
        <v>#N/A</v>
      </c>
      <c r="AQ5681" s="261" t="e">
        <f t="shared" si="963"/>
        <v>#N/A</v>
      </c>
      <c r="BB5681">
        <f t="shared" si="966"/>
        <v>0</v>
      </c>
      <c r="BC5681">
        <f t="shared" si="964"/>
        <v>0</v>
      </c>
      <c r="BD5681" s="28">
        <f t="shared" si="965"/>
        <v>0</v>
      </c>
    </row>
    <row r="5682" spans="37:56" x14ac:dyDescent="0.25">
      <c r="AK5682">
        <v>0</v>
      </c>
      <c r="AL5682" t="e">
        <f t="shared" si="958"/>
        <v>#N/A</v>
      </c>
      <c r="AM5682" t="e">
        <f t="shared" si="959"/>
        <v>#N/A</v>
      </c>
      <c r="AN5682" t="e">
        <f t="shared" si="960"/>
        <v>#N/A</v>
      </c>
      <c r="AO5682" s="261" t="e">
        <f t="shared" si="961"/>
        <v>#N/A</v>
      </c>
      <c r="AP5682" s="261" t="e">
        <f t="shared" si="962"/>
        <v>#N/A</v>
      </c>
      <c r="AQ5682" s="261" t="e">
        <f t="shared" si="963"/>
        <v>#N/A</v>
      </c>
      <c r="BB5682">
        <f t="shared" si="966"/>
        <v>0</v>
      </c>
      <c r="BC5682">
        <f t="shared" si="964"/>
        <v>0</v>
      </c>
      <c r="BD5682" s="28">
        <f t="shared" si="965"/>
        <v>0</v>
      </c>
    </row>
    <row r="5683" spans="37:56" x14ac:dyDescent="0.25">
      <c r="AK5683">
        <v>0</v>
      </c>
      <c r="AL5683" t="e">
        <f t="shared" si="958"/>
        <v>#N/A</v>
      </c>
      <c r="AM5683" t="e">
        <f t="shared" si="959"/>
        <v>#N/A</v>
      </c>
      <c r="AN5683" t="e">
        <f t="shared" si="960"/>
        <v>#N/A</v>
      </c>
      <c r="AO5683" s="261" t="e">
        <f t="shared" si="961"/>
        <v>#N/A</v>
      </c>
      <c r="AP5683" s="261" t="e">
        <f t="shared" si="962"/>
        <v>#N/A</v>
      </c>
      <c r="AQ5683" s="261" t="e">
        <f t="shared" si="963"/>
        <v>#N/A</v>
      </c>
      <c r="BB5683">
        <f t="shared" si="966"/>
        <v>0</v>
      </c>
      <c r="BC5683">
        <f t="shared" si="964"/>
        <v>0</v>
      </c>
      <c r="BD5683" s="28">
        <f t="shared" si="965"/>
        <v>0</v>
      </c>
    </row>
    <row r="5684" spans="37:56" x14ac:dyDescent="0.25">
      <c r="AK5684">
        <v>0</v>
      </c>
      <c r="AL5684" t="e">
        <f t="shared" si="958"/>
        <v>#N/A</v>
      </c>
      <c r="AM5684" t="e">
        <f t="shared" si="959"/>
        <v>#N/A</v>
      </c>
      <c r="AN5684" t="e">
        <f t="shared" si="960"/>
        <v>#N/A</v>
      </c>
      <c r="AO5684" s="261" t="e">
        <f t="shared" si="961"/>
        <v>#N/A</v>
      </c>
      <c r="AP5684" s="261" t="e">
        <f t="shared" si="962"/>
        <v>#N/A</v>
      </c>
      <c r="AQ5684" s="261" t="e">
        <f t="shared" si="963"/>
        <v>#N/A</v>
      </c>
      <c r="BB5684">
        <f t="shared" si="966"/>
        <v>0</v>
      </c>
      <c r="BC5684">
        <f t="shared" si="964"/>
        <v>0</v>
      </c>
      <c r="BD5684" s="28">
        <f t="shared" si="965"/>
        <v>0</v>
      </c>
    </row>
    <row r="5685" spans="37:56" x14ac:dyDescent="0.25">
      <c r="AK5685">
        <v>0</v>
      </c>
      <c r="AL5685" t="e">
        <f t="shared" si="958"/>
        <v>#N/A</v>
      </c>
      <c r="AM5685" t="e">
        <f t="shared" si="959"/>
        <v>#N/A</v>
      </c>
      <c r="AN5685" t="e">
        <f t="shared" si="960"/>
        <v>#N/A</v>
      </c>
      <c r="AO5685" s="261" t="e">
        <f t="shared" si="961"/>
        <v>#N/A</v>
      </c>
      <c r="AP5685" s="261" t="e">
        <f t="shared" si="962"/>
        <v>#N/A</v>
      </c>
      <c r="AQ5685" s="261" t="e">
        <f t="shared" si="963"/>
        <v>#N/A</v>
      </c>
      <c r="BB5685">
        <f t="shared" si="966"/>
        <v>0</v>
      </c>
      <c r="BC5685">
        <f t="shared" si="964"/>
        <v>0</v>
      </c>
      <c r="BD5685" s="28">
        <f t="shared" si="965"/>
        <v>0</v>
      </c>
    </row>
    <row r="5686" spans="37:56" x14ac:dyDescent="0.25">
      <c r="AK5686">
        <v>0</v>
      </c>
      <c r="AL5686" t="e">
        <f t="shared" si="958"/>
        <v>#N/A</v>
      </c>
      <c r="AM5686" t="e">
        <f t="shared" si="959"/>
        <v>#N/A</v>
      </c>
      <c r="AN5686" t="e">
        <f t="shared" si="960"/>
        <v>#N/A</v>
      </c>
      <c r="AO5686" s="261" t="e">
        <f t="shared" si="961"/>
        <v>#N/A</v>
      </c>
      <c r="AP5686" s="261" t="e">
        <f t="shared" si="962"/>
        <v>#N/A</v>
      </c>
      <c r="AQ5686" s="261" t="e">
        <f t="shared" si="963"/>
        <v>#N/A</v>
      </c>
      <c r="BB5686">
        <f t="shared" si="966"/>
        <v>0</v>
      </c>
      <c r="BC5686">
        <f t="shared" si="964"/>
        <v>0</v>
      </c>
      <c r="BD5686" s="28">
        <f t="shared" si="965"/>
        <v>0</v>
      </c>
    </row>
    <row r="5687" spans="37:56" x14ac:dyDescent="0.25">
      <c r="AK5687">
        <v>0</v>
      </c>
      <c r="AL5687" t="e">
        <f t="shared" si="958"/>
        <v>#N/A</v>
      </c>
      <c r="AM5687" t="e">
        <f t="shared" si="959"/>
        <v>#N/A</v>
      </c>
      <c r="AN5687" t="e">
        <f t="shared" si="960"/>
        <v>#N/A</v>
      </c>
      <c r="AO5687" s="261" t="e">
        <f t="shared" si="961"/>
        <v>#N/A</v>
      </c>
      <c r="AP5687" s="261" t="e">
        <f t="shared" si="962"/>
        <v>#N/A</v>
      </c>
      <c r="AQ5687" s="261" t="e">
        <f t="shared" si="963"/>
        <v>#N/A</v>
      </c>
      <c r="BB5687">
        <f t="shared" si="966"/>
        <v>0</v>
      </c>
      <c r="BC5687">
        <f t="shared" si="964"/>
        <v>0</v>
      </c>
      <c r="BD5687" s="28">
        <f t="shared" si="965"/>
        <v>0</v>
      </c>
    </row>
    <row r="5688" spans="37:56" x14ac:dyDescent="0.25">
      <c r="AK5688">
        <v>0</v>
      </c>
      <c r="AL5688" t="e">
        <f t="shared" si="958"/>
        <v>#N/A</v>
      </c>
      <c r="AM5688" t="e">
        <f t="shared" si="959"/>
        <v>#N/A</v>
      </c>
      <c r="AN5688" t="e">
        <f t="shared" si="960"/>
        <v>#N/A</v>
      </c>
      <c r="AO5688" s="261" t="e">
        <f t="shared" si="961"/>
        <v>#N/A</v>
      </c>
      <c r="AP5688" s="261" t="e">
        <f t="shared" si="962"/>
        <v>#N/A</v>
      </c>
      <c r="AQ5688" s="261" t="e">
        <f t="shared" si="963"/>
        <v>#N/A</v>
      </c>
      <c r="BB5688">
        <f t="shared" si="966"/>
        <v>0</v>
      </c>
      <c r="BC5688">
        <f t="shared" si="964"/>
        <v>0</v>
      </c>
      <c r="BD5688" s="28">
        <f t="shared" si="965"/>
        <v>0</v>
      </c>
    </row>
    <row r="5689" spans="37:56" x14ac:dyDescent="0.25">
      <c r="AK5689">
        <v>0</v>
      </c>
      <c r="AL5689" t="e">
        <f t="shared" si="958"/>
        <v>#N/A</v>
      </c>
      <c r="AM5689" t="e">
        <f t="shared" si="959"/>
        <v>#N/A</v>
      </c>
      <c r="AN5689" t="e">
        <f t="shared" si="960"/>
        <v>#N/A</v>
      </c>
      <c r="AO5689" s="261" t="e">
        <f t="shared" si="961"/>
        <v>#N/A</v>
      </c>
      <c r="AP5689" s="261" t="e">
        <f t="shared" si="962"/>
        <v>#N/A</v>
      </c>
      <c r="AQ5689" s="261" t="e">
        <f t="shared" si="963"/>
        <v>#N/A</v>
      </c>
      <c r="BB5689">
        <f t="shared" si="966"/>
        <v>0</v>
      </c>
      <c r="BC5689">
        <f t="shared" si="964"/>
        <v>0</v>
      </c>
      <c r="BD5689" s="28">
        <f t="shared" si="965"/>
        <v>0</v>
      </c>
    </row>
    <row r="5690" spans="37:56" x14ac:dyDescent="0.25">
      <c r="AK5690">
        <v>0</v>
      </c>
      <c r="AL5690" t="e">
        <f t="shared" si="958"/>
        <v>#N/A</v>
      </c>
      <c r="AM5690" t="e">
        <f t="shared" si="959"/>
        <v>#N/A</v>
      </c>
      <c r="AN5690" t="e">
        <f t="shared" si="960"/>
        <v>#N/A</v>
      </c>
      <c r="AO5690" s="261" t="e">
        <f t="shared" si="961"/>
        <v>#N/A</v>
      </c>
      <c r="AP5690" s="261" t="e">
        <f t="shared" si="962"/>
        <v>#N/A</v>
      </c>
      <c r="AQ5690" s="261" t="e">
        <f t="shared" si="963"/>
        <v>#N/A</v>
      </c>
      <c r="BB5690">
        <f t="shared" si="966"/>
        <v>0</v>
      </c>
      <c r="BC5690">
        <f t="shared" si="964"/>
        <v>0</v>
      </c>
      <c r="BD5690" s="28">
        <f t="shared" si="965"/>
        <v>0</v>
      </c>
    </row>
    <row r="5691" spans="37:56" x14ac:dyDescent="0.25">
      <c r="AK5691">
        <v>0</v>
      </c>
      <c r="AL5691" t="e">
        <f t="shared" si="958"/>
        <v>#N/A</v>
      </c>
      <c r="AM5691" t="e">
        <f t="shared" si="959"/>
        <v>#N/A</v>
      </c>
      <c r="AN5691" t="e">
        <f t="shared" si="960"/>
        <v>#N/A</v>
      </c>
      <c r="AO5691" s="261" t="e">
        <f t="shared" si="961"/>
        <v>#N/A</v>
      </c>
      <c r="AP5691" s="261" t="e">
        <f t="shared" si="962"/>
        <v>#N/A</v>
      </c>
      <c r="AQ5691" s="261" t="e">
        <f t="shared" si="963"/>
        <v>#N/A</v>
      </c>
      <c r="BB5691">
        <f t="shared" si="966"/>
        <v>0</v>
      </c>
      <c r="BC5691">
        <f t="shared" si="964"/>
        <v>0</v>
      </c>
      <c r="BD5691" s="28">
        <f t="shared" si="965"/>
        <v>0</v>
      </c>
    </row>
    <row r="5692" spans="37:56" x14ac:dyDescent="0.25">
      <c r="AK5692">
        <v>0</v>
      </c>
      <c r="AL5692" t="e">
        <f t="shared" si="958"/>
        <v>#N/A</v>
      </c>
      <c r="AM5692" t="e">
        <f t="shared" si="959"/>
        <v>#N/A</v>
      </c>
      <c r="AN5692" t="e">
        <f t="shared" si="960"/>
        <v>#N/A</v>
      </c>
      <c r="AO5692" s="261" t="e">
        <f t="shared" si="961"/>
        <v>#N/A</v>
      </c>
      <c r="AP5692" s="261" t="e">
        <f t="shared" si="962"/>
        <v>#N/A</v>
      </c>
      <c r="AQ5692" s="261" t="e">
        <f t="shared" si="963"/>
        <v>#N/A</v>
      </c>
      <c r="BB5692">
        <f t="shared" si="966"/>
        <v>0</v>
      </c>
      <c r="BC5692">
        <f t="shared" si="964"/>
        <v>0</v>
      </c>
      <c r="BD5692" s="28">
        <f t="shared" si="965"/>
        <v>0</v>
      </c>
    </row>
    <row r="5693" spans="37:56" x14ac:dyDescent="0.25">
      <c r="AK5693">
        <v>0</v>
      </c>
      <c r="AL5693" t="e">
        <f t="shared" si="958"/>
        <v>#N/A</v>
      </c>
      <c r="AM5693" t="e">
        <f t="shared" si="959"/>
        <v>#N/A</v>
      </c>
      <c r="AN5693" t="e">
        <f t="shared" si="960"/>
        <v>#N/A</v>
      </c>
      <c r="AO5693" s="261" t="e">
        <f t="shared" si="961"/>
        <v>#N/A</v>
      </c>
      <c r="AP5693" s="261" t="e">
        <f t="shared" si="962"/>
        <v>#N/A</v>
      </c>
      <c r="AQ5693" s="261" t="e">
        <f t="shared" si="963"/>
        <v>#N/A</v>
      </c>
      <c r="BB5693">
        <f t="shared" si="966"/>
        <v>0</v>
      </c>
      <c r="BC5693">
        <f t="shared" si="964"/>
        <v>0</v>
      </c>
      <c r="BD5693" s="28">
        <f t="shared" si="965"/>
        <v>0</v>
      </c>
    </row>
    <row r="5694" spans="37:56" x14ac:dyDescent="0.25">
      <c r="AK5694">
        <v>0</v>
      </c>
      <c r="AL5694" t="e">
        <f t="shared" si="958"/>
        <v>#N/A</v>
      </c>
      <c r="AM5694" t="e">
        <f t="shared" si="959"/>
        <v>#N/A</v>
      </c>
      <c r="AN5694" t="e">
        <f t="shared" si="960"/>
        <v>#N/A</v>
      </c>
      <c r="AO5694" s="261" t="e">
        <f t="shared" si="961"/>
        <v>#N/A</v>
      </c>
      <c r="AP5694" s="261" t="e">
        <f t="shared" si="962"/>
        <v>#N/A</v>
      </c>
      <c r="AQ5694" s="261" t="e">
        <f t="shared" si="963"/>
        <v>#N/A</v>
      </c>
      <c r="BB5694">
        <f t="shared" si="966"/>
        <v>0</v>
      </c>
      <c r="BC5694">
        <f t="shared" si="964"/>
        <v>0</v>
      </c>
      <c r="BD5694" s="28">
        <f t="shared" si="965"/>
        <v>0</v>
      </c>
    </row>
    <row r="5695" spans="37:56" x14ac:dyDescent="0.25">
      <c r="AK5695">
        <v>0</v>
      </c>
      <c r="AL5695" t="e">
        <f t="shared" si="958"/>
        <v>#N/A</v>
      </c>
      <c r="AM5695" t="e">
        <f t="shared" si="959"/>
        <v>#N/A</v>
      </c>
      <c r="AN5695" t="e">
        <f t="shared" si="960"/>
        <v>#N/A</v>
      </c>
      <c r="AO5695" s="261" t="e">
        <f t="shared" si="961"/>
        <v>#N/A</v>
      </c>
      <c r="AP5695" s="261" t="e">
        <f t="shared" si="962"/>
        <v>#N/A</v>
      </c>
      <c r="AQ5695" s="261" t="e">
        <f t="shared" si="963"/>
        <v>#N/A</v>
      </c>
      <c r="BB5695">
        <f t="shared" si="966"/>
        <v>0</v>
      </c>
      <c r="BC5695">
        <f t="shared" si="964"/>
        <v>0</v>
      </c>
      <c r="BD5695" s="28">
        <f t="shared" si="965"/>
        <v>0</v>
      </c>
    </row>
    <row r="5696" spans="37:56" x14ac:dyDescent="0.25">
      <c r="AK5696">
        <v>0</v>
      </c>
      <c r="AL5696" t="e">
        <f t="shared" si="958"/>
        <v>#N/A</v>
      </c>
      <c r="AM5696" t="e">
        <f t="shared" si="959"/>
        <v>#N/A</v>
      </c>
      <c r="AN5696" t="e">
        <f t="shared" si="960"/>
        <v>#N/A</v>
      </c>
      <c r="AO5696" s="261" t="e">
        <f t="shared" si="961"/>
        <v>#N/A</v>
      </c>
      <c r="AP5696" s="261" t="e">
        <f t="shared" si="962"/>
        <v>#N/A</v>
      </c>
      <c r="AQ5696" s="261" t="e">
        <f t="shared" si="963"/>
        <v>#N/A</v>
      </c>
      <c r="BB5696">
        <f t="shared" si="966"/>
        <v>0</v>
      </c>
      <c r="BC5696">
        <f t="shared" si="964"/>
        <v>0</v>
      </c>
      <c r="BD5696" s="28">
        <f t="shared" si="965"/>
        <v>0</v>
      </c>
    </row>
    <row r="5697" spans="37:56" x14ac:dyDescent="0.25">
      <c r="AK5697">
        <v>0</v>
      </c>
      <c r="AL5697" t="e">
        <f t="shared" si="958"/>
        <v>#N/A</v>
      </c>
      <c r="AM5697" t="e">
        <f t="shared" si="959"/>
        <v>#N/A</v>
      </c>
      <c r="AN5697" t="e">
        <f t="shared" si="960"/>
        <v>#N/A</v>
      </c>
      <c r="AO5697" s="261" t="e">
        <f t="shared" si="961"/>
        <v>#N/A</v>
      </c>
      <c r="AP5697" s="261" t="e">
        <f t="shared" si="962"/>
        <v>#N/A</v>
      </c>
      <c r="AQ5697" s="261" t="e">
        <f t="shared" si="963"/>
        <v>#N/A</v>
      </c>
      <c r="BB5697">
        <f t="shared" si="966"/>
        <v>0</v>
      </c>
      <c r="BC5697">
        <f t="shared" si="964"/>
        <v>0</v>
      </c>
      <c r="BD5697" s="28">
        <f t="shared" si="965"/>
        <v>0</v>
      </c>
    </row>
    <row r="5698" spans="37:56" x14ac:dyDescent="0.25">
      <c r="AK5698">
        <v>0</v>
      </c>
      <c r="AL5698" t="e">
        <f t="shared" si="958"/>
        <v>#N/A</v>
      </c>
      <c r="AM5698" t="e">
        <f t="shared" si="959"/>
        <v>#N/A</v>
      </c>
      <c r="AN5698" t="e">
        <f t="shared" si="960"/>
        <v>#N/A</v>
      </c>
      <c r="AO5698" s="261" t="e">
        <f t="shared" si="961"/>
        <v>#N/A</v>
      </c>
      <c r="AP5698" s="261" t="e">
        <f t="shared" si="962"/>
        <v>#N/A</v>
      </c>
      <c r="AQ5698" s="261" t="e">
        <f t="shared" si="963"/>
        <v>#N/A</v>
      </c>
      <c r="BB5698">
        <f t="shared" si="966"/>
        <v>0</v>
      </c>
      <c r="BC5698">
        <f t="shared" si="964"/>
        <v>0</v>
      </c>
      <c r="BD5698" s="28">
        <f t="shared" si="965"/>
        <v>0</v>
      </c>
    </row>
    <row r="5699" spans="37:56" x14ac:dyDescent="0.25">
      <c r="AK5699">
        <v>0</v>
      </c>
      <c r="AL5699" t="e">
        <f t="shared" ref="AL5699:AL5762" si="967">_xlfn.XLOOKUP(AK5699,A:A,F:F)</f>
        <v>#N/A</v>
      </c>
      <c r="AM5699" t="e">
        <f t="shared" ref="AM5699:AM5762" si="968">_xlfn.XLOOKUP(AK5699,A:A,J:J)</f>
        <v>#N/A</v>
      </c>
      <c r="AN5699" t="e">
        <f t="shared" ref="AN5699:AN5762" si="969">_xlfn.XLOOKUP(AK5699,A:A,M:M)+_xlfn.XLOOKUP(AK5699,A:A,N:N)</f>
        <v>#N/A</v>
      </c>
      <c r="AO5699" s="261" t="e">
        <f t="shared" ref="AO5699:AO5762" si="970">_xlfn.XLOOKUP(AK5699,A:A,AG:AG)</f>
        <v>#N/A</v>
      </c>
      <c r="AP5699" s="261" t="e">
        <f t="shared" ref="AP5699:AP5762" si="971">_xlfn.XLOOKUP(AK5699,A:A,AD:AD)</f>
        <v>#N/A</v>
      </c>
      <c r="AQ5699" s="261" t="e">
        <f t="shared" ref="AQ5699:AQ5762" si="972">_xlfn.XLOOKUP(AK5699,A:A,AE:AE)</f>
        <v>#N/A</v>
      </c>
      <c r="BB5699">
        <f t="shared" si="966"/>
        <v>0</v>
      </c>
      <c r="BC5699">
        <f t="shared" ref="BC5699:BC5762" si="973">_xlfn.XLOOKUP(BA5699,A:A,J:J)</f>
        <v>0</v>
      </c>
      <c r="BD5699" s="28">
        <f t="shared" ref="BD5699:BD5762" si="974">_xlfn.XLOOKUP(BA5699,A:A,M:M)+_xlfn.XLOOKUP(BA5699,A:A,N:N)</f>
        <v>0</v>
      </c>
    </row>
    <row r="5700" spans="37:56" x14ac:dyDescent="0.25">
      <c r="AK5700">
        <v>0</v>
      </c>
      <c r="AL5700" t="e">
        <f t="shared" si="967"/>
        <v>#N/A</v>
      </c>
      <c r="AM5700" t="e">
        <f t="shared" si="968"/>
        <v>#N/A</v>
      </c>
      <c r="AN5700" t="e">
        <f t="shared" si="969"/>
        <v>#N/A</v>
      </c>
      <c r="AO5700" s="261" t="e">
        <f t="shared" si="970"/>
        <v>#N/A</v>
      </c>
      <c r="AP5700" s="261" t="e">
        <f t="shared" si="971"/>
        <v>#N/A</v>
      </c>
      <c r="AQ5700" s="261" t="e">
        <f t="shared" si="972"/>
        <v>#N/A</v>
      </c>
      <c r="BB5700">
        <f t="shared" si="966"/>
        <v>0</v>
      </c>
      <c r="BC5700">
        <f t="shared" si="973"/>
        <v>0</v>
      </c>
      <c r="BD5700" s="28">
        <f t="shared" si="974"/>
        <v>0</v>
      </c>
    </row>
    <row r="5701" spans="37:56" x14ac:dyDescent="0.25">
      <c r="AK5701">
        <v>0</v>
      </c>
      <c r="AL5701" t="e">
        <f t="shared" si="967"/>
        <v>#N/A</v>
      </c>
      <c r="AM5701" t="e">
        <f t="shared" si="968"/>
        <v>#N/A</v>
      </c>
      <c r="AN5701" t="e">
        <f t="shared" si="969"/>
        <v>#N/A</v>
      </c>
      <c r="AO5701" s="261" t="e">
        <f t="shared" si="970"/>
        <v>#N/A</v>
      </c>
      <c r="AP5701" s="261" t="e">
        <f t="shared" si="971"/>
        <v>#N/A</v>
      </c>
      <c r="AQ5701" s="261" t="e">
        <f t="shared" si="972"/>
        <v>#N/A</v>
      </c>
      <c r="BB5701">
        <f t="shared" si="966"/>
        <v>0</v>
      </c>
      <c r="BC5701">
        <f t="shared" si="973"/>
        <v>0</v>
      </c>
      <c r="BD5701" s="28">
        <f t="shared" si="974"/>
        <v>0</v>
      </c>
    </row>
    <row r="5702" spans="37:56" x14ac:dyDescent="0.25">
      <c r="AK5702">
        <v>0</v>
      </c>
      <c r="AL5702" t="e">
        <f t="shared" si="967"/>
        <v>#N/A</v>
      </c>
      <c r="AM5702" t="e">
        <f t="shared" si="968"/>
        <v>#N/A</v>
      </c>
      <c r="AN5702" t="e">
        <f t="shared" si="969"/>
        <v>#N/A</v>
      </c>
      <c r="AO5702" s="261" t="e">
        <f t="shared" si="970"/>
        <v>#N/A</v>
      </c>
      <c r="AP5702" s="261" t="e">
        <f t="shared" si="971"/>
        <v>#N/A</v>
      </c>
      <c r="AQ5702" s="261" t="e">
        <f t="shared" si="972"/>
        <v>#N/A</v>
      </c>
      <c r="BB5702">
        <f t="shared" ref="BB5702:BB5765" si="975">_xlfn.XLOOKUP(BA5702,A:A,E:E)</f>
        <v>0</v>
      </c>
      <c r="BC5702">
        <f t="shared" si="973"/>
        <v>0</v>
      </c>
      <c r="BD5702" s="28">
        <f t="shared" si="974"/>
        <v>0</v>
      </c>
    </row>
    <row r="5703" spans="37:56" x14ac:dyDescent="0.25">
      <c r="AK5703">
        <v>0</v>
      </c>
      <c r="AL5703" t="e">
        <f t="shared" si="967"/>
        <v>#N/A</v>
      </c>
      <c r="AM5703" t="e">
        <f t="shared" si="968"/>
        <v>#N/A</v>
      </c>
      <c r="AN5703" t="e">
        <f t="shared" si="969"/>
        <v>#N/A</v>
      </c>
      <c r="AO5703" s="261" t="e">
        <f t="shared" si="970"/>
        <v>#N/A</v>
      </c>
      <c r="AP5703" s="261" t="e">
        <f t="shared" si="971"/>
        <v>#N/A</v>
      </c>
      <c r="AQ5703" s="261" t="e">
        <f t="shared" si="972"/>
        <v>#N/A</v>
      </c>
      <c r="BB5703">
        <f t="shared" si="975"/>
        <v>0</v>
      </c>
      <c r="BC5703">
        <f t="shared" si="973"/>
        <v>0</v>
      </c>
      <c r="BD5703" s="28">
        <f t="shared" si="974"/>
        <v>0</v>
      </c>
    </row>
    <row r="5704" spans="37:56" x14ac:dyDescent="0.25">
      <c r="AK5704">
        <v>0</v>
      </c>
      <c r="AL5704" t="e">
        <f t="shared" si="967"/>
        <v>#N/A</v>
      </c>
      <c r="AM5704" t="e">
        <f t="shared" si="968"/>
        <v>#N/A</v>
      </c>
      <c r="AN5704" t="e">
        <f t="shared" si="969"/>
        <v>#N/A</v>
      </c>
      <c r="AO5704" s="261" t="e">
        <f t="shared" si="970"/>
        <v>#N/A</v>
      </c>
      <c r="AP5704" s="261" t="e">
        <f t="shared" si="971"/>
        <v>#N/A</v>
      </c>
      <c r="AQ5704" s="261" t="e">
        <f t="shared" si="972"/>
        <v>#N/A</v>
      </c>
      <c r="BB5704">
        <f t="shared" si="975"/>
        <v>0</v>
      </c>
      <c r="BC5704">
        <f t="shared" si="973"/>
        <v>0</v>
      </c>
      <c r="BD5704" s="28">
        <f t="shared" si="974"/>
        <v>0</v>
      </c>
    </row>
    <row r="5705" spans="37:56" x14ac:dyDescent="0.25">
      <c r="AK5705">
        <v>0</v>
      </c>
      <c r="AL5705" t="e">
        <f t="shared" si="967"/>
        <v>#N/A</v>
      </c>
      <c r="AM5705" t="e">
        <f t="shared" si="968"/>
        <v>#N/A</v>
      </c>
      <c r="AN5705" t="e">
        <f t="shared" si="969"/>
        <v>#N/A</v>
      </c>
      <c r="AO5705" s="261" t="e">
        <f t="shared" si="970"/>
        <v>#N/A</v>
      </c>
      <c r="AP5705" s="261" t="e">
        <f t="shared" si="971"/>
        <v>#N/A</v>
      </c>
      <c r="AQ5705" s="261" t="e">
        <f t="shared" si="972"/>
        <v>#N/A</v>
      </c>
      <c r="BB5705">
        <f t="shared" si="975"/>
        <v>0</v>
      </c>
      <c r="BC5705">
        <f t="shared" si="973"/>
        <v>0</v>
      </c>
      <c r="BD5705" s="28">
        <f t="shared" si="974"/>
        <v>0</v>
      </c>
    </row>
    <row r="5706" spans="37:56" x14ac:dyDescent="0.25">
      <c r="AK5706">
        <v>0</v>
      </c>
      <c r="AL5706" t="e">
        <f t="shared" si="967"/>
        <v>#N/A</v>
      </c>
      <c r="AM5706" t="e">
        <f t="shared" si="968"/>
        <v>#N/A</v>
      </c>
      <c r="AN5706" t="e">
        <f t="shared" si="969"/>
        <v>#N/A</v>
      </c>
      <c r="AO5706" s="261" t="e">
        <f t="shared" si="970"/>
        <v>#N/A</v>
      </c>
      <c r="AP5706" s="261" t="e">
        <f t="shared" si="971"/>
        <v>#N/A</v>
      </c>
      <c r="AQ5706" s="261" t="e">
        <f t="shared" si="972"/>
        <v>#N/A</v>
      </c>
      <c r="BB5706">
        <f t="shared" si="975"/>
        <v>0</v>
      </c>
      <c r="BC5706">
        <f t="shared" si="973"/>
        <v>0</v>
      </c>
      <c r="BD5706" s="28">
        <f t="shared" si="974"/>
        <v>0</v>
      </c>
    </row>
    <row r="5707" spans="37:56" x14ac:dyDescent="0.25">
      <c r="AK5707">
        <v>0</v>
      </c>
      <c r="AL5707" t="e">
        <f t="shared" si="967"/>
        <v>#N/A</v>
      </c>
      <c r="AM5707" t="e">
        <f t="shared" si="968"/>
        <v>#N/A</v>
      </c>
      <c r="AN5707" t="e">
        <f t="shared" si="969"/>
        <v>#N/A</v>
      </c>
      <c r="AO5707" s="261" t="e">
        <f t="shared" si="970"/>
        <v>#N/A</v>
      </c>
      <c r="AP5707" s="261" t="e">
        <f t="shared" si="971"/>
        <v>#N/A</v>
      </c>
      <c r="AQ5707" s="261" t="e">
        <f t="shared" si="972"/>
        <v>#N/A</v>
      </c>
      <c r="BB5707">
        <f t="shared" si="975"/>
        <v>0</v>
      </c>
      <c r="BC5707">
        <f t="shared" si="973"/>
        <v>0</v>
      </c>
      <c r="BD5707" s="28">
        <f t="shared" si="974"/>
        <v>0</v>
      </c>
    </row>
    <row r="5708" spans="37:56" x14ac:dyDescent="0.25">
      <c r="AK5708">
        <v>0</v>
      </c>
      <c r="AL5708" t="e">
        <f t="shared" si="967"/>
        <v>#N/A</v>
      </c>
      <c r="AM5708" t="e">
        <f t="shared" si="968"/>
        <v>#N/A</v>
      </c>
      <c r="AN5708" t="e">
        <f t="shared" si="969"/>
        <v>#N/A</v>
      </c>
      <c r="AO5708" s="261" t="e">
        <f t="shared" si="970"/>
        <v>#N/A</v>
      </c>
      <c r="AP5708" s="261" t="e">
        <f t="shared" si="971"/>
        <v>#N/A</v>
      </c>
      <c r="AQ5708" s="261" t="e">
        <f t="shared" si="972"/>
        <v>#N/A</v>
      </c>
      <c r="BB5708">
        <f t="shared" si="975"/>
        <v>0</v>
      </c>
      <c r="BC5708">
        <f t="shared" si="973"/>
        <v>0</v>
      </c>
      <c r="BD5708" s="28">
        <f t="shared" si="974"/>
        <v>0</v>
      </c>
    </row>
    <row r="5709" spans="37:56" x14ac:dyDescent="0.25">
      <c r="AK5709">
        <v>0</v>
      </c>
      <c r="AL5709" t="e">
        <f t="shared" si="967"/>
        <v>#N/A</v>
      </c>
      <c r="AM5709" t="e">
        <f t="shared" si="968"/>
        <v>#N/A</v>
      </c>
      <c r="AN5709" t="e">
        <f t="shared" si="969"/>
        <v>#N/A</v>
      </c>
      <c r="AO5709" s="261" t="e">
        <f t="shared" si="970"/>
        <v>#N/A</v>
      </c>
      <c r="AP5709" s="261" t="e">
        <f t="shared" si="971"/>
        <v>#N/A</v>
      </c>
      <c r="AQ5709" s="261" t="e">
        <f t="shared" si="972"/>
        <v>#N/A</v>
      </c>
      <c r="BB5709">
        <f t="shared" si="975"/>
        <v>0</v>
      </c>
      <c r="BC5709">
        <f t="shared" si="973"/>
        <v>0</v>
      </c>
      <c r="BD5709" s="28">
        <f t="shared" si="974"/>
        <v>0</v>
      </c>
    </row>
    <row r="5710" spans="37:56" x14ac:dyDescent="0.25">
      <c r="AK5710">
        <v>0</v>
      </c>
      <c r="AL5710" t="e">
        <f t="shared" si="967"/>
        <v>#N/A</v>
      </c>
      <c r="AM5710" t="e">
        <f t="shared" si="968"/>
        <v>#N/A</v>
      </c>
      <c r="AN5710" t="e">
        <f t="shared" si="969"/>
        <v>#N/A</v>
      </c>
      <c r="AO5710" s="261" t="e">
        <f t="shared" si="970"/>
        <v>#N/A</v>
      </c>
      <c r="AP5710" s="261" t="e">
        <f t="shared" si="971"/>
        <v>#N/A</v>
      </c>
      <c r="AQ5710" s="261" t="e">
        <f t="shared" si="972"/>
        <v>#N/A</v>
      </c>
      <c r="BB5710">
        <f t="shared" si="975"/>
        <v>0</v>
      </c>
      <c r="BC5710">
        <f t="shared" si="973"/>
        <v>0</v>
      </c>
      <c r="BD5710" s="28">
        <f t="shared" si="974"/>
        <v>0</v>
      </c>
    </row>
    <row r="5711" spans="37:56" x14ac:dyDescent="0.25">
      <c r="AK5711">
        <v>0</v>
      </c>
      <c r="AL5711" t="e">
        <f t="shared" si="967"/>
        <v>#N/A</v>
      </c>
      <c r="AM5711" t="e">
        <f t="shared" si="968"/>
        <v>#N/A</v>
      </c>
      <c r="AN5711" t="e">
        <f t="shared" si="969"/>
        <v>#N/A</v>
      </c>
      <c r="AO5711" s="261" t="e">
        <f t="shared" si="970"/>
        <v>#N/A</v>
      </c>
      <c r="AP5711" s="261" t="e">
        <f t="shared" si="971"/>
        <v>#N/A</v>
      </c>
      <c r="AQ5711" s="261" t="e">
        <f t="shared" si="972"/>
        <v>#N/A</v>
      </c>
      <c r="BB5711">
        <f t="shared" si="975"/>
        <v>0</v>
      </c>
      <c r="BC5711">
        <f t="shared" si="973"/>
        <v>0</v>
      </c>
      <c r="BD5711" s="28">
        <f t="shared" si="974"/>
        <v>0</v>
      </c>
    </row>
    <row r="5712" spans="37:56" x14ac:dyDescent="0.25">
      <c r="AK5712">
        <v>0</v>
      </c>
      <c r="AL5712" t="e">
        <f t="shared" si="967"/>
        <v>#N/A</v>
      </c>
      <c r="AM5712" t="e">
        <f t="shared" si="968"/>
        <v>#N/A</v>
      </c>
      <c r="AN5712" t="e">
        <f t="shared" si="969"/>
        <v>#N/A</v>
      </c>
      <c r="AO5712" s="261" t="e">
        <f t="shared" si="970"/>
        <v>#N/A</v>
      </c>
      <c r="AP5712" s="261" t="e">
        <f t="shared" si="971"/>
        <v>#N/A</v>
      </c>
      <c r="AQ5712" s="261" t="e">
        <f t="shared" si="972"/>
        <v>#N/A</v>
      </c>
      <c r="BB5712">
        <f t="shared" si="975"/>
        <v>0</v>
      </c>
      <c r="BC5712">
        <f t="shared" si="973"/>
        <v>0</v>
      </c>
      <c r="BD5712" s="28">
        <f t="shared" si="974"/>
        <v>0</v>
      </c>
    </row>
    <row r="5713" spans="37:56" x14ac:dyDescent="0.25">
      <c r="AK5713">
        <v>0</v>
      </c>
      <c r="AL5713" t="e">
        <f t="shared" si="967"/>
        <v>#N/A</v>
      </c>
      <c r="AM5713" t="e">
        <f t="shared" si="968"/>
        <v>#N/A</v>
      </c>
      <c r="AN5713" t="e">
        <f t="shared" si="969"/>
        <v>#N/A</v>
      </c>
      <c r="AO5713" s="261" t="e">
        <f t="shared" si="970"/>
        <v>#N/A</v>
      </c>
      <c r="AP5713" s="261" t="e">
        <f t="shared" si="971"/>
        <v>#N/A</v>
      </c>
      <c r="AQ5713" s="261" t="e">
        <f t="shared" si="972"/>
        <v>#N/A</v>
      </c>
      <c r="BB5713">
        <f t="shared" si="975"/>
        <v>0</v>
      </c>
      <c r="BC5713">
        <f t="shared" si="973"/>
        <v>0</v>
      </c>
      <c r="BD5713" s="28">
        <f t="shared" si="974"/>
        <v>0</v>
      </c>
    </row>
    <row r="5714" spans="37:56" x14ac:dyDescent="0.25">
      <c r="AK5714">
        <v>0</v>
      </c>
      <c r="AL5714" t="e">
        <f t="shared" si="967"/>
        <v>#N/A</v>
      </c>
      <c r="AM5714" t="e">
        <f t="shared" si="968"/>
        <v>#N/A</v>
      </c>
      <c r="AN5714" t="e">
        <f t="shared" si="969"/>
        <v>#N/A</v>
      </c>
      <c r="AO5714" s="261" t="e">
        <f t="shared" si="970"/>
        <v>#N/A</v>
      </c>
      <c r="AP5714" s="261" t="e">
        <f t="shared" si="971"/>
        <v>#N/A</v>
      </c>
      <c r="AQ5714" s="261" t="e">
        <f t="shared" si="972"/>
        <v>#N/A</v>
      </c>
      <c r="BB5714">
        <f t="shared" si="975"/>
        <v>0</v>
      </c>
      <c r="BC5714">
        <f t="shared" si="973"/>
        <v>0</v>
      </c>
      <c r="BD5714" s="28">
        <f t="shared" si="974"/>
        <v>0</v>
      </c>
    </row>
    <row r="5715" spans="37:56" x14ac:dyDescent="0.25">
      <c r="AK5715">
        <v>0</v>
      </c>
      <c r="AL5715" t="e">
        <f t="shared" si="967"/>
        <v>#N/A</v>
      </c>
      <c r="AM5715" t="e">
        <f t="shared" si="968"/>
        <v>#N/A</v>
      </c>
      <c r="AN5715" t="e">
        <f t="shared" si="969"/>
        <v>#N/A</v>
      </c>
      <c r="AO5715" s="261" t="e">
        <f t="shared" si="970"/>
        <v>#N/A</v>
      </c>
      <c r="AP5715" s="261" t="e">
        <f t="shared" si="971"/>
        <v>#N/A</v>
      </c>
      <c r="AQ5715" s="261" t="e">
        <f t="shared" si="972"/>
        <v>#N/A</v>
      </c>
      <c r="BB5715">
        <f t="shared" si="975"/>
        <v>0</v>
      </c>
      <c r="BC5715">
        <f t="shared" si="973"/>
        <v>0</v>
      </c>
      <c r="BD5715" s="28">
        <f t="shared" si="974"/>
        <v>0</v>
      </c>
    </row>
    <row r="5716" spans="37:56" x14ac:dyDescent="0.25">
      <c r="AK5716">
        <v>0</v>
      </c>
      <c r="AL5716" t="e">
        <f t="shared" si="967"/>
        <v>#N/A</v>
      </c>
      <c r="AM5716" t="e">
        <f t="shared" si="968"/>
        <v>#N/A</v>
      </c>
      <c r="AN5716" t="e">
        <f t="shared" si="969"/>
        <v>#N/A</v>
      </c>
      <c r="AO5716" s="261" t="e">
        <f t="shared" si="970"/>
        <v>#N/A</v>
      </c>
      <c r="AP5716" s="261" t="e">
        <f t="shared" si="971"/>
        <v>#N/A</v>
      </c>
      <c r="AQ5716" s="261" t="e">
        <f t="shared" si="972"/>
        <v>#N/A</v>
      </c>
      <c r="BB5716">
        <f t="shared" si="975"/>
        <v>0</v>
      </c>
      <c r="BC5716">
        <f t="shared" si="973"/>
        <v>0</v>
      </c>
      <c r="BD5716" s="28">
        <f t="shared" si="974"/>
        <v>0</v>
      </c>
    </row>
    <row r="5717" spans="37:56" x14ac:dyDescent="0.25">
      <c r="AK5717">
        <v>0</v>
      </c>
      <c r="AL5717" t="e">
        <f t="shared" si="967"/>
        <v>#N/A</v>
      </c>
      <c r="AM5717" t="e">
        <f t="shared" si="968"/>
        <v>#N/A</v>
      </c>
      <c r="AN5717" t="e">
        <f t="shared" si="969"/>
        <v>#N/A</v>
      </c>
      <c r="AO5717" s="261" t="e">
        <f t="shared" si="970"/>
        <v>#N/A</v>
      </c>
      <c r="AP5717" s="261" t="e">
        <f t="shared" si="971"/>
        <v>#N/A</v>
      </c>
      <c r="AQ5717" s="261" t="e">
        <f t="shared" si="972"/>
        <v>#N/A</v>
      </c>
      <c r="BB5717">
        <f t="shared" si="975"/>
        <v>0</v>
      </c>
      <c r="BC5717">
        <f t="shared" si="973"/>
        <v>0</v>
      </c>
      <c r="BD5717" s="28">
        <f t="shared" si="974"/>
        <v>0</v>
      </c>
    </row>
    <row r="5718" spans="37:56" x14ac:dyDescent="0.25">
      <c r="AK5718">
        <v>0</v>
      </c>
      <c r="AL5718" t="e">
        <f t="shared" si="967"/>
        <v>#N/A</v>
      </c>
      <c r="AM5718" t="e">
        <f t="shared" si="968"/>
        <v>#N/A</v>
      </c>
      <c r="AN5718" t="e">
        <f t="shared" si="969"/>
        <v>#N/A</v>
      </c>
      <c r="AO5718" s="261" t="e">
        <f t="shared" si="970"/>
        <v>#N/A</v>
      </c>
      <c r="AP5718" s="261" t="e">
        <f t="shared" si="971"/>
        <v>#N/A</v>
      </c>
      <c r="AQ5718" s="261" t="e">
        <f t="shared" si="972"/>
        <v>#N/A</v>
      </c>
      <c r="BB5718">
        <f t="shared" si="975"/>
        <v>0</v>
      </c>
      <c r="BC5718">
        <f t="shared" si="973"/>
        <v>0</v>
      </c>
      <c r="BD5718" s="28">
        <f t="shared" si="974"/>
        <v>0</v>
      </c>
    </row>
    <row r="5719" spans="37:56" x14ac:dyDescent="0.25">
      <c r="AK5719">
        <v>0</v>
      </c>
      <c r="AL5719" t="e">
        <f t="shared" si="967"/>
        <v>#N/A</v>
      </c>
      <c r="AM5719" t="e">
        <f t="shared" si="968"/>
        <v>#N/A</v>
      </c>
      <c r="AN5719" t="e">
        <f t="shared" si="969"/>
        <v>#N/A</v>
      </c>
      <c r="AO5719" s="261" t="e">
        <f t="shared" si="970"/>
        <v>#N/A</v>
      </c>
      <c r="AP5719" s="261" t="e">
        <f t="shared" si="971"/>
        <v>#N/A</v>
      </c>
      <c r="AQ5719" s="261" t="e">
        <f t="shared" si="972"/>
        <v>#N/A</v>
      </c>
      <c r="BB5719">
        <f t="shared" si="975"/>
        <v>0</v>
      </c>
      <c r="BC5719">
        <f t="shared" si="973"/>
        <v>0</v>
      </c>
      <c r="BD5719" s="28">
        <f t="shared" si="974"/>
        <v>0</v>
      </c>
    </row>
    <row r="5720" spans="37:56" x14ac:dyDescent="0.25">
      <c r="AK5720">
        <v>0</v>
      </c>
      <c r="AL5720" t="e">
        <f t="shared" si="967"/>
        <v>#N/A</v>
      </c>
      <c r="AM5720" t="e">
        <f t="shared" si="968"/>
        <v>#N/A</v>
      </c>
      <c r="AN5720" t="e">
        <f t="shared" si="969"/>
        <v>#N/A</v>
      </c>
      <c r="AO5720" s="261" t="e">
        <f t="shared" si="970"/>
        <v>#N/A</v>
      </c>
      <c r="AP5720" s="261" t="e">
        <f t="shared" si="971"/>
        <v>#N/A</v>
      </c>
      <c r="AQ5720" s="261" t="e">
        <f t="shared" si="972"/>
        <v>#N/A</v>
      </c>
      <c r="BB5720">
        <f t="shared" si="975"/>
        <v>0</v>
      </c>
      <c r="BC5720">
        <f t="shared" si="973"/>
        <v>0</v>
      </c>
      <c r="BD5720" s="28">
        <f t="shared" si="974"/>
        <v>0</v>
      </c>
    </row>
    <row r="5721" spans="37:56" x14ac:dyDescent="0.25">
      <c r="AK5721">
        <v>0</v>
      </c>
      <c r="AL5721" t="e">
        <f t="shared" si="967"/>
        <v>#N/A</v>
      </c>
      <c r="AM5721" t="e">
        <f t="shared" si="968"/>
        <v>#N/A</v>
      </c>
      <c r="AN5721" t="e">
        <f t="shared" si="969"/>
        <v>#N/A</v>
      </c>
      <c r="AO5721" s="261" t="e">
        <f t="shared" si="970"/>
        <v>#N/A</v>
      </c>
      <c r="AP5721" s="261" t="e">
        <f t="shared" si="971"/>
        <v>#N/A</v>
      </c>
      <c r="AQ5721" s="261" t="e">
        <f t="shared" si="972"/>
        <v>#N/A</v>
      </c>
      <c r="BB5721">
        <f t="shared" si="975"/>
        <v>0</v>
      </c>
      <c r="BC5721">
        <f t="shared" si="973"/>
        <v>0</v>
      </c>
      <c r="BD5721" s="28">
        <f t="shared" si="974"/>
        <v>0</v>
      </c>
    </row>
    <row r="5722" spans="37:56" x14ac:dyDescent="0.25">
      <c r="AK5722">
        <v>0</v>
      </c>
      <c r="AL5722" t="e">
        <f t="shared" si="967"/>
        <v>#N/A</v>
      </c>
      <c r="AM5722" t="e">
        <f t="shared" si="968"/>
        <v>#N/A</v>
      </c>
      <c r="AN5722" t="e">
        <f t="shared" si="969"/>
        <v>#N/A</v>
      </c>
      <c r="AO5722" s="261" t="e">
        <f t="shared" si="970"/>
        <v>#N/A</v>
      </c>
      <c r="AP5722" s="261" t="e">
        <f t="shared" si="971"/>
        <v>#N/A</v>
      </c>
      <c r="AQ5722" s="261" t="e">
        <f t="shared" si="972"/>
        <v>#N/A</v>
      </c>
      <c r="BB5722">
        <f t="shared" si="975"/>
        <v>0</v>
      </c>
      <c r="BC5722">
        <f t="shared" si="973"/>
        <v>0</v>
      </c>
      <c r="BD5722" s="28">
        <f t="shared" si="974"/>
        <v>0</v>
      </c>
    </row>
    <row r="5723" spans="37:56" x14ac:dyDescent="0.25">
      <c r="AK5723">
        <v>0</v>
      </c>
      <c r="AL5723" t="e">
        <f t="shared" si="967"/>
        <v>#N/A</v>
      </c>
      <c r="AM5723" t="e">
        <f t="shared" si="968"/>
        <v>#N/A</v>
      </c>
      <c r="AN5723" t="e">
        <f t="shared" si="969"/>
        <v>#N/A</v>
      </c>
      <c r="AO5723" s="261" t="e">
        <f t="shared" si="970"/>
        <v>#N/A</v>
      </c>
      <c r="AP5723" s="261" t="e">
        <f t="shared" si="971"/>
        <v>#N/A</v>
      </c>
      <c r="AQ5723" s="261" t="e">
        <f t="shared" si="972"/>
        <v>#N/A</v>
      </c>
      <c r="BB5723">
        <f t="shared" si="975"/>
        <v>0</v>
      </c>
      <c r="BC5723">
        <f t="shared" si="973"/>
        <v>0</v>
      </c>
      <c r="BD5723" s="28">
        <f t="shared" si="974"/>
        <v>0</v>
      </c>
    </row>
    <row r="5724" spans="37:56" x14ac:dyDescent="0.25">
      <c r="AK5724">
        <v>0</v>
      </c>
      <c r="AL5724" t="e">
        <f t="shared" si="967"/>
        <v>#N/A</v>
      </c>
      <c r="AM5724" t="e">
        <f t="shared" si="968"/>
        <v>#N/A</v>
      </c>
      <c r="AN5724" t="e">
        <f t="shared" si="969"/>
        <v>#N/A</v>
      </c>
      <c r="AO5724" s="261" t="e">
        <f t="shared" si="970"/>
        <v>#N/A</v>
      </c>
      <c r="AP5724" s="261" t="e">
        <f t="shared" si="971"/>
        <v>#N/A</v>
      </c>
      <c r="AQ5724" s="261" t="e">
        <f t="shared" si="972"/>
        <v>#N/A</v>
      </c>
      <c r="BB5724">
        <f t="shared" si="975"/>
        <v>0</v>
      </c>
      <c r="BC5724">
        <f t="shared" si="973"/>
        <v>0</v>
      </c>
      <c r="BD5724" s="28">
        <f t="shared" si="974"/>
        <v>0</v>
      </c>
    </row>
    <row r="5725" spans="37:56" x14ac:dyDescent="0.25">
      <c r="AK5725">
        <v>0</v>
      </c>
      <c r="AL5725" t="e">
        <f t="shared" si="967"/>
        <v>#N/A</v>
      </c>
      <c r="AM5725" t="e">
        <f t="shared" si="968"/>
        <v>#N/A</v>
      </c>
      <c r="AN5725" t="e">
        <f t="shared" si="969"/>
        <v>#N/A</v>
      </c>
      <c r="AO5725" s="261" t="e">
        <f t="shared" si="970"/>
        <v>#N/A</v>
      </c>
      <c r="AP5725" s="261" t="e">
        <f t="shared" si="971"/>
        <v>#N/A</v>
      </c>
      <c r="AQ5725" s="261" t="e">
        <f t="shared" si="972"/>
        <v>#N/A</v>
      </c>
      <c r="BB5725">
        <f t="shared" si="975"/>
        <v>0</v>
      </c>
      <c r="BC5725">
        <f t="shared" si="973"/>
        <v>0</v>
      </c>
      <c r="BD5725" s="28">
        <f t="shared" si="974"/>
        <v>0</v>
      </c>
    </row>
    <row r="5726" spans="37:56" x14ac:dyDescent="0.25">
      <c r="AK5726">
        <v>0</v>
      </c>
      <c r="AL5726" t="e">
        <f t="shared" si="967"/>
        <v>#N/A</v>
      </c>
      <c r="AM5726" t="e">
        <f t="shared" si="968"/>
        <v>#N/A</v>
      </c>
      <c r="AN5726" t="e">
        <f t="shared" si="969"/>
        <v>#N/A</v>
      </c>
      <c r="AO5726" s="261" t="e">
        <f t="shared" si="970"/>
        <v>#N/A</v>
      </c>
      <c r="AP5726" s="261" t="e">
        <f t="shared" si="971"/>
        <v>#N/A</v>
      </c>
      <c r="AQ5726" s="261" t="e">
        <f t="shared" si="972"/>
        <v>#N/A</v>
      </c>
      <c r="BB5726">
        <f t="shared" si="975"/>
        <v>0</v>
      </c>
      <c r="BC5726">
        <f t="shared" si="973"/>
        <v>0</v>
      </c>
      <c r="BD5726" s="28">
        <f t="shared" si="974"/>
        <v>0</v>
      </c>
    </row>
    <row r="5727" spans="37:56" x14ac:dyDescent="0.25">
      <c r="AK5727">
        <v>0</v>
      </c>
      <c r="AL5727" t="e">
        <f t="shared" si="967"/>
        <v>#N/A</v>
      </c>
      <c r="AM5727" t="e">
        <f t="shared" si="968"/>
        <v>#N/A</v>
      </c>
      <c r="AN5727" t="e">
        <f t="shared" si="969"/>
        <v>#N/A</v>
      </c>
      <c r="AO5727" s="261" t="e">
        <f t="shared" si="970"/>
        <v>#N/A</v>
      </c>
      <c r="AP5727" s="261" t="e">
        <f t="shared" si="971"/>
        <v>#N/A</v>
      </c>
      <c r="AQ5727" s="261" t="e">
        <f t="shared" si="972"/>
        <v>#N/A</v>
      </c>
      <c r="BB5727">
        <f t="shared" si="975"/>
        <v>0</v>
      </c>
      <c r="BC5727">
        <f t="shared" si="973"/>
        <v>0</v>
      </c>
      <c r="BD5727" s="28">
        <f t="shared" si="974"/>
        <v>0</v>
      </c>
    </row>
    <row r="5728" spans="37:56" x14ac:dyDescent="0.25">
      <c r="AK5728">
        <v>0</v>
      </c>
      <c r="AL5728" t="e">
        <f t="shared" si="967"/>
        <v>#N/A</v>
      </c>
      <c r="AM5728" t="e">
        <f t="shared" si="968"/>
        <v>#N/A</v>
      </c>
      <c r="AN5728" t="e">
        <f t="shared" si="969"/>
        <v>#N/A</v>
      </c>
      <c r="AO5728" s="261" t="e">
        <f t="shared" si="970"/>
        <v>#N/A</v>
      </c>
      <c r="AP5728" s="261" t="e">
        <f t="shared" si="971"/>
        <v>#N/A</v>
      </c>
      <c r="AQ5728" s="261" t="e">
        <f t="shared" si="972"/>
        <v>#N/A</v>
      </c>
      <c r="BB5728">
        <f t="shared" si="975"/>
        <v>0</v>
      </c>
      <c r="BC5728">
        <f t="shared" si="973"/>
        <v>0</v>
      </c>
      <c r="BD5728" s="28">
        <f t="shared" si="974"/>
        <v>0</v>
      </c>
    </row>
    <row r="5729" spans="37:56" x14ac:dyDescent="0.25">
      <c r="AK5729">
        <v>0</v>
      </c>
      <c r="AL5729" t="e">
        <f t="shared" si="967"/>
        <v>#N/A</v>
      </c>
      <c r="AM5729" t="e">
        <f t="shared" si="968"/>
        <v>#N/A</v>
      </c>
      <c r="AN5729" t="e">
        <f t="shared" si="969"/>
        <v>#N/A</v>
      </c>
      <c r="AO5729" s="261" t="e">
        <f t="shared" si="970"/>
        <v>#N/A</v>
      </c>
      <c r="AP5729" s="261" t="e">
        <f t="shared" si="971"/>
        <v>#N/A</v>
      </c>
      <c r="AQ5729" s="261" t="e">
        <f t="shared" si="972"/>
        <v>#N/A</v>
      </c>
      <c r="BB5729">
        <f t="shared" si="975"/>
        <v>0</v>
      </c>
      <c r="BC5729">
        <f t="shared" si="973"/>
        <v>0</v>
      </c>
      <c r="BD5729" s="28">
        <f t="shared" si="974"/>
        <v>0</v>
      </c>
    </row>
    <row r="5730" spans="37:56" x14ac:dyDescent="0.25">
      <c r="AK5730">
        <v>0</v>
      </c>
      <c r="AL5730" t="e">
        <f t="shared" si="967"/>
        <v>#N/A</v>
      </c>
      <c r="AM5730" t="e">
        <f t="shared" si="968"/>
        <v>#N/A</v>
      </c>
      <c r="AN5730" t="e">
        <f t="shared" si="969"/>
        <v>#N/A</v>
      </c>
      <c r="AO5730" s="261" t="e">
        <f t="shared" si="970"/>
        <v>#N/A</v>
      </c>
      <c r="AP5730" s="261" t="e">
        <f t="shared" si="971"/>
        <v>#N/A</v>
      </c>
      <c r="AQ5730" s="261" t="e">
        <f t="shared" si="972"/>
        <v>#N/A</v>
      </c>
      <c r="BB5730">
        <f t="shared" si="975"/>
        <v>0</v>
      </c>
      <c r="BC5730">
        <f t="shared" si="973"/>
        <v>0</v>
      </c>
      <c r="BD5730" s="28">
        <f t="shared" si="974"/>
        <v>0</v>
      </c>
    </row>
    <row r="5731" spans="37:56" x14ac:dyDescent="0.25">
      <c r="AK5731">
        <v>0</v>
      </c>
      <c r="AL5731" t="e">
        <f t="shared" si="967"/>
        <v>#N/A</v>
      </c>
      <c r="AM5731" t="e">
        <f t="shared" si="968"/>
        <v>#N/A</v>
      </c>
      <c r="AN5731" t="e">
        <f t="shared" si="969"/>
        <v>#N/A</v>
      </c>
      <c r="AO5731" s="261" t="e">
        <f t="shared" si="970"/>
        <v>#N/A</v>
      </c>
      <c r="AP5731" s="261" t="e">
        <f t="shared" si="971"/>
        <v>#N/A</v>
      </c>
      <c r="AQ5731" s="261" t="e">
        <f t="shared" si="972"/>
        <v>#N/A</v>
      </c>
      <c r="BB5731">
        <f t="shared" si="975"/>
        <v>0</v>
      </c>
      <c r="BC5731">
        <f t="shared" si="973"/>
        <v>0</v>
      </c>
      <c r="BD5731" s="28">
        <f t="shared" si="974"/>
        <v>0</v>
      </c>
    </row>
    <row r="5732" spans="37:56" x14ac:dyDescent="0.25">
      <c r="AK5732">
        <v>0</v>
      </c>
      <c r="AL5732" t="e">
        <f t="shared" si="967"/>
        <v>#N/A</v>
      </c>
      <c r="AM5732" t="e">
        <f t="shared" si="968"/>
        <v>#N/A</v>
      </c>
      <c r="AN5732" t="e">
        <f t="shared" si="969"/>
        <v>#N/A</v>
      </c>
      <c r="AO5732" s="261" t="e">
        <f t="shared" si="970"/>
        <v>#N/A</v>
      </c>
      <c r="AP5732" s="261" t="e">
        <f t="shared" si="971"/>
        <v>#N/A</v>
      </c>
      <c r="AQ5732" s="261" t="e">
        <f t="shared" si="972"/>
        <v>#N/A</v>
      </c>
      <c r="BB5732">
        <f t="shared" si="975"/>
        <v>0</v>
      </c>
      <c r="BC5732">
        <f t="shared" si="973"/>
        <v>0</v>
      </c>
      <c r="BD5732" s="28">
        <f t="shared" si="974"/>
        <v>0</v>
      </c>
    </row>
    <row r="5733" spans="37:56" x14ac:dyDescent="0.25">
      <c r="AK5733">
        <v>0</v>
      </c>
      <c r="AL5733" t="e">
        <f t="shared" si="967"/>
        <v>#N/A</v>
      </c>
      <c r="AM5733" t="e">
        <f t="shared" si="968"/>
        <v>#N/A</v>
      </c>
      <c r="AN5733" t="e">
        <f t="shared" si="969"/>
        <v>#N/A</v>
      </c>
      <c r="AO5733" s="261" t="e">
        <f t="shared" si="970"/>
        <v>#N/A</v>
      </c>
      <c r="AP5733" s="261" t="e">
        <f t="shared" si="971"/>
        <v>#N/A</v>
      </c>
      <c r="AQ5733" s="261" t="e">
        <f t="shared" si="972"/>
        <v>#N/A</v>
      </c>
      <c r="BB5733">
        <f t="shared" si="975"/>
        <v>0</v>
      </c>
      <c r="BC5733">
        <f t="shared" si="973"/>
        <v>0</v>
      </c>
      <c r="BD5733" s="28">
        <f t="shared" si="974"/>
        <v>0</v>
      </c>
    </row>
    <row r="5734" spans="37:56" x14ac:dyDescent="0.25">
      <c r="AK5734">
        <v>0</v>
      </c>
      <c r="AL5734" t="e">
        <f t="shared" si="967"/>
        <v>#N/A</v>
      </c>
      <c r="AM5734" t="e">
        <f t="shared" si="968"/>
        <v>#N/A</v>
      </c>
      <c r="AN5734" t="e">
        <f t="shared" si="969"/>
        <v>#N/A</v>
      </c>
      <c r="AO5734" s="261" t="e">
        <f t="shared" si="970"/>
        <v>#N/A</v>
      </c>
      <c r="AP5734" s="261" t="e">
        <f t="shared" si="971"/>
        <v>#N/A</v>
      </c>
      <c r="AQ5734" s="261" t="e">
        <f t="shared" si="972"/>
        <v>#N/A</v>
      </c>
      <c r="BB5734">
        <f t="shared" si="975"/>
        <v>0</v>
      </c>
      <c r="BC5734">
        <f t="shared" si="973"/>
        <v>0</v>
      </c>
      <c r="BD5734" s="28">
        <f t="shared" si="974"/>
        <v>0</v>
      </c>
    </row>
    <row r="5735" spans="37:56" x14ac:dyDescent="0.25">
      <c r="AK5735">
        <v>0</v>
      </c>
      <c r="AL5735" t="e">
        <f t="shared" si="967"/>
        <v>#N/A</v>
      </c>
      <c r="AM5735" t="e">
        <f t="shared" si="968"/>
        <v>#N/A</v>
      </c>
      <c r="AN5735" t="e">
        <f t="shared" si="969"/>
        <v>#N/A</v>
      </c>
      <c r="AO5735" s="261" t="e">
        <f t="shared" si="970"/>
        <v>#N/A</v>
      </c>
      <c r="AP5735" s="261" t="e">
        <f t="shared" si="971"/>
        <v>#N/A</v>
      </c>
      <c r="AQ5735" s="261" t="e">
        <f t="shared" si="972"/>
        <v>#N/A</v>
      </c>
      <c r="BB5735">
        <f t="shared" si="975"/>
        <v>0</v>
      </c>
      <c r="BC5735">
        <f t="shared" si="973"/>
        <v>0</v>
      </c>
      <c r="BD5735" s="28">
        <f t="shared" si="974"/>
        <v>0</v>
      </c>
    </row>
    <row r="5736" spans="37:56" x14ac:dyDescent="0.25">
      <c r="AK5736">
        <v>0</v>
      </c>
      <c r="AL5736" t="e">
        <f t="shared" si="967"/>
        <v>#N/A</v>
      </c>
      <c r="AM5736" t="e">
        <f t="shared" si="968"/>
        <v>#N/A</v>
      </c>
      <c r="AN5736" t="e">
        <f t="shared" si="969"/>
        <v>#N/A</v>
      </c>
      <c r="AO5736" s="261" t="e">
        <f t="shared" si="970"/>
        <v>#N/A</v>
      </c>
      <c r="AP5736" s="261" t="e">
        <f t="shared" si="971"/>
        <v>#N/A</v>
      </c>
      <c r="AQ5736" s="261" t="e">
        <f t="shared" si="972"/>
        <v>#N/A</v>
      </c>
      <c r="BB5736">
        <f t="shared" si="975"/>
        <v>0</v>
      </c>
      <c r="BC5736">
        <f t="shared" si="973"/>
        <v>0</v>
      </c>
      <c r="BD5736" s="28">
        <f t="shared" si="974"/>
        <v>0</v>
      </c>
    </row>
    <row r="5737" spans="37:56" x14ac:dyDescent="0.25">
      <c r="AK5737">
        <v>0</v>
      </c>
      <c r="AL5737" t="e">
        <f t="shared" si="967"/>
        <v>#N/A</v>
      </c>
      <c r="AM5737" t="e">
        <f t="shared" si="968"/>
        <v>#N/A</v>
      </c>
      <c r="AN5737" t="e">
        <f t="shared" si="969"/>
        <v>#N/A</v>
      </c>
      <c r="AO5737" s="261" t="e">
        <f t="shared" si="970"/>
        <v>#N/A</v>
      </c>
      <c r="AP5737" s="261" t="e">
        <f t="shared" si="971"/>
        <v>#N/A</v>
      </c>
      <c r="AQ5737" s="261" t="e">
        <f t="shared" si="972"/>
        <v>#N/A</v>
      </c>
      <c r="BB5737">
        <f t="shared" si="975"/>
        <v>0</v>
      </c>
      <c r="BC5737">
        <f t="shared" si="973"/>
        <v>0</v>
      </c>
      <c r="BD5737" s="28">
        <f t="shared" si="974"/>
        <v>0</v>
      </c>
    </row>
    <row r="5738" spans="37:56" x14ac:dyDescent="0.25">
      <c r="AK5738">
        <v>0</v>
      </c>
      <c r="AL5738" t="e">
        <f t="shared" si="967"/>
        <v>#N/A</v>
      </c>
      <c r="AM5738" t="e">
        <f t="shared" si="968"/>
        <v>#N/A</v>
      </c>
      <c r="AN5738" t="e">
        <f t="shared" si="969"/>
        <v>#N/A</v>
      </c>
      <c r="AO5738" s="261" t="e">
        <f t="shared" si="970"/>
        <v>#N/A</v>
      </c>
      <c r="AP5738" s="261" t="e">
        <f t="shared" si="971"/>
        <v>#N/A</v>
      </c>
      <c r="AQ5738" s="261" t="e">
        <f t="shared" si="972"/>
        <v>#N/A</v>
      </c>
      <c r="BB5738">
        <f t="shared" si="975"/>
        <v>0</v>
      </c>
      <c r="BC5738">
        <f t="shared" si="973"/>
        <v>0</v>
      </c>
      <c r="BD5738" s="28">
        <f t="shared" si="974"/>
        <v>0</v>
      </c>
    </row>
    <row r="5739" spans="37:56" x14ac:dyDescent="0.25">
      <c r="AK5739">
        <v>0</v>
      </c>
      <c r="AL5739" t="e">
        <f t="shared" si="967"/>
        <v>#N/A</v>
      </c>
      <c r="AM5739" t="e">
        <f t="shared" si="968"/>
        <v>#N/A</v>
      </c>
      <c r="AN5739" t="e">
        <f t="shared" si="969"/>
        <v>#N/A</v>
      </c>
      <c r="AO5739" s="261" t="e">
        <f t="shared" si="970"/>
        <v>#N/A</v>
      </c>
      <c r="AP5739" s="261" t="e">
        <f t="shared" si="971"/>
        <v>#N/A</v>
      </c>
      <c r="AQ5739" s="261" t="e">
        <f t="shared" si="972"/>
        <v>#N/A</v>
      </c>
      <c r="BB5739">
        <f t="shared" si="975"/>
        <v>0</v>
      </c>
      <c r="BC5739">
        <f t="shared" si="973"/>
        <v>0</v>
      </c>
      <c r="BD5739" s="28">
        <f t="shared" si="974"/>
        <v>0</v>
      </c>
    </row>
    <row r="5740" spans="37:56" x14ac:dyDescent="0.25">
      <c r="AK5740">
        <v>0</v>
      </c>
      <c r="AL5740" t="e">
        <f t="shared" si="967"/>
        <v>#N/A</v>
      </c>
      <c r="AM5740" t="e">
        <f t="shared" si="968"/>
        <v>#N/A</v>
      </c>
      <c r="AN5740" t="e">
        <f t="shared" si="969"/>
        <v>#N/A</v>
      </c>
      <c r="AO5740" s="261" t="e">
        <f t="shared" si="970"/>
        <v>#N/A</v>
      </c>
      <c r="AP5740" s="261" t="e">
        <f t="shared" si="971"/>
        <v>#N/A</v>
      </c>
      <c r="AQ5740" s="261" t="e">
        <f t="shared" si="972"/>
        <v>#N/A</v>
      </c>
      <c r="BB5740">
        <f t="shared" si="975"/>
        <v>0</v>
      </c>
      <c r="BC5740">
        <f t="shared" si="973"/>
        <v>0</v>
      </c>
      <c r="BD5740" s="28">
        <f t="shared" si="974"/>
        <v>0</v>
      </c>
    </row>
    <row r="5741" spans="37:56" x14ac:dyDescent="0.25">
      <c r="AK5741">
        <v>0</v>
      </c>
      <c r="AL5741" t="e">
        <f t="shared" si="967"/>
        <v>#N/A</v>
      </c>
      <c r="AM5741" t="e">
        <f t="shared" si="968"/>
        <v>#N/A</v>
      </c>
      <c r="AN5741" t="e">
        <f t="shared" si="969"/>
        <v>#N/A</v>
      </c>
      <c r="AO5741" s="261" t="e">
        <f t="shared" si="970"/>
        <v>#N/A</v>
      </c>
      <c r="AP5741" s="261" t="e">
        <f t="shared" si="971"/>
        <v>#N/A</v>
      </c>
      <c r="AQ5741" s="261" t="e">
        <f t="shared" si="972"/>
        <v>#N/A</v>
      </c>
      <c r="BB5741">
        <f t="shared" si="975"/>
        <v>0</v>
      </c>
      <c r="BC5741">
        <f t="shared" si="973"/>
        <v>0</v>
      </c>
      <c r="BD5741" s="28">
        <f t="shared" si="974"/>
        <v>0</v>
      </c>
    </row>
    <row r="5742" spans="37:56" x14ac:dyDescent="0.25">
      <c r="AK5742">
        <v>0</v>
      </c>
      <c r="AL5742" t="e">
        <f t="shared" si="967"/>
        <v>#N/A</v>
      </c>
      <c r="AM5742" t="e">
        <f t="shared" si="968"/>
        <v>#N/A</v>
      </c>
      <c r="AN5742" t="e">
        <f t="shared" si="969"/>
        <v>#N/A</v>
      </c>
      <c r="AO5742" s="261" t="e">
        <f t="shared" si="970"/>
        <v>#N/A</v>
      </c>
      <c r="AP5742" s="261" t="e">
        <f t="shared" si="971"/>
        <v>#N/A</v>
      </c>
      <c r="AQ5742" s="261" t="e">
        <f t="shared" si="972"/>
        <v>#N/A</v>
      </c>
      <c r="BB5742">
        <f t="shared" si="975"/>
        <v>0</v>
      </c>
      <c r="BC5742">
        <f t="shared" si="973"/>
        <v>0</v>
      </c>
      <c r="BD5742" s="28">
        <f t="shared" si="974"/>
        <v>0</v>
      </c>
    </row>
    <row r="5743" spans="37:56" x14ac:dyDescent="0.25">
      <c r="AK5743">
        <v>0</v>
      </c>
      <c r="AL5743" t="e">
        <f t="shared" si="967"/>
        <v>#N/A</v>
      </c>
      <c r="AM5743" t="e">
        <f t="shared" si="968"/>
        <v>#N/A</v>
      </c>
      <c r="AN5743" t="e">
        <f t="shared" si="969"/>
        <v>#N/A</v>
      </c>
      <c r="AO5743" s="261" t="e">
        <f t="shared" si="970"/>
        <v>#N/A</v>
      </c>
      <c r="AP5743" s="261" t="e">
        <f t="shared" si="971"/>
        <v>#N/A</v>
      </c>
      <c r="AQ5743" s="261" t="e">
        <f t="shared" si="972"/>
        <v>#N/A</v>
      </c>
      <c r="BB5743">
        <f t="shared" si="975"/>
        <v>0</v>
      </c>
      <c r="BC5743">
        <f t="shared" si="973"/>
        <v>0</v>
      </c>
      <c r="BD5743" s="28">
        <f t="shared" si="974"/>
        <v>0</v>
      </c>
    </row>
    <row r="5744" spans="37:56" x14ac:dyDescent="0.25">
      <c r="AK5744">
        <v>0</v>
      </c>
      <c r="AL5744" t="e">
        <f t="shared" si="967"/>
        <v>#N/A</v>
      </c>
      <c r="AM5744" t="e">
        <f t="shared" si="968"/>
        <v>#N/A</v>
      </c>
      <c r="AN5744" t="e">
        <f t="shared" si="969"/>
        <v>#N/A</v>
      </c>
      <c r="AO5744" s="261" t="e">
        <f t="shared" si="970"/>
        <v>#N/A</v>
      </c>
      <c r="AP5744" s="261" t="e">
        <f t="shared" si="971"/>
        <v>#N/A</v>
      </c>
      <c r="AQ5744" s="261" t="e">
        <f t="shared" si="972"/>
        <v>#N/A</v>
      </c>
      <c r="BB5744">
        <f t="shared" si="975"/>
        <v>0</v>
      </c>
      <c r="BC5744">
        <f t="shared" si="973"/>
        <v>0</v>
      </c>
      <c r="BD5744" s="28">
        <f t="shared" si="974"/>
        <v>0</v>
      </c>
    </row>
    <row r="5745" spans="37:56" x14ac:dyDescent="0.25">
      <c r="AK5745">
        <v>0</v>
      </c>
      <c r="AL5745" t="e">
        <f t="shared" si="967"/>
        <v>#N/A</v>
      </c>
      <c r="AM5745" t="e">
        <f t="shared" si="968"/>
        <v>#N/A</v>
      </c>
      <c r="AN5745" t="e">
        <f t="shared" si="969"/>
        <v>#N/A</v>
      </c>
      <c r="AO5745" s="261" t="e">
        <f t="shared" si="970"/>
        <v>#N/A</v>
      </c>
      <c r="AP5745" s="261" t="e">
        <f t="shared" si="971"/>
        <v>#N/A</v>
      </c>
      <c r="AQ5745" s="261" t="e">
        <f t="shared" si="972"/>
        <v>#N/A</v>
      </c>
      <c r="BB5745">
        <f t="shared" si="975"/>
        <v>0</v>
      </c>
      <c r="BC5745">
        <f t="shared" si="973"/>
        <v>0</v>
      </c>
      <c r="BD5745" s="28">
        <f t="shared" si="974"/>
        <v>0</v>
      </c>
    </row>
    <row r="5746" spans="37:56" x14ac:dyDescent="0.25">
      <c r="AK5746">
        <v>0</v>
      </c>
      <c r="AL5746" t="e">
        <f t="shared" si="967"/>
        <v>#N/A</v>
      </c>
      <c r="AM5746" t="e">
        <f t="shared" si="968"/>
        <v>#N/A</v>
      </c>
      <c r="AN5746" t="e">
        <f t="shared" si="969"/>
        <v>#N/A</v>
      </c>
      <c r="AO5746" s="261" t="e">
        <f t="shared" si="970"/>
        <v>#N/A</v>
      </c>
      <c r="AP5746" s="261" t="e">
        <f t="shared" si="971"/>
        <v>#N/A</v>
      </c>
      <c r="AQ5746" s="261" t="e">
        <f t="shared" si="972"/>
        <v>#N/A</v>
      </c>
      <c r="BB5746">
        <f t="shared" si="975"/>
        <v>0</v>
      </c>
      <c r="BC5746">
        <f t="shared" si="973"/>
        <v>0</v>
      </c>
      <c r="BD5746" s="28">
        <f t="shared" si="974"/>
        <v>0</v>
      </c>
    </row>
    <row r="5747" spans="37:56" x14ac:dyDescent="0.25">
      <c r="AK5747">
        <v>0</v>
      </c>
      <c r="AL5747" t="e">
        <f t="shared" si="967"/>
        <v>#N/A</v>
      </c>
      <c r="AM5747" t="e">
        <f t="shared" si="968"/>
        <v>#N/A</v>
      </c>
      <c r="AN5747" t="e">
        <f t="shared" si="969"/>
        <v>#N/A</v>
      </c>
      <c r="AO5747" s="261" t="e">
        <f t="shared" si="970"/>
        <v>#N/A</v>
      </c>
      <c r="AP5747" s="261" t="e">
        <f t="shared" si="971"/>
        <v>#N/A</v>
      </c>
      <c r="AQ5747" s="261" t="e">
        <f t="shared" si="972"/>
        <v>#N/A</v>
      </c>
      <c r="BB5747">
        <f t="shared" si="975"/>
        <v>0</v>
      </c>
      <c r="BC5747">
        <f t="shared" si="973"/>
        <v>0</v>
      </c>
      <c r="BD5747" s="28">
        <f t="shared" si="974"/>
        <v>0</v>
      </c>
    </row>
    <row r="5748" spans="37:56" x14ac:dyDescent="0.25">
      <c r="AK5748">
        <v>0</v>
      </c>
      <c r="AL5748" t="e">
        <f t="shared" si="967"/>
        <v>#N/A</v>
      </c>
      <c r="AM5748" t="e">
        <f t="shared" si="968"/>
        <v>#N/A</v>
      </c>
      <c r="AN5748" t="e">
        <f t="shared" si="969"/>
        <v>#N/A</v>
      </c>
      <c r="AO5748" s="261" t="e">
        <f t="shared" si="970"/>
        <v>#N/A</v>
      </c>
      <c r="AP5748" s="261" t="e">
        <f t="shared" si="971"/>
        <v>#N/A</v>
      </c>
      <c r="AQ5748" s="261" t="e">
        <f t="shared" si="972"/>
        <v>#N/A</v>
      </c>
      <c r="BB5748">
        <f t="shared" si="975"/>
        <v>0</v>
      </c>
      <c r="BC5748">
        <f t="shared" si="973"/>
        <v>0</v>
      </c>
      <c r="BD5748" s="28">
        <f t="shared" si="974"/>
        <v>0</v>
      </c>
    </row>
    <row r="5749" spans="37:56" x14ac:dyDescent="0.25">
      <c r="AK5749">
        <v>0</v>
      </c>
      <c r="AL5749" t="e">
        <f t="shared" si="967"/>
        <v>#N/A</v>
      </c>
      <c r="AM5749" t="e">
        <f t="shared" si="968"/>
        <v>#N/A</v>
      </c>
      <c r="AN5749" t="e">
        <f t="shared" si="969"/>
        <v>#N/A</v>
      </c>
      <c r="AO5749" s="261" t="e">
        <f t="shared" si="970"/>
        <v>#N/A</v>
      </c>
      <c r="AP5749" s="261" t="e">
        <f t="shared" si="971"/>
        <v>#N/A</v>
      </c>
      <c r="AQ5749" s="261" t="e">
        <f t="shared" si="972"/>
        <v>#N/A</v>
      </c>
      <c r="BB5749">
        <f t="shared" si="975"/>
        <v>0</v>
      </c>
      <c r="BC5749">
        <f t="shared" si="973"/>
        <v>0</v>
      </c>
      <c r="BD5749" s="28">
        <f t="shared" si="974"/>
        <v>0</v>
      </c>
    </row>
    <row r="5750" spans="37:56" x14ac:dyDescent="0.25">
      <c r="AK5750">
        <v>0</v>
      </c>
      <c r="AL5750" t="e">
        <f t="shared" si="967"/>
        <v>#N/A</v>
      </c>
      <c r="AM5750" t="e">
        <f t="shared" si="968"/>
        <v>#N/A</v>
      </c>
      <c r="AN5750" t="e">
        <f t="shared" si="969"/>
        <v>#N/A</v>
      </c>
      <c r="AO5750" s="261" t="e">
        <f t="shared" si="970"/>
        <v>#N/A</v>
      </c>
      <c r="AP5750" s="261" t="e">
        <f t="shared" si="971"/>
        <v>#N/A</v>
      </c>
      <c r="AQ5750" s="261" t="e">
        <f t="shared" si="972"/>
        <v>#N/A</v>
      </c>
      <c r="BB5750">
        <f t="shared" si="975"/>
        <v>0</v>
      </c>
      <c r="BC5750">
        <f t="shared" si="973"/>
        <v>0</v>
      </c>
      <c r="BD5750" s="28">
        <f t="shared" si="974"/>
        <v>0</v>
      </c>
    </row>
    <row r="5751" spans="37:56" x14ac:dyDescent="0.25">
      <c r="AK5751">
        <v>0</v>
      </c>
      <c r="AL5751" t="e">
        <f t="shared" si="967"/>
        <v>#N/A</v>
      </c>
      <c r="AM5751" t="e">
        <f t="shared" si="968"/>
        <v>#N/A</v>
      </c>
      <c r="AN5751" t="e">
        <f t="shared" si="969"/>
        <v>#N/A</v>
      </c>
      <c r="AO5751" s="261" t="e">
        <f t="shared" si="970"/>
        <v>#N/A</v>
      </c>
      <c r="AP5751" s="261" t="e">
        <f t="shared" si="971"/>
        <v>#N/A</v>
      </c>
      <c r="AQ5751" s="261" t="e">
        <f t="shared" si="972"/>
        <v>#N/A</v>
      </c>
      <c r="BB5751">
        <f t="shared" si="975"/>
        <v>0</v>
      </c>
      <c r="BC5751">
        <f t="shared" si="973"/>
        <v>0</v>
      </c>
      <c r="BD5751" s="28">
        <f t="shared" si="974"/>
        <v>0</v>
      </c>
    </row>
    <row r="5752" spans="37:56" x14ac:dyDescent="0.25">
      <c r="AK5752">
        <v>0</v>
      </c>
      <c r="AL5752" t="e">
        <f t="shared" si="967"/>
        <v>#N/A</v>
      </c>
      <c r="AM5752" t="e">
        <f t="shared" si="968"/>
        <v>#N/A</v>
      </c>
      <c r="AN5752" t="e">
        <f t="shared" si="969"/>
        <v>#N/A</v>
      </c>
      <c r="AO5752" s="261" t="e">
        <f t="shared" si="970"/>
        <v>#N/A</v>
      </c>
      <c r="AP5752" s="261" t="e">
        <f t="shared" si="971"/>
        <v>#N/A</v>
      </c>
      <c r="AQ5752" s="261" t="e">
        <f t="shared" si="972"/>
        <v>#N/A</v>
      </c>
      <c r="BB5752">
        <f t="shared" si="975"/>
        <v>0</v>
      </c>
      <c r="BC5752">
        <f t="shared" si="973"/>
        <v>0</v>
      </c>
      <c r="BD5752" s="28">
        <f t="shared" si="974"/>
        <v>0</v>
      </c>
    </row>
    <row r="5753" spans="37:56" x14ac:dyDescent="0.25">
      <c r="AK5753">
        <v>0</v>
      </c>
      <c r="AL5753" t="e">
        <f t="shared" si="967"/>
        <v>#N/A</v>
      </c>
      <c r="AM5753" t="e">
        <f t="shared" si="968"/>
        <v>#N/A</v>
      </c>
      <c r="AN5753" t="e">
        <f t="shared" si="969"/>
        <v>#N/A</v>
      </c>
      <c r="AO5753" s="261" t="e">
        <f t="shared" si="970"/>
        <v>#N/A</v>
      </c>
      <c r="AP5753" s="261" t="e">
        <f t="shared" si="971"/>
        <v>#N/A</v>
      </c>
      <c r="AQ5753" s="261" t="e">
        <f t="shared" si="972"/>
        <v>#N/A</v>
      </c>
      <c r="BB5753">
        <f t="shared" si="975"/>
        <v>0</v>
      </c>
      <c r="BC5753">
        <f t="shared" si="973"/>
        <v>0</v>
      </c>
      <c r="BD5753" s="28">
        <f t="shared" si="974"/>
        <v>0</v>
      </c>
    </row>
    <row r="5754" spans="37:56" x14ac:dyDescent="0.25">
      <c r="AK5754">
        <v>0</v>
      </c>
      <c r="AL5754" t="e">
        <f t="shared" si="967"/>
        <v>#N/A</v>
      </c>
      <c r="AM5754" t="e">
        <f t="shared" si="968"/>
        <v>#N/A</v>
      </c>
      <c r="AN5754" t="e">
        <f t="shared" si="969"/>
        <v>#N/A</v>
      </c>
      <c r="AO5754" s="261" t="e">
        <f t="shared" si="970"/>
        <v>#N/A</v>
      </c>
      <c r="AP5754" s="261" t="e">
        <f t="shared" si="971"/>
        <v>#N/A</v>
      </c>
      <c r="AQ5754" s="261" t="e">
        <f t="shared" si="972"/>
        <v>#N/A</v>
      </c>
      <c r="BB5754">
        <f t="shared" si="975"/>
        <v>0</v>
      </c>
      <c r="BC5754">
        <f t="shared" si="973"/>
        <v>0</v>
      </c>
      <c r="BD5754" s="28">
        <f t="shared" si="974"/>
        <v>0</v>
      </c>
    </row>
    <row r="5755" spans="37:56" x14ac:dyDescent="0.25">
      <c r="AK5755">
        <v>0</v>
      </c>
      <c r="AL5755" t="e">
        <f t="shared" si="967"/>
        <v>#N/A</v>
      </c>
      <c r="AM5755" t="e">
        <f t="shared" si="968"/>
        <v>#N/A</v>
      </c>
      <c r="AN5755" t="e">
        <f t="shared" si="969"/>
        <v>#N/A</v>
      </c>
      <c r="AO5755" s="261" t="e">
        <f t="shared" si="970"/>
        <v>#N/A</v>
      </c>
      <c r="AP5755" s="261" t="e">
        <f t="shared" si="971"/>
        <v>#N/A</v>
      </c>
      <c r="AQ5755" s="261" t="e">
        <f t="shared" si="972"/>
        <v>#N/A</v>
      </c>
      <c r="BB5755">
        <f t="shared" si="975"/>
        <v>0</v>
      </c>
      <c r="BC5755">
        <f t="shared" si="973"/>
        <v>0</v>
      </c>
      <c r="BD5755" s="28">
        <f t="shared" si="974"/>
        <v>0</v>
      </c>
    </row>
    <row r="5756" spans="37:56" x14ac:dyDescent="0.25">
      <c r="AK5756">
        <v>0</v>
      </c>
      <c r="AL5756" t="e">
        <f t="shared" si="967"/>
        <v>#N/A</v>
      </c>
      <c r="AM5756" t="e">
        <f t="shared" si="968"/>
        <v>#N/A</v>
      </c>
      <c r="AN5756" t="e">
        <f t="shared" si="969"/>
        <v>#N/A</v>
      </c>
      <c r="AO5756" s="261" t="e">
        <f t="shared" si="970"/>
        <v>#N/A</v>
      </c>
      <c r="AP5756" s="261" t="e">
        <f t="shared" si="971"/>
        <v>#N/A</v>
      </c>
      <c r="AQ5756" s="261" t="e">
        <f t="shared" si="972"/>
        <v>#N/A</v>
      </c>
      <c r="BB5756">
        <f t="shared" si="975"/>
        <v>0</v>
      </c>
      <c r="BC5756">
        <f t="shared" si="973"/>
        <v>0</v>
      </c>
      <c r="BD5756" s="28">
        <f t="shared" si="974"/>
        <v>0</v>
      </c>
    </row>
    <row r="5757" spans="37:56" x14ac:dyDescent="0.25">
      <c r="AK5757">
        <v>0</v>
      </c>
      <c r="AL5757" t="e">
        <f t="shared" si="967"/>
        <v>#N/A</v>
      </c>
      <c r="AM5757" t="e">
        <f t="shared" si="968"/>
        <v>#N/A</v>
      </c>
      <c r="AN5757" t="e">
        <f t="shared" si="969"/>
        <v>#N/A</v>
      </c>
      <c r="AO5757" s="261" t="e">
        <f t="shared" si="970"/>
        <v>#N/A</v>
      </c>
      <c r="AP5757" s="261" t="e">
        <f t="shared" si="971"/>
        <v>#N/A</v>
      </c>
      <c r="AQ5757" s="261" t="e">
        <f t="shared" si="972"/>
        <v>#N/A</v>
      </c>
      <c r="BB5757">
        <f t="shared" si="975"/>
        <v>0</v>
      </c>
      <c r="BC5757">
        <f t="shared" si="973"/>
        <v>0</v>
      </c>
      <c r="BD5757" s="28">
        <f t="shared" si="974"/>
        <v>0</v>
      </c>
    </row>
    <row r="5758" spans="37:56" x14ac:dyDescent="0.25">
      <c r="AK5758">
        <v>0</v>
      </c>
      <c r="AL5758" t="e">
        <f t="shared" si="967"/>
        <v>#N/A</v>
      </c>
      <c r="AM5758" t="e">
        <f t="shared" si="968"/>
        <v>#N/A</v>
      </c>
      <c r="AN5758" t="e">
        <f t="shared" si="969"/>
        <v>#N/A</v>
      </c>
      <c r="AO5758" s="261" t="e">
        <f t="shared" si="970"/>
        <v>#N/A</v>
      </c>
      <c r="AP5758" s="261" t="e">
        <f t="shared" si="971"/>
        <v>#N/A</v>
      </c>
      <c r="AQ5758" s="261" t="e">
        <f t="shared" si="972"/>
        <v>#N/A</v>
      </c>
      <c r="BB5758">
        <f t="shared" si="975"/>
        <v>0</v>
      </c>
      <c r="BC5758">
        <f t="shared" si="973"/>
        <v>0</v>
      </c>
      <c r="BD5758" s="28">
        <f t="shared" si="974"/>
        <v>0</v>
      </c>
    </row>
    <row r="5759" spans="37:56" x14ac:dyDescent="0.25">
      <c r="AK5759">
        <v>0</v>
      </c>
      <c r="AL5759" t="e">
        <f t="shared" si="967"/>
        <v>#N/A</v>
      </c>
      <c r="AM5759" t="e">
        <f t="shared" si="968"/>
        <v>#N/A</v>
      </c>
      <c r="AN5759" t="e">
        <f t="shared" si="969"/>
        <v>#N/A</v>
      </c>
      <c r="AO5759" s="261" t="e">
        <f t="shared" si="970"/>
        <v>#N/A</v>
      </c>
      <c r="AP5759" s="261" t="e">
        <f t="shared" si="971"/>
        <v>#N/A</v>
      </c>
      <c r="AQ5759" s="261" t="e">
        <f t="shared" si="972"/>
        <v>#N/A</v>
      </c>
      <c r="BB5759">
        <f t="shared" si="975"/>
        <v>0</v>
      </c>
      <c r="BC5759">
        <f t="shared" si="973"/>
        <v>0</v>
      </c>
      <c r="BD5759" s="28">
        <f t="shared" si="974"/>
        <v>0</v>
      </c>
    </row>
    <row r="5760" spans="37:56" x14ac:dyDescent="0.25">
      <c r="AK5760">
        <v>0</v>
      </c>
      <c r="AL5760" t="e">
        <f t="shared" si="967"/>
        <v>#N/A</v>
      </c>
      <c r="AM5760" t="e">
        <f t="shared" si="968"/>
        <v>#N/A</v>
      </c>
      <c r="AN5760" t="e">
        <f t="shared" si="969"/>
        <v>#N/A</v>
      </c>
      <c r="AO5760" s="261" t="e">
        <f t="shared" si="970"/>
        <v>#N/A</v>
      </c>
      <c r="AP5760" s="261" t="e">
        <f t="shared" si="971"/>
        <v>#N/A</v>
      </c>
      <c r="AQ5760" s="261" t="e">
        <f t="shared" si="972"/>
        <v>#N/A</v>
      </c>
      <c r="BB5760">
        <f t="shared" si="975"/>
        <v>0</v>
      </c>
      <c r="BC5760">
        <f t="shared" si="973"/>
        <v>0</v>
      </c>
      <c r="BD5760" s="28">
        <f t="shared" si="974"/>
        <v>0</v>
      </c>
    </row>
    <row r="5761" spans="37:56" x14ac:dyDescent="0.25">
      <c r="AK5761">
        <v>0</v>
      </c>
      <c r="AL5761" t="e">
        <f t="shared" si="967"/>
        <v>#N/A</v>
      </c>
      <c r="AM5761" t="e">
        <f t="shared" si="968"/>
        <v>#N/A</v>
      </c>
      <c r="AN5761" t="e">
        <f t="shared" si="969"/>
        <v>#N/A</v>
      </c>
      <c r="AO5761" s="261" t="e">
        <f t="shared" si="970"/>
        <v>#N/A</v>
      </c>
      <c r="AP5761" s="261" t="e">
        <f t="shared" si="971"/>
        <v>#N/A</v>
      </c>
      <c r="AQ5761" s="261" t="e">
        <f t="shared" si="972"/>
        <v>#N/A</v>
      </c>
      <c r="BB5761">
        <f t="shared" si="975"/>
        <v>0</v>
      </c>
      <c r="BC5761">
        <f t="shared" si="973"/>
        <v>0</v>
      </c>
      <c r="BD5761" s="28">
        <f t="shared" si="974"/>
        <v>0</v>
      </c>
    </row>
    <row r="5762" spans="37:56" x14ac:dyDescent="0.25">
      <c r="AK5762">
        <v>0</v>
      </c>
      <c r="AL5762" t="e">
        <f t="shared" si="967"/>
        <v>#N/A</v>
      </c>
      <c r="AM5762" t="e">
        <f t="shared" si="968"/>
        <v>#N/A</v>
      </c>
      <c r="AN5762" t="e">
        <f t="shared" si="969"/>
        <v>#N/A</v>
      </c>
      <c r="AO5762" s="261" t="e">
        <f t="shared" si="970"/>
        <v>#N/A</v>
      </c>
      <c r="AP5762" s="261" t="e">
        <f t="shared" si="971"/>
        <v>#N/A</v>
      </c>
      <c r="AQ5762" s="261" t="e">
        <f t="shared" si="972"/>
        <v>#N/A</v>
      </c>
      <c r="BB5762">
        <f t="shared" si="975"/>
        <v>0</v>
      </c>
      <c r="BC5762">
        <f t="shared" si="973"/>
        <v>0</v>
      </c>
      <c r="BD5762" s="28">
        <f t="shared" si="974"/>
        <v>0</v>
      </c>
    </row>
    <row r="5763" spans="37:56" x14ac:dyDescent="0.25">
      <c r="AK5763">
        <v>0</v>
      </c>
      <c r="AL5763" t="e">
        <f t="shared" ref="AL5763:AL5826" si="976">_xlfn.XLOOKUP(AK5763,A:A,F:F)</f>
        <v>#N/A</v>
      </c>
      <c r="AM5763" t="e">
        <f t="shared" ref="AM5763:AM5826" si="977">_xlfn.XLOOKUP(AK5763,A:A,J:J)</f>
        <v>#N/A</v>
      </c>
      <c r="AN5763" t="e">
        <f t="shared" ref="AN5763:AN5826" si="978">_xlfn.XLOOKUP(AK5763,A:A,M:M)+_xlfn.XLOOKUP(AK5763,A:A,N:N)</f>
        <v>#N/A</v>
      </c>
      <c r="AO5763" s="261" t="e">
        <f t="shared" ref="AO5763:AO5826" si="979">_xlfn.XLOOKUP(AK5763,A:A,AG:AG)</f>
        <v>#N/A</v>
      </c>
      <c r="AP5763" s="261" t="e">
        <f t="shared" ref="AP5763:AP5826" si="980">_xlfn.XLOOKUP(AK5763,A:A,AD:AD)</f>
        <v>#N/A</v>
      </c>
      <c r="AQ5763" s="261" t="e">
        <f t="shared" ref="AQ5763:AQ5826" si="981">_xlfn.XLOOKUP(AK5763,A:A,AE:AE)</f>
        <v>#N/A</v>
      </c>
      <c r="BB5763">
        <f t="shared" si="975"/>
        <v>0</v>
      </c>
      <c r="BC5763">
        <f t="shared" ref="BC5763:BC5826" si="982">_xlfn.XLOOKUP(BA5763,A:A,J:J)</f>
        <v>0</v>
      </c>
      <c r="BD5763" s="28">
        <f t="shared" ref="BD5763:BD5826" si="983">_xlfn.XLOOKUP(BA5763,A:A,M:M)+_xlfn.XLOOKUP(BA5763,A:A,N:N)</f>
        <v>0</v>
      </c>
    </row>
    <row r="5764" spans="37:56" x14ac:dyDescent="0.25">
      <c r="AK5764">
        <v>0</v>
      </c>
      <c r="AL5764" t="e">
        <f t="shared" si="976"/>
        <v>#N/A</v>
      </c>
      <c r="AM5764" t="e">
        <f t="shared" si="977"/>
        <v>#N/A</v>
      </c>
      <c r="AN5764" t="e">
        <f t="shared" si="978"/>
        <v>#N/A</v>
      </c>
      <c r="AO5764" s="261" t="e">
        <f t="shared" si="979"/>
        <v>#N/A</v>
      </c>
      <c r="AP5764" s="261" t="e">
        <f t="shared" si="980"/>
        <v>#N/A</v>
      </c>
      <c r="AQ5764" s="261" t="e">
        <f t="shared" si="981"/>
        <v>#N/A</v>
      </c>
      <c r="BB5764">
        <f t="shared" si="975"/>
        <v>0</v>
      </c>
      <c r="BC5764">
        <f t="shared" si="982"/>
        <v>0</v>
      </c>
      <c r="BD5764" s="28">
        <f t="shared" si="983"/>
        <v>0</v>
      </c>
    </row>
    <row r="5765" spans="37:56" x14ac:dyDescent="0.25">
      <c r="AK5765">
        <v>0</v>
      </c>
      <c r="AL5765" t="e">
        <f t="shared" si="976"/>
        <v>#N/A</v>
      </c>
      <c r="AM5765" t="e">
        <f t="shared" si="977"/>
        <v>#N/A</v>
      </c>
      <c r="AN5765" t="e">
        <f t="shared" si="978"/>
        <v>#N/A</v>
      </c>
      <c r="AO5765" s="261" t="e">
        <f t="shared" si="979"/>
        <v>#N/A</v>
      </c>
      <c r="AP5765" s="261" t="e">
        <f t="shared" si="980"/>
        <v>#N/A</v>
      </c>
      <c r="AQ5765" s="261" t="e">
        <f t="shared" si="981"/>
        <v>#N/A</v>
      </c>
      <c r="BB5765">
        <f t="shared" si="975"/>
        <v>0</v>
      </c>
      <c r="BC5765">
        <f t="shared" si="982"/>
        <v>0</v>
      </c>
      <c r="BD5765" s="28">
        <f t="shared" si="983"/>
        <v>0</v>
      </c>
    </row>
    <row r="5766" spans="37:56" x14ac:dyDescent="0.25">
      <c r="AK5766">
        <v>0</v>
      </c>
      <c r="AL5766" t="e">
        <f t="shared" si="976"/>
        <v>#N/A</v>
      </c>
      <c r="AM5766" t="e">
        <f t="shared" si="977"/>
        <v>#N/A</v>
      </c>
      <c r="AN5766" t="e">
        <f t="shared" si="978"/>
        <v>#N/A</v>
      </c>
      <c r="AO5766" s="261" t="e">
        <f t="shared" si="979"/>
        <v>#N/A</v>
      </c>
      <c r="AP5766" s="261" t="e">
        <f t="shared" si="980"/>
        <v>#N/A</v>
      </c>
      <c r="AQ5766" s="261" t="e">
        <f t="shared" si="981"/>
        <v>#N/A</v>
      </c>
      <c r="BB5766">
        <f t="shared" ref="BB5766:BB5829" si="984">_xlfn.XLOOKUP(BA5766,A:A,E:E)</f>
        <v>0</v>
      </c>
      <c r="BC5766">
        <f t="shared" si="982"/>
        <v>0</v>
      </c>
      <c r="BD5766" s="28">
        <f t="shared" si="983"/>
        <v>0</v>
      </c>
    </row>
    <row r="5767" spans="37:56" x14ac:dyDescent="0.25">
      <c r="AK5767">
        <v>0</v>
      </c>
      <c r="AL5767" t="e">
        <f t="shared" si="976"/>
        <v>#N/A</v>
      </c>
      <c r="AM5767" t="e">
        <f t="shared" si="977"/>
        <v>#N/A</v>
      </c>
      <c r="AN5767" t="e">
        <f t="shared" si="978"/>
        <v>#N/A</v>
      </c>
      <c r="AO5767" s="261" t="e">
        <f t="shared" si="979"/>
        <v>#N/A</v>
      </c>
      <c r="AP5767" s="261" t="e">
        <f t="shared" si="980"/>
        <v>#N/A</v>
      </c>
      <c r="AQ5767" s="261" t="e">
        <f t="shared" si="981"/>
        <v>#N/A</v>
      </c>
      <c r="BB5767">
        <f t="shared" si="984"/>
        <v>0</v>
      </c>
      <c r="BC5767">
        <f t="shared" si="982"/>
        <v>0</v>
      </c>
      <c r="BD5767" s="28">
        <f t="shared" si="983"/>
        <v>0</v>
      </c>
    </row>
    <row r="5768" spans="37:56" x14ac:dyDescent="0.25">
      <c r="AK5768">
        <v>0</v>
      </c>
      <c r="AL5768" t="e">
        <f t="shared" si="976"/>
        <v>#N/A</v>
      </c>
      <c r="AM5768" t="e">
        <f t="shared" si="977"/>
        <v>#N/A</v>
      </c>
      <c r="AN5768" t="e">
        <f t="shared" si="978"/>
        <v>#N/A</v>
      </c>
      <c r="AO5768" s="261" t="e">
        <f t="shared" si="979"/>
        <v>#N/A</v>
      </c>
      <c r="AP5768" s="261" t="e">
        <f t="shared" si="980"/>
        <v>#N/A</v>
      </c>
      <c r="AQ5768" s="261" t="e">
        <f t="shared" si="981"/>
        <v>#N/A</v>
      </c>
      <c r="BB5768">
        <f t="shared" si="984"/>
        <v>0</v>
      </c>
      <c r="BC5768">
        <f t="shared" si="982"/>
        <v>0</v>
      </c>
      <c r="BD5768" s="28">
        <f t="shared" si="983"/>
        <v>0</v>
      </c>
    </row>
    <row r="5769" spans="37:56" x14ac:dyDescent="0.25">
      <c r="AK5769">
        <v>0</v>
      </c>
      <c r="AL5769" t="e">
        <f t="shared" si="976"/>
        <v>#N/A</v>
      </c>
      <c r="AM5769" t="e">
        <f t="shared" si="977"/>
        <v>#N/A</v>
      </c>
      <c r="AN5769" t="e">
        <f t="shared" si="978"/>
        <v>#N/A</v>
      </c>
      <c r="AO5769" s="261" t="e">
        <f t="shared" si="979"/>
        <v>#N/A</v>
      </c>
      <c r="AP5769" s="261" t="e">
        <f t="shared" si="980"/>
        <v>#N/A</v>
      </c>
      <c r="AQ5769" s="261" t="e">
        <f t="shared" si="981"/>
        <v>#N/A</v>
      </c>
      <c r="BB5769">
        <f t="shared" si="984"/>
        <v>0</v>
      </c>
      <c r="BC5769">
        <f t="shared" si="982"/>
        <v>0</v>
      </c>
      <c r="BD5769" s="28">
        <f t="shared" si="983"/>
        <v>0</v>
      </c>
    </row>
    <row r="5770" spans="37:56" x14ac:dyDescent="0.25">
      <c r="AK5770">
        <v>0</v>
      </c>
      <c r="AL5770" t="e">
        <f t="shared" si="976"/>
        <v>#N/A</v>
      </c>
      <c r="AM5770" t="e">
        <f t="shared" si="977"/>
        <v>#N/A</v>
      </c>
      <c r="AN5770" t="e">
        <f t="shared" si="978"/>
        <v>#N/A</v>
      </c>
      <c r="AO5770" s="261" t="e">
        <f t="shared" si="979"/>
        <v>#N/A</v>
      </c>
      <c r="AP5770" s="261" t="e">
        <f t="shared" si="980"/>
        <v>#N/A</v>
      </c>
      <c r="AQ5770" s="261" t="e">
        <f t="shared" si="981"/>
        <v>#N/A</v>
      </c>
      <c r="BB5770">
        <f t="shared" si="984"/>
        <v>0</v>
      </c>
      <c r="BC5770">
        <f t="shared" si="982"/>
        <v>0</v>
      </c>
      <c r="BD5770" s="28">
        <f t="shared" si="983"/>
        <v>0</v>
      </c>
    </row>
    <row r="5771" spans="37:56" x14ac:dyDescent="0.25">
      <c r="AK5771">
        <v>0</v>
      </c>
      <c r="AL5771" t="e">
        <f t="shared" si="976"/>
        <v>#N/A</v>
      </c>
      <c r="AM5771" t="e">
        <f t="shared" si="977"/>
        <v>#N/A</v>
      </c>
      <c r="AN5771" t="e">
        <f t="shared" si="978"/>
        <v>#N/A</v>
      </c>
      <c r="AO5771" s="261" t="e">
        <f t="shared" si="979"/>
        <v>#N/A</v>
      </c>
      <c r="AP5771" s="261" t="e">
        <f t="shared" si="980"/>
        <v>#N/A</v>
      </c>
      <c r="AQ5771" s="261" t="e">
        <f t="shared" si="981"/>
        <v>#N/A</v>
      </c>
      <c r="BB5771">
        <f t="shared" si="984"/>
        <v>0</v>
      </c>
      <c r="BC5771">
        <f t="shared" si="982"/>
        <v>0</v>
      </c>
      <c r="BD5771" s="28">
        <f t="shared" si="983"/>
        <v>0</v>
      </c>
    </row>
    <row r="5772" spans="37:56" x14ac:dyDescent="0.25">
      <c r="AK5772">
        <v>0</v>
      </c>
      <c r="AL5772" t="e">
        <f t="shared" si="976"/>
        <v>#N/A</v>
      </c>
      <c r="AM5772" t="e">
        <f t="shared" si="977"/>
        <v>#N/A</v>
      </c>
      <c r="AN5772" t="e">
        <f t="shared" si="978"/>
        <v>#N/A</v>
      </c>
      <c r="AO5772" s="261" t="e">
        <f t="shared" si="979"/>
        <v>#N/A</v>
      </c>
      <c r="AP5772" s="261" t="e">
        <f t="shared" si="980"/>
        <v>#N/A</v>
      </c>
      <c r="AQ5772" s="261" t="e">
        <f t="shared" si="981"/>
        <v>#N/A</v>
      </c>
      <c r="BB5772">
        <f t="shared" si="984"/>
        <v>0</v>
      </c>
      <c r="BC5772">
        <f t="shared" si="982"/>
        <v>0</v>
      </c>
      <c r="BD5772" s="28">
        <f t="shared" si="983"/>
        <v>0</v>
      </c>
    </row>
    <row r="5773" spans="37:56" x14ac:dyDescent="0.25">
      <c r="AK5773">
        <v>0</v>
      </c>
      <c r="AL5773" t="e">
        <f t="shared" si="976"/>
        <v>#N/A</v>
      </c>
      <c r="AM5773" t="e">
        <f t="shared" si="977"/>
        <v>#N/A</v>
      </c>
      <c r="AN5773" t="e">
        <f t="shared" si="978"/>
        <v>#N/A</v>
      </c>
      <c r="AO5773" s="261" t="e">
        <f t="shared" si="979"/>
        <v>#N/A</v>
      </c>
      <c r="AP5773" s="261" t="e">
        <f t="shared" si="980"/>
        <v>#N/A</v>
      </c>
      <c r="AQ5773" s="261" t="e">
        <f t="shared" si="981"/>
        <v>#N/A</v>
      </c>
      <c r="BB5773">
        <f t="shared" si="984"/>
        <v>0</v>
      </c>
      <c r="BC5773">
        <f t="shared" si="982"/>
        <v>0</v>
      </c>
      <c r="BD5773" s="28">
        <f t="shared" si="983"/>
        <v>0</v>
      </c>
    </row>
    <row r="5774" spans="37:56" x14ac:dyDescent="0.25">
      <c r="AK5774">
        <v>0</v>
      </c>
      <c r="AL5774" t="e">
        <f t="shared" si="976"/>
        <v>#N/A</v>
      </c>
      <c r="AM5774" t="e">
        <f t="shared" si="977"/>
        <v>#N/A</v>
      </c>
      <c r="AN5774" t="e">
        <f t="shared" si="978"/>
        <v>#N/A</v>
      </c>
      <c r="AO5774" s="261" t="e">
        <f t="shared" si="979"/>
        <v>#N/A</v>
      </c>
      <c r="AP5774" s="261" t="e">
        <f t="shared" si="980"/>
        <v>#N/A</v>
      </c>
      <c r="AQ5774" s="261" t="e">
        <f t="shared" si="981"/>
        <v>#N/A</v>
      </c>
      <c r="BB5774">
        <f t="shared" si="984"/>
        <v>0</v>
      </c>
      <c r="BC5774">
        <f t="shared" si="982"/>
        <v>0</v>
      </c>
      <c r="BD5774" s="28">
        <f t="shared" si="983"/>
        <v>0</v>
      </c>
    </row>
    <row r="5775" spans="37:56" x14ac:dyDescent="0.25">
      <c r="AK5775">
        <v>0</v>
      </c>
      <c r="AL5775" t="e">
        <f t="shared" si="976"/>
        <v>#N/A</v>
      </c>
      <c r="AM5775" t="e">
        <f t="shared" si="977"/>
        <v>#N/A</v>
      </c>
      <c r="AN5775" t="e">
        <f t="shared" si="978"/>
        <v>#N/A</v>
      </c>
      <c r="AO5775" s="261" t="e">
        <f t="shared" si="979"/>
        <v>#N/A</v>
      </c>
      <c r="AP5775" s="261" t="e">
        <f t="shared" si="980"/>
        <v>#N/A</v>
      </c>
      <c r="AQ5775" s="261" t="e">
        <f t="shared" si="981"/>
        <v>#N/A</v>
      </c>
      <c r="BB5775">
        <f t="shared" si="984"/>
        <v>0</v>
      </c>
      <c r="BC5775">
        <f t="shared" si="982"/>
        <v>0</v>
      </c>
      <c r="BD5775" s="28">
        <f t="shared" si="983"/>
        <v>0</v>
      </c>
    </row>
    <row r="5776" spans="37:56" x14ac:dyDescent="0.25">
      <c r="AK5776">
        <v>0</v>
      </c>
      <c r="AL5776" t="e">
        <f t="shared" si="976"/>
        <v>#N/A</v>
      </c>
      <c r="AM5776" t="e">
        <f t="shared" si="977"/>
        <v>#N/A</v>
      </c>
      <c r="AN5776" t="e">
        <f t="shared" si="978"/>
        <v>#N/A</v>
      </c>
      <c r="AO5776" s="261" t="e">
        <f t="shared" si="979"/>
        <v>#N/A</v>
      </c>
      <c r="AP5776" s="261" t="e">
        <f t="shared" si="980"/>
        <v>#N/A</v>
      </c>
      <c r="AQ5776" s="261" t="e">
        <f t="shared" si="981"/>
        <v>#N/A</v>
      </c>
      <c r="BB5776">
        <f t="shared" si="984"/>
        <v>0</v>
      </c>
      <c r="BC5776">
        <f t="shared" si="982"/>
        <v>0</v>
      </c>
      <c r="BD5776" s="28">
        <f t="shared" si="983"/>
        <v>0</v>
      </c>
    </row>
    <row r="5777" spans="37:56" x14ac:dyDescent="0.25">
      <c r="AK5777">
        <v>0</v>
      </c>
      <c r="AL5777" t="e">
        <f t="shared" si="976"/>
        <v>#N/A</v>
      </c>
      <c r="AM5777" t="e">
        <f t="shared" si="977"/>
        <v>#N/A</v>
      </c>
      <c r="AN5777" t="e">
        <f t="shared" si="978"/>
        <v>#N/A</v>
      </c>
      <c r="AO5777" s="261" t="e">
        <f t="shared" si="979"/>
        <v>#N/A</v>
      </c>
      <c r="AP5777" s="261" t="e">
        <f t="shared" si="980"/>
        <v>#N/A</v>
      </c>
      <c r="AQ5777" s="261" t="e">
        <f t="shared" si="981"/>
        <v>#N/A</v>
      </c>
      <c r="BB5777">
        <f t="shared" si="984"/>
        <v>0</v>
      </c>
      <c r="BC5777">
        <f t="shared" si="982"/>
        <v>0</v>
      </c>
      <c r="BD5777" s="28">
        <f t="shared" si="983"/>
        <v>0</v>
      </c>
    </row>
    <row r="5778" spans="37:56" x14ac:dyDescent="0.25">
      <c r="AK5778">
        <v>0</v>
      </c>
      <c r="AL5778" t="e">
        <f t="shared" si="976"/>
        <v>#N/A</v>
      </c>
      <c r="AM5778" t="e">
        <f t="shared" si="977"/>
        <v>#N/A</v>
      </c>
      <c r="AN5778" t="e">
        <f t="shared" si="978"/>
        <v>#N/A</v>
      </c>
      <c r="AO5778" s="261" t="e">
        <f t="shared" si="979"/>
        <v>#N/A</v>
      </c>
      <c r="AP5778" s="261" t="e">
        <f t="shared" si="980"/>
        <v>#N/A</v>
      </c>
      <c r="AQ5778" s="261" t="e">
        <f t="shared" si="981"/>
        <v>#N/A</v>
      </c>
      <c r="BB5778">
        <f t="shared" si="984"/>
        <v>0</v>
      </c>
      <c r="BC5778">
        <f t="shared" si="982"/>
        <v>0</v>
      </c>
      <c r="BD5778" s="28">
        <f t="shared" si="983"/>
        <v>0</v>
      </c>
    </row>
    <row r="5779" spans="37:56" x14ac:dyDescent="0.25">
      <c r="AK5779">
        <v>0</v>
      </c>
      <c r="AL5779" t="e">
        <f t="shared" si="976"/>
        <v>#N/A</v>
      </c>
      <c r="AM5779" t="e">
        <f t="shared" si="977"/>
        <v>#N/A</v>
      </c>
      <c r="AN5779" t="e">
        <f t="shared" si="978"/>
        <v>#N/A</v>
      </c>
      <c r="AO5779" s="261" t="e">
        <f t="shared" si="979"/>
        <v>#N/A</v>
      </c>
      <c r="AP5779" s="261" t="e">
        <f t="shared" si="980"/>
        <v>#N/A</v>
      </c>
      <c r="AQ5779" s="261" t="e">
        <f t="shared" si="981"/>
        <v>#N/A</v>
      </c>
      <c r="BB5779">
        <f t="shared" si="984"/>
        <v>0</v>
      </c>
      <c r="BC5779">
        <f t="shared" si="982"/>
        <v>0</v>
      </c>
      <c r="BD5779" s="28">
        <f t="shared" si="983"/>
        <v>0</v>
      </c>
    </row>
    <row r="5780" spans="37:56" x14ac:dyDescent="0.25">
      <c r="AK5780">
        <v>0</v>
      </c>
      <c r="AL5780" t="e">
        <f t="shared" si="976"/>
        <v>#N/A</v>
      </c>
      <c r="AM5780" t="e">
        <f t="shared" si="977"/>
        <v>#N/A</v>
      </c>
      <c r="AN5780" t="e">
        <f t="shared" si="978"/>
        <v>#N/A</v>
      </c>
      <c r="AO5780" s="261" t="e">
        <f t="shared" si="979"/>
        <v>#N/A</v>
      </c>
      <c r="AP5780" s="261" t="e">
        <f t="shared" si="980"/>
        <v>#N/A</v>
      </c>
      <c r="AQ5780" s="261" t="e">
        <f t="shared" si="981"/>
        <v>#N/A</v>
      </c>
      <c r="BB5780">
        <f t="shared" si="984"/>
        <v>0</v>
      </c>
      <c r="BC5780">
        <f t="shared" si="982"/>
        <v>0</v>
      </c>
      <c r="BD5780" s="28">
        <f t="shared" si="983"/>
        <v>0</v>
      </c>
    </row>
    <row r="5781" spans="37:56" x14ac:dyDescent="0.25">
      <c r="AK5781">
        <v>0</v>
      </c>
      <c r="AL5781" t="e">
        <f t="shared" si="976"/>
        <v>#N/A</v>
      </c>
      <c r="AM5781" t="e">
        <f t="shared" si="977"/>
        <v>#N/A</v>
      </c>
      <c r="AN5781" t="e">
        <f t="shared" si="978"/>
        <v>#N/A</v>
      </c>
      <c r="AO5781" s="261" t="e">
        <f t="shared" si="979"/>
        <v>#N/A</v>
      </c>
      <c r="AP5781" s="261" t="e">
        <f t="shared" si="980"/>
        <v>#N/A</v>
      </c>
      <c r="AQ5781" s="261" t="e">
        <f t="shared" si="981"/>
        <v>#N/A</v>
      </c>
      <c r="BB5781">
        <f t="shared" si="984"/>
        <v>0</v>
      </c>
      <c r="BC5781">
        <f t="shared" si="982"/>
        <v>0</v>
      </c>
      <c r="BD5781" s="28">
        <f t="shared" si="983"/>
        <v>0</v>
      </c>
    </row>
    <row r="5782" spans="37:56" x14ac:dyDescent="0.25">
      <c r="AK5782">
        <v>0</v>
      </c>
      <c r="AL5782" t="e">
        <f t="shared" si="976"/>
        <v>#N/A</v>
      </c>
      <c r="AM5782" t="e">
        <f t="shared" si="977"/>
        <v>#N/A</v>
      </c>
      <c r="AN5782" t="e">
        <f t="shared" si="978"/>
        <v>#N/A</v>
      </c>
      <c r="AO5782" s="261" t="e">
        <f t="shared" si="979"/>
        <v>#N/A</v>
      </c>
      <c r="AP5782" s="261" t="e">
        <f t="shared" si="980"/>
        <v>#N/A</v>
      </c>
      <c r="AQ5782" s="261" t="e">
        <f t="shared" si="981"/>
        <v>#N/A</v>
      </c>
      <c r="BB5782">
        <f t="shared" si="984"/>
        <v>0</v>
      </c>
      <c r="BC5782">
        <f t="shared" si="982"/>
        <v>0</v>
      </c>
      <c r="BD5782" s="28">
        <f t="shared" si="983"/>
        <v>0</v>
      </c>
    </row>
    <row r="5783" spans="37:56" x14ac:dyDescent="0.25">
      <c r="AK5783">
        <v>0</v>
      </c>
      <c r="AL5783" t="e">
        <f t="shared" si="976"/>
        <v>#N/A</v>
      </c>
      <c r="AM5783" t="e">
        <f t="shared" si="977"/>
        <v>#N/A</v>
      </c>
      <c r="AN5783" t="e">
        <f t="shared" si="978"/>
        <v>#N/A</v>
      </c>
      <c r="AO5783" s="261" t="e">
        <f t="shared" si="979"/>
        <v>#N/A</v>
      </c>
      <c r="AP5783" s="261" t="e">
        <f t="shared" si="980"/>
        <v>#N/A</v>
      </c>
      <c r="AQ5783" s="261" t="e">
        <f t="shared" si="981"/>
        <v>#N/A</v>
      </c>
      <c r="BB5783">
        <f t="shared" si="984"/>
        <v>0</v>
      </c>
      <c r="BC5783">
        <f t="shared" si="982"/>
        <v>0</v>
      </c>
      <c r="BD5783" s="28">
        <f t="shared" si="983"/>
        <v>0</v>
      </c>
    </row>
    <row r="5784" spans="37:56" x14ac:dyDescent="0.25">
      <c r="AK5784">
        <v>0</v>
      </c>
      <c r="AL5784" t="e">
        <f t="shared" si="976"/>
        <v>#N/A</v>
      </c>
      <c r="AM5784" t="e">
        <f t="shared" si="977"/>
        <v>#N/A</v>
      </c>
      <c r="AN5784" t="e">
        <f t="shared" si="978"/>
        <v>#N/A</v>
      </c>
      <c r="AO5784" s="261" t="e">
        <f t="shared" si="979"/>
        <v>#N/A</v>
      </c>
      <c r="AP5784" s="261" t="e">
        <f t="shared" si="980"/>
        <v>#N/A</v>
      </c>
      <c r="AQ5784" s="261" t="e">
        <f t="shared" si="981"/>
        <v>#N/A</v>
      </c>
      <c r="BB5784">
        <f t="shared" si="984"/>
        <v>0</v>
      </c>
      <c r="BC5784">
        <f t="shared" si="982"/>
        <v>0</v>
      </c>
      <c r="BD5784" s="28">
        <f t="shared" si="983"/>
        <v>0</v>
      </c>
    </row>
    <row r="5785" spans="37:56" x14ac:dyDescent="0.25">
      <c r="AK5785">
        <v>0</v>
      </c>
      <c r="AL5785" t="e">
        <f t="shared" si="976"/>
        <v>#N/A</v>
      </c>
      <c r="AM5785" t="e">
        <f t="shared" si="977"/>
        <v>#N/A</v>
      </c>
      <c r="AN5785" t="e">
        <f t="shared" si="978"/>
        <v>#N/A</v>
      </c>
      <c r="AO5785" s="261" t="e">
        <f t="shared" si="979"/>
        <v>#N/A</v>
      </c>
      <c r="AP5785" s="261" t="e">
        <f t="shared" si="980"/>
        <v>#N/A</v>
      </c>
      <c r="AQ5785" s="261" t="e">
        <f t="shared" si="981"/>
        <v>#N/A</v>
      </c>
      <c r="BB5785">
        <f t="shared" si="984"/>
        <v>0</v>
      </c>
      <c r="BC5785">
        <f t="shared" si="982"/>
        <v>0</v>
      </c>
      <c r="BD5785" s="28">
        <f t="shared" si="983"/>
        <v>0</v>
      </c>
    </row>
    <row r="5786" spans="37:56" x14ac:dyDescent="0.25">
      <c r="AK5786">
        <v>0</v>
      </c>
      <c r="AL5786" t="e">
        <f t="shared" si="976"/>
        <v>#N/A</v>
      </c>
      <c r="AM5786" t="e">
        <f t="shared" si="977"/>
        <v>#N/A</v>
      </c>
      <c r="AN5786" t="e">
        <f t="shared" si="978"/>
        <v>#N/A</v>
      </c>
      <c r="AO5786" s="261" t="e">
        <f t="shared" si="979"/>
        <v>#N/A</v>
      </c>
      <c r="AP5786" s="261" t="e">
        <f t="shared" si="980"/>
        <v>#N/A</v>
      </c>
      <c r="AQ5786" s="261" t="e">
        <f t="shared" si="981"/>
        <v>#N/A</v>
      </c>
      <c r="BB5786">
        <f t="shared" si="984"/>
        <v>0</v>
      </c>
      <c r="BC5786">
        <f t="shared" si="982"/>
        <v>0</v>
      </c>
      <c r="BD5786" s="28">
        <f t="shared" si="983"/>
        <v>0</v>
      </c>
    </row>
    <row r="5787" spans="37:56" x14ac:dyDescent="0.25">
      <c r="AK5787">
        <v>0</v>
      </c>
      <c r="AL5787" t="e">
        <f t="shared" si="976"/>
        <v>#N/A</v>
      </c>
      <c r="AM5787" t="e">
        <f t="shared" si="977"/>
        <v>#N/A</v>
      </c>
      <c r="AN5787" t="e">
        <f t="shared" si="978"/>
        <v>#N/A</v>
      </c>
      <c r="AO5787" s="261" t="e">
        <f t="shared" si="979"/>
        <v>#N/A</v>
      </c>
      <c r="AP5787" s="261" t="e">
        <f t="shared" si="980"/>
        <v>#N/A</v>
      </c>
      <c r="AQ5787" s="261" t="e">
        <f t="shared" si="981"/>
        <v>#N/A</v>
      </c>
      <c r="BB5787">
        <f t="shared" si="984"/>
        <v>0</v>
      </c>
      <c r="BC5787">
        <f t="shared" si="982"/>
        <v>0</v>
      </c>
      <c r="BD5787" s="28">
        <f t="shared" si="983"/>
        <v>0</v>
      </c>
    </row>
    <row r="5788" spans="37:56" x14ac:dyDescent="0.25">
      <c r="AK5788">
        <v>0</v>
      </c>
      <c r="AL5788" t="e">
        <f t="shared" si="976"/>
        <v>#N/A</v>
      </c>
      <c r="AM5788" t="e">
        <f t="shared" si="977"/>
        <v>#N/A</v>
      </c>
      <c r="AN5788" t="e">
        <f t="shared" si="978"/>
        <v>#N/A</v>
      </c>
      <c r="AO5788" s="261" t="e">
        <f t="shared" si="979"/>
        <v>#N/A</v>
      </c>
      <c r="AP5788" s="261" t="e">
        <f t="shared" si="980"/>
        <v>#N/A</v>
      </c>
      <c r="AQ5788" s="261" t="e">
        <f t="shared" si="981"/>
        <v>#N/A</v>
      </c>
      <c r="BB5788">
        <f t="shared" si="984"/>
        <v>0</v>
      </c>
      <c r="BC5788">
        <f t="shared" si="982"/>
        <v>0</v>
      </c>
      <c r="BD5788" s="28">
        <f t="shared" si="983"/>
        <v>0</v>
      </c>
    </row>
    <row r="5789" spans="37:56" x14ac:dyDescent="0.25">
      <c r="AK5789">
        <v>0</v>
      </c>
      <c r="AL5789" t="e">
        <f t="shared" si="976"/>
        <v>#N/A</v>
      </c>
      <c r="AM5789" t="e">
        <f t="shared" si="977"/>
        <v>#N/A</v>
      </c>
      <c r="AN5789" t="e">
        <f t="shared" si="978"/>
        <v>#N/A</v>
      </c>
      <c r="AO5789" s="261" t="e">
        <f t="shared" si="979"/>
        <v>#N/A</v>
      </c>
      <c r="AP5789" s="261" t="e">
        <f t="shared" si="980"/>
        <v>#N/A</v>
      </c>
      <c r="AQ5789" s="261" t="e">
        <f t="shared" si="981"/>
        <v>#N/A</v>
      </c>
      <c r="BB5789">
        <f t="shared" si="984"/>
        <v>0</v>
      </c>
      <c r="BC5789">
        <f t="shared" si="982"/>
        <v>0</v>
      </c>
      <c r="BD5789" s="28">
        <f t="shared" si="983"/>
        <v>0</v>
      </c>
    </row>
    <row r="5790" spans="37:56" x14ac:dyDescent="0.25">
      <c r="AK5790">
        <v>0</v>
      </c>
      <c r="AL5790" t="e">
        <f t="shared" si="976"/>
        <v>#N/A</v>
      </c>
      <c r="AM5790" t="e">
        <f t="shared" si="977"/>
        <v>#N/A</v>
      </c>
      <c r="AN5790" t="e">
        <f t="shared" si="978"/>
        <v>#N/A</v>
      </c>
      <c r="AO5790" s="261" t="e">
        <f t="shared" si="979"/>
        <v>#N/A</v>
      </c>
      <c r="AP5790" s="261" t="e">
        <f t="shared" si="980"/>
        <v>#N/A</v>
      </c>
      <c r="AQ5790" s="261" t="e">
        <f t="shared" si="981"/>
        <v>#N/A</v>
      </c>
      <c r="BB5790">
        <f t="shared" si="984"/>
        <v>0</v>
      </c>
      <c r="BC5790">
        <f t="shared" si="982"/>
        <v>0</v>
      </c>
      <c r="BD5790" s="28">
        <f t="shared" si="983"/>
        <v>0</v>
      </c>
    </row>
    <row r="5791" spans="37:56" x14ac:dyDescent="0.25">
      <c r="AK5791">
        <v>0</v>
      </c>
      <c r="AL5791" t="e">
        <f t="shared" si="976"/>
        <v>#N/A</v>
      </c>
      <c r="AM5791" t="e">
        <f t="shared" si="977"/>
        <v>#N/A</v>
      </c>
      <c r="AN5791" t="e">
        <f t="shared" si="978"/>
        <v>#N/A</v>
      </c>
      <c r="AO5791" s="261" t="e">
        <f t="shared" si="979"/>
        <v>#N/A</v>
      </c>
      <c r="AP5791" s="261" t="e">
        <f t="shared" si="980"/>
        <v>#N/A</v>
      </c>
      <c r="AQ5791" s="261" t="e">
        <f t="shared" si="981"/>
        <v>#N/A</v>
      </c>
      <c r="BB5791">
        <f t="shared" si="984"/>
        <v>0</v>
      </c>
      <c r="BC5791">
        <f t="shared" si="982"/>
        <v>0</v>
      </c>
      <c r="BD5791" s="28">
        <f t="shared" si="983"/>
        <v>0</v>
      </c>
    </row>
    <row r="5792" spans="37:56" x14ac:dyDescent="0.25">
      <c r="AK5792">
        <v>0</v>
      </c>
      <c r="AL5792" t="e">
        <f t="shared" si="976"/>
        <v>#N/A</v>
      </c>
      <c r="AM5792" t="e">
        <f t="shared" si="977"/>
        <v>#N/A</v>
      </c>
      <c r="AN5792" t="e">
        <f t="shared" si="978"/>
        <v>#N/A</v>
      </c>
      <c r="AO5792" s="261" t="e">
        <f t="shared" si="979"/>
        <v>#N/A</v>
      </c>
      <c r="AP5792" s="261" t="e">
        <f t="shared" si="980"/>
        <v>#N/A</v>
      </c>
      <c r="AQ5792" s="261" t="e">
        <f t="shared" si="981"/>
        <v>#N/A</v>
      </c>
      <c r="BB5792">
        <f t="shared" si="984"/>
        <v>0</v>
      </c>
      <c r="BC5792">
        <f t="shared" si="982"/>
        <v>0</v>
      </c>
      <c r="BD5792" s="28">
        <f t="shared" si="983"/>
        <v>0</v>
      </c>
    </row>
    <row r="5793" spans="37:56" x14ac:dyDescent="0.25">
      <c r="AK5793">
        <v>0</v>
      </c>
      <c r="AL5793" t="e">
        <f t="shared" si="976"/>
        <v>#N/A</v>
      </c>
      <c r="AM5793" t="e">
        <f t="shared" si="977"/>
        <v>#N/A</v>
      </c>
      <c r="AN5793" t="e">
        <f t="shared" si="978"/>
        <v>#N/A</v>
      </c>
      <c r="AO5793" s="261" t="e">
        <f t="shared" si="979"/>
        <v>#N/A</v>
      </c>
      <c r="AP5793" s="261" t="e">
        <f t="shared" si="980"/>
        <v>#N/A</v>
      </c>
      <c r="AQ5793" s="261" t="e">
        <f t="shared" si="981"/>
        <v>#N/A</v>
      </c>
      <c r="BB5793">
        <f t="shared" si="984"/>
        <v>0</v>
      </c>
      <c r="BC5793">
        <f t="shared" si="982"/>
        <v>0</v>
      </c>
      <c r="BD5793" s="28">
        <f t="shared" si="983"/>
        <v>0</v>
      </c>
    </row>
    <row r="5794" spans="37:56" x14ac:dyDescent="0.25">
      <c r="AK5794">
        <v>0</v>
      </c>
      <c r="AL5794" t="e">
        <f t="shared" si="976"/>
        <v>#N/A</v>
      </c>
      <c r="AM5794" t="e">
        <f t="shared" si="977"/>
        <v>#N/A</v>
      </c>
      <c r="AN5794" t="e">
        <f t="shared" si="978"/>
        <v>#N/A</v>
      </c>
      <c r="AO5794" s="261" t="e">
        <f t="shared" si="979"/>
        <v>#N/A</v>
      </c>
      <c r="AP5794" s="261" t="e">
        <f t="shared" si="980"/>
        <v>#N/A</v>
      </c>
      <c r="AQ5794" s="261" t="e">
        <f t="shared" si="981"/>
        <v>#N/A</v>
      </c>
      <c r="BB5794">
        <f t="shared" si="984"/>
        <v>0</v>
      </c>
      <c r="BC5794">
        <f t="shared" si="982"/>
        <v>0</v>
      </c>
      <c r="BD5794" s="28">
        <f t="shared" si="983"/>
        <v>0</v>
      </c>
    </row>
    <row r="5795" spans="37:56" x14ac:dyDescent="0.25">
      <c r="AK5795">
        <v>0</v>
      </c>
      <c r="AL5795" t="e">
        <f t="shared" si="976"/>
        <v>#N/A</v>
      </c>
      <c r="AM5795" t="e">
        <f t="shared" si="977"/>
        <v>#N/A</v>
      </c>
      <c r="AN5795" t="e">
        <f t="shared" si="978"/>
        <v>#N/A</v>
      </c>
      <c r="AO5795" s="261" t="e">
        <f t="shared" si="979"/>
        <v>#N/A</v>
      </c>
      <c r="AP5795" s="261" t="e">
        <f t="shared" si="980"/>
        <v>#N/A</v>
      </c>
      <c r="AQ5795" s="261" t="e">
        <f t="shared" si="981"/>
        <v>#N/A</v>
      </c>
      <c r="BB5795">
        <f t="shared" si="984"/>
        <v>0</v>
      </c>
      <c r="BC5795">
        <f t="shared" si="982"/>
        <v>0</v>
      </c>
      <c r="BD5795" s="28">
        <f t="shared" si="983"/>
        <v>0</v>
      </c>
    </row>
    <row r="5796" spans="37:56" x14ac:dyDescent="0.25">
      <c r="AK5796">
        <v>0</v>
      </c>
      <c r="AL5796" t="e">
        <f t="shared" si="976"/>
        <v>#N/A</v>
      </c>
      <c r="AM5796" t="e">
        <f t="shared" si="977"/>
        <v>#N/A</v>
      </c>
      <c r="AN5796" t="e">
        <f t="shared" si="978"/>
        <v>#N/A</v>
      </c>
      <c r="AO5796" s="261" t="e">
        <f t="shared" si="979"/>
        <v>#N/A</v>
      </c>
      <c r="AP5796" s="261" t="e">
        <f t="shared" si="980"/>
        <v>#N/A</v>
      </c>
      <c r="AQ5796" s="261" t="e">
        <f t="shared" si="981"/>
        <v>#N/A</v>
      </c>
      <c r="BB5796">
        <f t="shared" si="984"/>
        <v>0</v>
      </c>
      <c r="BC5796">
        <f t="shared" si="982"/>
        <v>0</v>
      </c>
      <c r="BD5796" s="28">
        <f t="shared" si="983"/>
        <v>0</v>
      </c>
    </row>
    <row r="5797" spans="37:56" x14ac:dyDescent="0.25">
      <c r="AK5797">
        <v>0</v>
      </c>
      <c r="AL5797" t="e">
        <f t="shared" si="976"/>
        <v>#N/A</v>
      </c>
      <c r="AM5797" t="e">
        <f t="shared" si="977"/>
        <v>#N/A</v>
      </c>
      <c r="AN5797" t="e">
        <f t="shared" si="978"/>
        <v>#N/A</v>
      </c>
      <c r="AO5797" s="261" t="e">
        <f t="shared" si="979"/>
        <v>#N/A</v>
      </c>
      <c r="AP5797" s="261" t="e">
        <f t="shared" si="980"/>
        <v>#N/A</v>
      </c>
      <c r="AQ5797" s="261" t="e">
        <f t="shared" si="981"/>
        <v>#N/A</v>
      </c>
      <c r="BB5797">
        <f t="shared" si="984"/>
        <v>0</v>
      </c>
      <c r="BC5797">
        <f t="shared" si="982"/>
        <v>0</v>
      </c>
      <c r="BD5797" s="28">
        <f t="shared" si="983"/>
        <v>0</v>
      </c>
    </row>
    <row r="5798" spans="37:56" x14ac:dyDescent="0.25">
      <c r="AK5798">
        <v>0</v>
      </c>
      <c r="AL5798" t="e">
        <f t="shared" si="976"/>
        <v>#N/A</v>
      </c>
      <c r="AM5798" t="e">
        <f t="shared" si="977"/>
        <v>#N/A</v>
      </c>
      <c r="AN5798" t="e">
        <f t="shared" si="978"/>
        <v>#N/A</v>
      </c>
      <c r="AO5798" s="261" t="e">
        <f t="shared" si="979"/>
        <v>#N/A</v>
      </c>
      <c r="AP5798" s="261" t="e">
        <f t="shared" si="980"/>
        <v>#N/A</v>
      </c>
      <c r="AQ5798" s="261" t="e">
        <f t="shared" si="981"/>
        <v>#N/A</v>
      </c>
      <c r="BB5798">
        <f t="shared" si="984"/>
        <v>0</v>
      </c>
      <c r="BC5798">
        <f t="shared" si="982"/>
        <v>0</v>
      </c>
      <c r="BD5798" s="28">
        <f t="shared" si="983"/>
        <v>0</v>
      </c>
    </row>
    <row r="5799" spans="37:56" x14ac:dyDescent="0.25">
      <c r="AK5799">
        <v>0</v>
      </c>
      <c r="AL5799" t="e">
        <f t="shared" si="976"/>
        <v>#N/A</v>
      </c>
      <c r="AM5799" t="e">
        <f t="shared" si="977"/>
        <v>#N/A</v>
      </c>
      <c r="AN5799" t="e">
        <f t="shared" si="978"/>
        <v>#N/A</v>
      </c>
      <c r="AO5799" s="261" t="e">
        <f t="shared" si="979"/>
        <v>#N/A</v>
      </c>
      <c r="AP5799" s="261" t="e">
        <f t="shared" si="980"/>
        <v>#N/A</v>
      </c>
      <c r="AQ5799" s="261" t="e">
        <f t="shared" si="981"/>
        <v>#N/A</v>
      </c>
      <c r="BB5799">
        <f t="shared" si="984"/>
        <v>0</v>
      </c>
      <c r="BC5799">
        <f t="shared" si="982"/>
        <v>0</v>
      </c>
      <c r="BD5799" s="28">
        <f t="shared" si="983"/>
        <v>0</v>
      </c>
    </row>
    <row r="5800" spans="37:56" x14ac:dyDescent="0.25">
      <c r="AK5800">
        <v>0</v>
      </c>
      <c r="AL5800" t="e">
        <f t="shared" si="976"/>
        <v>#N/A</v>
      </c>
      <c r="AM5800" t="e">
        <f t="shared" si="977"/>
        <v>#N/A</v>
      </c>
      <c r="AN5800" t="e">
        <f t="shared" si="978"/>
        <v>#N/A</v>
      </c>
      <c r="AO5800" s="261" t="e">
        <f t="shared" si="979"/>
        <v>#N/A</v>
      </c>
      <c r="AP5800" s="261" t="e">
        <f t="shared" si="980"/>
        <v>#N/A</v>
      </c>
      <c r="AQ5800" s="261" t="e">
        <f t="shared" si="981"/>
        <v>#N/A</v>
      </c>
      <c r="BB5800">
        <f t="shared" si="984"/>
        <v>0</v>
      </c>
      <c r="BC5800">
        <f t="shared" si="982"/>
        <v>0</v>
      </c>
      <c r="BD5800" s="28">
        <f t="shared" si="983"/>
        <v>0</v>
      </c>
    </row>
    <row r="5801" spans="37:56" x14ac:dyDescent="0.25">
      <c r="AK5801">
        <v>0</v>
      </c>
      <c r="AL5801" t="e">
        <f t="shared" si="976"/>
        <v>#N/A</v>
      </c>
      <c r="AM5801" t="e">
        <f t="shared" si="977"/>
        <v>#N/A</v>
      </c>
      <c r="AN5801" t="e">
        <f t="shared" si="978"/>
        <v>#N/A</v>
      </c>
      <c r="AO5801" s="261" t="e">
        <f t="shared" si="979"/>
        <v>#N/A</v>
      </c>
      <c r="AP5801" s="261" t="e">
        <f t="shared" si="980"/>
        <v>#N/A</v>
      </c>
      <c r="AQ5801" s="261" t="e">
        <f t="shared" si="981"/>
        <v>#N/A</v>
      </c>
      <c r="BB5801">
        <f t="shared" si="984"/>
        <v>0</v>
      </c>
      <c r="BC5801">
        <f t="shared" si="982"/>
        <v>0</v>
      </c>
      <c r="BD5801" s="28">
        <f t="shared" si="983"/>
        <v>0</v>
      </c>
    </row>
    <row r="5802" spans="37:56" x14ac:dyDescent="0.25">
      <c r="AK5802">
        <v>0</v>
      </c>
      <c r="AL5802" t="e">
        <f t="shared" si="976"/>
        <v>#N/A</v>
      </c>
      <c r="AM5802" t="e">
        <f t="shared" si="977"/>
        <v>#N/A</v>
      </c>
      <c r="AN5802" t="e">
        <f t="shared" si="978"/>
        <v>#N/A</v>
      </c>
      <c r="AO5802" s="261" t="e">
        <f t="shared" si="979"/>
        <v>#N/A</v>
      </c>
      <c r="AP5802" s="261" t="e">
        <f t="shared" si="980"/>
        <v>#N/A</v>
      </c>
      <c r="AQ5802" s="261" t="e">
        <f t="shared" si="981"/>
        <v>#N/A</v>
      </c>
      <c r="BB5802">
        <f t="shared" si="984"/>
        <v>0</v>
      </c>
      <c r="BC5802">
        <f t="shared" si="982"/>
        <v>0</v>
      </c>
      <c r="BD5802" s="28">
        <f t="shared" si="983"/>
        <v>0</v>
      </c>
    </row>
    <row r="5803" spans="37:56" x14ac:dyDescent="0.25">
      <c r="AK5803">
        <v>0</v>
      </c>
      <c r="AL5803" t="e">
        <f t="shared" si="976"/>
        <v>#N/A</v>
      </c>
      <c r="AM5803" t="e">
        <f t="shared" si="977"/>
        <v>#N/A</v>
      </c>
      <c r="AN5803" t="e">
        <f t="shared" si="978"/>
        <v>#N/A</v>
      </c>
      <c r="AO5803" s="261" t="e">
        <f t="shared" si="979"/>
        <v>#N/A</v>
      </c>
      <c r="AP5803" s="261" t="e">
        <f t="shared" si="980"/>
        <v>#N/A</v>
      </c>
      <c r="AQ5803" s="261" t="e">
        <f t="shared" si="981"/>
        <v>#N/A</v>
      </c>
      <c r="BB5803">
        <f t="shared" si="984"/>
        <v>0</v>
      </c>
      <c r="BC5803">
        <f t="shared" si="982"/>
        <v>0</v>
      </c>
      <c r="BD5803" s="28">
        <f t="shared" si="983"/>
        <v>0</v>
      </c>
    </row>
    <row r="5804" spans="37:56" x14ac:dyDescent="0.25">
      <c r="AK5804">
        <v>0</v>
      </c>
      <c r="AL5804" t="e">
        <f t="shared" si="976"/>
        <v>#N/A</v>
      </c>
      <c r="AM5804" t="e">
        <f t="shared" si="977"/>
        <v>#N/A</v>
      </c>
      <c r="AN5804" t="e">
        <f t="shared" si="978"/>
        <v>#N/A</v>
      </c>
      <c r="AO5804" s="261" t="e">
        <f t="shared" si="979"/>
        <v>#N/A</v>
      </c>
      <c r="AP5804" s="261" t="e">
        <f t="shared" si="980"/>
        <v>#N/A</v>
      </c>
      <c r="AQ5804" s="261" t="e">
        <f t="shared" si="981"/>
        <v>#N/A</v>
      </c>
      <c r="BB5804">
        <f t="shared" si="984"/>
        <v>0</v>
      </c>
      <c r="BC5804">
        <f t="shared" si="982"/>
        <v>0</v>
      </c>
      <c r="BD5804" s="28">
        <f t="shared" si="983"/>
        <v>0</v>
      </c>
    </row>
    <row r="5805" spans="37:56" x14ac:dyDescent="0.25">
      <c r="AK5805">
        <v>0</v>
      </c>
      <c r="AL5805" t="e">
        <f t="shared" si="976"/>
        <v>#N/A</v>
      </c>
      <c r="AM5805" t="e">
        <f t="shared" si="977"/>
        <v>#N/A</v>
      </c>
      <c r="AN5805" t="e">
        <f t="shared" si="978"/>
        <v>#N/A</v>
      </c>
      <c r="AO5805" s="261" t="e">
        <f t="shared" si="979"/>
        <v>#N/A</v>
      </c>
      <c r="AP5805" s="261" t="e">
        <f t="shared" si="980"/>
        <v>#N/A</v>
      </c>
      <c r="AQ5805" s="261" t="e">
        <f t="shared" si="981"/>
        <v>#N/A</v>
      </c>
      <c r="BB5805">
        <f t="shared" si="984"/>
        <v>0</v>
      </c>
      <c r="BC5805">
        <f t="shared" si="982"/>
        <v>0</v>
      </c>
      <c r="BD5805" s="28">
        <f t="shared" si="983"/>
        <v>0</v>
      </c>
    </row>
    <row r="5806" spans="37:56" x14ac:dyDescent="0.25">
      <c r="AK5806">
        <v>0</v>
      </c>
      <c r="AL5806" t="e">
        <f t="shared" si="976"/>
        <v>#N/A</v>
      </c>
      <c r="AM5806" t="e">
        <f t="shared" si="977"/>
        <v>#N/A</v>
      </c>
      <c r="AN5806" t="e">
        <f t="shared" si="978"/>
        <v>#N/A</v>
      </c>
      <c r="AO5806" s="261" t="e">
        <f t="shared" si="979"/>
        <v>#N/A</v>
      </c>
      <c r="AP5806" s="261" t="e">
        <f t="shared" si="980"/>
        <v>#N/A</v>
      </c>
      <c r="AQ5806" s="261" t="e">
        <f t="shared" si="981"/>
        <v>#N/A</v>
      </c>
      <c r="BB5806">
        <f t="shared" si="984"/>
        <v>0</v>
      </c>
      <c r="BC5806">
        <f t="shared" si="982"/>
        <v>0</v>
      </c>
      <c r="BD5806" s="28">
        <f t="shared" si="983"/>
        <v>0</v>
      </c>
    </row>
    <row r="5807" spans="37:56" x14ac:dyDescent="0.25">
      <c r="AK5807">
        <v>0</v>
      </c>
      <c r="AL5807" t="e">
        <f t="shared" si="976"/>
        <v>#N/A</v>
      </c>
      <c r="AM5807" t="e">
        <f t="shared" si="977"/>
        <v>#N/A</v>
      </c>
      <c r="AN5807" t="e">
        <f t="shared" si="978"/>
        <v>#N/A</v>
      </c>
      <c r="AO5807" s="261" t="e">
        <f t="shared" si="979"/>
        <v>#N/A</v>
      </c>
      <c r="AP5807" s="261" t="e">
        <f t="shared" si="980"/>
        <v>#N/A</v>
      </c>
      <c r="AQ5807" s="261" t="e">
        <f t="shared" si="981"/>
        <v>#N/A</v>
      </c>
      <c r="BB5807">
        <f t="shared" si="984"/>
        <v>0</v>
      </c>
      <c r="BC5807">
        <f t="shared" si="982"/>
        <v>0</v>
      </c>
      <c r="BD5807" s="28">
        <f t="shared" si="983"/>
        <v>0</v>
      </c>
    </row>
    <row r="5808" spans="37:56" x14ac:dyDescent="0.25">
      <c r="AK5808">
        <v>0</v>
      </c>
      <c r="AL5808" t="e">
        <f t="shared" si="976"/>
        <v>#N/A</v>
      </c>
      <c r="AM5808" t="e">
        <f t="shared" si="977"/>
        <v>#N/A</v>
      </c>
      <c r="AN5808" t="e">
        <f t="shared" si="978"/>
        <v>#N/A</v>
      </c>
      <c r="AO5808" s="261" t="e">
        <f t="shared" si="979"/>
        <v>#N/A</v>
      </c>
      <c r="AP5808" s="261" t="e">
        <f t="shared" si="980"/>
        <v>#N/A</v>
      </c>
      <c r="AQ5808" s="261" t="e">
        <f t="shared" si="981"/>
        <v>#N/A</v>
      </c>
      <c r="BB5808">
        <f t="shared" si="984"/>
        <v>0</v>
      </c>
      <c r="BC5808">
        <f t="shared" si="982"/>
        <v>0</v>
      </c>
      <c r="BD5808" s="28">
        <f t="shared" si="983"/>
        <v>0</v>
      </c>
    </row>
    <row r="5809" spans="37:56" x14ac:dyDescent="0.25">
      <c r="AK5809">
        <v>0</v>
      </c>
      <c r="AL5809" t="e">
        <f t="shared" si="976"/>
        <v>#N/A</v>
      </c>
      <c r="AM5809" t="e">
        <f t="shared" si="977"/>
        <v>#N/A</v>
      </c>
      <c r="AN5809" t="e">
        <f t="shared" si="978"/>
        <v>#N/A</v>
      </c>
      <c r="AO5809" s="261" t="e">
        <f t="shared" si="979"/>
        <v>#N/A</v>
      </c>
      <c r="AP5809" s="261" t="e">
        <f t="shared" si="980"/>
        <v>#N/A</v>
      </c>
      <c r="AQ5809" s="261" t="e">
        <f t="shared" si="981"/>
        <v>#N/A</v>
      </c>
      <c r="BB5809">
        <f t="shared" si="984"/>
        <v>0</v>
      </c>
      <c r="BC5809">
        <f t="shared" si="982"/>
        <v>0</v>
      </c>
      <c r="BD5809" s="28">
        <f t="shared" si="983"/>
        <v>0</v>
      </c>
    </row>
    <row r="5810" spans="37:56" x14ac:dyDescent="0.25">
      <c r="AK5810">
        <v>0</v>
      </c>
      <c r="AL5810" t="e">
        <f t="shared" si="976"/>
        <v>#N/A</v>
      </c>
      <c r="AM5810" t="e">
        <f t="shared" si="977"/>
        <v>#N/A</v>
      </c>
      <c r="AN5810" t="e">
        <f t="shared" si="978"/>
        <v>#N/A</v>
      </c>
      <c r="AO5810" s="261" t="e">
        <f t="shared" si="979"/>
        <v>#N/A</v>
      </c>
      <c r="AP5810" s="261" t="e">
        <f t="shared" si="980"/>
        <v>#N/A</v>
      </c>
      <c r="AQ5810" s="261" t="e">
        <f t="shared" si="981"/>
        <v>#N/A</v>
      </c>
      <c r="BB5810">
        <f t="shared" si="984"/>
        <v>0</v>
      </c>
      <c r="BC5810">
        <f t="shared" si="982"/>
        <v>0</v>
      </c>
      <c r="BD5810" s="28">
        <f t="shared" si="983"/>
        <v>0</v>
      </c>
    </row>
    <row r="5811" spans="37:56" x14ac:dyDescent="0.25">
      <c r="AK5811">
        <v>0</v>
      </c>
      <c r="AL5811" t="e">
        <f t="shared" si="976"/>
        <v>#N/A</v>
      </c>
      <c r="AM5811" t="e">
        <f t="shared" si="977"/>
        <v>#N/A</v>
      </c>
      <c r="AN5811" t="e">
        <f t="shared" si="978"/>
        <v>#N/A</v>
      </c>
      <c r="AO5811" s="261" t="e">
        <f t="shared" si="979"/>
        <v>#N/A</v>
      </c>
      <c r="AP5811" s="261" t="e">
        <f t="shared" si="980"/>
        <v>#N/A</v>
      </c>
      <c r="AQ5811" s="261" t="e">
        <f t="shared" si="981"/>
        <v>#N/A</v>
      </c>
      <c r="BB5811">
        <f t="shared" si="984"/>
        <v>0</v>
      </c>
      <c r="BC5811">
        <f t="shared" si="982"/>
        <v>0</v>
      </c>
      <c r="BD5811" s="28">
        <f t="shared" si="983"/>
        <v>0</v>
      </c>
    </row>
    <row r="5812" spans="37:56" x14ac:dyDescent="0.25">
      <c r="AK5812">
        <v>0</v>
      </c>
      <c r="AL5812" t="e">
        <f t="shared" si="976"/>
        <v>#N/A</v>
      </c>
      <c r="AM5812" t="e">
        <f t="shared" si="977"/>
        <v>#N/A</v>
      </c>
      <c r="AN5812" t="e">
        <f t="shared" si="978"/>
        <v>#N/A</v>
      </c>
      <c r="AO5812" s="261" t="e">
        <f t="shared" si="979"/>
        <v>#N/A</v>
      </c>
      <c r="AP5812" s="261" t="e">
        <f t="shared" si="980"/>
        <v>#N/A</v>
      </c>
      <c r="AQ5812" s="261" t="e">
        <f t="shared" si="981"/>
        <v>#N/A</v>
      </c>
      <c r="BB5812">
        <f t="shared" si="984"/>
        <v>0</v>
      </c>
      <c r="BC5812">
        <f t="shared" si="982"/>
        <v>0</v>
      </c>
      <c r="BD5812" s="28">
        <f t="shared" si="983"/>
        <v>0</v>
      </c>
    </row>
    <row r="5813" spans="37:56" x14ac:dyDescent="0.25">
      <c r="AK5813">
        <v>0</v>
      </c>
      <c r="AL5813" t="e">
        <f t="shared" si="976"/>
        <v>#N/A</v>
      </c>
      <c r="AM5813" t="e">
        <f t="shared" si="977"/>
        <v>#N/A</v>
      </c>
      <c r="AN5813" t="e">
        <f t="shared" si="978"/>
        <v>#N/A</v>
      </c>
      <c r="AO5813" s="261" t="e">
        <f t="shared" si="979"/>
        <v>#N/A</v>
      </c>
      <c r="AP5813" s="261" t="e">
        <f t="shared" si="980"/>
        <v>#N/A</v>
      </c>
      <c r="AQ5813" s="261" t="e">
        <f t="shared" si="981"/>
        <v>#N/A</v>
      </c>
      <c r="BB5813">
        <f t="shared" si="984"/>
        <v>0</v>
      </c>
      <c r="BC5813">
        <f t="shared" si="982"/>
        <v>0</v>
      </c>
      <c r="BD5813" s="28">
        <f t="shared" si="983"/>
        <v>0</v>
      </c>
    </row>
    <row r="5814" spans="37:56" x14ac:dyDescent="0.25">
      <c r="AK5814">
        <v>0</v>
      </c>
      <c r="AL5814" t="e">
        <f t="shared" si="976"/>
        <v>#N/A</v>
      </c>
      <c r="AM5814" t="e">
        <f t="shared" si="977"/>
        <v>#N/A</v>
      </c>
      <c r="AN5814" t="e">
        <f t="shared" si="978"/>
        <v>#N/A</v>
      </c>
      <c r="AO5814" s="261" t="e">
        <f t="shared" si="979"/>
        <v>#N/A</v>
      </c>
      <c r="AP5814" s="261" t="e">
        <f t="shared" si="980"/>
        <v>#N/A</v>
      </c>
      <c r="AQ5814" s="261" t="e">
        <f t="shared" si="981"/>
        <v>#N/A</v>
      </c>
      <c r="BB5814">
        <f t="shared" si="984"/>
        <v>0</v>
      </c>
      <c r="BC5814">
        <f t="shared" si="982"/>
        <v>0</v>
      </c>
      <c r="BD5814" s="28">
        <f t="shared" si="983"/>
        <v>0</v>
      </c>
    </row>
    <row r="5815" spans="37:56" x14ac:dyDescent="0.25">
      <c r="AK5815">
        <v>0</v>
      </c>
      <c r="AL5815" t="e">
        <f t="shared" si="976"/>
        <v>#N/A</v>
      </c>
      <c r="AM5815" t="e">
        <f t="shared" si="977"/>
        <v>#N/A</v>
      </c>
      <c r="AN5815" t="e">
        <f t="shared" si="978"/>
        <v>#N/A</v>
      </c>
      <c r="AO5815" s="261" t="e">
        <f t="shared" si="979"/>
        <v>#N/A</v>
      </c>
      <c r="AP5815" s="261" t="e">
        <f t="shared" si="980"/>
        <v>#N/A</v>
      </c>
      <c r="AQ5815" s="261" t="e">
        <f t="shared" si="981"/>
        <v>#N/A</v>
      </c>
      <c r="BB5815">
        <f t="shared" si="984"/>
        <v>0</v>
      </c>
      <c r="BC5815">
        <f t="shared" si="982"/>
        <v>0</v>
      </c>
      <c r="BD5815" s="28">
        <f t="shared" si="983"/>
        <v>0</v>
      </c>
    </row>
    <row r="5816" spans="37:56" x14ac:dyDescent="0.25">
      <c r="AK5816">
        <v>0</v>
      </c>
      <c r="AL5816" t="e">
        <f t="shared" si="976"/>
        <v>#N/A</v>
      </c>
      <c r="AM5816" t="e">
        <f t="shared" si="977"/>
        <v>#N/A</v>
      </c>
      <c r="AN5816" t="e">
        <f t="shared" si="978"/>
        <v>#N/A</v>
      </c>
      <c r="AO5816" s="261" t="e">
        <f t="shared" si="979"/>
        <v>#N/A</v>
      </c>
      <c r="AP5816" s="261" t="e">
        <f t="shared" si="980"/>
        <v>#N/A</v>
      </c>
      <c r="AQ5816" s="261" t="e">
        <f t="shared" si="981"/>
        <v>#N/A</v>
      </c>
      <c r="BB5816">
        <f t="shared" si="984"/>
        <v>0</v>
      </c>
      <c r="BC5816">
        <f t="shared" si="982"/>
        <v>0</v>
      </c>
      <c r="BD5816" s="28">
        <f t="shared" si="983"/>
        <v>0</v>
      </c>
    </row>
    <row r="5817" spans="37:56" x14ac:dyDescent="0.25">
      <c r="AK5817">
        <v>0</v>
      </c>
      <c r="AL5817" t="e">
        <f t="shared" si="976"/>
        <v>#N/A</v>
      </c>
      <c r="AM5817" t="e">
        <f t="shared" si="977"/>
        <v>#N/A</v>
      </c>
      <c r="AN5817" t="e">
        <f t="shared" si="978"/>
        <v>#N/A</v>
      </c>
      <c r="AO5817" s="261" t="e">
        <f t="shared" si="979"/>
        <v>#N/A</v>
      </c>
      <c r="AP5817" s="261" t="e">
        <f t="shared" si="980"/>
        <v>#N/A</v>
      </c>
      <c r="AQ5817" s="261" t="e">
        <f t="shared" si="981"/>
        <v>#N/A</v>
      </c>
      <c r="BB5817">
        <f t="shared" si="984"/>
        <v>0</v>
      </c>
      <c r="BC5817">
        <f t="shared" si="982"/>
        <v>0</v>
      </c>
      <c r="BD5817" s="28">
        <f t="shared" si="983"/>
        <v>0</v>
      </c>
    </row>
    <row r="5818" spans="37:56" x14ac:dyDescent="0.25">
      <c r="AK5818">
        <v>0</v>
      </c>
      <c r="AL5818" t="e">
        <f t="shared" si="976"/>
        <v>#N/A</v>
      </c>
      <c r="AM5818" t="e">
        <f t="shared" si="977"/>
        <v>#N/A</v>
      </c>
      <c r="AN5818" t="e">
        <f t="shared" si="978"/>
        <v>#N/A</v>
      </c>
      <c r="AO5818" s="261" t="e">
        <f t="shared" si="979"/>
        <v>#N/A</v>
      </c>
      <c r="AP5818" s="261" t="e">
        <f t="shared" si="980"/>
        <v>#N/A</v>
      </c>
      <c r="AQ5818" s="261" t="e">
        <f t="shared" si="981"/>
        <v>#N/A</v>
      </c>
      <c r="BB5818">
        <f t="shared" si="984"/>
        <v>0</v>
      </c>
      <c r="BC5818">
        <f t="shared" si="982"/>
        <v>0</v>
      </c>
      <c r="BD5818" s="28">
        <f t="shared" si="983"/>
        <v>0</v>
      </c>
    </row>
    <row r="5819" spans="37:56" x14ac:dyDescent="0.25">
      <c r="AK5819">
        <v>0</v>
      </c>
      <c r="AL5819" t="e">
        <f t="shared" si="976"/>
        <v>#N/A</v>
      </c>
      <c r="AM5819" t="e">
        <f t="shared" si="977"/>
        <v>#N/A</v>
      </c>
      <c r="AN5819" t="e">
        <f t="shared" si="978"/>
        <v>#N/A</v>
      </c>
      <c r="AO5819" s="261" t="e">
        <f t="shared" si="979"/>
        <v>#N/A</v>
      </c>
      <c r="AP5819" s="261" t="e">
        <f t="shared" si="980"/>
        <v>#N/A</v>
      </c>
      <c r="AQ5819" s="261" t="e">
        <f t="shared" si="981"/>
        <v>#N/A</v>
      </c>
      <c r="BB5819">
        <f t="shared" si="984"/>
        <v>0</v>
      </c>
      <c r="BC5819">
        <f t="shared" si="982"/>
        <v>0</v>
      </c>
      <c r="BD5819" s="28">
        <f t="shared" si="983"/>
        <v>0</v>
      </c>
    </row>
    <row r="5820" spans="37:56" x14ac:dyDescent="0.25">
      <c r="AK5820">
        <v>0</v>
      </c>
      <c r="AL5820" t="e">
        <f t="shared" si="976"/>
        <v>#N/A</v>
      </c>
      <c r="AM5820" t="e">
        <f t="shared" si="977"/>
        <v>#N/A</v>
      </c>
      <c r="AN5820" t="e">
        <f t="shared" si="978"/>
        <v>#N/A</v>
      </c>
      <c r="AO5820" s="261" t="e">
        <f t="shared" si="979"/>
        <v>#N/A</v>
      </c>
      <c r="AP5820" s="261" t="e">
        <f t="shared" si="980"/>
        <v>#N/A</v>
      </c>
      <c r="AQ5820" s="261" t="e">
        <f t="shared" si="981"/>
        <v>#N/A</v>
      </c>
      <c r="BB5820">
        <f t="shared" si="984"/>
        <v>0</v>
      </c>
      <c r="BC5820">
        <f t="shared" si="982"/>
        <v>0</v>
      </c>
      <c r="BD5820" s="28">
        <f t="shared" si="983"/>
        <v>0</v>
      </c>
    </row>
    <row r="5821" spans="37:56" x14ac:dyDescent="0.25">
      <c r="AK5821">
        <v>0</v>
      </c>
      <c r="AL5821" t="e">
        <f t="shared" si="976"/>
        <v>#N/A</v>
      </c>
      <c r="AM5821" t="e">
        <f t="shared" si="977"/>
        <v>#N/A</v>
      </c>
      <c r="AN5821" t="e">
        <f t="shared" si="978"/>
        <v>#N/A</v>
      </c>
      <c r="AO5821" s="261" t="e">
        <f t="shared" si="979"/>
        <v>#N/A</v>
      </c>
      <c r="AP5821" s="261" t="e">
        <f t="shared" si="980"/>
        <v>#N/A</v>
      </c>
      <c r="AQ5821" s="261" t="e">
        <f t="shared" si="981"/>
        <v>#N/A</v>
      </c>
      <c r="BB5821">
        <f t="shared" si="984"/>
        <v>0</v>
      </c>
      <c r="BC5821">
        <f t="shared" si="982"/>
        <v>0</v>
      </c>
      <c r="BD5821" s="28">
        <f t="shared" si="983"/>
        <v>0</v>
      </c>
    </row>
    <row r="5822" spans="37:56" x14ac:dyDescent="0.25">
      <c r="AK5822">
        <v>0</v>
      </c>
      <c r="AL5822" t="e">
        <f t="shared" si="976"/>
        <v>#N/A</v>
      </c>
      <c r="AM5822" t="e">
        <f t="shared" si="977"/>
        <v>#N/A</v>
      </c>
      <c r="AN5822" t="e">
        <f t="shared" si="978"/>
        <v>#N/A</v>
      </c>
      <c r="AO5822" s="261" t="e">
        <f t="shared" si="979"/>
        <v>#N/A</v>
      </c>
      <c r="AP5822" s="261" t="e">
        <f t="shared" si="980"/>
        <v>#N/A</v>
      </c>
      <c r="AQ5822" s="261" t="e">
        <f t="shared" si="981"/>
        <v>#N/A</v>
      </c>
      <c r="BB5822">
        <f t="shared" si="984"/>
        <v>0</v>
      </c>
      <c r="BC5822">
        <f t="shared" si="982"/>
        <v>0</v>
      </c>
      <c r="BD5822" s="28">
        <f t="shared" si="983"/>
        <v>0</v>
      </c>
    </row>
    <row r="5823" spans="37:56" x14ac:dyDescent="0.25">
      <c r="AK5823">
        <v>0</v>
      </c>
      <c r="AL5823" t="e">
        <f t="shared" si="976"/>
        <v>#N/A</v>
      </c>
      <c r="AM5823" t="e">
        <f t="shared" si="977"/>
        <v>#N/A</v>
      </c>
      <c r="AN5823" t="e">
        <f t="shared" si="978"/>
        <v>#N/A</v>
      </c>
      <c r="AO5823" s="261" t="e">
        <f t="shared" si="979"/>
        <v>#N/A</v>
      </c>
      <c r="AP5823" s="261" t="e">
        <f t="shared" si="980"/>
        <v>#N/A</v>
      </c>
      <c r="AQ5823" s="261" t="e">
        <f t="shared" si="981"/>
        <v>#N/A</v>
      </c>
      <c r="BB5823">
        <f t="shared" si="984"/>
        <v>0</v>
      </c>
      <c r="BC5823">
        <f t="shared" si="982"/>
        <v>0</v>
      </c>
      <c r="BD5823" s="28">
        <f t="shared" si="983"/>
        <v>0</v>
      </c>
    </row>
    <row r="5824" spans="37:56" x14ac:dyDescent="0.25">
      <c r="AK5824">
        <v>0</v>
      </c>
      <c r="AL5824" t="e">
        <f t="shared" si="976"/>
        <v>#N/A</v>
      </c>
      <c r="AM5824" t="e">
        <f t="shared" si="977"/>
        <v>#N/A</v>
      </c>
      <c r="AN5824" t="e">
        <f t="shared" si="978"/>
        <v>#N/A</v>
      </c>
      <c r="AO5824" s="261" t="e">
        <f t="shared" si="979"/>
        <v>#N/A</v>
      </c>
      <c r="AP5824" s="261" t="e">
        <f t="shared" si="980"/>
        <v>#N/A</v>
      </c>
      <c r="AQ5824" s="261" t="e">
        <f t="shared" si="981"/>
        <v>#N/A</v>
      </c>
      <c r="BB5824">
        <f t="shared" si="984"/>
        <v>0</v>
      </c>
      <c r="BC5824">
        <f t="shared" si="982"/>
        <v>0</v>
      </c>
      <c r="BD5824" s="28">
        <f t="shared" si="983"/>
        <v>0</v>
      </c>
    </row>
    <row r="5825" spans="37:56" x14ac:dyDescent="0.25">
      <c r="AK5825">
        <v>0</v>
      </c>
      <c r="AL5825" t="e">
        <f t="shared" si="976"/>
        <v>#N/A</v>
      </c>
      <c r="AM5825" t="e">
        <f t="shared" si="977"/>
        <v>#N/A</v>
      </c>
      <c r="AN5825" t="e">
        <f t="shared" si="978"/>
        <v>#N/A</v>
      </c>
      <c r="AO5825" s="261" t="e">
        <f t="shared" si="979"/>
        <v>#N/A</v>
      </c>
      <c r="AP5825" s="261" t="e">
        <f t="shared" si="980"/>
        <v>#N/A</v>
      </c>
      <c r="AQ5825" s="261" t="e">
        <f t="shared" si="981"/>
        <v>#N/A</v>
      </c>
      <c r="BB5825">
        <f t="shared" si="984"/>
        <v>0</v>
      </c>
      <c r="BC5825">
        <f t="shared" si="982"/>
        <v>0</v>
      </c>
      <c r="BD5825" s="28">
        <f t="shared" si="983"/>
        <v>0</v>
      </c>
    </row>
    <row r="5826" spans="37:56" x14ac:dyDescent="0.25">
      <c r="AK5826">
        <v>0</v>
      </c>
      <c r="AL5826" t="e">
        <f t="shared" si="976"/>
        <v>#N/A</v>
      </c>
      <c r="AM5826" t="e">
        <f t="shared" si="977"/>
        <v>#N/A</v>
      </c>
      <c r="AN5826" t="e">
        <f t="shared" si="978"/>
        <v>#N/A</v>
      </c>
      <c r="AO5826" s="261" t="e">
        <f t="shared" si="979"/>
        <v>#N/A</v>
      </c>
      <c r="AP5826" s="261" t="e">
        <f t="shared" si="980"/>
        <v>#N/A</v>
      </c>
      <c r="AQ5826" s="261" t="e">
        <f t="shared" si="981"/>
        <v>#N/A</v>
      </c>
      <c r="BB5826">
        <f t="shared" si="984"/>
        <v>0</v>
      </c>
      <c r="BC5826">
        <f t="shared" si="982"/>
        <v>0</v>
      </c>
      <c r="BD5826" s="28">
        <f t="shared" si="983"/>
        <v>0</v>
      </c>
    </row>
    <row r="5827" spans="37:56" x14ac:dyDescent="0.25">
      <c r="AK5827">
        <v>0</v>
      </c>
      <c r="AL5827" t="e">
        <f t="shared" ref="AL5827:AL5890" si="985">_xlfn.XLOOKUP(AK5827,A:A,F:F)</f>
        <v>#N/A</v>
      </c>
      <c r="AM5827" t="e">
        <f t="shared" ref="AM5827:AM5890" si="986">_xlfn.XLOOKUP(AK5827,A:A,J:J)</f>
        <v>#N/A</v>
      </c>
      <c r="AN5827" t="e">
        <f t="shared" ref="AN5827:AN5890" si="987">_xlfn.XLOOKUP(AK5827,A:A,M:M)+_xlfn.XLOOKUP(AK5827,A:A,N:N)</f>
        <v>#N/A</v>
      </c>
      <c r="AO5827" s="261" t="e">
        <f t="shared" ref="AO5827:AO5890" si="988">_xlfn.XLOOKUP(AK5827,A:A,AG:AG)</f>
        <v>#N/A</v>
      </c>
      <c r="AP5827" s="261" t="e">
        <f t="shared" ref="AP5827:AP5890" si="989">_xlfn.XLOOKUP(AK5827,A:A,AD:AD)</f>
        <v>#N/A</v>
      </c>
      <c r="AQ5827" s="261" t="e">
        <f t="shared" ref="AQ5827:AQ5890" si="990">_xlfn.XLOOKUP(AK5827,A:A,AE:AE)</f>
        <v>#N/A</v>
      </c>
      <c r="BB5827">
        <f t="shared" si="984"/>
        <v>0</v>
      </c>
      <c r="BC5827">
        <f t="shared" ref="BC5827:BC5890" si="991">_xlfn.XLOOKUP(BA5827,A:A,J:J)</f>
        <v>0</v>
      </c>
      <c r="BD5827" s="28">
        <f t="shared" ref="BD5827:BD5890" si="992">_xlfn.XLOOKUP(BA5827,A:A,M:M)+_xlfn.XLOOKUP(BA5827,A:A,N:N)</f>
        <v>0</v>
      </c>
    </row>
    <row r="5828" spans="37:56" x14ac:dyDescent="0.25">
      <c r="AK5828">
        <v>0</v>
      </c>
      <c r="AL5828" t="e">
        <f t="shared" si="985"/>
        <v>#N/A</v>
      </c>
      <c r="AM5828" t="e">
        <f t="shared" si="986"/>
        <v>#N/A</v>
      </c>
      <c r="AN5828" t="e">
        <f t="shared" si="987"/>
        <v>#N/A</v>
      </c>
      <c r="AO5828" s="261" t="e">
        <f t="shared" si="988"/>
        <v>#N/A</v>
      </c>
      <c r="AP5828" s="261" t="e">
        <f t="shared" si="989"/>
        <v>#N/A</v>
      </c>
      <c r="AQ5828" s="261" t="e">
        <f t="shared" si="990"/>
        <v>#N/A</v>
      </c>
      <c r="BB5828">
        <f t="shared" si="984"/>
        <v>0</v>
      </c>
      <c r="BC5828">
        <f t="shared" si="991"/>
        <v>0</v>
      </c>
      <c r="BD5828" s="28">
        <f t="shared" si="992"/>
        <v>0</v>
      </c>
    </row>
    <row r="5829" spans="37:56" x14ac:dyDescent="0.25">
      <c r="AK5829">
        <v>0</v>
      </c>
      <c r="AL5829" t="e">
        <f t="shared" si="985"/>
        <v>#N/A</v>
      </c>
      <c r="AM5829" t="e">
        <f t="shared" si="986"/>
        <v>#N/A</v>
      </c>
      <c r="AN5829" t="e">
        <f t="shared" si="987"/>
        <v>#N/A</v>
      </c>
      <c r="AO5829" s="261" t="e">
        <f t="shared" si="988"/>
        <v>#N/A</v>
      </c>
      <c r="AP5829" s="261" t="e">
        <f t="shared" si="989"/>
        <v>#N/A</v>
      </c>
      <c r="AQ5829" s="261" t="e">
        <f t="shared" si="990"/>
        <v>#N/A</v>
      </c>
      <c r="BB5829">
        <f t="shared" si="984"/>
        <v>0</v>
      </c>
      <c r="BC5829">
        <f t="shared" si="991"/>
        <v>0</v>
      </c>
      <c r="BD5829" s="28">
        <f t="shared" si="992"/>
        <v>0</v>
      </c>
    </row>
    <row r="5830" spans="37:56" x14ac:dyDescent="0.25">
      <c r="AK5830">
        <v>0</v>
      </c>
      <c r="AL5830" t="e">
        <f t="shared" si="985"/>
        <v>#N/A</v>
      </c>
      <c r="AM5830" t="e">
        <f t="shared" si="986"/>
        <v>#N/A</v>
      </c>
      <c r="AN5830" t="e">
        <f t="shared" si="987"/>
        <v>#N/A</v>
      </c>
      <c r="AO5830" s="261" t="e">
        <f t="shared" si="988"/>
        <v>#N/A</v>
      </c>
      <c r="AP5830" s="261" t="e">
        <f t="shared" si="989"/>
        <v>#N/A</v>
      </c>
      <c r="AQ5830" s="261" t="e">
        <f t="shared" si="990"/>
        <v>#N/A</v>
      </c>
      <c r="BB5830">
        <f t="shared" ref="BB5830:BB5893" si="993">_xlfn.XLOOKUP(BA5830,A:A,E:E)</f>
        <v>0</v>
      </c>
      <c r="BC5830">
        <f t="shared" si="991"/>
        <v>0</v>
      </c>
      <c r="BD5830" s="28">
        <f t="shared" si="992"/>
        <v>0</v>
      </c>
    </row>
    <row r="5831" spans="37:56" x14ac:dyDescent="0.25">
      <c r="AK5831">
        <v>0</v>
      </c>
      <c r="AL5831" t="e">
        <f t="shared" si="985"/>
        <v>#N/A</v>
      </c>
      <c r="AM5831" t="e">
        <f t="shared" si="986"/>
        <v>#N/A</v>
      </c>
      <c r="AN5831" t="e">
        <f t="shared" si="987"/>
        <v>#N/A</v>
      </c>
      <c r="AO5831" s="261" t="e">
        <f t="shared" si="988"/>
        <v>#N/A</v>
      </c>
      <c r="AP5831" s="261" t="e">
        <f t="shared" si="989"/>
        <v>#N/A</v>
      </c>
      <c r="AQ5831" s="261" t="e">
        <f t="shared" si="990"/>
        <v>#N/A</v>
      </c>
      <c r="BB5831">
        <f t="shared" si="993"/>
        <v>0</v>
      </c>
      <c r="BC5831">
        <f t="shared" si="991"/>
        <v>0</v>
      </c>
      <c r="BD5831" s="28">
        <f t="shared" si="992"/>
        <v>0</v>
      </c>
    </row>
    <row r="5832" spans="37:56" x14ac:dyDescent="0.25">
      <c r="AK5832">
        <v>0</v>
      </c>
      <c r="AL5832" t="e">
        <f t="shared" si="985"/>
        <v>#N/A</v>
      </c>
      <c r="AM5832" t="e">
        <f t="shared" si="986"/>
        <v>#N/A</v>
      </c>
      <c r="AN5832" t="e">
        <f t="shared" si="987"/>
        <v>#N/A</v>
      </c>
      <c r="AO5832" s="261" t="e">
        <f t="shared" si="988"/>
        <v>#N/A</v>
      </c>
      <c r="AP5832" s="261" t="e">
        <f t="shared" si="989"/>
        <v>#N/A</v>
      </c>
      <c r="AQ5832" s="261" t="e">
        <f t="shared" si="990"/>
        <v>#N/A</v>
      </c>
      <c r="BB5832">
        <f t="shared" si="993"/>
        <v>0</v>
      </c>
      <c r="BC5832">
        <f t="shared" si="991"/>
        <v>0</v>
      </c>
      <c r="BD5832" s="28">
        <f t="shared" si="992"/>
        <v>0</v>
      </c>
    </row>
    <row r="5833" spans="37:56" x14ac:dyDescent="0.25">
      <c r="AK5833">
        <v>0</v>
      </c>
      <c r="AL5833" t="e">
        <f t="shared" si="985"/>
        <v>#N/A</v>
      </c>
      <c r="AM5833" t="e">
        <f t="shared" si="986"/>
        <v>#N/A</v>
      </c>
      <c r="AN5833" t="e">
        <f t="shared" si="987"/>
        <v>#N/A</v>
      </c>
      <c r="AO5833" s="261" t="e">
        <f t="shared" si="988"/>
        <v>#N/A</v>
      </c>
      <c r="AP5833" s="261" t="e">
        <f t="shared" si="989"/>
        <v>#N/A</v>
      </c>
      <c r="AQ5833" s="261" t="e">
        <f t="shared" si="990"/>
        <v>#N/A</v>
      </c>
      <c r="BB5833">
        <f t="shared" si="993"/>
        <v>0</v>
      </c>
      <c r="BC5833">
        <f t="shared" si="991"/>
        <v>0</v>
      </c>
      <c r="BD5833" s="28">
        <f t="shared" si="992"/>
        <v>0</v>
      </c>
    </row>
    <row r="5834" spans="37:56" x14ac:dyDescent="0.25">
      <c r="AK5834">
        <v>0</v>
      </c>
      <c r="AL5834" t="e">
        <f t="shared" si="985"/>
        <v>#N/A</v>
      </c>
      <c r="AM5834" t="e">
        <f t="shared" si="986"/>
        <v>#N/A</v>
      </c>
      <c r="AN5834" t="e">
        <f t="shared" si="987"/>
        <v>#N/A</v>
      </c>
      <c r="AO5834" s="261" t="e">
        <f t="shared" si="988"/>
        <v>#N/A</v>
      </c>
      <c r="AP5834" s="261" t="e">
        <f t="shared" si="989"/>
        <v>#N/A</v>
      </c>
      <c r="AQ5834" s="261" t="e">
        <f t="shared" si="990"/>
        <v>#N/A</v>
      </c>
      <c r="BB5834">
        <f t="shared" si="993"/>
        <v>0</v>
      </c>
      <c r="BC5834">
        <f t="shared" si="991"/>
        <v>0</v>
      </c>
      <c r="BD5834" s="28">
        <f t="shared" si="992"/>
        <v>0</v>
      </c>
    </row>
    <row r="5835" spans="37:56" x14ac:dyDescent="0.25">
      <c r="AK5835">
        <v>0</v>
      </c>
      <c r="AL5835" t="e">
        <f t="shared" si="985"/>
        <v>#N/A</v>
      </c>
      <c r="AM5835" t="e">
        <f t="shared" si="986"/>
        <v>#N/A</v>
      </c>
      <c r="AN5835" t="e">
        <f t="shared" si="987"/>
        <v>#N/A</v>
      </c>
      <c r="AO5835" s="261" t="e">
        <f t="shared" si="988"/>
        <v>#N/A</v>
      </c>
      <c r="AP5835" s="261" t="e">
        <f t="shared" si="989"/>
        <v>#N/A</v>
      </c>
      <c r="AQ5835" s="261" t="e">
        <f t="shared" si="990"/>
        <v>#N/A</v>
      </c>
      <c r="BB5835">
        <f t="shared" si="993"/>
        <v>0</v>
      </c>
      <c r="BC5835">
        <f t="shared" si="991"/>
        <v>0</v>
      </c>
      <c r="BD5835" s="28">
        <f t="shared" si="992"/>
        <v>0</v>
      </c>
    </row>
    <row r="5836" spans="37:56" x14ac:dyDescent="0.25">
      <c r="AK5836">
        <v>0</v>
      </c>
      <c r="AL5836" t="e">
        <f t="shared" si="985"/>
        <v>#N/A</v>
      </c>
      <c r="AM5836" t="e">
        <f t="shared" si="986"/>
        <v>#N/A</v>
      </c>
      <c r="AN5836" t="e">
        <f t="shared" si="987"/>
        <v>#N/A</v>
      </c>
      <c r="AO5836" s="261" t="e">
        <f t="shared" si="988"/>
        <v>#N/A</v>
      </c>
      <c r="AP5836" s="261" t="e">
        <f t="shared" si="989"/>
        <v>#N/A</v>
      </c>
      <c r="AQ5836" s="261" t="e">
        <f t="shared" si="990"/>
        <v>#N/A</v>
      </c>
      <c r="BB5836">
        <f t="shared" si="993"/>
        <v>0</v>
      </c>
      <c r="BC5836">
        <f t="shared" si="991"/>
        <v>0</v>
      </c>
      <c r="BD5836" s="28">
        <f t="shared" si="992"/>
        <v>0</v>
      </c>
    </row>
    <row r="5837" spans="37:56" x14ac:dyDescent="0.25">
      <c r="AK5837">
        <v>0</v>
      </c>
      <c r="AL5837" t="e">
        <f t="shared" si="985"/>
        <v>#N/A</v>
      </c>
      <c r="AM5837" t="e">
        <f t="shared" si="986"/>
        <v>#N/A</v>
      </c>
      <c r="AN5837" t="e">
        <f t="shared" si="987"/>
        <v>#N/A</v>
      </c>
      <c r="AO5837" s="261" t="e">
        <f t="shared" si="988"/>
        <v>#N/A</v>
      </c>
      <c r="AP5837" s="261" t="e">
        <f t="shared" si="989"/>
        <v>#N/A</v>
      </c>
      <c r="AQ5837" s="261" t="e">
        <f t="shared" si="990"/>
        <v>#N/A</v>
      </c>
      <c r="BB5837">
        <f t="shared" si="993"/>
        <v>0</v>
      </c>
      <c r="BC5837">
        <f t="shared" si="991"/>
        <v>0</v>
      </c>
      <c r="BD5837" s="28">
        <f t="shared" si="992"/>
        <v>0</v>
      </c>
    </row>
    <row r="5838" spans="37:56" x14ac:dyDescent="0.25">
      <c r="AK5838">
        <v>0</v>
      </c>
      <c r="AL5838" t="e">
        <f t="shared" si="985"/>
        <v>#N/A</v>
      </c>
      <c r="AM5838" t="e">
        <f t="shared" si="986"/>
        <v>#N/A</v>
      </c>
      <c r="AN5838" t="e">
        <f t="shared" si="987"/>
        <v>#N/A</v>
      </c>
      <c r="AO5838" s="261" t="e">
        <f t="shared" si="988"/>
        <v>#N/A</v>
      </c>
      <c r="AP5838" s="261" t="e">
        <f t="shared" si="989"/>
        <v>#N/A</v>
      </c>
      <c r="AQ5838" s="261" t="e">
        <f t="shared" si="990"/>
        <v>#N/A</v>
      </c>
      <c r="BB5838">
        <f t="shared" si="993"/>
        <v>0</v>
      </c>
      <c r="BC5838">
        <f t="shared" si="991"/>
        <v>0</v>
      </c>
      <c r="BD5838" s="28">
        <f t="shared" si="992"/>
        <v>0</v>
      </c>
    </row>
    <row r="5839" spans="37:56" x14ac:dyDescent="0.25">
      <c r="AK5839">
        <v>0</v>
      </c>
      <c r="AL5839" t="e">
        <f t="shared" si="985"/>
        <v>#N/A</v>
      </c>
      <c r="AM5839" t="e">
        <f t="shared" si="986"/>
        <v>#N/A</v>
      </c>
      <c r="AN5839" t="e">
        <f t="shared" si="987"/>
        <v>#N/A</v>
      </c>
      <c r="AO5839" s="261" t="e">
        <f t="shared" si="988"/>
        <v>#N/A</v>
      </c>
      <c r="AP5839" s="261" t="e">
        <f t="shared" si="989"/>
        <v>#N/A</v>
      </c>
      <c r="AQ5839" s="261" t="e">
        <f t="shared" si="990"/>
        <v>#N/A</v>
      </c>
      <c r="BB5839">
        <f t="shared" si="993"/>
        <v>0</v>
      </c>
      <c r="BC5839">
        <f t="shared" si="991"/>
        <v>0</v>
      </c>
      <c r="BD5839" s="28">
        <f t="shared" si="992"/>
        <v>0</v>
      </c>
    </row>
    <row r="5840" spans="37:56" x14ac:dyDescent="0.25">
      <c r="AK5840">
        <v>0</v>
      </c>
      <c r="AL5840" t="e">
        <f t="shared" si="985"/>
        <v>#N/A</v>
      </c>
      <c r="AM5840" t="e">
        <f t="shared" si="986"/>
        <v>#N/A</v>
      </c>
      <c r="AN5840" t="e">
        <f t="shared" si="987"/>
        <v>#N/A</v>
      </c>
      <c r="AO5840" s="261" t="e">
        <f t="shared" si="988"/>
        <v>#N/A</v>
      </c>
      <c r="AP5840" s="261" t="e">
        <f t="shared" si="989"/>
        <v>#N/A</v>
      </c>
      <c r="AQ5840" s="261" t="e">
        <f t="shared" si="990"/>
        <v>#N/A</v>
      </c>
      <c r="BB5840">
        <f t="shared" si="993"/>
        <v>0</v>
      </c>
      <c r="BC5840">
        <f t="shared" si="991"/>
        <v>0</v>
      </c>
      <c r="BD5840" s="28">
        <f t="shared" si="992"/>
        <v>0</v>
      </c>
    </row>
    <row r="5841" spans="37:56" x14ac:dyDescent="0.25">
      <c r="AK5841">
        <v>0</v>
      </c>
      <c r="AL5841" t="e">
        <f t="shared" si="985"/>
        <v>#N/A</v>
      </c>
      <c r="AM5841" t="e">
        <f t="shared" si="986"/>
        <v>#N/A</v>
      </c>
      <c r="AN5841" t="e">
        <f t="shared" si="987"/>
        <v>#N/A</v>
      </c>
      <c r="AO5841" s="261" t="e">
        <f t="shared" si="988"/>
        <v>#N/A</v>
      </c>
      <c r="AP5841" s="261" t="e">
        <f t="shared" si="989"/>
        <v>#N/A</v>
      </c>
      <c r="AQ5841" s="261" t="e">
        <f t="shared" si="990"/>
        <v>#N/A</v>
      </c>
      <c r="BB5841">
        <f t="shared" si="993"/>
        <v>0</v>
      </c>
      <c r="BC5841">
        <f t="shared" si="991"/>
        <v>0</v>
      </c>
      <c r="BD5841" s="28">
        <f t="shared" si="992"/>
        <v>0</v>
      </c>
    </row>
    <row r="5842" spans="37:56" x14ac:dyDescent="0.25">
      <c r="AK5842">
        <v>0</v>
      </c>
      <c r="AL5842" t="e">
        <f t="shared" si="985"/>
        <v>#N/A</v>
      </c>
      <c r="AM5842" t="e">
        <f t="shared" si="986"/>
        <v>#N/A</v>
      </c>
      <c r="AN5842" t="e">
        <f t="shared" si="987"/>
        <v>#N/A</v>
      </c>
      <c r="AO5842" s="261" t="e">
        <f t="shared" si="988"/>
        <v>#N/A</v>
      </c>
      <c r="AP5842" s="261" t="e">
        <f t="shared" si="989"/>
        <v>#N/A</v>
      </c>
      <c r="AQ5842" s="261" t="e">
        <f t="shared" si="990"/>
        <v>#N/A</v>
      </c>
      <c r="BB5842">
        <f t="shared" si="993"/>
        <v>0</v>
      </c>
      <c r="BC5842">
        <f t="shared" si="991"/>
        <v>0</v>
      </c>
      <c r="BD5842" s="28">
        <f t="shared" si="992"/>
        <v>0</v>
      </c>
    </row>
    <row r="5843" spans="37:56" x14ac:dyDescent="0.25">
      <c r="AK5843">
        <v>0</v>
      </c>
      <c r="AL5843" t="e">
        <f t="shared" si="985"/>
        <v>#N/A</v>
      </c>
      <c r="AM5843" t="e">
        <f t="shared" si="986"/>
        <v>#N/A</v>
      </c>
      <c r="AN5843" t="e">
        <f t="shared" si="987"/>
        <v>#N/A</v>
      </c>
      <c r="AO5843" s="261" t="e">
        <f t="shared" si="988"/>
        <v>#N/A</v>
      </c>
      <c r="AP5843" s="261" t="e">
        <f t="shared" si="989"/>
        <v>#N/A</v>
      </c>
      <c r="AQ5843" s="261" t="e">
        <f t="shared" si="990"/>
        <v>#N/A</v>
      </c>
      <c r="BB5843">
        <f t="shared" si="993"/>
        <v>0</v>
      </c>
      <c r="BC5843">
        <f t="shared" si="991"/>
        <v>0</v>
      </c>
      <c r="BD5843" s="28">
        <f t="shared" si="992"/>
        <v>0</v>
      </c>
    </row>
    <row r="5844" spans="37:56" x14ac:dyDescent="0.25">
      <c r="AK5844">
        <v>0</v>
      </c>
      <c r="AL5844" t="e">
        <f t="shared" si="985"/>
        <v>#N/A</v>
      </c>
      <c r="AM5844" t="e">
        <f t="shared" si="986"/>
        <v>#N/A</v>
      </c>
      <c r="AN5844" t="e">
        <f t="shared" si="987"/>
        <v>#N/A</v>
      </c>
      <c r="AO5844" s="261" t="e">
        <f t="shared" si="988"/>
        <v>#N/A</v>
      </c>
      <c r="AP5844" s="261" t="e">
        <f t="shared" si="989"/>
        <v>#N/A</v>
      </c>
      <c r="AQ5844" s="261" t="e">
        <f t="shared" si="990"/>
        <v>#N/A</v>
      </c>
      <c r="BB5844">
        <f t="shared" si="993"/>
        <v>0</v>
      </c>
      <c r="BC5844">
        <f t="shared" si="991"/>
        <v>0</v>
      </c>
      <c r="BD5844" s="28">
        <f t="shared" si="992"/>
        <v>0</v>
      </c>
    </row>
    <row r="5845" spans="37:56" x14ac:dyDescent="0.25">
      <c r="AK5845">
        <v>0</v>
      </c>
      <c r="AL5845" t="e">
        <f t="shared" si="985"/>
        <v>#N/A</v>
      </c>
      <c r="AM5845" t="e">
        <f t="shared" si="986"/>
        <v>#N/A</v>
      </c>
      <c r="AN5845" t="e">
        <f t="shared" si="987"/>
        <v>#N/A</v>
      </c>
      <c r="AO5845" s="261" t="e">
        <f t="shared" si="988"/>
        <v>#N/A</v>
      </c>
      <c r="AP5845" s="261" t="e">
        <f t="shared" si="989"/>
        <v>#N/A</v>
      </c>
      <c r="AQ5845" s="261" t="e">
        <f t="shared" si="990"/>
        <v>#N/A</v>
      </c>
      <c r="BB5845">
        <f t="shared" si="993"/>
        <v>0</v>
      </c>
      <c r="BC5845">
        <f t="shared" si="991"/>
        <v>0</v>
      </c>
      <c r="BD5845" s="28">
        <f t="shared" si="992"/>
        <v>0</v>
      </c>
    </row>
    <row r="5846" spans="37:56" x14ac:dyDescent="0.25">
      <c r="AK5846">
        <v>0</v>
      </c>
      <c r="AL5846" t="e">
        <f t="shared" si="985"/>
        <v>#N/A</v>
      </c>
      <c r="AM5846" t="e">
        <f t="shared" si="986"/>
        <v>#N/A</v>
      </c>
      <c r="AN5846" t="e">
        <f t="shared" si="987"/>
        <v>#N/A</v>
      </c>
      <c r="AO5846" s="261" t="e">
        <f t="shared" si="988"/>
        <v>#N/A</v>
      </c>
      <c r="AP5846" s="261" t="e">
        <f t="shared" si="989"/>
        <v>#N/A</v>
      </c>
      <c r="AQ5846" s="261" t="e">
        <f t="shared" si="990"/>
        <v>#N/A</v>
      </c>
      <c r="BB5846">
        <f t="shared" si="993"/>
        <v>0</v>
      </c>
      <c r="BC5846">
        <f t="shared" si="991"/>
        <v>0</v>
      </c>
      <c r="BD5846" s="28">
        <f t="shared" si="992"/>
        <v>0</v>
      </c>
    </row>
    <row r="5847" spans="37:56" x14ac:dyDescent="0.25">
      <c r="AK5847">
        <v>0</v>
      </c>
      <c r="AL5847" t="e">
        <f t="shared" si="985"/>
        <v>#N/A</v>
      </c>
      <c r="AM5847" t="e">
        <f t="shared" si="986"/>
        <v>#N/A</v>
      </c>
      <c r="AN5847" t="e">
        <f t="shared" si="987"/>
        <v>#N/A</v>
      </c>
      <c r="AO5847" s="261" t="e">
        <f t="shared" si="988"/>
        <v>#N/A</v>
      </c>
      <c r="AP5847" s="261" t="e">
        <f t="shared" si="989"/>
        <v>#N/A</v>
      </c>
      <c r="AQ5847" s="261" t="e">
        <f t="shared" si="990"/>
        <v>#N/A</v>
      </c>
      <c r="BB5847">
        <f t="shared" si="993"/>
        <v>0</v>
      </c>
      <c r="BC5847">
        <f t="shared" si="991"/>
        <v>0</v>
      </c>
      <c r="BD5847" s="28">
        <f t="shared" si="992"/>
        <v>0</v>
      </c>
    </row>
    <row r="5848" spans="37:56" x14ac:dyDescent="0.25">
      <c r="AK5848">
        <v>0</v>
      </c>
      <c r="AL5848" t="e">
        <f t="shared" si="985"/>
        <v>#N/A</v>
      </c>
      <c r="AM5848" t="e">
        <f t="shared" si="986"/>
        <v>#N/A</v>
      </c>
      <c r="AN5848" t="e">
        <f t="shared" si="987"/>
        <v>#N/A</v>
      </c>
      <c r="AO5848" s="261" t="e">
        <f t="shared" si="988"/>
        <v>#N/A</v>
      </c>
      <c r="AP5848" s="261" t="e">
        <f t="shared" si="989"/>
        <v>#N/A</v>
      </c>
      <c r="AQ5848" s="261" t="e">
        <f t="shared" si="990"/>
        <v>#N/A</v>
      </c>
      <c r="BB5848">
        <f t="shared" si="993"/>
        <v>0</v>
      </c>
      <c r="BC5848">
        <f t="shared" si="991"/>
        <v>0</v>
      </c>
      <c r="BD5848" s="28">
        <f t="shared" si="992"/>
        <v>0</v>
      </c>
    </row>
    <row r="5849" spans="37:56" x14ac:dyDescent="0.25">
      <c r="AK5849">
        <v>0</v>
      </c>
      <c r="AL5849" t="e">
        <f t="shared" si="985"/>
        <v>#N/A</v>
      </c>
      <c r="AM5849" t="e">
        <f t="shared" si="986"/>
        <v>#N/A</v>
      </c>
      <c r="AN5849" t="e">
        <f t="shared" si="987"/>
        <v>#N/A</v>
      </c>
      <c r="AO5849" s="261" t="e">
        <f t="shared" si="988"/>
        <v>#N/A</v>
      </c>
      <c r="AP5849" s="261" t="e">
        <f t="shared" si="989"/>
        <v>#N/A</v>
      </c>
      <c r="AQ5849" s="261" t="e">
        <f t="shared" si="990"/>
        <v>#N/A</v>
      </c>
      <c r="BB5849">
        <f t="shared" si="993"/>
        <v>0</v>
      </c>
      <c r="BC5849">
        <f t="shared" si="991"/>
        <v>0</v>
      </c>
      <c r="BD5849" s="28">
        <f t="shared" si="992"/>
        <v>0</v>
      </c>
    </row>
    <row r="5850" spans="37:56" x14ac:dyDescent="0.25">
      <c r="AK5850">
        <v>0</v>
      </c>
      <c r="AL5850" t="e">
        <f t="shared" si="985"/>
        <v>#N/A</v>
      </c>
      <c r="AM5850" t="e">
        <f t="shared" si="986"/>
        <v>#N/A</v>
      </c>
      <c r="AN5850" t="e">
        <f t="shared" si="987"/>
        <v>#N/A</v>
      </c>
      <c r="AO5850" s="261" t="e">
        <f t="shared" si="988"/>
        <v>#N/A</v>
      </c>
      <c r="AP5850" s="261" t="e">
        <f t="shared" si="989"/>
        <v>#N/A</v>
      </c>
      <c r="AQ5850" s="261" t="e">
        <f t="shared" si="990"/>
        <v>#N/A</v>
      </c>
      <c r="BB5850">
        <f t="shared" si="993"/>
        <v>0</v>
      </c>
      <c r="BC5850">
        <f t="shared" si="991"/>
        <v>0</v>
      </c>
      <c r="BD5850" s="28">
        <f t="shared" si="992"/>
        <v>0</v>
      </c>
    </row>
    <row r="5851" spans="37:56" x14ac:dyDescent="0.25">
      <c r="AK5851">
        <v>0</v>
      </c>
      <c r="AL5851" t="e">
        <f t="shared" si="985"/>
        <v>#N/A</v>
      </c>
      <c r="AM5851" t="e">
        <f t="shared" si="986"/>
        <v>#N/A</v>
      </c>
      <c r="AN5851" t="e">
        <f t="shared" si="987"/>
        <v>#N/A</v>
      </c>
      <c r="AO5851" s="261" t="e">
        <f t="shared" si="988"/>
        <v>#N/A</v>
      </c>
      <c r="AP5851" s="261" t="e">
        <f t="shared" si="989"/>
        <v>#N/A</v>
      </c>
      <c r="AQ5851" s="261" t="e">
        <f t="shared" si="990"/>
        <v>#N/A</v>
      </c>
      <c r="BB5851">
        <f t="shared" si="993"/>
        <v>0</v>
      </c>
      <c r="BC5851">
        <f t="shared" si="991"/>
        <v>0</v>
      </c>
      <c r="BD5851" s="28">
        <f t="shared" si="992"/>
        <v>0</v>
      </c>
    </row>
    <row r="5852" spans="37:56" x14ac:dyDescent="0.25">
      <c r="AK5852">
        <v>0</v>
      </c>
      <c r="AL5852" t="e">
        <f t="shared" si="985"/>
        <v>#N/A</v>
      </c>
      <c r="AM5852" t="e">
        <f t="shared" si="986"/>
        <v>#N/A</v>
      </c>
      <c r="AN5852" t="e">
        <f t="shared" si="987"/>
        <v>#N/A</v>
      </c>
      <c r="AO5852" s="261" t="e">
        <f t="shared" si="988"/>
        <v>#N/A</v>
      </c>
      <c r="AP5852" s="261" t="e">
        <f t="shared" si="989"/>
        <v>#N/A</v>
      </c>
      <c r="AQ5852" s="261" t="e">
        <f t="shared" si="990"/>
        <v>#N/A</v>
      </c>
      <c r="BB5852">
        <f t="shared" si="993"/>
        <v>0</v>
      </c>
      <c r="BC5852">
        <f t="shared" si="991"/>
        <v>0</v>
      </c>
      <c r="BD5852" s="28">
        <f t="shared" si="992"/>
        <v>0</v>
      </c>
    </row>
    <row r="5853" spans="37:56" x14ac:dyDescent="0.25">
      <c r="AK5853">
        <v>0</v>
      </c>
      <c r="AL5853" t="e">
        <f t="shared" si="985"/>
        <v>#N/A</v>
      </c>
      <c r="AM5853" t="e">
        <f t="shared" si="986"/>
        <v>#N/A</v>
      </c>
      <c r="AN5853" t="e">
        <f t="shared" si="987"/>
        <v>#N/A</v>
      </c>
      <c r="AO5853" s="261" t="e">
        <f t="shared" si="988"/>
        <v>#N/A</v>
      </c>
      <c r="AP5853" s="261" t="e">
        <f t="shared" si="989"/>
        <v>#N/A</v>
      </c>
      <c r="AQ5853" s="261" t="e">
        <f t="shared" si="990"/>
        <v>#N/A</v>
      </c>
      <c r="BB5853">
        <f t="shared" si="993"/>
        <v>0</v>
      </c>
      <c r="BC5853">
        <f t="shared" si="991"/>
        <v>0</v>
      </c>
      <c r="BD5853" s="28">
        <f t="shared" si="992"/>
        <v>0</v>
      </c>
    </row>
    <row r="5854" spans="37:56" x14ac:dyDescent="0.25">
      <c r="AK5854">
        <v>0</v>
      </c>
      <c r="AL5854" t="e">
        <f t="shared" si="985"/>
        <v>#N/A</v>
      </c>
      <c r="AM5854" t="e">
        <f t="shared" si="986"/>
        <v>#N/A</v>
      </c>
      <c r="AN5854" t="e">
        <f t="shared" si="987"/>
        <v>#N/A</v>
      </c>
      <c r="AO5854" s="261" t="e">
        <f t="shared" si="988"/>
        <v>#N/A</v>
      </c>
      <c r="AP5854" s="261" t="e">
        <f t="shared" si="989"/>
        <v>#N/A</v>
      </c>
      <c r="AQ5854" s="261" t="e">
        <f t="shared" si="990"/>
        <v>#N/A</v>
      </c>
      <c r="BB5854">
        <f t="shared" si="993"/>
        <v>0</v>
      </c>
      <c r="BC5854">
        <f t="shared" si="991"/>
        <v>0</v>
      </c>
      <c r="BD5854" s="28">
        <f t="shared" si="992"/>
        <v>0</v>
      </c>
    </row>
    <row r="5855" spans="37:56" x14ac:dyDescent="0.25">
      <c r="AK5855">
        <v>0</v>
      </c>
      <c r="AL5855" t="e">
        <f t="shared" si="985"/>
        <v>#N/A</v>
      </c>
      <c r="AM5855" t="e">
        <f t="shared" si="986"/>
        <v>#N/A</v>
      </c>
      <c r="AN5855" t="e">
        <f t="shared" si="987"/>
        <v>#N/A</v>
      </c>
      <c r="AO5855" s="261" t="e">
        <f t="shared" si="988"/>
        <v>#N/A</v>
      </c>
      <c r="AP5855" s="261" t="e">
        <f t="shared" si="989"/>
        <v>#N/A</v>
      </c>
      <c r="AQ5855" s="261" t="e">
        <f t="shared" si="990"/>
        <v>#N/A</v>
      </c>
      <c r="BB5855">
        <f t="shared" si="993"/>
        <v>0</v>
      </c>
      <c r="BC5855">
        <f t="shared" si="991"/>
        <v>0</v>
      </c>
      <c r="BD5855" s="28">
        <f t="shared" si="992"/>
        <v>0</v>
      </c>
    </row>
    <row r="5856" spans="37:56" x14ac:dyDescent="0.25">
      <c r="AK5856">
        <v>0</v>
      </c>
      <c r="AL5856" t="e">
        <f t="shared" si="985"/>
        <v>#N/A</v>
      </c>
      <c r="AM5856" t="e">
        <f t="shared" si="986"/>
        <v>#N/A</v>
      </c>
      <c r="AN5856" t="e">
        <f t="shared" si="987"/>
        <v>#N/A</v>
      </c>
      <c r="AO5856" s="261" t="e">
        <f t="shared" si="988"/>
        <v>#N/A</v>
      </c>
      <c r="AP5856" s="261" t="e">
        <f t="shared" si="989"/>
        <v>#N/A</v>
      </c>
      <c r="AQ5856" s="261" t="e">
        <f t="shared" si="990"/>
        <v>#N/A</v>
      </c>
      <c r="BB5856">
        <f t="shared" si="993"/>
        <v>0</v>
      </c>
      <c r="BC5856">
        <f t="shared" si="991"/>
        <v>0</v>
      </c>
      <c r="BD5856" s="28">
        <f t="shared" si="992"/>
        <v>0</v>
      </c>
    </row>
    <row r="5857" spans="37:56" x14ac:dyDescent="0.25">
      <c r="AK5857">
        <v>0</v>
      </c>
      <c r="AL5857" t="e">
        <f t="shared" si="985"/>
        <v>#N/A</v>
      </c>
      <c r="AM5857" t="e">
        <f t="shared" si="986"/>
        <v>#N/A</v>
      </c>
      <c r="AN5857" t="e">
        <f t="shared" si="987"/>
        <v>#N/A</v>
      </c>
      <c r="AO5857" s="261" t="e">
        <f t="shared" si="988"/>
        <v>#N/A</v>
      </c>
      <c r="AP5857" s="261" t="e">
        <f t="shared" si="989"/>
        <v>#N/A</v>
      </c>
      <c r="AQ5857" s="261" t="e">
        <f t="shared" si="990"/>
        <v>#N/A</v>
      </c>
      <c r="BB5857">
        <f t="shared" si="993"/>
        <v>0</v>
      </c>
      <c r="BC5857">
        <f t="shared" si="991"/>
        <v>0</v>
      </c>
      <c r="BD5857" s="28">
        <f t="shared" si="992"/>
        <v>0</v>
      </c>
    </row>
    <row r="5858" spans="37:56" x14ac:dyDescent="0.25">
      <c r="AK5858">
        <v>0</v>
      </c>
      <c r="AL5858" t="e">
        <f t="shared" si="985"/>
        <v>#N/A</v>
      </c>
      <c r="AM5858" t="e">
        <f t="shared" si="986"/>
        <v>#N/A</v>
      </c>
      <c r="AN5858" t="e">
        <f t="shared" si="987"/>
        <v>#N/A</v>
      </c>
      <c r="AO5858" s="261" t="e">
        <f t="shared" si="988"/>
        <v>#N/A</v>
      </c>
      <c r="AP5858" s="261" t="e">
        <f t="shared" si="989"/>
        <v>#N/A</v>
      </c>
      <c r="AQ5858" s="261" t="e">
        <f t="shared" si="990"/>
        <v>#N/A</v>
      </c>
      <c r="BB5858">
        <f t="shared" si="993"/>
        <v>0</v>
      </c>
      <c r="BC5858">
        <f t="shared" si="991"/>
        <v>0</v>
      </c>
      <c r="BD5858" s="28">
        <f t="shared" si="992"/>
        <v>0</v>
      </c>
    </row>
    <row r="5859" spans="37:56" x14ac:dyDescent="0.25">
      <c r="AK5859">
        <v>0</v>
      </c>
      <c r="AL5859" t="e">
        <f t="shared" si="985"/>
        <v>#N/A</v>
      </c>
      <c r="AM5859" t="e">
        <f t="shared" si="986"/>
        <v>#N/A</v>
      </c>
      <c r="AN5859" t="e">
        <f t="shared" si="987"/>
        <v>#N/A</v>
      </c>
      <c r="AO5859" s="261" t="e">
        <f t="shared" si="988"/>
        <v>#N/A</v>
      </c>
      <c r="AP5859" s="261" t="e">
        <f t="shared" si="989"/>
        <v>#N/A</v>
      </c>
      <c r="AQ5859" s="261" t="e">
        <f t="shared" si="990"/>
        <v>#N/A</v>
      </c>
      <c r="BB5859">
        <f t="shared" si="993"/>
        <v>0</v>
      </c>
      <c r="BC5859">
        <f t="shared" si="991"/>
        <v>0</v>
      </c>
      <c r="BD5859" s="28">
        <f t="shared" si="992"/>
        <v>0</v>
      </c>
    </row>
    <row r="5860" spans="37:56" x14ac:dyDescent="0.25">
      <c r="AK5860">
        <v>0</v>
      </c>
      <c r="AL5860" t="e">
        <f t="shared" si="985"/>
        <v>#N/A</v>
      </c>
      <c r="AM5860" t="e">
        <f t="shared" si="986"/>
        <v>#N/A</v>
      </c>
      <c r="AN5860" t="e">
        <f t="shared" si="987"/>
        <v>#N/A</v>
      </c>
      <c r="AO5860" s="261" t="e">
        <f t="shared" si="988"/>
        <v>#N/A</v>
      </c>
      <c r="AP5860" s="261" t="e">
        <f t="shared" si="989"/>
        <v>#N/A</v>
      </c>
      <c r="AQ5860" s="261" t="e">
        <f t="shared" si="990"/>
        <v>#N/A</v>
      </c>
      <c r="BB5860">
        <f t="shared" si="993"/>
        <v>0</v>
      </c>
      <c r="BC5860">
        <f t="shared" si="991"/>
        <v>0</v>
      </c>
      <c r="BD5860" s="28">
        <f t="shared" si="992"/>
        <v>0</v>
      </c>
    </row>
    <row r="5861" spans="37:56" x14ac:dyDescent="0.25">
      <c r="AK5861">
        <v>0</v>
      </c>
      <c r="AL5861" t="e">
        <f t="shared" si="985"/>
        <v>#N/A</v>
      </c>
      <c r="AM5861" t="e">
        <f t="shared" si="986"/>
        <v>#N/A</v>
      </c>
      <c r="AN5861" t="e">
        <f t="shared" si="987"/>
        <v>#N/A</v>
      </c>
      <c r="AO5861" s="261" t="e">
        <f t="shared" si="988"/>
        <v>#N/A</v>
      </c>
      <c r="AP5861" s="261" t="e">
        <f t="shared" si="989"/>
        <v>#N/A</v>
      </c>
      <c r="AQ5861" s="261" t="e">
        <f t="shared" si="990"/>
        <v>#N/A</v>
      </c>
      <c r="BB5861">
        <f t="shared" si="993"/>
        <v>0</v>
      </c>
      <c r="BC5861">
        <f t="shared" si="991"/>
        <v>0</v>
      </c>
      <c r="BD5861" s="28">
        <f t="shared" si="992"/>
        <v>0</v>
      </c>
    </row>
    <row r="5862" spans="37:56" x14ac:dyDescent="0.25">
      <c r="AK5862">
        <v>0</v>
      </c>
      <c r="AL5862" t="e">
        <f t="shared" si="985"/>
        <v>#N/A</v>
      </c>
      <c r="AM5862" t="e">
        <f t="shared" si="986"/>
        <v>#N/A</v>
      </c>
      <c r="AN5862" t="e">
        <f t="shared" si="987"/>
        <v>#N/A</v>
      </c>
      <c r="AO5862" s="261" t="e">
        <f t="shared" si="988"/>
        <v>#N/A</v>
      </c>
      <c r="AP5862" s="261" t="e">
        <f t="shared" si="989"/>
        <v>#N/A</v>
      </c>
      <c r="AQ5862" s="261" t="e">
        <f t="shared" si="990"/>
        <v>#N/A</v>
      </c>
      <c r="BB5862">
        <f t="shared" si="993"/>
        <v>0</v>
      </c>
      <c r="BC5862">
        <f t="shared" si="991"/>
        <v>0</v>
      </c>
      <c r="BD5862" s="28">
        <f t="shared" si="992"/>
        <v>0</v>
      </c>
    </row>
    <row r="5863" spans="37:56" x14ac:dyDescent="0.25">
      <c r="AK5863">
        <v>0</v>
      </c>
      <c r="AL5863" t="e">
        <f t="shared" si="985"/>
        <v>#N/A</v>
      </c>
      <c r="AM5863" t="e">
        <f t="shared" si="986"/>
        <v>#N/A</v>
      </c>
      <c r="AN5863" t="e">
        <f t="shared" si="987"/>
        <v>#N/A</v>
      </c>
      <c r="AO5863" s="261" t="e">
        <f t="shared" si="988"/>
        <v>#N/A</v>
      </c>
      <c r="AP5863" s="261" t="e">
        <f t="shared" si="989"/>
        <v>#N/A</v>
      </c>
      <c r="AQ5863" s="261" t="e">
        <f t="shared" si="990"/>
        <v>#N/A</v>
      </c>
      <c r="BB5863">
        <f t="shared" si="993"/>
        <v>0</v>
      </c>
      <c r="BC5863">
        <f t="shared" si="991"/>
        <v>0</v>
      </c>
      <c r="BD5863" s="28">
        <f t="shared" si="992"/>
        <v>0</v>
      </c>
    </row>
    <row r="5864" spans="37:56" x14ac:dyDescent="0.25">
      <c r="AK5864">
        <v>0</v>
      </c>
      <c r="AL5864" t="e">
        <f t="shared" si="985"/>
        <v>#N/A</v>
      </c>
      <c r="AM5864" t="e">
        <f t="shared" si="986"/>
        <v>#N/A</v>
      </c>
      <c r="AN5864" t="e">
        <f t="shared" si="987"/>
        <v>#N/A</v>
      </c>
      <c r="AO5864" s="261" t="e">
        <f t="shared" si="988"/>
        <v>#N/A</v>
      </c>
      <c r="AP5864" s="261" t="e">
        <f t="shared" si="989"/>
        <v>#N/A</v>
      </c>
      <c r="AQ5864" s="261" t="e">
        <f t="shared" si="990"/>
        <v>#N/A</v>
      </c>
      <c r="BB5864">
        <f t="shared" si="993"/>
        <v>0</v>
      </c>
      <c r="BC5864">
        <f t="shared" si="991"/>
        <v>0</v>
      </c>
      <c r="BD5864" s="28">
        <f t="shared" si="992"/>
        <v>0</v>
      </c>
    </row>
    <row r="5865" spans="37:56" x14ac:dyDescent="0.25">
      <c r="AK5865">
        <v>0</v>
      </c>
      <c r="AL5865" t="e">
        <f t="shared" si="985"/>
        <v>#N/A</v>
      </c>
      <c r="AM5865" t="e">
        <f t="shared" si="986"/>
        <v>#N/A</v>
      </c>
      <c r="AN5865" t="e">
        <f t="shared" si="987"/>
        <v>#N/A</v>
      </c>
      <c r="AO5865" s="261" t="e">
        <f t="shared" si="988"/>
        <v>#N/A</v>
      </c>
      <c r="AP5865" s="261" t="e">
        <f t="shared" si="989"/>
        <v>#N/A</v>
      </c>
      <c r="AQ5865" s="261" t="e">
        <f t="shared" si="990"/>
        <v>#N/A</v>
      </c>
      <c r="BB5865">
        <f t="shared" si="993"/>
        <v>0</v>
      </c>
      <c r="BC5865">
        <f t="shared" si="991"/>
        <v>0</v>
      </c>
      <c r="BD5865" s="28">
        <f t="shared" si="992"/>
        <v>0</v>
      </c>
    </row>
    <row r="5866" spans="37:56" x14ac:dyDescent="0.25">
      <c r="AK5866">
        <v>0</v>
      </c>
      <c r="AL5866" t="e">
        <f t="shared" si="985"/>
        <v>#N/A</v>
      </c>
      <c r="AM5866" t="e">
        <f t="shared" si="986"/>
        <v>#N/A</v>
      </c>
      <c r="AN5866" t="e">
        <f t="shared" si="987"/>
        <v>#N/A</v>
      </c>
      <c r="AO5866" s="261" t="e">
        <f t="shared" si="988"/>
        <v>#N/A</v>
      </c>
      <c r="AP5866" s="261" t="e">
        <f t="shared" si="989"/>
        <v>#N/A</v>
      </c>
      <c r="AQ5866" s="261" t="e">
        <f t="shared" si="990"/>
        <v>#N/A</v>
      </c>
      <c r="BB5866">
        <f t="shared" si="993"/>
        <v>0</v>
      </c>
      <c r="BC5866">
        <f t="shared" si="991"/>
        <v>0</v>
      </c>
      <c r="BD5866" s="28">
        <f t="shared" si="992"/>
        <v>0</v>
      </c>
    </row>
    <row r="5867" spans="37:56" x14ac:dyDescent="0.25">
      <c r="AK5867">
        <v>0</v>
      </c>
      <c r="AL5867" t="e">
        <f t="shared" si="985"/>
        <v>#N/A</v>
      </c>
      <c r="AM5867" t="e">
        <f t="shared" si="986"/>
        <v>#N/A</v>
      </c>
      <c r="AN5867" t="e">
        <f t="shared" si="987"/>
        <v>#N/A</v>
      </c>
      <c r="AO5867" s="261" t="e">
        <f t="shared" si="988"/>
        <v>#N/A</v>
      </c>
      <c r="AP5867" s="261" t="e">
        <f t="shared" si="989"/>
        <v>#N/A</v>
      </c>
      <c r="AQ5867" s="261" t="e">
        <f t="shared" si="990"/>
        <v>#N/A</v>
      </c>
      <c r="BB5867">
        <f t="shared" si="993"/>
        <v>0</v>
      </c>
      <c r="BC5867">
        <f t="shared" si="991"/>
        <v>0</v>
      </c>
      <c r="BD5867" s="28">
        <f t="shared" si="992"/>
        <v>0</v>
      </c>
    </row>
    <row r="5868" spans="37:56" x14ac:dyDescent="0.25">
      <c r="AK5868">
        <v>0</v>
      </c>
      <c r="AL5868" t="e">
        <f t="shared" si="985"/>
        <v>#N/A</v>
      </c>
      <c r="AM5868" t="e">
        <f t="shared" si="986"/>
        <v>#N/A</v>
      </c>
      <c r="AN5868" t="e">
        <f t="shared" si="987"/>
        <v>#N/A</v>
      </c>
      <c r="AO5868" s="261" t="e">
        <f t="shared" si="988"/>
        <v>#N/A</v>
      </c>
      <c r="AP5868" s="261" t="e">
        <f t="shared" si="989"/>
        <v>#N/A</v>
      </c>
      <c r="AQ5868" s="261" t="e">
        <f t="shared" si="990"/>
        <v>#N/A</v>
      </c>
      <c r="BB5868">
        <f t="shared" si="993"/>
        <v>0</v>
      </c>
      <c r="BC5868">
        <f t="shared" si="991"/>
        <v>0</v>
      </c>
      <c r="BD5868" s="28">
        <f t="shared" si="992"/>
        <v>0</v>
      </c>
    </row>
    <row r="5869" spans="37:56" x14ac:dyDescent="0.25">
      <c r="AK5869">
        <v>0</v>
      </c>
      <c r="AL5869" t="e">
        <f t="shared" si="985"/>
        <v>#N/A</v>
      </c>
      <c r="AM5869" t="e">
        <f t="shared" si="986"/>
        <v>#N/A</v>
      </c>
      <c r="AN5869" t="e">
        <f t="shared" si="987"/>
        <v>#N/A</v>
      </c>
      <c r="AO5869" s="261" t="e">
        <f t="shared" si="988"/>
        <v>#N/A</v>
      </c>
      <c r="AP5869" s="261" t="e">
        <f t="shared" si="989"/>
        <v>#N/A</v>
      </c>
      <c r="AQ5869" s="261" t="e">
        <f t="shared" si="990"/>
        <v>#N/A</v>
      </c>
      <c r="BB5869">
        <f t="shared" si="993"/>
        <v>0</v>
      </c>
      <c r="BC5869">
        <f t="shared" si="991"/>
        <v>0</v>
      </c>
      <c r="BD5869" s="28">
        <f t="shared" si="992"/>
        <v>0</v>
      </c>
    </row>
    <row r="5870" spans="37:56" x14ac:dyDescent="0.25">
      <c r="AK5870">
        <v>0</v>
      </c>
      <c r="AL5870" t="e">
        <f t="shared" si="985"/>
        <v>#N/A</v>
      </c>
      <c r="AM5870" t="e">
        <f t="shared" si="986"/>
        <v>#N/A</v>
      </c>
      <c r="AN5870" t="e">
        <f t="shared" si="987"/>
        <v>#N/A</v>
      </c>
      <c r="AO5870" s="261" t="e">
        <f t="shared" si="988"/>
        <v>#N/A</v>
      </c>
      <c r="AP5870" s="261" t="e">
        <f t="shared" si="989"/>
        <v>#N/A</v>
      </c>
      <c r="AQ5870" s="261" t="e">
        <f t="shared" si="990"/>
        <v>#N/A</v>
      </c>
      <c r="BB5870">
        <f t="shared" si="993"/>
        <v>0</v>
      </c>
      <c r="BC5870">
        <f t="shared" si="991"/>
        <v>0</v>
      </c>
      <c r="BD5870" s="28">
        <f t="shared" si="992"/>
        <v>0</v>
      </c>
    </row>
    <row r="5871" spans="37:56" x14ac:dyDescent="0.25">
      <c r="AK5871">
        <v>0</v>
      </c>
      <c r="AL5871" t="e">
        <f t="shared" si="985"/>
        <v>#N/A</v>
      </c>
      <c r="AM5871" t="e">
        <f t="shared" si="986"/>
        <v>#N/A</v>
      </c>
      <c r="AN5871" t="e">
        <f t="shared" si="987"/>
        <v>#N/A</v>
      </c>
      <c r="AO5871" s="261" t="e">
        <f t="shared" si="988"/>
        <v>#N/A</v>
      </c>
      <c r="AP5871" s="261" t="e">
        <f t="shared" si="989"/>
        <v>#N/A</v>
      </c>
      <c r="AQ5871" s="261" t="e">
        <f t="shared" si="990"/>
        <v>#N/A</v>
      </c>
      <c r="BB5871">
        <f t="shared" si="993"/>
        <v>0</v>
      </c>
      <c r="BC5871">
        <f t="shared" si="991"/>
        <v>0</v>
      </c>
      <c r="BD5871" s="28">
        <f t="shared" si="992"/>
        <v>0</v>
      </c>
    </row>
    <row r="5872" spans="37:56" x14ac:dyDescent="0.25">
      <c r="AK5872">
        <v>0</v>
      </c>
      <c r="AL5872" t="e">
        <f t="shared" si="985"/>
        <v>#N/A</v>
      </c>
      <c r="AM5872" t="e">
        <f t="shared" si="986"/>
        <v>#N/A</v>
      </c>
      <c r="AN5872" t="e">
        <f t="shared" si="987"/>
        <v>#N/A</v>
      </c>
      <c r="AO5872" s="261" t="e">
        <f t="shared" si="988"/>
        <v>#N/A</v>
      </c>
      <c r="AP5872" s="261" t="e">
        <f t="shared" si="989"/>
        <v>#N/A</v>
      </c>
      <c r="AQ5872" s="261" t="e">
        <f t="shared" si="990"/>
        <v>#N/A</v>
      </c>
      <c r="BB5872">
        <f t="shared" si="993"/>
        <v>0</v>
      </c>
      <c r="BC5872">
        <f t="shared" si="991"/>
        <v>0</v>
      </c>
      <c r="BD5872" s="28">
        <f t="shared" si="992"/>
        <v>0</v>
      </c>
    </row>
    <row r="5873" spans="37:56" x14ac:dyDescent="0.25">
      <c r="AK5873">
        <v>0</v>
      </c>
      <c r="AL5873" t="e">
        <f t="shared" si="985"/>
        <v>#N/A</v>
      </c>
      <c r="AM5873" t="e">
        <f t="shared" si="986"/>
        <v>#N/A</v>
      </c>
      <c r="AN5873" t="e">
        <f t="shared" si="987"/>
        <v>#N/A</v>
      </c>
      <c r="AO5873" s="261" t="e">
        <f t="shared" si="988"/>
        <v>#N/A</v>
      </c>
      <c r="AP5873" s="261" t="e">
        <f t="shared" si="989"/>
        <v>#N/A</v>
      </c>
      <c r="AQ5873" s="261" t="e">
        <f t="shared" si="990"/>
        <v>#N/A</v>
      </c>
      <c r="BB5873">
        <f t="shared" si="993"/>
        <v>0</v>
      </c>
      <c r="BC5873">
        <f t="shared" si="991"/>
        <v>0</v>
      </c>
      <c r="BD5873" s="28">
        <f t="shared" si="992"/>
        <v>0</v>
      </c>
    </row>
    <row r="5874" spans="37:56" x14ac:dyDescent="0.25">
      <c r="AK5874">
        <v>0</v>
      </c>
      <c r="AL5874" t="e">
        <f t="shared" si="985"/>
        <v>#N/A</v>
      </c>
      <c r="AM5874" t="e">
        <f t="shared" si="986"/>
        <v>#N/A</v>
      </c>
      <c r="AN5874" t="e">
        <f t="shared" si="987"/>
        <v>#N/A</v>
      </c>
      <c r="AO5874" s="261" t="e">
        <f t="shared" si="988"/>
        <v>#N/A</v>
      </c>
      <c r="AP5874" s="261" t="e">
        <f t="shared" si="989"/>
        <v>#N/A</v>
      </c>
      <c r="AQ5874" s="261" t="e">
        <f t="shared" si="990"/>
        <v>#N/A</v>
      </c>
      <c r="BB5874">
        <f t="shared" si="993"/>
        <v>0</v>
      </c>
      <c r="BC5874">
        <f t="shared" si="991"/>
        <v>0</v>
      </c>
      <c r="BD5874" s="28">
        <f t="shared" si="992"/>
        <v>0</v>
      </c>
    </row>
    <row r="5875" spans="37:56" x14ac:dyDescent="0.25">
      <c r="AK5875">
        <v>0</v>
      </c>
      <c r="AL5875" t="e">
        <f t="shared" si="985"/>
        <v>#N/A</v>
      </c>
      <c r="AM5875" t="e">
        <f t="shared" si="986"/>
        <v>#N/A</v>
      </c>
      <c r="AN5875" t="e">
        <f t="shared" si="987"/>
        <v>#N/A</v>
      </c>
      <c r="AO5875" s="261" t="e">
        <f t="shared" si="988"/>
        <v>#N/A</v>
      </c>
      <c r="AP5875" s="261" t="e">
        <f t="shared" si="989"/>
        <v>#N/A</v>
      </c>
      <c r="AQ5875" s="261" t="e">
        <f t="shared" si="990"/>
        <v>#N/A</v>
      </c>
      <c r="BB5875">
        <f t="shared" si="993"/>
        <v>0</v>
      </c>
      <c r="BC5875">
        <f t="shared" si="991"/>
        <v>0</v>
      </c>
      <c r="BD5875" s="28">
        <f t="shared" si="992"/>
        <v>0</v>
      </c>
    </row>
    <row r="5876" spans="37:56" x14ac:dyDescent="0.25">
      <c r="AK5876">
        <v>0</v>
      </c>
      <c r="AL5876" t="e">
        <f t="shared" si="985"/>
        <v>#N/A</v>
      </c>
      <c r="AM5876" t="e">
        <f t="shared" si="986"/>
        <v>#N/A</v>
      </c>
      <c r="AN5876" t="e">
        <f t="shared" si="987"/>
        <v>#N/A</v>
      </c>
      <c r="AO5876" s="261" t="e">
        <f t="shared" si="988"/>
        <v>#N/A</v>
      </c>
      <c r="AP5876" s="261" t="e">
        <f t="shared" si="989"/>
        <v>#N/A</v>
      </c>
      <c r="AQ5876" s="261" t="e">
        <f t="shared" si="990"/>
        <v>#N/A</v>
      </c>
      <c r="BB5876">
        <f t="shared" si="993"/>
        <v>0</v>
      </c>
      <c r="BC5876">
        <f t="shared" si="991"/>
        <v>0</v>
      </c>
      <c r="BD5876" s="28">
        <f t="shared" si="992"/>
        <v>0</v>
      </c>
    </row>
    <row r="5877" spans="37:56" x14ac:dyDescent="0.25">
      <c r="AK5877">
        <v>0</v>
      </c>
      <c r="AL5877" t="e">
        <f t="shared" si="985"/>
        <v>#N/A</v>
      </c>
      <c r="AM5877" t="e">
        <f t="shared" si="986"/>
        <v>#N/A</v>
      </c>
      <c r="AN5877" t="e">
        <f t="shared" si="987"/>
        <v>#N/A</v>
      </c>
      <c r="AO5877" s="261" t="e">
        <f t="shared" si="988"/>
        <v>#N/A</v>
      </c>
      <c r="AP5877" s="261" t="e">
        <f t="shared" si="989"/>
        <v>#N/A</v>
      </c>
      <c r="AQ5877" s="261" t="e">
        <f t="shared" si="990"/>
        <v>#N/A</v>
      </c>
      <c r="BB5877">
        <f t="shared" si="993"/>
        <v>0</v>
      </c>
      <c r="BC5877">
        <f t="shared" si="991"/>
        <v>0</v>
      </c>
      <c r="BD5877" s="28">
        <f t="shared" si="992"/>
        <v>0</v>
      </c>
    </row>
    <row r="5878" spans="37:56" x14ac:dyDescent="0.25">
      <c r="AK5878">
        <v>0</v>
      </c>
      <c r="AL5878" t="e">
        <f t="shared" si="985"/>
        <v>#N/A</v>
      </c>
      <c r="AM5878" t="e">
        <f t="shared" si="986"/>
        <v>#N/A</v>
      </c>
      <c r="AN5878" t="e">
        <f t="shared" si="987"/>
        <v>#N/A</v>
      </c>
      <c r="AO5878" s="261" t="e">
        <f t="shared" si="988"/>
        <v>#N/A</v>
      </c>
      <c r="AP5878" s="261" t="e">
        <f t="shared" si="989"/>
        <v>#N/A</v>
      </c>
      <c r="AQ5878" s="261" t="e">
        <f t="shared" si="990"/>
        <v>#N/A</v>
      </c>
      <c r="BB5878">
        <f t="shared" si="993"/>
        <v>0</v>
      </c>
      <c r="BC5878">
        <f t="shared" si="991"/>
        <v>0</v>
      </c>
      <c r="BD5878" s="28">
        <f t="shared" si="992"/>
        <v>0</v>
      </c>
    </row>
    <row r="5879" spans="37:56" x14ac:dyDescent="0.25">
      <c r="AK5879">
        <v>0</v>
      </c>
      <c r="AL5879" t="e">
        <f t="shared" si="985"/>
        <v>#N/A</v>
      </c>
      <c r="AM5879" t="e">
        <f t="shared" si="986"/>
        <v>#N/A</v>
      </c>
      <c r="AN5879" t="e">
        <f t="shared" si="987"/>
        <v>#N/A</v>
      </c>
      <c r="AO5879" s="261" t="e">
        <f t="shared" si="988"/>
        <v>#N/A</v>
      </c>
      <c r="AP5879" s="261" t="e">
        <f t="shared" si="989"/>
        <v>#N/A</v>
      </c>
      <c r="AQ5879" s="261" t="e">
        <f t="shared" si="990"/>
        <v>#N/A</v>
      </c>
      <c r="BB5879">
        <f t="shared" si="993"/>
        <v>0</v>
      </c>
      <c r="BC5879">
        <f t="shared" si="991"/>
        <v>0</v>
      </c>
      <c r="BD5879" s="28">
        <f t="shared" si="992"/>
        <v>0</v>
      </c>
    </row>
    <row r="5880" spans="37:56" x14ac:dyDescent="0.25">
      <c r="AK5880">
        <v>0</v>
      </c>
      <c r="AL5880" t="e">
        <f t="shared" si="985"/>
        <v>#N/A</v>
      </c>
      <c r="AM5880" t="e">
        <f t="shared" si="986"/>
        <v>#N/A</v>
      </c>
      <c r="AN5880" t="e">
        <f t="shared" si="987"/>
        <v>#N/A</v>
      </c>
      <c r="AO5880" s="261" t="e">
        <f t="shared" si="988"/>
        <v>#N/A</v>
      </c>
      <c r="AP5880" s="261" t="e">
        <f t="shared" si="989"/>
        <v>#N/A</v>
      </c>
      <c r="AQ5880" s="261" t="e">
        <f t="shared" si="990"/>
        <v>#N/A</v>
      </c>
      <c r="BB5880">
        <f t="shared" si="993"/>
        <v>0</v>
      </c>
      <c r="BC5880">
        <f t="shared" si="991"/>
        <v>0</v>
      </c>
      <c r="BD5880" s="28">
        <f t="shared" si="992"/>
        <v>0</v>
      </c>
    </row>
    <row r="5881" spans="37:56" x14ac:dyDescent="0.25">
      <c r="AK5881">
        <v>0</v>
      </c>
      <c r="AL5881" t="e">
        <f t="shared" si="985"/>
        <v>#N/A</v>
      </c>
      <c r="AM5881" t="e">
        <f t="shared" si="986"/>
        <v>#N/A</v>
      </c>
      <c r="AN5881" t="e">
        <f t="shared" si="987"/>
        <v>#N/A</v>
      </c>
      <c r="AO5881" s="261" t="e">
        <f t="shared" si="988"/>
        <v>#N/A</v>
      </c>
      <c r="AP5881" s="261" t="e">
        <f t="shared" si="989"/>
        <v>#N/A</v>
      </c>
      <c r="AQ5881" s="261" t="e">
        <f t="shared" si="990"/>
        <v>#N/A</v>
      </c>
      <c r="BB5881">
        <f t="shared" si="993"/>
        <v>0</v>
      </c>
      <c r="BC5881">
        <f t="shared" si="991"/>
        <v>0</v>
      </c>
      <c r="BD5881" s="28">
        <f t="shared" si="992"/>
        <v>0</v>
      </c>
    </row>
    <row r="5882" spans="37:56" x14ac:dyDescent="0.25">
      <c r="AK5882">
        <v>0</v>
      </c>
      <c r="AL5882" t="e">
        <f t="shared" si="985"/>
        <v>#N/A</v>
      </c>
      <c r="AM5882" t="e">
        <f t="shared" si="986"/>
        <v>#N/A</v>
      </c>
      <c r="AN5882" t="e">
        <f t="shared" si="987"/>
        <v>#N/A</v>
      </c>
      <c r="AO5882" s="261" t="e">
        <f t="shared" si="988"/>
        <v>#N/A</v>
      </c>
      <c r="AP5882" s="261" t="e">
        <f t="shared" si="989"/>
        <v>#N/A</v>
      </c>
      <c r="AQ5882" s="261" t="e">
        <f t="shared" si="990"/>
        <v>#N/A</v>
      </c>
      <c r="BB5882">
        <f t="shared" si="993"/>
        <v>0</v>
      </c>
      <c r="BC5882">
        <f t="shared" si="991"/>
        <v>0</v>
      </c>
      <c r="BD5882" s="28">
        <f t="shared" si="992"/>
        <v>0</v>
      </c>
    </row>
    <row r="5883" spans="37:56" x14ac:dyDescent="0.25">
      <c r="AK5883">
        <v>0</v>
      </c>
      <c r="AL5883" t="e">
        <f t="shared" si="985"/>
        <v>#N/A</v>
      </c>
      <c r="AM5883" t="e">
        <f t="shared" si="986"/>
        <v>#N/A</v>
      </c>
      <c r="AN5883" t="e">
        <f t="shared" si="987"/>
        <v>#N/A</v>
      </c>
      <c r="AO5883" s="261" t="e">
        <f t="shared" si="988"/>
        <v>#N/A</v>
      </c>
      <c r="AP5883" s="261" t="e">
        <f t="shared" si="989"/>
        <v>#N/A</v>
      </c>
      <c r="AQ5883" s="261" t="e">
        <f t="shared" si="990"/>
        <v>#N/A</v>
      </c>
      <c r="BB5883">
        <f t="shared" si="993"/>
        <v>0</v>
      </c>
      <c r="BC5883">
        <f t="shared" si="991"/>
        <v>0</v>
      </c>
      <c r="BD5883" s="28">
        <f t="shared" si="992"/>
        <v>0</v>
      </c>
    </row>
    <row r="5884" spans="37:56" x14ac:dyDescent="0.25">
      <c r="AK5884">
        <v>0</v>
      </c>
      <c r="AL5884" t="e">
        <f t="shared" si="985"/>
        <v>#N/A</v>
      </c>
      <c r="AM5884" t="e">
        <f t="shared" si="986"/>
        <v>#N/A</v>
      </c>
      <c r="AN5884" t="e">
        <f t="shared" si="987"/>
        <v>#N/A</v>
      </c>
      <c r="AO5884" s="261" t="e">
        <f t="shared" si="988"/>
        <v>#N/A</v>
      </c>
      <c r="AP5884" s="261" t="e">
        <f t="shared" si="989"/>
        <v>#N/A</v>
      </c>
      <c r="AQ5884" s="261" t="e">
        <f t="shared" si="990"/>
        <v>#N/A</v>
      </c>
      <c r="BB5884">
        <f t="shared" si="993"/>
        <v>0</v>
      </c>
      <c r="BC5884">
        <f t="shared" si="991"/>
        <v>0</v>
      </c>
      <c r="BD5884" s="28">
        <f t="shared" si="992"/>
        <v>0</v>
      </c>
    </row>
    <row r="5885" spans="37:56" x14ac:dyDescent="0.25">
      <c r="AK5885">
        <v>0</v>
      </c>
      <c r="AL5885" t="e">
        <f t="shared" si="985"/>
        <v>#N/A</v>
      </c>
      <c r="AM5885" t="e">
        <f t="shared" si="986"/>
        <v>#N/A</v>
      </c>
      <c r="AN5885" t="e">
        <f t="shared" si="987"/>
        <v>#N/A</v>
      </c>
      <c r="AO5885" s="261" t="e">
        <f t="shared" si="988"/>
        <v>#N/A</v>
      </c>
      <c r="AP5885" s="261" t="e">
        <f t="shared" si="989"/>
        <v>#N/A</v>
      </c>
      <c r="AQ5885" s="261" t="e">
        <f t="shared" si="990"/>
        <v>#N/A</v>
      </c>
      <c r="BB5885">
        <f t="shared" si="993"/>
        <v>0</v>
      </c>
      <c r="BC5885">
        <f t="shared" si="991"/>
        <v>0</v>
      </c>
      <c r="BD5885" s="28">
        <f t="shared" si="992"/>
        <v>0</v>
      </c>
    </row>
    <row r="5886" spans="37:56" x14ac:dyDescent="0.25">
      <c r="AK5886">
        <v>0</v>
      </c>
      <c r="AL5886" t="e">
        <f t="shared" si="985"/>
        <v>#N/A</v>
      </c>
      <c r="AM5886" t="e">
        <f t="shared" si="986"/>
        <v>#N/A</v>
      </c>
      <c r="AN5886" t="e">
        <f t="shared" si="987"/>
        <v>#N/A</v>
      </c>
      <c r="AO5886" s="261" t="e">
        <f t="shared" si="988"/>
        <v>#N/A</v>
      </c>
      <c r="AP5886" s="261" t="e">
        <f t="shared" si="989"/>
        <v>#N/A</v>
      </c>
      <c r="AQ5886" s="261" t="e">
        <f t="shared" si="990"/>
        <v>#N/A</v>
      </c>
      <c r="BB5886">
        <f t="shared" si="993"/>
        <v>0</v>
      </c>
      <c r="BC5886">
        <f t="shared" si="991"/>
        <v>0</v>
      </c>
      <c r="BD5886" s="28">
        <f t="shared" si="992"/>
        <v>0</v>
      </c>
    </row>
    <row r="5887" spans="37:56" x14ac:dyDescent="0.25">
      <c r="AK5887">
        <v>0</v>
      </c>
      <c r="AL5887" t="e">
        <f t="shared" si="985"/>
        <v>#N/A</v>
      </c>
      <c r="AM5887" t="e">
        <f t="shared" si="986"/>
        <v>#N/A</v>
      </c>
      <c r="AN5887" t="e">
        <f t="shared" si="987"/>
        <v>#N/A</v>
      </c>
      <c r="AO5887" s="261" t="e">
        <f t="shared" si="988"/>
        <v>#N/A</v>
      </c>
      <c r="AP5887" s="261" t="e">
        <f t="shared" si="989"/>
        <v>#N/A</v>
      </c>
      <c r="AQ5887" s="261" t="e">
        <f t="shared" si="990"/>
        <v>#N/A</v>
      </c>
      <c r="BB5887">
        <f t="shared" si="993"/>
        <v>0</v>
      </c>
      <c r="BC5887">
        <f t="shared" si="991"/>
        <v>0</v>
      </c>
      <c r="BD5887" s="28">
        <f t="shared" si="992"/>
        <v>0</v>
      </c>
    </row>
    <row r="5888" spans="37:56" x14ac:dyDescent="0.25">
      <c r="AK5888">
        <v>0</v>
      </c>
      <c r="AL5888" t="e">
        <f t="shared" si="985"/>
        <v>#N/A</v>
      </c>
      <c r="AM5888" t="e">
        <f t="shared" si="986"/>
        <v>#N/A</v>
      </c>
      <c r="AN5888" t="e">
        <f t="shared" si="987"/>
        <v>#N/A</v>
      </c>
      <c r="AO5888" s="261" t="e">
        <f t="shared" si="988"/>
        <v>#N/A</v>
      </c>
      <c r="AP5888" s="261" t="e">
        <f t="shared" si="989"/>
        <v>#N/A</v>
      </c>
      <c r="AQ5888" s="261" t="e">
        <f t="shared" si="990"/>
        <v>#N/A</v>
      </c>
      <c r="BB5888">
        <f t="shared" si="993"/>
        <v>0</v>
      </c>
      <c r="BC5888">
        <f t="shared" si="991"/>
        <v>0</v>
      </c>
      <c r="BD5888" s="28">
        <f t="shared" si="992"/>
        <v>0</v>
      </c>
    </row>
    <row r="5889" spans="37:56" x14ac:dyDescent="0.25">
      <c r="AK5889">
        <v>0</v>
      </c>
      <c r="AL5889" t="e">
        <f t="shared" si="985"/>
        <v>#N/A</v>
      </c>
      <c r="AM5889" t="e">
        <f t="shared" si="986"/>
        <v>#N/A</v>
      </c>
      <c r="AN5889" t="e">
        <f t="shared" si="987"/>
        <v>#N/A</v>
      </c>
      <c r="AO5889" s="261" t="e">
        <f t="shared" si="988"/>
        <v>#N/A</v>
      </c>
      <c r="AP5889" s="261" t="e">
        <f t="shared" si="989"/>
        <v>#N/A</v>
      </c>
      <c r="AQ5889" s="261" t="e">
        <f t="shared" si="990"/>
        <v>#N/A</v>
      </c>
      <c r="BB5889">
        <f t="shared" si="993"/>
        <v>0</v>
      </c>
      <c r="BC5889">
        <f t="shared" si="991"/>
        <v>0</v>
      </c>
      <c r="BD5889" s="28">
        <f t="shared" si="992"/>
        <v>0</v>
      </c>
    </row>
    <row r="5890" spans="37:56" x14ac:dyDescent="0.25">
      <c r="AK5890">
        <v>0</v>
      </c>
      <c r="AL5890" t="e">
        <f t="shared" si="985"/>
        <v>#N/A</v>
      </c>
      <c r="AM5890" t="e">
        <f t="shared" si="986"/>
        <v>#N/A</v>
      </c>
      <c r="AN5890" t="e">
        <f t="shared" si="987"/>
        <v>#N/A</v>
      </c>
      <c r="AO5890" s="261" t="e">
        <f t="shared" si="988"/>
        <v>#N/A</v>
      </c>
      <c r="AP5890" s="261" t="e">
        <f t="shared" si="989"/>
        <v>#N/A</v>
      </c>
      <c r="AQ5890" s="261" t="e">
        <f t="shared" si="990"/>
        <v>#N/A</v>
      </c>
      <c r="BB5890">
        <f t="shared" si="993"/>
        <v>0</v>
      </c>
      <c r="BC5890">
        <f t="shared" si="991"/>
        <v>0</v>
      </c>
      <c r="BD5890" s="28">
        <f t="shared" si="992"/>
        <v>0</v>
      </c>
    </row>
    <row r="5891" spans="37:56" x14ac:dyDescent="0.25">
      <c r="AK5891">
        <v>0</v>
      </c>
      <c r="AL5891" t="e">
        <f t="shared" ref="AL5891:AL5954" si="994">_xlfn.XLOOKUP(AK5891,A:A,F:F)</f>
        <v>#N/A</v>
      </c>
      <c r="AM5891" t="e">
        <f t="shared" ref="AM5891:AM5954" si="995">_xlfn.XLOOKUP(AK5891,A:A,J:J)</f>
        <v>#N/A</v>
      </c>
      <c r="AN5891" t="e">
        <f t="shared" ref="AN5891:AN5954" si="996">_xlfn.XLOOKUP(AK5891,A:A,M:M)+_xlfn.XLOOKUP(AK5891,A:A,N:N)</f>
        <v>#N/A</v>
      </c>
      <c r="AO5891" s="261" t="e">
        <f t="shared" ref="AO5891:AO5954" si="997">_xlfn.XLOOKUP(AK5891,A:A,AG:AG)</f>
        <v>#N/A</v>
      </c>
      <c r="AP5891" s="261" t="e">
        <f t="shared" ref="AP5891:AP5954" si="998">_xlfn.XLOOKUP(AK5891,A:A,AD:AD)</f>
        <v>#N/A</v>
      </c>
      <c r="AQ5891" s="261" t="e">
        <f t="shared" ref="AQ5891:AQ5954" si="999">_xlfn.XLOOKUP(AK5891,A:A,AE:AE)</f>
        <v>#N/A</v>
      </c>
      <c r="BB5891">
        <f t="shared" si="993"/>
        <v>0</v>
      </c>
      <c r="BC5891">
        <f t="shared" ref="BC5891:BC5954" si="1000">_xlfn.XLOOKUP(BA5891,A:A,J:J)</f>
        <v>0</v>
      </c>
      <c r="BD5891" s="28">
        <f t="shared" ref="BD5891:BD5954" si="1001">_xlfn.XLOOKUP(BA5891,A:A,M:M)+_xlfn.XLOOKUP(BA5891,A:A,N:N)</f>
        <v>0</v>
      </c>
    </row>
    <row r="5892" spans="37:56" x14ac:dyDescent="0.25">
      <c r="AK5892">
        <v>0</v>
      </c>
      <c r="AL5892" t="e">
        <f t="shared" si="994"/>
        <v>#N/A</v>
      </c>
      <c r="AM5892" t="e">
        <f t="shared" si="995"/>
        <v>#N/A</v>
      </c>
      <c r="AN5892" t="e">
        <f t="shared" si="996"/>
        <v>#N/A</v>
      </c>
      <c r="AO5892" s="261" t="e">
        <f t="shared" si="997"/>
        <v>#N/A</v>
      </c>
      <c r="AP5892" s="261" t="e">
        <f t="shared" si="998"/>
        <v>#N/A</v>
      </c>
      <c r="AQ5892" s="261" t="e">
        <f t="shared" si="999"/>
        <v>#N/A</v>
      </c>
      <c r="BB5892">
        <f t="shared" si="993"/>
        <v>0</v>
      </c>
      <c r="BC5892">
        <f t="shared" si="1000"/>
        <v>0</v>
      </c>
      <c r="BD5892" s="28">
        <f t="shared" si="1001"/>
        <v>0</v>
      </c>
    </row>
    <row r="5893" spans="37:56" x14ac:dyDescent="0.25">
      <c r="AK5893">
        <v>0</v>
      </c>
      <c r="AL5893" t="e">
        <f t="shared" si="994"/>
        <v>#N/A</v>
      </c>
      <c r="AM5893" t="e">
        <f t="shared" si="995"/>
        <v>#N/A</v>
      </c>
      <c r="AN5893" t="e">
        <f t="shared" si="996"/>
        <v>#N/A</v>
      </c>
      <c r="AO5893" s="261" t="e">
        <f t="shared" si="997"/>
        <v>#N/A</v>
      </c>
      <c r="AP5893" s="261" t="e">
        <f t="shared" si="998"/>
        <v>#N/A</v>
      </c>
      <c r="AQ5893" s="261" t="e">
        <f t="shared" si="999"/>
        <v>#N/A</v>
      </c>
      <c r="BB5893">
        <f t="shared" si="993"/>
        <v>0</v>
      </c>
      <c r="BC5893">
        <f t="shared" si="1000"/>
        <v>0</v>
      </c>
      <c r="BD5893" s="28">
        <f t="shared" si="1001"/>
        <v>0</v>
      </c>
    </row>
    <row r="5894" spans="37:56" x14ac:dyDescent="0.25">
      <c r="AK5894">
        <v>0</v>
      </c>
      <c r="AL5894" t="e">
        <f t="shared" si="994"/>
        <v>#N/A</v>
      </c>
      <c r="AM5894" t="e">
        <f t="shared" si="995"/>
        <v>#N/A</v>
      </c>
      <c r="AN5894" t="e">
        <f t="shared" si="996"/>
        <v>#N/A</v>
      </c>
      <c r="AO5894" s="261" t="e">
        <f t="shared" si="997"/>
        <v>#N/A</v>
      </c>
      <c r="AP5894" s="261" t="e">
        <f t="shared" si="998"/>
        <v>#N/A</v>
      </c>
      <c r="AQ5894" s="261" t="e">
        <f t="shared" si="999"/>
        <v>#N/A</v>
      </c>
      <c r="BB5894">
        <f t="shared" ref="BB5894:BB5957" si="1002">_xlfn.XLOOKUP(BA5894,A:A,E:E)</f>
        <v>0</v>
      </c>
      <c r="BC5894">
        <f t="shared" si="1000"/>
        <v>0</v>
      </c>
      <c r="BD5894" s="28">
        <f t="shared" si="1001"/>
        <v>0</v>
      </c>
    </row>
    <row r="5895" spans="37:56" x14ac:dyDescent="0.25">
      <c r="AK5895">
        <v>0</v>
      </c>
      <c r="AL5895" t="e">
        <f t="shared" si="994"/>
        <v>#N/A</v>
      </c>
      <c r="AM5895" t="e">
        <f t="shared" si="995"/>
        <v>#N/A</v>
      </c>
      <c r="AN5895" t="e">
        <f t="shared" si="996"/>
        <v>#N/A</v>
      </c>
      <c r="AO5895" s="261" t="e">
        <f t="shared" si="997"/>
        <v>#N/A</v>
      </c>
      <c r="AP5895" s="261" t="e">
        <f t="shared" si="998"/>
        <v>#N/A</v>
      </c>
      <c r="AQ5895" s="261" t="e">
        <f t="shared" si="999"/>
        <v>#N/A</v>
      </c>
      <c r="BB5895">
        <f t="shared" si="1002"/>
        <v>0</v>
      </c>
      <c r="BC5895">
        <f t="shared" si="1000"/>
        <v>0</v>
      </c>
      <c r="BD5895" s="28">
        <f t="shared" si="1001"/>
        <v>0</v>
      </c>
    </row>
    <row r="5896" spans="37:56" x14ac:dyDescent="0.25">
      <c r="AK5896">
        <v>0</v>
      </c>
      <c r="AL5896" t="e">
        <f t="shared" si="994"/>
        <v>#N/A</v>
      </c>
      <c r="AM5896" t="e">
        <f t="shared" si="995"/>
        <v>#N/A</v>
      </c>
      <c r="AN5896" t="e">
        <f t="shared" si="996"/>
        <v>#N/A</v>
      </c>
      <c r="AO5896" s="261" t="e">
        <f t="shared" si="997"/>
        <v>#N/A</v>
      </c>
      <c r="AP5896" s="261" t="e">
        <f t="shared" si="998"/>
        <v>#N/A</v>
      </c>
      <c r="AQ5896" s="261" t="e">
        <f t="shared" si="999"/>
        <v>#N/A</v>
      </c>
      <c r="BB5896">
        <f t="shared" si="1002"/>
        <v>0</v>
      </c>
      <c r="BC5896">
        <f t="shared" si="1000"/>
        <v>0</v>
      </c>
      <c r="BD5896" s="28">
        <f t="shared" si="1001"/>
        <v>0</v>
      </c>
    </row>
    <row r="5897" spans="37:56" x14ac:dyDescent="0.25">
      <c r="AK5897">
        <v>0</v>
      </c>
      <c r="AL5897" t="e">
        <f t="shared" si="994"/>
        <v>#N/A</v>
      </c>
      <c r="AM5897" t="e">
        <f t="shared" si="995"/>
        <v>#N/A</v>
      </c>
      <c r="AN5897" t="e">
        <f t="shared" si="996"/>
        <v>#N/A</v>
      </c>
      <c r="AO5897" s="261" t="e">
        <f t="shared" si="997"/>
        <v>#N/A</v>
      </c>
      <c r="AP5897" s="261" t="e">
        <f t="shared" si="998"/>
        <v>#N/A</v>
      </c>
      <c r="AQ5897" s="261" t="e">
        <f t="shared" si="999"/>
        <v>#N/A</v>
      </c>
      <c r="BB5897">
        <f t="shared" si="1002"/>
        <v>0</v>
      </c>
      <c r="BC5897">
        <f t="shared" si="1000"/>
        <v>0</v>
      </c>
      <c r="BD5897" s="28">
        <f t="shared" si="1001"/>
        <v>0</v>
      </c>
    </row>
    <row r="5898" spans="37:56" x14ac:dyDescent="0.25">
      <c r="AK5898">
        <v>0</v>
      </c>
      <c r="AL5898" t="e">
        <f t="shared" si="994"/>
        <v>#N/A</v>
      </c>
      <c r="AM5898" t="e">
        <f t="shared" si="995"/>
        <v>#N/A</v>
      </c>
      <c r="AN5898" t="e">
        <f t="shared" si="996"/>
        <v>#N/A</v>
      </c>
      <c r="AO5898" s="261" t="e">
        <f t="shared" si="997"/>
        <v>#N/A</v>
      </c>
      <c r="AP5898" s="261" t="e">
        <f t="shared" si="998"/>
        <v>#N/A</v>
      </c>
      <c r="AQ5898" s="261" t="e">
        <f t="shared" si="999"/>
        <v>#N/A</v>
      </c>
      <c r="BB5898">
        <f t="shared" si="1002"/>
        <v>0</v>
      </c>
      <c r="BC5898">
        <f t="shared" si="1000"/>
        <v>0</v>
      </c>
      <c r="BD5898" s="28">
        <f t="shared" si="1001"/>
        <v>0</v>
      </c>
    </row>
    <row r="5899" spans="37:56" x14ac:dyDescent="0.25">
      <c r="AK5899">
        <v>0</v>
      </c>
      <c r="AL5899" t="e">
        <f t="shared" si="994"/>
        <v>#N/A</v>
      </c>
      <c r="AM5899" t="e">
        <f t="shared" si="995"/>
        <v>#N/A</v>
      </c>
      <c r="AN5899" t="e">
        <f t="shared" si="996"/>
        <v>#N/A</v>
      </c>
      <c r="AO5899" s="261" t="e">
        <f t="shared" si="997"/>
        <v>#N/A</v>
      </c>
      <c r="AP5899" s="261" t="e">
        <f t="shared" si="998"/>
        <v>#N/A</v>
      </c>
      <c r="AQ5899" s="261" t="e">
        <f t="shared" si="999"/>
        <v>#N/A</v>
      </c>
      <c r="BB5899">
        <f t="shared" si="1002"/>
        <v>0</v>
      </c>
      <c r="BC5899">
        <f t="shared" si="1000"/>
        <v>0</v>
      </c>
      <c r="BD5899" s="28">
        <f t="shared" si="1001"/>
        <v>0</v>
      </c>
    </row>
    <row r="5900" spans="37:56" x14ac:dyDescent="0.25">
      <c r="AK5900">
        <v>0</v>
      </c>
      <c r="AL5900" t="e">
        <f t="shared" si="994"/>
        <v>#N/A</v>
      </c>
      <c r="AM5900" t="e">
        <f t="shared" si="995"/>
        <v>#N/A</v>
      </c>
      <c r="AN5900" t="e">
        <f t="shared" si="996"/>
        <v>#N/A</v>
      </c>
      <c r="AO5900" s="261" t="e">
        <f t="shared" si="997"/>
        <v>#N/A</v>
      </c>
      <c r="AP5900" s="261" t="e">
        <f t="shared" si="998"/>
        <v>#N/A</v>
      </c>
      <c r="AQ5900" s="261" t="e">
        <f t="shared" si="999"/>
        <v>#N/A</v>
      </c>
      <c r="BB5900">
        <f t="shared" si="1002"/>
        <v>0</v>
      </c>
      <c r="BC5900">
        <f t="shared" si="1000"/>
        <v>0</v>
      </c>
      <c r="BD5900" s="28">
        <f t="shared" si="1001"/>
        <v>0</v>
      </c>
    </row>
    <row r="5901" spans="37:56" x14ac:dyDescent="0.25">
      <c r="AK5901">
        <v>0</v>
      </c>
      <c r="AL5901" t="e">
        <f t="shared" si="994"/>
        <v>#N/A</v>
      </c>
      <c r="AM5901" t="e">
        <f t="shared" si="995"/>
        <v>#N/A</v>
      </c>
      <c r="AN5901" t="e">
        <f t="shared" si="996"/>
        <v>#N/A</v>
      </c>
      <c r="AO5901" s="261" t="e">
        <f t="shared" si="997"/>
        <v>#N/A</v>
      </c>
      <c r="AP5901" s="261" t="e">
        <f t="shared" si="998"/>
        <v>#N/A</v>
      </c>
      <c r="AQ5901" s="261" t="e">
        <f t="shared" si="999"/>
        <v>#N/A</v>
      </c>
      <c r="BB5901">
        <f t="shared" si="1002"/>
        <v>0</v>
      </c>
      <c r="BC5901">
        <f t="shared" si="1000"/>
        <v>0</v>
      </c>
      <c r="BD5901" s="28">
        <f t="shared" si="1001"/>
        <v>0</v>
      </c>
    </row>
    <row r="5902" spans="37:56" x14ac:dyDescent="0.25">
      <c r="AK5902">
        <v>0</v>
      </c>
      <c r="AL5902" t="e">
        <f t="shared" si="994"/>
        <v>#N/A</v>
      </c>
      <c r="AM5902" t="e">
        <f t="shared" si="995"/>
        <v>#N/A</v>
      </c>
      <c r="AN5902" t="e">
        <f t="shared" si="996"/>
        <v>#N/A</v>
      </c>
      <c r="AO5902" s="261" t="e">
        <f t="shared" si="997"/>
        <v>#N/A</v>
      </c>
      <c r="AP5902" s="261" t="e">
        <f t="shared" si="998"/>
        <v>#N/A</v>
      </c>
      <c r="AQ5902" s="261" t="e">
        <f t="shared" si="999"/>
        <v>#N/A</v>
      </c>
      <c r="BB5902">
        <f t="shared" si="1002"/>
        <v>0</v>
      </c>
      <c r="BC5902">
        <f t="shared" si="1000"/>
        <v>0</v>
      </c>
      <c r="BD5902" s="28">
        <f t="shared" si="1001"/>
        <v>0</v>
      </c>
    </row>
    <row r="5903" spans="37:56" x14ac:dyDescent="0.25">
      <c r="AK5903">
        <v>0</v>
      </c>
      <c r="AL5903" t="e">
        <f t="shared" si="994"/>
        <v>#N/A</v>
      </c>
      <c r="AM5903" t="e">
        <f t="shared" si="995"/>
        <v>#N/A</v>
      </c>
      <c r="AN5903" t="e">
        <f t="shared" si="996"/>
        <v>#N/A</v>
      </c>
      <c r="AO5903" s="261" t="e">
        <f t="shared" si="997"/>
        <v>#N/A</v>
      </c>
      <c r="AP5903" s="261" t="e">
        <f t="shared" si="998"/>
        <v>#N/A</v>
      </c>
      <c r="AQ5903" s="261" t="e">
        <f t="shared" si="999"/>
        <v>#N/A</v>
      </c>
      <c r="BB5903">
        <f t="shared" si="1002"/>
        <v>0</v>
      </c>
      <c r="BC5903">
        <f t="shared" si="1000"/>
        <v>0</v>
      </c>
      <c r="BD5903" s="28">
        <f t="shared" si="1001"/>
        <v>0</v>
      </c>
    </row>
    <row r="5904" spans="37:56" x14ac:dyDescent="0.25">
      <c r="AK5904">
        <v>0</v>
      </c>
      <c r="AL5904" t="e">
        <f t="shared" si="994"/>
        <v>#N/A</v>
      </c>
      <c r="AM5904" t="e">
        <f t="shared" si="995"/>
        <v>#N/A</v>
      </c>
      <c r="AN5904" t="e">
        <f t="shared" si="996"/>
        <v>#N/A</v>
      </c>
      <c r="AO5904" s="261" t="e">
        <f t="shared" si="997"/>
        <v>#N/A</v>
      </c>
      <c r="AP5904" s="261" t="e">
        <f t="shared" si="998"/>
        <v>#N/A</v>
      </c>
      <c r="AQ5904" s="261" t="e">
        <f t="shared" si="999"/>
        <v>#N/A</v>
      </c>
      <c r="BB5904">
        <f t="shared" si="1002"/>
        <v>0</v>
      </c>
      <c r="BC5904">
        <f t="shared" si="1000"/>
        <v>0</v>
      </c>
      <c r="BD5904" s="28">
        <f t="shared" si="1001"/>
        <v>0</v>
      </c>
    </row>
    <row r="5905" spans="37:56" x14ac:dyDescent="0.25">
      <c r="AK5905">
        <v>0</v>
      </c>
      <c r="AL5905" t="e">
        <f t="shared" si="994"/>
        <v>#N/A</v>
      </c>
      <c r="AM5905" t="e">
        <f t="shared" si="995"/>
        <v>#N/A</v>
      </c>
      <c r="AN5905" t="e">
        <f t="shared" si="996"/>
        <v>#N/A</v>
      </c>
      <c r="AO5905" s="261" t="e">
        <f t="shared" si="997"/>
        <v>#N/A</v>
      </c>
      <c r="AP5905" s="261" t="e">
        <f t="shared" si="998"/>
        <v>#N/A</v>
      </c>
      <c r="AQ5905" s="261" t="e">
        <f t="shared" si="999"/>
        <v>#N/A</v>
      </c>
      <c r="BB5905">
        <f t="shared" si="1002"/>
        <v>0</v>
      </c>
      <c r="BC5905">
        <f t="shared" si="1000"/>
        <v>0</v>
      </c>
      <c r="BD5905" s="28">
        <f t="shared" si="1001"/>
        <v>0</v>
      </c>
    </row>
    <row r="5906" spans="37:56" x14ac:dyDescent="0.25">
      <c r="AK5906">
        <v>0</v>
      </c>
      <c r="AL5906" t="e">
        <f t="shared" si="994"/>
        <v>#N/A</v>
      </c>
      <c r="AM5906" t="e">
        <f t="shared" si="995"/>
        <v>#N/A</v>
      </c>
      <c r="AN5906" t="e">
        <f t="shared" si="996"/>
        <v>#N/A</v>
      </c>
      <c r="AO5906" s="261" t="e">
        <f t="shared" si="997"/>
        <v>#N/A</v>
      </c>
      <c r="AP5906" s="261" t="e">
        <f t="shared" si="998"/>
        <v>#N/A</v>
      </c>
      <c r="AQ5906" s="261" t="e">
        <f t="shared" si="999"/>
        <v>#N/A</v>
      </c>
      <c r="BB5906">
        <f t="shared" si="1002"/>
        <v>0</v>
      </c>
      <c r="BC5906">
        <f t="shared" si="1000"/>
        <v>0</v>
      </c>
      <c r="BD5906" s="28">
        <f t="shared" si="1001"/>
        <v>0</v>
      </c>
    </row>
    <row r="5907" spans="37:56" x14ac:dyDescent="0.25">
      <c r="AK5907">
        <v>0</v>
      </c>
      <c r="AL5907" t="e">
        <f t="shared" si="994"/>
        <v>#N/A</v>
      </c>
      <c r="AM5907" t="e">
        <f t="shared" si="995"/>
        <v>#N/A</v>
      </c>
      <c r="AN5907" t="e">
        <f t="shared" si="996"/>
        <v>#N/A</v>
      </c>
      <c r="AO5907" s="261" t="e">
        <f t="shared" si="997"/>
        <v>#N/A</v>
      </c>
      <c r="AP5907" s="261" t="e">
        <f t="shared" si="998"/>
        <v>#N/A</v>
      </c>
      <c r="AQ5907" s="261" t="e">
        <f t="shared" si="999"/>
        <v>#N/A</v>
      </c>
      <c r="BB5907">
        <f t="shared" si="1002"/>
        <v>0</v>
      </c>
      <c r="BC5907">
        <f t="shared" si="1000"/>
        <v>0</v>
      </c>
      <c r="BD5907" s="28">
        <f t="shared" si="1001"/>
        <v>0</v>
      </c>
    </row>
    <row r="5908" spans="37:56" x14ac:dyDescent="0.25">
      <c r="AK5908">
        <v>0</v>
      </c>
      <c r="AL5908" t="e">
        <f t="shared" si="994"/>
        <v>#N/A</v>
      </c>
      <c r="AM5908" t="e">
        <f t="shared" si="995"/>
        <v>#N/A</v>
      </c>
      <c r="AN5908" t="e">
        <f t="shared" si="996"/>
        <v>#N/A</v>
      </c>
      <c r="AO5908" s="261" t="e">
        <f t="shared" si="997"/>
        <v>#N/A</v>
      </c>
      <c r="AP5908" s="261" t="e">
        <f t="shared" si="998"/>
        <v>#N/A</v>
      </c>
      <c r="AQ5908" s="261" t="e">
        <f t="shared" si="999"/>
        <v>#N/A</v>
      </c>
      <c r="BB5908">
        <f t="shared" si="1002"/>
        <v>0</v>
      </c>
      <c r="BC5908">
        <f t="shared" si="1000"/>
        <v>0</v>
      </c>
      <c r="BD5908" s="28">
        <f t="shared" si="1001"/>
        <v>0</v>
      </c>
    </row>
    <row r="5909" spans="37:56" x14ac:dyDescent="0.25">
      <c r="AK5909">
        <v>0</v>
      </c>
      <c r="AL5909" t="e">
        <f t="shared" si="994"/>
        <v>#N/A</v>
      </c>
      <c r="AM5909" t="e">
        <f t="shared" si="995"/>
        <v>#N/A</v>
      </c>
      <c r="AN5909" t="e">
        <f t="shared" si="996"/>
        <v>#N/A</v>
      </c>
      <c r="AO5909" s="261" t="e">
        <f t="shared" si="997"/>
        <v>#N/A</v>
      </c>
      <c r="AP5909" s="261" t="e">
        <f t="shared" si="998"/>
        <v>#N/A</v>
      </c>
      <c r="AQ5909" s="261" t="e">
        <f t="shared" si="999"/>
        <v>#N/A</v>
      </c>
      <c r="BB5909">
        <f t="shared" si="1002"/>
        <v>0</v>
      </c>
      <c r="BC5909">
        <f t="shared" si="1000"/>
        <v>0</v>
      </c>
      <c r="BD5909" s="28">
        <f t="shared" si="1001"/>
        <v>0</v>
      </c>
    </row>
    <row r="5910" spans="37:56" x14ac:dyDescent="0.25">
      <c r="AK5910">
        <v>0</v>
      </c>
      <c r="AL5910" t="e">
        <f t="shared" si="994"/>
        <v>#N/A</v>
      </c>
      <c r="AM5910" t="e">
        <f t="shared" si="995"/>
        <v>#N/A</v>
      </c>
      <c r="AN5910" t="e">
        <f t="shared" si="996"/>
        <v>#N/A</v>
      </c>
      <c r="AO5910" s="261" t="e">
        <f t="shared" si="997"/>
        <v>#N/A</v>
      </c>
      <c r="AP5910" s="261" t="e">
        <f t="shared" si="998"/>
        <v>#N/A</v>
      </c>
      <c r="AQ5910" s="261" t="e">
        <f t="shared" si="999"/>
        <v>#N/A</v>
      </c>
      <c r="BB5910">
        <f t="shared" si="1002"/>
        <v>0</v>
      </c>
      <c r="BC5910">
        <f t="shared" si="1000"/>
        <v>0</v>
      </c>
      <c r="BD5910" s="28">
        <f t="shared" si="1001"/>
        <v>0</v>
      </c>
    </row>
    <row r="5911" spans="37:56" x14ac:dyDescent="0.25">
      <c r="AK5911">
        <v>0</v>
      </c>
      <c r="AL5911" t="e">
        <f t="shared" si="994"/>
        <v>#N/A</v>
      </c>
      <c r="AM5911" t="e">
        <f t="shared" si="995"/>
        <v>#N/A</v>
      </c>
      <c r="AN5911" t="e">
        <f t="shared" si="996"/>
        <v>#N/A</v>
      </c>
      <c r="AO5911" s="261" t="e">
        <f t="shared" si="997"/>
        <v>#N/A</v>
      </c>
      <c r="AP5911" s="261" t="e">
        <f t="shared" si="998"/>
        <v>#N/A</v>
      </c>
      <c r="AQ5911" s="261" t="e">
        <f t="shared" si="999"/>
        <v>#N/A</v>
      </c>
      <c r="BB5911">
        <f t="shared" si="1002"/>
        <v>0</v>
      </c>
      <c r="BC5911">
        <f t="shared" si="1000"/>
        <v>0</v>
      </c>
      <c r="BD5911" s="28">
        <f t="shared" si="1001"/>
        <v>0</v>
      </c>
    </row>
    <row r="5912" spans="37:56" x14ac:dyDescent="0.25">
      <c r="AK5912">
        <v>0</v>
      </c>
      <c r="AL5912" t="e">
        <f t="shared" si="994"/>
        <v>#N/A</v>
      </c>
      <c r="AM5912" t="e">
        <f t="shared" si="995"/>
        <v>#N/A</v>
      </c>
      <c r="AN5912" t="e">
        <f t="shared" si="996"/>
        <v>#N/A</v>
      </c>
      <c r="AO5912" s="261" t="e">
        <f t="shared" si="997"/>
        <v>#N/A</v>
      </c>
      <c r="AP5912" s="261" t="e">
        <f t="shared" si="998"/>
        <v>#N/A</v>
      </c>
      <c r="AQ5912" s="261" t="e">
        <f t="shared" si="999"/>
        <v>#N/A</v>
      </c>
      <c r="BB5912">
        <f t="shared" si="1002"/>
        <v>0</v>
      </c>
      <c r="BC5912">
        <f t="shared" si="1000"/>
        <v>0</v>
      </c>
      <c r="BD5912" s="28">
        <f t="shared" si="1001"/>
        <v>0</v>
      </c>
    </row>
    <row r="5913" spans="37:56" x14ac:dyDescent="0.25">
      <c r="AK5913">
        <v>0</v>
      </c>
      <c r="AL5913" t="e">
        <f t="shared" si="994"/>
        <v>#N/A</v>
      </c>
      <c r="AM5913" t="e">
        <f t="shared" si="995"/>
        <v>#N/A</v>
      </c>
      <c r="AN5913" t="e">
        <f t="shared" si="996"/>
        <v>#N/A</v>
      </c>
      <c r="AO5913" s="261" t="e">
        <f t="shared" si="997"/>
        <v>#N/A</v>
      </c>
      <c r="AP5913" s="261" t="e">
        <f t="shared" si="998"/>
        <v>#N/A</v>
      </c>
      <c r="AQ5913" s="261" t="e">
        <f t="shared" si="999"/>
        <v>#N/A</v>
      </c>
      <c r="BB5913">
        <f t="shared" si="1002"/>
        <v>0</v>
      </c>
      <c r="BC5913">
        <f t="shared" si="1000"/>
        <v>0</v>
      </c>
      <c r="BD5913" s="28">
        <f t="shared" si="1001"/>
        <v>0</v>
      </c>
    </row>
    <row r="5914" spans="37:56" x14ac:dyDescent="0.25">
      <c r="AK5914">
        <v>0</v>
      </c>
      <c r="AL5914" t="e">
        <f t="shared" si="994"/>
        <v>#N/A</v>
      </c>
      <c r="AM5914" t="e">
        <f t="shared" si="995"/>
        <v>#N/A</v>
      </c>
      <c r="AN5914" t="e">
        <f t="shared" si="996"/>
        <v>#N/A</v>
      </c>
      <c r="AO5914" s="261" t="e">
        <f t="shared" si="997"/>
        <v>#N/A</v>
      </c>
      <c r="AP5914" s="261" t="e">
        <f t="shared" si="998"/>
        <v>#N/A</v>
      </c>
      <c r="AQ5914" s="261" t="e">
        <f t="shared" si="999"/>
        <v>#N/A</v>
      </c>
      <c r="BB5914">
        <f t="shared" si="1002"/>
        <v>0</v>
      </c>
      <c r="BC5914">
        <f t="shared" si="1000"/>
        <v>0</v>
      </c>
      <c r="BD5914" s="28">
        <f t="shared" si="1001"/>
        <v>0</v>
      </c>
    </row>
    <row r="5915" spans="37:56" x14ac:dyDescent="0.25">
      <c r="AK5915">
        <v>0</v>
      </c>
      <c r="AL5915" t="e">
        <f t="shared" si="994"/>
        <v>#N/A</v>
      </c>
      <c r="AM5915" t="e">
        <f t="shared" si="995"/>
        <v>#N/A</v>
      </c>
      <c r="AN5915" t="e">
        <f t="shared" si="996"/>
        <v>#N/A</v>
      </c>
      <c r="AO5915" s="261" t="e">
        <f t="shared" si="997"/>
        <v>#N/A</v>
      </c>
      <c r="AP5915" s="261" t="e">
        <f t="shared" si="998"/>
        <v>#N/A</v>
      </c>
      <c r="AQ5915" s="261" t="e">
        <f t="shared" si="999"/>
        <v>#N/A</v>
      </c>
      <c r="BB5915">
        <f t="shared" si="1002"/>
        <v>0</v>
      </c>
      <c r="BC5915">
        <f t="shared" si="1000"/>
        <v>0</v>
      </c>
      <c r="BD5915" s="28">
        <f t="shared" si="1001"/>
        <v>0</v>
      </c>
    </row>
    <row r="5916" spans="37:56" x14ac:dyDescent="0.25">
      <c r="AK5916">
        <v>0</v>
      </c>
      <c r="AL5916" t="e">
        <f t="shared" si="994"/>
        <v>#N/A</v>
      </c>
      <c r="AM5916" t="e">
        <f t="shared" si="995"/>
        <v>#N/A</v>
      </c>
      <c r="AN5916" t="e">
        <f t="shared" si="996"/>
        <v>#N/A</v>
      </c>
      <c r="AO5916" s="261" t="e">
        <f t="shared" si="997"/>
        <v>#N/A</v>
      </c>
      <c r="AP5916" s="261" t="e">
        <f t="shared" si="998"/>
        <v>#N/A</v>
      </c>
      <c r="AQ5916" s="261" t="e">
        <f t="shared" si="999"/>
        <v>#N/A</v>
      </c>
      <c r="BB5916">
        <f t="shared" si="1002"/>
        <v>0</v>
      </c>
      <c r="BC5916">
        <f t="shared" si="1000"/>
        <v>0</v>
      </c>
      <c r="BD5916" s="28">
        <f t="shared" si="1001"/>
        <v>0</v>
      </c>
    </row>
    <row r="5917" spans="37:56" x14ac:dyDescent="0.25">
      <c r="AK5917">
        <v>0</v>
      </c>
      <c r="AL5917" t="e">
        <f t="shared" si="994"/>
        <v>#N/A</v>
      </c>
      <c r="AM5917" t="e">
        <f t="shared" si="995"/>
        <v>#N/A</v>
      </c>
      <c r="AN5917" t="e">
        <f t="shared" si="996"/>
        <v>#N/A</v>
      </c>
      <c r="AO5917" s="261" t="e">
        <f t="shared" si="997"/>
        <v>#N/A</v>
      </c>
      <c r="AP5917" s="261" t="e">
        <f t="shared" si="998"/>
        <v>#N/A</v>
      </c>
      <c r="AQ5917" s="261" t="e">
        <f t="shared" si="999"/>
        <v>#N/A</v>
      </c>
      <c r="BB5917">
        <f t="shared" si="1002"/>
        <v>0</v>
      </c>
      <c r="BC5917">
        <f t="shared" si="1000"/>
        <v>0</v>
      </c>
      <c r="BD5917" s="28">
        <f t="shared" si="1001"/>
        <v>0</v>
      </c>
    </row>
    <row r="5918" spans="37:56" x14ac:dyDescent="0.25">
      <c r="AK5918">
        <v>0</v>
      </c>
      <c r="AL5918" t="e">
        <f t="shared" si="994"/>
        <v>#N/A</v>
      </c>
      <c r="AM5918" t="e">
        <f t="shared" si="995"/>
        <v>#N/A</v>
      </c>
      <c r="AN5918" t="e">
        <f t="shared" si="996"/>
        <v>#N/A</v>
      </c>
      <c r="AO5918" s="261" t="e">
        <f t="shared" si="997"/>
        <v>#N/A</v>
      </c>
      <c r="AP5918" s="261" t="e">
        <f t="shared" si="998"/>
        <v>#N/A</v>
      </c>
      <c r="AQ5918" s="261" t="e">
        <f t="shared" si="999"/>
        <v>#N/A</v>
      </c>
      <c r="BB5918">
        <f t="shared" si="1002"/>
        <v>0</v>
      </c>
      <c r="BC5918">
        <f t="shared" si="1000"/>
        <v>0</v>
      </c>
      <c r="BD5918" s="28">
        <f t="shared" si="1001"/>
        <v>0</v>
      </c>
    </row>
    <row r="5919" spans="37:56" x14ac:dyDescent="0.25">
      <c r="AK5919">
        <v>0</v>
      </c>
      <c r="AL5919" t="e">
        <f t="shared" si="994"/>
        <v>#N/A</v>
      </c>
      <c r="AM5919" t="e">
        <f t="shared" si="995"/>
        <v>#N/A</v>
      </c>
      <c r="AN5919" t="e">
        <f t="shared" si="996"/>
        <v>#N/A</v>
      </c>
      <c r="AO5919" s="261" t="e">
        <f t="shared" si="997"/>
        <v>#N/A</v>
      </c>
      <c r="AP5919" s="261" t="e">
        <f t="shared" si="998"/>
        <v>#N/A</v>
      </c>
      <c r="AQ5919" s="261" t="e">
        <f t="shared" si="999"/>
        <v>#N/A</v>
      </c>
      <c r="BB5919">
        <f t="shared" si="1002"/>
        <v>0</v>
      </c>
      <c r="BC5919">
        <f t="shared" si="1000"/>
        <v>0</v>
      </c>
      <c r="BD5919" s="28">
        <f t="shared" si="1001"/>
        <v>0</v>
      </c>
    </row>
    <row r="5920" spans="37:56" x14ac:dyDescent="0.25">
      <c r="AK5920">
        <v>0</v>
      </c>
      <c r="AL5920" t="e">
        <f t="shared" si="994"/>
        <v>#N/A</v>
      </c>
      <c r="AM5920" t="e">
        <f t="shared" si="995"/>
        <v>#N/A</v>
      </c>
      <c r="AN5920" t="e">
        <f t="shared" si="996"/>
        <v>#N/A</v>
      </c>
      <c r="AO5920" s="261" t="e">
        <f t="shared" si="997"/>
        <v>#N/A</v>
      </c>
      <c r="AP5920" s="261" t="e">
        <f t="shared" si="998"/>
        <v>#N/A</v>
      </c>
      <c r="AQ5920" s="261" t="e">
        <f t="shared" si="999"/>
        <v>#N/A</v>
      </c>
      <c r="BB5920">
        <f t="shared" si="1002"/>
        <v>0</v>
      </c>
      <c r="BC5920">
        <f t="shared" si="1000"/>
        <v>0</v>
      </c>
      <c r="BD5920" s="28">
        <f t="shared" si="1001"/>
        <v>0</v>
      </c>
    </row>
    <row r="5921" spans="37:56" x14ac:dyDescent="0.25">
      <c r="AK5921">
        <v>0</v>
      </c>
      <c r="AL5921" t="e">
        <f t="shared" si="994"/>
        <v>#N/A</v>
      </c>
      <c r="AM5921" t="e">
        <f t="shared" si="995"/>
        <v>#N/A</v>
      </c>
      <c r="AN5921" t="e">
        <f t="shared" si="996"/>
        <v>#N/A</v>
      </c>
      <c r="AO5921" s="261" t="e">
        <f t="shared" si="997"/>
        <v>#N/A</v>
      </c>
      <c r="AP5921" s="261" t="e">
        <f t="shared" si="998"/>
        <v>#N/A</v>
      </c>
      <c r="AQ5921" s="261" t="e">
        <f t="shared" si="999"/>
        <v>#N/A</v>
      </c>
      <c r="BB5921">
        <f t="shared" si="1002"/>
        <v>0</v>
      </c>
      <c r="BC5921">
        <f t="shared" si="1000"/>
        <v>0</v>
      </c>
      <c r="BD5921" s="28">
        <f t="shared" si="1001"/>
        <v>0</v>
      </c>
    </row>
    <row r="5922" spans="37:56" x14ac:dyDescent="0.25">
      <c r="AK5922">
        <v>0</v>
      </c>
      <c r="AL5922" t="e">
        <f t="shared" si="994"/>
        <v>#N/A</v>
      </c>
      <c r="AM5922" t="e">
        <f t="shared" si="995"/>
        <v>#N/A</v>
      </c>
      <c r="AN5922" t="e">
        <f t="shared" si="996"/>
        <v>#N/A</v>
      </c>
      <c r="AO5922" s="261" t="e">
        <f t="shared" si="997"/>
        <v>#N/A</v>
      </c>
      <c r="AP5922" s="261" t="e">
        <f t="shared" si="998"/>
        <v>#N/A</v>
      </c>
      <c r="AQ5922" s="261" t="e">
        <f t="shared" si="999"/>
        <v>#N/A</v>
      </c>
      <c r="BB5922">
        <f t="shared" si="1002"/>
        <v>0</v>
      </c>
      <c r="BC5922">
        <f t="shared" si="1000"/>
        <v>0</v>
      </c>
      <c r="BD5922" s="28">
        <f t="shared" si="1001"/>
        <v>0</v>
      </c>
    </row>
    <row r="5923" spans="37:56" x14ac:dyDescent="0.25">
      <c r="AK5923">
        <v>0</v>
      </c>
      <c r="AL5923" t="e">
        <f t="shared" si="994"/>
        <v>#N/A</v>
      </c>
      <c r="AM5923" t="e">
        <f t="shared" si="995"/>
        <v>#N/A</v>
      </c>
      <c r="AN5923" t="e">
        <f t="shared" si="996"/>
        <v>#N/A</v>
      </c>
      <c r="AO5923" s="261" t="e">
        <f t="shared" si="997"/>
        <v>#N/A</v>
      </c>
      <c r="AP5923" s="261" t="e">
        <f t="shared" si="998"/>
        <v>#N/A</v>
      </c>
      <c r="AQ5923" s="261" t="e">
        <f t="shared" si="999"/>
        <v>#N/A</v>
      </c>
      <c r="BB5923">
        <f t="shared" si="1002"/>
        <v>0</v>
      </c>
      <c r="BC5923">
        <f t="shared" si="1000"/>
        <v>0</v>
      </c>
      <c r="BD5923" s="28">
        <f t="shared" si="1001"/>
        <v>0</v>
      </c>
    </row>
    <row r="5924" spans="37:56" x14ac:dyDescent="0.25">
      <c r="AK5924">
        <v>0</v>
      </c>
      <c r="AL5924" t="e">
        <f t="shared" si="994"/>
        <v>#N/A</v>
      </c>
      <c r="AM5924" t="e">
        <f t="shared" si="995"/>
        <v>#N/A</v>
      </c>
      <c r="AN5924" t="e">
        <f t="shared" si="996"/>
        <v>#N/A</v>
      </c>
      <c r="AO5924" s="261" t="e">
        <f t="shared" si="997"/>
        <v>#N/A</v>
      </c>
      <c r="AP5924" s="261" t="e">
        <f t="shared" si="998"/>
        <v>#N/A</v>
      </c>
      <c r="AQ5924" s="261" t="e">
        <f t="shared" si="999"/>
        <v>#N/A</v>
      </c>
      <c r="BB5924">
        <f t="shared" si="1002"/>
        <v>0</v>
      </c>
      <c r="BC5924">
        <f t="shared" si="1000"/>
        <v>0</v>
      </c>
      <c r="BD5924" s="28">
        <f t="shared" si="1001"/>
        <v>0</v>
      </c>
    </row>
    <row r="5925" spans="37:56" x14ac:dyDescent="0.25">
      <c r="AK5925">
        <v>0</v>
      </c>
      <c r="AL5925" t="e">
        <f t="shared" si="994"/>
        <v>#N/A</v>
      </c>
      <c r="AM5925" t="e">
        <f t="shared" si="995"/>
        <v>#N/A</v>
      </c>
      <c r="AN5925" t="e">
        <f t="shared" si="996"/>
        <v>#N/A</v>
      </c>
      <c r="AO5925" s="261" t="e">
        <f t="shared" si="997"/>
        <v>#N/A</v>
      </c>
      <c r="AP5925" s="261" t="e">
        <f t="shared" si="998"/>
        <v>#N/A</v>
      </c>
      <c r="AQ5925" s="261" t="e">
        <f t="shared" si="999"/>
        <v>#N/A</v>
      </c>
      <c r="BB5925">
        <f t="shared" si="1002"/>
        <v>0</v>
      </c>
      <c r="BC5925">
        <f t="shared" si="1000"/>
        <v>0</v>
      </c>
      <c r="BD5925" s="28">
        <f t="shared" si="1001"/>
        <v>0</v>
      </c>
    </row>
    <row r="5926" spans="37:56" x14ac:dyDescent="0.25">
      <c r="AK5926">
        <v>0</v>
      </c>
      <c r="AL5926" t="e">
        <f t="shared" si="994"/>
        <v>#N/A</v>
      </c>
      <c r="AM5926" t="e">
        <f t="shared" si="995"/>
        <v>#N/A</v>
      </c>
      <c r="AN5926" t="e">
        <f t="shared" si="996"/>
        <v>#N/A</v>
      </c>
      <c r="AO5926" s="261" t="e">
        <f t="shared" si="997"/>
        <v>#N/A</v>
      </c>
      <c r="AP5926" s="261" t="e">
        <f t="shared" si="998"/>
        <v>#N/A</v>
      </c>
      <c r="AQ5926" s="261" t="e">
        <f t="shared" si="999"/>
        <v>#N/A</v>
      </c>
      <c r="BB5926">
        <f t="shared" si="1002"/>
        <v>0</v>
      </c>
      <c r="BC5926">
        <f t="shared" si="1000"/>
        <v>0</v>
      </c>
      <c r="BD5926" s="28">
        <f t="shared" si="1001"/>
        <v>0</v>
      </c>
    </row>
    <row r="5927" spans="37:56" x14ac:dyDescent="0.25">
      <c r="AK5927">
        <v>0</v>
      </c>
      <c r="AL5927" t="e">
        <f t="shared" si="994"/>
        <v>#N/A</v>
      </c>
      <c r="AM5927" t="e">
        <f t="shared" si="995"/>
        <v>#N/A</v>
      </c>
      <c r="AN5927" t="e">
        <f t="shared" si="996"/>
        <v>#N/A</v>
      </c>
      <c r="AO5927" s="261" t="e">
        <f t="shared" si="997"/>
        <v>#N/A</v>
      </c>
      <c r="AP5927" s="261" t="e">
        <f t="shared" si="998"/>
        <v>#N/A</v>
      </c>
      <c r="AQ5927" s="261" t="e">
        <f t="shared" si="999"/>
        <v>#N/A</v>
      </c>
      <c r="BB5927">
        <f t="shared" si="1002"/>
        <v>0</v>
      </c>
      <c r="BC5927">
        <f t="shared" si="1000"/>
        <v>0</v>
      </c>
      <c r="BD5927" s="28">
        <f t="shared" si="1001"/>
        <v>0</v>
      </c>
    </row>
    <row r="5928" spans="37:56" x14ac:dyDescent="0.25">
      <c r="AK5928">
        <v>0</v>
      </c>
      <c r="AL5928" t="e">
        <f t="shared" si="994"/>
        <v>#N/A</v>
      </c>
      <c r="AM5928" t="e">
        <f t="shared" si="995"/>
        <v>#N/A</v>
      </c>
      <c r="AN5928" t="e">
        <f t="shared" si="996"/>
        <v>#N/A</v>
      </c>
      <c r="AO5928" s="261" t="e">
        <f t="shared" si="997"/>
        <v>#N/A</v>
      </c>
      <c r="AP5928" s="261" t="e">
        <f t="shared" si="998"/>
        <v>#N/A</v>
      </c>
      <c r="AQ5928" s="261" t="e">
        <f t="shared" si="999"/>
        <v>#N/A</v>
      </c>
      <c r="BB5928">
        <f t="shared" si="1002"/>
        <v>0</v>
      </c>
      <c r="BC5928">
        <f t="shared" si="1000"/>
        <v>0</v>
      </c>
      <c r="BD5928" s="28">
        <f t="shared" si="1001"/>
        <v>0</v>
      </c>
    </row>
    <row r="5929" spans="37:56" x14ac:dyDescent="0.25">
      <c r="AK5929">
        <v>0</v>
      </c>
      <c r="AL5929" t="e">
        <f t="shared" si="994"/>
        <v>#N/A</v>
      </c>
      <c r="AM5929" t="e">
        <f t="shared" si="995"/>
        <v>#N/A</v>
      </c>
      <c r="AN5929" t="e">
        <f t="shared" si="996"/>
        <v>#N/A</v>
      </c>
      <c r="AO5929" s="261" t="e">
        <f t="shared" si="997"/>
        <v>#N/A</v>
      </c>
      <c r="AP5929" s="261" t="e">
        <f t="shared" si="998"/>
        <v>#N/A</v>
      </c>
      <c r="AQ5929" s="261" t="e">
        <f t="shared" si="999"/>
        <v>#N/A</v>
      </c>
      <c r="BB5929">
        <f t="shared" si="1002"/>
        <v>0</v>
      </c>
      <c r="BC5929">
        <f t="shared" si="1000"/>
        <v>0</v>
      </c>
      <c r="BD5929" s="28">
        <f t="shared" si="1001"/>
        <v>0</v>
      </c>
    </row>
    <row r="5930" spans="37:56" x14ac:dyDescent="0.25">
      <c r="AK5930">
        <v>0</v>
      </c>
      <c r="AL5930" t="e">
        <f t="shared" si="994"/>
        <v>#N/A</v>
      </c>
      <c r="AM5930" t="e">
        <f t="shared" si="995"/>
        <v>#N/A</v>
      </c>
      <c r="AN5930" t="e">
        <f t="shared" si="996"/>
        <v>#N/A</v>
      </c>
      <c r="AO5930" s="261" t="e">
        <f t="shared" si="997"/>
        <v>#N/A</v>
      </c>
      <c r="AP5930" s="261" t="e">
        <f t="shared" si="998"/>
        <v>#N/A</v>
      </c>
      <c r="AQ5930" s="261" t="e">
        <f t="shared" si="999"/>
        <v>#N/A</v>
      </c>
      <c r="BB5930">
        <f t="shared" si="1002"/>
        <v>0</v>
      </c>
      <c r="BC5930">
        <f t="shared" si="1000"/>
        <v>0</v>
      </c>
      <c r="BD5930" s="28">
        <f t="shared" si="1001"/>
        <v>0</v>
      </c>
    </row>
    <row r="5931" spans="37:56" x14ac:dyDescent="0.25">
      <c r="AK5931">
        <v>0</v>
      </c>
      <c r="AL5931" t="e">
        <f t="shared" si="994"/>
        <v>#N/A</v>
      </c>
      <c r="AM5931" t="e">
        <f t="shared" si="995"/>
        <v>#N/A</v>
      </c>
      <c r="AN5931" t="e">
        <f t="shared" si="996"/>
        <v>#N/A</v>
      </c>
      <c r="AO5931" s="261" t="e">
        <f t="shared" si="997"/>
        <v>#N/A</v>
      </c>
      <c r="AP5931" s="261" t="e">
        <f t="shared" si="998"/>
        <v>#N/A</v>
      </c>
      <c r="AQ5931" s="261" t="e">
        <f t="shared" si="999"/>
        <v>#N/A</v>
      </c>
      <c r="BB5931">
        <f t="shared" si="1002"/>
        <v>0</v>
      </c>
      <c r="BC5931">
        <f t="shared" si="1000"/>
        <v>0</v>
      </c>
      <c r="BD5931" s="28">
        <f t="shared" si="1001"/>
        <v>0</v>
      </c>
    </row>
    <row r="5932" spans="37:56" x14ac:dyDescent="0.25">
      <c r="AK5932">
        <v>0</v>
      </c>
      <c r="AL5932" t="e">
        <f t="shared" si="994"/>
        <v>#N/A</v>
      </c>
      <c r="AM5932" t="e">
        <f t="shared" si="995"/>
        <v>#N/A</v>
      </c>
      <c r="AN5932" t="e">
        <f t="shared" si="996"/>
        <v>#N/A</v>
      </c>
      <c r="AO5932" s="261" t="e">
        <f t="shared" si="997"/>
        <v>#N/A</v>
      </c>
      <c r="AP5932" s="261" t="e">
        <f t="shared" si="998"/>
        <v>#N/A</v>
      </c>
      <c r="AQ5932" s="261" t="e">
        <f t="shared" si="999"/>
        <v>#N/A</v>
      </c>
      <c r="BB5932">
        <f t="shared" si="1002"/>
        <v>0</v>
      </c>
      <c r="BC5932">
        <f t="shared" si="1000"/>
        <v>0</v>
      </c>
      <c r="BD5932" s="28">
        <f t="shared" si="1001"/>
        <v>0</v>
      </c>
    </row>
    <row r="5933" spans="37:56" x14ac:dyDescent="0.25">
      <c r="AK5933">
        <v>0</v>
      </c>
      <c r="AL5933" t="e">
        <f t="shared" si="994"/>
        <v>#N/A</v>
      </c>
      <c r="AM5933" t="e">
        <f t="shared" si="995"/>
        <v>#N/A</v>
      </c>
      <c r="AN5933" t="e">
        <f t="shared" si="996"/>
        <v>#N/A</v>
      </c>
      <c r="AO5933" s="261" t="e">
        <f t="shared" si="997"/>
        <v>#N/A</v>
      </c>
      <c r="AP5933" s="261" t="e">
        <f t="shared" si="998"/>
        <v>#N/A</v>
      </c>
      <c r="AQ5933" s="261" t="e">
        <f t="shared" si="999"/>
        <v>#N/A</v>
      </c>
      <c r="BB5933">
        <f t="shared" si="1002"/>
        <v>0</v>
      </c>
      <c r="BC5933">
        <f t="shared" si="1000"/>
        <v>0</v>
      </c>
      <c r="BD5933" s="28">
        <f t="shared" si="1001"/>
        <v>0</v>
      </c>
    </row>
    <row r="5934" spans="37:56" x14ac:dyDescent="0.25">
      <c r="AK5934">
        <v>0</v>
      </c>
      <c r="AL5934" t="e">
        <f t="shared" si="994"/>
        <v>#N/A</v>
      </c>
      <c r="AM5934" t="e">
        <f t="shared" si="995"/>
        <v>#N/A</v>
      </c>
      <c r="AN5934" t="e">
        <f t="shared" si="996"/>
        <v>#N/A</v>
      </c>
      <c r="AO5934" s="261" t="e">
        <f t="shared" si="997"/>
        <v>#N/A</v>
      </c>
      <c r="AP5934" s="261" t="e">
        <f t="shared" si="998"/>
        <v>#N/A</v>
      </c>
      <c r="AQ5934" s="261" t="e">
        <f t="shared" si="999"/>
        <v>#N/A</v>
      </c>
      <c r="BB5934">
        <f t="shared" si="1002"/>
        <v>0</v>
      </c>
      <c r="BC5934">
        <f t="shared" si="1000"/>
        <v>0</v>
      </c>
      <c r="BD5934" s="28">
        <f t="shared" si="1001"/>
        <v>0</v>
      </c>
    </row>
    <row r="5935" spans="37:56" x14ac:dyDescent="0.25">
      <c r="AK5935">
        <v>0</v>
      </c>
      <c r="AL5935" t="e">
        <f t="shared" si="994"/>
        <v>#N/A</v>
      </c>
      <c r="AM5935" t="e">
        <f t="shared" si="995"/>
        <v>#N/A</v>
      </c>
      <c r="AN5935" t="e">
        <f t="shared" si="996"/>
        <v>#N/A</v>
      </c>
      <c r="AO5935" s="261" t="e">
        <f t="shared" si="997"/>
        <v>#N/A</v>
      </c>
      <c r="AP5935" s="261" t="e">
        <f t="shared" si="998"/>
        <v>#N/A</v>
      </c>
      <c r="AQ5935" s="261" t="e">
        <f t="shared" si="999"/>
        <v>#N/A</v>
      </c>
      <c r="BB5935">
        <f t="shared" si="1002"/>
        <v>0</v>
      </c>
      <c r="BC5935">
        <f t="shared" si="1000"/>
        <v>0</v>
      </c>
      <c r="BD5935" s="28">
        <f t="shared" si="1001"/>
        <v>0</v>
      </c>
    </row>
    <row r="5936" spans="37:56" x14ac:dyDescent="0.25">
      <c r="AK5936">
        <v>0</v>
      </c>
      <c r="AL5936" t="e">
        <f t="shared" si="994"/>
        <v>#N/A</v>
      </c>
      <c r="AM5936" t="e">
        <f t="shared" si="995"/>
        <v>#N/A</v>
      </c>
      <c r="AN5936" t="e">
        <f t="shared" si="996"/>
        <v>#N/A</v>
      </c>
      <c r="AO5936" s="261" t="e">
        <f t="shared" si="997"/>
        <v>#N/A</v>
      </c>
      <c r="AP5936" s="261" t="e">
        <f t="shared" si="998"/>
        <v>#N/A</v>
      </c>
      <c r="AQ5936" s="261" t="e">
        <f t="shared" si="999"/>
        <v>#N/A</v>
      </c>
      <c r="BB5936">
        <f t="shared" si="1002"/>
        <v>0</v>
      </c>
      <c r="BC5936">
        <f t="shared" si="1000"/>
        <v>0</v>
      </c>
      <c r="BD5936" s="28">
        <f t="shared" si="1001"/>
        <v>0</v>
      </c>
    </row>
    <row r="5937" spans="37:56" x14ac:dyDescent="0.25">
      <c r="AK5937">
        <v>0</v>
      </c>
      <c r="AL5937" t="e">
        <f t="shared" si="994"/>
        <v>#N/A</v>
      </c>
      <c r="AM5937" t="e">
        <f t="shared" si="995"/>
        <v>#N/A</v>
      </c>
      <c r="AN5937" t="e">
        <f t="shared" si="996"/>
        <v>#N/A</v>
      </c>
      <c r="AO5937" s="261" t="e">
        <f t="shared" si="997"/>
        <v>#N/A</v>
      </c>
      <c r="AP5937" s="261" t="e">
        <f t="shared" si="998"/>
        <v>#N/A</v>
      </c>
      <c r="AQ5937" s="261" t="e">
        <f t="shared" si="999"/>
        <v>#N/A</v>
      </c>
      <c r="BB5937">
        <f t="shared" si="1002"/>
        <v>0</v>
      </c>
      <c r="BC5937">
        <f t="shared" si="1000"/>
        <v>0</v>
      </c>
      <c r="BD5937" s="28">
        <f t="shared" si="1001"/>
        <v>0</v>
      </c>
    </row>
    <row r="5938" spans="37:56" x14ac:dyDescent="0.25">
      <c r="AK5938">
        <v>0</v>
      </c>
      <c r="AL5938" t="e">
        <f t="shared" si="994"/>
        <v>#N/A</v>
      </c>
      <c r="AM5938" t="e">
        <f t="shared" si="995"/>
        <v>#N/A</v>
      </c>
      <c r="AN5938" t="e">
        <f t="shared" si="996"/>
        <v>#N/A</v>
      </c>
      <c r="AO5938" s="261" t="e">
        <f t="shared" si="997"/>
        <v>#N/A</v>
      </c>
      <c r="AP5938" s="261" t="e">
        <f t="shared" si="998"/>
        <v>#N/A</v>
      </c>
      <c r="AQ5938" s="261" t="e">
        <f t="shared" si="999"/>
        <v>#N/A</v>
      </c>
      <c r="BB5938">
        <f t="shared" si="1002"/>
        <v>0</v>
      </c>
      <c r="BC5938">
        <f t="shared" si="1000"/>
        <v>0</v>
      </c>
      <c r="BD5938" s="28">
        <f t="shared" si="1001"/>
        <v>0</v>
      </c>
    </row>
    <row r="5939" spans="37:56" x14ac:dyDescent="0.25">
      <c r="AK5939">
        <v>0</v>
      </c>
      <c r="AL5939" t="e">
        <f t="shared" si="994"/>
        <v>#N/A</v>
      </c>
      <c r="AM5939" t="e">
        <f t="shared" si="995"/>
        <v>#N/A</v>
      </c>
      <c r="AN5939" t="e">
        <f t="shared" si="996"/>
        <v>#N/A</v>
      </c>
      <c r="AO5939" s="261" t="e">
        <f t="shared" si="997"/>
        <v>#N/A</v>
      </c>
      <c r="AP5939" s="261" t="e">
        <f t="shared" si="998"/>
        <v>#N/A</v>
      </c>
      <c r="AQ5939" s="261" t="e">
        <f t="shared" si="999"/>
        <v>#N/A</v>
      </c>
      <c r="BB5939">
        <f t="shared" si="1002"/>
        <v>0</v>
      </c>
      <c r="BC5939">
        <f t="shared" si="1000"/>
        <v>0</v>
      </c>
      <c r="BD5939" s="28">
        <f t="shared" si="1001"/>
        <v>0</v>
      </c>
    </row>
    <row r="5940" spans="37:56" x14ac:dyDescent="0.25">
      <c r="AK5940">
        <v>0</v>
      </c>
      <c r="AL5940" t="e">
        <f t="shared" si="994"/>
        <v>#N/A</v>
      </c>
      <c r="AM5940" t="e">
        <f t="shared" si="995"/>
        <v>#N/A</v>
      </c>
      <c r="AN5940" t="e">
        <f t="shared" si="996"/>
        <v>#N/A</v>
      </c>
      <c r="AO5940" s="261" t="e">
        <f t="shared" si="997"/>
        <v>#N/A</v>
      </c>
      <c r="AP5940" s="261" t="e">
        <f t="shared" si="998"/>
        <v>#N/A</v>
      </c>
      <c r="AQ5940" s="261" t="e">
        <f t="shared" si="999"/>
        <v>#N/A</v>
      </c>
      <c r="BB5940">
        <f t="shared" si="1002"/>
        <v>0</v>
      </c>
      <c r="BC5940">
        <f t="shared" si="1000"/>
        <v>0</v>
      </c>
      <c r="BD5940" s="28">
        <f t="shared" si="1001"/>
        <v>0</v>
      </c>
    </row>
    <row r="5941" spans="37:56" x14ac:dyDescent="0.25">
      <c r="AK5941">
        <v>0</v>
      </c>
      <c r="AL5941" t="e">
        <f t="shared" si="994"/>
        <v>#N/A</v>
      </c>
      <c r="AM5941" t="e">
        <f t="shared" si="995"/>
        <v>#N/A</v>
      </c>
      <c r="AN5941" t="e">
        <f t="shared" si="996"/>
        <v>#N/A</v>
      </c>
      <c r="AO5941" s="261" t="e">
        <f t="shared" si="997"/>
        <v>#N/A</v>
      </c>
      <c r="AP5941" s="261" t="e">
        <f t="shared" si="998"/>
        <v>#N/A</v>
      </c>
      <c r="AQ5941" s="261" t="e">
        <f t="shared" si="999"/>
        <v>#N/A</v>
      </c>
      <c r="BB5941">
        <f t="shared" si="1002"/>
        <v>0</v>
      </c>
      <c r="BC5941">
        <f t="shared" si="1000"/>
        <v>0</v>
      </c>
      <c r="BD5941" s="28">
        <f t="shared" si="1001"/>
        <v>0</v>
      </c>
    </row>
    <row r="5942" spans="37:56" x14ac:dyDescent="0.25">
      <c r="AK5942">
        <v>0</v>
      </c>
      <c r="AL5942" t="e">
        <f t="shared" si="994"/>
        <v>#N/A</v>
      </c>
      <c r="AM5942" t="e">
        <f t="shared" si="995"/>
        <v>#N/A</v>
      </c>
      <c r="AN5942" t="e">
        <f t="shared" si="996"/>
        <v>#N/A</v>
      </c>
      <c r="AO5942" s="261" t="e">
        <f t="shared" si="997"/>
        <v>#N/A</v>
      </c>
      <c r="AP5942" s="261" t="e">
        <f t="shared" si="998"/>
        <v>#N/A</v>
      </c>
      <c r="AQ5942" s="261" t="e">
        <f t="shared" si="999"/>
        <v>#N/A</v>
      </c>
      <c r="BB5942">
        <f t="shared" si="1002"/>
        <v>0</v>
      </c>
      <c r="BC5942">
        <f t="shared" si="1000"/>
        <v>0</v>
      </c>
      <c r="BD5942" s="28">
        <f t="shared" si="1001"/>
        <v>0</v>
      </c>
    </row>
    <row r="5943" spans="37:56" x14ac:dyDescent="0.25">
      <c r="AK5943">
        <v>0</v>
      </c>
      <c r="AL5943" t="e">
        <f t="shared" si="994"/>
        <v>#N/A</v>
      </c>
      <c r="AM5943" t="e">
        <f t="shared" si="995"/>
        <v>#N/A</v>
      </c>
      <c r="AN5943" t="e">
        <f t="shared" si="996"/>
        <v>#N/A</v>
      </c>
      <c r="AO5943" s="261" t="e">
        <f t="shared" si="997"/>
        <v>#N/A</v>
      </c>
      <c r="AP5943" s="261" t="e">
        <f t="shared" si="998"/>
        <v>#N/A</v>
      </c>
      <c r="AQ5943" s="261" t="e">
        <f t="shared" si="999"/>
        <v>#N/A</v>
      </c>
      <c r="BB5943">
        <f t="shared" si="1002"/>
        <v>0</v>
      </c>
      <c r="BC5943">
        <f t="shared" si="1000"/>
        <v>0</v>
      </c>
      <c r="BD5943" s="28">
        <f t="shared" si="1001"/>
        <v>0</v>
      </c>
    </row>
    <row r="5944" spans="37:56" x14ac:dyDescent="0.25">
      <c r="AK5944">
        <v>0</v>
      </c>
      <c r="AL5944" t="e">
        <f t="shared" si="994"/>
        <v>#N/A</v>
      </c>
      <c r="AM5944" t="e">
        <f t="shared" si="995"/>
        <v>#N/A</v>
      </c>
      <c r="AN5944" t="e">
        <f t="shared" si="996"/>
        <v>#N/A</v>
      </c>
      <c r="AO5944" s="261" t="e">
        <f t="shared" si="997"/>
        <v>#N/A</v>
      </c>
      <c r="AP5944" s="261" t="e">
        <f t="shared" si="998"/>
        <v>#N/A</v>
      </c>
      <c r="AQ5944" s="261" t="e">
        <f t="shared" si="999"/>
        <v>#N/A</v>
      </c>
      <c r="BB5944">
        <f t="shared" si="1002"/>
        <v>0</v>
      </c>
      <c r="BC5944">
        <f t="shared" si="1000"/>
        <v>0</v>
      </c>
      <c r="BD5944" s="28">
        <f t="shared" si="1001"/>
        <v>0</v>
      </c>
    </row>
    <row r="5945" spans="37:56" x14ac:dyDescent="0.25">
      <c r="AK5945">
        <v>0</v>
      </c>
      <c r="AL5945" t="e">
        <f t="shared" si="994"/>
        <v>#N/A</v>
      </c>
      <c r="AM5945" t="e">
        <f t="shared" si="995"/>
        <v>#N/A</v>
      </c>
      <c r="AN5945" t="e">
        <f t="shared" si="996"/>
        <v>#N/A</v>
      </c>
      <c r="AO5945" s="261" t="e">
        <f t="shared" si="997"/>
        <v>#N/A</v>
      </c>
      <c r="AP5945" s="261" t="e">
        <f t="shared" si="998"/>
        <v>#N/A</v>
      </c>
      <c r="AQ5945" s="261" t="e">
        <f t="shared" si="999"/>
        <v>#N/A</v>
      </c>
      <c r="BB5945">
        <f t="shared" si="1002"/>
        <v>0</v>
      </c>
      <c r="BC5945">
        <f t="shared" si="1000"/>
        <v>0</v>
      </c>
      <c r="BD5945" s="28">
        <f t="shared" si="1001"/>
        <v>0</v>
      </c>
    </row>
    <row r="5946" spans="37:56" x14ac:dyDescent="0.25">
      <c r="AK5946">
        <v>0</v>
      </c>
      <c r="AL5946" t="e">
        <f t="shared" si="994"/>
        <v>#N/A</v>
      </c>
      <c r="AM5946" t="e">
        <f t="shared" si="995"/>
        <v>#N/A</v>
      </c>
      <c r="AN5946" t="e">
        <f t="shared" si="996"/>
        <v>#N/A</v>
      </c>
      <c r="AO5946" s="261" t="e">
        <f t="shared" si="997"/>
        <v>#N/A</v>
      </c>
      <c r="AP5946" s="261" t="e">
        <f t="shared" si="998"/>
        <v>#N/A</v>
      </c>
      <c r="AQ5946" s="261" t="e">
        <f t="shared" si="999"/>
        <v>#N/A</v>
      </c>
      <c r="BB5946">
        <f t="shared" si="1002"/>
        <v>0</v>
      </c>
      <c r="BC5946">
        <f t="shared" si="1000"/>
        <v>0</v>
      </c>
      <c r="BD5946" s="28">
        <f t="shared" si="1001"/>
        <v>0</v>
      </c>
    </row>
    <row r="5947" spans="37:56" x14ac:dyDescent="0.25">
      <c r="AK5947">
        <v>0</v>
      </c>
      <c r="AL5947" t="e">
        <f t="shared" si="994"/>
        <v>#N/A</v>
      </c>
      <c r="AM5947" t="e">
        <f t="shared" si="995"/>
        <v>#N/A</v>
      </c>
      <c r="AN5947" t="e">
        <f t="shared" si="996"/>
        <v>#N/A</v>
      </c>
      <c r="AO5947" s="261" t="e">
        <f t="shared" si="997"/>
        <v>#N/A</v>
      </c>
      <c r="AP5947" s="261" t="e">
        <f t="shared" si="998"/>
        <v>#N/A</v>
      </c>
      <c r="AQ5947" s="261" t="e">
        <f t="shared" si="999"/>
        <v>#N/A</v>
      </c>
      <c r="BB5947">
        <f t="shared" si="1002"/>
        <v>0</v>
      </c>
      <c r="BC5947">
        <f t="shared" si="1000"/>
        <v>0</v>
      </c>
      <c r="BD5947" s="28">
        <f t="shared" si="1001"/>
        <v>0</v>
      </c>
    </row>
    <row r="5948" spans="37:56" x14ac:dyDescent="0.25">
      <c r="AK5948">
        <v>0</v>
      </c>
      <c r="AL5948" t="e">
        <f t="shared" si="994"/>
        <v>#N/A</v>
      </c>
      <c r="AM5948" t="e">
        <f t="shared" si="995"/>
        <v>#N/A</v>
      </c>
      <c r="AN5948" t="e">
        <f t="shared" si="996"/>
        <v>#N/A</v>
      </c>
      <c r="AO5948" s="261" t="e">
        <f t="shared" si="997"/>
        <v>#N/A</v>
      </c>
      <c r="AP5948" s="261" t="e">
        <f t="shared" si="998"/>
        <v>#N/A</v>
      </c>
      <c r="AQ5948" s="261" t="e">
        <f t="shared" si="999"/>
        <v>#N/A</v>
      </c>
      <c r="BB5948">
        <f t="shared" si="1002"/>
        <v>0</v>
      </c>
      <c r="BC5948">
        <f t="shared" si="1000"/>
        <v>0</v>
      </c>
      <c r="BD5948" s="28">
        <f t="shared" si="1001"/>
        <v>0</v>
      </c>
    </row>
    <row r="5949" spans="37:56" x14ac:dyDescent="0.25">
      <c r="AK5949">
        <v>0</v>
      </c>
      <c r="AL5949" t="e">
        <f t="shared" si="994"/>
        <v>#N/A</v>
      </c>
      <c r="AM5949" t="e">
        <f t="shared" si="995"/>
        <v>#N/A</v>
      </c>
      <c r="AN5949" t="e">
        <f t="shared" si="996"/>
        <v>#N/A</v>
      </c>
      <c r="AO5949" s="261" t="e">
        <f t="shared" si="997"/>
        <v>#N/A</v>
      </c>
      <c r="AP5949" s="261" t="e">
        <f t="shared" si="998"/>
        <v>#N/A</v>
      </c>
      <c r="AQ5949" s="261" t="e">
        <f t="shared" si="999"/>
        <v>#N/A</v>
      </c>
      <c r="BB5949">
        <f t="shared" si="1002"/>
        <v>0</v>
      </c>
      <c r="BC5949">
        <f t="shared" si="1000"/>
        <v>0</v>
      </c>
      <c r="BD5949" s="28">
        <f t="shared" si="1001"/>
        <v>0</v>
      </c>
    </row>
    <row r="5950" spans="37:56" x14ac:dyDescent="0.25">
      <c r="AK5950">
        <v>0</v>
      </c>
      <c r="AL5950" t="e">
        <f t="shared" si="994"/>
        <v>#N/A</v>
      </c>
      <c r="AM5950" t="e">
        <f t="shared" si="995"/>
        <v>#N/A</v>
      </c>
      <c r="AN5950" t="e">
        <f t="shared" si="996"/>
        <v>#N/A</v>
      </c>
      <c r="AO5950" s="261" t="e">
        <f t="shared" si="997"/>
        <v>#N/A</v>
      </c>
      <c r="AP5950" s="261" t="e">
        <f t="shared" si="998"/>
        <v>#N/A</v>
      </c>
      <c r="AQ5950" s="261" t="e">
        <f t="shared" si="999"/>
        <v>#N/A</v>
      </c>
      <c r="BB5950">
        <f t="shared" si="1002"/>
        <v>0</v>
      </c>
      <c r="BC5950">
        <f t="shared" si="1000"/>
        <v>0</v>
      </c>
      <c r="BD5950" s="28">
        <f t="shared" si="1001"/>
        <v>0</v>
      </c>
    </row>
    <row r="5951" spans="37:56" x14ac:dyDescent="0.25">
      <c r="AK5951">
        <v>0</v>
      </c>
      <c r="AL5951" t="e">
        <f t="shared" si="994"/>
        <v>#N/A</v>
      </c>
      <c r="AM5951" t="e">
        <f t="shared" si="995"/>
        <v>#N/A</v>
      </c>
      <c r="AN5951" t="e">
        <f t="shared" si="996"/>
        <v>#N/A</v>
      </c>
      <c r="AO5951" s="261" t="e">
        <f t="shared" si="997"/>
        <v>#N/A</v>
      </c>
      <c r="AP5951" s="261" t="e">
        <f t="shared" si="998"/>
        <v>#N/A</v>
      </c>
      <c r="AQ5951" s="261" t="e">
        <f t="shared" si="999"/>
        <v>#N/A</v>
      </c>
      <c r="BB5951">
        <f t="shared" si="1002"/>
        <v>0</v>
      </c>
      <c r="BC5951">
        <f t="shared" si="1000"/>
        <v>0</v>
      </c>
      <c r="BD5951" s="28">
        <f t="shared" si="1001"/>
        <v>0</v>
      </c>
    </row>
    <row r="5952" spans="37:56" x14ac:dyDescent="0.25">
      <c r="AK5952">
        <v>0</v>
      </c>
      <c r="AL5952" t="e">
        <f t="shared" si="994"/>
        <v>#N/A</v>
      </c>
      <c r="AM5952" t="e">
        <f t="shared" si="995"/>
        <v>#N/A</v>
      </c>
      <c r="AN5952" t="e">
        <f t="shared" si="996"/>
        <v>#N/A</v>
      </c>
      <c r="AO5952" s="261" t="e">
        <f t="shared" si="997"/>
        <v>#N/A</v>
      </c>
      <c r="AP5952" s="261" t="e">
        <f t="shared" si="998"/>
        <v>#N/A</v>
      </c>
      <c r="AQ5952" s="261" t="e">
        <f t="shared" si="999"/>
        <v>#N/A</v>
      </c>
      <c r="BB5952">
        <f t="shared" si="1002"/>
        <v>0</v>
      </c>
      <c r="BC5952">
        <f t="shared" si="1000"/>
        <v>0</v>
      </c>
      <c r="BD5952" s="28">
        <f t="shared" si="1001"/>
        <v>0</v>
      </c>
    </row>
    <row r="5953" spans="37:56" x14ac:dyDescent="0.25">
      <c r="AK5953">
        <v>0</v>
      </c>
      <c r="AL5953" t="e">
        <f t="shared" si="994"/>
        <v>#N/A</v>
      </c>
      <c r="AM5953" t="e">
        <f t="shared" si="995"/>
        <v>#N/A</v>
      </c>
      <c r="AN5953" t="e">
        <f t="shared" si="996"/>
        <v>#N/A</v>
      </c>
      <c r="AO5953" s="261" t="e">
        <f t="shared" si="997"/>
        <v>#N/A</v>
      </c>
      <c r="AP5953" s="261" t="e">
        <f t="shared" si="998"/>
        <v>#N/A</v>
      </c>
      <c r="AQ5953" s="261" t="e">
        <f t="shared" si="999"/>
        <v>#N/A</v>
      </c>
      <c r="BB5953">
        <f t="shared" si="1002"/>
        <v>0</v>
      </c>
      <c r="BC5953">
        <f t="shared" si="1000"/>
        <v>0</v>
      </c>
      <c r="BD5953" s="28">
        <f t="shared" si="1001"/>
        <v>0</v>
      </c>
    </row>
    <row r="5954" spans="37:56" x14ac:dyDescent="0.25">
      <c r="AK5954">
        <v>0</v>
      </c>
      <c r="AL5954" t="e">
        <f t="shared" si="994"/>
        <v>#N/A</v>
      </c>
      <c r="AM5954" t="e">
        <f t="shared" si="995"/>
        <v>#N/A</v>
      </c>
      <c r="AN5954" t="e">
        <f t="shared" si="996"/>
        <v>#N/A</v>
      </c>
      <c r="AO5954" s="261" t="e">
        <f t="shared" si="997"/>
        <v>#N/A</v>
      </c>
      <c r="AP5954" s="261" t="e">
        <f t="shared" si="998"/>
        <v>#N/A</v>
      </c>
      <c r="AQ5954" s="261" t="e">
        <f t="shared" si="999"/>
        <v>#N/A</v>
      </c>
      <c r="BB5954">
        <f t="shared" si="1002"/>
        <v>0</v>
      </c>
      <c r="BC5954">
        <f t="shared" si="1000"/>
        <v>0</v>
      </c>
      <c r="BD5954" s="28">
        <f t="shared" si="1001"/>
        <v>0</v>
      </c>
    </row>
    <row r="5955" spans="37:56" x14ac:dyDescent="0.25">
      <c r="AK5955">
        <v>0</v>
      </c>
      <c r="AL5955" t="e">
        <f t="shared" ref="AL5955:AL6018" si="1003">_xlfn.XLOOKUP(AK5955,A:A,F:F)</f>
        <v>#N/A</v>
      </c>
      <c r="AM5955" t="e">
        <f t="shared" ref="AM5955:AM6018" si="1004">_xlfn.XLOOKUP(AK5955,A:A,J:J)</f>
        <v>#N/A</v>
      </c>
      <c r="AN5955" t="e">
        <f t="shared" ref="AN5955:AN6018" si="1005">_xlfn.XLOOKUP(AK5955,A:A,M:M)+_xlfn.XLOOKUP(AK5955,A:A,N:N)</f>
        <v>#N/A</v>
      </c>
      <c r="AO5955" s="261" t="e">
        <f t="shared" ref="AO5955:AO6018" si="1006">_xlfn.XLOOKUP(AK5955,A:A,AG:AG)</f>
        <v>#N/A</v>
      </c>
      <c r="AP5955" s="261" t="e">
        <f t="shared" ref="AP5955:AP6018" si="1007">_xlfn.XLOOKUP(AK5955,A:A,AD:AD)</f>
        <v>#N/A</v>
      </c>
      <c r="AQ5955" s="261" t="e">
        <f t="shared" ref="AQ5955:AQ6018" si="1008">_xlfn.XLOOKUP(AK5955,A:A,AE:AE)</f>
        <v>#N/A</v>
      </c>
      <c r="BB5955">
        <f t="shared" si="1002"/>
        <v>0</v>
      </c>
      <c r="BC5955">
        <f t="shared" ref="BC5955:BC6018" si="1009">_xlfn.XLOOKUP(BA5955,A:A,J:J)</f>
        <v>0</v>
      </c>
      <c r="BD5955" s="28">
        <f t="shared" ref="BD5955:BD6018" si="1010">_xlfn.XLOOKUP(BA5955,A:A,M:M)+_xlfn.XLOOKUP(BA5955,A:A,N:N)</f>
        <v>0</v>
      </c>
    </row>
    <row r="5956" spans="37:56" x14ac:dyDescent="0.25">
      <c r="AK5956">
        <v>0</v>
      </c>
      <c r="AL5956" t="e">
        <f t="shared" si="1003"/>
        <v>#N/A</v>
      </c>
      <c r="AM5956" t="e">
        <f t="shared" si="1004"/>
        <v>#N/A</v>
      </c>
      <c r="AN5956" t="e">
        <f t="shared" si="1005"/>
        <v>#N/A</v>
      </c>
      <c r="AO5956" s="261" t="e">
        <f t="shared" si="1006"/>
        <v>#N/A</v>
      </c>
      <c r="AP5956" s="261" t="e">
        <f t="shared" si="1007"/>
        <v>#N/A</v>
      </c>
      <c r="AQ5956" s="261" t="e">
        <f t="shared" si="1008"/>
        <v>#N/A</v>
      </c>
      <c r="BB5956">
        <f t="shared" si="1002"/>
        <v>0</v>
      </c>
      <c r="BC5956">
        <f t="shared" si="1009"/>
        <v>0</v>
      </c>
      <c r="BD5956" s="28">
        <f t="shared" si="1010"/>
        <v>0</v>
      </c>
    </row>
    <row r="5957" spans="37:56" x14ac:dyDescent="0.25">
      <c r="AK5957">
        <v>0</v>
      </c>
      <c r="AL5957" t="e">
        <f t="shared" si="1003"/>
        <v>#N/A</v>
      </c>
      <c r="AM5957" t="e">
        <f t="shared" si="1004"/>
        <v>#N/A</v>
      </c>
      <c r="AN5957" t="e">
        <f t="shared" si="1005"/>
        <v>#N/A</v>
      </c>
      <c r="AO5957" s="261" t="e">
        <f t="shared" si="1006"/>
        <v>#N/A</v>
      </c>
      <c r="AP5957" s="261" t="e">
        <f t="shared" si="1007"/>
        <v>#N/A</v>
      </c>
      <c r="AQ5957" s="261" t="e">
        <f t="shared" si="1008"/>
        <v>#N/A</v>
      </c>
      <c r="BB5957">
        <f t="shared" si="1002"/>
        <v>0</v>
      </c>
      <c r="BC5957">
        <f t="shared" si="1009"/>
        <v>0</v>
      </c>
      <c r="BD5957" s="28">
        <f t="shared" si="1010"/>
        <v>0</v>
      </c>
    </row>
    <row r="5958" spans="37:56" x14ac:dyDescent="0.25">
      <c r="AK5958">
        <v>0</v>
      </c>
      <c r="AL5958" t="e">
        <f t="shared" si="1003"/>
        <v>#N/A</v>
      </c>
      <c r="AM5958" t="e">
        <f t="shared" si="1004"/>
        <v>#N/A</v>
      </c>
      <c r="AN5958" t="e">
        <f t="shared" si="1005"/>
        <v>#N/A</v>
      </c>
      <c r="AO5958" s="261" t="e">
        <f t="shared" si="1006"/>
        <v>#N/A</v>
      </c>
      <c r="AP5958" s="261" t="e">
        <f t="shared" si="1007"/>
        <v>#N/A</v>
      </c>
      <c r="AQ5958" s="261" t="e">
        <f t="shared" si="1008"/>
        <v>#N/A</v>
      </c>
      <c r="BB5958">
        <f t="shared" ref="BB5958:BB6021" si="1011">_xlfn.XLOOKUP(BA5958,A:A,E:E)</f>
        <v>0</v>
      </c>
      <c r="BC5958">
        <f t="shared" si="1009"/>
        <v>0</v>
      </c>
      <c r="BD5958" s="28">
        <f t="shared" si="1010"/>
        <v>0</v>
      </c>
    </row>
    <row r="5959" spans="37:56" x14ac:dyDescent="0.25">
      <c r="AK5959">
        <v>0</v>
      </c>
      <c r="AL5959" t="e">
        <f t="shared" si="1003"/>
        <v>#N/A</v>
      </c>
      <c r="AM5959" t="e">
        <f t="shared" si="1004"/>
        <v>#N/A</v>
      </c>
      <c r="AN5959" t="e">
        <f t="shared" si="1005"/>
        <v>#N/A</v>
      </c>
      <c r="AO5959" s="261" t="e">
        <f t="shared" si="1006"/>
        <v>#N/A</v>
      </c>
      <c r="AP5959" s="261" t="e">
        <f t="shared" si="1007"/>
        <v>#N/A</v>
      </c>
      <c r="AQ5959" s="261" t="e">
        <f t="shared" si="1008"/>
        <v>#N/A</v>
      </c>
      <c r="BB5959">
        <f t="shared" si="1011"/>
        <v>0</v>
      </c>
      <c r="BC5959">
        <f t="shared" si="1009"/>
        <v>0</v>
      </c>
      <c r="BD5959" s="28">
        <f t="shared" si="1010"/>
        <v>0</v>
      </c>
    </row>
    <row r="5960" spans="37:56" x14ac:dyDescent="0.25">
      <c r="AK5960">
        <v>0</v>
      </c>
      <c r="AL5960" t="e">
        <f t="shared" si="1003"/>
        <v>#N/A</v>
      </c>
      <c r="AM5960" t="e">
        <f t="shared" si="1004"/>
        <v>#N/A</v>
      </c>
      <c r="AN5960" t="e">
        <f t="shared" si="1005"/>
        <v>#N/A</v>
      </c>
      <c r="AO5960" s="261" t="e">
        <f t="shared" si="1006"/>
        <v>#N/A</v>
      </c>
      <c r="AP5960" s="261" t="e">
        <f t="shared" si="1007"/>
        <v>#N/A</v>
      </c>
      <c r="AQ5960" s="261" t="e">
        <f t="shared" si="1008"/>
        <v>#N/A</v>
      </c>
      <c r="BB5960">
        <f t="shared" si="1011"/>
        <v>0</v>
      </c>
      <c r="BC5960">
        <f t="shared" si="1009"/>
        <v>0</v>
      </c>
      <c r="BD5960" s="28">
        <f t="shared" si="1010"/>
        <v>0</v>
      </c>
    </row>
    <row r="5961" spans="37:56" x14ac:dyDescent="0.25">
      <c r="AK5961">
        <v>0</v>
      </c>
      <c r="AL5961" t="e">
        <f t="shared" si="1003"/>
        <v>#N/A</v>
      </c>
      <c r="AM5961" t="e">
        <f t="shared" si="1004"/>
        <v>#N/A</v>
      </c>
      <c r="AN5961" t="e">
        <f t="shared" si="1005"/>
        <v>#N/A</v>
      </c>
      <c r="AO5961" s="261" t="e">
        <f t="shared" si="1006"/>
        <v>#N/A</v>
      </c>
      <c r="AP5961" s="261" t="e">
        <f t="shared" si="1007"/>
        <v>#N/A</v>
      </c>
      <c r="AQ5961" s="261" t="e">
        <f t="shared" si="1008"/>
        <v>#N/A</v>
      </c>
      <c r="BB5961">
        <f t="shared" si="1011"/>
        <v>0</v>
      </c>
      <c r="BC5961">
        <f t="shared" si="1009"/>
        <v>0</v>
      </c>
      <c r="BD5961" s="28">
        <f t="shared" si="1010"/>
        <v>0</v>
      </c>
    </row>
    <row r="5962" spans="37:56" x14ac:dyDescent="0.25">
      <c r="AK5962">
        <v>0</v>
      </c>
      <c r="AL5962" t="e">
        <f t="shared" si="1003"/>
        <v>#N/A</v>
      </c>
      <c r="AM5962" t="e">
        <f t="shared" si="1004"/>
        <v>#N/A</v>
      </c>
      <c r="AN5962" t="e">
        <f t="shared" si="1005"/>
        <v>#N/A</v>
      </c>
      <c r="AO5962" s="261" t="e">
        <f t="shared" si="1006"/>
        <v>#N/A</v>
      </c>
      <c r="AP5962" s="261" t="e">
        <f t="shared" si="1007"/>
        <v>#N/A</v>
      </c>
      <c r="AQ5962" s="261" t="e">
        <f t="shared" si="1008"/>
        <v>#N/A</v>
      </c>
      <c r="BB5962">
        <f t="shared" si="1011"/>
        <v>0</v>
      </c>
      <c r="BC5962">
        <f t="shared" si="1009"/>
        <v>0</v>
      </c>
      <c r="BD5962" s="28">
        <f t="shared" si="1010"/>
        <v>0</v>
      </c>
    </row>
    <row r="5963" spans="37:56" x14ac:dyDescent="0.25">
      <c r="AK5963">
        <v>0</v>
      </c>
      <c r="AL5963" t="e">
        <f t="shared" si="1003"/>
        <v>#N/A</v>
      </c>
      <c r="AM5963" t="e">
        <f t="shared" si="1004"/>
        <v>#N/A</v>
      </c>
      <c r="AN5963" t="e">
        <f t="shared" si="1005"/>
        <v>#N/A</v>
      </c>
      <c r="AO5963" s="261" t="e">
        <f t="shared" si="1006"/>
        <v>#N/A</v>
      </c>
      <c r="AP5963" s="261" t="e">
        <f t="shared" si="1007"/>
        <v>#N/A</v>
      </c>
      <c r="AQ5963" s="261" t="e">
        <f t="shared" si="1008"/>
        <v>#N/A</v>
      </c>
      <c r="BB5963">
        <f t="shared" si="1011"/>
        <v>0</v>
      </c>
      <c r="BC5963">
        <f t="shared" si="1009"/>
        <v>0</v>
      </c>
      <c r="BD5963" s="28">
        <f t="shared" si="1010"/>
        <v>0</v>
      </c>
    </row>
    <row r="5964" spans="37:56" x14ac:dyDescent="0.25">
      <c r="AK5964">
        <v>0</v>
      </c>
      <c r="AL5964" t="e">
        <f t="shared" si="1003"/>
        <v>#N/A</v>
      </c>
      <c r="AM5964" t="e">
        <f t="shared" si="1004"/>
        <v>#N/A</v>
      </c>
      <c r="AN5964" t="e">
        <f t="shared" si="1005"/>
        <v>#N/A</v>
      </c>
      <c r="AO5964" s="261" t="e">
        <f t="shared" si="1006"/>
        <v>#N/A</v>
      </c>
      <c r="AP5964" s="261" t="e">
        <f t="shared" si="1007"/>
        <v>#N/A</v>
      </c>
      <c r="AQ5964" s="261" t="e">
        <f t="shared" si="1008"/>
        <v>#N/A</v>
      </c>
      <c r="BB5964">
        <f t="shared" si="1011"/>
        <v>0</v>
      </c>
      <c r="BC5964">
        <f t="shared" si="1009"/>
        <v>0</v>
      </c>
      <c r="BD5964" s="28">
        <f t="shared" si="1010"/>
        <v>0</v>
      </c>
    </row>
    <row r="5965" spans="37:56" x14ac:dyDescent="0.25">
      <c r="AK5965">
        <v>0</v>
      </c>
      <c r="AL5965" t="e">
        <f t="shared" si="1003"/>
        <v>#N/A</v>
      </c>
      <c r="AM5965" t="e">
        <f t="shared" si="1004"/>
        <v>#N/A</v>
      </c>
      <c r="AN5965" t="e">
        <f t="shared" si="1005"/>
        <v>#N/A</v>
      </c>
      <c r="AO5965" s="261" t="e">
        <f t="shared" si="1006"/>
        <v>#N/A</v>
      </c>
      <c r="AP5965" s="261" t="e">
        <f t="shared" si="1007"/>
        <v>#N/A</v>
      </c>
      <c r="AQ5965" s="261" t="e">
        <f t="shared" si="1008"/>
        <v>#N/A</v>
      </c>
      <c r="BB5965">
        <f t="shared" si="1011"/>
        <v>0</v>
      </c>
      <c r="BC5965">
        <f t="shared" si="1009"/>
        <v>0</v>
      </c>
      <c r="BD5965" s="28">
        <f t="shared" si="1010"/>
        <v>0</v>
      </c>
    </row>
    <row r="5966" spans="37:56" x14ac:dyDescent="0.25">
      <c r="AK5966">
        <v>0</v>
      </c>
      <c r="AL5966" t="e">
        <f t="shared" si="1003"/>
        <v>#N/A</v>
      </c>
      <c r="AM5966" t="e">
        <f t="shared" si="1004"/>
        <v>#N/A</v>
      </c>
      <c r="AN5966" t="e">
        <f t="shared" si="1005"/>
        <v>#N/A</v>
      </c>
      <c r="AO5966" s="261" t="e">
        <f t="shared" si="1006"/>
        <v>#N/A</v>
      </c>
      <c r="AP5966" s="261" t="e">
        <f t="shared" si="1007"/>
        <v>#N/A</v>
      </c>
      <c r="AQ5966" s="261" t="e">
        <f t="shared" si="1008"/>
        <v>#N/A</v>
      </c>
      <c r="BB5966">
        <f t="shared" si="1011"/>
        <v>0</v>
      </c>
      <c r="BC5966">
        <f t="shared" si="1009"/>
        <v>0</v>
      </c>
      <c r="BD5966" s="28">
        <f t="shared" si="1010"/>
        <v>0</v>
      </c>
    </row>
    <row r="5967" spans="37:56" x14ac:dyDescent="0.25">
      <c r="AK5967">
        <v>0</v>
      </c>
      <c r="AL5967" t="e">
        <f t="shared" si="1003"/>
        <v>#N/A</v>
      </c>
      <c r="AM5967" t="e">
        <f t="shared" si="1004"/>
        <v>#N/A</v>
      </c>
      <c r="AN5967" t="e">
        <f t="shared" si="1005"/>
        <v>#N/A</v>
      </c>
      <c r="AO5967" s="261" t="e">
        <f t="shared" si="1006"/>
        <v>#N/A</v>
      </c>
      <c r="AP5967" s="261" t="e">
        <f t="shared" si="1007"/>
        <v>#N/A</v>
      </c>
      <c r="AQ5967" s="261" t="e">
        <f t="shared" si="1008"/>
        <v>#N/A</v>
      </c>
      <c r="BB5967">
        <f t="shared" si="1011"/>
        <v>0</v>
      </c>
      <c r="BC5967">
        <f t="shared" si="1009"/>
        <v>0</v>
      </c>
      <c r="BD5967" s="28">
        <f t="shared" si="1010"/>
        <v>0</v>
      </c>
    </row>
    <row r="5968" spans="37:56" x14ac:dyDescent="0.25">
      <c r="AK5968">
        <v>0</v>
      </c>
      <c r="AL5968" t="e">
        <f t="shared" si="1003"/>
        <v>#N/A</v>
      </c>
      <c r="AM5968" t="e">
        <f t="shared" si="1004"/>
        <v>#N/A</v>
      </c>
      <c r="AN5968" t="e">
        <f t="shared" si="1005"/>
        <v>#N/A</v>
      </c>
      <c r="AO5968" s="261" t="e">
        <f t="shared" si="1006"/>
        <v>#N/A</v>
      </c>
      <c r="AP5968" s="261" t="e">
        <f t="shared" si="1007"/>
        <v>#N/A</v>
      </c>
      <c r="AQ5968" s="261" t="e">
        <f t="shared" si="1008"/>
        <v>#N/A</v>
      </c>
      <c r="BB5968">
        <f t="shared" si="1011"/>
        <v>0</v>
      </c>
      <c r="BC5968">
        <f t="shared" si="1009"/>
        <v>0</v>
      </c>
      <c r="BD5968" s="28">
        <f t="shared" si="1010"/>
        <v>0</v>
      </c>
    </row>
    <row r="5969" spans="37:56" x14ac:dyDescent="0.25">
      <c r="AK5969">
        <v>0</v>
      </c>
      <c r="AL5969" t="e">
        <f t="shared" si="1003"/>
        <v>#N/A</v>
      </c>
      <c r="AM5969" t="e">
        <f t="shared" si="1004"/>
        <v>#N/A</v>
      </c>
      <c r="AN5969" t="e">
        <f t="shared" si="1005"/>
        <v>#N/A</v>
      </c>
      <c r="AO5969" s="261" t="e">
        <f t="shared" si="1006"/>
        <v>#N/A</v>
      </c>
      <c r="AP5969" s="261" t="e">
        <f t="shared" si="1007"/>
        <v>#N/A</v>
      </c>
      <c r="AQ5969" s="261" t="e">
        <f t="shared" si="1008"/>
        <v>#N/A</v>
      </c>
      <c r="BB5969">
        <f t="shared" si="1011"/>
        <v>0</v>
      </c>
      <c r="BC5969">
        <f t="shared" si="1009"/>
        <v>0</v>
      </c>
      <c r="BD5969" s="28">
        <f t="shared" si="1010"/>
        <v>0</v>
      </c>
    </row>
    <row r="5970" spans="37:56" x14ac:dyDescent="0.25">
      <c r="AK5970">
        <v>0</v>
      </c>
      <c r="AL5970" t="e">
        <f t="shared" si="1003"/>
        <v>#N/A</v>
      </c>
      <c r="AM5970" t="e">
        <f t="shared" si="1004"/>
        <v>#N/A</v>
      </c>
      <c r="AN5970" t="e">
        <f t="shared" si="1005"/>
        <v>#N/A</v>
      </c>
      <c r="AO5970" s="261" t="e">
        <f t="shared" si="1006"/>
        <v>#N/A</v>
      </c>
      <c r="AP5970" s="261" t="e">
        <f t="shared" si="1007"/>
        <v>#N/A</v>
      </c>
      <c r="AQ5970" s="261" t="e">
        <f t="shared" si="1008"/>
        <v>#N/A</v>
      </c>
      <c r="BB5970">
        <f t="shared" si="1011"/>
        <v>0</v>
      </c>
      <c r="BC5970">
        <f t="shared" si="1009"/>
        <v>0</v>
      </c>
      <c r="BD5970" s="28">
        <f t="shared" si="1010"/>
        <v>0</v>
      </c>
    </row>
    <row r="5971" spans="37:56" x14ac:dyDescent="0.25">
      <c r="AK5971">
        <v>0</v>
      </c>
      <c r="AL5971" t="e">
        <f t="shared" si="1003"/>
        <v>#N/A</v>
      </c>
      <c r="AM5971" t="e">
        <f t="shared" si="1004"/>
        <v>#N/A</v>
      </c>
      <c r="AN5971" t="e">
        <f t="shared" si="1005"/>
        <v>#N/A</v>
      </c>
      <c r="AO5971" s="261" t="e">
        <f t="shared" si="1006"/>
        <v>#N/A</v>
      </c>
      <c r="AP5971" s="261" t="e">
        <f t="shared" si="1007"/>
        <v>#N/A</v>
      </c>
      <c r="AQ5971" s="261" t="e">
        <f t="shared" si="1008"/>
        <v>#N/A</v>
      </c>
      <c r="BB5971">
        <f t="shared" si="1011"/>
        <v>0</v>
      </c>
      <c r="BC5971">
        <f t="shared" si="1009"/>
        <v>0</v>
      </c>
      <c r="BD5971" s="28">
        <f t="shared" si="1010"/>
        <v>0</v>
      </c>
    </row>
    <row r="5972" spans="37:56" x14ac:dyDescent="0.25">
      <c r="AK5972">
        <v>0</v>
      </c>
      <c r="AL5972" t="e">
        <f t="shared" si="1003"/>
        <v>#N/A</v>
      </c>
      <c r="AM5972" t="e">
        <f t="shared" si="1004"/>
        <v>#N/A</v>
      </c>
      <c r="AN5972" t="e">
        <f t="shared" si="1005"/>
        <v>#N/A</v>
      </c>
      <c r="AO5972" s="261" t="e">
        <f t="shared" si="1006"/>
        <v>#N/A</v>
      </c>
      <c r="AP5972" s="261" t="e">
        <f t="shared" si="1007"/>
        <v>#N/A</v>
      </c>
      <c r="AQ5972" s="261" t="e">
        <f t="shared" si="1008"/>
        <v>#N/A</v>
      </c>
      <c r="BB5972">
        <f t="shared" si="1011"/>
        <v>0</v>
      </c>
      <c r="BC5972">
        <f t="shared" si="1009"/>
        <v>0</v>
      </c>
      <c r="BD5972" s="28">
        <f t="shared" si="1010"/>
        <v>0</v>
      </c>
    </row>
    <row r="5973" spans="37:56" x14ac:dyDescent="0.25">
      <c r="AK5973">
        <v>0</v>
      </c>
      <c r="AL5973" t="e">
        <f t="shared" si="1003"/>
        <v>#N/A</v>
      </c>
      <c r="AM5973" t="e">
        <f t="shared" si="1004"/>
        <v>#N/A</v>
      </c>
      <c r="AN5973" t="e">
        <f t="shared" si="1005"/>
        <v>#N/A</v>
      </c>
      <c r="AO5973" s="261" t="e">
        <f t="shared" si="1006"/>
        <v>#N/A</v>
      </c>
      <c r="AP5973" s="261" t="e">
        <f t="shared" si="1007"/>
        <v>#N/A</v>
      </c>
      <c r="AQ5973" s="261" t="e">
        <f t="shared" si="1008"/>
        <v>#N/A</v>
      </c>
      <c r="BB5973">
        <f t="shared" si="1011"/>
        <v>0</v>
      </c>
      <c r="BC5973">
        <f t="shared" si="1009"/>
        <v>0</v>
      </c>
      <c r="BD5973" s="28">
        <f t="shared" si="1010"/>
        <v>0</v>
      </c>
    </row>
    <row r="5974" spans="37:56" x14ac:dyDescent="0.25">
      <c r="AK5974">
        <v>0</v>
      </c>
      <c r="AL5974" t="e">
        <f t="shared" si="1003"/>
        <v>#N/A</v>
      </c>
      <c r="AM5974" t="e">
        <f t="shared" si="1004"/>
        <v>#N/A</v>
      </c>
      <c r="AN5974" t="e">
        <f t="shared" si="1005"/>
        <v>#N/A</v>
      </c>
      <c r="AO5974" s="261" t="e">
        <f t="shared" si="1006"/>
        <v>#N/A</v>
      </c>
      <c r="AP5974" s="261" t="e">
        <f t="shared" si="1007"/>
        <v>#N/A</v>
      </c>
      <c r="AQ5974" s="261" t="e">
        <f t="shared" si="1008"/>
        <v>#N/A</v>
      </c>
      <c r="BB5974">
        <f t="shared" si="1011"/>
        <v>0</v>
      </c>
      <c r="BC5974">
        <f t="shared" si="1009"/>
        <v>0</v>
      </c>
      <c r="BD5974" s="28">
        <f t="shared" si="1010"/>
        <v>0</v>
      </c>
    </row>
    <row r="5975" spans="37:56" x14ac:dyDescent="0.25">
      <c r="AK5975">
        <v>0</v>
      </c>
      <c r="AL5975" t="e">
        <f t="shared" si="1003"/>
        <v>#N/A</v>
      </c>
      <c r="AM5975" t="e">
        <f t="shared" si="1004"/>
        <v>#N/A</v>
      </c>
      <c r="AN5975" t="e">
        <f t="shared" si="1005"/>
        <v>#N/A</v>
      </c>
      <c r="AO5975" s="261" t="e">
        <f t="shared" si="1006"/>
        <v>#N/A</v>
      </c>
      <c r="AP5975" s="261" t="e">
        <f t="shared" si="1007"/>
        <v>#N/A</v>
      </c>
      <c r="AQ5975" s="261" t="e">
        <f t="shared" si="1008"/>
        <v>#N/A</v>
      </c>
      <c r="BB5975">
        <f t="shared" si="1011"/>
        <v>0</v>
      </c>
      <c r="BC5975">
        <f t="shared" si="1009"/>
        <v>0</v>
      </c>
      <c r="BD5975" s="28">
        <f t="shared" si="1010"/>
        <v>0</v>
      </c>
    </row>
    <row r="5976" spans="37:56" x14ac:dyDescent="0.25">
      <c r="AK5976">
        <v>0</v>
      </c>
      <c r="AL5976" t="e">
        <f t="shared" si="1003"/>
        <v>#N/A</v>
      </c>
      <c r="AM5976" t="e">
        <f t="shared" si="1004"/>
        <v>#N/A</v>
      </c>
      <c r="AN5976" t="e">
        <f t="shared" si="1005"/>
        <v>#N/A</v>
      </c>
      <c r="AO5976" s="261" t="e">
        <f t="shared" si="1006"/>
        <v>#N/A</v>
      </c>
      <c r="AP5976" s="261" t="e">
        <f t="shared" si="1007"/>
        <v>#N/A</v>
      </c>
      <c r="AQ5976" s="261" t="e">
        <f t="shared" si="1008"/>
        <v>#N/A</v>
      </c>
      <c r="BB5976">
        <f t="shared" si="1011"/>
        <v>0</v>
      </c>
      <c r="BC5976">
        <f t="shared" si="1009"/>
        <v>0</v>
      </c>
      <c r="BD5976" s="28">
        <f t="shared" si="1010"/>
        <v>0</v>
      </c>
    </row>
    <row r="5977" spans="37:56" x14ac:dyDescent="0.25">
      <c r="AK5977">
        <v>0</v>
      </c>
      <c r="AL5977" t="e">
        <f t="shared" si="1003"/>
        <v>#N/A</v>
      </c>
      <c r="AM5977" t="e">
        <f t="shared" si="1004"/>
        <v>#N/A</v>
      </c>
      <c r="AN5977" t="e">
        <f t="shared" si="1005"/>
        <v>#N/A</v>
      </c>
      <c r="AO5977" s="261" t="e">
        <f t="shared" si="1006"/>
        <v>#N/A</v>
      </c>
      <c r="AP5977" s="261" t="e">
        <f t="shared" si="1007"/>
        <v>#N/A</v>
      </c>
      <c r="AQ5977" s="261" t="e">
        <f t="shared" si="1008"/>
        <v>#N/A</v>
      </c>
      <c r="BB5977">
        <f t="shared" si="1011"/>
        <v>0</v>
      </c>
      <c r="BC5977">
        <f t="shared" si="1009"/>
        <v>0</v>
      </c>
      <c r="BD5977" s="28">
        <f t="shared" si="1010"/>
        <v>0</v>
      </c>
    </row>
    <row r="5978" spans="37:56" x14ac:dyDescent="0.25">
      <c r="AK5978">
        <v>0</v>
      </c>
      <c r="AL5978" t="e">
        <f t="shared" si="1003"/>
        <v>#N/A</v>
      </c>
      <c r="AM5978" t="e">
        <f t="shared" si="1004"/>
        <v>#N/A</v>
      </c>
      <c r="AN5978" t="e">
        <f t="shared" si="1005"/>
        <v>#N/A</v>
      </c>
      <c r="AO5978" s="261" t="e">
        <f t="shared" si="1006"/>
        <v>#N/A</v>
      </c>
      <c r="AP5978" s="261" t="e">
        <f t="shared" si="1007"/>
        <v>#N/A</v>
      </c>
      <c r="AQ5978" s="261" t="e">
        <f t="shared" si="1008"/>
        <v>#N/A</v>
      </c>
      <c r="BB5978">
        <f t="shared" si="1011"/>
        <v>0</v>
      </c>
      <c r="BC5978">
        <f t="shared" si="1009"/>
        <v>0</v>
      </c>
      <c r="BD5978" s="28">
        <f t="shared" si="1010"/>
        <v>0</v>
      </c>
    </row>
    <row r="5979" spans="37:56" x14ac:dyDescent="0.25">
      <c r="AK5979">
        <v>0</v>
      </c>
      <c r="AL5979" t="e">
        <f t="shared" si="1003"/>
        <v>#N/A</v>
      </c>
      <c r="AM5979" t="e">
        <f t="shared" si="1004"/>
        <v>#N/A</v>
      </c>
      <c r="AN5979" t="e">
        <f t="shared" si="1005"/>
        <v>#N/A</v>
      </c>
      <c r="AO5979" s="261" t="e">
        <f t="shared" si="1006"/>
        <v>#N/A</v>
      </c>
      <c r="AP5979" s="261" t="e">
        <f t="shared" si="1007"/>
        <v>#N/A</v>
      </c>
      <c r="AQ5979" s="261" t="e">
        <f t="shared" si="1008"/>
        <v>#N/A</v>
      </c>
      <c r="BB5979">
        <f t="shared" si="1011"/>
        <v>0</v>
      </c>
      <c r="BC5979">
        <f t="shared" si="1009"/>
        <v>0</v>
      </c>
      <c r="BD5979" s="28">
        <f t="shared" si="1010"/>
        <v>0</v>
      </c>
    </row>
    <row r="5980" spans="37:56" x14ac:dyDescent="0.25">
      <c r="AK5980">
        <v>0</v>
      </c>
      <c r="AL5980" t="e">
        <f t="shared" si="1003"/>
        <v>#N/A</v>
      </c>
      <c r="AM5980" t="e">
        <f t="shared" si="1004"/>
        <v>#N/A</v>
      </c>
      <c r="AN5980" t="e">
        <f t="shared" si="1005"/>
        <v>#N/A</v>
      </c>
      <c r="AO5980" s="261" t="e">
        <f t="shared" si="1006"/>
        <v>#N/A</v>
      </c>
      <c r="AP5980" s="261" t="e">
        <f t="shared" si="1007"/>
        <v>#N/A</v>
      </c>
      <c r="AQ5980" s="261" t="e">
        <f t="shared" si="1008"/>
        <v>#N/A</v>
      </c>
      <c r="BB5980">
        <f t="shared" si="1011"/>
        <v>0</v>
      </c>
      <c r="BC5980">
        <f t="shared" si="1009"/>
        <v>0</v>
      </c>
      <c r="BD5980" s="28">
        <f t="shared" si="1010"/>
        <v>0</v>
      </c>
    </row>
    <row r="5981" spans="37:56" x14ac:dyDescent="0.25">
      <c r="AK5981">
        <v>0</v>
      </c>
      <c r="AL5981" t="e">
        <f t="shared" si="1003"/>
        <v>#N/A</v>
      </c>
      <c r="AM5981" t="e">
        <f t="shared" si="1004"/>
        <v>#N/A</v>
      </c>
      <c r="AN5981" t="e">
        <f t="shared" si="1005"/>
        <v>#N/A</v>
      </c>
      <c r="AO5981" s="261" t="e">
        <f t="shared" si="1006"/>
        <v>#N/A</v>
      </c>
      <c r="AP5981" s="261" t="e">
        <f t="shared" si="1007"/>
        <v>#N/A</v>
      </c>
      <c r="AQ5981" s="261" t="e">
        <f t="shared" si="1008"/>
        <v>#N/A</v>
      </c>
      <c r="BB5981">
        <f t="shared" si="1011"/>
        <v>0</v>
      </c>
      <c r="BC5981">
        <f t="shared" si="1009"/>
        <v>0</v>
      </c>
      <c r="BD5981" s="28">
        <f t="shared" si="1010"/>
        <v>0</v>
      </c>
    </row>
    <row r="5982" spans="37:56" x14ac:dyDescent="0.25">
      <c r="AK5982">
        <v>0</v>
      </c>
      <c r="AL5982" t="e">
        <f t="shared" si="1003"/>
        <v>#N/A</v>
      </c>
      <c r="AM5982" t="e">
        <f t="shared" si="1004"/>
        <v>#N/A</v>
      </c>
      <c r="AN5982" t="e">
        <f t="shared" si="1005"/>
        <v>#N/A</v>
      </c>
      <c r="AO5982" s="261" t="e">
        <f t="shared" si="1006"/>
        <v>#N/A</v>
      </c>
      <c r="AP5982" s="261" t="e">
        <f t="shared" si="1007"/>
        <v>#N/A</v>
      </c>
      <c r="AQ5982" s="261" t="e">
        <f t="shared" si="1008"/>
        <v>#N/A</v>
      </c>
      <c r="BB5982">
        <f t="shared" si="1011"/>
        <v>0</v>
      </c>
      <c r="BC5982">
        <f t="shared" si="1009"/>
        <v>0</v>
      </c>
      <c r="BD5982" s="28">
        <f t="shared" si="1010"/>
        <v>0</v>
      </c>
    </row>
    <row r="5983" spans="37:56" x14ac:dyDescent="0.25">
      <c r="AK5983">
        <v>0</v>
      </c>
      <c r="AL5983" t="e">
        <f t="shared" si="1003"/>
        <v>#N/A</v>
      </c>
      <c r="AM5983" t="e">
        <f t="shared" si="1004"/>
        <v>#N/A</v>
      </c>
      <c r="AN5983" t="e">
        <f t="shared" si="1005"/>
        <v>#N/A</v>
      </c>
      <c r="AO5983" s="261" t="e">
        <f t="shared" si="1006"/>
        <v>#N/A</v>
      </c>
      <c r="AP5983" s="261" t="e">
        <f t="shared" si="1007"/>
        <v>#N/A</v>
      </c>
      <c r="AQ5983" s="261" t="e">
        <f t="shared" si="1008"/>
        <v>#N/A</v>
      </c>
      <c r="BB5983">
        <f t="shared" si="1011"/>
        <v>0</v>
      </c>
      <c r="BC5983">
        <f t="shared" si="1009"/>
        <v>0</v>
      </c>
      <c r="BD5983" s="28">
        <f t="shared" si="1010"/>
        <v>0</v>
      </c>
    </row>
    <row r="5984" spans="37:56" x14ac:dyDescent="0.25">
      <c r="AK5984">
        <v>0</v>
      </c>
      <c r="AL5984" t="e">
        <f t="shared" si="1003"/>
        <v>#N/A</v>
      </c>
      <c r="AM5984" t="e">
        <f t="shared" si="1004"/>
        <v>#N/A</v>
      </c>
      <c r="AN5984" t="e">
        <f t="shared" si="1005"/>
        <v>#N/A</v>
      </c>
      <c r="AO5984" s="261" t="e">
        <f t="shared" si="1006"/>
        <v>#N/A</v>
      </c>
      <c r="AP5984" s="261" t="e">
        <f t="shared" si="1007"/>
        <v>#N/A</v>
      </c>
      <c r="AQ5984" s="261" t="e">
        <f t="shared" si="1008"/>
        <v>#N/A</v>
      </c>
      <c r="BB5984">
        <f t="shared" si="1011"/>
        <v>0</v>
      </c>
      <c r="BC5984">
        <f t="shared" si="1009"/>
        <v>0</v>
      </c>
      <c r="BD5984" s="28">
        <f t="shared" si="1010"/>
        <v>0</v>
      </c>
    </row>
    <row r="5985" spans="37:56" x14ac:dyDescent="0.25">
      <c r="AK5985">
        <v>0</v>
      </c>
      <c r="AL5985" t="e">
        <f t="shared" si="1003"/>
        <v>#N/A</v>
      </c>
      <c r="AM5985" t="e">
        <f t="shared" si="1004"/>
        <v>#N/A</v>
      </c>
      <c r="AN5985" t="e">
        <f t="shared" si="1005"/>
        <v>#N/A</v>
      </c>
      <c r="AO5985" s="261" t="e">
        <f t="shared" si="1006"/>
        <v>#N/A</v>
      </c>
      <c r="AP5985" s="261" t="e">
        <f t="shared" si="1007"/>
        <v>#N/A</v>
      </c>
      <c r="AQ5985" s="261" t="e">
        <f t="shared" si="1008"/>
        <v>#N/A</v>
      </c>
      <c r="BB5985">
        <f t="shared" si="1011"/>
        <v>0</v>
      </c>
      <c r="BC5985">
        <f t="shared" si="1009"/>
        <v>0</v>
      </c>
      <c r="BD5985" s="28">
        <f t="shared" si="1010"/>
        <v>0</v>
      </c>
    </row>
    <row r="5986" spans="37:56" x14ac:dyDescent="0.25">
      <c r="AK5986">
        <v>0</v>
      </c>
      <c r="AL5986" t="e">
        <f t="shared" si="1003"/>
        <v>#N/A</v>
      </c>
      <c r="AM5986" t="e">
        <f t="shared" si="1004"/>
        <v>#N/A</v>
      </c>
      <c r="AN5986" t="e">
        <f t="shared" si="1005"/>
        <v>#N/A</v>
      </c>
      <c r="AO5986" s="261" t="e">
        <f t="shared" si="1006"/>
        <v>#N/A</v>
      </c>
      <c r="AP5986" s="261" t="e">
        <f t="shared" si="1007"/>
        <v>#N/A</v>
      </c>
      <c r="AQ5986" s="261" t="e">
        <f t="shared" si="1008"/>
        <v>#N/A</v>
      </c>
      <c r="BB5986">
        <f t="shared" si="1011"/>
        <v>0</v>
      </c>
      <c r="BC5986">
        <f t="shared" si="1009"/>
        <v>0</v>
      </c>
      <c r="BD5986" s="28">
        <f t="shared" si="1010"/>
        <v>0</v>
      </c>
    </row>
    <row r="5987" spans="37:56" x14ac:dyDescent="0.25">
      <c r="AK5987">
        <v>0</v>
      </c>
      <c r="AL5987" t="e">
        <f t="shared" si="1003"/>
        <v>#N/A</v>
      </c>
      <c r="AM5987" t="e">
        <f t="shared" si="1004"/>
        <v>#N/A</v>
      </c>
      <c r="AN5987" t="e">
        <f t="shared" si="1005"/>
        <v>#N/A</v>
      </c>
      <c r="AO5987" s="261" t="e">
        <f t="shared" si="1006"/>
        <v>#N/A</v>
      </c>
      <c r="AP5987" s="261" t="e">
        <f t="shared" si="1007"/>
        <v>#N/A</v>
      </c>
      <c r="AQ5987" s="261" t="e">
        <f t="shared" si="1008"/>
        <v>#N/A</v>
      </c>
      <c r="BB5987">
        <f t="shared" si="1011"/>
        <v>0</v>
      </c>
      <c r="BC5987">
        <f t="shared" si="1009"/>
        <v>0</v>
      </c>
      <c r="BD5987" s="28">
        <f t="shared" si="1010"/>
        <v>0</v>
      </c>
    </row>
    <row r="5988" spans="37:56" x14ac:dyDescent="0.25">
      <c r="AK5988">
        <v>0</v>
      </c>
      <c r="AL5988" t="e">
        <f t="shared" si="1003"/>
        <v>#N/A</v>
      </c>
      <c r="AM5988" t="e">
        <f t="shared" si="1004"/>
        <v>#N/A</v>
      </c>
      <c r="AN5988" t="e">
        <f t="shared" si="1005"/>
        <v>#N/A</v>
      </c>
      <c r="AO5988" s="261" t="e">
        <f t="shared" si="1006"/>
        <v>#N/A</v>
      </c>
      <c r="AP5988" s="261" t="e">
        <f t="shared" si="1007"/>
        <v>#N/A</v>
      </c>
      <c r="AQ5988" s="261" t="e">
        <f t="shared" si="1008"/>
        <v>#N/A</v>
      </c>
      <c r="BB5988">
        <f t="shared" si="1011"/>
        <v>0</v>
      </c>
      <c r="BC5988">
        <f t="shared" si="1009"/>
        <v>0</v>
      </c>
      <c r="BD5988" s="28">
        <f t="shared" si="1010"/>
        <v>0</v>
      </c>
    </row>
    <row r="5989" spans="37:56" x14ac:dyDescent="0.25">
      <c r="AK5989">
        <v>0</v>
      </c>
      <c r="AL5989" t="e">
        <f t="shared" si="1003"/>
        <v>#N/A</v>
      </c>
      <c r="AM5989" t="e">
        <f t="shared" si="1004"/>
        <v>#N/A</v>
      </c>
      <c r="AN5989" t="e">
        <f t="shared" si="1005"/>
        <v>#N/A</v>
      </c>
      <c r="AO5989" s="261" t="e">
        <f t="shared" si="1006"/>
        <v>#N/A</v>
      </c>
      <c r="AP5989" s="261" t="e">
        <f t="shared" si="1007"/>
        <v>#N/A</v>
      </c>
      <c r="AQ5989" s="261" t="e">
        <f t="shared" si="1008"/>
        <v>#N/A</v>
      </c>
      <c r="BB5989">
        <f t="shared" si="1011"/>
        <v>0</v>
      </c>
      <c r="BC5989">
        <f t="shared" si="1009"/>
        <v>0</v>
      </c>
      <c r="BD5989" s="28">
        <f t="shared" si="1010"/>
        <v>0</v>
      </c>
    </row>
    <row r="5990" spans="37:56" x14ac:dyDescent="0.25">
      <c r="AK5990">
        <v>0</v>
      </c>
      <c r="AL5990" t="e">
        <f t="shared" si="1003"/>
        <v>#N/A</v>
      </c>
      <c r="AM5990" t="e">
        <f t="shared" si="1004"/>
        <v>#N/A</v>
      </c>
      <c r="AN5990" t="e">
        <f t="shared" si="1005"/>
        <v>#N/A</v>
      </c>
      <c r="AO5990" s="261" t="e">
        <f t="shared" si="1006"/>
        <v>#N/A</v>
      </c>
      <c r="AP5990" s="261" t="e">
        <f t="shared" si="1007"/>
        <v>#N/A</v>
      </c>
      <c r="AQ5990" s="261" t="e">
        <f t="shared" si="1008"/>
        <v>#N/A</v>
      </c>
      <c r="BB5990">
        <f t="shared" si="1011"/>
        <v>0</v>
      </c>
      <c r="BC5990">
        <f t="shared" si="1009"/>
        <v>0</v>
      </c>
      <c r="BD5990" s="28">
        <f t="shared" si="1010"/>
        <v>0</v>
      </c>
    </row>
    <row r="5991" spans="37:56" x14ac:dyDescent="0.25">
      <c r="AK5991">
        <v>0</v>
      </c>
      <c r="AL5991" t="e">
        <f t="shared" si="1003"/>
        <v>#N/A</v>
      </c>
      <c r="AM5991" t="e">
        <f t="shared" si="1004"/>
        <v>#N/A</v>
      </c>
      <c r="AN5991" t="e">
        <f t="shared" si="1005"/>
        <v>#N/A</v>
      </c>
      <c r="AO5991" s="261" t="e">
        <f t="shared" si="1006"/>
        <v>#N/A</v>
      </c>
      <c r="AP5991" s="261" t="e">
        <f t="shared" si="1007"/>
        <v>#N/A</v>
      </c>
      <c r="AQ5991" s="261" t="e">
        <f t="shared" si="1008"/>
        <v>#N/A</v>
      </c>
      <c r="BB5991">
        <f t="shared" si="1011"/>
        <v>0</v>
      </c>
      <c r="BC5991">
        <f t="shared" si="1009"/>
        <v>0</v>
      </c>
      <c r="BD5991" s="28">
        <f t="shared" si="1010"/>
        <v>0</v>
      </c>
    </row>
    <row r="5992" spans="37:56" x14ac:dyDescent="0.25">
      <c r="AK5992">
        <v>0</v>
      </c>
      <c r="AL5992" t="e">
        <f t="shared" si="1003"/>
        <v>#N/A</v>
      </c>
      <c r="AM5992" t="e">
        <f t="shared" si="1004"/>
        <v>#N/A</v>
      </c>
      <c r="AN5992" t="e">
        <f t="shared" si="1005"/>
        <v>#N/A</v>
      </c>
      <c r="AO5992" s="261" t="e">
        <f t="shared" si="1006"/>
        <v>#N/A</v>
      </c>
      <c r="AP5992" s="261" t="e">
        <f t="shared" si="1007"/>
        <v>#N/A</v>
      </c>
      <c r="AQ5992" s="261" t="e">
        <f t="shared" si="1008"/>
        <v>#N/A</v>
      </c>
      <c r="BB5992">
        <f t="shared" si="1011"/>
        <v>0</v>
      </c>
      <c r="BC5992">
        <f t="shared" si="1009"/>
        <v>0</v>
      </c>
      <c r="BD5992" s="28">
        <f t="shared" si="1010"/>
        <v>0</v>
      </c>
    </row>
    <row r="5993" spans="37:56" x14ac:dyDescent="0.25">
      <c r="AK5993">
        <v>0</v>
      </c>
      <c r="AL5993" t="e">
        <f t="shared" si="1003"/>
        <v>#N/A</v>
      </c>
      <c r="AM5993" t="e">
        <f t="shared" si="1004"/>
        <v>#N/A</v>
      </c>
      <c r="AN5993" t="e">
        <f t="shared" si="1005"/>
        <v>#N/A</v>
      </c>
      <c r="AO5993" s="261" t="e">
        <f t="shared" si="1006"/>
        <v>#N/A</v>
      </c>
      <c r="AP5993" s="261" t="e">
        <f t="shared" si="1007"/>
        <v>#N/A</v>
      </c>
      <c r="AQ5993" s="261" t="e">
        <f t="shared" si="1008"/>
        <v>#N/A</v>
      </c>
      <c r="BB5993">
        <f t="shared" si="1011"/>
        <v>0</v>
      </c>
      <c r="BC5993">
        <f t="shared" si="1009"/>
        <v>0</v>
      </c>
      <c r="BD5993" s="28">
        <f t="shared" si="1010"/>
        <v>0</v>
      </c>
    </row>
    <row r="5994" spans="37:56" x14ac:dyDescent="0.25">
      <c r="AK5994">
        <v>0</v>
      </c>
      <c r="AL5994" t="e">
        <f t="shared" si="1003"/>
        <v>#N/A</v>
      </c>
      <c r="AM5994" t="e">
        <f t="shared" si="1004"/>
        <v>#N/A</v>
      </c>
      <c r="AN5994" t="e">
        <f t="shared" si="1005"/>
        <v>#N/A</v>
      </c>
      <c r="AO5994" s="261" t="e">
        <f t="shared" si="1006"/>
        <v>#N/A</v>
      </c>
      <c r="AP5994" s="261" t="e">
        <f t="shared" si="1007"/>
        <v>#N/A</v>
      </c>
      <c r="AQ5994" s="261" t="e">
        <f t="shared" si="1008"/>
        <v>#N/A</v>
      </c>
      <c r="BB5994">
        <f t="shared" si="1011"/>
        <v>0</v>
      </c>
      <c r="BC5994">
        <f t="shared" si="1009"/>
        <v>0</v>
      </c>
      <c r="BD5994" s="28">
        <f t="shared" si="1010"/>
        <v>0</v>
      </c>
    </row>
    <row r="5995" spans="37:56" x14ac:dyDescent="0.25">
      <c r="AK5995">
        <v>0</v>
      </c>
      <c r="AL5995" t="e">
        <f t="shared" si="1003"/>
        <v>#N/A</v>
      </c>
      <c r="AM5995" t="e">
        <f t="shared" si="1004"/>
        <v>#N/A</v>
      </c>
      <c r="AN5995" t="e">
        <f t="shared" si="1005"/>
        <v>#N/A</v>
      </c>
      <c r="AO5995" s="261" t="e">
        <f t="shared" si="1006"/>
        <v>#N/A</v>
      </c>
      <c r="AP5995" s="261" t="e">
        <f t="shared" si="1007"/>
        <v>#N/A</v>
      </c>
      <c r="AQ5995" s="261" t="e">
        <f t="shared" si="1008"/>
        <v>#N/A</v>
      </c>
      <c r="BB5995">
        <f t="shared" si="1011"/>
        <v>0</v>
      </c>
      <c r="BC5995">
        <f t="shared" si="1009"/>
        <v>0</v>
      </c>
      <c r="BD5995" s="28">
        <f t="shared" si="1010"/>
        <v>0</v>
      </c>
    </row>
    <row r="5996" spans="37:56" x14ac:dyDescent="0.25">
      <c r="AK5996">
        <v>0</v>
      </c>
      <c r="AL5996" t="e">
        <f t="shared" si="1003"/>
        <v>#N/A</v>
      </c>
      <c r="AM5996" t="e">
        <f t="shared" si="1004"/>
        <v>#N/A</v>
      </c>
      <c r="AN5996" t="e">
        <f t="shared" si="1005"/>
        <v>#N/A</v>
      </c>
      <c r="AO5996" s="261" t="e">
        <f t="shared" si="1006"/>
        <v>#N/A</v>
      </c>
      <c r="AP5996" s="261" t="e">
        <f t="shared" si="1007"/>
        <v>#N/A</v>
      </c>
      <c r="AQ5996" s="261" t="e">
        <f t="shared" si="1008"/>
        <v>#N/A</v>
      </c>
      <c r="BB5996">
        <f t="shared" si="1011"/>
        <v>0</v>
      </c>
      <c r="BC5996">
        <f t="shared" si="1009"/>
        <v>0</v>
      </c>
      <c r="BD5996" s="28">
        <f t="shared" si="1010"/>
        <v>0</v>
      </c>
    </row>
    <row r="5997" spans="37:56" x14ac:dyDescent="0.25">
      <c r="AK5997">
        <v>0</v>
      </c>
      <c r="AL5997" t="e">
        <f t="shared" si="1003"/>
        <v>#N/A</v>
      </c>
      <c r="AM5997" t="e">
        <f t="shared" si="1004"/>
        <v>#N/A</v>
      </c>
      <c r="AN5997" t="e">
        <f t="shared" si="1005"/>
        <v>#N/A</v>
      </c>
      <c r="AO5997" s="261" t="e">
        <f t="shared" si="1006"/>
        <v>#N/A</v>
      </c>
      <c r="AP5997" s="261" t="e">
        <f t="shared" si="1007"/>
        <v>#N/A</v>
      </c>
      <c r="AQ5997" s="261" t="e">
        <f t="shared" si="1008"/>
        <v>#N/A</v>
      </c>
      <c r="BB5997">
        <f t="shared" si="1011"/>
        <v>0</v>
      </c>
      <c r="BC5997">
        <f t="shared" si="1009"/>
        <v>0</v>
      </c>
      <c r="BD5997" s="28">
        <f t="shared" si="1010"/>
        <v>0</v>
      </c>
    </row>
    <row r="5998" spans="37:56" x14ac:dyDescent="0.25">
      <c r="AK5998">
        <v>0</v>
      </c>
      <c r="AL5998" t="e">
        <f t="shared" si="1003"/>
        <v>#N/A</v>
      </c>
      <c r="AM5998" t="e">
        <f t="shared" si="1004"/>
        <v>#N/A</v>
      </c>
      <c r="AN5998" t="e">
        <f t="shared" si="1005"/>
        <v>#N/A</v>
      </c>
      <c r="AO5998" s="261" t="e">
        <f t="shared" si="1006"/>
        <v>#N/A</v>
      </c>
      <c r="AP5998" s="261" t="e">
        <f t="shared" si="1007"/>
        <v>#N/A</v>
      </c>
      <c r="AQ5998" s="261" t="e">
        <f t="shared" si="1008"/>
        <v>#N/A</v>
      </c>
      <c r="BB5998">
        <f t="shared" si="1011"/>
        <v>0</v>
      </c>
      <c r="BC5998">
        <f t="shared" si="1009"/>
        <v>0</v>
      </c>
      <c r="BD5998" s="28">
        <f t="shared" si="1010"/>
        <v>0</v>
      </c>
    </row>
    <row r="5999" spans="37:56" x14ac:dyDescent="0.25">
      <c r="AK5999">
        <v>0</v>
      </c>
      <c r="AL5999" t="e">
        <f t="shared" si="1003"/>
        <v>#N/A</v>
      </c>
      <c r="AM5999" t="e">
        <f t="shared" si="1004"/>
        <v>#N/A</v>
      </c>
      <c r="AN5999" t="e">
        <f t="shared" si="1005"/>
        <v>#N/A</v>
      </c>
      <c r="AO5999" s="261" t="e">
        <f t="shared" si="1006"/>
        <v>#N/A</v>
      </c>
      <c r="AP5999" s="261" t="e">
        <f t="shared" si="1007"/>
        <v>#N/A</v>
      </c>
      <c r="AQ5999" s="261" t="e">
        <f t="shared" si="1008"/>
        <v>#N/A</v>
      </c>
      <c r="BB5999">
        <f t="shared" si="1011"/>
        <v>0</v>
      </c>
      <c r="BC5999">
        <f t="shared" si="1009"/>
        <v>0</v>
      </c>
      <c r="BD5999" s="28">
        <f t="shared" si="1010"/>
        <v>0</v>
      </c>
    </row>
    <row r="6000" spans="37:56" x14ac:dyDescent="0.25">
      <c r="AK6000">
        <v>0</v>
      </c>
      <c r="AL6000" t="e">
        <f t="shared" si="1003"/>
        <v>#N/A</v>
      </c>
      <c r="AM6000" t="e">
        <f t="shared" si="1004"/>
        <v>#N/A</v>
      </c>
      <c r="AN6000" t="e">
        <f t="shared" si="1005"/>
        <v>#N/A</v>
      </c>
      <c r="AO6000" s="261" t="e">
        <f t="shared" si="1006"/>
        <v>#N/A</v>
      </c>
      <c r="AP6000" s="261" t="e">
        <f t="shared" si="1007"/>
        <v>#N/A</v>
      </c>
      <c r="AQ6000" s="261" t="e">
        <f t="shared" si="1008"/>
        <v>#N/A</v>
      </c>
      <c r="BB6000">
        <f t="shared" si="1011"/>
        <v>0</v>
      </c>
      <c r="BC6000">
        <f t="shared" si="1009"/>
        <v>0</v>
      </c>
      <c r="BD6000" s="28">
        <f t="shared" si="1010"/>
        <v>0</v>
      </c>
    </row>
    <row r="6001" spans="37:56" x14ac:dyDescent="0.25">
      <c r="AK6001">
        <v>0</v>
      </c>
      <c r="AL6001" t="e">
        <f t="shared" si="1003"/>
        <v>#N/A</v>
      </c>
      <c r="AM6001" t="e">
        <f t="shared" si="1004"/>
        <v>#N/A</v>
      </c>
      <c r="AN6001" t="e">
        <f t="shared" si="1005"/>
        <v>#N/A</v>
      </c>
      <c r="AO6001" s="261" t="e">
        <f t="shared" si="1006"/>
        <v>#N/A</v>
      </c>
      <c r="AP6001" s="261" t="e">
        <f t="shared" si="1007"/>
        <v>#N/A</v>
      </c>
      <c r="AQ6001" s="261" t="e">
        <f t="shared" si="1008"/>
        <v>#N/A</v>
      </c>
      <c r="BB6001">
        <f t="shared" si="1011"/>
        <v>0</v>
      </c>
      <c r="BC6001">
        <f t="shared" si="1009"/>
        <v>0</v>
      </c>
      <c r="BD6001" s="28">
        <f t="shared" si="1010"/>
        <v>0</v>
      </c>
    </row>
    <row r="6002" spans="37:56" x14ac:dyDescent="0.25">
      <c r="AK6002">
        <v>0</v>
      </c>
      <c r="AL6002" t="e">
        <f t="shared" si="1003"/>
        <v>#N/A</v>
      </c>
      <c r="AM6002" t="e">
        <f t="shared" si="1004"/>
        <v>#N/A</v>
      </c>
      <c r="AN6002" t="e">
        <f t="shared" si="1005"/>
        <v>#N/A</v>
      </c>
      <c r="AO6002" s="261" t="e">
        <f t="shared" si="1006"/>
        <v>#N/A</v>
      </c>
      <c r="AP6002" s="261" t="e">
        <f t="shared" si="1007"/>
        <v>#N/A</v>
      </c>
      <c r="AQ6002" s="261" t="e">
        <f t="shared" si="1008"/>
        <v>#N/A</v>
      </c>
      <c r="BB6002">
        <f t="shared" si="1011"/>
        <v>0</v>
      </c>
      <c r="BC6002">
        <f t="shared" si="1009"/>
        <v>0</v>
      </c>
      <c r="BD6002" s="28">
        <f t="shared" si="1010"/>
        <v>0</v>
      </c>
    </row>
    <row r="6003" spans="37:56" x14ac:dyDescent="0.25">
      <c r="AK6003">
        <v>0</v>
      </c>
      <c r="AL6003" t="e">
        <f t="shared" si="1003"/>
        <v>#N/A</v>
      </c>
      <c r="AM6003" t="e">
        <f t="shared" si="1004"/>
        <v>#N/A</v>
      </c>
      <c r="AN6003" t="e">
        <f t="shared" si="1005"/>
        <v>#N/A</v>
      </c>
      <c r="AO6003" s="261" t="e">
        <f t="shared" si="1006"/>
        <v>#N/A</v>
      </c>
      <c r="AP6003" s="261" t="e">
        <f t="shared" si="1007"/>
        <v>#N/A</v>
      </c>
      <c r="AQ6003" s="261" t="e">
        <f t="shared" si="1008"/>
        <v>#N/A</v>
      </c>
      <c r="BB6003">
        <f t="shared" si="1011"/>
        <v>0</v>
      </c>
      <c r="BC6003">
        <f t="shared" si="1009"/>
        <v>0</v>
      </c>
      <c r="BD6003" s="28">
        <f t="shared" si="1010"/>
        <v>0</v>
      </c>
    </row>
    <row r="6004" spans="37:56" x14ac:dyDescent="0.25">
      <c r="AK6004">
        <v>0</v>
      </c>
      <c r="AL6004" t="e">
        <f t="shared" si="1003"/>
        <v>#N/A</v>
      </c>
      <c r="AM6004" t="e">
        <f t="shared" si="1004"/>
        <v>#N/A</v>
      </c>
      <c r="AN6004" t="e">
        <f t="shared" si="1005"/>
        <v>#N/A</v>
      </c>
      <c r="AO6004" s="261" t="e">
        <f t="shared" si="1006"/>
        <v>#N/A</v>
      </c>
      <c r="AP6004" s="261" t="e">
        <f t="shared" si="1007"/>
        <v>#N/A</v>
      </c>
      <c r="AQ6004" s="261" t="e">
        <f t="shared" si="1008"/>
        <v>#N/A</v>
      </c>
      <c r="BB6004">
        <f t="shared" si="1011"/>
        <v>0</v>
      </c>
      <c r="BC6004">
        <f t="shared" si="1009"/>
        <v>0</v>
      </c>
      <c r="BD6004" s="28">
        <f t="shared" si="1010"/>
        <v>0</v>
      </c>
    </row>
    <row r="6005" spans="37:56" x14ac:dyDescent="0.25">
      <c r="AK6005">
        <v>0</v>
      </c>
      <c r="AL6005" t="e">
        <f t="shared" si="1003"/>
        <v>#N/A</v>
      </c>
      <c r="AM6005" t="e">
        <f t="shared" si="1004"/>
        <v>#N/A</v>
      </c>
      <c r="AN6005" t="e">
        <f t="shared" si="1005"/>
        <v>#N/A</v>
      </c>
      <c r="AO6005" s="261" t="e">
        <f t="shared" si="1006"/>
        <v>#N/A</v>
      </c>
      <c r="AP6005" s="261" t="e">
        <f t="shared" si="1007"/>
        <v>#N/A</v>
      </c>
      <c r="AQ6005" s="261" t="e">
        <f t="shared" si="1008"/>
        <v>#N/A</v>
      </c>
      <c r="BB6005">
        <f t="shared" si="1011"/>
        <v>0</v>
      </c>
      <c r="BC6005">
        <f t="shared" si="1009"/>
        <v>0</v>
      </c>
      <c r="BD6005" s="28">
        <f t="shared" si="1010"/>
        <v>0</v>
      </c>
    </row>
    <row r="6006" spans="37:56" x14ac:dyDescent="0.25">
      <c r="AK6006">
        <v>0</v>
      </c>
      <c r="AL6006" t="e">
        <f t="shared" si="1003"/>
        <v>#N/A</v>
      </c>
      <c r="AM6006" t="e">
        <f t="shared" si="1004"/>
        <v>#N/A</v>
      </c>
      <c r="AN6006" t="e">
        <f t="shared" si="1005"/>
        <v>#N/A</v>
      </c>
      <c r="AO6006" s="261" t="e">
        <f t="shared" si="1006"/>
        <v>#N/A</v>
      </c>
      <c r="AP6006" s="261" t="e">
        <f t="shared" si="1007"/>
        <v>#N/A</v>
      </c>
      <c r="AQ6006" s="261" t="e">
        <f t="shared" si="1008"/>
        <v>#N/A</v>
      </c>
      <c r="BB6006">
        <f t="shared" si="1011"/>
        <v>0</v>
      </c>
      <c r="BC6006">
        <f t="shared" si="1009"/>
        <v>0</v>
      </c>
      <c r="BD6006" s="28">
        <f t="shared" si="1010"/>
        <v>0</v>
      </c>
    </row>
    <row r="6007" spans="37:56" x14ac:dyDescent="0.25">
      <c r="AK6007">
        <v>0</v>
      </c>
      <c r="AL6007" t="e">
        <f t="shared" si="1003"/>
        <v>#N/A</v>
      </c>
      <c r="AM6007" t="e">
        <f t="shared" si="1004"/>
        <v>#N/A</v>
      </c>
      <c r="AN6007" t="e">
        <f t="shared" si="1005"/>
        <v>#N/A</v>
      </c>
      <c r="AO6007" s="261" t="e">
        <f t="shared" si="1006"/>
        <v>#N/A</v>
      </c>
      <c r="AP6007" s="261" t="e">
        <f t="shared" si="1007"/>
        <v>#N/A</v>
      </c>
      <c r="AQ6007" s="261" t="e">
        <f t="shared" si="1008"/>
        <v>#N/A</v>
      </c>
      <c r="BB6007">
        <f t="shared" si="1011"/>
        <v>0</v>
      </c>
      <c r="BC6007">
        <f t="shared" si="1009"/>
        <v>0</v>
      </c>
      <c r="BD6007" s="28">
        <f t="shared" si="1010"/>
        <v>0</v>
      </c>
    </row>
    <row r="6008" spans="37:56" x14ac:dyDescent="0.25">
      <c r="AK6008">
        <v>0</v>
      </c>
      <c r="AL6008" t="e">
        <f t="shared" si="1003"/>
        <v>#N/A</v>
      </c>
      <c r="AM6008" t="e">
        <f t="shared" si="1004"/>
        <v>#N/A</v>
      </c>
      <c r="AN6008" t="e">
        <f t="shared" si="1005"/>
        <v>#N/A</v>
      </c>
      <c r="AO6008" s="261" t="e">
        <f t="shared" si="1006"/>
        <v>#N/A</v>
      </c>
      <c r="AP6008" s="261" t="e">
        <f t="shared" si="1007"/>
        <v>#N/A</v>
      </c>
      <c r="AQ6008" s="261" t="e">
        <f t="shared" si="1008"/>
        <v>#N/A</v>
      </c>
      <c r="BB6008">
        <f t="shared" si="1011"/>
        <v>0</v>
      </c>
      <c r="BC6008">
        <f t="shared" si="1009"/>
        <v>0</v>
      </c>
      <c r="BD6008" s="28">
        <f t="shared" si="1010"/>
        <v>0</v>
      </c>
    </row>
    <row r="6009" spans="37:56" x14ac:dyDescent="0.25">
      <c r="AK6009">
        <v>0</v>
      </c>
      <c r="AL6009" t="e">
        <f t="shared" si="1003"/>
        <v>#N/A</v>
      </c>
      <c r="AM6009" t="e">
        <f t="shared" si="1004"/>
        <v>#N/A</v>
      </c>
      <c r="AN6009" t="e">
        <f t="shared" si="1005"/>
        <v>#N/A</v>
      </c>
      <c r="AO6009" s="261" t="e">
        <f t="shared" si="1006"/>
        <v>#N/A</v>
      </c>
      <c r="AP6009" s="261" t="e">
        <f t="shared" si="1007"/>
        <v>#N/A</v>
      </c>
      <c r="AQ6009" s="261" t="e">
        <f t="shared" si="1008"/>
        <v>#N/A</v>
      </c>
      <c r="BB6009">
        <f t="shared" si="1011"/>
        <v>0</v>
      </c>
      <c r="BC6009">
        <f t="shared" si="1009"/>
        <v>0</v>
      </c>
      <c r="BD6009" s="28">
        <f t="shared" si="1010"/>
        <v>0</v>
      </c>
    </row>
    <row r="6010" spans="37:56" x14ac:dyDescent="0.25">
      <c r="AK6010">
        <v>0</v>
      </c>
      <c r="AL6010" t="e">
        <f t="shared" si="1003"/>
        <v>#N/A</v>
      </c>
      <c r="AM6010" t="e">
        <f t="shared" si="1004"/>
        <v>#N/A</v>
      </c>
      <c r="AN6010" t="e">
        <f t="shared" si="1005"/>
        <v>#N/A</v>
      </c>
      <c r="AO6010" s="261" t="e">
        <f t="shared" si="1006"/>
        <v>#N/A</v>
      </c>
      <c r="AP6010" s="261" t="e">
        <f t="shared" si="1007"/>
        <v>#N/A</v>
      </c>
      <c r="AQ6010" s="261" t="e">
        <f t="shared" si="1008"/>
        <v>#N/A</v>
      </c>
      <c r="BB6010">
        <f t="shared" si="1011"/>
        <v>0</v>
      </c>
      <c r="BC6010">
        <f t="shared" si="1009"/>
        <v>0</v>
      </c>
      <c r="BD6010" s="28">
        <f t="shared" si="1010"/>
        <v>0</v>
      </c>
    </row>
    <row r="6011" spans="37:56" x14ac:dyDescent="0.25">
      <c r="AK6011">
        <v>0</v>
      </c>
      <c r="AL6011" t="e">
        <f t="shared" si="1003"/>
        <v>#N/A</v>
      </c>
      <c r="AM6011" t="e">
        <f t="shared" si="1004"/>
        <v>#N/A</v>
      </c>
      <c r="AN6011" t="e">
        <f t="shared" si="1005"/>
        <v>#N/A</v>
      </c>
      <c r="AO6011" s="261" t="e">
        <f t="shared" si="1006"/>
        <v>#N/A</v>
      </c>
      <c r="AP6011" s="261" t="e">
        <f t="shared" si="1007"/>
        <v>#N/A</v>
      </c>
      <c r="AQ6011" s="261" t="e">
        <f t="shared" si="1008"/>
        <v>#N/A</v>
      </c>
      <c r="BB6011">
        <f t="shared" si="1011"/>
        <v>0</v>
      </c>
      <c r="BC6011">
        <f t="shared" si="1009"/>
        <v>0</v>
      </c>
      <c r="BD6011" s="28">
        <f t="shared" si="1010"/>
        <v>0</v>
      </c>
    </row>
    <row r="6012" spans="37:56" x14ac:dyDescent="0.25">
      <c r="AK6012">
        <v>0</v>
      </c>
      <c r="AL6012" t="e">
        <f t="shared" si="1003"/>
        <v>#N/A</v>
      </c>
      <c r="AM6012" t="e">
        <f t="shared" si="1004"/>
        <v>#N/A</v>
      </c>
      <c r="AN6012" t="e">
        <f t="shared" si="1005"/>
        <v>#N/A</v>
      </c>
      <c r="AO6012" s="261" t="e">
        <f t="shared" si="1006"/>
        <v>#N/A</v>
      </c>
      <c r="AP6012" s="261" t="e">
        <f t="shared" si="1007"/>
        <v>#N/A</v>
      </c>
      <c r="AQ6012" s="261" t="e">
        <f t="shared" si="1008"/>
        <v>#N/A</v>
      </c>
      <c r="BB6012">
        <f t="shared" si="1011"/>
        <v>0</v>
      </c>
      <c r="BC6012">
        <f t="shared" si="1009"/>
        <v>0</v>
      </c>
      <c r="BD6012" s="28">
        <f t="shared" si="1010"/>
        <v>0</v>
      </c>
    </row>
    <row r="6013" spans="37:56" x14ac:dyDescent="0.25">
      <c r="AK6013">
        <v>0</v>
      </c>
      <c r="AL6013" t="e">
        <f t="shared" si="1003"/>
        <v>#N/A</v>
      </c>
      <c r="AM6013" t="e">
        <f t="shared" si="1004"/>
        <v>#N/A</v>
      </c>
      <c r="AN6013" t="e">
        <f t="shared" si="1005"/>
        <v>#N/A</v>
      </c>
      <c r="AO6013" s="261" t="e">
        <f t="shared" si="1006"/>
        <v>#N/A</v>
      </c>
      <c r="AP6013" s="261" t="e">
        <f t="shared" si="1007"/>
        <v>#N/A</v>
      </c>
      <c r="AQ6013" s="261" t="e">
        <f t="shared" si="1008"/>
        <v>#N/A</v>
      </c>
      <c r="BB6013">
        <f t="shared" si="1011"/>
        <v>0</v>
      </c>
      <c r="BC6013">
        <f t="shared" si="1009"/>
        <v>0</v>
      </c>
      <c r="BD6013" s="28">
        <f t="shared" si="1010"/>
        <v>0</v>
      </c>
    </row>
    <row r="6014" spans="37:56" x14ac:dyDescent="0.25">
      <c r="AK6014">
        <v>0</v>
      </c>
      <c r="AL6014" t="e">
        <f t="shared" si="1003"/>
        <v>#N/A</v>
      </c>
      <c r="AM6014" t="e">
        <f t="shared" si="1004"/>
        <v>#N/A</v>
      </c>
      <c r="AN6014" t="e">
        <f t="shared" si="1005"/>
        <v>#N/A</v>
      </c>
      <c r="AO6014" s="261" t="e">
        <f t="shared" si="1006"/>
        <v>#N/A</v>
      </c>
      <c r="AP6014" s="261" t="e">
        <f t="shared" si="1007"/>
        <v>#N/A</v>
      </c>
      <c r="AQ6014" s="261" t="e">
        <f t="shared" si="1008"/>
        <v>#N/A</v>
      </c>
      <c r="BB6014">
        <f t="shared" si="1011"/>
        <v>0</v>
      </c>
      <c r="BC6014">
        <f t="shared" si="1009"/>
        <v>0</v>
      </c>
      <c r="BD6014" s="28">
        <f t="shared" si="1010"/>
        <v>0</v>
      </c>
    </row>
    <row r="6015" spans="37:56" x14ac:dyDescent="0.25">
      <c r="AK6015">
        <v>0</v>
      </c>
      <c r="AL6015" t="e">
        <f t="shared" si="1003"/>
        <v>#N/A</v>
      </c>
      <c r="AM6015" t="e">
        <f t="shared" si="1004"/>
        <v>#N/A</v>
      </c>
      <c r="AN6015" t="e">
        <f t="shared" si="1005"/>
        <v>#N/A</v>
      </c>
      <c r="AO6015" s="261" t="e">
        <f t="shared" si="1006"/>
        <v>#N/A</v>
      </c>
      <c r="AP6015" s="261" t="e">
        <f t="shared" si="1007"/>
        <v>#N/A</v>
      </c>
      <c r="AQ6015" s="261" t="e">
        <f t="shared" si="1008"/>
        <v>#N/A</v>
      </c>
      <c r="BB6015">
        <f t="shared" si="1011"/>
        <v>0</v>
      </c>
      <c r="BC6015">
        <f t="shared" si="1009"/>
        <v>0</v>
      </c>
      <c r="BD6015" s="28">
        <f t="shared" si="1010"/>
        <v>0</v>
      </c>
    </row>
    <row r="6016" spans="37:56" x14ac:dyDescent="0.25">
      <c r="AK6016">
        <v>0</v>
      </c>
      <c r="AL6016" t="e">
        <f t="shared" si="1003"/>
        <v>#N/A</v>
      </c>
      <c r="AM6016" t="e">
        <f t="shared" si="1004"/>
        <v>#N/A</v>
      </c>
      <c r="AN6016" t="e">
        <f t="shared" si="1005"/>
        <v>#N/A</v>
      </c>
      <c r="AO6016" s="261" t="e">
        <f t="shared" si="1006"/>
        <v>#N/A</v>
      </c>
      <c r="AP6016" s="261" t="e">
        <f t="shared" si="1007"/>
        <v>#N/A</v>
      </c>
      <c r="AQ6016" s="261" t="e">
        <f t="shared" si="1008"/>
        <v>#N/A</v>
      </c>
      <c r="BB6016">
        <f t="shared" si="1011"/>
        <v>0</v>
      </c>
      <c r="BC6016">
        <f t="shared" si="1009"/>
        <v>0</v>
      </c>
      <c r="BD6016" s="28">
        <f t="shared" si="1010"/>
        <v>0</v>
      </c>
    </row>
    <row r="6017" spans="37:56" x14ac:dyDescent="0.25">
      <c r="AK6017">
        <v>0</v>
      </c>
      <c r="AL6017" t="e">
        <f t="shared" si="1003"/>
        <v>#N/A</v>
      </c>
      <c r="AM6017" t="e">
        <f t="shared" si="1004"/>
        <v>#N/A</v>
      </c>
      <c r="AN6017" t="e">
        <f t="shared" si="1005"/>
        <v>#N/A</v>
      </c>
      <c r="AO6017" s="261" t="e">
        <f t="shared" si="1006"/>
        <v>#N/A</v>
      </c>
      <c r="AP6017" s="261" t="e">
        <f t="shared" si="1007"/>
        <v>#N/A</v>
      </c>
      <c r="AQ6017" s="261" t="e">
        <f t="shared" si="1008"/>
        <v>#N/A</v>
      </c>
      <c r="BB6017">
        <f t="shared" si="1011"/>
        <v>0</v>
      </c>
      <c r="BC6017">
        <f t="shared" si="1009"/>
        <v>0</v>
      </c>
      <c r="BD6017" s="28">
        <f t="shared" si="1010"/>
        <v>0</v>
      </c>
    </row>
    <row r="6018" spans="37:56" x14ac:dyDescent="0.25">
      <c r="AK6018">
        <v>0</v>
      </c>
      <c r="AL6018" t="e">
        <f t="shared" si="1003"/>
        <v>#N/A</v>
      </c>
      <c r="AM6018" t="e">
        <f t="shared" si="1004"/>
        <v>#N/A</v>
      </c>
      <c r="AN6018" t="e">
        <f t="shared" si="1005"/>
        <v>#N/A</v>
      </c>
      <c r="AO6018" s="261" t="e">
        <f t="shared" si="1006"/>
        <v>#N/A</v>
      </c>
      <c r="AP6018" s="261" t="e">
        <f t="shared" si="1007"/>
        <v>#N/A</v>
      </c>
      <c r="AQ6018" s="261" t="e">
        <f t="shared" si="1008"/>
        <v>#N/A</v>
      </c>
      <c r="BB6018">
        <f t="shared" si="1011"/>
        <v>0</v>
      </c>
      <c r="BC6018">
        <f t="shared" si="1009"/>
        <v>0</v>
      </c>
      <c r="BD6018" s="28">
        <f t="shared" si="1010"/>
        <v>0</v>
      </c>
    </row>
    <row r="6019" spans="37:56" x14ac:dyDescent="0.25">
      <c r="AK6019">
        <v>0</v>
      </c>
      <c r="AL6019" t="e">
        <f t="shared" ref="AL6019:AL6082" si="1012">_xlfn.XLOOKUP(AK6019,A:A,F:F)</f>
        <v>#N/A</v>
      </c>
      <c r="AM6019" t="e">
        <f t="shared" ref="AM6019:AM6082" si="1013">_xlfn.XLOOKUP(AK6019,A:A,J:J)</f>
        <v>#N/A</v>
      </c>
      <c r="AN6019" t="e">
        <f t="shared" ref="AN6019:AN6082" si="1014">_xlfn.XLOOKUP(AK6019,A:A,M:M)+_xlfn.XLOOKUP(AK6019,A:A,N:N)</f>
        <v>#N/A</v>
      </c>
      <c r="AO6019" s="261" t="e">
        <f t="shared" ref="AO6019:AO6082" si="1015">_xlfn.XLOOKUP(AK6019,A:A,AG:AG)</f>
        <v>#N/A</v>
      </c>
      <c r="AP6019" s="261" t="e">
        <f t="shared" ref="AP6019:AP6082" si="1016">_xlfn.XLOOKUP(AK6019,A:A,AD:AD)</f>
        <v>#N/A</v>
      </c>
      <c r="AQ6019" s="261" t="e">
        <f t="shared" ref="AQ6019:AQ6082" si="1017">_xlfn.XLOOKUP(AK6019,A:A,AE:AE)</f>
        <v>#N/A</v>
      </c>
      <c r="BB6019">
        <f t="shared" si="1011"/>
        <v>0</v>
      </c>
      <c r="BC6019">
        <f t="shared" ref="BC6019:BC6082" si="1018">_xlfn.XLOOKUP(BA6019,A:A,J:J)</f>
        <v>0</v>
      </c>
      <c r="BD6019" s="28">
        <f t="shared" ref="BD6019:BD6082" si="1019">_xlfn.XLOOKUP(BA6019,A:A,M:M)+_xlfn.XLOOKUP(BA6019,A:A,N:N)</f>
        <v>0</v>
      </c>
    </row>
    <row r="6020" spans="37:56" x14ac:dyDescent="0.25">
      <c r="AK6020">
        <v>0</v>
      </c>
      <c r="AL6020" t="e">
        <f t="shared" si="1012"/>
        <v>#N/A</v>
      </c>
      <c r="AM6020" t="e">
        <f t="shared" si="1013"/>
        <v>#N/A</v>
      </c>
      <c r="AN6020" t="e">
        <f t="shared" si="1014"/>
        <v>#N/A</v>
      </c>
      <c r="AO6020" s="261" t="e">
        <f t="shared" si="1015"/>
        <v>#N/A</v>
      </c>
      <c r="AP6020" s="261" t="e">
        <f t="shared" si="1016"/>
        <v>#N/A</v>
      </c>
      <c r="AQ6020" s="261" t="e">
        <f t="shared" si="1017"/>
        <v>#N/A</v>
      </c>
      <c r="BB6020">
        <f t="shared" si="1011"/>
        <v>0</v>
      </c>
      <c r="BC6020">
        <f t="shared" si="1018"/>
        <v>0</v>
      </c>
      <c r="BD6020" s="28">
        <f t="shared" si="1019"/>
        <v>0</v>
      </c>
    </row>
    <row r="6021" spans="37:56" x14ac:dyDescent="0.25">
      <c r="AK6021">
        <v>0</v>
      </c>
      <c r="AL6021" t="e">
        <f t="shared" si="1012"/>
        <v>#N/A</v>
      </c>
      <c r="AM6021" t="e">
        <f t="shared" si="1013"/>
        <v>#N/A</v>
      </c>
      <c r="AN6021" t="e">
        <f t="shared" si="1014"/>
        <v>#N/A</v>
      </c>
      <c r="AO6021" s="261" t="e">
        <f t="shared" si="1015"/>
        <v>#N/A</v>
      </c>
      <c r="AP6021" s="261" t="e">
        <f t="shared" si="1016"/>
        <v>#N/A</v>
      </c>
      <c r="AQ6021" s="261" t="e">
        <f t="shared" si="1017"/>
        <v>#N/A</v>
      </c>
      <c r="BB6021">
        <f t="shared" si="1011"/>
        <v>0</v>
      </c>
      <c r="BC6021">
        <f t="shared" si="1018"/>
        <v>0</v>
      </c>
      <c r="BD6021" s="28">
        <f t="shared" si="1019"/>
        <v>0</v>
      </c>
    </row>
    <row r="6022" spans="37:56" x14ac:dyDescent="0.25">
      <c r="AK6022">
        <v>0</v>
      </c>
      <c r="AL6022" t="e">
        <f t="shared" si="1012"/>
        <v>#N/A</v>
      </c>
      <c r="AM6022" t="e">
        <f t="shared" si="1013"/>
        <v>#N/A</v>
      </c>
      <c r="AN6022" t="e">
        <f t="shared" si="1014"/>
        <v>#N/A</v>
      </c>
      <c r="AO6022" s="261" t="e">
        <f t="shared" si="1015"/>
        <v>#N/A</v>
      </c>
      <c r="AP6022" s="261" t="e">
        <f t="shared" si="1016"/>
        <v>#N/A</v>
      </c>
      <c r="AQ6022" s="261" t="e">
        <f t="shared" si="1017"/>
        <v>#N/A</v>
      </c>
      <c r="BB6022">
        <f t="shared" ref="BB6022:BB6085" si="1020">_xlfn.XLOOKUP(BA6022,A:A,E:E)</f>
        <v>0</v>
      </c>
      <c r="BC6022">
        <f t="shared" si="1018"/>
        <v>0</v>
      </c>
      <c r="BD6022" s="28">
        <f t="shared" si="1019"/>
        <v>0</v>
      </c>
    </row>
    <row r="6023" spans="37:56" x14ac:dyDescent="0.25">
      <c r="AK6023">
        <v>0</v>
      </c>
      <c r="AL6023" t="e">
        <f t="shared" si="1012"/>
        <v>#N/A</v>
      </c>
      <c r="AM6023" t="e">
        <f t="shared" si="1013"/>
        <v>#N/A</v>
      </c>
      <c r="AN6023" t="e">
        <f t="shared" si="1014"/>
        <v>#N/A</v>
      </c>
      <c r="AO6023" s="261" t="e">
        <f t="shared" si="1015"/>
        <v>#N/A</v>
      </c>
      <c r="AP6023" s="261" t="e">
        <f t="shared" si="1016"/>
        <v>#N/A</v>
      </c>
      <c r="AQ6023" s="261" t="e">
        <f t="shared" si="1017"/>
        <v>#N/A</v>
      </c>
      <c r="BB6023">
        <f t="shared" si="1020"/>
        <v>0</v>
      </c>
      <c r="BC6023">
        <f t="shared" si="1018"/>
        <v>0</v>
      </c>
      <c r="BD6023" s="28">
        <f t="shared" si="1019"/>
        <v>0</v>
      </c>
    </row>
    <row r="6024" spans="37:56" x14ac:dyDescent="0.25">
      <c r="AK6024">
        <v>0</v>
      </c>
      <c r="AL6024" t="e">
        <f t="shared" si="1012"/>
        <v>#N/A</v>
      </c>
      <c r="AM6024" t="e">
        <f t="shared" si="1013"/>
        <v>#N/A</v>
      </c>
      <c r="AN6024" t="e">
        <f t="shared" si="1014"/>
        <v>#N/A</v>
      </c>
      <c r="AO6024" s="261" t="e">
        <f t="shared" si="1015"/>
        <v>#N/A</v>
      </c>
      <c r="AP6024" s="261" t="e">
        <f t="shared" si="1016"/>
        <v>#N/A</v>
      </c>
      <c r="AQ6024" s="261" t="e">
        <f t="shared" si="1017"/>
        <v>#N/A</v>
      </c>
      <c r="BB6024">
        <f t="shared" si="1020"/>
        <v>0</v>
      </c>
      <c r="BC6024">
        <f t="shared" si="1018"/>
        <v>0</v>
      </c>
      <c r="BD6024" s="28">
        <f t="shared" si="1019"/>
        <v>0</v>
      </c>
    </row>
    <row r="6025" spans="37:56" x14ac:dyDescent="0.25">
      <c r="AK6025">
        <v>0</v>
      </c>
      <c r="AL6025" t="e">
        <f t="shared" si="1012"/>
        <v>#N/A</v>
      </c>
      <c r="AM6025" t="e">
        <f t="shared" si="1013"/>
        <v>#N/A</v>
      </c>
      <c r="AN6025" t="e">
        <f t="shared" si="1014"/>
        <v>#N/A</v>
      </c>
      <c r="AO6025" s="261" t="e">
        <f t="shared" si="1015"/>
        <v>#N/A</v>
      </c>
      <c r="AP6025" s="261" t="e">
        <f t="shared" si="1016"/>
        <v>#N/A</v>
      </c>
      <c r="AQ6025" s="261" t="e">
        <f t="shared" si="1017"/>
        <v>#N/A</v>
      </c>
      <c r="BB6025">
        <f t="shared" si="1020"/>
        <v>0</v>
      </c>
      <c r="BC6025">
        <f t="shared" si="1018"/>
        <v>0</v>
      </c>
      <c r="BD6025" s="28">
        <f t="shared" si="1019"/>
        <v>0</v>
      </c>
    </row>
    <row r="6026" spans="37:56" x14ac:dyDescent="0.25">
      <c r="AK6026">
        <v>0</v>
      </c>
      <c r="AL6026" t="e">
        <f t="shared" si="1012"/>
        <v>#N/A</v>
      </c>
      <c r="AM6026" t="e">
        <f t="shared" si="1013"/>
        <v>#N/A</v>
      </c>
      <c r="AN6026" t="e">
        <f t="shared" si="1014"/>
        <v>#N/A</v>
      </c>
      <c r="AO6026" s="261" t="e">
        <f t="shared" si="1015"/>
        <v>#N/A</v>
      </c>
      <c r="AP6026" s="261" t="e">
        <f t="shared" si="1016"/>
        <v>#N/A</v>
      </c>
      <c r="AQ6026" s="261" t="e">
        <f t="shared" si="1017"/>
        <v>#N/A</v>
      </c>
      <c r="BB6026">
        <f t="shared" si="1020"/>
        <v>0</v>
      </c>
      <c r="BC6026">
        <f t="shared" si="1018"/>
        <v>0</v>
      </c>
      <c r="BD6026" s="28">
        <f t="shared" si="1019"/>
        <v>0</v>
      </c>
    </row>
    <row r="6027" spans="37:56" x14ac:dyDescent="0.25">
      <c r="AK6027">
        <v>0</v>
      </c>
      <c r="AL6027" t="e">
        <f t="shared" si="1012"/>
        <v>#N/A</v>
      </c>
      <c r="AM6027" t="e">
        <f t="shared" si="1013"/>
        <v>#N/A</v>
      </c>
      <c r="AN6027" t="e">
        <f t="shared" si="1014"/>
        <v>#N/A</v>
      </c>
      <c r="AO6027" s="261" t="e">
        <f t="shared" si="1015"/>
        <v>#N/A</v>
      </c>
      <c r="AP6027" s="261" t="e">
        <f t="shared" si="1016"/>
        <v>#N/A</v>
      </c>
      <c r="AQ6027" s="261" t="e">
        <f t="shared" si="1017"/>
        <v>#N/A</v>
      </c>
      <c r="BB6027">
        <f t="shared" si="1020"/>
        <v>0</v>
      </c>
      <c r="BC6027">
        <f t="shared" si="1018"/>
        <v>0</v>
      </c>
      <c r="BD6027" s="28">
        <f t="shared" si="1019"/>
        <v>0</v>
      </c>
    </row>
    <row r="6028" spans="37:56" x14ac:dyDescent="0.25">
      <c r="AK6028">
        <v>0</v>
      </c>
      <c r="AL6028" t="e">
        <f t="shared" si="1012"/>
        <v>#N/A</v>
      </c>
      <c r="AM6028" t="e">
        <f t="shared" si="1013"/>
        <v>#N/A</v>
      </c>
      <c r="AN6028" t="e">
        <f t="shared" si="1014"/>
        <v>#N/A</v>
      </c>
      <c r="AO6028" s="261" t="e">
        <f t="shared" si="1015"/>
        <v>#N/A</v>
      </c>
      <c r="AP6028" s="261" t="e">
        <f t="shared" si="1016"/>
        <v>#N/A</v>
      </c>
      <c r="AQ6028" s="261" t="e">
        <f t="shared" si="1017"/>
        <v>#N/A</v>
      </c>
      <c r="BB6028">
        <f t="shared" si="1020"/>
        <v>0</v>
      </c>
      <c r="BC6028">
        <f t="shared" si="1018"/>
        <v>0</v>
      </c>
      <c r="BD6028" s="28">
        <f t="shared" si="1019"/>
        <v>0</v>
      </c>
    </row>
    <row r="6029" spans="37:56" x14ac:dyDescent="0.25">
      <c r="AK6029">
        <v>0</v>
      </c>
      <c r="AL6029" t="e">
        <f t="shared" si="1012"/>
        <v>#N/A</v>
      </c>
      <c r="AM6029" t="e">
        <f t="shared" si="1013"/>
        <v>#N/A</v>
      </c>
      <c r="AN6029" t="e">
        <f t="shared" si="1014"/>
        <v>#N/A</v>
      </c>
      <c r="AO6029" s="261" t="e">
        <f t="shared" si="1015"/>
        <v>#N/A</v>
      </c>
      <c r="AP6029" s="261" t="e">
        <f t="shared" si="1016"/>
        <v>#N/A</v>
      </c>
      <c r="AQ6029" s="261" t="e">
        <f t="shared" si="1017"/>
        <v>#N/A</v>
      </c>
      <c r="BB6029">
        <f t="shared" si="1020"/>
        <v>0</v>
      </c>
      <c r="BC6029">
        <f t="shared" si="1018"/>
        <v>0</v>
      </c>
      <c r="BD6029" s="28">
        <f t="shared" si="1019"/>
        <v>0</v>
      </c>
    </row>
    <row r="6030" spans="37:56" x14ac:dyDescent="0.25">
      <c r="AK6030">
        <v>0</v>
      </c>
      <c r="AL6030" t="e">
        <f t="shared" si="1012"/>
        <v>#N/A</v>
      </c>
      <c r="AM6030" t="e">
        <f t="shared" si="1013"/>
        <v>#N/A</v>
      </c>
      <c r="AN6030" t="e">
        <f t="shared" si="1014"/>
        <v>#N/A</v>
      </c>
      <c r="AO6030" s="261" t="e">
        <f t="shared" si="1015"/>
        <v>#N/A</v>
      </c>
      <c r="AP6030" s="261" t="e">
        <f t="shared" si="1016"/>
        <v>#N/A</v>
      </c>
      <c r="AQ6030" s="261" t="e">
        <f t="shared" si="1017"/>
        <v>#N/A</v>
      </c>
      <c r="BB6030">
        <f t="shared" si="1020"/>
        <v>0</v>
      </c>
      <c r="BC6030">
        <f t="shared" si="1018"/>
        <v>0</v>
      </c>
      <c r="BD6030" s="28">
        <f t="shared" si="1019"/>
        <v>0</v>
      </c>
    </row>
    <row r="6031" spans="37:56" x14ac:dyDescent="0.25">
      <c r="AK6031">
        <v>0</v>
      </c>
      <c r="AL6031" t="e">
        <f t="shared" si="1012"/>
        <v>#N/A</v>
      </c>
      <c r="AM6031" t="e">
        <f t="shared" si="1013"/>
        <v>#N/A</v>
      </c>
      <c r="AN6031" t="e">
        <f t="shared" si="1014"/>
        <v>#N/A</v>
      </c>
      <c r="AO6031" s="261" t="e">
        <f t="shared" si="1015"/>
        <v>#N/A</v>
      </c>
      <c r="AP6031" s="261" t="e">
        <f t="shared" si="1016"/>
        <v>#N/A</v>
      </c>
      <c r="AQ6031" s="261" t="e">
        <f t="shared" si="1017"/>
        <v>#N/A</v>
      </c>
      <c r="BB6031">
        <f t="shared" si="1020"/>
        <v>0</v>
      </c>
      <c r="BC6031">
        <f t="shared" si="1018"/>
        <v>0</v>
      </c>
      <c r="BD6031" s="28">
        <f t="shared" si="1019"/>
        <v>0</v>
      </c>
    </row>
    <row r="6032" spans="37:56" x14ac:dyDescent="0.25">
      <c r="AK6032">
        <v>0</v>
      </c>
      <c r="AL6032" t="e">
        <f t="shared" si="1012"/>
        <v>#N/A</v>
      </c>
      <c r="AM6032" t="e">
        <f t="shared" si="1013"/>
        <v>#N/A</v>
      </c>
      <c r="AN6032" t="e">
        <f t="shared" si="1014"/>
        <v>#N/A</v>
      </c>
      <c r="AO6032" s="261" t="e">
        <f t="shared" si="1015"/>
        <v>#N/A</v>
      </c>
      <c r="AP6032" s="261" t="e">
        <f t="shared" si="1016"/>
        <v>#N/A</v>
      </c>
      <c r="AQ6032" s="261" t="e">
        <f t="shared" si="1017"/>
        <v>#N/A</v>
      </c>
      <c r="BB6032">
        <f t="shared" si="1020"/>
        <v>0</v>
      </c>
      <c r="BC6032">
        <f t="shared" si="1018"/>
        <v>0</v>
      </c>
      <c r="BD6032" s="28">
        <f t="shared" si="1019"/>
        <v>0</v>
      </c>
    </row>
    <row r="6033" spans="37:56" x14ac:dyDescent="0.25">
      <c r="AK6033">
        <v>0</v>
      </c>
      <c r="AL6033" t="e">
        <f t="shared" si="1012"/>
        <v>#N/A</v>
      </c>
      <c r="AM6033" t="e">
        <f t="shared" si="1013"/>
        <v>#N/A</v>
      </c>
      <c r="AN6033" t="e">
        <f t="shared" si="1014"/>
        <v>#N/A</v>
      </c>
      <c r="AO6033" s="261" t="e">
        <f t="shared" si="1015"/>
        <v>#N/A</v>
      </c>
      <c r="AP6033" s="261" t="e">
        <f t="shared" si="1016"/>
        <v>#N/A</v>
      </c>
      <c r="AQ6033" s="261" t="e">
        <f t="shared" si="1017"/>
        <v>#N/A</v>
      </c>
      <c r="BB6033">
        <f t="shared" si="1020"/>
        <v>0</v>
      </c>
      <c r="BC6033">
        <f t="shared" si="1018"/>
        <v>0</v>
      </c>
      <c r="BD6033" s="28">
        <f t="shared" si="1019"/>
        <v>0</v>
      </c>
    </row>
    <row r="6034" spans="37:56" x14ac:dyDescent="0.25">
      <c r="AK6034">
        <v>0</v>
      </c>
      <c r="AL6034" t="e">
        <f t="shared" si="1012"/>
        <v>#N/A</v>
      </c>
      <c r="AM6034" t="e">
        <f t="shared" si="1013"/>
        <v>#N/A</v>
      </c>
      <c r="AN6034" t="e">
        <f t="shared" si="1014"/>
        <v>#N/A</v>
      </c>
      <c r="AO6034" s="261" t="e">
        <f t="shared" si="1015"/>
        <v>#N/A</v>
      </c>
      <c r="AP6034" s="261" t="e">
        <f t="shared" si="1016"/>
        <v>#N/A</v>
      </c>
      <c r="AQ6034" s="261" t="e">
        <f t="shared" si="1017"/>
        <v>#N/A</v>
      </c>
      <c r="BB6034">
        <f t="shared" si="1020"/>
        <v>0</v>
      </c>
      <c r="BC6034">
        <f t="shared" si="1018"/>
        <v>0</v>
      </c>
      <c r="BD6034" s="28">
        <f t="shared" si="1019"/>
        <v>0</v>
      </c>
    </row>
    <row r="6035" spans="37:56" x14ac:dyDescent="0.25">
      <c r="AK6035">
        <v>0</v>
      </c>
      <c r="AL6035" t="e">
        <f t="shared" si="1012"/>
        <v>#N/A</v>
      </c>
      <c r="AM6035" t="e">
        <f t="shared" si="1013"/>
        <v>#N/A</v>
      </c>
      <c r="AN6035" t="e">
        <f t="shared" si="1014"/>
        <v>#N/A</v>
      </c>
      <c r="AO6035" s="261" t="e">
        <f t="shared" si="1015"/>
        <v>#N/A</v>
      </c>
      <c r="AP6035" s="261" t="e">
        <f t="shared" si="1016"/>
        <v>#N/A</v>
      </c>
      <c r="AQ6035" s="261" t="e">
        <f t="shared" si="1017"/>
        <v>#N/A</v>
      </c>
      <c r="BB6035">
        <f t="shared" si="1020"/>
        <v>0</v>
      </c>
      <c r="BC6035">
        <f t="shared" si="1018"/>
        <v>0</v>
      </c>
      <c r="BD6035" s="28">
        <f t="shared" si="1019"/>
        <v>0</v>
      </c>
    </row>
    <row r="6036" spans="37:56" x14ac:dyDescent="0.25">
      <c r="AK6036">
        <v>0</v>
      </c>
      <c r="AL6036" t="e">
        <f t="shared" si="1012"/>
        <v>#N/A</v>
      </c>
      <c r="AM6036" t="e">
        <f t="shared" si="1013"/>
        <v>#N/A</v>
      </c>
      <c r="AN6036" t="e">
        <f t="shared" si="1014"/>
        <v>#N/A</v>
      </c>
      <c r="AO6036" s="261" t="e">
        <f t="shared" si="1015"/>
        <v>#N/A</v>
      </c>
      <c r="AP6036" s="261" t="e">
        <f t="shared" si="1016"/>
        <v>#N/A</v>
      </c>
      <c r="AQ6036" s="261" t="e">
        <f t="shared" si="1017"/>
        <v>#N/A</v>
      </c>
      <c r="BB6036">
        <f t="shared" si="1020"/>
        <v>0</v>
      </c>
      <c r="BC6036">
        <f t="shared" si="1018"/>
        <v>0</v>
      </c>
      <c r="BD6036" s="28">
        <f t="shared" si="1019"/>
        <v>0</v>
      </c>
    </row>
    <row r="6037" spans="37:56" x14ac:dyDescent="0.25">
      <c r="AK6037">
        <v>0</v>
      </c>
      <c r="AL6037" t="e">
        <f t="shared" si="1012"/>
        <v>#N/A</v>
      </c>
      <c r="AM6037" t="e">
        <f t="shared" si="1013"/>
        <v>#N/A</v>
      </c>
      <c r="AN6037" t="e">
        <f t="shared" si="1014"/>
        <v>#N/A</v>
      </c>
      <c r="AO6037" s="261" t="e">
        <f t="shared" si="1015"/>
        <v>#N/A</v>
      </c>
      <c r="AP6037" s="261" t="e">
        <f t="shared" si="1016"/>
        <v>#N/A</v>
      </c>
      <c r="AQ6037" s="261" t="e">
        <f t="shared" si="1017"/>
        <v>#N/A</v>
      </c>
      <c r="BB6037">
        <f t="shared" si="1020"/>
        <v>0</v>
      </c>
      <c r="BC6037">
        <f t="shared" si="1018"/>
        <v>0</v>
      </c>
      <c r="BD6037" s="28">
        <f t="shared" si="1019"/>
        <v>0</v>
      </c>
    </row>
    <row r="6038" spans="37:56" x14ac:dyDescent="0.25">
      <c r="AK6038">
        <v>0</v>
      </c>
      <c r="AL6038" t="e">
        <f t="shared" si="1012"/>
        <v>#N/A</v>
      </c>
      <c r="AM6038" t="e">
        <f t="shared" si="1013"/>
        <v>#N/A</v>
      </c>
      <c r="AN6038" t="e">
        <f t="shared" si="1014"/>
        <v>#N/A</v>
      </c>
      <c r="AO6038" s="261" t="e">
        <f t="shared" si="1015"/>
        <v>#N/A</v>
      </c>
      <c r="AP6038" s="261" t="e">
        <f t="shared" si="1016"/>
        <v>#N/A</v>
      </c>
      <c r="AQ6038" s="261" t="e">
        <f t="shared" si="1017"/>
        <v>#N/A</v>
      </c>
      <c r="BB6038">
        <f t="shared" si="1020"/>
        <v>0</v>
      </c>
      <c r="BC6038">
        <f t="shared" si="1018"/>
        <v>0</v>
      </c>
      <c r="BD6038" s="28">
        <f t="shared" si="1019"/>
        <v>0</v>
      </c>
    </row>
    <row r="6039" spans="37:56" x14ac:dyDescent="0.25">
      <c r="AK6039">
        <v>0</v>
      </c>
      <c r="AL6039" t="e">
        <f t="shared" si="1012"/>
        <v>#N/A</v>
      </c>
      <c r="AM6039" t="e">
        <f t="shared" si="1013"/>
        <v>#N/A</v>
      </c>
      <c r="AN6039" t="e">
        <f t="shared" si="1014"/>
        <v>#N/A</v>
      </c>
      <c r="AO6039" s="261" t="e">
        <f t="shared" si="1015"/>
        <v>#N/A</v>
      </c>
      <c r="AP6039" s="261" t="e">
        <f t="shared" si="1016"/>
        <v>#N/A</v>
      </c>
      <c r="AQ6039" s="261" t="e">
        <f t="shared" si="1017"/>
        <v>#N/A</v>
      </c>
      <c r="BB6039">
        <f t="shared" si="1020"/>
        <v>0</v>
      </c>
      <c r="BC6039">
        <f t="shared" si="1018"/>
        <v>0</v>
      </c>
      <c r="BD6039" s="28">
        <f t="shared" si="1019"/>
        <v>0</v>
      </c>
    </row>
    <row r="6040" spans="37:56" x14ac:dyDescent="0.25">
      <c r="AK6040">
        <v>0</v>
      </c>
      <c r="AL6040" t="e">
        <f t="shared" si="1012"/>
        <v>#N/A</v>
      </c>
      <c r="AM6040" t="e">
        <f t="shared" si="1013"/>
        <v>#N/A</v>
      </c>
      <c r="AN6040" t="e">
        <f t="shared" si="1014"/>
        <v>#N/A</v>
      </c>
      <c r="AO6040" s="261" t="e">
        <f t="shared" si="1015"/>
        <v>#N/A</v>
      </c>
      <c r="AP6040" s="261" t="e">
        <f t="shared" si="1016"/>
        <v>#N/A</v>
      </c>
      <c r="AQ6040" s="261" t="e">
        <f t="shared" si="1017"/>
        <v>#N/A</v>
      </c>
      <c r="BB6040">
        <f t="shared" si="1020"/>
        <v>0</v>
      </c>
      <c r="BC6040">
        <f t="shared" si="1018"/>
        <v>0</v>
      </c>
      <c r="BD6040" s="28">
        <f t="shared" si="1019"/>
        <v>0</v>
      </c>
    </row>
    <row r="6041" spans="37:56" x14ac:dyDescent="0.25">
      <c r="AK6041">
        <v>0</v>
      </c>
      <c r="AL6041" t="e">
        <f t="shared" si="1012"/>
        <v>#N/A</v>
      </c>
      <c r="AM6041" t="e">
        <f t="shared" si="1013"/>
        <v>#N/A</v>
      </c>
      <c r="AN6041" t="e">
        <f t="shared" si="1014"/>
        <v>#N/A</v>
      </c>
      <c r="AO6041" s="261" t="e">
        <f t="shared" si="1015"/>
        <v>#N/A</v>
      </c>
      <c r="AP6041" s="261" t="e">
        <f t="shared" si="1016"/>
        <v>#N/A</v>
      </c>
      <c r="AQ6041" s="261" t="e">
        <f t="shared" si="1017"/>
        <v>#N/A</v>
      </c>
      <c r="BB6041">
        <f t="shared" si="1020"/>
        <v>0</v>
      </c>
      <c r="BC6041">
        <f t="shared" si="1018"/>
        <v>0</v>
      </c>
      <c r="BD6041" s="28">
        <f t="shared" si="1019"/>
        <v>0</v>
      </c>
    </row>
    <row r="6042" spans="37:56" x14ac:dyDescent="0.25">
      <c r="AK6042">
        <v>0</v>
      </c>
      <c r="AL6042" t="e">
        <f t="shared" si="1012"/>
        <v>#N/A</v>
      </c>
      <c r="AM6042" t="e">
        <f t="shared" si="1013"/>
        <v>#N/A</v>
      </c>
      <c r="AN6042" t="e">
        <f t="shared" si="1014"/>
        <v>#N/A</v>
      </c>
      <c r="AO6042" s="261" t="e">
        <f t="shared" si="1015"/>
        <v>#N/A</v>
      </c>
      <c r="AP6042" s="261" t="e">
        <f t="shared" si="1016"/>
        <v>#N/A</v>
      </c>
      <c r="AQ6042" s="261" t="e">
        <f t="shared" si="1017"/>
        <v>#N/A</v>
      </c>
      <c r="BB6042">
        <f t="shared" si="1020"/>
        <v>0</v>
      </c>
      <c r="BC6042">
        <f t="shared" si="1018"/>
        <v>0</v>
      </c>
      <c r="BD6042" s="28">
        <f t="shared" si="1019"/>
        <v>0</v>
      </c>
    </row>
    <row r="6043" spans="37:56" x14ac:dyDescent="0.25">
      <c r="AK6043">
        <v>0</v>
      </c>
      <c r="AL6043" t="e">
        <f t="shared" si="1012"/>
        <v>#N/A</v>
      </c>
      <c r="AM6043" t="e">
        <f t="shared" si="1013"/>
        <v>#N/A</v>
      </c>
      <c r="AN6043" t="e">
        <f t="shared" si="1014"/>
        <v>#N/A</v>
      </c>
      <c r="AO6043" s="261" t="e">
        <f t="shared" si="1015"/>
        <v>#N/A</v>
      </c>
      <c r="AP6043" s="261" t="e">
        <f t="shared" si="1016"/>
        <v>#N/A</v>
      </c>
      <c r="AQ6043" s="261" t="e">
        <f t="shared" si="1017"/>
        <v>#N/A</v>
      </c>
      <c r="BB6043">
        <f t="shared" si="1020"/>
        <v>0</v>
      </c>
      <c r="BC6043">
        <f t="shared" si="1018"/>
        <v>0</v>
      </c>
      <c r="BD6043" s="28">
        <f t="shared" si="1019"/>
        <v>0</v>
      </c>
    </row>
    <row r="6044" spans="37:56" x14ac:dyDescent="0.25">
      <c r="AK6044">
        <v>0</v>
      </c>
      <c r="AL6044" t="e">
        <f t="shared" si="1012"/>
        <v>#N/A</v>
      </c>
      <c r="AM6044" t="e">
        <f t="shared" si="1013"/>
        <v>#N/A</v>
      </c>
      <c r="AN6044" t="e">
        <f t="shared" si="1014"/>
        <v>#N/A</v>
      </c>
      <c r="AO6044" s="261" t="e">
        <f t="shared" si="1015"/>
        <v>#N/A</v>
      </c>
      <c r="AP6044" s="261" t="e">
        <f t="shared" si="1016"/>
        <v>#N/A</v>
      </c>
      <c r="AQ6044" s="261" t="e">
        <f t="shared" si="1017"/>
        <v>#N/A</v>
      </c>
      <c r="BB6044">
        <f t="shared" si="1020"/>
        <v>0</v>
      </c>
      <c r="BC6044">
        <f t="shared" si="1018"/>
        <v>0</v>
      </c>
      <c r="BD6044" s="28">
        <f t="shared" si="1019"/>
        <v>0</v>
      </c>
    </row>
    <row r="6045" spans="37:56" x14ac:dyDescent="0.25">
      <c r="AK6045">
        <v>0</v>
      </c>
      <c r="AL6045" t="e">
        <f t="shared" si="1012"/>
        <v>#N/A</v>
      </c>
      <c r="AM6045" t="e">
        <f t="shared" si="1013"/>
        <v>#N/A</v>
      </c>
      <c r="AN6045" t="e">
        <f t="shared" si="1014"/>
        <v>#N/A</v>
      </c>
      <c r="AO6045" s="261" t="e">
        <f t="shared" si="1015"/>
        <v>#N/A</v>
      </c>
      <c r="AP6045" s="261" t="e">
        <f t="shared" si="1016"/>
        <v>#N/A</v>
      </c>
      <c r="AQ6045" s="261" t="e">
        <f t="shared" si="1017"/>
        <v>#N/A</v>
      </c>
      <c r="BB6045">
        <f t="shared" si="1020"/>
        <v>0</v>
      </c>
      <c r="BC6045">
        <f t="shared" si="1018"/>
        <v>0</v>
      </c>
      <c r="BD6045" s="28">
        <f t="shared" si="1019"/>
        <v>0</v>
      </c>
    </row>
    <row r="6046" spans="37:56" x14ac:dyDescent="0.25">
      <c r="AK6046">
        <v>0</v>
      </c>
      <c r="AL6046" t="e">
        <f t="shared" si="1012"/>
        <v>#N/A</v>
      </c>
      <c r="AM6046" t="e">
        <f t="shared" si="1013"/>
        <v>#N/A</v>
      </c>
      <c r="AN6046" t="e">
        <f t="shared" si="1014"/>
        <v>#N/A</v>
      </c>
      <c r="AO6046" s="261" t="e">
        <f t="shared" si="1015"/>
        <v>#N/A</v>
      </c>
      <c r="AP6046" s="261" t="e">
        <f t="shared" si="1016"/>
        <v>#N/A</v>
      </c>
      <c r="AQ6046" s="261" t="e">
        <f t="shared" si="1017"/>
        <v>#N/A</v>
      </c>
      <c r="BB6046">
        <f t="shared" si="1020"/>
        <v>0</v>
      </c>
      <c r="BC6046">
        <f t="shared" si="1018"/>
        <v>0</v>
      </c>
      <c r="BD6046" s="28">
        <f t="shared" si="1019"/>
        <v>0</v>
      </c>
    </row>
    <row r="6047" spans="37:56" x14ac:dyDescent="0.25">
      <c r="AK6047">
        <v>0</v>
      </c>
      <c r="AL6047" t="e">
        <f t="shared" si="1012"/>
        <v>#N/A</v>
      </c>
      <c r="AM6047" t="e">
        <f t="shared" si="1013"/>
        <v>#N/A</v>
      </c>
      <c r="AN6047" t="e">
        <f t="shared" si="1014"/>
        <v>#N/A</v>
      </c>
      <c r="AO6047" s="261" t="e">
        <f t="shared" si="1015"/>
        <v>#N/A</v>
      </c>
      <c r="AP6047" s="261" t="e">
        <f t="shared" si="1016"/>
        <v>#N/A</v>
      </c>
      <c r="AQ6047" s="261" t="e">
        <f t="shared" si="1017"/>
        <v>#N/A</v>
      </c>
      <c r="BB6047">
        <f t="shared" si="1020"/>
        <v>0</v>
      </c>
      <c r="BC6047">
        <f t="shared" si="1018"/>
        <v>0</v>
      </c>
      <c r="BD6047" s="28">
        <f t="shared" si="1019"/>
        <v>0</v>
      </c>
    </row>
    <row r="6048" spans="37:56" x14ac:dyDescent="0.25">
      <c r="AK6048">
        <v>0</v>
      </c>
      <c r="AL6048" t="e">
        <f t="shared" si="1012"/>
        <v>#N/A</v>
      </c>
      <c r="AM6048" t="e">
        <f t="shared" si="1013"/>
        <v>#N/A</v>
      </c>
      <c r="AN6048" t="e">
        <f t="shared" si="1014"/>
        <v>#N/A</v>
      </c>
      <c r="AO6048" s="261" t="e">
        <f t="shared" si="1015"/>
        <v>#N/A</v>
      </c>
      <c r="AP6048" s="261" t="e">
        <f t="shared" si="1016"/>
        <v>#N/A</v>
      </c>
      <c r="AQ6048" s="261" t="e">
        <f t="shared" si="1017"/>
        <v>#N/A</v>
      </c>
      <c r="BB6048">
        <f t="shared" si="1020"/>
        <v>0</v>
      </c>
      <c r="BC6048">
        <f t="shared" si="1018"/>
        <v>0</v>
      </c>
      <c r="BD6048" s="28">
        <f t="shared" si="1019"/>
        <v>0</v>
      </c>
    </row>
    <row r="6049" spans="37:56" x14ac:dyDescent="0.25">
      <c r="AK6049">
        <v>0</v>
      </c>
      <c r="AL6049" t="e">
        <f t="shared" si="1012"/>
        <v>#N/A</v>
      </c>
      <c r="AM6049" t="e">
        <f t="shared" si="1013"/>
        <v>#N/A</v>
      </c>
      <c r="AN6049" t="e">
        <f t="shared" si="1014"/>
        <v>#N/A</v>
      </c>
      <c r="AO6049" s="261" t="e">
        <f t="shared" si="1015"/>
        <v>#N/A</v>
      </c>
      <c r="AP6049" s="261" t="e">
        <f t="shared" si="1016"/>
        <v>#N/A</v>
      </c>
      <c r="AQ6049" s="261" t="e">
        <f t="shared" si="1017"/>
        <v>#N/A</v>
      </c>
      <c r="BB6049">
        <f t="shared" si="1020"/>
        <v>0</v>
      </c>
      <c r="BC6049">
        <f t="shared" si="1018"/>
        <v>0</v>
      </c>
      <c r="BD6049" s="28">
        <f t="shared" si="1019"/>
        <v>0</v>
      </c>
    </row>
    <row r="6050" spans="37:56" x14ac:dyDescent="0.25">
      <c r="AK6050">
        <v>0</v>
      </c>
      <c r="AL6050" t="e">
        <f t="shared" si="1012"/>
        <v>#N/A</v>
      </c>
      <c r="AM6050" t="e">
        <f t="shared" si="1013"/>
        <v>#N/A</v>
      </c>
      <c r="AN6050" t="e">
        <f t="shared" si="1014"/>
        <v>#N/A</v>
      </c>
      <c r="AO6050" s="261" t="e">
        <f t="shared" si="1015"/>
        <v>#N/A</v>
      </c>
      <c r="AP6050" s="261" t="e">
        <f t="shared" si="1016"/>
        <v>#N/A</v>
      </c>
      <c r="AQ6050" s="261" t="e">
        <f t="shared" si="1017"/>
        <v>#N/A</v>
      </c>
      <c r="BB6050">
        <f t="shared" si="1020"/>
        <v>0</v>
      </c>
      <c r="BC6050">
        <f t="shared" si="1018"/>
        <v>0</v>
      </c>
      <c r="BD6050" s="28">
        <f t="shared" si="1019"/>
        <v>0</v>
      </c>
    </row>
    <row r="6051" spans="37:56" x14ac:dyDescent="0.25">
      <c r="AK6051">
        <v>0</v>
      </c>
      <c r="AL6051" t="e">
        <f t="shared" si="1012"/>
        <v>#N/A</v>
      </c>
      <c r="AM6051" t="e">
        <f t="shared" si="1013"/>
        <v>#N/A</v>
      </c>
      <c r="AN6051" t="e">
        <f t="shared" si="1014"/>
        <v>#N/A</v>
      </c>
      <c r="AO6051" s="261" t="e">
        <f t="shared" si="1015"/>
        <v>#N/A</v>
      </c>
      <c r="AP6051" s="261" t="e">
        <f t="shared" si="1016"/>
        <v>#N/A</v>
      </c>
      <c r="AQ6051" s="261" t="e">
        <f t="shared" si="1017"/>
        <v>#N/A</v>
      </c>
      <c r="BB6051">
        <f t="shared" si="1020"/>
        <v>0</v>
      </c>
      <c r="BC6051">
        <f t="shared" si="1018"/>
        <v>0</v>
      </c>
      <c r="BD6051" s="28">
        <f t="shared" si="1019"/>
        <v>0</v>
      </c>
    </row>
    <row r="6052" spans="37:56" x14ac:dyDescent="0.25">
      <c r="AK6052">
        <v>0</v>
      </c>
      <c r="AL6052" t="e">
        <f t="shared" si="1012"/>
        <v>#N/A</v>
      </c>
      <c r="AM6052" t="e">
        <f t="shared" si="1013"/>
        <v>#N/A</v>
      </c>
      <c r="AN6052" t="e">
        <f t="shared" si="1014"/>
        <v>#N/A</v>
      </c>
      <c r="AO6052" s="261" t="e">
        <f t="shared" si="1015"/>
        <v>#N/A</v>
      </c>
      <c r="AP6052" s="261" t="e">
        <f t="shared" si="1016"/>
        <v>#N/A</v>
      </c>
      <c r="AQ6052" s="261" t="e">
        <f t="shared" si="1017"/>
        <v>#N/A</v>
      </c>
      <c r="BB6052">
        <f t="shared" si="1020"/>
        <v>0</v>
      </c>
      <c r="BC6052">
        <f t="shared" si="1018"/>
        <v>0</v>
      </c>
      <c r="BD6052" s="28">
        <f t="shared" si="1019"/>
        <v>0</v>
      </c>
    </row>
    <row r="6053" spans="37:56" x14ac:dyDescent="0.25">
      <c r="AK6053">
        <v>0</v>
      </c>
      <c r="AL6053" t="e">
        <f t="shared" si="1012"/>
        <v>#N/A</v>
      </c>
      <c r="AM6053" t="e">
        <f t="shared" si="1013"/>
        <v>#N/A</v>
      </c>
      <c r="AN6053" t="e">
        <f t="shared" si="1014"/>
        <v>#N/A</v>
      </c>
      <c r="AO6053" s="261" t="e">
        <f t="shared" si="1015"/>
        <v>#N/A</v>
      </c>
      <c r="AP6053" s="261" t="e">
        <f t="shared" si="1016"/>
        <v>#N/A</v>
      </c>
      <c r="AQ6053" s="261" t="e">
        <f t="shared" si="1017"/>
        <v>#N/A</v>
      </c>
      <c r="BB6053">
        <f t="shared" si="1020"/>
        <v>0</v>
      </c>
      <c r="BC6053">
        <f t="shared" si="1018"/>
        <v>0</v>
      </c>
      <c r="BD6053" s="28">
        <f t="shared" si="1019"/>
        <v>0</v>
      </c>
    </row>
    <row r="6054" spans="37:56" x14ac:dyDescent="0.25">
      <c r="AK6054">
        <v>0</v>
      </c>
      <c r="AL6054" t="e">
        <f t="shared" si="1012"/>
        <v>#N/A</v>
      </c>
      <c r="AM6054" t="e">
        <f t="shared" si="1013"/>
        <v>#N/A</v>
      </c>
      <c r="AN6054" t="e">
        <f t="shared" si="1014"/>
        <v>#N/A</v>
      </c>
      <c r="AO6054" s="261" t="e">
        <f t="shared" si="1015"/>
        <v>#N/A</v>
      </c>
      <c r="AP6054" s="261" t="e">
        <f t="shared" si="1016"/>
        <v>#N/A</v>
      </c>
      <c r="AQ6054" s="261" t="e">
        <f t="shared" si="1017"/>
        <v>#N/A</v>
      </c>
      <c r="BB6054">
        <f t="shared" si="1020"/>
        <v>0</v>
      </c>
      <c r="BC6054">
        <f t="shared" si="1018"/>
        <v>0</v>
      </c>
      <c r="BD6054" s="28">
        <f t="shared" si="1019"/>
        <v>0</v>
      </c>
    </row>
    <row r="6055" spans="37:56" x14ac:dyDescent="0.25">
      <c r="AK6055">
        <v>0</v>
      </c>
      <c r="AL6055" t="e">
        <f t="shared" si="1012"/>
        <v>#N/A</v>
      </c>
      <c r="AM6055" t="e">
        <f t="shared" si="1013"/>
        <v>#N/A</v>
      </c>
      <c r="AN6055" t="e">
        <f t="shared" si="1014"/>
        <v>#N/A</v>
      </c>
      <c r="AO6055" s="261" t="e">
        <f t="shared" si="1015"/>
        <v>#N/A</v>
      </c>
      <c r="AP6055" s="261" t="e">
        <f t="shared" si="1016"/>
        <v>#N/A</v>
      </c>
      <c r="AQ6055" s="261" t="e">
        <f t="shared" si="1017"/>
        <v>#N/A</v>
      </c>
      <c r="BB6055">
        <f t="shared" si="1020"/>
        <v>0</v>
      </c>
      <c r="BC6055">
        <f t="shared" si="1018"/>
        <v>0</v>
      </c>
      <c r="BD6055" s="28">
        <f t="shared" si="1019"/>
        <v>0</v>
      </c>
    </row>
    <row r="6056" spans="37:56" x14ac:dyDescent="0.25">
      <c r="AK6056">
        <v>0</v>
      </c>
      <c r="AL6056" t="e">
        <f t="shared" si="1012"/>
        <v>#N/A</v>
      </c>
      <c r="AM6056" t="e">
        <f t="shared" si="1013"/>
        <v>#N/A</v>
      </c>
      <c r="AN6056" t="e">
        <f t="shared" si="1014"/>
        <v>#N/A</v>
      </c>
      <c r="AO6056" s="261" t="e">
        <f t="shared" si="1015"/>
        <v>#N/A</v>
      </c>
      <c r="AP6056" s="261" t="e">
        <f t="shared" si="1016"/>
        <v>#N/A</v>
      </c>
      <c r="AQ6056" s="261" t="e">
        <f t="shared" si="1017"/>
        <v>#N/A</v>
      </c>
      <c r="BB6056">
        <f t="shared" si="1020"/>
        <v>0</v>
      </c>
      <c r="BC6056">
        <f t="shared" si="1018"/>
        <v>0</v>
      </c>
      <c r="BD6056" s="28">
        <f t="shared" si="1019"/>
        <v>0</v>
      </c>
    </row>
    <row r="6057" spans="37:56" x14ac:dyDescent="0.25">
      <c r="AK6057">
        <v>0</v>
      </c>
      <c r="AL6057" t="e">
        <f t="shared" si="1012"/>
        <v>#N/A</v>
      </c>
      <c r="AM6057" t="e">
        <f t="shared" si="1013"/>
        <v>#N/A</v>
      </c>
      <c r="AN6057" t="e">
        <f t="shared" si="1014"/>
        <v>#N/A</v>
      </c>
      <c r="AO6057" s="261" t="e">
        <f t="shared" si="1015"/>
        <v>#N/A</v>
      </c>
      <c r="AP6057" s="261" t="e">
        <f t="shared" si="1016"/>
        <v>#N/A</v>
      </c>
      <c r="AQ6057" s="261" t="e">
        <f t="shared" si="1017"/>
        <v>#N/A</v>
      </c>
      <c r="BB6057">
        <f t="shared" si="1020"/>
        <v>0</v>
      </c>
      <c r="BC6057">
        <f t="shared" si="1018"/>
        <v>0</v>
      </c>
      <c r="BD6057" s="28">
        <f t="shared" si="1019"/>
        <v>0</v>
      </c>
    </row>
    <row r="6058" spans="37:56" x14ac:dyDescent="0.25">
      <c r="AK6058">
        <v>0</v>
      </c>
      <c r="AL6058" t="e">
        <f t="shared" si="1012"/>
        <v>#N/A</v>
      </c>
      <c r="AM6058" t="e">
        <f t="shared" si="1013"/>
        <v>#N/A</v>
      </c>
      <c r="AN6058" t="e">
        <f t="shared" si="1014"/>
        <v>#N/A</v>
      </c>
      <c r="AO6058" s="261" t="e">
        <f t="shared" si="1015"/>
        <v>#N/A</v>
      </c>
      <c r="AP6058" s="261" t="e">
        <f t="shared" si="1016"/>
        <v>#N/A</v>
      </c>
      <c r="AQ6058" s="261" t="e">
        <f t="shared" si="1017"/>
        <v>#N/A</v>
      </c>
      <c r="BB6058">
        <f t="shared" si="1020"/>
        <v>0</v>
      </c>
      <c r="BC6058">
        <f t="shared" si="1018"/>
        <v>0</v>
      </c>
      <c r="BD6058" s="28">
        <f t="shared" si="1019"/>
        <v>0</v>
      </c>
    </row>
    <row r="6059" spans="37:56" x14ac:dyDescent="0.25">
      <c r="AK6059">
        <v>0</v>
      </c>
      <c r="AL6059" t="e">
        <f t="shared" si="1012"/>
        <v>#N/A</v>
      </c>
      <c r="AM6059" t="e">
        <f t="shared" si="1013"/>
        <v>#N/A</v>
      </c>
      <c r="AN6059" t="e">
        <f t="shared" si="1014"/>
        <v>#N/A</v>
      </c>
      <c r="AO6059" s="261" t="e">
        <f t="shared" si="1015"/>
        <v>#N/A</v>
      </c>
      <c r="AP6059" s="261" t="e">
        <f t="shared" si="1016"/>
        <v>#N/A</v>
      </c>
      <c r="AQ6059" s="261" t="e">
        <f t="shared" si="1017"/>
        <v>#N/A</v>
      </c>
      <c r="BB6059">
        <f t="shared" si="1020"/>
        <v>0</v>
      </c>
      <c r="BC6059">
        <f t="shared" si="1018"/>
        <v>0</v>
      </c>
      <c r="BD6059" s="28">
        <f t="shared" si="1019"/>
        <v>0</v>
      </c>
    </row>
    <row r="6060" spans="37:56" x14ac:dyDescent="0.25">
      <c r="AK6060">
        <v>0</v>
      </c>
      <c r="AL6060" t="e">
        <f t="shared" si="1012"/>
        <v>#N/A</v>
      </c>
      <c r="AM6060" t="e">
        <f t="shared" si="1013"/>
        <v>#N/A</v>
      </c>
      <c r="AN6060" t="e">
        <f t="shared" si="1014"/>
        <v>#N/A</v>
      </c>
      <c r="AO6060" s="261" t="e">
        <f t="shared" si="1015"/>
        <v>#N/A</v>
      </c>
      <c r="AP6060" s="261" t="e">
        <f t="shared" si="1016"/>
        <v>#N/A</v>
      </c>
      <c r="AQ6060" s="261" t="e">
        <f t="shared" si="1017"/>
        <v>#N/A</v>
      </c>
      <c r="BB6060">
        <f t="shared" si="1020"/>
        <v>0</v>
      </c>
      <c r="BC6060">
        <f t="shared" si="1018"/>
        <v>0</v>
      </c>
      <c r="BD6060" s="28">
        <f t="shared" si="1019"/>
        <v>0</v>
      </c>
    </row>
    <row r="6061" spans="37:56" x14ac:dyDescent="0.25">
      <c r="AK6061">
        <v>0</v>
      </c>
      <c r="AL6061" t="e">
        <f t="shared" si="1012"/>
        <v>#N/A</v>
      </c>
      <c r="AM6061" t="e">
        <f t="shared" si="1013"/>
        <v>#N/A</v>
      </c>
      <c r="AN6061" t="e">
        <f t="shared" si="1014"/>
        <v>#N/A</v>
      </c>
      <c r="AO6061" s="261" t="e">
        <f t="shared" si="1015"/>
        <v>#N/A</v>
      </c>
      <c r="AP6061" s="261" t="e">
        <f t="shared" si="1016"/>
        <v>#N/A</v>
      </c>
      <c r="AQ6061" s="261" t="e">
        <f t="shared" si="1017"/>
        <v>#N/A</v>
      </c>
      <c r="BB6061">
        <f t="shared" si="1020"/>
        <v>0</v>
      </c>
      <c r="BC6061">
        <f t="shared" si="1018"/>
        <v>0</v>
      </c>
      <c r="BD6061" s="28">
        <f t="shared" si="1019"/>
        <v>0</v>
      </c>
    </row>
    <row r="6062" spans="37:56" x14ac:dyDescent="0.25">
      <c r="AK6062">
        <v>0</v>
      </c>
      <c r="AL6062" t="e">
        <f t="shared" si="1012"/>
        <v>#N/A</v>
      </c>
      <c r="AM6062" t="e">
        <f t="shared" si="1013"/>
        <v>#N/A</v>
      </c>
      <c r="AN6062" t="e">
        <f t="shared" si="1014"/>
        <v>#N/A</v>
      </c>
      <c r="AO6062" s="261" t="e">
        <f t="shared" si="1015"/>
        <v>#N/A</v>
      </c>
      <c r="AP6062" s="261" t="e">
        <f t="shared" si="1016"/>
        <v>#N/A</v>
      </c>
      <c r="AQ6062" s="261" t="e">
        <f t="shared" si="1017"/>
        <v>#N/A</v>
      </c>
      <c r="BB6062">
        <f t="shared" si="1020"/>
        <v>0</v>
      </c>
      <c r="BC6062">
        <f t="shared" si="1018"/>
        <v>0</v>
      </c>
      <c r="BD6062" s="28">
        <f t="shared" si="1019"/>
        <v>0</v>
      </c>
    </row>
    <row r="6063" spans="37:56" x14ac:dyDescent="0.25">
      <c r="AK6063">
        <v>0</v>
      </c>
      <c r="AL6063" t="e">
        <f t="shared" si="1012"/>
        <v>#N/A</v>
      </c>
      <c r="AM6063" t="e">
        <f t="shared" si="1013"/>
        <v>#N/A</v>
      </c>
      <c r="AN6063" t="e">
        <f t="shared" si="1014"/>
        <v>#N/A</v>
      </c>
      <c r="AO6063" s="261" t="e">
        <f t="shared" si="1015"/>
        <v>#N/A</v>
      </c>
      <c r="AP6063" s="261" t="e">
        <f t="shared" si="1016"/>
        <v>#N/A</v>
      </c>
      <c r="AQ6063" s="261" t="e">
        <f t="shared" si="1017"/>
        <v>#N/A</v>
      </c>
      <c r="BB6063">
        <f t="shared" si="1020"/>
        <v>0</v>
      </c>
      <c r="BC6063">
        <f t="shared" si="1018"/>
        <v>0</v>
      </c>
      <c r="BD6063" s="28">
        <f t="shared" si="1019"/>
        <v>0</v>
      </c>
    </row>
    <row r="6064" spans="37:56" x14ac:dyDescent="0.25">
      <c r="AK6064">
        <v>0</v>
      </c>
      <c r="AL6064" t="e">
        <f t="shared" si="1012"/>
        <v>#N/A</v>
      </c>
      <c r="AM6064" t="e">
        <f t="shared" si="1013"/>
        <v>#N/A</v>
      </c>
      <c r="AN6064" t="e">
        <f t="shared" si="1014"/>
        <v>#N/A</v>
      </c>
      <c r="AO6064" s="261" t="e">
        <f t="shared" si="1015"/>
        <v>#N/A</v>
      </c>
      <c r="AP6064" s="261" t="e">
        <f t="shared" si="1016"/>
        <v>#N/A</v>
      </c>
      <c r="AQ6064" s="261" t="e">
        <f t="shared" si="1017"/>
        <v>#N/A</v>
      </c>
      <c r="BB6064">
        <f t="shared" si="1020"/>
        <v>0</v>
      </c>
      <c r="BC6064">
        <f t="shared" si="1018"/>
        <v>0</v>
      </c>
      <c r="BD6064" s="28">
        <f t="shared" si="1019"/>
        <v>0</v>
      </c>
    </row>
    <row r="6065" spans="37:56" x14ac:dyDescent="0.25">
      <c r="AK6065">
        <v>0</v>
      </c>
      <c r="AL6065" t="e">
        <f t="shared" si="1012"/>
        <v>#N/A</v>
      </c>
      <c r="AM6065" t="e">
        <f t="shared" si="1013"/>
        <v>#N/A</v>
      </c>
      <c r="AN6065" t="e">
        <f t="shared" si="1014"/>
        <v>#N/A</v>
      </c>
      <c r="AO6065" s="261" t="e">
        <f t="shared" si="1015"/>
        <v>#N/A</v>
      </c>
      <c r="AP6065" s="261" t="e">
        <f t="shared" si="1016"/>
        <v>#N/A</v>
      </c>
      <c r="AQ6065" s="261" t="e">
        <f t="shared" si="1017"/>
        <v>#N/A</v>
      </c>
      <c r="BB6065">
        <f t="shared" si="1020"/>
        <v>0</v>
      </c>
      <c r="BC6065">
        <f t="shared" si="1018"/>
        <v>0</v>
      </c>
      <c r="BD6065" s="28">
        <f t="shared" si="1019"/>
        <v>0</v>
      </c>
    </row>
    <row r="6066" spans="37:56" x14ac:dyDescent="0.25">
      <c r="AK6066">
        <v>0</v>
      </c>
      <c r="AL6066" t="e">
        <f t="shared" si="1012"/>
        <v>#N/A</v>
      </c>
      <c r="AM6066" t="e">
        <f t="shared" si="1013"/>
        <v>#N/A</v>
      </c>
      <c r="AN6066" t="e">
        <f t="shared" si="1014"/>
        <v>#N/A</v>
      </c>
      <c r="AO6066" s="261" t="e">
        <f t="shared" si="1015"/>
        <v>#N/A</v>
      </c>
      <c r="AP6066" s="261" t="e">
        <f t="shared" si="1016"/>
        <v>#N/A</v>
      </c>
      <c r="AQ6066" s="261" t="e">
        <f t="shared" si="1017"/>
        <v>#N/A</v>
      </c>
      <c r="BB6066">
        <f t="shared" si="1020"/>
        <v>0</v>
      </c>
      <c r="BC6066">
        <f t="shared" si="1018"/>
        <v>0</v>
      </c>
      <c r="BD6066" s="28">
        <f t="shared" si="1019"/>
        <v>0</v>
      </c>
    </row>
    <row r="6067" spans="37:56" x14ac:dyDescent="0.25">
      <c r="AK6067">
        <v>0</v>
      </c>
      <c r="AL6067" t="e">
        <f t="shared" si="1012"/>
        <v>#N/A</v>
      </c>
      <c r="AM6067" t="e">
        <f t="shared" si="1013"/>
        <v>#N/A</v>
      </c>
      <c r="AN6067" t="e">
        <f t="shared" si="1014"/>
        <v>#N/A</v>
      </c>
      <c r="AO6067" s="261" t="e">
        <f t="shared" si="1015"/>
        <v>#N/A</v>
      </c>
      <c r="AP6067" s="261" t="e">
        <f t="shared" si="1016"/>
        <v>#N/A</v>
      </c>
      <c r="AQ6067" s="261" t="e">
        <f t="shared" si="1017"/>
        <v>#N/A</v>
      </c>
      <c r="BB6067">
        <f t="shared" si="1020"/>
        <v>0</v>
      </c>
      <c r="BC6067">
        <f t="shared" si="1018"/>
        <v>0</v>
      </c>
      <c r="BD6067" s="28">
        <f t="shared" si="1019"/>
        <v>0</v>
      </c>
    </row>
    <row r="6068" spans="37:56" x14ac:dyDescent="0.25">
      <c r="AK6068">
        <v>0</v>
      </c>
      <c r="AL6068" t="e">
        <f t="shared" si="1012"/>
        <v>#N/A</v>
      </c>
      <c r="AM6068" t="e">
        <f t="shared" si="1013"/>
        <v>#N/A</v>
      </c>
      <c r="AN6068" t="e">
        <f t="shared" si="1014"/>
        <v>#N/A</v>
      </c>
      <c r="AO6068" s="261" t="e">
        <f t="shared" si="1015"/>
        <v>#N/A</v>
      </c>
      <c r="AP6068" s="261" t="e">
        <f t="shared" si="1016"/>
        <v>#N/A</v>
      </c>
      <c r="AQ6068" s="261" t="e">
        <f t="shared" si="1017"/>
        <v>#N/A</v>
      </c>
      <c r="BB6068">
        <f t="shared" si="1020"/>
        <v>0</v>
      </c>
      <c r="BC6068">
        <f t="shared" si="1018"/>
        <v>0</v>
      </c>
      <c r="BD6068" s="28">
        <f t="shared" si="1019"/>
        <v>0</v>
      </c>
    </row>
    <row r="6069" spans="37:56" x14ac:dyDescent="0.25">
      <c r="AK6069">
        <v>0</v>
      </c>
      <c r="AL6069" t="e">
        <f t="shared" si="1012"/>
        <v>#N/A</v>
      </c>
      <c r="AM6069" t="e">
        <f t="shared" si="1013"/>
        <v>#N/A</v>
      </c>
      <c r="AN6069" t="e">
        <f t="shared" si="1014"/>
        <v>#N/A</v>
      </c>
      <c r="AO6069" s="261" t="e">
        <f t="shared" si="1015"/>
        <v>#N/A</v>
      </c>
      <c r="AP6069" s="261" t="e">
        <f t="shared" si="1016"/>
        <v>#N/A</v>
      </c>
      <c r="AQ6069" s="261" t="e">
        <f t="shared" si="1017"/>
        <v>#N/A</v>
      </c>
      <c r="BB6069">
        <f t="shared" si="1020"/>
        <v>0</v>
      </c>
      <c r="BC6069">
        <f t="shared" si="1018"/>
        <v>0</v>
      </c>
      <c r="BD6069" s="28">
        <f t="shared" si="1019"/>
        <v>0</v>
      </c>
    </row>
    <row r="6070" spans="37:56" x14ac:dyDescent="0.25">
      <c r="AK6070">
        <v>0</v>
      </c>
      <c r="AL6070" t="e">
        <f t="shared" si="1012"/>
        <v>#N/A</v>
      </c>
      <c r="AM6070" t="e">
        <f t="shared" si="1013"/>
        <v>#N/A</v>
      </c>
      <c r="AN6070" t="e">
        <f t="shared" si="1014"/>
        <v>#N/A</v>
      </c>
      <c r="AO6070" s="261" t="e">
        <f t="shared" si="1015"/>
        <v>#N/A</v>
      </c>
      <c r="AP6070" s="261" t="e">
        <f t="shared" si="1016"/>
        <v>#N/A</v>
      </c>
      <c r="AQ6070" s="261" t="e">
        <f t="shared" si="1017"/>
        <v>#N/A</v>
      </c>
      <c r="BB6070">
        <f t="shared" si="1020"/>
        <v>0</v>
      </c>
      <c r="BC6070">
        <f t="shared" si="1018"/>
        <v>0</v>
      </c>
      <c r="BD6070" s="28">
        <f t="shared" si="1019"/>
        <v>0</v>
      </c>
    </row>
    <row r="6071" spans="37:56" x14ac:dyDescent="0.25">
      <c r="AK6071">
        <v>0</v>
      </c>
      <c r="AL6071" t="e">
        <f t="shared" si="1012"/>
        <v>#N/A</v>
      </c>
      <c r="AM6071" t="e">
        <f t="shared" si="1013"/>
        <v>#N/A</v>
      </c>
      <c r="AN6071" t="e">
        <f t="shared" si="1014"/>
        <v>#N/A</v>
      </c>
      <c r="AO6071" s="261" t="e">
        <f t="shared" si="1015"/>
        <v>#N/A</v>
      </c>
      <c r="AP6071" s="261" t="e">
        <f t="shared" si="1016"/>
        <v>#N/A</v>
      </c>
      <c r="AQ6071" s="261" t="e">
        <f t="shared" si="1017"/>
        <v>#N/A</v>
      </c>
      <c r="BB6071">
        <f t="shared" si="1020"/>
        <v>0</v>
      </c>
      <c r="BC6071">
        <f t="shared" si="1018"/>
        <v>0</v>
      </c>
      <c r="BD6071" s="28">
        <f t="shared" si="1019"/>
        <v>0</v>
      </c>
    </row>
    <row r="6072" spans="37:56" x14ac:dyDescent="0.25">
      <c r="AK6072">
        <v>0</v>
      </c>
      <c r="AL6072" t="e">
        <f t="shared" si="1012"/>
        <v>#N/A</v>
      </c>
      <c r="AM6072" t="e">
        <f t="shared" si="1013"/>
        <v>#N/A</v>
      </c>
      <c r="AN6072" t="e">
        <f t="shared" si="1014"/>
        <v>#N/A</v>
      </c>
      <c r="AO6072" s="261" t="e">
        <f t="shared" si="1015"/>
        <v>#N/A</v>
      </c>
      <c r="AP6072" s="261" t="e">
        <f t="shared" si="1016"/>
        <v>#N/A</v>
      </c>
      <c r="AQ6072" s="261" t="e">
        <f t="shared" si="1017"/>
        <v>#N/A</v>
      </c>
      <c r="BB6072">
        <f t="shared" si="1020"/>
        <v>0</v>
      </c>
      <c r="BC6072">
        <f t="shared" si="1018"/>
        <v>0</v>
      </c>
      <c r="BD6072" s="28">
        <f t="shared" si="1019"/>
        <v>0</v>
      </c>
    </row>
    <row r="6073" spans="37:56" x14ac:dyDescent="0.25">
      <c r="AK6073">
        <v>0</v>
      </c>
      <c r="AL6073" t="e">
        <f t="shared" si="1012"/>
        <v>#N/A</v>
      </c>
      <c r="AM6073" t="e">
        <f t="shared" si="1013"/>
        <v>#N/A</v>
      </c>
      <c r="AN6073" t="e">
        <f t="shared" si="1014"/>
        <v>#N/A</v>
      </c>
      <c r="AO6073" s="261" t="e">
        <f t="shared" si="1015"/>
        <v>#N/A</v>
      </c>
      <c r="AP6073" s="261" t="e">
        <f t="shared" si="1016"/>
        <v>#N/A</v>
      </c>
      <c r="AQ6073" s="261" t="e">
        <f t="shared" si="1017"/>
        <v>#N/A</v>
      </c>
      <c r="BB6073">
        <f t="shared" si="1020"/>
        <v>0</v>
      </c>
      <c r="BC6073">
        <f t="shared" si="1018"/>
        <v>0</v>
      </c>
      <c r="BD6073" s="28">
        <f t="shared" si="1019"/>
        <v>0</v>
      </c>
    </row>
    <row r="6074" spans="37:56" x14ac:dyDescent="0.25">
      <c r="AK6074">
        <v>0</v>
      </c>
      <c r="AL6074" t="e">
        <f t="shared" si="1012"/>
        <v>#N/A</v>
      </c>
      <c r="AM6074" t="e">
        <f t="shared" si="1013"/>
        <v>#N/A</v>
      </c>
      <c r="AN6074" t="e">
        <f t="shared" si="1014"/>
        <v>#N/A</v>
      </c>
      <c r="AO6074" s="261" t="e">
        <f t="shared" si="1015"/>
        <v>#N/A</v>
      </c>
      <c r="AP6074" s="261" t="e">
        <f t="shared" si="1016"/>
        <v>#N/A</v>
      </c>
      <c r="AQ6074" s="261" t="e">
        <f t="shared" si="1017"/>
        <v>#N/A</v>
      </c>
      <c r="BB6074">
        <f t="shared" si="1020"/>
        <v>0</v>
      </c>
      <c r="BC6074">
        <f t="shared" si="1018"/>
        <v>0</v>
      </c>
      <c r="BD6074" s="28">
        <f t="shared" si="1019"/>
        <v>0</v>
      </c>
    </row>
    <row r="6075" spans="37:56" x14ac:dyDescent="0.25">
      <c r="AK6075">
        <v>0</v>
      </c>
      <c r="AL6075" t="e">
        <f t="shared" si="1012"/>
        <v>#N/A</v>
      </c>
      <c r="AM6075" t="e">
        <f t="shared" si="1013"/>
        <v>#N/A</v>
      </c>
      <c r="AN6075" t="e">
        <f t="shared" si="1014"/>
        <v>#N/A</v>
      </c>
      <c r="AO6075" s="261" t="e">
        <f t="shared" si="1015"/>
        <v>#N/A</v>
      </c>
      <c r="AP6075" s="261" t="e">
        <f t="shared" si="1016"/>
        <v>#N/A</v>
      </c>
      <c r="AQ6075" s="261" t="e">
        <f t="shared" si="1017"/>
        <v>#N/A</v>
      </c>
      <c r="BB6075">
        <f t="shared" si="1020"/>
        <v>0</v>
      </c>
      <c r="BC6075">
        <f t="shared" si="1018"/>
        <v>0</v>
      </c>
      <c r="BD6075" s="28">
        <f t="shared" si="1019"/>
        <v>0</v>
      </c>
    </row>
    <row r="6076" spans="37:56" x14ac:dyDescent="0.25">
      <c r="AK6076">
        <v>0</v>
      </c>
      <c r="AL6076" t="e">
        <f t="shared" si="1012"/>
        <v>#N/A</v>
      </c>
      <c r="AM6076" t="e">
        <f t="shared" si="1013"/>
        <v>#N/A</v>
      </c>
      <c r="AN6076" t="e">
        <f t="shared" si="1014"/>
        <v>#N/A</v>
      </c>
      <c r="AO6076" s="261" t="e">
        <f t="shared" si="1015"/>
        <v>#N/A</v>
      </c>
      <c r="AP6076" s="261" t="e">
        <f t="shared" si="1016"/>
        <v>#N/A</v>
      </c>
      <c r="AQ6076" s="261" t="e">
        <f t="shared" si="1017"/>
        <v>#N/A</v>
      </c>
      <c r="BB6076">
        <f t="shared" si="1020"/>
        <v>0</v>
      </c>
      <c r="BC6076">
        <f t="shared" si="1018"/>
        <v>0</v>
      </c>
      <c r="BD6076" s="28">
        <f t="shared" si="1019"/>
        <v>0</v>
      </c>
    </row>
    <row r="6077" spans="37:56" x14ac:dyDescent="0.25">
      <c r="AK6077">
        <v>0</v>
      </c>
      <c r="AL6077" t="e">
        <f t="shared" si="1012"/>
        <v>#N/A</v>
      </c>
      <c r="AM6077" t="e">
        <f t="shared" si="1013"/>
        <v>#N/A</v>
      </c>
      <c r="AN6077" t="e">
        <f t="shared" si="1014"/>
        <v>#N/A</v>
      </c>
      <c r="AO6077" s="261" t="e">
        <f t="shared" si="1015"/>
        <v>#N/A</v>
      </c>
      <c r="AP6077" s="261" t="e">
        <f t="shared" si="1016"/>
        <v>#N/A</v>
      </c>
      <c r="AQ6077" s="261" t="e">
        <f t="shared" si="1017"/>
        <v>#N/A</v>
      </c>
      <c r="BB6077">
        <f t="shared" si="1020"/>
        <v>0</v>
      </c>
      <c r="BC6077">
        <f t="shared" si="1018"/>
        <v>0</v>
      </c>
      <c r="BD6077" s="28">
        <f t="shared" si="1019"/>
        <v>0</v>
      </c>
    </row>
    <row r="6078" spans="37:56" x14ac:dyDescent="0.25">
      <c r="AK6078">
        <v>0</v>
      </c>
      <c r="AL6078" t="e">
        <f t="shared" si="1012"/>
        <v>#N/A</v>
      </c>
      <c r="AM6078" t="e">
        <f t="shared" si="1013"/>
        <v>#N/A</v>
      </c>
      <c r="AN6078" t="e">
        <f t="shared" si="1014"/>
        <v>#N/A</v>
      </c>
      <c r="AO6078" s="261" t="e">
        <f t="shared" si="1015"/>
        <v>#N/A</v>
      </c>
      <c r="AP6078" s="261" t="e">
        <f t="shared" si="1016"/>
        <v>#N/A</v>
      </c>
      <c r="AQ6078" s="261" t="e">
        <f t="shared" si="1017"/>
        <v>#N/A</v>
      </c>
      <c r="BB6078">
        <f t="shared" si="1020"/>
        <v>0</v>
      </c>
      <c r="BC6078">
        <f t="shared" si="1018"/>
        <v>0</v>
      </c>
      <c r="BD6078" s="28">
        <f t="shared" si="1019"/>
        <v>0</v>
      </c>
    </row>
    <row r="6079" spans="37:56" x14ac:dyDescent="0.25">
      <c r="AK6079">
        <v>0</v>
      </c>
      <c r="AL6079" t="e">
        <f t="shared" si="1012"/>
        <v>#N/A</v>
      </c>
      <c r="AM6079" t="e">
        <f t="shared" si="1013"/>
        <v>#N/A</v>
      </c>
      <c r="AN6079" t="e">
        <f t="shared" si="1014"/>
        <v>#N/A</v>
      </c>
      <c r="AO6079" s="261" t="e">
        <f t="shared" si="1015"/>
        <v>#N/A</v>
      </c>
      <c r="AP6079" s="261" t="e">
        <f t="shared" si="1016"/>
        <v>#N/A</v>
      </c>
      <c r="AQ6079" s="261" t="e">
        <f t="shared" si="1017"/>
        <v>#N/A</v>
      </c>
      <c r="BB6079">
        <f t="shared" si="1020"/>
        <v>0</v>
      </c>
      <c r="BC6079">
        <f t="shared" si="1018"/>
        <v>0</v>
      </c>
      <c r="BD6079" s="28">
        <f t="shared" si="1019"/>
        <v>0</v>
      </c>
    </row>
    <row r="6080" spans="37:56" x14ac:dyDescent="0.25">
      <c r="AK6080">
        <v>0</v>
      </c>
      <c r="AL6080" t="e">
        <f t="shared" si="1012"/>
        <v>#N/A</v>
      </c>
      <c r="AM6080" t="e">
        <f t="shared" si="1013"/>
        <v>#N/A</v>
      </c>
      <c r="AN6080" t="e">
        <f t="shared" si="1014"/>
        <v>#N/A</v>
      </c>
      <c r="AO6080" s="261" t="e">
        <f t="shared" si="1015"/>
        <v>#N/A</v>
      </c>
      <c r="AP6080" s="261" t="e">
        <f t="shared" si="1016"/>
        <v>#N/A</v>
      </c>
      <c r="AQ6080" s="261" t="e">
        <f t="shared" si="1017"/>
        <v>#N/A</v>
      </c>
      <c r="BB6080">
        <f t="shared" si="1020"/>
        <v>0</v>
      </c>
      <c r="BC6080">
        <f t="shared" si="1018"/>
        <v>0</v>
      </c>
      <c r="BD6080" s="28">
        <f t="shared" si="1019"/>
        <v>0</v>
      </c>
    </row>
    <row r="6081" spans="37:56" x14ac:dyDescent="0.25">
      <c r="AK6081">
        <v>0</v>
      </c>
      <c r="AL6081" t="e">
        <f t="shared" si="1012"/>
        <v>#N/A</v>
      </c>
      <c r="AM6081" t="e">
        <f t="shared" si="1013"/>
        <v>#N/A</v>
      </c>
      <c r="AN6081" t="e">
        <f t="shared" si="1014"/>
        <v>#N/A</v>
      </c>
      <c r="AO6081" s="261" t="e">
        <f t="shared" si="1015"/>
        <v>#N/A</v>
      </c>
      <c r="AP6081" s="261" t="e">
        <f t="shared" si="1016"/>
        <v>#N/A</v>
      </c>
      <c r="AQ6081" s="261" t="e">
        <f t="shared" si="1017"/>
        <v>#N/A</v>
      </c>
      <c r="BB6081">
        <f t="shared" si="1020"/>
        <v>0</v>
      </c>
      <c r="BC6081">
        <f t="shared" si="1018"/>
        <v>0</v>
      </c>
      <c r="BD6081" s="28">
        <f t="shared" si="1019"/>
        <v>0</v>
      </c>
    </row>
    <row r="6082" spans="37:56" x14ac:dyDescent="0.25">
      <c r="AK6082">
        <v>0</v>
      </c>
      <c r="AL6082" t="e">
        <f t="shared" si="1012"/>
        <v>#N/A</v>
      </c>
      <c r="AM6082" t="e">
        <f t="shared" si="1013"/>
        <v>#N/A</v>
      </c>
      <c r="AN6082" t="e">
        <f t="shared" si="1014"/>
        <v>#N/A</v>
      </c>
      <c r="AO6082" s="261" t="e">
        <f t="shared" si="1015"/>
        <v>#N/A</v>
      </c>
      <c r="AP6082" s="261" t="e">
        <f t="shared" si="1016"/>
        <v>#N/A</v>
      </c>
      <c r="AQ6082" s="261" t="e">
        <f t="shared" si="1017"/>
        <v>#N/A</v>
      </c>
      <c r="BB6082">
        <f t="shared" si="1020"/>
        <v>0</v>
      </c>
      <c r="BC6082">
        <f t="shared" si="1018"/>
        <v>0</v>
      </c>
      <c r="BD6082" s="28">
        <f t="shared" si="1019"/>
        <v>0</v>
      </c>
    </row>
    <row r="6083" spans="37:56" x14ac:dyDescent="0.25">
      <c r="AK6083">
        <v>0</v>
      </c>
      <c r="AL6083" t="e">
        <f t="shared" ref="AL6083:AL6146" si="1021">_xlfn.XLOOKUP(AK6083,A:A,F:F)</f>
        <v>#N/A</v>
      </c>
      <c r="AM6083" t="e">
        <f t="shared" ref="AM6083:AM6146" si="1022">_xlfn.XLOOKUP(AK6083,A:A,J:J)</f>
        <v>#N/A</v>
      </c>
      <c r="AN6083" t="e">
        <f t="shared" ref="AN6083:AN6146" si="1023">_xlfn.XLOOKUP(AK6083,A:A,M:M)+_xlfn.XLOOKUP(AK6083,A:A,N:N)</f>
        <v>#N/A</v>
      </c>
      <c r="AO6083" s="261" t="e">
        <f t="shared" ref="AO6083:AO6146" si="1024">_xlfn.XLOOKUP(AK6083,A:A,AG:AG)</f>
        <v>#N/A</v>
      </c>
      <c r="AP6083" s="261" t="e">
        <f t="shared" ref="AP6083:AP6146" si="1025">_xlfn.XLOOKUP(AK6083,A:A,AD:AD)</f>
        <v>#N/A</v>
      </c>
      <c r="AQ6083" s="261" t="e">
        <f t="shared" ref="AQ6083:AQ6146" si="1026">_xlfn.XLOOKUP(AK6083,A:A,AE:AE)</f>
        <v>#N/A</v>
      </c>
      <c r="BB6083">
        <f t="shared" si="1020"/>
        <v>0</v>
      </c>
      <c r="BC6083">
        <f t="shared" ref="BC6083:BC6146" si="1027">_xlfn.XLOOKUP(BA6083,A:A,J:J)</f>
        <v>0</v>
      </c>
      <c r="BD6083" s="28">
        <f t="shared" ref="BD6083:BD6146" si="1028">_xlfn.XLOOKUP(BA6083,A:A,M:M)+_xlfn.XLOOKUP(BA6083,A:A,N:N)</f>
        <v>0</v>
      </c>
    </row>
    <row r="6084" spans="37:56" x14ac:dyDescent="0.25">
      <c r="AK6084">
        <v>0</v>
      </c>
      <c r="AL6084" t="e">
        <f t="shared" si="1021"/>
        <v>#N/A</v>
      </c>
      <c r="AM6084" t="e">
        <f t="shared" si="1022"/>
        <v>#N/A</v>
      </c>
      <c r="AN6084" t="e">
        <f t="shared" si="1023"/>
        <v>#N/A</v>
      </c>
      <c r="AO6084" s="261" t="e">
        <f t="shared" si="1024"/>
        <v>#N/A</v>
      </c>
      <c r="AP6084" s="261" t="e">
        <f t="shared" si="1025"/>
        <v>#N/A</v>
      </c>
      <c r="AQ6084" s="261" t="e">
        <f t="shared" si="1026"/>
        <v>#N/A</v>
      </c>
      <c r="BB6084">
        <f t="shared" si="1020"/>
        <v>0</v>
      </c>
      <c r="BC6084">
        <f t="shared" si="1027"/>
        <v>0</v>
      </c>
      <c r="BD6084" s="28">
        <f t="shared" si="1028"/>
        <v>0</v>
      </c>
    </row>
    <row r="6085" spans="37:56" x14ac:dyDescent="0.25">
      <c r="AK6085">
        <v>0</v>
      </c>
      <c r="AL6085" t="e">
        <f t="shared" si="1021"/>
        <v>#N/A</v>
      </c>
      <c r="AM6085" t="e">
        <f t="shared" si="1022"/>
        <v>#N/A</v>
      </c>
      <c r="AN6085" t="e">
        <f t="shared" si="1023"/>
        <v>#N/A</v>
      </c>
      <c r="AO6085" s="261" t="e">
        <f t="shared" si="1024"/>
        <v>#N/A</v>
      </c>
      <c r="AP6085" s="261" t="e">
        <f t="shared" si="1025"/>
        <v>#N/A</v>
      </c>
      <c r="AQ6085" s="261" t="e">
        <f t="shared" si="1026"/>
        <v>#N/A</v>
      </c>
      <c r="BB6085">
        <f t="shared" si="1020"/>
        <v>0</v>
      </c>
      <c r="BC6085">
        <f t="shared" si="1027"/>
        <v>0</v>
      </c>
      <c r="BD6085" s="28">
        <f t="shared" si="1028"/>
        <v>0</v>
      </c>
    </row>
    <row r="6086" spans="37:56" x14ac:dyDescent="0.25">
      <c r="AK6086">
        <v>0</v>
      </c>
      <c r="AL6086" t="e">
        <f t="shared" si="1021"/>
        <v>#N/A</v>
      </c>
      <c r="AM6086" t="e">
        <f t="shared" si="1022"/>
        <v>#N/A</v>
      </c>
      <c r="AN6086" t="e">
        <f t="shared" si="1023"/>
        <v>#N/A</v>
      </c>
      <c r="AO6086" s="261" t="e">
        <f t="shared" si="1024"/>
        <v>#N/A</v>
      </c>
      <c r="AP6086" s="261" t="e">
        <f t="shared" si="1025"/>
        <v>#N/A</v>
      </c>
      <c r="AQ6086" s="261" t="e">
        <f t="shared" si="1026"/>
        <v>#N/A</v>
      </c>
      <c r="BB6086">
        <f t="shared" ref="BB6086:BB6149" si="1029">_xlfn.XLOOKUP(BA6086,A:A,E:E)</f>
        <v>0</v>
      </c>
      <c r="BC6086">
        <f t="shared" si="1027"/>
        <v>0</v>
      </c>
      <c r="BD6086" s="28">
        <f t="shared" si="1028"/>
        <v>0</v>
      </c>
    </row>
    <row r="6087" spans="37:56" x14ac:dyDescent="0.25">
      <c r="AK6087">
        <v>0</v>
      </c>
      <c r="AL6087" t="e">
        <f t="shared" si="1021"/>
        <v>#N/A</v>
      </c>
      <c r="AM6087" t="e">
        <f t="shared" si="1022"/>
        <v>#N/A</v>
      </c>
      <c r="AN6087" t="e">
        <f t="shared" si="1023"/>
        <v>#N/A</v>
      </c>
      <c r="AO6087" s="261" t="e">
        <f t="shared" si="1024"/>
        <v>#N/A</v>
      </c>
      <c r="AP6087" s="261" t="e">
        <f t="shared" si="1025"/>
        <v>#N/A</v>
      </c>
      <c r="AQ6087" s="261" t="e">
        <f t="shared" si="1026"/>
        <v>#N/A</v>
      </c>
      <c r="BB6087">
        <f t="shared" si="1029"/>
        <v>0</v>
      </c>
      <c r="BC6087">
        <f t="shared" si="1027"/>
        <v>0</v>
      </c>
      <c r="BD6087" s="28">
        <f t="shared" si="1028"/>
        <v>0</v>
      </c>
    </row>
    <row r="6088" spans="37:56" x14ac:dyDescent="0.25">
      <c r="AK6088">
        <v>0</v>
      </c>
      <c r="AL6088" t="e">
        <f t="shared" si="1021"/>
        <v>#N/A</v>
      </c>
      <c r="AM6088" t="e">
        <f t="shared" si="1022"/>
        <v>#N/A</v>
      </c>
      <c r="AN6088" t="e">
        <f t="shared" si="1023"/>
        <v>#N/A</v>
      </c>
      <c r="AO6088" s="261" t="e">
        <f t="shared" si="1024"/>
        <v>#N/A</v>
      </c>
      <c r="AP6088" s="261" t="e">
        <f t="shared" si="1025"/>
        <v>#N/A</v>
      </c>
      <c r="AQ6088" s="261" t="e">
        <f t="shared" si="1026"/>
        <v>#N/A</v>
      </c>
      <c r="BB6088">
        <f t="shared" si="1029"/>
        <v>0</v>
      </c>
      <c r="BC6088">
        <f t="shared" si="1027"/>
        <v>0</v>
      </c>
      <c r="BD6088" s="28">
        <f t="shared" si="1028"/>
        <v>0</v>
      </c>
    </row>
    <row r="6089" spans="37:56" x14ac:dyDescent="0.25">
      <c r="AK6089">
        <v>0</v>
      </c>
      <c r="AL6089" t="e">
        <f t="shared" si="1021"/>
        <v>#N/A</v>
      </c>
      <c r="AM6089" t="e">
        <f t="shared" si="1022"/>
        <v>#N/A</v>
      </c>
      <c r="AN6089" t="e">
        <f t="shared" si="1023"/>
        <v>#N/A</v>
      </c>
      <c r="AO6089" s="261" t="e">
        <f t="shared" si="1024"/>
        <v>#N/A</v>
      </c>
      <c r="AP6089" s="261" t="e">
        <f t="shared" si="1025"/>
        <v>#N/A</v>
      </c>
      <c r="AQ6089" s="261" t="e">
        <f t="shared" si="1026"/>
        <v>#N/A</v>
      </c>
      <c r="BB6089">
        <f t="shared" si="1029"/>
        <v>0</v>
      </c>
      <c r="BC6089">
        <f t="shared" si="1027"/>
        <v>0</v>
      </c>
      <c r="BD6089" s="28">
        <f t="shared" si="1028"/>
        <v>0</v>
      </c>
    </row>
    <row r="6090" spans="37:56" x14ac:dyDescent="0.25">
      <c r="AK6090">
        <v>0</v>
      </c>
      <c r="AL6090" t="e">
        <f t="shared" si="1021"/>
        <v>#N/A</v>
      </c>
      <c r="AM6090" t="e">
        <f t="shared" si="1022"/>
        <v>#N/A</v>
      </c>
      <c r="AN6090" t="e">
        <f t="shared" si="1023"/>
        <v>#N/A</v>
      </c>
      <c r="AO6090" s="261" t="e">
        <f t="shared" si="1024"/>
        <v>#N/A</v>
      </c>
      <c r="AP6090" s="261" t="e">
        <f t="shared" si="1025"/>
        <v>#N/A</v>
      </c>
      <c r="AQ6090" s="261" t="e">
        <f t="shared" si="1026"/>
        <v>#N/A</v>
      </c>
      <c r="BB6090">
        <f t="shared" si="1029"/>
        <v>0</v>
      </c>
      <c r="BC6090">
        <f t="shared" si="1027"/>
        <v>0</v>
      </c>
      <c r="BD6090" s="28">
        <f t="shared" si="1028"/>
        <v>0</v>
      </c>
    </row>
    <row r="6091" spans="37:56" x14ac:dyDescent="0.25">
      <c r="AK6091">
        <v>0</v>
      </c>
      <c r="AL6091" t="e">
        <f t="shared" si="1021"/>
        <v>#N/A</v>
      </c>
      <c r="AM6091" t="e">
        <f t="shared" si="1022"/>
        <v>#N/A</v>
      </c>
      <c r="AN6091" t="e">
        <f t="shared" si="1023"/>
        <v>#N/A</v>
      </c>
      <c r="AO6091" s="261" t="e">
        <f t="shared" si="1024"/>
        <v>#N/A</v>
      </c>
      <c r="AP6091" s="261" t="e">
        <f t="shared" si="1025"/>
        <v>#N/A</v>
      </c>
      <c r="AQ6091" s="261" t="e">
        <f t="shared" si="1026"/>
        <v>#N/A</v>
      </c>
      <c r="BB6091">
        <f t="shared" si="1029"/>
        <v>0</v>
      </c>
      <c r="BC6091">
        <f t="shared" si="1027"/>
        <v>0</v>
      </c>
      <c r="BD6091" s="28">
        <f t="shared" si="1028"/>
        <v>0</v>
      </c>
    </row>
    <row r="6092" spans="37:56" x14ac:dyDescent="0.25">
      <c r="AK6092">
        <v>0</v>
      </c>
      <c r="AL6092" t="e">
        <f t="shared" si="1021"/>
        <v>#N/A</v>
      </c>
      <c r="AM6092" t="e">
        <f t="shared" si="1022"/>
        <v>#N/A</v>
      </c>
      <c r="AN6092" t="e">
        <f t="shared" si="1023"/>
        <v>#N/A</v>
      </c>
      <c r="AO6092" s="261" t="e">
        <f t="shared" si="1024"/>
        <v>#N/A</v>
      </c>
      <c r="AP6092" s="261" t="e">
        <f t="shared" si="1025"/>
        <v>#N/A</v>
      </c>
      <c r="AQ6092" s="261" t="e">
        <f t="shared" si="1026"/>
        <v>#N/A</v>
      </c>
      <c r="BB6092">
        <f t="shared" si="1029"/>
        <v>0</v>
      </c>
      <c r="BC6092">
        <f t="shared" si="1027"/>
        <v>0</v>
      </c>
      <c r="BD6092" s="28">
        <f t="shared" si="1028"/>
        <v>0</v>
      </c>
    </row>
    <row r="6093" spans="37:56" x14ac:dyDescent="0.25">
      <c r="AK6093">
        <v>0</v>
      </c>
      <c r="AL6093" t="e">
        <f t="shared" si="1021"/>
        <v>#N/A</v>
      </c>
      <c r="AM6093" t="e">
        <f t="shared" si="1022"/>
        <v>#N/A</v>
      </c>
      <c r="AN6093" t="e">
        <f t="shared" si="1023"/>
        <v>#N/A</v>
      </c>
      <c r="AO6093" s="261" t="e">
        <f t="shared" si="1024"/>
        <v>#N/A</v>
      </c>
      <c r="AP6093" s="261" t="e">
        <f t="shared" si="1025"/>
        <v>#N/A</v>
      </c>
      <c r="AQ6093" s="261" t="e">
        <f t="shared" si="1026"/>
        <v>#N/A</v>
      </c>
      <c r="BB6093">
        <f t="shared" si="1029"/>
        <v>0</v>
      </c>
      <c r="BC6093">
        <f t="shared" si="1027"/>
        <v>0</v>
      </c>
      <c r="BD6093" s="28">
        <f t="shared" si="1028"/>
        <v>0</v>
      </c>
    </row>
    <row r="6094" spans="37:56" x14ac:dyDescent="0.25">
      <c r="AK6094">
        <v>0</v>
      </c>
      <c r="AL6094" t="e">
        <f t="shared" si="1021"/>
        <v>#N/A</v>
      </c>
      <c r="AM6094" t="e">
        <f t="shared" si="1022"/>
        <v>#N/A</v>
      </c>
      <c r="AN6094" t="e">
        <f t="shared" si="1023"/>
        <v>#N/A</v>
      </c>
      <c r="AO6094" s="261" t="e">
        <f t="shared" si="1024"/>
        <v>#N/A</v>
      </c>
      <c r="AP6094" s="261" t="e">
        <f t="shared" si="1025"/>
        <v>#N/A</v>
      </c>
      <c r="AQ6094" s="261" t="e">
        <f t="shared" si="1026"/>
        <v>#N/A</v>
      </c>
      <c r="BB6094">
        <f t="shared" si="1029"/>
        <v>0</v>
      </c>
      <c r="BC6094">
        <f t="shared" si="1027"/>
        <v>0</v>
      </c>
      <c r="BD6094" s="28">
        <f t="shared" si="1028"/>
        <v>0</v>
      </c>
    </row>
    <row r="6095" spans="37:56" x14ac:dyDescent="0.25">
      <c r="AK6095">
        <v>0</v>
      </c>
      <c r="AL6095" t="e">
        <f t="shared" si="1021"/>
        <v>#N/A</v>
      </c>
      <c r="AM6095" t="e">
        <f t="shared" si="1022"/>
        <v>#N/A</v>
      </c>
      <c r="AN6095" t="e">
        <f t="shared" si="1023"/>
        <v>#N/A</v>
      </c>
      <c r="AO6095" s="261" t="e">
        <f t="shared" si="1024"/>
        <v>#N/A</v>
      </c>
      <c r="AP6095" s="261" t="e">
        <f t="shared" si="1025"/>
        <v>#N/A</v>
      </c>
      <c r="AQ6095" s="261" t="e">
        <f t="shared" si="1026"/>
        <v>#N/A</v>
      </c>
      <c r="BB6095">
        <f t="shared" si="1029"/>
        <v>0</v>
      </c>
      <c r="BC6095">
        <f t="shared" si="1027"/>
        <v>0</v>
      </c>
      <c r="BD6095" s="28">
        <f t="shared" si="1028"/>
        <v>0</v>
      </c>
    </row>
    <row r="6096" spans="37:56" x14ac:dyDescent="0.25">
      <c r="AK6096">
        <v>0</v>
      </c>
      <c r="AL6096" t="e">
        <f t="shared" si="1021"/>
        <v>#N/A</v>
      </c>
      <c r="AM6096" t="e">
        <f t="shared" si="1022"/>
        <v>#N/A</v>
      </c>
      <c r="AN6096" t="e">
        <f t="shared" si="1023"/>
        <v>#N/A</v>
      </c>
      <c r="AO6096" s="261" t="e">
        <f t="shared" si="1024"/>
        <v>#N/A</v>
      </c>
      <c r="AP6096" s="261" t="e">
        <f t="shared" si="1025"/>
        <v>#N/A</v>
      </c>
      <c r="AQ6096" s="261" t="e">
        <f t="shared" si="1026"/>
        <v>#N/A</v>
      </c>
      <c r="BB6096">
        <f t="shared" si="1029"/>
        <v>0</v>
      </c>
      <c r="BC6096">
        <f t="shared" si="1027"/>
        <v>0</v>
      </c>
      <c r="BD6096" s="28">
        <f t="shared" si="1028"/>
        <v>0</v>
      </c>
    </row>
    <row r="6097" spans="37:56" x14ac:dyDescent="0.25">
      <c r="AK6097">
        <v>0</v>
      </c>
      <c r="AL6097" t="e">
        <f t="shared" si="1021"/>
        <v>#N/A</v>
      </c>
      <c r="AM6097" t="e">
        <f t="shared" si="1022"/>
        <v>#N/A</v>
      </c>
      <c r="AN6097" t="e">
        <f t="shared" si="1023"/>
        <v>#N/A</v>
      </c>
      <c r="AO6097" s="261" t="e">
        <f t="shared" si="1024"/>
        <v>#N/A</v>
      </c>
      <c r="AP6097" s="261" t="e">
        <f t="shared" si="1025"/>
        <v>#N/A</v>
      </c>
      <c r="AQ6097" s="261" t="e">
        <f t="shared" si="1026"/>
        <v>#N/A</v>
      </c>
      <c r="BB6097">
        <f t="shared" si="1029"/>
        <v>0</v>
      </c>
      <c r="BC6097">
        <f t="shared" si="1027"/>
        <v>0</v>
      </c>
      <c r="BD6097" s="28">
        <f t="shared" si="1028"/>
        <v>0</v>
      </c>
    </row>
    <row r="6098" spans="37:56" x14ac:dyDescent="0.25">
      <c r="AK6098">
        <v>0</v>
      </c>
      <c r="AL6098" t="e">
        <f t="shared" si="1021"/>
        <v>#N/A</v>
      </c>
      <c r="AM6098" t="e">
        <f t="shared" si="1022"/>
        <v>#N/A</v>
      </c>
      <c r="AN6098" t="e">
        <f t="shared" si="1023"/>
        <v>#N/A</v>
      </c>
      <c r="AO6098" s="261" t="e">
        <f t="shared" si="1024"/>
        <v>#N/A</v>
      </c>
      <c r="AP6098" s="261" t="e">
        <f t="shared" si="1025"/>
        <v>#N/A</v>
      </c>
      <c r="AQ6098" s="261" t="e">
        <f t="shared" si="1026"/>
        <v>#N/A</v>
      </c>
      <c r="BB6098">
        <f t="shared" si="1029"/>
        <v>0</v>
      </c>
      <c r="BC6098">
        <f t="shared" si="1027"/>
        <v>0</v>
      </c>
      <c r="BD6098" s="28">
        <f t="shared" si="1028"/>
        <v>0</v>
      </c>
    </row>
    <row r="6099" spans="37:56" x14ac:dyDescent="0.25">
      <c r="AK6099">
        <v>0</v>
      </c>
      <c r="AL6099" t="e">
        <f t="shared" si="1021"/>
        <v>#N/A</v>
      </c>
      <c r="AM6099" t="e">
        <f t="shared" si="1022"/>
        <v>#N/A</v>
      </c>
      <c r="AN6099" t="e">
        <f t="shared" si="1023"/>
        <v>#N/A</v>
      </c>
      <c r="AO6099" s="261" t="e">
        <f t="shared" si="1024"/>
        <v>#N/A</v>
      </c>
      <c r="AP6099" s="261" t="e">
        <f t="shared" si="1025"/>
        <v>#N/A</v>
      </c>
      <c r="AQ6099" s="261" t="e">
        <f t="shared" si="1026"/>
        <v>#N/A</v>
      </c>
      <c r="BB6099">
        <f t="shared" si="1029"/>
        <v>0</v>
      </c>
      <c r="BC6099">
        <f t="shared" si="1027"/>
        <v>0</v>
      </c>
      <c r="BD6099" s="28">
        <f t="shared" si="1028"/>
        <v>0</v>
      </c>
    </row>
    <row r="6100" spans="37:56" x14ac:dyDescent="0.25">
      <c r="AK6100">
        <v>0</v>
      </c>
      <c r="AL6100" t="e">
        <f t="shared" si="1021"/>
        <v>#N/A</v>
      </c>
      <c r="AM6100" t="e">
        <f t="shared" si="1022"/>
        <v>#N/A</v>
      </c>
      <c r="AN6100" t="e">
        <f t="shared" si="1023"/>
        <v>#N/A</v>
      </c>
      <c r="AO6100" s="261" t="e">
        <f t="shared" si="1024"/>
        <v>#N/A</v>
      </c>
      <c r="AP6100" s="261" t="e">
        <f t="shared" si="1025"/>
        <v>#N/A</v>
      </c>
      <c r="AQ6100" s="261" t="e">
        <f t="shared" si="1026"/>
        <v>#N/A</v>
      </c>
      <c r="BB6100">
        <f t="shared" si="1029"/>
        <v>0</v>
      </c>
      <c r="BC6100">
        <f t="shared" si="1027"/>
        <v>0</v>
      </c>
      <c r="BD6100" s="28">
        <f t="shared" si="1028"/>
        <v>0</v>
      </c>
    </row>
    <row r="6101" spans="37:56" x14ac:dyDescent="0.25">
      <c r="AK6101">
        <v>0</v>
      </c>
      <c r="AL6101" t="e">
        <f t="shared" si="1021"/>
        <v>#N/A</v>
      </c>
      <c r="AM6101" t="e">
        <f t="shared" si="1022"/>
        <v>#N/A</v>
      </c>
      <c r="AN6101" t="e">
        <f t="shared" si="1023"/>
        <v>#N/A</v>
      </c>
      <c r="AO6101" s="261" t="e">
        <f t="shared" si="1024"/>
        <v>#N/A</v>
      </c>
      <c r="AP6101" s="261" t="e">
        <f t="shared" si="1025"/>
        <v>#N/A</v>
      </c>
      <c r="AQ6101" s="261" t="e">
        <f t="shared" si="1026"/>
        <v>#N/A</v>
      </c>
      <c r="BB6101">
        <f t="shared" si="1029"/>
        <v>0</v>
      </c>
      <c r="BC6101">
        <f t="shared" si="1027"/>
        <v>0</v>
      </c>
      <c r="BD6101" s="28">
        <f t="shared" si="1028"/>
        <v>0</v>
      </c>
    </row>
    <row r="6102" spans="37:56" x14ac:dyDescent="0.25">
      <c r="AK6102">
        <v>0</v>
      </c>
      <c r="AL6102" t="e">
        <f t="shared" si="1021"/>
        <v>#N/A</v>
      </c>
      <c r="AM6102" t="e">
        <f t="shared" si="1022"/>
        <v>#N/A</v>
      </c>
      <c r="AN6102" t="e">
        <f t="shared" si="1023"/>
        <v>#N/A</v>
      </c>
      <c r="AO6102" s="261" t="e">
        <f t="shared" si="1024"/>
        <v>#N/A</v>
      </c>
      <c r="AP6102" s="261" t="e">
        <f t="shared" si="1025"/>
        <v>#N/A</v>
      </c>
      <c r="AQ6102" s="261" t="e">
        <f t="shared" si="1026"/>
        <v>#N/A</v>
      </c>
      <c r="BB6102">
        <f t="shared" si="1029"/>
        <v>0</v>
      </c>
      <c r="BC6102">
        <f t="shared" si="1027"/>
        <v>0</v>
      </c>
      <c r="BD6102" s="28">
        <f t="shared" si="1028"/>
        <v>0</v>
      </c>
    </row>
    <row r="6103" spans="37:56" x14ac:dyDescent="0.25">
      <c r="AK6103">
        <v>0</v>
      </c>
      <c r="AL6103" t="e">
        <f t="shared" si="1021"/>
        <v>#N/A</v>
      </c>
      <c r="AM6103" t="e">
        <f t="shared" si="1022"/>
        <v>#N/A</v>
      </c>
      <c r="AN6103" t="e">
        <f t="shared" si="1023"/>
        <v>#N/A</v>
      </c>
      <c r="AO6103" s="261" t="e">
        <f t="shared" si="1024"/>
        <v>#N/A</v>
      </c>
      <c r="AP6103" s="261" t="e">
        <f t="shared" si="1025"/>
        <v>#N/A</v>
      </c>
      <c r="AQ6103" s="261" t="e">
        <f t="shared" si="1026"/>
        <v>#N/A</v>
      </c>
      <c r="BB6103">
        <f t="shared" si="1029"/>
        <v>0</v>
      </c>
      <c r="BC6103">
        <f t="shared" si="1027"/>
        <v>0</v>
      </c>
      <c r="BD6103" s="28">
        <f t="shared" si="1028"/>
        <v>0</v>
      </c>
    </row>
    <row r="6104" spans="37:56" x14ac:dyDescent="0.25">
      <c r="AK6104">
        <v>0</v>
      </c>
      <c r="AL6104" t="e">
        <f t="shared" si="1021"/>
        <v>#N/A</v>
      </c>
      <c r="AM6104" t="e">
        <f t="shared" si="1022"/>
        <v>#N/A</v>
      </c>
      <c r="AN6104" t="e">
        <f t="shared" si="1023"/>
        <v>#N/A</v>
      </c>
      <c r="AO6104" s="261" t="e">
        <f t="shared" si="1024"/>
        <v>#N/A</v>
      </c>
      <c r="AP6104" s="261" t="e">
        <f t="shared" si="1025"/>
        <v>#N/A</v>
      </c>
      <c r="AQ6104" s="261" t="e">
        <f t="shared" si="1026"/>
        <v>#N/A</v>
      </c>
      <c r="BB6104">
        <f t="shared" si="1029"/>
        <v>0</v>
      </c>
      <c r="BC6104">
        <f t="shared" si="1027"/>
        <v>0</v>
      </c>
      <c r="BD6104" s="28">
        <f t="shared" si="1028"/>
        <v>0</v>
      </c>
    </row>
    <row r="6105" spans="37:56" x14ac:dyDescent="0.25">
      <c r="AK6105">
        <v>0</v>
      </c>
      <c r="AL6105" t="e">
        <f t="shared" si="1021"/>
        <v>#N/A</v>
      </c>
      <c r="AM6105" t="e">
        <f t="shared" si="1022"/>
        <v>#N/A</v>
      </c>
      <c r="AN6105" t="e">
        <f t="shared" si="1023"/>
        <v>#N/A</v>
      </c>
      <c r="AO6105" s="261" t="e">
        <f t="shared" si="1024"/>
        <v>#N/A</v>
      </c>
      <c r="AP6105" s="261" t="e">
        <f t="shared" si="1025"/>
        <v>#N/A</v>
      </c>
      <c r="AQ6105" s="261" t="e">
        <f t="shared" si="1026"/>
        <v>#N/A</v>
      </c>
      <c r="BB6105">
        <f t="shared" si="1029"/>
        <v>0</v>
      </c>
      <c r="BC6105">
        <f t="shared" si="1027"/>
        <v>0</v>
      </c>
      <c r="BD6105" s="28">
        <f t="shared" si="1028"/>
        <v>0</v>
      </c>
    </row>
    <row r="6106" spans="37:56" x14ac:dyDescent="0.25">
      <c r="AK6106">
        <v>0</v>
      </c>
      <c r="AL6106" t="e">
        <f t="shared" si="1021"/>
        <v>#N/A</v>
      </c>
      <c r="AM6106" t="e">
        <f t="shared" si="1022"/>
        <v>#N/A</v>
      </c>
      <c r="AN6106" t="e">
        <f t="shared" si="1023"/>
        <v>#N/A</v>
      </c>
      <c r="AO6106" s="261" t="e">
        <f t="shared" si="1024"/>
        <v>#N/A</v>
      </c>
      <c r="AP6106" s="261" t="e">
        <f t="shared" si="1025"/>
        <v>#N/A</v>
      </c>
      <c r="AQ6106" s="261" t="e">
        <f t="shared" si="1026"/>
        <v>#N/A</v>
      </c>
      <c r="BB6106">
        <f t="shared" si="1029"/>
        <v>0</v>
      </c>
      <c r="BC6106">
        <f t="shared" si="1027"/>
        <v>0</v>
      </c>
      <c r="BD6106" s="28">
        <f t="shared" si="1028"/>
        <v>0</v>
      </c>
    </row>
    <row r="6107" spans="37:56" x14ac:dyDescent="0.25">
      <c r="AK6107">
        <v>0</v>
      </c>
      <c r="AL6107" t="e">
        <f t="shared" si="1021"/>
        <v>#N/A</v>
      </c>
      <c r="AM6107" t="e">
        <f t="shared" si="1022"/>
        <v>#N/A</v>
      </c>
      <c r="AN6107" t="e">
        <f t="shared" si="1023"/>
        <v>#N/A</v>
      </c>
      <c r="AO6107" s="261" t="e">
        <f t="shared" si="1024"/>
        <v>#N/A</v>
      </c>
      <c r="AP6107" s="261" t="e">
        <f t="shared" si="1025"/>
        <v>#N/A</v>
      </c>
      <c r="AQ6107" s="261" t="e">
        <f t="shared" si="1026"/>
        <v>#N/A</v>
      </c>
      <c r="BB6107">
        <f t="shared" si="1029"/>
        <v>0</v>
      </c>
      <c r="BC6107">
        <f t="shared" si="1027"/>
        <v>0</v>
      </c>
      <c r="BD6107" s="28">
        <f t="shared" si="1028"/>
        <v>0</v>
      </c>
    </row>
    <row r="6108" spans="37:56" x14ac:dyDescent="0.25">
      <c r="AK6108">
        <v>0</v>
      </c>
      <c r="AL6108" t="e">
        <f t="shared" si="1021"/>
        <v>#N/A</v>
      </c>
      <c r="AM6108" t="e">
        <f t="shared" si="1022"/>
        <v>#N/A</v>
      </c>
      <c r="AN6108" t="e">
        <f t="shared" si="1023"/>
        <v>#N/A</v>
      </c>
      <c r="AO6108" s="261" t="e">
        <f t="shared" si="1024"/>
        <v>#N/A</v>
      </c>
      <c r="AP6108" s="261" t="e">
        <f t="shared" si="1025"/>
        <v>#N/A</v>
      </c>
      <c r="AQ6108" s="261" t="e">
        <f t="shared" si="1026"/>
        <v>#N/A</v>
      </c>
      <c r="BB6108">
        <f t="shared" si="1029"/>
        <v>0</v>
      </c>
      <c r="BC6108">
        <f t="shared" si="1027"/>
        <v>0</v>
      </c>
      <c r="BD6108" s="28">
        <f t="shared" si="1028"/>
        <v>0</v>
      </c>
    </row>
    <row r="6109" spans="37:56" x14ac:dyDescent="0.25">
      <c r="AK6109">
        <v>0</v>
      </c>
      <c r="AL6109" t="e">
        <f t="shared" si="1021"/>
        <v>#N/A</v>
      </c>
      <c r="AM6109" t="e">
        <f t="shared" si="1022"/>
        <v>#N/A</v>
      </c>
      <c r="AN6109" t="e">
        <f t="shared" si="1023"/>
        <v>#N/A</v>
      </c>
      <c r="AO6109" s="261" t="e">
        <f t="shared" si="1024"/>
        <v>#N/A</v>
      </c>
      <c r="AP6109" s="261" t="e">
        <f t="shared" si="1025"/>
        <v>#N/A</v>
      </c>
      <c r="AQ6109" s="261" t="e">
        <f t="shared" si="1026"/>
        <v>#N/A</v>
      </c>
      <c r="BB6109">
        <f t="shared" si="1029"/>
        <v>0</v>
      </c>
      <c r="BC6109">
        <f t="shared" si="1027"/>
        <v>0</v>
      </c>
      <c r="BD6109" s="28">
        <f t="shared" si="1028"/>
        <v>0</v>
      </c>
    </row>
    <row r="6110" spans="37:56" x14ac:dyDescent="0.25">
      <c r="AK6110">
        <v>0</v>
      </c>
      <c r="AL6110" t="e">
        <f t="shared" si="1021"/>
        <v>#N/A</v>
      </c>
      <c r="AM6110" t="e">
        <f t="shared" si="1022"/>
        <v>#N/A</v>
      </c>
      <c r="AN6110" t="e">
        <f t="shared" si="1023"/>
        <v>#N/A</v>
      </c>
      <c r="AO6110" s="261" t="e">
        <f t="shared" si="1024"/>
        <v>#N/A</v>
      </c>
      <c r="AP6110" s="261" t="e">
        <f t="shared" si="1025"/>
        <v>#N/A</v>
      </c>
      <c r="AQ6110" s="261" t="e">
        <f t="shared" si="1026"/>
        <v>#N/A</v>
      </c>
      <c r="BB6110">
        <f t="shared" si="1029"/>
        <v>0</v>
      </c>
      <c r="BC6110">
        <f t="shared" si="1027"/>
        <v>0</v>
      </c>
      <c r="BD6110" s="28">
        <f t="shared" si="1028"/>
        <v>0</v>
      </c>
    </row>
    <row r="6111" spans="37:56" x14ac:dyDescent="0.25">
      <c r="AK6111">
        <v>0</v>
      </c>
      <c r="AL6111" t="e">
        <f t="shared" si="1021"/>
        <v>#N/A</v>
      </c>
      <c r="AM6111" t="e">
        <f t="shared" si="1022"/>
        <v>#N/A</v>
      </c>
      <c r="AN6111" t="e">
        <f t="shared" si="1023"/>
        <v>#N/A</v>
      </c>
      <c r="AO6111" s="261" t="e">
        <f t="shared" si="1024"/>
        <v>#N/A</v>
      </c>
      <c r="AP6111" s="261" t="e">
        <f t="shared" si="1025"/>
        <v>#N/A</v>
      </c>
      <c r="AQ6111" s="261" t="e">
        <f t="shared" si="1026"/>
        <v>#N/A</v>
      </c>
      <c r="BB6111">
        <f t="shared" si="1029"/>
        <v>0</v>
      </c>
      <c r="BC6111">
        <f t="shared" si="1027"/>
        <v>0</v>
      </c>
      <c r="BD6111" s="28">
        <f t="shared" si="1028"/>
        <v>0</v>
      </c>
    </row>
    <row r="6112" spans="37:56" x14ac:dyDescent="0.25">
      <c r="AK6112">
        <v>0</v>
      </c>
      <c r="AL6112" t="e">
        <f t="shared" si="1021"/>
        <v>#N/A</v>
      </c>
      <c r="AM6112" t="e">
        <f t="shared" si="1022"/>
        <v>#N/A</v>
      </c>
      <c r="AN6112" t="e">
        <f t="shared" si="1023"/>
        <v>#N/A</v>
      </c>
      <c r="AO6112" s="261" t="e">
        <f t="shared" si="1024"/>
        <v>#N/A</v>
      </c>
      <c r="AP6112" s="261" t="e">
        <f t="shared" si="1025"/>
        <v>#N/A</v>
      </c>
      <c r="AQ6112" s="261" t="e">
        <f t="shared" si="1026"/>
        <v>#N/A</v>
      </c>
      <c r="BB6112">
        <f t="shared" si="1029"/>
        <v>0</v>
      </c>
      <c r="BC6112">
        <f t="shared" si="1027"/>
        <v>0</v>
      </c>
      <c r="BD6112" s="28">
        <f t="shared" si="1028"/>
        <v>0</v>
      </c>
    </row>
    <row r="6113" spans="37:56" x14ac:dyDescent="0.25">
      <c r="AK6113">
        <v>0</v>
      </c>
      <c r="AL6113" t="e">
        <f t="shared" si="1021"/>
        <v>#N/A</v>
      </c>
      <c r="AM6113" t="e">
        <f t="shared" si="1022"/>
        <v>#N/A</v>
      </c>
      <c r="AN6113" t="e">
        <f t="shared" si="1023"/>
        <v>#N/A</v>
      </c>
      <c r="AO6113" s="261" t="e">
        <f t="shared" si="1024"/>
        <v>#N/A</v>
      </c>
      <c r="AP6113" s="261" t="e">
        <f t="shared" si="1025"/>
        <v>#N/A</v>
      </c>
      <c r="AQ6113" s="261" t="e">
        <f t="shared" si="1026"/>
        <v>#N/A</v>
      </c>
      <c r="BB6113">
        <f t="shared" si="1029"/>
        <v>0</v>
      </c>
      <c r="BC6113">
        <f t="shared" si="1027"/>
        <v>0</v>
      </c>
      <c r="BD6113" s="28">
        <f t="shared" si="1028"/>
        <v>0</v>
      </c>
    </row>
    <row r="6114" spans="37:56" x14ac:dyDescent="0.25">
      <c r="AK6114">
        <v>0</v>
      </c>
      <c r="AL6114" t="e">
        <f t="shared" si="1021"/>
        <v>#N/A</v>
      </c>
      <c r="AM6114" t="e">
        <f t="shared" si="1022"/>
        <v>#N/A</v>
      </c>
      <c r="AN6114" t="e">
        <f t="shared" si="1023"/>
        <v>#N/A</v>
      </c>
      <c r="AO6114" s="261" t="e">
        <f t="shared" si="1024"/>
        <v>#N/A</v>
      </c>
      <c r="AP6114" s="261" t="e">
        <f t="shared" si="1025"/>
        <v>#N/A</v>
      </c>
      <c r="AQ6114" s="261" t="e">
        <f t="shared" si="1026"/>
        <v>#N/A</v>
      </c>
      <c r="BB6114">
        <f t="shared" si="1029"/>
        <v>0</v>
      </c>
      <c r="BC6114">
        <f t="shared" si="1027"/>
        <v>0</v>
      </c>
      <c r="BD6114" s="28">
        <f t="shared" si="1028"/>
        <v>0</v>
      </c>
    </row>
    <row r="6115" spans="37:56" x14ac:dyDescent="0.25">
      <c r="AK6115">
        <v>0</v>
      </c>
      <c r="AL6115" t="e">
        <f t="shared" si="1021"/>
        <v>#N/A</v>
      </c>
      <c r="AM6115" t="e">
        <f t="shared" si="1022"/>
        <v>#N/A</v>
      </c>
      <c r="AN6115" t="e">
        <f t="shared" si="1023"/>
        <v>#N/A</v>
      </c>
      <c r="AO6115" s="261" t="e">
        <f t="shared" si="1024"/>
        <v>#N/A</v>
      </c>
      <c r="AP6115" s="261" t="e">
        <f t="shared" si="1025"/>
        <v>#N/A</v>
      </c>
      <c r="AQ6115" s="261" t="e">
        <f t="shared" si="1026"/>
        <v>#N/A</v>
      </c>
      <c r="BB6115">
        <f t="shared" si="1029"/>
        <v>0</v>
      </c>
      <c r="BC6115">
        <f t="shared" si="1027"/>
        <v>0</v>
      </c>
      <c r="BD6115" s="28">
        <f t="shared" si="1028"/>
        <v>0</v>
      </c>
    </row>
    <row r="6116" spans="37:56" x14ac:dyDescent="0.25">
      <c r="AK6116">
        <v>0</v>
      </c>
      <c r="AL6116" t="e">
        <f t="shared" si="1021"/>
        <v>#N/A</v>
      </c>
      <c r="AM6116" t="e">
        <f t="shared" si="1022"/>
        <v>#N/A</v>
      </c>
      <c r="AN6116" t="e">
        <f t="shared" si="1023"/>
        <v>#N/A</v>
      </c>
      <c r="AO6116" s="261" t="e">
        <f t="shared" si="1024"/>
        <v>#N/A</v>
      </c>
      <c r="AP6116" s="261" t="e">
        <f t="shared" si="1025"/>
        <v>#N/A</v>
      </c>
      <c r="AQ6116" s="261" t="e">
        <f t="shared" si="1026"/>
        <v>#N/A</v>
      </c>
      <c r="BB6116">
        <f t="shared" si="1029"/>
        <v>0</v>
      </c>
      <c r="BC6116">
        <f t="shared" si="1027"/>
        <v>0</v>
      </c>
      <c r="BD6116" s="28">
        <f t="shared" si="1028"/>
        <v>0</v>
      </c>
    </row>
    <row r="6117" spans="37:56" x14ac:dyDescent="0.25">
      <c r="AK6117">
        <v>0</v>
      </c>
      <c r="AL6117" t="e">
        <f t="shared" si="1021"/>
        <v>#N/A</v>
      </c>
      <c r="AM6117" t="e">
        <f t="shared" si="1022"/>
        <v>#N/A</v>
      </c>
      <c r="AN6117" t="e">
        <f t="shared" si="1023"/>
        <v>#N/A</v>
      </c>
      <c r="AO6117" s="261" t="e">
        <f t="shared" si="1024"/>
        <v>#N/A</v>
      </c>
      <c r="AP6117" s="261" t="e">
        <f t="shared" si="1025"/>
        <v>#N/A</v>
      </c>
      <c r="AQ6117" s="261" t="e">
        <f t="shared" si="1026"/>
        <v>#N/A</v>
      </c>
      <c r="BB6117">
        <f t="shared" si="1029"/>
        <v>0</v>
      </c>
      <c r="BC6117">
        <f t="shared" si="1027"/>
        <v>0</v>
      </c>
      <c r="BD6117" s="28">
        <f t="shared" si="1028"/>
        <v>0</v>
      </c>
    </row>
    <row r="6118" spans="37:56" x14ac:dyDescent="0.25">
      <c r="AK6118">
        <v>0</v>
      </c>
      <c r="AL6118" t="e">
        <f t="shared" si="1021"/>
        <v>#N/A</v>
      </c>
      <c r="AM6118" t="e">
        <f t="shared" si="1022"/>
        <v>#N/A</v>
      </c>
      <c r="AN6118" t="e">
        <f t="shared" si="1023"/>
        <v>#N/A</v>
      </c>
      <c r="AO6118" s="261" t="e">
        <f t="shared" si="1024"/>
        <v>#N/A</v>
      </c>
      <c r="AP6118" s="261" t="e">
        <f t="shared" si="1025"/>
        <v>#N/A</v>
      </c>
      <c r="AQ6118" s="261" t="e">
        <f t="shared" si="1026"/>
        <v>#N/A</v>
      </c>
      <c r="BB6118">
        <f t="shared" si="1029"/>
        <v>0</v>
      </c>
      <c r="BC6118">
        <f t="shared" si="1027"/>
        <v>0</v>
      </c>
      <c r="BD6118" s="28">
        <f t="shared" si="1028"/>
        <v>0</v>
      </c>
    </row>
    <row r="6119" spans="37:56" x14ac:dyDescent="0.25">
      <c r="AK6119">
        <v>0</v>
      </c>
      <c r="AL6119" t="e">
        <f t="shared" si="1021"/>
        <v>#N/A</v>
      </c>
      <c r="AM6119" t="e">
        <f t="shared" si="1022"/>
        <v>#N/A</v>
      </c>
      <c r="AN6119" t="e">
        <f t="shared" si="1023"/>
        <v>#N/A</v>
      </c>
      <c r="AO6119" s="261" t="e">
        <f t="shared" si="1024"/>
        <v>#N/A</v>
      </c>
      <c r="AP6119" s="261" t="e">
        <f t="shared" si="1025"/>
        <v>#N/A</v>
      </c>
      <c r="AQ6119" s="261" t="e">
        <f t="shared" si="1026"/>
        <v>#N/A</v>
      </c>
      <c r="BB6119">
        <f t="shared" si="1029"/>
        <v>0</v>
      </c>
      <c r="BC6119">
        <f t="shared" si="1027"/>
        <v>0</v>
      </c>
      <c r="BD6119" s="28">
        <f t="shared" si="1028"/>
        <v>0</v>
      </c>
    </row>
    <row r="6120" spans="37:56" x14ac:dyDescent="0.25">
      <c r="AK6120">
        <v>0</v>
      </c>
      <c r="AL6120" t="e">
        <f t="shared" si="1021"/>
        <v>#N/A</v>
      </c>
      <c r="AM6120" t="e">
        <f t="shared" si="1022"/>
        <v>#N/A</v>
      </c>
      <c r="AN6120" t="e">
        <f t="shared" si="1023"/>
        <v>#N/A</v>
      </c>
      <c r="AO6120" s="261" t="e">
        <f t="shared" si="1024"/>
        <v>#N/A</v>
      </c>
      <c r="AP6120" s="261" t="e">
        <f t="shared" si="1025"/>
        <v>#N/A</v>
      </c>
      <c r="AQ6120" s="261" t="e">
        <f t="shared" si="1026"/>
        <v>#N/A</v>
      </c>
      <c r="BB6120">
        <f t="shared" si="1029"/>
        <v>0</v>
      </c>
      <c r="BC6120">
        <f t="shared" si="1027"/>
        <v>0</v>
      </c>
      <c r="BD6120" s="28">
        <f t="shared" si="1028"/>
        <v>0</v>
      </c>
    </row>
    <row r="6121" spans="37:56" x14ac:dyDescent="0.25">
      <c r="AK6121">
        <v>0</v>
      </c>
      <c r="AL6121" t="e">
        <f t="shared" si="1021"/>
        <v>#N/A</v>
      </c>
      <c r="AM6121" t="e">
        <f t="shared" si="1022"/>
        <v>#N/A</v>
      </c>
      <c r="AN6121" t="e">
        <f t="shared" si="1023"/>
        <v>#N/A</v>
      </c>
      <c r="AO6121" s="261" t="e">
        <f t="shared" si="1024"/>
        <v>#N/A</v>
      </c>
      <c r="AP6121" s="261" t="e">
        <f t="shared" si="1025"/>
        <v>#N/A</v>
      </c>
      <c r="AQ6121" s="261" t="e">
        <f t="shared" si="1026"/>
        <v>#N/A</v>
      </c>
      <c r="BB6121">
        <f t="shared" si="1029"/>
        <v>0</v>
      </c>
      <c r="BC6121">
        <f t="shared" si="1027"/>
        <v>0</v>
      </c>
      <c r="BD6121" s="28">
        <f t="shared" si="1028"/>
        <v>0</v>
      </c>
    </row>
    <row r="6122" spans="37:56" x14ac:dyDescent="0.25">
      <c r="AK6122">
        <v>0</v>
      </c>
      <c r="AL6122" t="e">
        <f t="shared" si="1021"/>
        <v>#N/A</v>
      </c>
      <c r="AM6122" t="e">
        <f t="shared" si="1022"/>
        <v>#N/A</v>
      </c>
      <c r="AN6122" t="e">
        <f t="shared" si="1023"/>
        <v>#N/A</v>
      </c>
      <c r="AO6122" s="261" t="e">
        <f t="shared" si="1024"/>
        <v>#N/A</v>
      </c>
      <c r="AP6122" s="261" t="e">
        <f t="shared" si="1025"/>
        <v>#N/A</v>
      </c>
      <c r="AQ6122" s="261" t="e">
        <f t="shared" si="1026"/>
        <v>#N/A</v>
      </c>
      <c r="BB6122">
        <f t="shared" si="1029"/>
        <v>0</v>
      </c>
      <c r="BC6122">
        <f t="shared" si="1027"/>
        <v>0</v>
      </c>
      <c r="BD6122" s="28">
        <f t="shared" si="1028"/>
        <v>0</v>
      </c>
    </row>
    <row r="6123" spans="37:56" x14ac:dyDescent="0.25">
      <c r="AK6123">
        <v>0</v>
      </c>
      <c r="AL6123" t="e">
        <f t="shared" si="1021"/>
        <v>#N/A</v>
      </c>
      <c r="AM6123" t="e">
        <f t="shared" si="1022"/>
        <v>#N/A</v>
      </c>
      <c r="AN6123" t="e">
        <f t="shared" si="1023"/>
        <v>#N/A</v>
      </c>
      <c r="AO6123" s="261" t="e">
        <f t="shared" si="1024"/>
        <v>#N/A</v>
      </c>
      <c r="AP6123" s="261" t="e">
        <f t="shared" si="1025"/>
        <v>#N/A</v>
      </c>
      <c r="AQ6123" s="261" t="e">
        <f t="shared" si="1026"/>
        <v>#N/A</v>
      </c>
      <c r="BB6123">
        <f t="shared" si="1029"/>
        <v>0</v>
      </c>
      <c r="BC6123">
        <f t="shared" si="1027"/>
        <v>0</v>
      </c>
      <c r="BD6123" s="28">
        <f t="shared" si="1028"/>
        <v>0</v>
      </c>
    </row>
    <row r="6124" spans="37:56" x14ac:dyDescent="0.25">
      <c r="AK6124">
        <v>0</v>
      </c>
      <c r="AL6124" t="e">
        <f t="shared" si="1021"/>
        <v>#N/A</v>
      </c>
      <c r="AM6124" t="e">
        <f t="shared" si="1022"/>
        <v>#N/A</v>
      </c>
      <c r="AN6124" t="e">
        <f t="shared" si="1023"/>
        <v>#N/A</v>
      </c>
      <c r="AO6124" s="261" t="e">
        <f t="shared" si="1024"/>
        <v>#N/A</v>
      </c>
      <c r="AP6124" s="261" t="e">
        <f t="shared" si="1025"/>
        <v>#N/A</v>
      </c>
      <c r="AQ6124" s="261" t="e">
        <f t="shared" si="1026"/>
        <v>#N/A</v>
      </c>
      <c r="BB6124">
        <f t="shared" si="1029"/>
        <v>0</v>
      </c>
      <c r="BC6124">
        <f t="shared" si="1027"/>
        <v>0</v>
      </c>
      <c r="BD6124" s="28">
        <f t="shared" si="1028"/>
        <v>0</v>
      </c>
    </row>
    <row r="6125" spans="37:56" x14ac:dyDescent="0.25">
      <c r="AK6125">
        <v>0</v>
      </c>
      <c r="AL6125" t="e">
        <f t="shared" si="1021"/>
        <v>#N/A</v>
      </c>
      <c r="AM6125" t="e">
        <f t="shared" si="1022"/>
        <v>#N/A</v>
      </c>
      <c r="AN6125" t="e">
        <f t="shared" si="1023"/>
        <v>#N/A</v>
      </c>
      <c r="AO6125" s="261" t="e">
        <f t="shared" si="1024"/>
        <v>#N/A</v>
      </c>
      <c r="AP6125" s="261" t="e">
        <f t="shared" si="1025"/>
        <v>#N/A</v>
      </c>
      <c r="AQ6125" s="261" t="e">
        <f t="shared" si="1026"/>
        <v>#N/A</v>
      </c>
      <c r="BB6125">
        <f t="shared" si="1029"/>
        <v>0</v>
      </c>
      <c r="BC6125">
        <f t="shared" si="1027"/>
        <v>0</v>
      </c>
      <c r="BD6125" s="28">
        <f t="shared" si="1028"/>
        <v>0</v>
      </c>
    </row>
    <row r="6126" spans="37:56" x14ac:dyDescent="0.25">
      <c r="AK6126">
        <v>0</v>
      </c>
      <c r="AL6126" t="e">
        <f t="shared" si="1021"/>
        <v>#N/A</v>
      </c>
      <c r="AM6126" t="e">
        <f t="shared" si="1022"/>
        <v>#N/A</v>
      </c>
      <c r="AN6126" t="e">
        <f t="shared" si="1023"/>
        <v>#N/A</v>
      </c>
      <c r="AO6126" s="261" t="e">
        <f t="shared" si="1024"/>
        <v>#N/A</v>
      </c>
      <c r="AP6126" s="261" t="e">
        <f t="shared" si="1025"/>
        <v>#N/A</v>
      </c>
      <c r="AQ6126" s="261" t="e">
        <f t="shared" si="1026"/>
        <v>#N/A</v>
      </c>
      <c r="BB6126">
        <f t="shared" si="1029"/>
        <v>0</v>
      </c>
      <c r="BC6126">
        <f t="shared" si="1027"/>
        <v>0</v>
      </c>
      <c r="BD6126" s="28">
        <f t="shared" si="1028"/>
        <v>0</v>
      </c>
    </row>
    <row r="6127" spans="37:56" x14ac:dyDescent="0.25">
      <c r="AK6127">
        <v>0</v>
      </c>
      <c r="AL6127" t="e">
        <f t="shared" si="1021"/>
        <v>#N/A</v>
      </c>
      <c r="AM6127" t="e">
        <f t="shared" si="1022"/>
        <v>#N/A</v>
      </c>
      <c r="AN6127" t="e">
        <f t="shared" si="1023"/>
        <v>#N/A</v>
      </c>
      <c r="AO6127" s="261" t="e">
        <f t="shared" si="1024"/>
        <v>#N/A</v>
      </c>
      <c r="AP6127" s="261" t="e">
        <f t="shared" si="1025"/>
        <v>#N/A</v>
      </c>
      <c r="AQ6127" s="261" t="e">
        <f t="shared" si="1026"/>
        <v>#N/A</v>
      </c>
      <c r="BB6127">
        <f t="shared" si="1029"/>
        <v>0</v>
      </c>
      <c r="BC6127">
        <f t="shared" si="1027"/>
        <v>0</v>
      </c>
      <c r="BD6127" s="28">
        <f t="shared" si="1028"/>
        <v>0</v>
      </c>
    </row>
    <row r="6128" spans="37:56" x14ac:dyDescent="0.25">
      <c r="AK6128">
        <v>0</v>
      </c>
      <c r="AL6128" t="e">
        <f t="shared" si="1021"/>
        <v>#N/A</v>
      </c>
      <c r="AM6128" t="e">
        <f t="shared" si="1022"/>
        <v>#N/A</v>
      </c>
      <c r="AN6128" t="e">
        <f t="shared" si="1023"/>
        <v>#N/A</v>
      </c>
      <c r="AO6128" s="261" t="e">
        <f t="shared" si="1024"/>
        <v>#N/A</v>
      </c>
      <c r="AP6128" s="261" t="e">
        <f t="shared" si="1025"/>
        <v>#N/A</v>
      </c>
      <c r="AQ6128" s="261" t="e">
        <f t="shared" si="1026"/>
        <v>#N/A</v>
      </c>
      <c r="BB6128">
        <f t="shared" si="1029"/>
        <v>0</v>
      </c>
      <c r="BC6128">
        <f t="shared" si="1027"/>
        <v>0</v>
      </c>
      <c r="BD6128" s="28">
        <f t="shared" si="1028"/>
        <v>0</v>
      </c>
    </row>
    <row r="6129" spans="37:56" x14ac:dyDescent="0.25">
      <c r="AK6129">
        <v>0</v>
      </c>
      <c r="AL6129" t="e">
        <f t="shared" si="1021"/>
        <v>#N/A</v>
      </c>
      <c r="AM6129" t="e">
        <f t="shared" si="1022"/>
        <v>#N/A</v>
      </c>
      <c r="AN6129" t="e">
        <f t="shared" si="1023"/>
        <v>#N/A</v>
      </c>
      <c r="AO6129" s="261" t="e">
        <f t="shared" si="1024"/>
        <v>#N/A</v>
      </c>
      <c r="AP6129" s="261" t="e">
        <f t="shared" si="1025"/>
        <v>#N/A</v>
      </c>
      <c r="AQ6129" s="261" t="e">
        <f t="shared" si="1026"/>
        <v>#N/A</v>
      </c>
      <c r="BB6129">
        <f t="shared" si="1029"/>
        <v>0</v>
      </c>
      <c r="BC6129">
        <f t="shared" si="1027"/>
        <v>0</v>
      </c>
      <c r="BD6129" s="28">
        <f t="shared" si="1028"/>
        <v>0</v>
      </c>
    </row>
    <row r="6130" spans="37:56" x14ac:dyDescent="0.25">
      <c r="AK6130">
        <v>0</v>
      </c>
      <c r="AL6130" t="e">
        <f t="shared" si="1021"/>
        <v>#N/A</v>
      </c>
      <c r="AM6130" t="e">
        <f t="shared" si="1022"/>
        <v>#N/A</v>
      </c>
      <c r="AN6130" t="e">
        <f t="shared" si="1023"/>
        <v>#N/A</v>
      </c>
      <c r="AO6130" s="261" t="e">
        <f t="shared" si="1024"/>
        <v>#N/A</v>
      </c>
      <c r="AP6130" s="261" t="e">
        <f t="shared" si="1025"/>
        <v>#N/A</v>
      </c>
      <c r="AQ6130" s="261" t="e">
        <f t="shared" si="1026"/>
        <v>#N/A</v>
      </c>
      <c r="BB6130">
        <f t="shared" si="1029"/>
        <v>0</v>
      </c>
      <c r="BC6130">
        <f t="shared" si="1027"/>
        <v>0</v>
      </c>
      <c r="BD6130" s="28">
        <f t="shared" si="1028"/>
        <v>0</v>
      </c>
    </row>
    <row r="6131" spans="37:56" x14ac:dyDescent="0.25">
      <c r="AK6131">
        <v>0</v>
      </c>
      <c r="AL6131" t="e">
        <f t="shared" si="1021"/>
        <v>#N/A</v>
      </c>
      <c r="AM6131" t="e">
        <f t="shared" si="1022"/>
        <v>#N/A</v>
      </c>
      <c r="AN6131" t="e">
        <f t="shared" si="1023"/>
        <v>#N/A</v>
      </c>
      <c r="AO6131" s="261" t="e">
        <f t="shared" si="1024"/>
        <v>#N/A</v>
      </c>
      <c r="AP6131" s="261" t="e">
        <f t="shared" si="1025"/>
        <v>#N/A</v>
      </c>
      <c r="AQ6131" s="261" t="e">
        <f t="shared" si="1026"/>
        <v>#N/A</v>
      </c>
      <c r="BB6131">
        <f t="shared" si="1029"/>
        <v>0</v>
      </c>
      <c r="BC6131">
        <f t="shared" si="1027"/>
        <v>0</v>
      </c>
      <c r="BD6131" s="28">
        <f t="shared" si="1028"/>
        <v>0</v>
      </c>
    </row>
    <row r="6132" spans="37:56" x14ac:dyDescent="0.25">
      <c r="AK6132">
        <v>0</v>
      </c>
      <c r="AL6132" t="e">
        <f t="shared" si="1021"/>
        <v>#N/A</v>
      </c>
      <c r="AM6132" t="e">
        <f t="shared" si="1022"/>
        <v>#N/A</v>
      </c>
      <c r="AN6132" t="e">
        <f t="shared" si="1023"/>
        <v>#N/A</v>
      </c>
      <c r="AO6132" s="261" t="e">
        <f t="shared" si="1024"/>
        <v>#N/A</v>
      </c>
      <c r="AP6132" s="261" t="e">
        <f t="shared" si="1025"/>
        <v>#N/A</v>
      </c>
      <c r="AQ6132" s="261" t="e">
        <f t="shared" si="1026"/>
        <v>#N/A</v>
      </c>
      <c r="BB6132">
        <f t="shared" si="1029"/>
        <v>0</v>
      </c>
      <c r="BC6132">
        <f t="shared" si="1027"/>
        <v>0</v>
      </c>
      <c r="BD6132" s="28">
        <f t="shared" si="1028"/>
        <v>0</v>
      </c>
    </row>
    <row r="6133" spans="37:56" x14ac:dyDescent="0.25">
      <c r="AK6133">
        <v>0</v>
      </c>
      <c r="AL6133" t="e">
        <f t="shared" si="1021"/>
        <v>#N/A</v>
      </c>
      <c r="AM6133" t="e">
        <f t="shared" si="1022"/>
        <v>#N/A</v>
      </c>
      <c r="AN6133" t="e">
        <f t="shared" si="1023"/>
        <v>#N/A</v>
      </c>
      <c r="AO6133" s="261" t="e">
        <f t="shared" si="1024"/>
        <v>#N/A</v>
      </c>
      <c r="AP6133" s="261" t="e">
        <f t="shared" si="1025"/>
        <v>#N/A</v>
      </c>
      <c r="AQ6133" s="261" t="e">
        <f t="shared" si="1026"/>
        <v>#N/A</v>
      </c>
      <c r="BB6133">
        <f t="shared" si="1029"/>
        <v>0</v>
      </c>
      <c r="BC6133">
        <f t="shared" si="1027"/>
        <v>0</v>
      </c>
      <c r="BD6133" s="28">
        <f t="shared" si="1028"/>
        <v>0</v>
      </c>
    </row>
    <row r="6134" spans="37:56" x14ac:dyDescent="0.25">
      <c r="AK6134">
        <v>0</v>
      </c>
      <c r="AL6134" t="e">
        <f t="shared" si="1021"/>
        <v>#N/A</v>
      </c>
      <c r="AM6134" t="e">
        <f t="shared" si="1022"/>
        <v>#N/A</v>
      </c>
      <c r="AN6134" t="e">
        <f t="shared" si="1023"/>
        <v>#N/A</v>
      </c>
      <c r="AO6134" s="261" t="e">
        <f t="shared" si="1024"/>
        <v>#N/A</v>
      </c>
      <c r="AP6134" s="261" t="e">
        <f t="shared" si="1025"/>
        <v>#N/A</v>
      </c>
      <c r="AQ6134" s="261" t="e">
        <f t="shared" si="1026"/>
        <v>#N/A</v>
      </c>
      <c r="BB6134">
        <f t="shared" si="1029"/>
        <v>0</v>
      </c>
      <c r="BC6134">
        <f t="shared" si="1027"/>
        <v>0</v>
      </c>
      <c r="BD6134" s="28">
        <f t="shared" si="1028"/>
        <v>0</v>
      </c>
    </row>
    <row r="6135" spans="37:56" x14ac:dyDescent="0.25">
      <c r="AK6135">
        <v>0</v>
      </c>
      <c r="AL6135" t="e">
        <f t="shared" si="1021"/>
        <v>#N/A</v>
      </c>
      <c r="AM6135" t="e">
        <f t="shared" si="1022"/>
        <v>#N/A</v>
      </c>
      <c r="AN6135" t="e">
        <f t="shared" si="1023"/>
        <v>#N/A</v>
      </c>
      <c r="AO6135" s="261" t="e">
        <f t="shared" si="1024"/>
        <v>#N/A</v>
      </c>
      <c r="AP6135" s="261" t="e">
        <f t="shared" si="1025"/>
        <v>#N/A</v>
      </c>
      <c r="AQ6135" s="261" t="e">
        <f t="shared" si="1026"/>
        <v>#N/A</v>
      </c>
      <c r="BB6135">
        <f t="shared" si="1029"/>
        <v>0</v>
      </c>
      <c r="BC6135">
        <f t="shared" si="1027"/>
        <v>0</v>
      </c>
      <c r="BD6135" s="28">
        <f t="shared" si="1028"/>
        <v>0</v>
      </c>
    </row>
    <row r="6136" spans="37:56" x14ac:dyDescent="0.25">
      <c r="AK6136">
        <v>0</v>
      </c>
      <c r="AL6136" t="e">
        <f t="shared" si="1021"/>
        <v>#N/A</v>
      </c>
      <c r="AM6136" t="e">
        <f t="shared" si="1022"/>
        <v>#N/A</v>
      </c>
      <c r="AN6136" t="e">
        <f t="shared" si="1023"/>
        <v>#N/A</v>
      </c>
      <c r="AO6136" s="261" t="e">
        <f t="shared" si="1024"/>
        <v>#N/A</v>
      </c>
      <c r="AP6136" s="261" t="e">
        <f t="shared" si="1025"/>
        <v>#N/A</v>
      </c>
      <c r="AQ6136" s="261" t="e">
        <f t="shared" si="1026"/>
        <v>#N/A</v>
      </c>
      <c r="BB6136">
        <f t="shared" si="1029"/>
        <v>0</v>
      </c>
      <c r="BC6136">
        <f t="shared" si="1027"/>
        <v>0</v>
      </c>
      <c r="BD6136" s="28">
        <f t="shared" si="1028"/>
        <v>0</v>
      </c>
    </row>
    <row r="6137" spans="37:56" x14ac:dyDescent="0.25">
      <c r="AK6137">
        <v>0</v>
      </c>
      <c r="AL6137" t="e">
        <f t="shared" si="1021"/>
        <v>#N/A</v>
      </c>
      <c r="AM6137" t="e">
        <f t="shared" si="1022"/>
        <v>#N/A</v>
      </c>
      <c r="AN6137" t="e">
        <f t="shared" si="1023"/>
        <v>#N/A</v>
      </c>
      <c r="AO6137" s="261" t="e">
        <f t="shared" si="1024"/>
        <v>#N/A</v>
      </c>
      <c r="AP6137" s="261" t="e">
        <f t="shared" si="1025"/>
        <v>#N/A</v>
      </c>
      <c r="AQ6137" s="261" t="e">
        <f t="shared" si="1026"/>
        <v>#N/A</v>
      </c>
      <c r="BB6137">
        <f t="shared" si="1029"/>
        <v>0</v>
      </c>
      <c r="BC6137">
        <f t="shared" si="1027"/>
        <v>0</v>
      </c>
      <c r="BD6137" s="28">
        <f t="shared" si="1028"/>
        <v>0</v>
      </c>
    </row>
    <row r="6138" spans="37:56" x14ac:dyDescent="0.25">
      <c r="AK6138">
        <v>0</v>
      </c>
      <c r="AL6138" t="e">
        <f t="shared" si="1021"/>
        <v>#N/A</v>
      </c>
      <c r="AM6138" t="e">
        <f t="shared" si="1022"/>
        <v>#N/A</v>
      </c>
      <c r="AN6138" t="e">
        <f t="shared" si="1023"/>
        <v>#N/A</v>
      </c>
      <c r="AO6138" s="261" t="e">
        <f t="shared" si="1024"/>
        <v>#N/A</v>
      </c>
      <c r="AP6138" s="261" t="e">
        <f t="shared" si="1025"/>
        <v>#N/A</v>
      </c>
      <c r="AQ6138" s="261" t="e">
        <f t="shared" si="1026"/>
        <v>#N/A</v>
      </c>
      <c r="BB6138">
        <f t="shared" si="1029"/>
        <v>0</v>
      </c>
      <c r="BC6138">
        <f t="shared" si="1027"/>
        <v>0</v>
      </c>
      <c r="BD6138" s="28">
        <f t="shared" si="1028"/>
        <v>0</v>
      </c>
    </row>
    <row r="6139" spans="37:56" x14ac:dyDescent="0.25">
      <c r="AK6139">
        <v>0</v>
      </c>
      <c r="AL6139" t="e">
        <f t="shared" si="1021"/>
        <v>#N/A</v>
      </c>
      <c r="AM6139" t="e">
        <f t="shared" si="1022"/>
        <v>#N/A</v>
      </c>
      <c r="AN6139" t="e">
        <f t="shared" si="1023"/>
        <v>#N/A</v>
      </c>
      <c r="AO6139" s="261" t="e">
        <f t="shared" si="1024"/>
        <v>#N/A</v>
      </c>
      <c r="AP6139" s="261" t="e">
        <f t="shared" si="1025"/>
        <v>#N/A</v>
      </c>
      <c r="AQ6139" s="261" t="e">
        <f t="shared" si="1026"/>
        <v>#N/A</v>
      </c>
      <c r="BB6139">
        <f t="shared" si="1029"/>
        <v>0</v>
      </c>
      <c r="BC6139">
        <f t="shared" si="1027"/>
        <v>0</v>
      </c>
      <c r="BD6139" s="28">
        <f t="shared" si="1028"/>
        <v>0</v>
      </c>
    </row>
    <row r="6140" spans="37:56" x14ac:dyDescent="0.25">
      <c r="AK6140">
        <v>0</v>
      </c>
      <c r="AL6140" t="e">
        <f t="shared" si="1021"/>
        <v>#N/A</v>
      </c>
      <c r="AM6140" t="e">
        <f t="shared" si="1022"/>
        <v>#N/A</v>
      </c>
      <c r="AN6140" t="e">
        <f t="shared" si="1023"/>
        <v>#N/A</v>
      </c>
      <c r="AO6140" s="261" t="e">
        <f t="shared" si="1024"/>
        <v>#N/A</v>
      </c>
      <c r="AP6140" s="261" t="e">
        <f t="shared" si="1025"/>
        <v>#N/A</v>
      </c>
      <c r="AQ6140" s="261" t="e">
        <f t="shared" si="1026"/>
        <v>#N/A</v>
      </c>
      <c r="BB6140">
        <f t="shared" si="1029"/>
        <v>0</v>
      </c>
      <c r="BC6140">
        <f t="shared" si="1027"/>
        <v>0</v>
      </c>
      <c r="BD6140" s="28">
        <f t="shared" si="1028"/>
        <v>0</v>
      </c>
    </row>
    <row r="6141" spans="37:56" x14ac:dyDescent="0.25">
      <c r="AK6141">
        <v>0</v>
      </c>
      <c r="AL6141" t="e">
        <f t="shared" si="1021"/>
        <v>#N/A</v>
      </c>
      <c r="AM6141" t="e">
        <f t="shared" si="1022"/>
        <v>#N/A</v>
      </c>
      <c r="AN6141" t="e">
        <f t="shared" si="1023"/>
        <v>#N/A</v>
      </c>
      <c r="AO6141" s="261" t="e">
        <f t="shared" si="1024"/>
        <v>#N/A</v>
      </c>
      <c r="AP6141" s="261" t="e">
        <f t="shared" si="1025"/>
        <v>#N/A</v>
      </c>
      <c r="AQ6141" s="261" t="e">
        <f t="shared" si="1026"/>
        <v>#N/A</v>
      </c>
      <c r="BB6141">
        <f t="shared" si="1029"/>
        <v>0</v>
      </c>
      <c r="BC6141">
        <f t="shared" si="1027"/>
        <v>0</v>
      </c>
      <c r="BD6141" s="28">
        <f t="shared" si="1028"/>
        <v>0</v>
      </c>
    </row>
    <row r="6142" spans="37:56" x14ac:dyDescent="0.25">
      <c r="AK6142">
        <v>0</v>
      </c>
      <c r="AL6142" t="e">
        <f t="shared" si="1021"/>
        <v>#N/A</v>
      </c>
      <c r="AM6142" t="e">
        <f t="shared" si="1022"/>
        <v>#N/A</v>
      </c>
      <c r="AN6142" t="e">
        <f t="shared" si="1023"/>
        <v>#N/A</v>
      </c>
      <c r="AO6142" s="261" t="e">
        <f t="shared" si="1024"/>
        <v>#N/A</v>
      </c>
      <c r="AP6142" s="261" t="e">
        <f t="shared" si="1025"/>
        <v>#N/A</v>
      </c>
      <c r="AQ6142" s="261" t="e">
        <f t="shared" si="1026"/>
        <v>#N/A</v>
      </c>
      <c r="BB6142">
        <f t="shared" si="1029"/>
        <v>0</v>
      </c>
      <c r="BC6142">
        <f t="shared" si="1027"/>
        <v>0</v>
      </c>
      <c r="BD6142" s="28">
        <f t="shared" si="1028"/>
        <v>0</v>
      </c>
    </row>
    <row r="6143" spans="37:56" x14ac:dyDescent="0.25">
      <c r="AK6143">
        <v>0</v>
      </c>
      <c r="AL6143" t="e">
        <f t="shared" si="1021"/>
        <v>#N/A</v>
      </c>
      <c r="AM6143" t="e">
        <f t="shared" si="1022"/>
        <v>#N/A</v>
      </c>
      <c r="AN6143" t="e">
        <f t="shared" si="1023"/>
        <v>#N/A</v>
      </c>
      <c r="AO6143" s="261" t="e">
        <f t="shared" si="1024"/>
        <v>#N/A</v>
      </c>
      <c r="AP6143" s="261" t="e">
        <f t="shared" si="1025"/>
        <v>#N/A</v>
      </c>
      <c r="AQ6143" s="261" t="e">
        <f t="shared" si="1026"/>
        <v>#N/A</v>
      </c>
      <c r="BB6143">
        <f t="shared" si="1029"/>
        <v>0</v>
      </c>
      <c r="BC6143">
        <f t="shared" si="1027"/>
        <v>0</v>
      </c>
      <c r="BD6143" s="28">
        <f t="shared" si="1028"/>
        <v>0</v>
      </c>
    </row>
    <row r="6144" spans="37:56" x14ac:dyDescent="0.25">
      <c r="AK6144">
        <v>0</v>
      </c>
      <c r="AL6144" t="e">
        <f t="shared" si="1021"/>
        <v>#N/A</v>
      </c>
      <c r="AM6144" t="e">
        <f t="shared" si="1022"/>
        <v>#N/A</v>
      </c>
      <c r="AN6144" t="e">
        <f t="shared" si="1023"/>
        <v>#N/A</v>
      </c>
      <c r="AO6144" s="261" t="e">
        <f t="shared" si="1024"/>
        <v>#N/A</v>
      </c>
      <c r="AP6144" s="261" t="e">
        <f t="shared" si="1025"/>
        <v>#N/A</v>
      </c>
      <c r="AQ6144" s="261" t="e">
        <f t="shared" si="1026"/>
        <v>#N/A</v>
      </c>
      <c r="BB6144">
        <f t="shared" si="1029"/>
        <v>0</v>
      </c>
      <c r="BC6144">
        <f t="shared" si="1027"/>
        <v>0</v>
      </c>
      <c r="BD6144" s="28">
        <f t="shared" si="1028"/>
        <v>0</v>
      </c>
    </row>
    <row r="6145" spans="37:56" x14ac:dyDescent="0.25">
      <c r="AK6145">
        <v>0</v>
      </c>
      <c r="AL6145" t="e">
        <f t="shared" si="1021"/>
        <v>#N/A</v>
      </c>
      <c r="AM6145" t="e">
        <f t="shared" si="1022"/>
        <v>#N/A</v>
      </c>
      <c r="AN6145" t="e">
        <f t="shared" si="1023"/>
        <v>#N/A</v>
      </c>
      <c r="AO6145" s="261" t="e">
        <f t="shared" si="1024"/>
        <v>#N/A</v>
      </c>
      <c r="AP6145" s="261" t="e">
        <f t="shared" si="1025"/>
        <v>#N/A</v>
      </c>
      <c r="AQ6145" s="261" t="e">
        <f t="shared" si="1026"/>
        <v>#N/A</v>
      </c>
      <c r="BB6145">
        <f t="shared" si="1029"/>
        <v>0</v>
      </c>
      <c r="BC6145">
        <f t="shared" si="1027"/>
        <v>0</v>
      </c>
      <c r="BD6145" s="28">
        <f t="shared" si="1028"/>
        <v>0</v>
      </c>
    </row>
    <row r="6146" spans="37:56" x14ac:dyDescent="0.25">
      <c r="AK6146">
        <v>0</v>
      </c>
      <c r="AL6146" t="e">
        <f t="shared" si="1021"/>
        <v>#N/A</v>
      </c>
      <c r="AM6146" t="e">
        <f t="shared" si="1022"/>
        <v>#N/A</v>
      </c>
      <c r="AN6146" t="e">
        <f t="shared" si="1023"/>
        <v>#N/A</v>
      </c>
      <c r="AO6146" s="261" t="e">
        <f t="shared" si="1024"/>
        <v>#N/A</v>
      </c>
      <c r="AP6146" s="261" t="e">
        <f t="shared" si="1025"/>
        <v>#N/A</v>
      </c>
      <c r="AQ6146" s="261" t="e">
        <f t="shared" si="1026"/>
        <v>#N/A</v>
      </c>
      <c r="BB6146">
        <f t="shared" si="1029"/>
        <v>0</v>
      </c>
      <c r="BC6146">
        <f t="shared" si="1027"/>
        <v>0</v>
      </c>
      <c r="BD6146" s="28">
        <f t="shared" si="1028"/>
        <v>0</v>
      </c>
    </row>
    <row r="6147" spans="37:56" x14ac:dyDescent="0.25">
      <c r="AK6147">
        <v>0</v>
      </c>
      <c r="AL6147" t="e">
        <f t="shared" ref="AL6147:AL6210" si="1030">_xlfn.XLOOKUP(AK6147,A:A,F:F)</f>
        <v>#N/A</v>
      </c>
      <c r="AM6147" t="e">
        <f t="shared" ref="AM6147:AM6210" si="1031">_xlfn.XLOOKUP(AK6147,A:A,J:J)</f>
        <v>#N/A</v>
      </c>
      <c r="AN6147" t="e">
        <f t="shared" ref="AN6147:AN6210" si="1032">_xlfn.XLOOKUP(AK6147,A:A,M:M)+_xlfn.XLOOKUP(AK6147,A:A,N:N)</f>
        <v>#N/A</v>
      </c>
      <c r="AO6147" s="261" t="e">
        <f t="shared" ref="AO6147:AO6210" si="1033">_xlfn.XLOOKUP(AK6147,A:A,AG:AG)</f>
        <v>#N/A</v>
      </c>
      <c r="AP6147" s="261" t="e">
        <f t="shared" ref="AP6147:AP6210" si="1034">_xlfn.XLOOKUP(AK6147,A:A,AD:AD)</f>
        <v>#N/A</v>
      </c>
      <c r="AQ6147" s="261" t="e">
        <f t="shared" ref="AQ6147:AQ6210" si="1035">_xlfn.XLOOKUP(AK6147,A:A,AE:AE)</f>
        <v>#N/A</v>
      </c>
      <c r="BB6147">
        <f t="shared" si="1029"/>
        <v>0</v>
      </c>
      <c r="BC6147">
        <f t="shared" ref="BC6147:BC6210" si="1036">_xlfn.XLOOKUP(BA6147,A:A,J:J)</f>
        <v>0</v>
      </c>
      <c r="BD6147" s="28">
        <f t="shared" ref="BD6147:BD6210" si="1037">_xlfn.XLOOKUP(BA6147,A:A,M:M)+_xlfn.XLOOKUP(BA6147,A:A,N:N)</f>
        <v>0</v>
      </c>
    </row>
    <row r="6148" spans="37:56" x14ac:dyDescent="0.25">
      <c r="AK6148">
        <v>0</v>
      </c>
      <c r="AL6148" t="e">
        <f t="shared" si="1030"/>
        <v>#N/A</v>
      </c>
      <c r="AM6148" t="e">
        <f t="shared" si="1031"/>
        <v>#N/A</v>
      </c>
      <c r="AN6148" t="e">
        <f t="shared" si="1032"/>
        <v>#N/A</v>
      </c>
      <c r="AO6148" s="261" t="e">
        <f t="shared" si="1033"/>
        <v>#N/A</v>
      </c>
      <c r="AP6148" s="261" t="e">
        <f t="shared" si="1034"/>
        <v>#N/A</v>
      </c>
      <c r="AQ6148" s="261" t="e">
        <f t="shared" si="1035"/>
        <v>#N/A</v>
      </c>
      <c r="BB6148">
        <f t="shared" si="1029"/>
        <v>0</v>
      </c>
      <c r="BC6148">
        <f t="shared" si="1036"/>
        <v>0</v>
      </c>
      <c r="BD6148" s="28">
        <f t="shared" si="1037"/>
        <v>0</v>
      </c>
    </row>
    <row r="6149" spans="37:56" x14ac:dyDescent="0.25">
      <c r="AK6149">
        <v>0</v>
      </c>
      <c r="AL6149" t="e">
        <f t="shared" si="1030"/>
        <v>#N/A</v>
      </c>
      <c r="AM6149" t="e">
        <f t="shared" si="1031"/>
        <v>#N/A</v>
      </c>
      <c r="AN6149" t="e">
        <f t="shared" si="1032"/>
        <v>#N/A</v>
      </c>
      <c r="AO6149" s="261" t="e">
        <f t="shared" si="1033"/>
        <v>#N/A</v>
      </c>
      <c r="AP6149" s="261" t="e">
        <f t="shared" si="1034"/>
        <v>#N/A</v>
      </c>
      <c r="AQ6149" s="261" t="e">
        <f t="shared" si="1035"/>
        <v>#N/A</v>
      </c>
      <c r="BB6149">
        <f t="shared" si="1029"/>
        <v>0</v>
      </c>
      <c r="BC6149">
        <f t="shared" si="1036"/>
        <v>0</v>
      </c>
      <c r="BD6149" s="28">
        <f t="shared" si="1037"/>
        <v>0</v>
      </c>
    </row>
    <row r="6150" spans="37:56" x14ac:dyDescent="0.25">
      <c r="AK6150">
        <v>0</v>
      </c>
      <c r="AL6150" t="e">
        <f t="shared" si="1030"/>
        <v>#N/A</v>
      </c>
      <c r="AM6150" t="e">
        <f t="shared" si="1031"/>
        <v>#N/A</v>
      </c>
      <c r="AN6150" t="e">
        <f t="shared" si="1032"/>
        <v>#N/A</v>
      </c>
      <c r="AO6150" s="261" t="e">
        <f t="shared" si="1033"/>
        <v>#N/A</v>
      </c>
      <c r="AP6150" s="261" t="e">
        <f t="shared" si="1034"/>
        <v>#N/A</v>
      </c>
      <c r="AQ6150" s="261" t="e">
        <f t="shared" si="1035"/>
        <v>#N/A</v>
      </c>
      <c r="BB6150">
        <f t="shared" ref="BB6150:BB6213" si="1038">_xlfn.XLOOKUP(BA6150,A:A,E:E)</f>
        <v>0</v>
      </c>
      <c r="BC6150">
        <f t="shared" si="1036"/>
        <v>0</v>
      </c>
      <c r="BD6150" s="28">
        <f t="shared" si="1037"/>
        <v>0</v>
      </c>
    </row>
    <row r="6151" spans="37:56" x14ac:dyDescent="0.25">
      <c r="AK6151">
        <v>0</v>
      </c>
      <c r="AL6151" t="e">
        <f t="shared" si="1030"/>
        <v>#N/A</v>
      </c>
      <c r="AM6151" t="e">
        <f t="shared" si="1031"/>
        <v>#N/A</v>
      </c>
      <c r="AN6151" t="e">
        <f t="shared" si="1032"/>
        <v>#N/A</v>
      </c>
      <c r="AO6151" s="261" t="e">
        <f t="shared" si="1033"/>
        <v>#N/A</v>
      </c>
      <c r="AP6151" s="261" t="e">
        <f t="shared" si="1034"/>
        <v>#N/A</v>
      </c>
      <c r="AQ6151" s="261" t="e">
        <f t="shared" si="1035"/>
        <v>#N/A</v>
      </c>
      <c r="BB6151">
        <f t="shared" si="1038"/>
        <v>0</v>
      </c>
      <c r="BC6151">
        <f t="shared" si="1036"/>
        <v>0</v>
      </c>
      <c r="BD6151" s="28">
        <f t="shared" si="1037"/>
        <v>0</v>
      </c>
    </row>
    <row r="6152" spans="37:56" x14ac:dyDescent="0.25">
      <c r="AK6152">
        <v>0</v>
      </c>
      <c r="AL6152" t="e">
        <f t="shared" si="1030"/>
        <v>#N/A</v>
      </c>
      <c r="AM6152" t="e">
        <f t="shared" si="1031"/>
        <v>#N/A</v>
      </c>
      <c r="AN6152" t="e">
        <f t="shared" si="1032"/>
        <v>#N/A</v>
      </c>
      <c r="AO6152" s="261" t="e">
        <f t="shared" si="1033"/>
        <v>#N/A</v>
      </c>
      <c r="AP6152" s="261" t="e">
        <f t="shared" si="1034"/>
        <v>#N/A</v>
      </c>
      <c r="AQ6152" s="261" t="e">
        <f t="shared" si="1035"/>
        <v>#N/A</v>
      </c>
      <c r="BB6152">
        <f t="shared" si="1038"/>
        <v>0</v>
      </c>
      <c r="BC6152">
        <f t="shared" si="1036"/>
        <v>0</v>
      </c>
      <c r="BD6152" s="28">
        <f t="shared" si="1037"/>
        <v>0</v>
      </c>
    </row>
    <row r="6153" spans="37:56" x14ac:dyDescent="0.25">
      <c r="AK6153">
        <v>0</v>
      </c>
      <c r="AL6153" t="e">
        <f t="shared" si="1030"/>
        <v>#N/A</v>
      </c>
      <c r="AM6153" t="e">
        <f t="shared" si="1031"/>
        <v>#N/A</v>
      </c>
      <c r="AN6153" t="e">
        <f t="shared" si="1032"/>
        <v>#N/A</v>
      </c>
      <c r="AO6153" s="261" t="e">
        <f t="shared" si="1033"/>
        <v>#N/A</v>
      </c>
      <c r="AP6153" s="261" t="e">
        <f t="shared" si="1034"/>
        <v>#N/A</v>
      </c>
      <c r="AQ6153" s="261" t="e">
        <f t="shared" si="1035"/>
        <v>#N/A</v>
      </c>
      <c r="BB6153">
        <f t="shared" si="1038"/>
        <v>0</v>
      </c>
      <c r="BC6153">
        <f t="shared" si="1036"/>
        <v>0</v>
      </c>
      <c r="BD6153" s="28">
        <f t="shared" si="1037"/>
        <v>0</v>
      </c>
    </row>
    <row r="6154" spans="37:56" x14ac:dyDescent="0.25">
      <c r="AK6154">
        <v>0</v>
      </c>
      <c r="AL6154" t="e">
        <f t="shared" si="1030"/>
        <v>#N/A</v>
      </c>
      <c r="AM6154" t="e">
        <f t="shared" si="1031"/>
        <v>#N/A</v>
      </c>
      <c r="AN6154" t="e">
        <f t="shared" si="1032"/>
        <v>#N/A</v>
      </c>
      <c r="AO6154" s="261" t="e">
        <f t="shared" si="1033"/>
        <v>#N/A</v>
      </c>
      <c r="AP6154" s="261" t="e">
        <f t="shared" si="1034"/>
        <v>#N/A</v>
      </c>
      <c r="AQ6154" s="261" t="e">
        <f t="shared" si="1035"/>
        <v>#N/A</v>
      </c>
      <c r="BB6154">
        <f t="shared" si="1038"/>
        <v>0</v>
      </c>
      <c r="BC6154">
        <f t="shared" si="1036"/>
        <v>0</v>
      </c>
      <c r="BD6154" s="28">
        <f t="shared" si="1037"/>
        <v>0</v>
      </c>
    </row>
    <row r="6155" spans="37:56" x14ac:dyDescent="0.25">
      <c r="AK6155">
        <v>0</v>
      </c>
      <c r="AL6155" t="e">
        <f t="shared" si="1030"/>
        <v>#N/A</v>
      </c>
      <c r="AM6155" t="e">
        <f t="shared" si="1031"/>
        <v>#N/A</v>
      </c>
      <c r="AN6155" t="e">
        <f t="shared" si="1032"/>
        <v>#N/A</v>
      </c>
      <c r="AO6155" s="261" t="e">
        <f t="shared" si="1033"/>
        <v>#N/A</v>
      </c>
      <c r="AP6155" s="261" t="e">
        <f t="shared" si="1034"/>
        <v>#N/A</v>
      </c>
      <c r="AQ6155" s="261" t="e">
        <f t="shared" si="1035"/>
        <v>#N/A</v>
      </c>
      <c r="BB6155">
        <f t="shared" si="1038"/>
        <v>0</v>
      </c>
      <c r="BC6155">
        <f t="shared" si="1036"/>
        <v>0</v>
      </c>
      <c r="BD6155" s="28">
        <f t="shared" si="1037"/>
        <v>0</v>
      </c>
    </row>
    <row r="6156" spans="37:56" x14ac:dyDescent="0.25">
      <c r="AK6156">
        <v>0</v>
      </c>
      <c r="AL6156" t="e">
        <f t="shared" si="1030"/>
        <v>#N/A</v>
      </c>
      <c r="AM6156" t="e">
        <f t="shared" si="1031"/>
        <v>#N/A</v>
      </c>
      <c r="AN6156" t="e">
        <f t="shared" si="1032"/>
        <v>#N/A</v>
      </c>
      <c r="AO6156" s="261" t="e">
        <f t="shared" si="1033"/>
        <v>#N/A</v>
      </c>
      <c r="AP6156" s="261" t="e">
        <f t="shared" si="1034"/>
        <v>#N/A</v>
      </c>
      <c r="AQ6156" s="261" t="e">
        <f t="shared" si="1035"/>
        <v>#N/A</v>
      </c>
      <c r="BB6156">
        <f t="shared" si="1038"/>
        <v>0</v>
      </c>
      <c r="BC6156">
        <f t="shared" si="1036"/>
        <v>0</v>
      </c>
      <c r="BD6156" s="28">
        <f t="shared" si="1037"/>
        <v>0</v>
      </c>
    </row>
    <row r="6157" spans="37:56" x14ac:dyDescent="0.25">
      <c r="AK6157">
        <v>0</v>
      </c>
      <c r="AL6157" t="e">
        <f t="shared" si="1030"/>
        <v>#N/A</v>
      </c>
      <c r="AM6157" t="e">
        <f t="shared" si="1031"/>
        <v>#N/A</v>
      </c>
      <c r="AN6157" t="e">
        <f t="shared" si="1032"/>
        <v>#N/A</v>
      </c>
      <c r="AO6157" s="261" t="e">
        <f t="shared" si="1033"/>
        <v>#N/A</v>
      </c>
      <c r="AP6157" s="261" t="e">
        <f t="shared" si="1034"/>
        <v>#N/A</v>
      </c>
      <c r="AQ6157" s="261" t="e">
        <f t="shared" si="1035"/>
        <v>#N/A</v>
      </c>
      <c r="BB6157">
        <f t="shared" si="1038"/>
        <v>0</v>
      </c>
      <c r="BC6157">
        <f t="shared" si="1036"/>
        <v>0</v>
      </c>
      <c r="BD6157" s="28">
        <f t="shared" si="1037"/>
        <v>0</v>
      </c>
    </row>
    <row r="6158" spans="37:56" x14ac:dyDescent="0.25">
      <c r="AK6158">
        <v>0</v>
      </c>
      <c r="AL6158" t="e">
        <f t="shared" si="1030"/>
        <v>#N/A</v>
      </c>
      <c r="AM6158" t="e">
        <f t="shared" si="1031"/>
        <v>#N/A</v>
      </c>
      <c r="AN6158" t="e">
        <f t="shared" si="1032"/>
        <v>#N/A</v>
      </c>
      <c r="AO6158" s="261" t="e">
        <f t="shared" si="1033"/>
        <v>#N/A</v>
      </c>
      <c r="AP6158" s="261" t="e">
        <f t="shared" si="1034"/>
        <v>#N/A</v>
      </c>
      <c r="AQ6158" s="261" t="e">
        <f t="shared" si="1035"/>
        <v>#N/A</v>
      </c>
      <c r="BB6158">
        <f t="shared" si="1038"/>
        <v>0</v>
      </c>
      <c r="BC6158">
        <f t="shared" si="1036"/>
        <v>0</v>
      </c>
      <c r="BD6158" s="28">
        <f t="shared" si="1037"/>
        <v>0</v>
      </c>
    </row>
    <row r="6159" spans="37:56" x14ac:dyDescent="0.25">
      <c r="AK6159">
        <v>0</v>
      </c>
      <c r="AL6159" t="e">
        <f t="shared" si="1030"/>
        <v>#N/A</v>
      </c>
      <c r="AM6159" t="e">
        <f t="shared" si="1031"/>
        <v>#N/A</v>
      </c>
      <c r="AN6159" t="e">
        <f t="shared" si="1032"/>
        <v>#N/A</v>
      </c>
      <c r="AO6159" s="261" t="e">
        <f t="shared" si="1033"/>
        <v>#N/A</v>
      </c>
      <c r="AP6159" s="261" t="e">
        <f t="shared" si="1034"/>
        <v>#N/A</v>
      </c>
      <c r="AQ6159" s="261" t="e">
        <f t="shared" si="1035"/>
        <v>#N/A</v>
      </c>
      <c r="BB6159">
        <f t="shared" si="1038"/>
        <v>0</v>
      </c>
      <c r="BC6159">
        <f t="shared" si="1036"/>
        <v>0</v>
      </c>
      <c r="BD6159" s="28">
        <f t="shared" si="1037"/>
        <v>0</v>
      </c>
    </row>
    <row r="6160" spans="37:56" x14ac:dyDescent="0.25">
      <c r="AK6160">
        <v>0</v>
      </c>
      <c r="AL6160" t="e">
        <f t="shared" si="1030"/>
        <v>#N/A</v>
      </c>
      <c r="AM6160" t="e">
        <f t="shared" si="1031"/>
        <v>#N/A</v>
      </c>
      <c r="AN6160" t="e">
        <f t="shared" si="1032"/>
        <v>#N/A</v>
      </c>
      <c r="AO6160" s="261" t="e">
        <f t="shared" si="1033"/>
        <v>#N/A</v>
      </c>
      <c r="AP6160" s="261" t="e">
        <f t="shared" si="1034"/>
        <v>#N/A</v>
      </c>
      <c r="AQ6160" s="261" t="e">
        <f t="shared" si="1035"/>
        <v>#N/A</v>
      </c>
      <c r="BB6160">
        <f t="shared" si="1038"/>
        <v>0</v>
      </c>
      <c r="BC6160">
        <f t="shared" si="1036"/>
        <v>0</v>
      </c>
      <c r="BD6160" s="28">
        <f t="shared" si="1037"/>
        <v>0</v>
      </c>
    </row>
    <row r="6161" spans="37:56" x14ac:dyDescent="0.25">
      <c r="AK6161">
        <v>0</v>
      </c>
      <c r="AL6161" t="e">
        <f t="shared" si="1030"/>
        <v>#N/A</v>
      </c>
      <c r="AM6161" t="e">
        <f t="shared" si="1031"/>
        <v>#N/A</v>
      </c>
      <c r="AN6161" t="e">
        <f t="shared" si="1032"/>
        <v>#N/A</v>
      </c>
      <c r="AO6161" s="261" t="e">
        <f t="shared" si="1033"/>
        <v>#N/A</v>
      </c>
      <c r="AP6161" s="261" t="e">
        <f t="shared" si="1034"/>
        <v>#N/A</v>
      </c>
      <c r="AQ6161" s="261" t="e">
        <f t="shared" si="1035"/>
        <v>#N/A</v>
      </c>
      <c r="BB6161">
        <f t="shared" si="1038"/>
        <v>0</v>
      </c>
      <c r="BC6161">
        <f t="shared" si="1036"/>
        <v>0</v>
      </c>
      <c r="BD6161" s="28">
        <f t="shared" si="1037"/>
        <v>0</v>
      </c>
    </row>
    <row r="6162" spans="37:56" x14ac:dyDescent="0.25">
      <c r="AK6162">
        <v>0</v>
      </c>
      <c r="AL6162" t="e">
        <f t="shared" si="1030"/>
        <v>#N/A</v>
      </c>
      <c r="AM6162" t="e">
        <f t="shared" si="1031"/>
        <v>#N/A</v>
      </c>
      <c r="AN6162" t="e">
        <f t="shared" si="1032"/>
        <v>#N/A</v>
      </c>
      <c r="AO6162" s="261" t="e">
        <f t="shared" si="1033"/>
        <v>#N/A</v>
      </c>
      <c r="AP6162" s="261" t="e">
        <f t="shared" si="1034"/>
        <v>#N/A</v>
      </c>
      <c r="AQ6162" s="261" t="e">
        <f t="shared" si="1035"/>
        <v>#N/A</v>
      </c>
      <c r="BB6162">
        <f t="shared" si="1038"/>
        <v>0</v>
      </c>
      <c r="BC6162">
        <f t="shared" si="1036"/>
        <v>0</v>
      </c>
      <c r="BD6162" s="28">
        <f t="shared" si="1037"/>
        <v>0</v>
      </c>
    </row>
    <row r="6163" spans="37:56" x14ac:dyDescent="0.25">
      <c r="AK6163">
        <v>0</v>
      </c>
      <c r="AL6163" t="e">
        <f t="shared" si="1030"/>
        <v>#N/A</v>
      </c>
      <c r="AM6163" t="e">
        <f t="shared" si="1031"/>
        <v>#N/A</v>
      </c>
      <c r="AN6163" t="e">
        <f t="shared" si="1032"/>
        <v>#N/A</v>
      </c>
      <c r="AO6163" s="261" t="e">
        <f t="shared" si="1033"/>
        <v>#N/A</v>
      </c>
      <c r="AP6163" s="261" t="e">
        <f t="shared" si="1034"/>
        <v>#N/A</v>
      </c>
      <c r="AQ6163" s="261" t="e">
        <f t="shared" si="1035"/>
        <v>#N/A</v>
      </c>
      <c r="BB6163">
        <f t="shared" si="1038"/>
        <v>0</v>
      </c>
      <c r="BC6163">
        <f t="shared" si="1036"/>
        <v>0</v>
      </c>
      <c r="BD6163" s="28">
        <f t="shared" si="1037"/>
        <v>0</v>
      </c>
    </row>
    <row r="6164" spans="37:56" x14ac:dyDescent="0.25">
      <c r="AK6164">
        <v>0</v>
      </c>
      <c r="AL6164" t="e">
        <f t="shared" si="1030"/>
        <v>#N/A</v>
      </c>
      <c r="AM6164" t="e">
        <f t="shared" si="1031"/>
        <v>#N/A</v>
      </c>
      <c r="AN6164" t="e">
        <f t="shared" si="1032"/>
        <v>#N/A</v>
      </c>
      <c r="AO6164" s="261" t="e">
        <f t="shared" si="1033"/>
        <v>#N/A</v>
      </c>
      <c r="AP6164" s="261" t="e">
        <f t="shared" si="1034"/>
        <v>#N/A</v>
      </c>
      <c r="AQ6164" s="261" t="e">
        <f t="shared" si="1035"/>
        <v>#N/A</v>
      </c>
      <c r="BB6164">
        <f t="shared" si="1038"/>
        <v>0</v>
      </c>
      <c r="BC6164">
        <f t="shared" si="1036"/>
        <v>0</v>
      </c>
      <c r="BD6164" s="28">
        <f t="shared" si="1037"/>
        <v>0</v>
      </c>
    </row>
    <row r="6165" spans="37:56" x14ac:dyDescent="0.25">
      <c r="AK6165">
        <v>0</v>
      </c>
      <c r="AL6165" t="e">
        <f t="shared" si="1030"/>
        <v>#N/A</v>
      </c>
      <c r="AM6165" t="e">
        <f t="shared" si="1031"/>
        <v>#N/A</v>
      </c>
      <c r="AN6165" t="e">
        <f t="shared" si="1032"/>
        <v>#N/A</v>
      </c>
      <c r="AO6165" s="261" t="e">
        <f t="shared" si="1033"/>
        <v>#N/A</v>
      </c>
      <c r="AP6165" s="261" t="e">
        <f t="shared" si="1034"/>
        <v>#N/A</v>
      </c>
      <c r="AQ6165" s="261" t="e">
        <f t="shared" si="1035"/>
        <v>#N/A</v>
      </c>
      <c r="BB6165">
        <f t="shared" si="1038"/>
        <v>0</v>
      </c>
      <c r="BC6165">
        <f t="shared" si="1036"/>
        <v>0</v>
      </c>
      <c r="BD6165" s="28">
        <f t="shared" si="1037"/>
        <v>0</v>
      </c>
    </row>
    <row r="6166" spans="37:56" x14ac:dyDescent="0.25">
      <c r="AK6166">
        <v>0</v>
      </c>
      <c r="AL6166" t="e">
        <f t="shared" si="1030"/>
        <v>#N/A</v>
      </c>
      <c r="AM6166" t="e">
        <f t="shared" si="1031"/>
        <v>#N/A</v>
      </c>
      <c r="AN6166" t="e">
        <f t="shared" si="1032"/>
        <v>#N/A</v>
      </c>
      <c r="AO6166" s="261" t="e">
        <f t="shared" si="1033"/>
        <v>#N/A</v>
      </c>
      <c r="AP6166" s="261" t="e">
        <f t="shared" si="1034"/>
        <v>#N/A</v>
      </c>
      <c r="AQ6166" s="261" t="e">
        <f t="shared" si="1035"/>
        <v>#N/A</v>
      </c>
      <c r="BB6166">
        <f t="shared" si="1038"/>
        <v>0</v>
      </c>
      <c r="BC6166">
        <f t="shared" si="1036"/>
        <v>0</v>
      </c>
      <c r="BD6166" s="28">
        <f t="shared" si="1037"/>
        <v>0</v>
      </c>
    </row>
    <row r="6167" spans="37:56" x14ac:dyDescent="0.25">
      <c r="AK6167">
        <v>0</v>
      </c>
      <c r="AL6167" t="e">
        <f t="shared" si="1030"/>
        <v>#N/A</v>
      </c>
      <c r="AM6167" t="e">
        <f t="shared" si="1031"/>
        <v>#N/A</v>
      </c>
      <c r="AN6167" t="e">
        <f t="shared" si="1032"/>
        <v>#N/A</v>
      </c>
      <c r="AO6167" s="261" t="e">
        <f t="shared" si="1033"/>
        <v>#N/A</v>
      </c>
      <c r="AP6167" s="261" t="e">
        <f t="shared" si="1034"/>
        <v>#N/A</v>
      </c>
      <c r="AQ6167" s="261" t="e">
        <f t="shared" si="1035"/>
        <v>#N/A</v>
      </c>
      <c r="BB6167">
        <f t="shared" si="1038"/>
        <v>0</v>
      </c>
      <c r="BC6167">
        <f t="shared" si="1036"/>
        <v>0</v>
      </c>
      <c r="BD6167" s="28">
        <f t="shared" si="1037"/>
        <v>0</v>
      </c>
    </row>
    <row r="6168" spans="37:56" x14ac:dyDescent="0.25">
      <c r="AK6168">
        <v>0</v>
      </c>
      <c r="AL6168" t="e">
        <f t="shared" si="1030"/>
        <v>#N/A</v>
      </c>
      <c r="AM6168" t="e">
        <f t="shared" si="1031"/>
        <v>#N/A</v>
      </c>
      <c r="AN6168" t="e">
        <f t="shared" si="1032"/>
        <v>#N/A</v>
      </c>
      <c r="AO6168" s="261" t="e">
        <f t="shared" si="1033"/>
        <v>#N/A</v>
      </c>
      <c r="AP6168" s="261" t="e">
        <f t="shared" si="1034"/>
        <v>#N/A</v>
      </c>
      <c r="AQ6168" s="261" t="e">
        <f t="shared" si="1035"/>
        <v>#N/A</v>
      </c>
      <c r="BB6168">
        <f t="shared" si="1038"/>
        <v>0</v>
      </c>
      <c r="BC6168">
        <f t="shared" si="1036"/>
        <v>0</v>
      </c>
      <c r="BD6168" s="28">
        <f t="shared" si="1037"/>
        <v>0</v>
      </c>
    </row>
    <row r="6169" spans="37:56" x14ac:dyDescent="0.25">
      <c r="AK6169">
        <v>0</v>
      </c>
      <c r="AL6169" t="e">
        <f t="shared" si="1030"/>
        <v>#N/A</v>
      </c>
      <c r="AM6169" t="e">
        <f t="shared" si="1031"/>
        <v>#N/A</v>
      </c>
      <c r="AN6169" t="e">
        <f t="shared" si="1032"/>
        <v>#N/A</v>
      </c>
      <c r="AO6169" s="261" t="e">
        <f t="shared" si="1033"/>
        <v>#N/A</v>
      </c>
      <c r="AP6169" s="261" t="e">
        <f t="shared" si="1034"/>
        <v>#N/A</v>
      </c>
      <c r="AQ6169" s="261" t="e">
        <f t="shared" si="1035"/>
        <v>#N/A</v>
      </c>
      <c r="BB6169">
        <f t="shared" si="1038"/>
        <v>0</v>
      </c>
      <c r="BC6169">
        <f t="shared" si="1036"/>
        <v>0</v>
      </c>
      <c r="BD6169" s="28">
        <f t="shared" si="1037"/>
        <v>0</v>
      </c>
    </row>
    <row r="6170" spans="37:56" x14ac:dyDescent="0.25">
      <c r="AK6170">
        <v>0</v>
      </c>
      <c r="AL6170" t="e">
        <f t="shared" si="1030"/>
        <v>#N/A</v>
      </c>
      <c r="AM6170" t="e">
        <f t="shared" si="1031"/>
        <v>#N/A</v>
      </c>
      <c r="AN6170" t="e">
        <f t="shared" si="1032"/>
        <v>#N/A</v>
      </c>
      <c r="AO6170" s="261" t="e">
        <f t="shared" si="1033"/>
        <v>#N/A</v>
      </c>
      <c r="AP6170" s="261" t="e">
        <f t="shared" si="1034"/>
        <v>#N/A</v>
      </c>
      <c r="AQ6170" s="261" t="e">
        <f t="shared" si="1035"/>
        <v>#N/A</v>
      </c>
      <c r="BB6170">
        <f t="shared" si="1038"/>
        <v>0</v>
      </c>
      <c r="BC6170">
        <f t="shared" si="1036"/>
        <v>0</v>
      </c>
      <c r="BD6170" s="28">
        <f t="shared" si="1037"/>
        <v>0</v>
      </c>
    </row>
    <row r="6171" spans="37:56" x14ac:dyDescent="0.25">
      <c r="AK6171">
        <v>0</v>
      </c>
      <c r="AL6171" t="e">
        <f t="shared" si="1030"/>
        <v>#N/A</v>
      </c>
      <c r="AM6171" t="e">
        <f t="shared" si="1031"/>
        <v>#N/A</v>
      </c>
      <c r="AN6171" t="e">
        <f t="shared" si="1032"/>
        <v>#N/A</v>
      </c>
      <c r="AO6171" s="261" t="e">
        <f t="shared" si="1033"/>
        <v>#N/A</v>
      </c>
      <c r="AP6171" s="261" t="e">
        <f t="shared" si="1034"/>
        <v>#N/A</v>
      </c>
      <c r="AQ6171" s="261" t="e">
        <f t="shared" si="1035"/>
        <v>#N/A</v>
      </c>
      <c r="BB6171">
        <f t="shared" si="1038"/>
        <v>0</v>
      </c>
      <c r="BC6171">
        <f t="shared" si="1036"/>
        <v>0</v>
      </c>
      <c r="BD6171" s="28">
        <f t="shared" si="1037"/>
        <v>0</v>
      </c>
    </row>
    <row r="6172" spans="37:56" x14ac:dyDescent="0.25">
      <c r="AK6172">
        <v>0</v>
      </c>
      <c r="AL6172" t="e">
        <f t="shared" si="1030"/>
        <v>#N/A</v>
      </c>
      <c r="AM6172" t="e">
        <f t="shared" si="1031"/>
        <v>#N/A</v>
      </c>
      <c r="AN6172" t="e">
        <f t="shared" si="1032"/>
        <v>#N/A</v>
      </c>
      <c r="AO6172" s="261" t="e">
        <f t="shared" si="1033"/>
        <v>#N/A</v>
      </c>
      <c r="AP6172" s="261" t="e">
        <f t="shared" si="1034"/>
        <v>#N/A</v>
      </c>
      <c r="AQ6172" s="261" t="e">
        <f t="shared" si="1035"/>
        <v>#N/A</v>
      </c>
      <c r="BB6172">
        <f t="shared" si="1038"/>
        <v>0</v>
      </c>
      <c r="BC6172">
        <f t="shared" si="1036"/>
        <v>0</v>
      </c>
      <c r="BD6172" s="28">
        <f t="shared" si="1037"/>
        <v>0</v>
      </c>
    </row>
    <row r="6173" spans="37:56" x14ac:dyDescent="0.25">
      <c r="AK6173">
        <v>0</v>
      </c>
      <c r="AL6173" t="e">
        <f t="shared" si="1030"/>
        <v>#N/A</v>
      </c>
      <c r="AM6173" t="e">
        <f t="shared" si="1031"/>
        <v>#N/A</v>
      </c>
      <c r="AN6173" t="e">
        <f t="shared" si="1032"/>
        <v>#N/A</v>
      </c>
      <c r="AO6173" s="261" t="e">
        <f t="shared" si="1033"/>
        <v>#N/A</v>
      </c>
      <c r="AP6173" s="261" t="e">
        <f t="shared" si="1034"/>
        <v>#N/A</v>
      </c>
      <c r="AQ6173" s="261" t="e">
        <f t="shared" si="1035"/>
        <v>#N/A</v>
      </c>
      <c r="BB6173">
        <f t="shared" si="1038"/>
        <v>0</v>
      </c>
      <c r="BC6173">
        <f t="shared" si="1036"/>
        <v>0</v>
      </c>
      <c r="BD6173" s="28">
        <f t="shared" si="1037"/>
        <v>0</v>
      </c>
    </row>
    <row r="6174" spans="37:56" x14ac:dyDescent="0.25">
      <c r="AK6174">
        <v>0</v>
      </c>
      <c r="AL6174" t="e">
        <f t="shared" si="1030"/>
        <v>#N/A</v>
      </c>
      <c r="AM6174" t="e">
        <f t="shared" si="1031"/>
        <v>#N/A</v>
      </c>
      <c r="AN6174" t="e">
        <f t="shared" si="1032"/>
        <v>#N/A</v>
      </c>
      <c r="AO6174" s="261" t="e">
        <f t="shared" si="1033"/>
        <v>#N/A</v>
      </c>
      <c r="AP6174" s="261" t="e">
        <f t="shared" si="1034"/>
        <v>#N/A</v>
      </c>
      <c r="AQ6174" s="261" t="e">
        <f t="shared" si="1035"/>
        <v>#N/A</v>
      </c>
      <c r="BB6174">
        <f t="shared" si="1038"/>
        <v>0</v>
      </c>
      <c r="BC6174">
        <f t="shared" si="1036"/>
        <v>0</v>
      </c>
      <c r="BD6174" s="28">
        <f t="shared" si="1037"/>
        <v>0</v>
      </c>
    </row>
    <row r="6175" spans="37:56" x14ac:dyDescent="0.25">
      <c r="AK6175">
        <v>0</v>
      </c>
      <c r="AL6175" t="e">
        <f t="shared" si="1030"/>
        <v>#N/A</v>
      </c>
      <c r="AM6175" t="e">
        <f t="shared" si="1031"/>
        <v>#N/A</v>
      </c>
      <c r="AN6175" t="e">
        <f t="shared" si="1032"/>
        <v>#N/A</v>
      </c>
      <c r="AO6175" s="261" t="e">
        <f t="shared" si="1033"/>
        <v>#N/A</v>
      </c>
      <c r="AP6175" s="261" t="e">
        <f t="shared" si="1034"/>
        <v>#N/A</v>
      </c>
      <c r="AQ6175" s="261" t="e">
        <f t="shared" si="1035"/>
        <v>#N/A</v>
      </c>
      <c r="BB6175">
        <f t="shared" si="1038"/>
        <v>0</v>
      </c>
      <c r="BC6175">
        <f t="shared" si="1036"/>
        <v>0</v>
      </c>
      <c r="BD6175" s="28">
        <f t="shared" si="1037"/>
        <v>0</v>
      </c>
    </row>
    <row r="6176" spans="37:56" x14ac:dyDescent="0.25">
      <c r="AK6176">
        <v>0</v>
      </c>
      <c r="AL6176" t="e">
        <f t="shared" si="1030"/>
        <v>#N/A</v>
      </c>
      <c r="AM6176" t="e">
        <f t="shared" si="1031"/>
        <v>#N/A</v>
      </c>
      <c r="AN6176" t="e">
        <f t="shared" si="1032"/>
        <v>#N/A</v>
      </c>
      <c r="AO6176" s="261" t="e">
        <f t="shared" si="1033"/>
        <v>#N/A</v>
      </c>
      <c r="AP6176" s="261" t="e">
        <f t="shared" si="1034"/>
        <v>#N/A</v>
      </c>
      <c r="AQ6176" s="261" t="e">
        <f t="shared" si="1035"/>
        <v>#N/A</v>
      </c>
      <c r="BB6176">
        <f t="shared" si="1038"/>
        <v>0</v>
      </c>
      <c r="BC6176">
        <f t="shared" si="1036"/>
        <v>0</v>
      </c>
      <c r="BD6176" s="28">
        <f t="shared" si="1037"/>
        <v>0</v>
      </c>
    </row>
    <row r="6177" spans="37:56" x14ac:dyDescent="0.25">
      <c r="AK6177">
        <v>0</v>
      </c>
      <c r="AL6177" t="e">
        <f t="shared" si="1030"/>
        <v>#N/A</v>
      </c>
      <c r="AM6177" t="e">
        <f t="shared" si="1031"/>
        <v>#N/A</v>
      </c>
      <c r="AN6177" t="e">
        <f t="shared" si="1032"/>
        <v>#N/A</v>
      </c>
      <c r="AO6177" s="261" t="e">
        <f t="shared" si="1033"/>
        <v>#N/A</v>
      </c>
      <c r="AP6177" s="261" t="e">
        <f t="shared" si="1034"/>
        <v>#N/A</v>
      </c>
      <c r="AQ6177" s="261" t="e">
        <f t="shared" si="1035"/>
        <v>#N/A</v>
      </c>
      <c r="BB6177">
        <f t="shared" si="1038"/>
        <v>0</v>
      </c>
      <c r="BC6177">
        <f t="shared" si="1036"/>
        <v>0</v>
      </c>
      <c r="BD6177" s="28">
        <f t="shared" si="1037"/>
        <v>0</v>
      </c>
    </row>
    <row r="6178" spans="37:56" x14ac:dyDescent="0.25">
      <c r="AK6178">
        <v>0</v>
      </c>
      <c r="AL6178" t="e">
        <f t="shared" si="1030"/>
        <v>#N/A</v>
      </c>
      <c r="AM6178" t="e">
        <f t="shared" si="1031"/>
        <v>#N/A</v>
      </c>
      <c r="AN6178" t="e">
        <f t="shared" si="1032"/>
        <v>#N/A</v>
      </c>
      <c r="AO6178" s="261" t="e">
        <f t="shared" si="1033"/>
        <v>#N/A</v>
      </c>
      <c r="AP6178" s="261" t="e">
        <f t="shared" si="1034"/>
        <v>#N/A</v>
      </c>
      <c r="AQ6178" s="261" t="e">
        <f t="shared" si="1035"/>
        <v>#N/A</v>
      </c>
      <c r="BB6178">
        <f t="shared" si="1038"/>
        <v>0</v>
      </c>
      <c r="BC6178">
        <f t="shared" si="1036"/>
        <v>0</v>
      </c>
      <c r="BD6178" s="28">
        <f t="shared" si="1037"/>
        <v>0</v>
      </c>
    </row>
    <row r="6179" spans="37:56" x14ac:dyDescent="0.25">
      <c r="AK6179">
        <v>0</v>
      </c>
      <c r="AL6179" t="e">
        <f t="shared" si="1030"/>
        <v>#N/A</v>
      </c>
      <c r="AM6179" t="e">
        <f t="shared" si="1031"/>
        <v>#N/A</v>
      </c>
      <c r="AN6179" t="e">
        <f t="shared" si="1032"/>
        <v>#N/A</v>
      </c>
      <c r="AO6179" s="261" t="e">
        <f t="shared" si="1033"/>
        <v>#N/A</v>
      </c>
      <c r="AP6179" s="261" t="e">
        <f t="shared" si="1034"/>
        <v>#N/A</v>
      </c>
      <c r="AQ6179" s="261" t="e">
        <f t="shared" si="1035"/>
        <v>#N/A</v>
      </c>
      <c r="BB6179">
        <f t="shared" si="1038"/>
        <v>0</v>
      </c>
      <c r="BC6179">
        <f t="shared" si="1036"/>
        <v>0</v>
      </c>
      <c r="BD6179" s="28">
        <f t="shared" si="1037"/>
        <v>0</v>
      </c>
    </row>
    <row r="6180" spans="37:56" x14ac:dyDescent="0.25">
      <c r="AK6180">
        <v>0</v>
      </c>
      <c r="AL6180" t="e">
        <f t="shared" si="1030"/>
        <v>#N/A</v>
      </c>
      <c r="AM6180" t="e">
        <f t="shared" si="1031"/>
        <v>#N/A</v>
      </c>
      <c r="AN6180" t="e">
        <f t="shared" si="1032"/>
        <v>#N/A</v>
      </c>
      <c r="AO6180" s="261" t="e">
        <f t="shared" si="1033"/>
        <v>#N/A</v>
      </c>
      <c r="AP6180" s="261" t="e">
        <f t="shared" si="1034"/>
        <v>#N/A</v>
      </c>
      <c r="AQ6180" s="261" t="e">
        <f t="shared" si="1035"/>
        <v>#N/A</v>
      </c>
      <c r="BB6180">
        <f t="shared" si="1038"/>
        <v>0</v>
      </c>
      <c r="BC6180">
        <f t="shared" si="1036"/>
        <v>0</v>
      </c>
      <c r="BD6180" s="28">
        <f t="shared" si="1037"/>
        <v>0</v>
      </c>
    </row>
    <row r="6181" spans="37:56" x14ac:dyDescent="0.25">
      <c r="AK6181">
        <v>0</v>
      </c>
      <c r="AL6181" t="e">
        <f t="shared" si="1030"/>
        <v>#N/A</v>
      </c>
      <c r="AM6181" t="e">
        <f t="shared" si="1031"/>
        <v>#N/A</v>
      </c>
      <c r="AN6181" t="e">
        <f t="shared" si="1032"/>
        <v>#N/A</v>
      </c>
      <c r="AO6181" s="261" t="e">
        <f t="shared" si="1033"/>
        <v>#N/A</v>
      </c>
      <c r="AP6181" s="261" t="e">
        <f t="shared" si="1034"/>
        <v>#N/A</v>
      </c>
      <c r="AQ6181" s="261" t="e">
        <f t="shared" si="1035"/>
        <v>#N/A</v>
      </c>
      <c r="BB6181">
        <f t="shared" si="1038"/>
        <v>0</v>
      </c>
      <c r="BC6181">
        <f t="shared" si="1036"/>
        <v>0</v>
      </c>
      <c r="BD6181" s="28">
        <f t="shared" si="1037"/>
        <v>0</v>
      </c>
    </row>
    <row r="6182" spans="37:56" x14ac:dyDescent="0.25">
      <c r="AK6182">
        <v>0</v>
      </c>
      <c r="AL6182" t="e">
        <f t="shared" si="1030"/>
        <v>#N/A</v>
      </c>
      <c r="AM6182" t="e">
        <f t="shared" si="1031"/>
        <v>#N/A</v>
      </c>
      <c r="AN6182" t="e">
        <f t="shared" si="1032"/>
        <v>#N/A</v>
      </c>
      <c r="AO6182" s="261" t="e">
        <f t="shared" si="1033"/>
        <v>#N/A</v>
      </c>
      <c r="AP6182" s="261" t="e">
        <f t="shared" si="1034"/>
        <v>#N/A</v>
      </c>
      <c r="AQ6182" s="261" t="e">
        <f t="shared" si="1035"/>
        <v>#N/A</v>
      </c>
      <c r="BB6182">
        <f t="shared" si="1038"/>
        <v>0</v>
      </c>
      <c r="BC6182">
        <f t="shared" si="1036"/>
        <v>0</v>
      </c>
      <c r="BD6182" s="28">
        <f t="shared" si="1037"/>
        <v>0</v>
      </c>
    </row>
    <row r="6183" spans="37:56" x14ac:dyDescent="0.25">
      <c r="AK6183">
        <v>0</v>
      </c>
      <c r="AL6183" t="e">
        <f t="shared" si="1030"/>
        <v>#N/A</v>
      </c>
      <c r="AM6183" t="e">
        <f t="shared" si="1031"/>
        <v>#N/A</v>
      </c>
      <c r="AN6183" t="e">
        <f t="shared" si="1032"/>
        <v>#N/A</v>
      </c>
      <c r="AO6183" s="261" t="e">
        <f t="shared" si="1033"/>
        <v>#N/A</v>
      </c>
      <c r="AP6183" s="261" t="e">
        <f t="shared" si="1034"/>
        <v>#N/A</v>
      </c>
      <c r="AQ6183" s="261" t="e">
        <f t="shared" si="1035"/>
        <v>#N/A</v>
      </c>
      <c r="BB6183">
        <f t="shared" si="1038"/>
        <v>0</v>
      </c>
      <c r="BC6183">
        <f t="shared" si="1036"/>
        <v>0</v>
      </c>
      <c r="BD6183" s="28">
        <f t="shared" si="1037"/>
        <v>0</v>
      </c>
    </row>
    <row r="6184" spans="37:56" x14ac:dyDescent="0.25">
      <c r="AK6184">
        <v>0</v>
      </c>
      <c r="AL6184" t="e">
        <f t="shared" si="1030"/>
        <v>#N/A</v>
      </c>
      <c r="AM6184" t="e">
        <f t="shared" si="1031"/>
        <v>#N/A</v>
      </c>
      <c r="AN6184" t="e">
        <f t="shared" si="1032"/>
        <v>#N/A</v>
      </c>
      <c r="AO6184" s="261" t="e">
        <f t="shared" si="1033"/>
        <v>#N/A</v>
      </c>
      <c r="AP6184" s="261" t="e">
        <f t="shared" si="1034"/>
        <v>#N/A</v>
      </c>
      <c r="AQ6184" s="261" t="e">
        <f t="shared" si="1035"/>
        <v>#N/A</v>
      </c>
      <c r="BB6184">
        <f t="shared" si="1038"/>
        <v>0</v>
      </c>
      <c r="BC6184">
        <f t="shared" si="1036"/>
        <v>0</v>
      </c>
      <c r="BD6184" s="28">
        <f t="shared" si="1037"/>
        <v>0</v>
      </c>
    </row>
    <row r="6185" spans="37:56" x14ac:dyDescent="0.25">
      <c r="AK6185">
        <v>0</v>
      </c>
      <c r="AL6185" t="e">
        <f t="shared" si="1030"/>
        <v>#N/A</v>
      </c>
      <c r="AM6185" t="e">
        <f t="shared" si="1031"/>
        <v>#N/A</v>
      </c>
      <c r="AN6185" t="e">
        <f t="shared" si="1032"/>
        <v>#N/A</v>
      </c>
      <c r="AO6185" s="261" t="e">
        <f t="shared" si="1033"/>
        <v>#N/A</v>
      </c>
      <c r="AP6185" s="261" t="e">
        <f t="shared" si="1034"/>
        <v>#N/A</v>
      </c>
      <c r="AQ6185" s="261" t="e">
        <f t="shared" si="1035"/>
        <v>#N/A</v>
      </c>
      <c r="BB6185">
        <f t="shared" si="1038"/>
        <v>0</v>
      </c>
      <c r="BC6185">
        <f t="shared" si="1036"/>
        <v>0</v>
      </c>
      <c r="BD6185" s="28">
        <f t="shared" si="1037"/>
        <v>0</v>
      </c>
    </row>
    <row r="6186" spans="37:56" x14ac:dyDescent="0.25">
      <c r="AK6186">
        <v>0</v>
      </c>
      <c r="AL6186" t="e">
        <f t="shared" si="1030"/>
        <v>#N/A</v>
      </c>
      <c r="AM6186" t="e">
        <f t="shared" si="1031"/>
        <v>#N/A</v>
      </c>
      <c r="AN6186" t="e">
        <f t="shared" si="1032"/>
        <v>#N/A</v>
      </c>
      <c r="AO6186" s="261" t="e">
        <f t="shared" si="1033"/>
        <v>#N/A</v>
      </c>
      <c r="AP6186" s="261" t="e">
        <f t="shared" si="1034"/>
        <v>#N/A</v>
      </c>
      <c r="AQ6186" s="261" t="e">
        <f t="shared" si="1035"/>
        <v>#N/A</v>
      </c>
      <c r="BB6186">
        <f t="shared" si="1038"/>
        <v>0</v>
      </c>
      <c r="BC6186">
        <f t="shared" si="1036"/>
        <v>0</v>
      </c>
      <c r="BD6186" s="28">
        <f t="shared" si="1037"/>
        <v>0</v>
      </c>
    </row>
    <row r="6187" spans="37:56" x14ac:dyDescent="0.25">
      <c r="AK6187">
        <v>0</v>
      </c>
      <c r="AL6187" t="e">
        <f t="shared" si="1030"/>
        <v>#N/A</v>
      </c>
      <c r="AM6187" t="e">
        <f t="shared" si="1031"/>
        <v>#N/A</v>
      </c>
      <c r="AN6187" t="e">
        <f t="shared" si="1032"/>
        <v>#N/A</v>
      </c>
      <c r="AO6187" s="261" t="e">
        <f t="shared" si="1033"/>
        <v>#N/A</v>
      </c>
      <c r="AP6187" s="261" t="e">
        <f t="shared" si="1034"/>
        <v>#N/A</v>
      </c>
      <c r="AQ6187" s="261" t="e">
        <f t="shared" si="1035"/>
        <v>#N/A</v>
      </c>
      <c r="BB6187">
        <f t="shared" si="1038"/>
        <v>0</v>
      </c>
      <c r="BC6187">
        <f t="shared" si="1036"/>
        <v>0</v>
      </c>
      <c r="BD6187" s="28">
        <f t="shared" si="1037"/>
        <v>0</v>
      </c>
    </row>
    <row r="6188" spans="37:56" x14ac:dyDescent="0.25">
      <c r="AK6188">
        <v>0</v>
      </c>
      <c r="AL6188" t="e">
        <f t="shared" si="1030"/>
        <v>#N/A</v>
      </c>
      <c r="AM6188" t="e">
        <f t="shared" si="1031"/>
        <v>#N/A</v>
      </c>
      <c r="AN6188" t="e">
        <f t="shared" si="1032"/>
        <v>#N/A</v>
      </c>
      <c r="AO6188" s="261" t="e">
        <f t="shared" si="1033"/>
        <v>#N/A</v>
      </c>
      <c r="AP6188" s="261" t="e">
        <f t="shared" si="1034"/>
        <v>#N/A</v>
      </c>
      <c r="AQ6188" s="261" t="e">
        <f t="shared" si="1035"/>
        <v>#N/A</v>
      </c>
      <c r="BB6188">
        <f t="shared" si="1038"/>
        <v>0</v>
      </c>
      <c r="BC6188">
        <f t="shared" si="1036"/>
        <v>0</v>
      </c>
      <c r="BD6188" s="28">
        <f t="shared" si="1037"/>
        <v>0</v>
      </c>
    </row>
    <row r="6189" spans="37:56" x14ac:dyDescent="0.25">
      <c r="AK6189">
        <v>0</v>
      </c>
      <c r="AL6189" t="e">
        <f t="shared" si="1030"/>
        <v>#N/A</v>
      </c>
      <c r="AM6189" t="e">
        <f t="shared" si="1031"/>
        <v>#N/A</v>
      </c>
      <c r="AN6189" t="e">
        <f t="shared" si="1032"/>
        <v>#N/A</v>
      </c>
      <c r="AO6189" s="261" t="e">
        <f t="shared" si="1033"/>
        <v>#N/A</v>
      </c>
      <c r="AP6189" s="261" t="e">
        <f t="shared" si="1034"/>
        <v>#N/A</v>
      </c>
      <c r="AQ6189" s="261" t="e">
        <f t="shared" si="1035"/>
        <v>#N/A</v>
      </c>
      <c r="BB6189">
        <f t="shared" si="1038"/>
        <v>0</v>
      </c>
      <c r="BC6189">
        <f t="shared" si="1036"/>
        <v>0</v>
      </c>
      <c r="BD6189" s="28">
        <f t="shared" si="1037"/>
        <v>0</v>
      </c>
    </row>
    <row r="6190" spans="37:56" x14ac:dyDescent="0.25">
      <c r="AK6190">
        <v>0</v>
      </c>
      <c r="AL6190" t="e">
        <f t="shared" si="1030"/>
        <v>#N/A</v>
      </c>
      <c r="AM6190" t="e">
        <f t="shared" si="1031"/>
        <v>#N/A</v>
      </c>
      <c r="AN6190" t="e">
        <f t="shared" si="1032"/>
        <v>#N/A</v>
      </c>
      <c r="AO6190" s="261" t="e">
        <f t="shared" si="1033"/>
        <v>#N/A</v>
      </c>
      <c r="AP6190" s="261" t="e">
        <f t="shared" si="1034"/>
        <v>#N/A</v>
      </c>
      <c r="AQ6190" s="261" t="e">
        <f t="shared" si="1035"/>
        <v>#N/A</v>
      </c>
      <c r="BB6190">
        <f t="shared" si="1038"/>
        <v>0</v>
      </c>
      <c r="BC6190">
        <f t="shared" si="1036"/>
        <v>0</v>
      </c>
      <c r="BD6190" s="28">
        <f t="shared" si="1037"/>
        <v>0</v>
      </c>
    </row>
    <row r="6191" spans="37:56" x14ac:dyDescent="0.25">
      <c r="AK6191">
        <v>0</v>
      </c>
      <c r="AL6191" t="e">
        <f t="shared" si="1030"/>
        <v>#N/A</v>
      </c>
      <c r="AM6191" t="e">
        <f t="shared" si="1031"/>
        <v>#N/A</v>
      </c>
      <c r="AN6191" t="e">
        <f t="shared" si="1032"/>
        <v>#N/A</v>
      </c>
      <c r="AO6191" s="261" t="e">
        <f t="shared" si="1033"/>
        <v>#N/A</v>
      </c>
      <c r="AP6191" s="261" t="e">
        <f t="shared" si="1034"/>
        <v>#N/A</v>
      </c>
      <c r="AQ6191" s="261" t="e">
        <f t="shared" si="1035"/>
        <v>#N/A</v>
      </c>
      <c r="BB6191">
        <f t="shared" si="1038"/>
        <v>0</v>
      </c>
      <c r="BC6191">
        <f t="shared" si="1036"/>
        <v>0</v>
      </c>
      <c r="BD6191" s="28">
        <f t="shared" si="1037"/>
        <v>0</v>
      </c>
    </row>
    <row r="6192" spans="37:56" x14ac:dyDescent="0.25">
      <c r="AK6192">
        <v>0</v>
      </c>
      <c r="AL6192" t="e">
        <f t="shared" si="1030"/>
        <v>#N/A</v>
      </c>
      <c r="AM6192" t="e">
        <f t="shared" si="1031"/>
        <v>#N/A</v>
      </c>
      <c r="AN6192" t="e">
        <f t="shared" si="1032"/>
        <v>#N/A</v>
      </c>
      <c r="AO6192" s="261" t="e">
        <f t="shared" si="1033"/>
        <v>#N/A</v>
      </c>
      <c r="AP6192" s="261" t="e">
        <f t="shared" si="1034"/>
        <v>#N/A</v>
      </c>
      <c r="AQ6192" s="261" t="e">
        <f t="shared" si="1035"/>
        <v>#N/A</v>
      </c>
      <c r="BB6192">
        <f t="shared" si="1038"/>
        <v>0</v>
      </c>
      <c r="BC6192">
        <f t="shared" si="1036"/>
        <v>0</v>
      </c>
      <c r="BD6192" s="28">
        <f t="shared" si="1037"/>
        <v>0</v>
      </c>
    </row>
    <row r="6193" spans="37:56" x14ac:dyDescent="0.25">
      <c r="AK6193">
        <v>0</v>
      </c>
      <c r="AL6193" t="e">
        <f t="shared" si="1030"/>
        <v>#N/A</v>
      </c>
      <c r="AM6193" t="e">
        <f t="shared" si="1031"/>
        <v>#N/A</v>
      </c>
      <c r="AN6193" t="e">
        <f t="shared" si="1032"/>
        <v>#N/A</v>
      </c>
      <c r="AO6193" s="261" t="e">
        <f t="shared" si="1033"/>
        <v>#N/A</v>
      </c>
      <c r="AP6193" s="261" t="e">
        <f t="shared" si="1034"/>
        <v>#N/A</v>
      </c>
      <c r="AQ6193" s="261" t="e">
        <f t="shared" si="1035"/>
        <v>#N/A</v>
      </c>
      <c r="BB6193">
        <f t="shared" si="1038"/>
        <v>0</v>
      </c>
      <c r="BC6193">
        <f t="shared" si="1036"/>
        <v>0</v>
      </c>
      <c r="BD6193" s="28">
        <f t="shared" si="1037"/>
        <v>0</v>
      </c>
    </row>
    <row r="6194" spans="37:56" x14ac:dyDescent="0.25">
      <c r="AK6194">
        <v>0</v>
      </c>
      <c r="AL6194" t="e">
        <f t="shared" si="1030"/>
        <v>#N/A</v>
      </c>
      <c r="AM6194" t="e">
        <f t="shared" si="1031"/>
        <v>#N/A</v>
      </c>
      <c r="AN6194" t="e">
        <f t="shared" si="1032"/>
        <v>#N/A</v>
      </c>
      <c r="AO6194" s="261" t="e">
        <f t="shared" si="1033"/>
        <v>#N/A</v>
      </c>
      <c r="AP6194" s="261" t="e">
        <f t="shared" si="1034"/>
        <v>#N/A</v>
      </c>
      <c r="AQ6194" s="261" t="e">
        <f t="shared" si="1035"/>
        <v>#N/A</v>
      </c>
      <c r="BB6194">
        <f t="shared" si="1038"/>
        <v>0</v>
      </c>
      <c r="BC6194">
        <f t="shared" si="1036"/>
        <v>0</v>
      </c>
      <c r="BD6194" s="28">
        <f t="shared" si="1037"/>
        <v>0</v>
      </c>
    </row>
    <row r="6195" spans="37:56" x14ac:dyDescent="0.25">
      <c r="AK6195">
        <v>0</v>
      </c>
      <c r="AL6195" t="e">
        <f t="shared" si="1030"/>
        <v>#N/A</v>
      </c>
      <c r="AM6195" t="e">
        <f t="shared" si="1031"/>
        <v>#N/A</v>
      </c>
      <c r="AN6195" t="e">
        <f t="shared" si="1032"/>
        <v>#N/A</v>
      </c>
      <c r="AO6195" s="261" t="e">
        <f t="shared" si="1033"/>
        <v>#N/A</v>
      </c>
      <c r="AP6195" s="261" t="e">
        <f t="shared" si="1034"/>
        <v>#N/A</v>
      </c>
      <c r="AQ6195" s="261" t="e">
        <f t="shared" si="1035"/>
        <v>#N/A</v>
      </c>
      <c r="BB6195">
        <f t="shared" si="1038"/>
        <v>0</v>
      </c>
      <c r="BC6195">
        <f t="shared" si="1036"/>
        <v>0</v>
      </c>
      <c r="BD6195" s="28">
        <f t="shared" si="1037"/>
        <v>0</v>
      </c>
    </row>
    <row r="6196" spans="37:56" x14ac:dyDescent="0.25">
      <c r="AK6196">
        <v>0</v>
      </c>
      <c r="AL6196" t="e">
        <f t="shared" si="1030"/>
        <v>#N/A</v>
      </c>
      <c r="AM6196" t="e">
        <f t="shared" si="1031"/>
        <v>#N/A</v>
      </c>
      <c r="AN6196" t="e">
        <f t="shared" si="1032"/>
        <v>#N/A</v>
      </c>
      <c r="AO6196" s="261" t="e">
        <f t="shared" si="1033"/>
        <v>#N/A</v>
      </c>
      <c r="AP6196" s="261" t="e">
        <f t="shared" si="1034"/>
        <v>#N/A</v>
      </c>
      <c r="AQ6196" s="261" t="e">
        <f t="shared" si="1035"/>
        <v>#N/A</v>
      </c>
      <c r="BB6196">
        <f t="shared" si="1038"/>
        <v>0</v>
      </c>
      <c r="BC6196">
        <f t="shared" si="1036"/>
        <v>0</v>
      </c>
      <c r="BD6196" s="28">
        <f t="shared" si="1037"/>
        <v>0</v>
      </c>
    </row>
    <row r="6197" spans="37:56" x14ac:dyDescent="0.25">
      <c r="AK6197">
        <v>0</v>
      </c>
      <c r="AL6197" t="e">
        <f t="shared" si="1030"/>
        <v>#N/A</v>
      </c>
      <c r="AM6197" t="e">
        <f t="shared" si="1031"/>
        <v>#N/A</v>
      </c>
      <c r="AN6197" t="e">
        <f t="shared" si="1032"/>
        <v>#N/A</v>
      </c>
      <c r="AO6197" s="261" t="e">
        <f t="shared" si="1033"/>
        <v>#N/A</v>
      </c>
      <c r="AP6197" s="261" t="e">
        <f t="shared" si="1034"/>
        <v>#N/A</v>
      </c>
      <c r="AQ6197" s="261" t="e">
        <f t="shared" si="1035"/>
        <v>#N/A</v>
      </c>
      <c r="BB6197">
        <f t="shared" si="1038"/>
        <v>0</v>
      </c>
      <c r="BC6197">
        <f t="shared" si="1036"/>
        <v>0</v>
      </c>
      <c r="BD6197" s="28">
        <f t="shared" si="1037"/>
        <v>0</v>
      </c>
    </row>
    <row r="6198" spans="37:56" x14ac:dyDescent="0.25">
      <c r="AK6198">
        <v>0</v>
      </c>
      <c r="AL6198" t="e">
        <f t="shared" si="1030"/>
        <v>#N/A</v>
      </c>
      <c r="AM6198" t="e">
        <f t="shared" si="1031"/>
        <v>#N/A</v>
      </c>
      <c r="AN6198" t="e">
        <f t="shared" si="1032"/>
        <v>#N/A</v>
      </c>
      <c r="AO6198" s="261" t="e">
        <f t="shared" si="1033"/>
        <v>#N/A</v>
      </c>
      <c r="AP6198" s="261" t="e">
        <f t="shared" si="1034"/>
        <v>#N/A</v>
      </c>
      <c r="AQ6198" s="261" t="e">
        <f t="shared" si="1035"/>
        <v>#N/A</v>
      </c>
      <c r="BB6198">
        <f t="shared" si="1038"/>
        <v>0</v>
      </c>
      <c r="BC6198">
        <f t="shared" si="1036"/>
        <v>0</v>
      </c>
      <c r="BD6198" s="28">
        <f t="shared" si="1037"/>
        <v>0</v>
      </c>
    </row>
    <row r="6199" spans="37:56" x14ac:dyDescent="0.25">
      <c r="AK6199">
        <v>0</v>
      </c>
      <c r="AL6199" t="e">
        <f t="shared" si="1030"/>
        <v>#N/A</v>
      </c>
      <c r="AM6199" t="e">
        <f t="shared" si="1031"/>
        <v>#N/A</v>
      </c>
      <c r="AN6199" t="e">
        <f t="shared" si="1032"/>
        <v>#N/A</v>
      </c>
      <c r="AO6199" s="261" t="e">
        <f t="shared" si="1033"/>
        <v>#N/A</v>
      </c>
      <c r="AP6199" s="261" t="e">
        <f t="shared" si="1034"/>
        <v>#N/A</v>
      </c>
      <c r="AQ6199" s="261" t="e">
        <f t="shared" si="1035"/>
        <v>#N/A</v>
      </c>
      <c r="BB6199">
        <f t="shared" si="1038"/>
        <v>0</v>
      </c>
      <c r="BC6199">
        <f t="shared" si="1036"/>
        <v>0</v>
      </c>
      <c r="BD6199" s="28">
        <f t="shared" si="1037"/>
        <v>0</v>
      </c>
    </row>
    <row r="6200" spans="37:56" x14ac:dyDescent="0.25">
      <c r="AK6200">
        <v>0</v>
      </c>
      <c r="AL6200" t="e">
        <f t="shared" si="1030"/>
        <v>#N/A</v>
      </c>
      <c r="AM6200" t="e">
        <f t="shared" si="1031"/>
        <v>#N/A</v>
      </c>
      <c r="AN6200" t="e">
        <f t="shared" si="1032"/>
        <v>#N/A</v>
      </c>
      <c r="AO6200" s="261" t="e">
        <f t="shared" si="1033"/>
        <v>#N/A</v>
      </c>
      <c r="AP6200" s="261" t="e">
        <f t="shared" si="1034"/>
        <v>#N/A</v>
      </c>
      <c r="AQ6200" s="261" t="e">
        <f t="shared" si="1035"/>
        <v>#N/A</v>
      </c>
      <c r="BB6200">
        <f t="shared" si="1038"/>
        <v>0</v>
      </c>
      <c r="BC6200">
        <f t="shared" si="1036"/>
        <v>0</v>
      </c>
      <c r="BD6200" s="28">
        <f t="shared" si="1037"/>
        <v>0</v>
      </c>
    </row>
    <row r="6201" spans="37:56" x14ac:dyDescent="0.25">
      <c r="AK6201">
        <v>0</v>
      </c>
      <c r="AL6201" t="e">
        <f t="shared" si="1030"/>
        <v>#N/A</v>
      </c>
      <c r="AM6201" t="e">
        <f t="shared" si="1031"/>
        <v>#N/A</v>
      </c>
      <c r="AN6201" t="e">
        <f t="shared" si="1032"/>
        <v>#N/A</v>
      </c>
      <c r="AO6201" s="261" t="e">
        <f t="shared" si="1033"/>
        <v>#N/A</v>
      </c>
      <c r="AP6201" s="261" t="e">
        <f t="shared" si="1034"/>
        <v>#N/A</v>
      </c>
      <c r="AQ6201" s="261" t="e">
        <f t="shared" si="1035"/>
        <v>#N/A</v>
      </c>
      <c r="BB6201">
        <f t="shared" si="1038"/>
        <v>0</v>
      </c>
      <c r="BC6201">
        <f t="shared" si="1036"/>
        <v>0</v>
      </c>
      <c r="BD6201" s="28">
        <f t="shared" si="1037"/>
        <v>0</v>
      </c>
    </row>
    <row r="6202" spans="37:56" x14ac:dyDescent="0.25">
      <c r="AK6202">
        <v>0</v>
      </c>
      <c r="AL6202" t="e">
        <f t="shared" si="1030"/>
        <v>#N/A</v>
      </c>
      <c r="AM6202" t="e">
        <f t="shared" si="1031"/>
        <v>#N/A</v>
      </c>
      <c r="AN6202" t="e">
        <f t="shared" si="1032"/>
        <v>#N/A</v>
      </c>
      <c r="AO6202" s="261" t="e">
        <f t="shared" si="1033"/>
        <v>#N/A</v>
      </c>
      <c r="AP6202" s="261" t="e">
        <f t="shared" si="1034"/>
        <v>#N/A</v>
      </c>
      <c r="AQ6202" s="261" t="e">
        <f t="shared" si="1035"/>
        <v>#N/A</v>
      </c>
      <c r="BB6202">
        <f t="shared" si="1038"/>
        <v>0</v>
      </c>
      <c r="BC6202">
        <f t="shared" si="1036"/>
        <v>0</v>
      </c>
      <c r="BD6202" s="28">
        <f t="shared" si="1037"/>
        <v>0</v>
      </c>
    </row>
    <row r="6203" spans="37:56" x14ac:dyDescent="0.25">
      <c r="AK6203">
        <v>0</v>
      </c>
      <c r="AL6203" t="e">
        <f t="shared" si="1030"/>
        <v>#N/A</v>
      </c>
      <c r="AM6203" t="e">
        <f t="shared" si="1031"/>
        <v>#N/A</v>
      </c>
      <c r="AN6203" t="e">
        <f t="shared" si="1032"/>
        <v>#N/A</v>
      </c>
      <c r="AO6203" s="261" t="e">
        <f t="shared" si="1033"/>
        <v>#N/A</v>
      </c>
      <c r="AP6203" s="261" t="e">
        <f t="shared" si="1034"/>
        <v>#N/A</v>
      </c>
      <c r="AQ6203" s="261" t="e">
        <f t="shared" si="1035"/>
        <v>#N/A</v>
      </c>
      <c r="BB6203">
        <f t="shared" si="1038"/>
        <v>0</v>
      </c>
      <c r="BC6203">
        <f t="shared" si="1036"/>
        <v>0</v>
      </c>
      <c r="BD6203" s="28">
        <f t="shared" si="1037"/>
        <v>0</v>
      </c>
    </row>
    <row r="6204" spans="37:56" x14ac:dyDescent="0.25">
      <c r="AK6204">
        <v>0</v>
      </c>
      <c r="AL6204" t="e">
        <f t="shared" si="1030"/>
        <v>#N/A</v>
      </c>
      <c r="AM6204" t="e">
        <f t="shared" si="1031"/>
        <v>#N/A</v>
      </c>
      <c r="AN6204" t="e">
        <f t="shared" si="1032"/>
        <v>#N/A</v>
      </c>
      <c r="AO6204" s="261" t="e">
        <f t="shared" si="1033"/>
        <v>#N/A</v>
      </c>
      <c r="AP6204" s="261" t="e">
        <f t="shared" si="1034"/>
        <v>#N/A</v>
      </c>
      <c r="AQ6204" s="261" t="e">
        <f t="shared" si="1035"/>
        <v>#N/A</v>
      </c>
      <c r="BB6204">
        <f t="shared" si="1038"/>
        <v>0</v>
      </c>
      <c r="BC6204">
        <f t="shared" si="1036"/>
        <v>0</v>
      </c>
      <c r="BD6204" s="28">
        <f t="shared" si="1037"/>
        <v>0</v>
      </c>
    </row>
    <row r="6205" spans="37:56" x14ac:dyDescent="0.25">
      <c r="AK6205">
        <v>0</v>
      </c>
      <c r="AL6205" t="e">
        <f t="shared" si="1030"/>
        <v>#N/A</v>
      </c>
      <c r="AM6205" t="e">
        <f t="shared" si="1031"/>
        <v>#N/A</v>
      </c>
      <c r="AN6205" t="e">
        <f t="shared" si="1032"/>
        <v>#N/A</v>
      </c>
      <c r="AO6205" s="261" t="e">
        <f t="shared" si="1033"/>
        <v>#N/A</v>
      </c>
      <c r="AP6205" s="261" t="e">
        <f t="shared" si="1034"/>
        <v>#N/A</v>
      </c>
      <c r="AQ6205" s="261" t="e">
        <f t="shared" si="1035"/>
        <v>#N/A</v>
      </c>
      <c r="BB6205">
        <f t="shared" si="1038"/>
        <v>0</v>
      </c>
      <c r="BC6205">
        <f t="shared" si="1036"/>
        <v>0</v>
      </c>
      <c r="BD6205" s="28">
        <f t="shared" si="1037"/>
        <v>0</v>
      </c>
    </row>
    <row r="6206" spans="37:56" x14ac:dyDescent="0.25">
      <c r="AK6206">
        <v>0</v>
      </c>
      <c r="AL6206" t="e">
        <f t="shared" si="1030"/>
        <v>#N/A</v>
      </c>
      <c r="AM6206" t="e">
        <f t="shared" si="1031"/>
        <v>#N/A</v>
      </c>
      <c r="AN6206" t="e">
        <f t="shared" si="1032"/>
        <v>#N/A</v>
      </c>
      <c r="AO6206" s="261" t="e">
        <f t="shared" si="1033"/>
        <v>#N/A</v>
      </c>
      <c r="AP6206" s="261" t="e">
        <f t="shared" si="1034"/>
        <v>#N/A</v>
      </c>
      <c r="AQ6206" s="261" t="e">
        <f t="shared" si="1035"/>
        <v>#N/A</v>
      </c>
      <c r="BB6206">
        <f t="shared" si="1038"/>
        <v>0</v>
      </c>
      <c r="BC6206">
        <f t="shared" si="1036"/>
        <v>0</v>
      </c>
      <c r="BD6206" s="28">
        <f t="shared" si="1037"/>
        <v>0</v>
      </c>
    </row>
    <row r="6207" spans="37:56" x14ac:dyDescent="0.25">
      <c r="AK6207">
        <v>0</v>
      </c>
      <c r="AL6207" t="e">
        <f t="shared" si="1030"/>
        <v>#N/A</v>
      </c>
      <c r="AM6207" t="e">
        <f t="shared" si="1031"/>
        <v>#N/A</v>
      </c>
      <c r="AN6207" t="e">
        <f t="shared" si="1032"/>
        <v>#N/A</v>
      </c>
      <c r="AO6207" s="261" t="e">
        <f t="shared" si="1033"/>
        <v>#N/A</v>
      </c>
      <c r="AP6207" s="261" t="e">
        <f t="shared" si="1034"/>
        <v>#N/A</v>
      </c>
      <c r="AQ6207" s="261" t="e">
        <f t="shared" si="1035"/>
        <v>#N/A</v>
      </c>
      <c r="BB6207">
        <f t="shared" si="1038"/>
        <v>0</v>
      </c>
      <c r="BC6207">
        <f t="shared" si="1036"/>
        <v>0</v>
      </c>
      <c r="BD6207" s="28">
        <f t="shared" si="1037"/>
        <v>0</v>
      </c>
    </row>
    <row r="6208" spans="37:56" x14ac:dyDescent="0.25">
      <c r="AK6208">
        <v>0</v>
      </c>
      <c r="AL6208" t="e">
        <f t="shared" si="1030"/>
        <v>#N/A</v>
      </c>
      <c r="AM6208" t="e">
        <f t="shared" si="1031"/>
        <v>#N/A</v>
      </c>
      <c r="AN6208" t="e">
        <f t="shared" si="1032"/>
        <v>#N/A</v>
      </c>
      <c r="AO6208" s="261" t="e">
        <f t="shared" si="1033"/>
        <v>#N/A</v>
      </c>
      <c r="AP6208" s="261" t="e">
        <f t="shared" si="1034"/>
        <v>#N/A</v>
      </c>
      <c r="AQ6208" s="261" t="e">
        <f t="shared" si="1035"/>
        <v>#N/A</v>
      </c>
      <c r="BB6208">
        <f t="shared" si="1038"/>
        <v>0</v>
      </c>
      <c r="BC6208">
        <f t="shared" si="1036"/>
        <v>0</v>
      </c>
      <c r="BD6208" s="28">
        <f t="shared" si="1037"/>
        <v>0</v>
      </c>
    </row>
    <row r="6209" spans="37:56" x14ac:dyDescent="0.25">
      <c r="AK6209">
        <v>0</v>
      </c>
      <c r="AL6209" t="e">
        <f t="shared" si="1030"/>
        <v>#N/A</v>
      </c>
      <c r="AM6209" t="e">
        <f t="shared" si="1031"/>
        <v>#N/A</v>
      </c>
      <c r="AN6209" t="e">
        <f t="shared" si="1032"/>
        <v>#N/A</v>
      </c>
      <c r="AO6209" s="261" t="e">
        <f t="shared" si="1033"/>
        <v>#N/A</v>
      </c>
      <c r="AP6209" s="261" t="e">
        <f t="shared" si="1034"/>
        <v>#N/A</v>
      </c>
      <c r="AQ6209" s="261" t="e">
        <f t="shared" si="1035"/>
        <v>#N/A</v>
      </c>
      <c r="BB6209">
        <f t="shared" si="1038"/>
        <v>0</v>
      </c>
      <c r="BC6209">
        <f t="shared" si="1036"/>
        <v>0</v>
      </c>
      <c r="BD6209" s="28">
        <f t="shared" si="1037"/>
        <v>0</v>
      </c>
    </row>
    <row r="6210" spans="37:56" x14ac:dyDescent="0.25">
      <c r="AK6210">
        <v>0</v>
      </c>
      <c r="AL6210" t="e">
        <f t="shared" si="1030"/>
        <v>#N/A</v>
      </c>
      <c r="AM6210" t="e">
        <f t="shared" si="1031"/>
        <v>#N/A</v>
      </c>
      <c r="AN6210" t="e">
        <f t="shared" si="1032"/>
        <v>#N/A</v>
      </c>
      <c r="AO6210" s="261" t="e">
        <f t="shared" si="1033"/>
        <v>#N/A</v>
      </c>
      <c r="AP6210" s="261" t="e">
        <f t="shared" si="1034"/>
        <v>#N/A</v>
      </c>
      <c r="AQ6210" s="261" t="e">
        <f t="shared" si="1035"/>
        <v>#N/A</v>
      </c>
      <c r="BB6210">
        <f t="shared" si="1038"/>
        <v>0</v>
      </c>
      <c r="BC6210">
        <f t="shared" si="1036"/>
        <v>0</v>
      </c>
      <c r="BD6210" s="28">
        <f t="shared" si="1037"/>
        <v>0</v>
      </c>
    </row>
    <row r="6211" spans="37:56" x14ac:dyDescent="0.25">
      <c r="AK6211">
        <v>0</v>
      </c>
      <c r="AL6211" t="e">
        <f t="shared" ref="AL6211:AL6274" si="1039">_xlfn.XLOOKUP(AK6211,A:A,F:F)</f>
        <v>#N/A</v>
      </c>
      <c r="AM6211" t="e">
        <f t="shared" ref="AM6211:AM6274" si="1040">_xlfn.XLOOKUP(AK6211,A:A,J:J)</f>
        <v>#N/A</v>
      </c>
      <c r="AN6211" t="e">
        <f t="shared" ref="AN6211:AN6274" si="1041">_xlfn.XLOOKUP(AK6211,A:A,M:M)+_xlfn.XLOOKUP(AK6211,A:A,N:N)</f>
        <v>#N/A</v>
      </c>
      <c r="AO6211" s="261" t="e">
        <f t="shared" ref="AO6211:AO6274" si="1042">_xlfn.XLOOKUP(AK6211,A:A,AG:AG)</f>
        <v>#N/A</v>
      </c>
      <c r="AP6211" s="261" t="e">
        <f t="shared" ref="AP6211:AP6274" si="1043">_xlfn.XLOOKUP(AK6211,A:A,AD:AD)</f>
        <v>#N/A</v>
      </c>
      <c r="AQ6211" s="261" t="e">
        <f t="shared" ref="AQ6211:AQ6274" si="1044">_xlfn.XLOOKUP(AK6211,A:A,AE:AE)</f>
        <v>#N/A</v>
      </c>
      <c r="BB6211">
        <f t="shared" si="1038"/>
        <v>0</v>
      </c>
      <c r="BC6211">
        <f t="shared" ref="BC6211:BC6274" si="1045">_xlfn.XLOOKUP(BA6211,A:A,J:J)</f>
        <v>0</v>
      </c>
      <c r="BD6211" s="28">
        <f t="shared" ref="BD6211:BD6274" si="1046">_xlfn.XLOOKUP(BA6211,A:A,M:M)+_xlfn.XLOOKUP(BA6211,A:A,N:N)</f>
        <v>0</v>
      </c>
    </row>
    <row r="6212" spans="37:56" x14ac:dyDescent="0.25">
      <c r="AK6212">
        <v>0</v>
      </c>
      <c r="AL6212" t="e">
        <f t="shared" si="1039"/>
        <v>#N/A</v>
      </c>
      <c r="AM6212" t="e">
        <f t="shared" si="1040"/>
        <v>#N/A</v>
      </c>
      <c r="AN6212" t="e">
        <f t="shared" si="1041"/>
        <v>#N/A</v>
      </c>
      <c r="AO6212" s="261" t="e">
        <f t="shared" si="1042"/>
        <v>#N/A</v>
      </c>
      <c r="AP6212" s="261" t="e">
        <f t="shared" si="1043"/>
        <v>#N/A</v>
      </c>
      <c r="AQ6212" s="261" t="e">
        <f t="shared" si="1044"/>
        <v>#N/A</v>
      </c>
      <c r="BB6212">
        <f t="shared" si="1038"/>
        <v>0</v>
      </c>
      <c r="BC6212">
        <f t="shared" si="1045"/>
        <v>0</v>
      </c>
      <c r="BD6212" s="28">
        <f t="shared" si="1046"/>
        <v>0</v>
      </c>
    </row>
    <row r="6213" spans="37:56" x14ac:dyDescent="0.25">
      <c r="AK6213">
        <v>0</v>
      </c>
      <c r="AL6213" t="e">
        <f t="shared" si="1039"/>
        <v>#N/A</v>
      </c>
      <c r="AM6213" t="e">
        <f t="shared" si="1040"/>
        <v>#N/A</v>
      </c>
      <c r="AN6213" t="e">
        <f t="shared" si="1041"/>
        <v>#N/A</v>
      </c>
      <c r="AO6213" s="261" t="e">
        <f t="shared" si="1042"/>
        <v>#N/A</v>
      </c>
      <c r="AP6213" s="261" t="e">
        <f t="shared" si="1043"/>
        <v>#N/A</v>
      </c>
      <c r="AQ6213" s="261" t="e">
        <f t="shared" si="1044"/>
        <v>#N/A</v>
      </c>
      <c r="BB6213">
        <f t="shared" si="1038"/>
        <v>0</v>
      </c>
      <c r="BC6213">
        <f t="shared" si="1045"/>
        <v>0</v>
      </c>
      <c r="BD6213" s="28">
        <f t="shared" si="1046"/>
        <v>0</v>
      </c>
    </row>
    <row r="6214" spans="37:56" x14ac:dyDescent="0.25">
      <c r="AK6214">
        <v>0</v>
      </c>
      <c r="AL6214" t="e">
        <f t="shared" si="1039"/>
        <v>#N/A</v>
      </c>
      <c r="AM6214" t="e">
        <f t="shared" si="1040"/>
        <v>#N/A</v>
      </c>
      <c r="AN6214" t="e">
        <f t="shared" si="1041"/>
        <v>#N/A</v>
      </c>
      <c r="AO6214" s="261" t="e">
        <f t="shared" si="1042"/>
        <v>#N/A</v>
      </c>
      <c r="AP6214" s="261" t="e">
        <f t="shared" si="1043"/>
        <v>#N/A</v>
      </c>
      <c r="AQ6214" s="261" t="e">
        <f t="shared" si="1044"/>
        <v>#N/A</v>
      </c>
      <c r="BB6214">
        <f t="shared" ref="BB6214:BB6277" si="1047">_xlfn.XLOOKUP(BA6214,A:A,E:E)</f>
        <v>0</v>
      </c>
      <c r="BC6214">
        <f t="shared" si="1045"/>
        <v>0</v>
      </c>
      <c r="BD6214" s="28">
        <f t="shared" si="1046"/>
        <v>0</v>
      </c>
    </row>
    <row r="6215" spans="37:56" x14ac:dyDescent="0.25">
      <c r="AK6215">
        <v>0</v>
      </c>
      <c r="AL6215" t="e">
        <f t="shared" si="1039"/>
        <v>#N/A</v>
      </c>
      <c r="AM6215" t="e">
        <f t="shared" si="1040"/>
        <v>#N/A</v>
      </c>
      <c r="AN6215" t="e">
        <f t="shared" si="1041"/>
        <v>#N/A</v>
      </c>
      <c r="AO6215" s="261" t="e">
        <f t="shared" si="1042"/>
        <v>#N/A</v>
      </c>
      <c r="AP6215" s="261" t="e">
        <f t="shared" si="1043"/>
        <v>#N/A</v>
      </c>
      <c r="AQ6215" s="261" t="e">
        <f t="shared" si="1044"/>
        <v>#N/A</v>
      </c>
      <c r="BB6215">
        <f t="shared" si="1047"/>
        <v>0</v>
      </c>
      <c r="BC6215">
        <f t="shared" si="1045"/>
        <v>0</v>
      </c>
      <c r="BD6215" s="28">
        <f t="shared" si="1046"/>
        <v>0</v>
      </c>
    </row>
    <row r="6216" spans="37:56" x14ac:dyDescent="0.25">
      <c r="AK6216">
        <v>0</v>
      </c>
      <c r="AL6216" t="e">
        <f t="shared" si="1039"/>
        <v>#N/A</v>
      </c>
      <c r="AM6216" t="e">
        <f t="shared" si="1040"/>
        <v>#N/A</v>
      </c>
      <c r="AN6216" t="e">
        <f t="shared" si="1041"/>
        <v>#N/A</v>
      </c>
      <c r="AO6216" s="261" t="e">
        <f t="shared" si="1042"/>
        <v>#N/A</v>
      </c>
      <c r="AP6216" s="261" t="e">
        <f t="shared" si="1043"/>
        <v>#N/A</v>
      </c>
      <c r="AQ6216" s="261" t="e">
        <f t="shared" si="1044"/>
        <v>#N/A</v>
      </c>
      <c r="BB6216">
        <f t="shared" si="1047"/>
        <v>0</v>
      </c>
      <c r="BC6216">
        <f t="shared" si="1045"/>
        <v>0</v>
      </c>
      <c r="BD6216" s="28">
        <f t="shared" si="1046"/>
        <v>0</v>
      </c>
    </row>
    <row r="6217" spans="37:56" x14ac:dyDescent="0.25">
      <c r="AK6217">
        <v>0</v>
      </c>
      <c r="AL6217" t="e">
        <f t="shared" si="1039"/>
        <v>#N/A</v>
      </c>
      <c r="AM6217" t="e">
        <f t="shared" si="1040"/>
        <v>#N/A</v>
      </c>
      <c r="AN6217" t="e">
        <f t="shared" si="1041"/>
        <v>#N/A</v>
      </c>
      <c r="AO6217" s="261" t="e">
        <f t="shared" si="1042"/>
        <v>#N/A</v>
      </c>
      <c r="AP6217" s="261" t="e">
        <f t="shared" si="1043"/>
        <v>#N/A</v>
      </c>
      <c r="AQ6217" s="261" t="e">
        <f t="shared" si="1044"/>
        <v>#N/A</v>
      </c>
      <c r="BB6217">
        <f t="shared" si="1047"/>
        <v>0</v>
      </c>
      <c r="BC6217">
        <f t="shared" si="1045"/>
        <v>0</v>
      </c>
      <c r="BD6217" s="28">
        <f t="shared" si="1046"/>
        <v>0</v>
      </c>
    </row>
    <row r="6218" spans="37:56" x14ac:dyDescent="0.25">
      <c r="AK6218">
        <v>0</v>
      </c>
      <c r="AL6218" t="e">
        <f t="shared" si="1039"/>
        <v>#N/A</v>
      </c>
      <c r="AM6218" t="e">
        <f t="shared" si="1040"/>
        <v>#N/A</v>
      </c>
      <c r="AN6218" t="e">
        <f t="shared" si="1041"/>
        <v>#N/A</v>
      </c>
      <c r="AO6218" s="261" t="e">
        <f t="shared" si="1042"/>
        <v>#N/A</v>
      </c>
      <c r="AP6218" s="261" t="e">
        <f t="shared" si="1043"/>
        <v>#N/A</v>
      </c>
      <c r="AQ6218" s="261" t="e">
        <f t="shared" si="1044"/>
        <v>#N/A</v>
      </c>
      <c r="BB6218">
        <f t="shared" si="1047"/>
        <v>0</v>
      </c>
      <c r="BC6218">
        <f t="shared" si="1045"/>
        <v>0</v>
      </c>
      <c r="BD6218" s="28">
        <f t="shared" si="1046"/>
        <v>0</v>
      </c>
    </row>
    <row r="6219" spans="37:56" x14ac:dyDescent="0.25">
      <c r="AK6219">
        <v>0</v>
      </c>
      <c r="AL6219" t="e">
        <f t="shared" si="1039"/>
        <v>#N/A</v>
      </c>
      <c r="AM6219" t="e">
        <f t="shared" si="1040"/>
        <v>#N/A</v>
      </c>
      <c r="AN6219" t="e">
        <f t="shared" si="1041"/>
        <v>#N/A</v>
      </c>
      <c r="AO6219" s="261" t="e">
        <f t="shared" si="1042"/>
        <v>#N/A</v>
      </c>
      <c r="AP6219" s="261" t="e">
        <f t="shared" si="1043"/>
        <v>#N/A</v>
      </c>
      <c r="AQ6219" s="261" t="e">
        <f t="shared" si="1044"/>
        <v>#N/A</v>
      </c>
      <c r="BB6219">
        <f t="shared" si="1047"/>
        <v>0</v>
      </c>
      <c r="BC6219">
        <f t="shared" si="1045"/>
        <v>0</v>
      </c>
      <c r="BD6219" s="28">
        <f t="shared" si="1046"/>
        <v>0</v>
      </c>
    </row>
    <row r="6220" spans="37:56" x14ac:dyDescent="0.25">
      <c r="AK6220">
        <v>0</v>
      </c>
      <c r="AL6220" t="e">
        <f t="shared" si="1039"/>
        <v>#N/A</v>
      </c>
      <c r="AM6220" t="e">
        <f t="shared" si="1040"/>
        <v>#N/A</v>
      </c>
      <c r="AN6220" t="e">
        <f t="shared" si="1041"/>
        <v>#N/A</v>
      </c>
      <c r="AO6220" s="261" t="e">
        <f t="shared" si="1042"/>
        <v>#N/A</v>
      </c>
      <c r="AP6220" s="261" t="e">
        <f t="shared" si="1043"/>
        <v>#N/A</v>
      </c>
      <c r="AQ6220" s="261" t="e">
        <f t="shared" si="1044"/>
        <v>#N/A</v>
      </c>
      <c r="BB6220">
        <f t="shared" si="1047"/>
        <v>0</v>
      </c>
      <c r="BC6220">
        <f t="shared" si="1045"/>
        <v>0</v>
      </c>
      <c r="BD6220" s="28">
        <f t="shared" si="1046"/>
        <v>0</v>
      </c>
    </row>
    <row r="6221" spans="37:56" x14ac:dyDescent="0.25">
      <c r="AK6221">
        <v>0</v>
      </c>
      <c r="AL6221" t="e">
        <f t="shared" si="1039"/>
        <v>#N/A</v>
      </c>
      <c r="AM6221" t="e">
        <f t="shared" si="1040"/>
        <v>#N/A</v>
      </c>
      <c r="AN6221" t="e">
        <f t="shared" si="1041"/>
        <v>#N/A</v>
      </c>
      <c r="AO6221" s="261" t="e">
        <f t="shared" si="1042"/>
        <v>#N/A</v>
      </c>
      <c r="AP6221" s="261" t="e">
        <f t="shared" si="1043"/>
        <v>#N/A</v>
      </c>
      <c r="AQ6221" s="261" t="e">
        <f t="shared" si="1044"/>
        <v>#N/A</v>
      </c>
      <c r="BB6221">
        <f t="shared" si="1047"/>
        <v>0</v>
      </c>
      <c r="BC6221">
        <f t="shared" si="1045"/>
        <v>0</v>
      </c>
      <c r="BD6221" s="28">
        <f t="shared" si="1046"/>
        <v>0</v>
      </c>
    </row>
    <row r="6222" spans="37:56" x14ac:dyDescent="0.25">
      <c r="AK6222">
        <v>0</v>
      </c>
      <c r="AL6222" t="e">
        <f t="shared" si="1039"/>
        <v>#N/A</v>
      </c>
      <c r="AM6222" t="e">
        <f t="shared" si="1040"/>
        <v>#N/A</v>
      </c>
      <c r="AN6222" t="e">
        <f t="shared" si="1041"/>
        <v>#N/A</v>
      </c>
      <c r="AO6222" s="261" t="e">
        <f t="shared" si="1042"/>
        <v>#N/A</v>
      </c>
      <c r="AP6222" s="261" t="e">
        <f t="shared" si="1043"/>
        <v>#N/A</v>
      </c>
      <c r="AQ6222" s="261" t="e">
        <f t="shared" si="1044"/>
        <v>#N/A</v>
      </c>
      <c r="BB6222">
        <f t="shared" si="1047"/>
        <v>0</v>
      </c>
      <c r="BC6222">
        <f t="shared" si="1045"/>
        <v>0</v>
      </c>
      <c r="BD6222" s="28">
        <f t="shared" si="1046"/>
        <v>0</v>
      </c>
    </row>
    <row r="6223" spans="37:56" x14ac:dyDescent="0.25">
      <c r="AK6223">
        <v>0</v>
      </c>
      <c r="AL6223" t="e">
        <f t="shared" si="1039"/>
        <v>#N/A</v>
      </c>
      <c r="AM6223" t="e">
        <f t="shared" si="1040"/>
        <v>#N/A</v>
      </c>
      <c r="AN6223" t="e">
        <f t="shared" si="1041"/>
        <v>#N/A</v>
      </c>
      <c r="AO6223" s="261" t="e">
        <f t="shared" si="1042"/>
        <v>#N/A</v>
      </c>
      <c r="AP6223" s="261" t="e">
        <f t="shared" si="1043"/>
        <v>#N/A</v>
      </c>
      <c r="AQ6223" s="261" t="e">
        <f t="shared" si="1044"/>
        <v>#N/A</v>
      </c>
      <c r="BB6223">
        <f t="shared" si="1047"/>
        <v>0</v>
      </c>
      <c r="BC6223">
        <f t="shared" si="1045"/>
        <v>0</v>
      </c>
      <c r="BD6223" s="28">
        <f t="shared" si="1046"/>
        <v>0</v>
      </c>
    </row>
    <row r="6224" spans="37:56" x14ac:dyDescent="0.25">
      <c r="AK6224">
        <v>0</v>
      </c>
      <c r="AL6224" t="e">
        <f t="shared" si="1039"/>
        <v>#N/A</v>
      </c>
      <c r="AM6224" t="e">
        <f t="shared" si="1040"/>
        <v>#N/A</v>
      </c>
      <c r="AN6224" t="e">
        <f t="shared" si="1041"/>
        <v>#N/A</v>
      </c>
      <c r="AO6224" s="261" t="e">
        <f t="shared" si="1042"/>
        <v>#N/A</v>
      </c>
      <c r="AP6224" s="261" t="e">
        <f t="shared" si="1043"/>
        <v>#N/A</v>
      </c>
      <c r="AQ6224" s="261" t="e">
        <f t="shared" si="1044"/>
        <v>#N/A</v>
      </c>
      <c r="BB6224">
        <f t="shared" si="1047"/>
        <v>0</v>
      </c>
      <c r="BC6224">
        <f t="shared" si="1045"/>
        <v>0</v>
      </c>
      <c r="BD6224" s="28">
        <f t="shared" si="1046"/>
        <v>0</v>
      </c>
    </row>
    <row r="6225" spans="37:56" x14ac:dyDescent="0.25">
      <c r="AK6225">
        <v>0</v>
      </c>
      <c r="AL6225" t="e">
        <f t="shared" si="1039"/>
        <v>#N/A</v>
      </c>
      <c r="AM6225" t="e">
        <f t="shared" si="1040"/>
        <v>#N/A</v>
      </c>
      <c r="AN6225" t="e">
        <f t="shared" si="1041"/>
        <v>#N/A</v>
      </c>
      <c r="AO6225" s="261" t="e">
        <f t="shared" si="1042"/>
        <v>#N/A</v>
      </c>
      <c r="AP6225" s="261" t="e">
        <f t="shared" si="1043"/>
        <v>#N/A</v>
      </c>
      <c r="AQ6225" s="261" t="e">
        <f t="shared" si="1044"/>
        <v>#N/A</v>
      </c>
      <c r="BB6225">
        <f t="shared" si="1047"/>
        <v>0</v>
      </c>
      <c r="BC6225">
        <f t="shared" si="1045"/>
        <v>0</v>
      </c>
      <c r="BD6225" s="28">
        <f t="shared" si="1046"/>
        <v>0</v>
      </c>
    </row>
    <row r="6226" spans="37:56" x14ac:dyDescent="0.25">
      <c r="AK6226">
        <v>0</v>
      </c>
      <c r="AL6226" t="e">
        <f t="shared" si="1039"/>
        <v>#N/A</v>
      </c>
      <c r="AM6226" t="e">
        <f t="shared" si="1040"/>
        <v>#N/A</v>
      </c>
      <c r="AN6226" t="e">
        <f t="shared" si="1041"/>
        <v>#N/A</v>
      </c>
      <c r="AO6226" s="261" t="e">
        <f t="shared" si="1042"/>
        <v>#N/A</v>
      </c>
      <c r="AP6226" s="261" t="e">
        <f t="shared" si="1043"/>
        <v>#N/A</v>
      </c>
      <c r="AQ6226" s="261" t="e">
        <f t="shared" si="1044"/>
        <v>#N/A</v>
      </c>
      <c r="BB6226">
        <f t="shared" si="1047"/>
        <v>0</v>
      </c>
      <c r="BC6226">
        <f t="shared" si="1045"/>
        <v>0</v>
      </c>
      <c r="BD6226" s="28">
        <f t="shared" si="1046"/>
        <v>0</v>
      </c>
    </row>
    <row r="6227" spans="37:56" x14ac:dyDescent="0.25">
      <c r="AK6227">
        <v>0</v>
      </c>
      <c r="AL6227" t="e">
        <f t="shared" si="1039"/>
        <v>#N/A</v>
      </c>
      <c r="AM6227" t="e">
        <f t="shared" si="1040"/>
        <v>#N/A</v>
      </c>
      <c r="AN6227" t="e">
        <f t="shared" si="1041"/>
        <v>#N/A</v>
      </c>
      <c r="AO6227" s="261" t="e">
        <f t="shared" si="1042"/>
        <v>#N/A</v>
      </c>
      <c r="AP6227" s="261" t="e">
        <f t="shared" si="1043"/>
        <v>#N/A</v>
      </c>
      <c r="AQ6227" s="261" t="e">
        <f t="shared" si="1044"/>
        <v>#N/A</v>
      </c>
      <c r="BB6227">
        <f t="shared" si="1047"/>
        <v>0</v>
      </c>
      <c r="BC6227">
        <f t="shared" si="1045"/>
        <v>0</v>
      </c>
      <c r="BD6227" s="28">
        <f t="shared" si="1046"/>
        <v>0</v>
      </c>
    </row>
    <row r="6228" spans="37:56" x14ac:dyDescent="0.25">
      <c r="AK6228">
        <v>0</v>
      </c>
      <c r="AL6228" t="e">
        <f t="shared" si="1039"/>
        <v>#N/A</v>
      </c>
      <c r="AM6228" t="e">
        <f t="shared" si="1040"/>
        <v>#N/A</v>
      </c>
      <c r="AN6228" t="e">
        <f t="shared" si="1041"/>
        <v>#N/A</v>
      </c>
      <c r="AO6228" s="261" t="e">
        <f t="shared" si="1042"/>
        <v>#N/A</v>
      </c>
      <c r="AP6228" s="261" t="e">
        <f t="shared" si="1043"/>
        <v>#N/A</v>
      </c>
      <c r="AQ6228" s="261" t="e">
        <f t="shared" si="1044"/>
        <v>#N/A</v>
      </c>
      <c r="BB6228">
        <f t="shared" si="1047"/>
        <v>0</v>
      </c>
      <c r="BC6228">
        <f t="shared" si="1045"/>
        <v>0</v>
      </c>
      <c r="BD6228" s="28">
        <f t="shared" si="1046"/>
        <v>0</v>
      </c>
    </row>
    <row r="6229" spans="37:56" x14ac:dyDescent="0.25">
      <c r="AK6229">
        <v>0</v>
      </c>
      <c r="AL6229" t="e">
        <f t="shared" si="1039"/>
        <v>#N/A</v>
      </c>
      <c r="AM6229" t="e">
        <f t="shared" si="1040"/>
        <v>#N/A</v>
      </c>
      <c r="AN6229" t="e">
        <f t="shared" si="1041"/>
        <v>#N/A</v>
      </c>
      <c r="AO6229" s="261" t="e">
        <f t="shared" si="1042"/>
        <v>#N/A</v>
      </c>
      <c r="AP6229" s="261" t="e">
        <f t="shared" si="1043"/>
        <v>#N/A</v>
      </c>
      <c r="AQ6229" s="261" t="e">
        <f t="shared" si="1044"/>
        <v>#N/A</v>
      </c>
      <c r="BB6229">
        <f t="shared" si="1047"/>
        <v>0</v>
      </c>
      <c r="BC6229">
        <f t="shared" si="1045"/>
        <v>0</v>
      </c>
      <c r="BD6229" s="28">
        <f t="shared" si="1046"/>
        <v>0</v>
      </c>
    </row>
    <row r="6230" spans="37:56" x14ac:dyDescent="0.25">
      <c r="AK6230">
        <v>0</v>
      </c>
      <c r="AL6230" t="e">
        <f t="shared" si="1039"/>
        <v>#N/A</v>
      </c>
      <c r="AM6230" t="e">
        <f t="shared" si="1040"/>
        <v>#N/A</v>
      </c>
      <c r="AN6230" t="e">
        <f t="shared" si="1041"/>
        <v>#N/A</v>
      </c>
      <c r="AO6230" s="261" t="e">
        <f t="shared" si="1042"/>
        <v>#N/A</v>
      </c>
      <c r="AP6230" s="261" t="e">
        <f t="shared" si="1043"/>
        <v>#N/A</v>
      </c>
      <c r="AQ6230" s="261" t="e">
        <f t="shared" si="1044"/>
        <v>#N/A</v>
      </c>
      <c r="BB6230">
        <f t="shared" si="1047"/>
        <v>0</v>
      </c>
      <c r="BC6230">
        <f t="shared" si="1045"/>
        <v>0</v>
      </c>
      <c r="BD6230" s="28">
        <f t="shared" si="1046"/>
        <v>0</v>
      </c>
    </row>
    <row r="6231" spans="37:56" x14ac:dyDescent="0.25">
      <c r="AK6231">
        <v>0</v>
      </c>
      <c r="AL6231" t="e">
        <f t="shared" si="1039"/>
        <v>#N/A</v>
      </c>
      <c r="AM6231" t="e">
        <f t="shared" si="1040"/>
        <v>#N/A</v>
      </c>
      <c r="AN6231" t="e">
        <f t="shared" si="1041"/>
        <v>#N/A</v>
      </c>
      <c r="AO6231" s="261" t="e">
        <f t="shared" si="1042"/>
        <v>#N/A</v>
      </c>
      <c r="AP6231" s="261" t="e">
        <f t="shared" si="1043"/>
        <v>#N/A</v>
      </c>
      <c r="AQ6231" s="261" t="e">
        <f t="shared" si="1044"/>
        <v>#N/A</v>
      </c>
      <c r="BB6231">
        <f t="shared" si="1047"/>
        <v>0</v>
      </c>
      <c r="BC6231">
        <f t="shared" si="1045"/>
        <v>0</v>
      </c>
      <c r="BD6231" s="28">
        <f t="shared" si="1046"/>
        <v>0</v>
      </c>
    </row>
    <row r="6232" spans="37:56" x14ac:dyDescent="0.25">
      <c r="AK6232">
        <v>0</v>
      </c>
      <c r="AL6232" t="e">
        <f t="shared" si="1039"/>
        <v>#N/A</v>
      </c>
      <c r="AM6232" t="e">
        <f t="shared" si="1040"/>
        <v>#N/A</v>
      </c>
      <c r="AN6232" t="e">
        <f t="shared" si="1041"/>
        <v>#N/A</v>
      </c>
      <c r="AO6232" s="261" t="e">
        <f t="shared" si="1042"/>
        <v>#N/A</v>
      </c>
      <c r="AP6232" s="261" t="e">
        <f t="shared" si="1043"/>
        <v>#N/A</v>
      </c>
      <c r="AQ6232" s="261" t="e">
        <f t="shared" si="1044"/>
        <v>#N/A</v>
      </c>
      <c r="BB6232">
        <f t="shared" si="1047"/>
        <v>0</v>
      </c>
      <c r="BC6232">
        <f t="shared" si="1045"/>
        <v>0</v>
      </c>
      <c r="BD6232" s="28">
        <f t="shared" si="1046"/>
        <v>0</v>
      </c>
    </row>
    <row r="6233" spans="37:56" x14ac:dyDescent="0.25">
      <c r="AK6233">
        <v>0</v>
      </c>
      <c r="AL6233" t="e">
        <f t="shared" si="1039"/>
        <v>#N/A</v>
      </c>
      <c r="AM6233" t="e">
        <f t="shared" si="1040"/>
        <v>#N/A</v>
      </c>
      <c r="AN6233" t="e">
        <f t="shared" si="1041"/>
        <v>#N/A</v>
      </c>
      <c r="AO6233" s="261" t="e">
        <f t="shared" si="1042"/>
        <v>#N/A</v>
      </c>
      <c r="AP6233" s="261" t="e">
        <f t="shared" si="1043"/>
        <v>#N/A</v>
      </c>
      <c r="AQ6233" s="261" t="e">
        <f t="shared" si="1044"/>
        <v>#N/A</v>
      </c>
      <c r="BB6233">
        <f t="shared" si="1047"/>
        <v>0</v>
      </c>
      <c r="BC6233">
        <f t="shared" si="1045"/>
        <v>0</v>
      </c>
      <c r="BD6233" s="28">
        <f t="shared" si="1046"/>
        <v>0</v>
      </c>
    </row>
    <row r="6234" spans="37:56" x14ac:dyDescent="0.25">
      <c r="AK6234">
        <v>0</v>
      </c>
      <c r="AL6234" t="e">
        <f t="shared" si="1039"/>
        <v>#N/A</v>
      </c>
      <c r="AM6234" t="e">
        <f t="shared" si="1040"/>
        <v>#N/A</v>
      </c>
      <c r="AN6234" t="e">
        <f t="shared" si="1041"/>
        <v>#N/A</v>
      </c>
      <c r="AO6234" s="261" t="e">
        <f t="shared" si="1042"/>
        <v>#N/A</v>
      </c>
      <c r="AP6234" s="261" t="e">
        <f t="shared" si="1043"/>
        <v>#N/A</v>
      </c>
      <c r="AQ6234" s="261" t="e">
        <f t="shared" si="1044"/>
        <v>#N/A</v>
      </c>
      <c r="BB6234">
        <f t="shared" si="1047"/>
        <v>0</v>
      </c>
      <c r="BC6234">
        <f t="shared" si="1045"/>
        <v>0</v>
      </c>
      <c r="BD6234" s="28">
        <f t="shared" si="1046"/>
        <v>0</v>
      </c>
    </row>
    <row r="6235" spans="37:56" x14ac:dyDescent="0.25">
      <c r="AK6235">
        <v>0</v>
      </c>
      <c r="AL6235" t="e">
        <f t="shared" si="1039"/>
        <v>#N/A</v>
      </c>
      <c r="AM6235" t="e">
        <f t="shared" si="1040"/>
        <v>#N/A</v>
      </c>
      <c r="AN6235" t="e">
        <f t="shared" si="1041"/>
        <v>#N/A</v>
      </c>
      <c r="AO6235" s="261" t="e">
        <f t="shared" si="1042"/>
        <v>#N/A</v>
      </c>
      <c r="AP6235" s="261" t="e">
        <f t="shared" si="1043"/>
        <v>#N/A</v>
      </c>
      <c r="AQ6235" s="261" t="e">
        <f t="shared" si="1044"/>
        <v>#N/A</v>
      </c>
      <c r="BB6235">
        <f t="shared" si="1047"/>
        <v>0</v>
      </c>
      <c r="BC6235">
        <f t="shared" si="1045"/>
        <v>0</v>
      </c>
      <c r="BD6235" s="28">
        <f t="shared" si="1046"/>
        <v>0</v>
      </c>
    </row>
    <row r="6236" spans="37:56" x14ac:dyDescent="0.25">
      <c r="AK6236">
        <v>0</v>
      </c>
      <c r="AL6236" t="e">
        <f t="shared" si="1039"/>
        <v>#N/A</v>
      </c>
      <c r="AM6236" t="e">
        <f t="shared" si="1040"/>
        <v>#N/A</v>
      </c>
      <c r="AN6236" t="e">
        <f t="shared" si="1041"/>
        <v>#N/A</v>
      </c>
      <c r="AO6236" s="261" t="e">
        <f t="shared" si="1042"/>
        <v>#N/A</v>
      </c>
      <c r="AP6236" s="261" t="e">
        <f t="shared" si="1043"/>
        <v>#N/A</v>
      </c>
      <c r="AQ6236" s="261" t="e">
        <f t="shared" si="1044"/>
        <v>#N/A</v>
      </c>
      <c r="BB6236">
        <f t="shared" si="1047"/>
        <v>0</v>
      </c>
      <c r="BC6236">
        <f t="shared" si="1045"/>
        <v>0</v>
      </c>
      <c r="BD6236" s="28">
        <f t="shared" si="1046"/>
        <v>0</v>
      </c>
    </row>
    <row r="6237" spans="37:56" x14ac:dyDescent="0.25">
      <c r="AK6237">
        <v>0</v>
      </c>
      <c r="AL6237" t="e">
        <f t="shared" si="1039"/>
        <v>#N/A</v>
      </c>
      <c r="AM6237" t="e">
        <f t="shared" si="1040"/>
        <v>#N/A</v>
      </c>
      <c r="AN6237" t="e">
        <f t="shared" si="1041"/>
        <v>#N/A</v>
      </c>
      <c r="AO6237" s="261" t="e">
        <f t="shared" si="1042"/>
        <v>#N/A</v>
      </c>
      <c r="AP6237" s="261" t="e">
        <f t="shared" si="1043"/>
        <v>#N/A</v>
      </c>
      <c r="AQ6237" s="261" t="e">
        <f t="shared" si="1044"/>
        <v>#N/A</v>
      </c>
      <c r="BB6237">
        <f t="shared" si="1047"/>
        <v>0</v>
      </c>
      <c r="BC6237">
        <f t="shared" si="1045"/>
        <v>0</v>
      </c>
      <c r="BD6237" s="28">
        <f t="shared" si="1046"/>
        <v>0</v>
      </c>
    </row>
    <row r="6238" spans="37:56" x14ac:dyDescent="0.25">
      <c r="AK6238">
        <v>0</v>
      </c>
      <c r="AL6238" t="e">
        <f t="shared" si="1039"/>
        <v>#N/A</v>
      </c>
      <c r="AM6238" t="e">
        <f t="shared" si="1040"/>
        <v>#N/A</v>
      </c>
      <c r="AN6238" t="e">
        <f t="shared" si="1041"/>
        <v>#N/A</v>
      </c>
      <c r="AO6238" s="261" t="e">
        <f t="shared" si="1042"/>
        <v>#N/A</v>
      </c>
      <c r="AP6238" s="261" t="e">
        <f t="shared" si="1043"/>
        <v>#N/A</v>
      </c>
      <c r="AQ6238" s="261" t="e">
        <f t="shared" si="1044"/>
        <v>#N/A</v>
      </c>
      <c r="BB6238">
        <f t="shared" si="1047"/>
        <v>0</v>
      </c>
      <c r="BC6238">
        <f t="shared" si="1045"/>
        <v>0</v>
      </c>
      <c r="BD6238" s="28">
        <f t="shared" si="1046"/>
        <v>0</v>
      </c>
    </row>
    <row r="6239" spans="37:56" x14ac:dyDescent="0.25">
      <c r="AK6239">
        <v>0</v>
      </c>
      <c r="AL6239" t="e">
        <f t="shared" si="1039"/>
        <v>#N/A</v>
      </c>
      <c r="AM6239" t="e">
        <f t="shared" si="1040"/>
        <v>#N/A</v>
      </c>
      <c r="AN6239" t="e">
        <f t="shared" si="1041"/>
        <v>#N/A</v>
      </c>
      <c r="AO6239" s="261" t="e">
        <f t="shared" si="1042"/>
        <v>#N/A</v>
      </c>
      <c r="AP6239" s="261" t="e">
        <f t="shared" si="1043"/>
        <v>#N/A</v>
      </c>
      <c r="AQ6239" s="261" t="e">
        <f t="shared" si="1044"/>
        <v>#N/A</v>
      </c>
      <c r="BB6239">
        <f t="shared" si="1047"/>
        <v>0</v>
      </c>
      <c r="BC6239">
        <f t="shared" si="1045"/>
        <v>0</v>
      </c>
      <c r="BD6239" s="28">
        <f t="shared" si="1046"/>
        <v>0</v>
      </c>
    </row>
    <row r="6240" spans="37:56" x14ac:dyDescent="0.25">
      <c r="AK6240">
        <v>0</v>
      </c>
      <c r="AL6240" t="e">
        <f t="shared" si="1039"/>
        <v>#N/A</v>
      </c>
      <c r="AM6240" t="e">
        <f t="shared" si="1040"/>
        <v>#N/A</v>
      </c>
      <c r="AN6240" t="e">
        <f t="shared" si="1041"/>
        <v>#N/A</v>
      </c>
      <c r="AO6240" s="261" t="e">
        <f t="shared" si="1042"/>
        <v>#N/A</v>
      </c>
      <c r="AP6240" s="261" t="e">
        <f t="shared" si="1043"/>
        <v>#N/A</v>
      </c>
      <c r="AQ6240" s="261" t="e">
        <f t="shared" si="1044"/>
        <v>#N/A</v>
      </c>
      <c r="BB6240">
        <f t="shared" si="1047"/>
        <v>0</v>
      </c>
      <c r="BC6240">
        <f t="shared" si="1045"/>
        <v>0</v>
      </c>
      <c r="BD6240" s="28">
        <f t="shared" si="1046"/>
        <v>0</v>
      </c>
    </row>
    <row r="6241" spans="37:56" x14ac:dyDescent="0.25">
      <c r="AK6241">
        <v>0</v>
      </c>
      <c r="AL6241" t="e">
        <f t="shared" si="1039"/>
        <v>#N/A</v>
      </c>
      <c r="AM6241" t="e">
        <f t="shared" si="1040"/>
        <v>#N/A</v>
      </c>
      <c r="AN6241" t="e">
        <f t="shared" si="1041"/>
        <v>#N/A</v>
      </c>
      <c r="AO6241" s="261" t="e">
        <f t="shared" si="1042"/>
        <v>#N/A</v>
      </c>
      <c r="AP6241" s="261" t="e">
        <f t="shared" si="1043"/>
        <v>#N/A</v>
      </c>
      <c r="AQ6241" s="261" t="e">
        <f t="shared" si="1044"/>
        <v>#N/A</v>
      </c>
      <c r="BB6241">
        <f t="shared" si="1047"/>
        <v>0</v>
      </c>
      <c r="BC6241">
        <f t="shared" si="1045"/>
        <v>0</v>
      </c>
      <c r="BD6241" s="28">
        <f t="shared" si="1046"/>
        <v>0</v>
      </c>
    </row>
    <row r="6242" spans="37:56" x14ac:dyDescent="0.25">
      <c r="AK6242">
        <v>0</v>
      </c>
      <c r="AL6242" t="e">
        <f t="shared" si="1039"/>
        <v>#N/A</v>
      </c>
      <c r="AM6242" t="e">
        <f t="shared" si="1040"/>
        <v>#N/A</v>
      </c>
      <c r="AN6242" t="e">
        <f t="shared" si="1041"/>
        <v>#N/A</v>
      </c>
      <c r="AO6242" s="261" t="e">
        <f t="shared" si="1042"/>
        <v>#N/A</v>
      </c>
      <c r="AP6242" s="261" t="e">
        <f t="shared" si="1043"/>
        <v>#N/A</v>
      </c>
      <c r="AQ6242" s="261" t="e">
        <f t="shared" si="1044"/>
        <v>#N/A</v>
      </c>
      <c r="BB6242">
        <f t="shared" si="1047"/>
        <v>0</v>
      </c>
      <c r="BC6242">
        <f t="shared" si="1045"/>
        <v>0</v>
      </c>
      <c r="BD6242" s="28">
        <f t="shared" si="1046"/>
        <v>0</v>
      </c>
    </row>
    <row r="6243" spans="37:56" x14ac:dyDescent="0.25">
      <c r="AK6243">
        <v>0</v>
      </c>
      <c r="AL6243" t="e">
        <f t="shared" si="1039"/>
        <v>#N/A</v>
      </c>
      <c r="AM6243" t="e">
        <f t="shared" si="1040"/>
        <v>#N/A</v>
      </c>
      <c r="AN6243" t="e">
        <f t="shared" si="1041"/>
        <v>#N/A</v>
      </c>
      <c r="AO6243" s="261" t="e">
        <f t="shared" si="1042"/>
        <v>#N/A</v>
      </c>
      <c r="AP6243" s="261" t="e">
        <f t="shared" si="1043"/>
        <v>#N/A</v>
      </c>
      <c r="AQ6243" s="261" t="e">
        <f t="shared" si="1044"/>
        <v>#N/A</v>
      </c>
      <c r="BB6243">
        <f t="shared" si="1047"/>
        <v>0</v>
      </c>
      <c r="BC6243">
        <f t="shared" si="1045"/>
        <v>0</v>
      </c>
      <c r="BD6243" s="28">
        <f t="shared" si="1046"/>
        <v>0</v>
      </c>
    </row>
    <row r="6244" spans="37:56" x14ac:dyDescent="0.25">
      <c r="AK6244">
        <v>0</v>
      </c>
      <c r="AL6244" t="e">
        <f t="shared" si="1039"/>
        <v>#N/A</v>
      </c>
      <c r="AM6244" t="e">
        <f t="shared" si="1040"/>
        <v>#N/A</v>
      </c>
      <c r="AN6244" t="e">
        <f t="shared" si="1041"/>
        <v>#N/A</v>
      </c>
      <c r="AO6244" s="261" t="e">
        <f t="shared" si="1042"/>
        <v>#N/A</v>
      </c>
      <c r="AP6244" s="261" t="e">
        <f t="shared" si="1043"/>
        <v>#N/A</v>
      </c>
      <c r="AQ6244" s="261" t="e">
        <f t="shared" si="1044"/>
        <v>#N/A</v>
      </c>
      <c r="BB6244">
        <f t="shared" si="1047"/>
        <v>0</v>
      </c>
      <c r="BC6244">
        <f t="shared" si="1045"/>
        <v>0</v>
      </c>
      <c r="BD6244" s="28">
        <f t="shared" si="1046"/>
        <v>0</v>
      </c>
    </row>
    <row r="6245" spans="37:56" x14ac:dyDescent="0.25">
      <c r="AK6245">
        <v>0</v>
      </c>
      <c r="AL6245" t="e">
        <f t="shared" si="1039"/>
        <v>#N/A</v>
      </c>
      <c r="AM6245" t="e">
        <f t="shared" si="1040"/>
        <v>#N/A</v>
      </c>
      <c r="AN6245" t="e">
        <f t="shared" si="1041"/>
        <v>#N/A</v>
      </c>
      <c r="AO6245" s="261" t="e">
        <f t="shared" si="1042"/>
        <v>#N/A</v>
      </c>
      <c r="AP6245" s="261" t="e">
        <f t="shared" si="1043"/>
        <v>#N/A</v>
      </c>
      <c r="AQ6245" s="261" t="e">
        <f t="shared" si="1044"/>
        <v>#N/A</v>
      </c>
      <c r="BB6245">
        <f t="shared" si="1047"/>
        <v>0</v>
      </c>
      <c r="BC6245">
        <f t="shared" si="1045"/>
        <v>0</v>
      </c>
      <c r="BD6245" s="28">
        <f t="shared" si="1046"/>
        <v>0</v>
      </c>
    </row>
    <row r="6246" spans="37:56" x14ac:dyDescent="0.25">
      <c r="AK6246">
        <v>0</v>
      </c>
      <c r="AL6246" t="e">
        <f t="shared" si="1039"/>
        <v>#N/A</v>
      </c>
      <c r="AM6246" t="e">
        <f t="shared" si="1040"/>
        <v>#N/A</v>
      </c>
      <c r="AN6246" t="e">
        <f t="shared" si="1041"/>
        <v>#N/A</v>
      </c>
      <c r="AO6246" s="261" t="e">
        <f t="shared" si="1042"/>
        <v>#N/A</v>
      </c>
      <c r="AP6246" s="261" t="e">
        <f t="shared" si="1043"/>
        <v>#N/A</v>
      </c>
      <c r="AQ6246" s="261" t="e">
        <f t="shared" si="1044"/>
        <v>#N/A</v>
      </c>
      <c r="BB6246">
        <f t="shared" si="1047"/>
        <v>0</v>
      </c>
      <c r="BC6246">
        <f t="shared" si="1045"/>
        <v>0</v>
      </c>
      <c r="BD6246" s="28">
        <f t="shared" si="1046"/>
        <v>0</v>
      </c>
    </row>
    <row r="6247" spans="37:56" x14ac:dyDescent="0.25">
      <c r="AK6247">
        <v>0</v>
      </c>
      <c r="AL6247" t="e">
        <f t="shared" si="1039"/>
        <v>#N/A</v>
      </c>
      <c r="AM6247" t="e">
        <f t="shared" si="1040"/>
        <v>#N/A</v>
      </c>
      <c r="AN6247" t="e">
        <f t="shared" si="1041"/>
        <v>#N/A</v>
      </c>
      <c r="AO6247" s="261" t="e">
        <f t="shared" si="1042"/>
        <v>#N/A</v>
      </c>
      <c r="AP6247" s="261" t="e">
        <f t="shared" si="1043"/>
        <v>#N/A</v>
      </c>
      <c r="AQ6247" s="261" t="e">
        <f t="shared" si="1044"/>
        <v>#N/A</v>
      </c>
      <c r="BB6247">
        <f t="shared" si="1047"/>
        <v>0</v>
      </c>
      <c r="BC6247">
        <f t="shared" si="1045"/>
        <v>0</v>
      </c>
      <c r="BD6247" s="28">
        <f t="shared" si="1046"/>
        <v>0</v>
      </c>
    </row>
    <row r="6248" spans="37:56" x14ac:dyDescent="0.25">
      <c r="AK6248">
        <v>0</v>
      </c>
      <c r="AL6248" t="e">
        <f t="shared" si="1039"/>
        <v>#N/A</v>
      </c>
      <c r="AM6248" t="e">
        <f t="shared" si="1040"/>
        <v>#N/A</v>
      </c>
      <c r="AN6248" t="e">
        <f t="shared" si="1041"/>
        <v>#N/A</v>
      </c>
      <c r="AO6248" s="261" t="e">
        <f t="shared" si="1042"/>
        <v>#N/A</v>
      </c>
      <c r="AP6248" s="261" t="e">
        <f t="shared" si="1043"/>
        <v>#N/A</v>
      </c>
      <c r="AQ6248" s="261" t="e">
        <f t="shared" si="1044"/>
        <v>#N/A</v>
      </c>
      <c r="BB6248">
        <f t="shared" si="1047"/>
        <v>0</v>
      </c>
      <c r="BC6248">
        <f t="shared" si="1045"/>
        <v>0</v>
      </c>
      <c r="BD6248" s="28">
        <f t="shared" si="1046"/>
        <v>0</v>
      </c>
    </row>
    <row r="6249" spans="37:56" x14ac:dyDescent="0.25">
      <c r="AK6249">
        <v>0</v>
      </c>
      <c r="AL6249" t="e">
        <f t="shared" si="1039"/>
        <v>#N/A</v>
      </c>
      <c r="AM6249" t="e">
        <f t="shared" si="1040"/>
        <v>#N/A</v>
      </c>
      <c r="AN6249" t="e">
        <f t="shared" si="1041"/>
        <v>#N/A</v>
      </c>
      <c r="AO6249" s="261" t="e">
        <f t="shared" si="1042"/>
        <v>#N/A</v>
      </c>
      <c r="AP6249" s="261" t="e">
        <f t="shared" si="1043"/>
        <v>#N/A</v>
      </c>
      <c r="AQ6249" s="261" t="e">
        <f t="shared" si="1044"/>
        <v>#N/A</v>
      </c>
      <c r="BB6249">
        <f t="shared" si="1047"/>
        <v>0</v>
      </c>
      <c r="BC6249">
        <f t="shared" si="1045"/>
        <v>0</v>
      </c>
      <c r="BD6249" s="28">
        <f t="shared" si="1046"/>
        <v>0</v>
      </c>
    </row>
    <row r="6250" spans="37:56" x14ac:dyDescent="0.25">
      <c r="AK6250">
        <v>0</v>
      </c>
      <c r="AL6250" t="e">
        <f t="shared" si="1039"/>
        <v>#N/A</v>
      </c>
      <c r="AM6250" t="e">
        <f t="shared" si="1040"/>
        <v>#N/A</v>
      </c>
      <c r="AN6250" t="e">
        <f t="shared" si="1041"/>
        <v>#N/A</v>
      </c>
      <c r="AO6250" s="261" t="e">
        <f t="shared" si="1042"/>
        <v>#N/A</v>
      </c>
      <c r="AP6250" s="261" t="e">
        <f t="shared" si="1043"/>
        <v>#N/A</v>
      </c>
      <c r="AQ6250" s="261" t="e">
        <f t="shared" si="1044"/>
        <v>#N/A</v>
      </c>
      <c r="BB6250">
        <f t="shared" si="1047"/>
        <v>0</v>
      </c>
      <c r="BC6250">
        <f t="shared" si="1045"/>
        <v>0</v>
      </c>
      <c r="BD6250" s="28">
        <f t="shared" si="1046"/>
        <v>0</v>
      </c>
    </row>
    <row r="6251" spans="37:56" x14ac:dyDescent="0.25">
      <c r="AK6251">
        <v>0</v>
      </c>
      <c r="AL6251" t="e">
        <f t="shared" si="1039"/>
        <v>#N/A</v>
      </c>
      <c r="AM6251" t="e">
        <f t="shared" si="1040"/>
        <v>#N/A</v>
      </c>
      <c r="AN6251" t="e">
        <f t="shared" si="1041"/>
        <v>#N/A</v>
      </c>
      <c r="AO6251" s="261" t="e">
        <f t="shared" si="1042"/>
        <v>#N/A</v>
      </c>
      <c r="AP6251" s="261" t="e">
        <f t="shared" si="1043"/>
        <v>#N/A</v>
      </c>
      <c r="AQ6251" s="261" t="e">
        <f t="shared" si="1044"/>
        <v>#N/A</v>
      </c>
      <c r="BB6251">
        <f t="shared" si="1047"/>
        <v>0</v>
      </c>
      <c r="BC6251">
        <f t="shared" si="1045"/>
        <v>0</v>
      </c>
      <c r="BD6251" s="28">
        <f t="shared" si="1046"/>
        <v>0</v>
      </c>
    </row>
    <row r="6252" spans="37:56" x14ac:dyDescent="0.25">
      <c r="AK6252">
        <v>0</v>
      </c>
      <c r="AL6252" t="e">
        <f t="shared" si="1039"/>
        <v>#N/A</v>
      </c>
      <c r="AM6252" t="e">
        <f t="shared" si="1040"/>
        <v>#N/A</v>
      </c>
      <c r="AN6252" t="e">
        <f t="shared" si="1041"/>
        <v>#N/A</v>
      </c>
      <c r="AO6252" s="261" t="e">
        <f t="shared" si="1042"/>
        <v>#N/A</v>
      </c>
      <c r="AP6252" s="261" t="e">
        <f t="shared" si="1043"/>
        <v>#N/A</v>
      </c>
      <c r="AQ6252" s="261" t="e">
        <f t="shared" si="1044"/>
        <v>#N/A</v>
      </c>
      <c r="BB6252">
        <f t="shared" si="1047"/>
        <v>0</v>
      </c>
      <c r="BC6252">
        <f t="shared" si="1045"/>
        <v>0</v>
      </c>
      <c r="BD6252" s="28">
        <f t="shared" si="1046"/>
        <v>0</v>
      </c>
    </row>
    <row r="6253" spans="37:56" x14ac:dyDescent="0.25">
      <c r="AK6253">
        <v>0</v>
      </c>
      <c r="AL6253" t="e">
        <f t="shared" si="1039"/>
        <v>#N/A</v>
      </c>
      <c r="AM6253" t="e">
        <f t="shared" si="1040"/>
        <v>#N/A</v>
      </c>
      <c r="AN6253" t="e">
        <f t="shared" si="1041"/>
        <v>#N/A</v>
      </c>
      <c r="AO6253" s="261" t="e">
        <f t="shared" si="1042"/>
        <v>#N/A</v>
      </c>
      <c r="AP6253" s="261" t="e">
        <f t="shared" si="1043"/>
        <v>#N/A</v>
      </c>
      <c r="AQ6253" s="261" t="e">
        <f t="shared" si="1044"/>
        <v>#N/A</v>
      </c>
      <c r="BB6253">
        <f t="shared" si="1047"/>
        <v>0</v>
      </c>
      <c r="BC6253">
        <f t="shared" si="1045"/>
        <v>0</v>
      </c>
      <c r="BD6253" s="28">
        <f t="shared" si="1046"/>
        <v>0</v>
      </c>
    </row>
    <row r="6254" spans="37:56" x14ac:dyDescent="0.25">
      <c r="AK6254">
        <v>0</v>
      </c>
      <c r="AL6254" t="e">
        <f t="shared" si="1039"/>
        <v>#N/A</v>
      </c>
      <c r="AM6254" t="e">
        <f t="shared" si="1040"/>
        <v>#N/A</v>
      </c>
      <c r="AN6254" t="e">
        <f t="shared" si="1041"/>
        <v>#N/A</v>
      </c>
      <c r="AO6254" s="261" t="e">
        <f t="shared" si="1042"/>
        <v>#N/A</v>
      </c>
      <c r="AP6254" s="261" t="e">
        <f t="shared" si="1043"/>
        <v>#N/A</v>
      </c>
      <c r="AQ6254" s="261" t="e">
        <f t="shared" si="1044"/>
        <v>#N/A</v>
      </c>
      <c r="BB6254">
        <f t="shared" si="1047"/>
        <v>0</v>
      </c>
      <c r="BC6254">
        <f t="shared" si="1045"/>
        <v>0</v>
      </c>
      <c r="BD6254" s="28">
        <f t="shared" si="1046"/>
        <v>0</v>
      </c>
    </row>
    <row r="6255" spans="37:56" x14ac:dyDescent="0.25">
      <c r="AK6255">
        <v>0</v>
      </c>
      <c r="AL6255" t="e">
        <f t="shared" si="1039"/>
        <v>#N/A</v>
      </c>
      <c r="AM6255" t="e">
        <f t="shared" si="1040"/>
        <v>#N/A</v>
      </c>
      <c r="AN6255" t="e">
        <f t="shared" si="1041"/>
        <v>#N/A</v>
      </c>
      <c r="AO6255" s="261" t="e">
        <f t="shared" si="1042"/>
        <v>#N/A</v>
      </c>
      <c r="AP6255" s="261" t="e">
        <f t="shared" si="1043"/>
        <v>#N/A</v>
      </c>
      <c r="AQ6255" s="261" t="e">
        <f t="shared" si="1044"/>
        <v>#N/A</v>
      </c>
      <c r="BB6255">
        <f t="shared" si="1047"/>
        <v>0</v>
      </c>
      <c r="BC6255">
        <f t="shared" si="1045"/>
        <v>0</v>
      </c>
      <c r="BD6255" s="28">
        <f t="shared" si="1046"/>
        <v>0</v>
      </c>
    </row>
    <row r="6256" spans="37:56" x14ac:dyDescent="0.25">
      <c r="AK6256">
        <v>0</v>
      </c>
      <c r="AL6256" t="e">
        <f t="shared" si="1039"/>
        <v>#N/A</v>
      </c>
      <c r="AM6256" t="e">
        <f t="shared" si="1040"/>
        <v>#N/A</v>
      </c>
      <c r="AN6256" t="e">
        <f t="shared" si="1041"/>
        <v>#N/A</v>
      </c>
      <c r="AO6256" s="261" t="e">
        <f t="shared" si="1042"/>
        <v>#N/A</v>
      </c>
      <c r="AP6256" s="261" t="e">
        <f t="shared" si="1043"/>
        <v>#N/A</v>
      </c>
      <c r="AQ6256" s="261" t="e">
        <f t="shared" si="1044"/>
        <v>#N/A</v>
      </c>
      <c r="BB6256">
        <f t="shared" si="1047"/>
        <v>0</v>
      </c>
      <c r="BC6256">
        <f t="shared" si="1045"/>
        <v>0</v>
      </c>
      <c r="BD6256" s="28">
        <f t="shared" si="1046"/>
        <v>0</v>
      </c>
    </row>
    <row r="6257" spans="37:56" x14ac:dyDescent="0.25">
      <c r="AK6257">
        <v>0</v>
      </c>
      <c r="AL6257" t="e">
        <f t="shared" si="1039"/>
        <v>#N/A</v>
      </c>
      <c r="AM6257" t="e">
        <f t="shared" si="1040"/>
        <v>#N/A</v>
      </c>
      <c r="AN6257" t="e">
        <f t="shared" si="1041"/>
        <v>#N/A</v>
      </c>
      <c r="AO6257" s="261" t="e">
        <f t="shared" si="1042"/>
        <v>#N/A</v>
      </c>
      <c r="AP6257" s="261" t="e">
        <f t="shared" si="1043"/>
        <v>#N/A</v>
      </c>
      <c r="AQ6257" s="261" t="e">
        <f t="shared" si="1044"/>
        <v>#N/A</v>
      </c>
      <c r="BB6257">
        <f t="shared" si="1047"/>
        <v>0</v>
      </c>
      <c r="BC6257">
        <f t="shared" si="1045"/>
        <v>0</v>
      </c>
      <c r="BD6257" s="28">
        <f t="shared" si="1046"/>
        <v>0</v>
      </c>
    </row>
    <row r="6258" spans="37:56" x14ac:dyDescent="0.25">
      <c r="AK6258">
        <v>0</v>
      </c>
      <c r="AL6258" t="e">
        <f t="shared" si="1039"/>
        <v>#N/A</v>
      </c>
      <c r="AM6258" t="e">
        <f t="shared" si="1040"/>
        <v>#N/A</v>
      </c>
      <c r="AN6258" t="e">
        <f t="shared" si="1041"/>
        <v>#N/A</v>
      </c>
      <c r="AO6258" s="261" t="e">
        <f t="shared" si="1042"/>
        <v>#N/A</v>
      </c>
      <c r="AP6258" s="261" t="e">
        <f t="shared" si="1043"/>
        <v>#N/A</v>
      </c>
      <c r="AQ6258" s="261" t="e">
        <f t="shared" si="1044"/>
        <v>#N/A</v>
      </c>
      <c r="BB6258">
        <f t="shared" si="1047"/>
        <v>0</v>
      </c>
      <c r="BC6258">
        <f t="shared" si="1045"/>
        <v>0</v>
      </c>
      <c r="BD6258" s="28">
        <f t="shared" si="1046"/>
        <v>0</v>
      </c>
    </row>
    <row r="6259" spans="37:56" x14ac:dyDescent="0.25">
      <c r="AK6259">
        <v>0</v>
      </c>
      <c r="AL6259" t="e">
        <f t="shared" si="1039"/>
        <v>#N/A</v>
      </c>
      <c r="AM6259" t="e">
        <f t="shared" si="1040"/>
        <v>#N/A</v>
      </c>
      <c r="AN6259" t="e">
        <f t="shared" si="1041"/>
        <v>#N/A</v>
      </c>
      <c r="AO6259" s="261" t="e">
        <f t="shared" si="1042"/>
        <v>#N/A</v>
      </c>
      <c r="AP6259" s="261" t="e">
        <f t="shared" si="1043"/>
        <v>#N/A</v>
      </c>
      <c r="AQ6259" s="261" t="e">
        <f t="shared" si="1044"/>
        <v>#N/A</v>
      </c>
      <c r="BB6259">
        <f t="shared" si="1047"/>
        <v>0</v>
      </c>
      <c r="BC6259">
        <f t="shared" si="1045"/>
        <v>0</v>
      </c>
      <c r="BD6259" s="28">
        <f t="shared" si="1046"/>
        <v>0</v>
      </c>
    </row>
    <row r="6260" spans="37:56" x14ac:dyDescent="0.25">
      <c r="AK6260">
        <v>0</v>
      </c>
      <c r="AL6260" t="e">
        <f t="shared" si="1039"/>
        <v>#N/A</v>
      </c>
      <c r="AM6260" t="e">
        <f t="shared" si="1040"/>
        <v>#N/A</v>
      </c>
      <c r="AN6260" t="e">
        <f t="shared" si="1041"/>
        <v>#N/A</v>
      </c>
      <c r="AO6260" s="261" t="e">
        <f t="shared" si="1042"/>
        <v>#N/A</v>
      </c>
      <c r="AP6260" s="261" t="e">
        <f t="shared" si="1043"/>
        <v>#N/A</v>
      </c>
      <c r="AQ6260" s="261" t="e">
        <f t="shared" si="1044"/>
        <v>#N/A</v>
      </c>
      <c r="BB6260">
        <f t="shared" si="1047"/>
        <v>0</v>
      </c>
      <c r="BC6260">
        <f t="shared" si="1045"/>
        <v>0</v>
      </c>
      <c r="BD6260" s="28">
        <f t="shared" si="1046"/>
        <v>0</v>
      </c>
    </row>
    <row r="6261" spans="37:56" x14ac:dyDescent="0.25">
      <c r="AK6261">
        <v>0</v>
      </c>
      <c r="AL6261" t="e">
        <f t="shared" si="1039"/>
        <v>#N/A</v>
      </c>
      <c r="AM6261" t="e">
        <f t="shared" si="1040"/>
        <v>#N/A</v>
      </c>
      <c r="AN6261" t="e">
        <f t="shared" si="1041"/>
        <v>#N/A</v>
      </c>
      <c r="AO6261" s="261" t="e">
        <f t="shared" si="1042"/>
        <v>#N/A</v>
      </c>
      <c r="AP6261" s="261" t="e">
        <f t="shared" si="1043"/>
        <v>#N/A</v>
      </c>
      <c r="AQ6261" s="261" t="e">
        <f t="shared" si="1044"/>
        <v>#N/A</v>
      </c>
      <c r="BB6261">
        <f t="shared" si="1047"/>
        <v>0</v>
      </c>
      <c r="BC6261">
        <f t="shared" si="1045"/>
        <v>0</v>
      </c>
      <c r="BD6261" s="28">
        <f t="shared" si="1046"/>
        <v>0</v>
      </c>
    </row>
    <row r="6262" spans="37:56" x14ac:dyDescent="0.25">
      <c r="AK6262">
        <v>0</v>
      </c>
      <c r="AL6262" t="e">
        <f t="shared" si="1039"/>
        <v>#N/A</v>
      </c>
      <c r="AM6262" t="e">
        <f t="shared" si="1040"/>
        <v>#N/A</v>
      </c>
      <c r="AN6262" t="e">
        <f t="shared" si="1041"/>
        <v>#N/A</v>
      </c>
      <c r="AO6262" s="261" t="e">
        <f t="shared" si="1042"/>
        <v>#N/A</v>
      </c>
      <c r="AP6262" s="261" t="e">
        <f t="shared" si="1043"/>
        <v>#N/A</v>
      </c>
      <c r="AQ6262" s="261" t="e">
        <f t="shared" si="1044"/>
        <v>#N/A</v>
      </c>
      <c r="BB6262">
        <f t="shared" si="1047"/>
        <v>0</v>
      </c>
      <c r="BC6262">
        <f t="shared" si="1045"/>
        <v>0</v>
      </c>
      <c r="BD6262" s="28">
        <f t="shared" si="1046"/>
        <v>0</v>
      </c>
    </row>
    <row r="6263" spans="37:56" x14ac:dyDescent="0.25">
      <c r="AK6263">
        <v>0</v>
      </c>
      <c r="AL6263" t="e">
        <f t="shared" si="1039"/>
        <v>#N/A</v>
      </c>
      <c r="AM6263" t="e">
        <f t="shared" si="1040"/>
        <v>#N/A</v>
      </c>
      <c r="AN6263" t="e">
        <f t="shared" si="1041"/>
        <v>#N/A</v>
      </c>
      <c r="AO6263" s="261" t="e">
        <f t="shared" si="1042"/>
        <v>#N/A</v>
      </c>
      <c r="AP6263" s="261" t="e">
        <f t="shared" si="1043"/>
        <v>#N/A</v>
      </c>
      <c r="AQ6263" s="261" t="e">
        <f t="shared" si="1044"/>
        <v>#N/A</v>
      </c>
      <c r="BB6263">
        <f t="shared" si="1047"/>
        <v>0</v>
      </c>
      <c r="BC6263">
        <f t="shared" si="1045"/>
        <v>0</v>
      </c>
      <c r="BD6263" s="28">
        <f t="shared" si="1046"/>
        <v>0</v>
      </c>
    </row>
    <row r="6264" spans="37:56" x14ac:dyDescent="0.25">
      <c r="AK6264">
        <v>0</v>
      </c>
      <c r="AL6264" t="e">
        <f t="shared" si="1039"/>
        <v>#N/A</v>
      </c>
      <c r="AM6264" t="e">
        <f t="shared" si="1040"/>
        <v>#N/A</v>
      </c>
      <c r="AN6264" t="e">
        <f t="shared" si="1041"/>
        <v>#N/A</v>
      </c>
      <c r="AO6264" s="261" t="e">
        <f t="shared" si="1042"/>
        <v>#N/A</v>
      </c>
      <c r="AP6264" s="261" t="e">
        <f t="shared" si="1043"/>
        <v>#N/A</v>
      </c>
      <c r="AQ6264" s="261" t="e">
        <f t="shared" si="1044"/>
        <v>#N/A</v>
      </c>
      <c r="BB6264">
        <f t="shared" si="1047"/>
        <v>0</v>
      </c>
      <c r="BC6264">
        <f t="shared" si="1045"/>
        <v>0</v>
      </c>
      <c r="BD6264" s="28">
        <f t="shared" si="1046"/>
        <v>0</v>
      </c>
    </row>
    <row r="6265" spans="37:56" x14ac:dyDescent="0.25">
      <c r="AK6265">
        <v>0</v>
      </c>
      <c r="AL6265" t="e">
        <f t="shared" si="1039"/>
        <v>#N/A</v>
      </c>
      <c r="AM6265" t="e">
        <f t="shared" si="1040"/>
        <v>#N/A</v>
      </c>
      <c r="AN6265" t="e">
        <f t="shared" si="1041"/>
        <v>#N/A</v>
      </c>
      <c r="AO6265" s="261" t="e">
        <f t="shared" si="1042"/>
        <v>#N/A</v>
      </c>
      <c r="AP6265" s="261" t="e">
        <f t="shared" si="1043"/>
        <v>#N/A</v>
      </c>
      <c r="AQ6265" s="261" t="e">
        <f t="shared" si="1044"/>
        <v>#N/A</v>
      </c>
      <c r="BB6265">
        <f t="shared" si="1047"/>
        <v>0</v>
      </c>
      <c r="BC6265">
        <f t="shared" si="1045"/>
        <v>0</v>
      </c>
      <c r="BD6265" s="28">
        <f t="shared" si="1046"/>
        <v>0</v>
      </c>
    </row>
    <row r="6266" spans="37:56" x14ac:dyDescent="0.25">
      <c r="AK6266">
        <v>0</v>
      </c>
      <c r="AL6266" t="e">
        <f t="shared" si="1039"/>
        <v>#N/A</v>
      </c>
      <c r="AM6266" t="e">
        <f t="shared" si="1040"/>
        <v>#N/A</v>
      </c>
      <c r="AN6266" t="e">
        <f t="shared" si="1041"/>
        <v>#N/A</v>
      </c>
      <c r="AO6266" s="261" t="e">
        <f t="shared" si="1042"/>
        <v>#N/A</v>
      </c>
      <c r="AP6266" s="261" t="e">
        <f t="shared" si="1043"/>
        <v>#N/A</v>
      </c>
      <c r="AQ6266" s="261" t="e">
        <f t="shared" si="1044"/>
        <v>#N/A</v>
      </c>
      <c r="BB6266">
        <f t="shared" si="1047"/>
        <v>0</v>
      </c>
      <c r="BC6266">
        <f t="shared" si="1045"/>
        <v>0</v>
      </c>
      <c r="BD6266" s="28">
        <f t="shared" si="1046"/>
        <v>0</v>
      </c>
    </row>
    <row r="6267" spans="37:56" x14ac:dyDescent="0.25">
      <c r="AK6267">
        <v>0</v>
      </c>
      <c r="AL6267" t="e">
        <f t="shared" si="1039"/>
        <v>#N/A</v>
      </c>
      <c r="AM6267" t="e">
        <f t="shared" si="1040"/>
        <v>#N/A</v>
      </c>
      <c r="AN6267" t="e">
        <f t="shared" si="1041"/>
        <v>#N/A</v>
      </c>
      <c r="AO6267" s="261" t="e">
        <f t="shared" si="1042"/>
        <v>#N/A</v>
      </c>
      <c r="AP6267" s="261" t="e">
        <f t="shared" si="1043"/>
        <v>#N/A</v>
      </c>
      <c r="AQ6267" s="261" t="e">
        <f t="shared" si="1044"/>
        <v>#N/A</v>
      </c>
      <c r="BB6267">
        <f t="shared" si="1047"/>
        <v>0</v>
      </c>
      <c r="BC6267">
        <f t="shared" si="1045"/>
        <v>0</v>
      </c>
      <c r="BD6267" s="28">
        <f t="shared" si="1046"/>
        <v>0</v>
      </c>
    </row>
    <row r="6268" spans="37:56" x14ac:dyDescent="0.25">
      <c r="AK6268">
        <v>0</v>
      </c>
      <c r="AL6268" t="e">
        <f t="shared" si="1039"/>
        <v>#N/A</v>
      </c>
      <c r="AM6268" t="e">
        <f t="shared" si="1040"/>
        <v>#N/A</v>
      </c>
      <c r="AN6268" t="e">
        <f t="shared" si="1041"/>
        <v>#N/A</v>
      </c>
      <c r="AO6268" s="261" t="e">
        <f t="shared" si="1042"/>
        <v>#N/A</v>
      </c>
      <c r="AP6268" s="261" t="e">
        <f t="shared" si="1043"/>
        <v>#N/A</v>
      </c>
      <c r="AQ6268" s="261" t="e">
        <f t="shared" si="1044"/>
        <v>#N/A</v>
      </c>
      <c r="BB6268">
        <f t="shared" si="1047"/>
        <v>0</v>
      </c>
      <c r="BC6268">
        <f t="shared" si="1045"/>
        <v>0</v>
      </c>
      <c r="BD6268" s="28">
        <f t="shared" si="1046"/>
        <v>0</v>
      </c>
    </row>
    <row r="6269" spans="37:56" x14ac:dyDescent="0.25">
      <c r="AK6269">
        <v>0</v>
      </c>
      <c r="AL6269" t="e">
        <f t="shared" si="1039"/>
        <v>#N/A</v>
      </c>
      <c r="AM6269" t="e">
        <f t="shared" si="1040"/>
        <v>#N/A</v>
      </c>
      <c r="AN6269" t="e">
        <f t="shared" si="1041"/>
        <v>#N/A</v>
      </c>
      <c r="AO6269" s="261" t="e">
        <f t="shared" si="1042"/>
        <v>#N/A</v>
      </c>
      <c r="AP6269" s="261" t="e">
        <f t="shared" si="1043"/>
        <v>#N/A</v>
      </c>
      <c r="AQ6269" s="261" t="e">
        <f t="shared" si="1044"/>
        <v>#N/A</v>
      </c>
      <c r="BB6269">
        <f t="shared" si="1047"/>
        <v>0</v>
      </c>
      <c r="BC6269">
        <f t="shared" si="1045"/>
        <v>0</v>
      </c>
      <c r="BD6269" s="28">
        <f t="shared" si="1046"/>
        <v>0</v>
      </c>
    </row>
    <row r="6270" spans="37:56" x14ac:dyDescent="0.25">
      <c r="AK6270">
        <v>0</v>
      </c>
      <c r="AL6270" t="e">
        <f t="shared" si="1039"/>
        <v>#N/A</v>
      </c>
      <c r="AM6270" t="e">
        <f t="shared" si="1040"/>
        <v>#N/A</v>
      </c>
      <c r="AN6270" t="e">
        <f t="shared" si="1041"/>
        <v>#N/A</v>
      </c>
      <c r="AO6270" s="261" t="e">
        <f t="shared" si="1042"/>
        <v>#N/A</v>
      </c>
      <c r="AP6270" s="261" t="e">
        <f t="shared" si="1043"/>
        <v>#N/A</v>
      </c>
      <c r="AQ6270" s="261" t="e">
        <f t="shared" si="1044"/>
        <v>#N/A</v>
      </c>
      <c r="BB6270">
        <f t="shared" si="1047"/>
        <v>0</v>
      </c>
      <c r="BC6270">
        <f t="shared" si="1045"/>
        <v>0</v>
      </c>
      <c r="BD6270" s="28">
        <f t="shared" si="1046"/>
        <v>0</v>
      </c>
    </row>
    <row r="6271" spans="37:56" x14ac:dyDescent="0.25">
      <c r="AK6271">
        <v>0</v>
      </c>
      <c r="AL6271" t="e">
        <f t="shared" si="1039"/>
        <v>#N/A</v>
      </c>
      <c r="AM6271" t="e">
        <f t="shared" si="1040"/>
        <v>#N/A</v>
      </c>
      <c r="AN6271" t="e">
        <f t="shared" si="1041"/>
        <v>#N/A</v>
      </c>
      <c r="AO6271" s="261" t="e">
        <f t="shared" si="1042"/>
        <v>#N/A</v>
      </c>
      <c r="AP6271" s="261" t="e">
        <f t="shared" si="1043"/>
        <v>#N/A</v>
      </c>
      <c r="AQ6271" s="261" t="e">
        <f t="shared" si="1044"/>
        <v>#N/A</v>
      </c>
      <c r="BB6271">
        <f t="shared" si="1047"/>
        <v>0</v>
      </c>
      <c r="BC6271">
        <f t="shared" si="1045"/>
        <v>0</v>
      </c>
      <c r="BD6271" s="28">
        <f t="shared" si="1046"/>
        <v>0</v>
      </c>
    </row>
    <row r="6272" spans="37:56" x14ac:dyDescent="0.25">
      <c r="AK6272">
        <v>0</v>
      </c>
      <c r="AL6272" t="e">
        <f t="shared" si="1039"/>
        <v>#N/A</v>
      </c>
      <c r="AM6272" t="e">
        <f t="shared" si="1040"/>
        <v>#N/A</v>
      </c>
      <c r="AN6272" t="e">
        <f t="shared" si="1041"/>
        <v>#N/A</v>
      </c>
      <c r="AO6272" s="261" t="e">
        <f t="shared" si="1042"/>
        <v>#N/A</v>
      </c>
      <c r="AP6272" s="261" t="e">
        <f t="shared" si="1043"/>
        <v>#N/A</v>
      </c>
      <c r="AQ6272" s="261" t="e">
        <f t="shared" si="1044"/>
        <v>#N/A</v>
      </c>
      <c r="BB6272">
        <f t="shared" si="1047"/>
        <v>0</v>
      </c>
      <c r="BC6272">
        <f t="shared" si="1045"/>
        <v>0</v>
      </c>
      <c r="BD6272" s="28">
        <f t="shared" si="1046"/>
        <v>0</v>
      </c>
    </row>
    <row r="6273" spans="37:56" x14ac:dyDescent="0.25">
      <c r="AK6273">
        <v>0</v>
      </c>
      <c r="AL6273" t="e">
        <f t="shared" si="1039"/>
        <v>#N/A</v>
      </c>
      <c r="AM6273" t="e">
        <f t="shared" si="1040"/>
        <v>#N/A</v>
      </c>
      <c r="AN6273" t="e">
        <f t="shared" si="1041"/>
        <v>#N/A</v>
      </c>
      <c r="AO6273" s="261" t="e">
        <f t="shared" si="1042"/>
        <v>#N/A</v>
      </c>
      <c r="AP6273" s="261" t="e">
        <f t="shared" si="1043"/>
        <v>#N/A</v>
      </c>
      <c r="AQ6273" s="261" t="e">
        <f t="shared" si="1044"/>
        <v>#N/A</v>
      </c>
      <c r="BB6273">
        <f t="shared" si="1047"/>
        <v>0</v>
      </c>
      <c r="BC6273">
        <f t="shared" si="1045"/>
        <v>0</v>
      </c>
      <c r="BD6273" s="28">
        <f t="shared" si="1046"/>
        <v>0</v>
      </c>
    </row>
    <row r="6274" spans="37:56" x14ac:dyDescent="0.25">
      <c r="AK6274">
        <v>0</v>
      </c>
      <c r="AL6274" t="e">
        <f t="shared" si="1039"/>
        <v>#N/A</v>
      </c>
      <c r="AM6274" t="e">
        <f t="shared" si="1040"/>
        <v>#N/A</v>
      </c>
      <c r="AN6274" t="e">
        <f t="shared" si="1041"/>
        <v>#N/A</v>
      </c>
      <c r="AO6274" s="261" t="e">
        <f t="shared" si="1042"/>
        <v>#N/A</v>
      </c>
      <c r="AP6274" s="261" t="e">
        <f t="shared" si="1043"/>
        <v>#N/A</v>
      </c>
      <c r="AQ6274" s="261" t="e">
        <f t="shared" si="1044"/>
        <v>#N/A</v>
      </c>
      <c r="BB6274">
        <f t="shared" si="1047"/>
        <v>0</v>
      </c>
      <c r="BC6274">
        <f t="shared" si="1045"/>
        <v>0</v>
      </c>
      <c r="BD6274" s="28">
        <f t="shared" si="1046"/>
        <v>0</v>
      </c>
    </row>
    <row r="6275" spans="37:56" x14ac:dyDescent="0.25">
      <c r="AK6275">
        <v>0</v>
      </c>
      <c r="AL6275" t="e">
        <f t="shared" ref="AL6275:AL6338" si="1048">_xlfn.XLOOKUP(AK6275,A:A,F:F)</f>
        <v>#N/A</v>
      </c>
      <c r="AM6275" t="e">
        <f t="shared" ref="AM6275:AM6338" si="1049">_xlfn.XLOOKUP(AK6275,A:A,J:J)</f>
        <v>#N/A</v>
      </c>
      <c r="AN6275" t="e">
        <f t="shared" ref="AN6275:AN6338" si="1050">_xlfn.XLOOKUP(AK6275,A:A,M:M)+_xlfn.XLOOKUP(AK6275,A:A,N:N)</f>
        <v>#N/A</v>
      </c>
      <c r="AO6275" s="261" t="e">
        <f t="shared" ref="AO6275:AO6338" si="1051">_xlfn.XLOOKUP(AK6275,A:A,AG:AG)</f>
        <v>#N/A</v>
      </c>
      <c r="AP6275" s="261" t="e">
        <f t="shared" ref="AP6275:AP6338" si="1052">_xlfn.XLOOKUP(AK6275,A:A,AD:AD)</f>
        <v>#N/A</v>
      </c>
      <c r="AQ6275" s="261" t="e">
        <f t="shared" ref="AQ6275:AQ6338" si="1053">_xlfn.XLOOKUP(AK6275,A:A,AE:AE)</f>
        <v>#N/A</v>
      </c>
      <c r="BB6275">
        <f t="shared" si="1047"/>
        <v>0</v>
      </c>
      <c r="BC6275">
        <f t="shared" ref="BC6275:BC6338" si="1054">_xlfn.XLOOKUP(BA6275,A:A,J:J)</f>
        <v>0</v>
      </c>
      <c r="BD6275" s="28">
        <f t="shared" ref="BD6275:BD6338" si="1055">_xlfn.XLOOKUP(BA6275,A:A,M:M)+_xlfn.XLOOKUP(BA6275,A:A,N:N)</f>
        <v>0</v>
      </c>
    </row>
    <row r="6276" spans="37:56" x14ac:dyDescent="0.25">
      <c r="AK6276">
        <v>0</v>
      </c>
      <c r="AL6276" t="e">
        <f t="shared" si="1048"/>
        <v>#N/A</v>
      </c>
      <c r="AM6276" t="e">
        <f t="shared" si="1049"/>
        <v>#N/A</v>
      </c>
      <c r="AN6276" t="e">
        <f t="shared" si="1050"/>
        <v>#N/A</v>
      </c>
      <c r="AO6276" s="261" t="e">
        <f t="shared" si="1051"/>
        <v>#N/A</v>
      </c>
      <c r="AP6276" s="261" t="e">
        <f t="shared" si="1052"/>
        <v>#N/A</v>
      </c>
      <c r="AQ6276" s="261" t="e">
        <f t="shared" si="1053"/>
        <v>#N/A</v>
      </c>
      <c r="BB6276">
        <f t="shared" si="1047"/>
        <v>0</v>
      </c>
      <c r="BC6276">
        <f t="shared" si="1054"/>
        <v>0</v>
      </c>
      <c r="BD6276" s="28">
        <f t="shared" si="1055"/>
        <v>0</v>
      </c>
    </row>
    <row r="6277" spans="37:56" x14ac:dyDescent="0.25">
      <c r="AK6277">
        <v>0</v>
      </c>
      <c r="AL6277" t="e">
        <f t="shared" si="1048"/>
        <v>#N/A</v>
      </c>
      <c r="AM6277" t="e">
        <f t="shared" si="1049"/>
        <v>#N/A</v>
      </c>
      <c r="AN6277" t="e">
        <f t="shared" si="1050"/>
        <v>#N/A</v>
      </c>
      <c r="AO6277" s="261" t="e">
        <f t="shared" si="1051"/>
        <v>#N/A</v>
      </c>
      <c r="AP6277" s="261" t="e">
        <f t="shared" si="1052"/>
        <v>#N/A</v>
      </c>
      <c r="AQ6277" s="261" t="e">
        <f t="shared" si="1053"/>
        <v>#N/A</v>
      </c>
      <c r="BB6277">
        <f t="shared" si="1047"/>
        <v>0</v>
      </c>
      <c r="BC6277">
        <f t="shared" si="1054"/>
        <v>0</v>
      </c>
      <c r="BD6277" s="28">
        <f t="shared" si="1055"/>
        <v>0</v>
      </c>
    </row>
    <row r="6278" spans="37:56" x14ac:dyDescent="0.25">
      <c r="AK6278">
        <v>0</v>
      </c>
      <c r="AL6278" t="e">
        <f t="shared" si="1048"/>
        <v>#N/A</v>
      </c>
      <c r="AM6278" t="e">
        <f t="shared" si="1049"/>
        <v>#N/A</v>
      </c>
      <c r="AN6278" t="e">
        <f t="shared" si="1050"/>
        <v>#N/A</v>
      </c>
      <c r="AO6278" s="261" t="e">
        <f t="shared" si="1051"/>
        <v>#N/A</v>
      </c>
      <c r="AP6278" s="261" t="e">
        <f t="shared" si="1052"/>
        <v>#N/A</v>
      </c>
      <c r="AQ6278" s="261" t="e">
        <f t="shared" si="1053"/>
        <v>#N/A</v>
      </c>
      <c r="BB6278">
        <f t="shared" ref="BB6278:BB6341" si="1056">_xlfn.XLOOKUP(BA6278,A:A,E:E)</f>
        <v>0</v>
      </c>
      <c r="BC6278">
        <f t="shared" si="1054"/>
        <v>0</v>
      </c>
      <c r="BD6278" s="28">
        <f t="shared" si="1055"/>
        <v>0</v>
      </c>
    </row>
    <row r="6279" spans="37:56" x14ac:dyDescent="0.25">
      <c r="AK6279">
        <v>0</v>
      </c>
      <c r="AL6279" t="e">
        <f t="shared" si="1048"/>
        <v>#N/A</v>
      </c>
      <c r="AM6279" t="e">
        <f t="shared" si="1049"/>
        <v>#N/A</v>
      </c>
      <c r="AN6279" t="e">
        <f t="shared" si="1050"/>
        <v>#N/A</v>
      </c>
      <c r="AO6279" s="261" t="e">
        <f t="shared" si="1051"/>
        <v>#N/A</v>
      </c>
      <c r="AP6279" s="261" t="e">
        <f t="shared" si="1052"/>
        <v>#N/A</v>
      </c>
      <c r="AQ6279" s="261" t="e">
        <f t="shared" si="1053"/>
        <v>#N/A</v>
      </c>
      <c r="BB6279">
        <f t="shared" si="1056"/>
        <v>0</v>
      </c>
      <c r="BC6279">
        <f t="shared" si="1054"/>
        <v>0</v>
      </c>
      <c r="BD6279" s="28">
        <f t="shared" si="1055"/>
        <v>0</v>
      </c>
    </row>
    <row r="6280" spans="37:56" x14ac:dyDescent="0.25">
      <c r="AK6280">
        <v>0</v>
      </c>
      <c r="AL6280" t="e">
        <f t="shared" si="1048"/>
        <v>#N/A</v>
      </c>
      <c r="AM6280" t="e">
        <f t="shared" si="1049"/>
        <v>#N/A</v>
      </c>
      <c r="AN6280" t="e">
        <f t="shared" si="1050"/>
        <v>#N/A</v>
      </c>
      <c r="AO6280" s="261" t="e">
        <f t="shared" si="1051"/>
        <v>#N/A</v>
      </c>
      <c r="AP6280" s="261" t="e">
        <f t="shared" si="1052"/>
        <v>#N/A</v>
      </c>
      <c r="AQ6280" s="261" t="e">
        <f t="shared" si="1053"/>
        <v>#N/A</v>
      </c>
      <c r="BB6280">
        <f t="shared" si="1056"/>
        <v>0</v>
      </c>
      <c r="BC6280">
        <f t="shared" si="1054"/>
        <v>0</v>
      </c>
      <c r="BD6280" s="28">
        <f t="shared" si="1055"/>
        <v>0</v>
      </c>
    </row>
    <row r="6281" spans="37:56" x14ac:dyDescent="0.25">
      <c r="AK6281">
        <v>0</v>
      </c>
      <c r="AL6281" t="e">
        <f t="shared" si="1048"/>
        <v>#N/A</v>
      </c>
      <c r="AM6281" t="e">
        <f t="shared" si="1049"/>
        <v>#N/A</v>
      </c>
      <c r="AN6281" t="e">
        <f t="shared" si="1050"/>
        <v>#N/A</v>
      </c>
      <c r="AO6281" s="261" t="e">
        <f t="shared" si="1051"/>
        <v>#N/A</v>
      </c>
      <c r="AP6281" s="261" t="e">
        <f t="shared" si="1052"/>
        <v>#N/A</v>
      </c>
      <c r="AQ6281" s="261" t="e">
        <f t="shared" si="1053"/>
        <v>#N/A</v>
      </c>
      <c r="BB6281">
        <f t="shared" si="1056"/>
        <v>0</v>
      </c>
      <c r="BC6281">
        <f t="shared" si="1054"/>
        <v>0</v>
      </c>
      <c r="BD6281" s="28">
        <f t="shared" si="1055"/>
        <v>0</v>
      </c>
    </row>
    <row r="6282" spans="37:56" x14ac:dyDescent="0.25">
      <c r="AK6282">
        <v>0</v>
      </c>
      <c r="AL6282" t="e">
        <f t="shared" si="1048"/>
        <v>#N/A</v>
      </c>
      <c r="AM6282" t="e">
        <f t="shared" si="1049"/>
        <v>#N/A</v>
      </c>
      <c r="AN6282" t="e">
        <f t="shared" si="1050"/>
        <v>#N/A</v>
      </c>
      <c r="AO6282" s="261" t="e">
        <f t="shared" si="1051"/>
        <v>#N/A</v>
      </c>
      <c r="AP6282" s="261" t="e">
        <f t="shared" si="1052"/>
        <v>#N/A</v>
      </c>
      <c r="AQ6282" s="261" t="e">
        <f t="shared" si="1053"/>
        <v>#N/A</v>
      </c>
      <c r="BB6282">
        <f t="shared" si="1056"/>
        <v>0</v>
      </c>
      <c r="BC6282">
        <f t="shared" si="1054"/>
        <v>0</v>
      </c>
      <c r="BD6282" s="28">
        <f t="shared" si="1055"/>
        <v>0</v>
      </c>
    </row>
    <row r="6283" spans="37:56" x14ac:dyDescent="0.25">
      <c r="AK6283">
        <v>0</v>
      </c>
      <c r="AL6283" t="e">
        <f t="shared" si="1048"/>
        <v>#N/A</v>
      </c>
      <c r="AM6283" t="e">
        <f t="shared" si="1049"/>
        <v>#N/A</v>
      </c>
      <c r="AN6283" t="e">
        <f t="shared" si="1050"/>
        <v>#N/A</v>
      </c>
      <c r="AO6283" s="261" t="e">
        <f t="shared" si="1051"/>
        <v>#N/A</v>
      </c>
      <c r="AP6283" s="261" t="e">
        <f t="shared" si="1052"/>
        <v>#N/A</v>
      </c>
      <c r="AQ6283" s="261" t="e">
        <f t="shared" si="1053"/>
        <v>#N/A</v>
      </c>
      <c r="BB6283">
        <f t="shared" si="1056"/>
        <v>0</v>
      </c>
      <c r="BC6283">
        <f t="shared" si="1054"/>
        <v>0</v>
      </c>
      <c r="BD6283" s="28">
        <f t="shared" si="1055"/>
        <v>0</v>
      </c>
    </row>
    <row r="6284" spans="37:56" x14ac:dyDescent="0.25">
      <c r="AK6284">
        <v>0</v>
      </c>
      <c r="AL6284" t="e">
        <f t="shared" si="1048"/>
        <v>#N/A</v>
      </c>
      <c r="AM6284" t="e">
        <f t="shared" si="1049"/>
        <v>#N/A</v>
      </c>
      <c r="AN6284" t="e">
        <f t="shared" si="1050"/>
        <v>#N/A</v>
      </c>
      <c r="AO6284" s="261" t="e">
        <f t="shared" si="1051"/>
        <v>#N/A</v>
      </c>
      <c r="AP6284" s="261" t="e">
        <f t="shared" si="1052"/>
        <v>#N/A</v>
      </c>
      <c r="AQ6284" s="261" t="e">
        <f t="shared" si="1053"/>
        <v>#N/A</v>
      </c>
      <c r="BB6284">
        <f t="shared" si="1056"/>
        <v>0</v>
      </c>
      <c r="BC6284">
        <f t="shared" si="1054"/>
        <v>0</v>
      </c>
      <c r="BD6284" s="28">
        <f t="shared" si="1055"/>
        <v>0</v>
      </c>
    </row>
    <row r="6285" spans="37:56" x14ac:dyDescent="0.25">
      <c r="AK6285">
        <v>0</v>
      </c>
      <c r="AL6285" t="e">
        <f t="shared" si="1048"/>
        <v>#N/A</v>
      </c>
      <c r="AM6285" t="e">
        <f t="shared" si="1049"/>
        <v>#N/A</v>
      </c>
      <c r="AN6285" t="e">
        <f t="shared" si="1050"/>
        <v>#N/A</v>
      </c>
      <c r="AO6285" s="261" t="e">
        <f t="shared" si="1051"/>
        <v>#N/A</v>
      </c>
      <c r="AP6285" s="261" t="e">
        <f t="shared" si="1052"/>
        <v>#N/A</v>
      </c>
      <c r="AQ6285" s="261" t="e">
        <f t="shared" si="1053"/>
        <v>#N/A</v>
      </c>
      <c r="BB6285">
        <f t="shared" si="1056"/>
        <v>0</v>
      </c>
      <c r="BC6285">
        <f t="shared" si="1054"/>
        <v>0</v>
      </c>
      <c r="BD6285" s="28">
        <f t="shared" si="1055"/>
        <v>0</v>
      </c>
    </row>
    <row r="6286" spans="37:56" x14ac:dyDescent="0.25">
      <c r="AK6286">
        <v>0</v>
      </c>
      <c r="AL6286" t="e">
        <f t="shared" si="1048"/>
        <v>#N/A</v>
      </c>
      <c r="AM6286" t="e">
        <f t="shared" si="1049"/>
        <v>#N/A</v>
      </c>
      <c r="AN6286" t="e">
        <f t="shared" si="1050"/>
        <v>#N/A</v>
      </c>
      <c r="AO6286" s="261" t="e">
        <f t="shared" si="1051"/>
        <v>#N/A</v>
      </c>
      <c r="AP6286" s="261" t="e">
        <f t="shared" si="1052"/>
        <v>#N/A</v>
      </c>
      <c r="AQ6286" s="261" t="e">
        <f t="shared" si="1053"/>
        <v>#N/A</v>
      </c>
      <c r="BB6286">
        <f t="shared" si="1056"/>
        <v>0</v>
      </c>
      <c r="BC6286">
        <f t="shared" si="1054"/>
        <v>0</v>
      </c>
      <c r="BD6286" s="28">
        <f t="shared" si="1055"/>
        <v>0</v>
      </c>
    </row>
    <row r="6287" spans="37:56" x14ac:dyDescent="0.25">
      <c r="AK6287">
        <v>0</v>
      </c>
      <c r="AL6287" t="e">
        <f t="shared" si="1048"/>
        <v>#N/A</v>
      </c>
      <c r="AM6287" t="e">
        <f t="shared" si="1049"/>
        <v>#N/A</v>
      </c>
      <c r="AN6287" t="e">
        <f t="shared" si="1050"/>
        <v>#N/A</v>
      </c>
      <c r="AO6287" s="261" t="e">
        <f t="shared" si="1051"/>
        <v>#N/A</v>
      </c>
      <c r="AP6287" s="261" t="e">
        <f t="shared" si="1052"/>
        <v>#N/A</v>
      </c>
      <c r="AQ6287" s="261" t="e">
        <f t="shared" si="1053"/>
        <v>#N/A</v>
      </c>
      <c r="BB6287">
        <f t="shared" si="1056"/>
        <v>0</v>
      </c>
      <c r="BC6287">
        <f t="shared" si="1054"/>
        <v>0</v>
      </c>
      <c r="BD6287" s="28">
        <f t="shared" si="1055"/>
        <v>0</v>
      </c>
    </row>
    <row r="6288" spans="37:56" x14ac:dyDescent="0.25">
      <c r="AK6288">
        <v>0</v>
      </c>
      <c r="AL6288" t="e">
        <f t="shared" si="1048"/>
        <v>#N/A</v>
      </c>
      <c r="AM6288" t="e">
        <f t="shared" si="1049"/>
        <v>#N/A</v>
      </c>
      <c r="AN6288" t="e">
        <f t="shared" si="1050"/>
        <v>#N/A</v>
      </c>
      <c r="AO6288" s="261" t="e">
        <f t="shared" si="1051"/>
        <v>#N/A</v>
      </c>
      <c r="AP6288" s="261" t="e">
        <f t="shared" si="1052"/>
        <v>#N/A</v>
      </c>
      <c r="AQ6288" s="261" t="e">
        <f t="shared" si="1053"/>
        <v>#N/A</v>
      </c>
      <c r="BB6288">
        <f t="shared" si="1056"/>
        <v>0</v>
      </c>
      <c r="BC6288">
        <f t="shared" si="1054"/>
        <v>0</v>
      </c>
      <c r="BD6288" s="28">
        <f t="shared" si="1055"/>
        <v>0</v>
      </c>
    </row>
    <row r="6289" spans="37:56" x14ac:dyDescent="0.25">
      <c r="AK6289">
        <v>0</v>
      </c>
      <c r="AL6289" t="e">
        <f t="shared" si="1048"/>
        <v>#N/A</v>
      </c>
      <c r="AM6289" t="e">
        <f t="shared" si="1049"/>
        <v>#N/A</v>
      </c>
      <c r="AN6289" t="e">
        <f t="shared" si="1050"/>
        <v>#N/A</v>
      </c>
      <c r="AO6289" s="261" t="e">
        <f t="shared" si="1051"/>
        <v>#N/A</v>
      </c>
      <c r="AP6289" s="261" t="e">
        <f t="shared" si="1052"/>
        <v>#N/A</v>
      </c>
      <c r="AQ6289" s="261" t="e">
        <f t="shared" si="1053"/>
        <v>#N/A</v>
      </c>
      <c r="BB6289">
        <f t="shared" si="1056"/>
        <v>0</v>
      </c>
      <c r="BC6289">
        <f t="shared" si="1054"/>
        <v>0</v>
      </c>
      <c r="BD6289" s="28">
        <f t="shared" si="1055"/>
        <v>0</v>
      </c>
    </row>
    <row r="6290" spans="37:56" x14ac:dyDescent="0.25">
      <c r="AK6290">
        <v>0</v>
      </c>
      <c r="AL6290" t="e">
        <f t="shared" si="1048"/>
        <v>#N/A</v>
      </c>
      <c r="AM6290" t="e">
        <f t="shared" si="1049"/>
        <v>#N/A</v>
      </c>
      <c r="AN6290" t="e">
        <f t="shared" si="1050"/>
        <v>#N/A</v>
      </c>
      <c r="AO6290" s="261" t="e">
        <f t="shared" si="1051"/>
        <v>#N/A</v>
      </c>
      <c r="AP6290" s="261" t="e">
        <f t="shared" si="1052"/>
        <v>#N/A</v>
      </c>
      <c r="AQ6290" s="261" t="e">
        <f t="shared" si="1053"/>
        <v>#N/A</v>
      </c>
      <c r="BB6290">
        <f t="shared" si="1056"/>
        <v>0</v>
      </c>
      <c r="BC6290">
        <f t="shared" si="1054"/>
        <v>0</v>
      </c>
      <c r="BD6290" s="28">
        <f t="shared" si="1055"/>
        <v>0</v>
      </c>
    </row>
    <row r="6291" spans="37:56" x14ac:dyDescent="0.25">
      <c r="AK6291">
        <v>0</v>
      </c>
      <c r="AL6291" t="e">
        <f t="shared" si="1048"/>
        <v>#N/A</v>
      </c>
      <c r="AM6291" t="e">
        <f t="shared" si="1049"/>
        <v>#N/A</v>
      </c>
      <c r="AN6291" t="e">
        <f t="shared" si="1050"/>
        <v>#N/A</v>
      </c>
      <c r="AO6291" s="261" t="e">
        <f t="shared" si="1051"/>
        <v>#N/A</v>
      </c>
      <c r="AP6291" s="261" t="e">
        <f t="shared" si="1052"/>
        <v>#N/A</v>
      </c>
      <c r="AQ6291" s="261" t="e">
        <f t="shared" si="1053"/>
        <v>#N/A</v>
      </c>
      <c r="BB6291">
        <f t="shared" si="1056"/>
        <v>0</v>
      </c>
      <c r="BC6291">
        <f t="shared" si="1054"/>
        <v>0</v>
      </c>
      <c r="BD6291" s="28">
        <f t="shared" si="1055"/>
        <v>0</v>
      </c>
    </row>
    <row r="6292" spans="37:56" x14ac:dyDescent="0.25">
      <c r="AK6292">
        <v>0</v>
      </c>
      <c r="AL6292" t="e">
        <f t="shared" si="1048"/>
        <v>#N/A</v>
      </c>
      <c r="AM6292" t="e">
        <f t="shared" si="1049"/>
        <v>#N/A</v>
      </c>
      <c r="AN6292" t="e">
        <f t="shared" si="1050"/>
        <v>#N/A</v>
      </c>
      <c r="AO6292" s="261" t="e">
        <f t="shared" si="1051"/>
        <v>#N/A</v>
      </c>
      <c r="AP6292" s="261" t="e">
        <f t="shared" si="1052"/>
        <v>#N/A</v>
      </c>
      <c r="AQ6292" s="261" t="e">
        <f t="shared" si="1053"/>
        <v>#N/A</v>
      </c>
      <c r="BB6292">
        <f t="shared" si="1056"/>
        <v>0</v>
      </c>
      <c r="BC6292">
        <f t="shared" si="1054"/>
        <v>0</v>
      </c>
      <c r="BD6292" s="28">
        <f t="shared" si="1055"/>
        <v>0</v>
      </c>
    </row>
    <row r="6293" spans="37:56" x14ac:dyDescent="0.25">
      <c r="AK6293">
        <v>0</v>
      </c>
      <c r="AL6293" t="e">
        <f t="shared" si="1048"/>
        <v>#N/A</v>
      </c>
      <c r="AM6293" t="e">
        <f t="shared" si="1049"/>
        <v>#N/A</v>
      </c>
      <c r="AN6293" t="e">
        <f t="shared" si="1050"/>
        <v>#N/A</v>
      </c>
      <c r="AO6293" s="261" t="e">
        <f t="shared" si="1051"/>
        <v>#N/A</v>
      </c>
      <c r="AP6293" s="261" t="e">
        <f t="shared" si="1052"/>
        <v>#N/A</v>
      </c>
      <c r="AQ6293" s="261" t="e">
        <f t="shared" si="1053"/>
        <v>#N/A</v>
      </c>
      <c r="BB6293">
        <f t="shared" si="1056"/>
        <v>0</v>
      </c>
      <c r="BC6293">
        <f t="shared" si="1054"/>
        <v>0</v>
      </c>
      <c r="BD6293" s="28">
        <f t="shared" si="1055"/>
        <v>0</v>
      </c>
    </row>
    <row r="6294" spans="37:56" x14ac:dyDescent="0.25">
      <c r="AK6294">
        <v>0</v>
      </c>
      <c r="AL6294" t="e">
        <f t="shared" si="1048"/>
        <v>#N/A</v>
      </c>
      <c r="AM6294" t="e">
        <f t="shared" si="1049"/>
        <v>#N/A</v>
      </c>
      <c r="AN6294" t="e">
        <f t="shared" si="1050"/>
        <v>#N/A</v>
      </c>
      <c r="AO6294" s="261" t="e">
        <f t="shared" si="1051"/>
        <v>#N/A</v>
      </c>
      <c r="AP6294" s="261" t="e">
        <f t="shared" si="1052"/>
        <v>#N/A</v>
      </c>
      <c r="AQ6294" s="261" t="e">
        <f t="shared" si="1053"/>
        <v>#N/A</v>
      </c>
      <c r="BB6294">
        <f t="shared" si="1056"/>
        <v>0</v>
      </c>
      <c r="BC6294">
        <f t="shared" si="1054"/>
        <v>0</v>
      </c>
      <c r="BD6294" s="28">
        <f t="shared" si="1055"/>
        <v>0</v>
      </c>
    </row>
    <row r="6295" spans="37:56" x14ac:dyDescent="0.25">
      <c r="AK6295">
        <v>0</v>
      </c>
      <c r="AL6295" t="e">
        <f t="shared" si="1048"/>
        <v>#N/A</v>
      </c>
      <c r="AM6295" t="e">
        <f t="shared" si="1049"/>
        <v>#N/A</v>
      </c>
      <c r="AN6295" t="e">
        <f t="shared" si="1050"/>
        <v>#N/A</v>
      </c>
      <c r="AO6295" s="261" t="e">
        <f t="shared" si="1051"/>
        <v>#N/A</v>
      </c>
      <c r="AP6295" s="261" t="e">
        <f t="shared" si="1052"/>
        <v>#N/A</v>
      </c>
      <c r="AQ6295" s="261" t="e">
        <f t="shared" si="1053"/>
        <v>#N/A</v>
      </c>
      <c r="BB6295">
        <f t="shared" si="1056"/>
        <v>0</v>
      </c>
      <c r="BC6295">
        <f t="shared" si="1054"/>
        <v>0</v>
      </c>
      <c r="BD6295" s="28">
        <f t="shared" si="1055"/>
        <v>0</v>
      </c>
    </row>
    <row r="6296" spans="37:56" x14ac:dyDescent="0.25">
      <c r="AK6296">
        <v>0</v>
      </c>
      <c r="AL6296" t="e">
        <f t="shared" si="1048"/>
        <v>#N/A</v>
      </c>
      <c r="AM6296" t="e">
        <f t="shared" si="1049"/>
        <v>#N/A</v>
      </c>
      <c r="AN6296" t="e">
        <f t="shared" si="1050"/>
        <v>#N/A</v>
      </c>
      <c r="AO6296" s="261" t="e">
        <f t="shared" si="1051"/>
        <v>#N/A</v>
      </c>
      <c r="AP6296" s="261" t="e">
        <f t="shared" si="1052"/>
        <v>#N/A</v>
      </c>
      <c r="AQ6296" s="261" t="e">
        <f t="shared" si="1053"/>
        <v>#N/A</v>
      </c>
      <c r="BB6296">
        <f t="shared" si="1056"/>
        <v>0</v>
      </c>
      <c r="BC6296">
        <f t="shared" si="1054"/>
        <v>0</v>
      </c>
      <c r="BD6296" s="28">
        <f t="shared" si="1055"/>
        <v>0</v>
      </c>
    </row>
    <row r="6297" spans="37:56" x14ac:dyDescent="0.25">
      <c r="AK6297">
        <v>0</v>
      </c>
      <c r="AL6297" t="e">
        <f t="shared" si="1048"/>
        <v>#N/A</v>
      </c>
      <c r="AM6297" t="e">
        <f t="shared" si="1049"/>
        <v>#N/A</v>
      </c>
      <c r="AN6297" t="e">
        <f t="shared" si="1050"/>
        <v>#N/A</v>
      </c>
      <c r="AO6297" s="261" t="e">
        <f t="shared" si="1051"/>
        <v>#N/A</v>
      </c>
      <c r="AP6297" s="261" t="e">
        <f t="shared" si="1052"/>
        <v>#N/A</v>
      </c>
      <c r="AQ6297" s="261" t="e">
        <f t="shared" si="1053"/>
        <v>#N/A</v>
      </c>
      <c r="BB6297">
        <f t="shared" si="1056"/>
        <v>0</v>
      </c>
      <c r="BC6297">
        <f t="shared" si="1054"/>
        <v>0</v>
      </c>
      <c r="BD6297" s="28">
        <f t="shared" si="1055"/>
        <v>0</v>
      </c>
    </row>
    <row r="6298" spans="37:56" x14ac:dyDescent="0.25">
      <c r="AK6298">
        <v>0</v>
      </c>
      <c r="AL6298" t="e">
        <f t="shared" si="1048"/>
        <v>#N/A</v>
      </c>
      <c r="AM6298" t="e">
        <f t="shared" si="1049"/>
        <v>#N/A</v>
      </c>
      <c r="AN6298" t="e">
        <f t="shared" si="1050"/>
        <v>#N/A</v>
      </c>
      <c r="AO6298" s="261" t="e">
        <f t="shared" si="1051"/>
        <v>#N/A</v>
      </c>
      <c r="AP6298" s="261" t="e">
        <f t="shared" si="1052"/>
        <v>#N/A</v>
      </c>
      <c r="AQ6298" s="261" t="e">
        <f t="shared" si="1053"/>
        <v>#N/A</v>
      </c>
      <c r="BB6298">
        <f t="shared" si="1056"/>
        <v>0</v>
      </c>
      <c r="BC6298">
        <f t="shared" si="1054"/>
        <v>0</v>
      </c>
      <c r="BD6298" s="28">
        <f t="shared" si="1055"/>
        <v>0</v>
      </c>
    </row>
    <row r="6299" spans="37:56" x14ac:dyDescent="0.25">
      <c r="AK6299">
        <v>0</v>
      </c>
      <c r="AL6299" t="e">
        <f t="shared" si="1048"/>
        <v>#N/A</v>
      </c>
      <c r="AM6299" t="e">
        <f t="shared" si="1049"/>
        <v>#N/A</v>
      </c>
      <c r="AN6299" t="e">
        <f t="shared" si="1050"/>
        <v>#N/A</v>
      </c>
      <c r="AO6299" s="261" t="e">
        <f t="shared" si="1051"/>
        <v>#N/A</v>
      </c>
      <c r="AP6299" s="261" t="e">
        <f t="shared" si="1052"/>
        <v>#N/A</v>
      </c>
      <c r="AQ6299" s="261" t="e">
        <f t="shared" si="1053"/>
        <v>#N/A</v>
      </c>
      <c r="BB6299">
        <f t="shared" si="1056"/>
        <v>0</v>
      </c>
      <c r="BC6299">
        <f t="shared" si="1054"/>
        <v>0</v>
      </c>
      <c r="BD6299" s="28">
        <f t="shared" si="1055"/>
        <v>0</v>
      </c>
    </row>
    <row r="6300" spans="37:56" x14ac:dyDescent="0.25">
      <c r="AK6300">
        <v>0</v>
      </c>
      <c r="AL6300" t="e">
        <f t="shared" si="1048"/>
        <v>#N/A</v>
      </c>
      <c r="AM6300" t="e">
        <f t="shared" si="1049"/>
        <v>#N/A</v>
      </c>
      <c r="AN6300" t="e">
        <f t="shared" si="1050"/>
        <v>#N/A</v>
      </c>
      <c r="AO6300" s="261" t="e">
        <f t="shared" si="1051"/>
        <v>#N/A</v>
      </c>
      <c r="AP6300" s="261" t="e">
        <f t="shared" si="1052"/>
        <v>#N/A</v>
      </c>
      <c r="AQ6300" s="261" t="e">
        <f t="shared" si="1053"/>
        <v>#N/A</v>
      </c>
      <c r="BB6300">
        <f t="shared" si="1056"/>
        <v>0</v>
      </c>
      <c r="BC6300">
        <f t="shared" si="1054"/>
        <v>0</v>
      </c>
      <c r="BD6300" s="28">
        <f t="shared" si="1055"/>
        <v>0</v>
      </c>
    </row>
    <row r="6301" spans="37:56" x14ac:dyDescent="0.25">
      <c r="AK6301">
        <v>0</v>
      </c>
      <c r="AL6301" t="e">
        <f t="shared" si="1048"/>
        <v>#N/A</v>
      </c>
      <c r="AM6301" t="e">
        <f t="shared" si="1049"/>
        <v>#N/A</v>
      </c>
      <c r="AN6301" t="e">
        <f t="shared" si="1050"/>
        <v>#N/A</v>
      </c>
      <c r="AO6301" s="261" t="e">
        <f t="shared" si="1051"/>
        <v>#N/A</v>
      </c>
      <c r="AP6301" s="261" t="e">
        <f t="shared" si="1052"/>
        <v>#N/A</v>
      </c>
      <c r="AQ6301" s="261" t="e">
        <f t="shared" si="1053"/>
        <v>#N/A</v>
      </c>
      <c r="BB6301">
        <f t="shared" si="1056"/>
        <v>0</v>
      </c>
      <c r="BC6301">
        <f t="shared" si="1054"/>
        <v>0</v>
      </c>
      <c r="BD6301" s="28">
        <f t="shared" si="1055"/>
        <v>0</v>
      </c>
    </row>
    <row r="6302" spans="37:56" x14ac:dyDescent="0.25">
      <c r="AK6302">
        <v>0</v>
      </c>
      <c r="AL6302" t="e">
        <f t="shared" si="1048"/>
        <v>#N/A</v>
      </c>
      <c r="AM6302" t="e">
        <f t="shared" si="1049"/>
        <v>#N/A</v>
      </c>
      <c r="AN6302" t="e">
        <f t="shared" si="1050"/>
        <v>#N/A</v>
      </c>
      <c r="AO6302" s="261" t="e">
        <f t="shared" si="1051"/>
        <v>#N/A</v>
      </c>
      <c r="AP6302" s="261" t="e">
        <f t="shared" si="1052"/>
        <v>#N/A</v>
      </c>
      <c r="AQ6302" s="261" t="e">
        <f t="shared" si="1053"/>
        <v>#N/A</v>
      </c>
      <c r="BB6302">
        <f t="shared" si="1056"/>
        <v>0</v>
      </c>
      <c r="BC6302">
        <f t="shared" si="1054"/>
        <v>0</v>
      </c>
      <c r="BD6302" s="28">
        <f t="shared" si="1055"/>
        <v>0</v>
      </c>
    </row>
    <row r="6303" spans="37:56" x14ac:dyDescent="0.25">
      <c r="AK6303">
        <v>0</v>
      </c>
      <c r="AL6303" t="e">
        <f t="shared" si="1048"/>
        <v>#N/A</v>
      </c>
      <c r="AM6303" t="e">
        <f t="shared" si="1049"/>
        <v>#N/A</v>
      </c>
      <c r="AN6303" t="e">
        <f t="shared" si="1050"/>
        <v>#N/A</v>
      </c>
      <c r="AO6303" s="261" t="e">
        <f t="shared" si="1051"/>
        <v>#N/A</v>
      </c>
      <c r="AP6303" s="261" t="e">
        <f t="shared" si="1052"/>
        <v>#N/A</v>
      </c>
      <c r="AQ6303" s="261" t="e">
        <f t="shared" si="1053"/>
        <v>#N/A</v>
      </c>
      <c r="BB6303">
        <f t="shared" si="1056"/>
        <v>0</v>
      </c>
      <c r="BC6303">
        <f t="shared" si="1054"/>
        <v>0</v>
      </c>
      <c r="BD6303" s="28">
        <f t="shared" si="1055"/>
        <v>0</v>
      </c>
    </row>
    <row r="6304" spans="37:56" x14ac:dyDescent="0.25">
      <c r="AK6304">
        <v>0</v>
      </c>
      <c r="AL6304" t="e">
        <f t="shared" si="1048"/>
        <v>#N/A</v>
      </c>
      <c r="AM6304" t="e">
        <f t="shared" si="1049"/>
        <v>#N/A</v>
      </c>
      <c r="AN6304" t="e">
        <f t="shared" si="1050"/>
        <v>#N/A</v>
      </c>
      <c r="AO6304" s="261" t="e">
        <f t="shared" si="1051"/>
        <v>#N/A</v>
      </c>
      <c r="AP6304" s="261" t="e">
        <f t="shared" si="1052"/>
        <v>#N/A</v>
      </c>
      <c r="AQ6304" s="261" t="e">
        <f t="shared" si="1053"/>
        <v>#N/A</v>
      </c>
      <c r="BB6304">
        <f t="shared" si="1056"/>
        <v>0</v>
      </c>
      <c r="BC6304">
        <f t="shared" si="1054"/>
        <v>0</v>
      </c>
      <c r="BD6304" s="28">
        <f t="shared" si="1055"/>
        <v>0</v>
      </c>
    </row>
    <row r="6305" spans="37:56" x14ac:dyDescent="0.25">
      <c r="AK6305">
        <v>0</v>
      </c>
      <c r="AL6305" t="e">
        <f t="shared" si="1048"/>
        <v>#N/A</v>
      </c>
      <c r="AM6305" t="e">
        <f t="shared" si="1049"/>
        <v>#N/A</v>
      </c>
      <c r="AN6305" t="e">
        <f t="shared" si="1050"/>
        <v>#N/A</v>
      </c>
      <c r="AO6305" s="261" t="e">
        <f t="shared" si="1051"/>
        <v>#N/A</v>
      </c>
      <c r="AP6305" s="261" t="e">
        <f t="shared" si="1052"/>
        <v>#N/A</v>
      </c>
      <c r="AQ6305" s="261" t="e">
        <f t="shared" si="1053"/>
        <v>#N/A</v>
      </c>
      <c r="BB6305">
        <f t="shared" si="1056"/>
        <v>0</v>
      </c>
      <c r="BC6305">
        <f t="shared" si="1054"/>
        <v>0</v>
      </c>
      <c r="BD6305" s="28">
        <f t="shared" si="1055"/>
        <v>0</v>
      </c>
    </row>
    <row r="6306" spans="37:56" x14ac:dyDescent="0.25">
      <c r="AK6306">
        <v>0</v>
      </c>
      <c r="AL6306" t="e">
        <f t="shared" si="1048"/>
        <v>#N/A</v>
      </c>
      <c r="AM6306" t="e">
        <f t="shared" si="1049"/>
        <v>#N/A</v>
      </c>
      <c r="AN6306" t="e">
        <f t="shared" si="1050"/>
        <v>#N/A</v>
      </c>
      <c r="AO6306" s="261" t="e">
        <f t="shared" si="1051"/>
        <v>#N/A</v>
      </c>
      <c r="AP6306" s="261" t="e">
        <f t="shared" si="1052"/>
        <v>#N/A</v>
      </c>
      <c r="AQ6306" s="261" t="e">
        <f t="shared" si="1053"/>
        <v>#N/A</v>
      </c>
      <c r="BB6306">
        <f t="shared" si="1056"/>
        <v>0</v>
      </c>
      <c r="BC6306">
        <f t="shared" si="1054"/>
        <v>0</v>
      </c>
      <c r="BD6306" s="28">
        <f t="shared" si="1055"/>
        <v>0</v>
      </c>
    </row>
    <row r="6307" spans="37:56" x14ac:dyDescent="0.25">
      <c r="AK6307">
        <v>0</v>
      </c>
      <c r="AL6307" t="e">
        <f t="shared" si="1048"/>
        <v>#N/A</v>
      </c>
      <c r="AM6307" t="e">
        <f t="shared" si="1049"/>
        <v>#N/A</v>
      </c>
      <c r="AN6307" t="e">
        <f t="shared" si="1050"/>
        <v>#N/A</v>
      </c>
      <c r="AO6307" s="261" t="e">
        <f t="shared" si="1051"/>
        <v>#N/A</v>
      </c>
      <c r="AP6307" s="261" t="e">
        <f t="shared" si="1052"/>
        <v>#N/A</v>
      </c>
      <c r="AQ6307" s="261" t="e">
        <f t="shared" si="1053"/>
        <v>#N/A</v>
      </c>
      <c r="BB6307">
        <f t="shared" si="1056"/>
        <v>0</v>
      </c>
      <c r="BC6307">
        <f t="shared" si="1054"/>
        <v>0</v>
      </c>
      <c r="BD6307" s="28">
        <f t="shared" si="1055"/>
        <v>0</v>
      </c>
    </row>
    <row r="6308" spans="37:56" x14ac:dyDescent="0.25">
      <c r="AK6308">
        <v>0</v>
      </c>
      <c r="AL6308" t="e">
        <f t="shared" si="1048"/>
        <v>#N/A</v>
      </c>
      <c r="AM6308" t="e">
        <f t="shared" si="1049"/>
        <v>#N/A</v>
      </c>
      <c r="AN6308" t="e">
        <f t="shared" si="1050"/>
        <v>#N/A</v>
      </c>
      <c r="AO6308" s="261" t="e">
        <f t="shared" si="1051"/>
        <v>#N/A</v>
      </c>
      <c r="AP6308" s="261" t="e">
        <f t="shared" si="1052"/>
        <v>#N/A</v>
      </c>
      <c r="AQ6308" s="261" t="e">
        <f t="shared" si="1053"/>
        <v>#N/A</v>
      </c>
      <c r="BB6308">
        <f t="shared" si="1056"/>
        <v>0</v>
      </c>
      <c r="BC6308">
        <f t="shared" si="1054"/>
        <v>0</v>
      </c>
      <c r="BD6308" s="28">
        <f t="shared" si="1055"/>
        <v>0</v>
      </c>
    </row>
    <row r="6309" spans="37:56" x14ac:dyDescent="0.25">
      <c r="AK6309">
        <v>0</v>
      </c>
      <c r="AL6309" t="e">
        <f t="shared" si="1048"/>
        <v>#N/A</v>
      </c>
      <c r="AM6309" t="e">
        <f t="shared" si="1049"/>
        <v>#N/A</v>
      </c>
      <c r="AN6309" t="e">
        <f t="shared" si="1050"/>
        <v>#N/A</v>
      </c>
      <c r="AO6309" s="261" t="e">
        <f t="shared" si="1051"/>
        <v>#N/A</v>
      </c>
      <c r="AP6309" s="261" t="e">
        <f t="shared" si="1052"/>
        <v>#N/A</v>
      </c>
      <c r="AQ6309" s="261" t="e">
        <f t="shared" si="1053"/>
        <v>#N/A</v>
      </c>
      <c r="BB6309">
        <f t="shared" si="1056"/>
        <v>0</v>
      </c>
      <c r="BC6309">
        <f t="shared" si="1054"/>
        <v>0</v>
      </c>
      <c r="BD6309" s="28">
        <f t="shared" si="1055"/>
        <v>0</v>
      </c>
    </row>
    <row r="6310" spans="37:56" x14ac:dyDescent="0.25">
      <c r="AK6310">
        <v>0</v>
      </c>
      <c r="AL6310" t="e">
        <f t="shared" si="1048"/>
        <v>#N/A</v>
      </c>
      <c r="AM6310" t="e">
        <f t="shared" si="1049"/>
        <v>#N/A</v>
      </c>
      <c r="AN6310" t="e">
        <f t="shared" si="1050"/>
        <v>#N/A</v>
      </c>
      <c r="AO6310" s="261" t="e">
        <f t="shared" si="1051"/>
        <v>#N/A</v>
      </c>
      <c r="AP6310" s="261" t="e">
        <f t="shared" si="1052"/>
        <v>#N/A</v>
      </c>
      <c r="AQ6310" s="261" t="e">
        <f t="shared" si="1053"/>
        <v>#N/A</v>
      </c>
      <c r="BB6310">
        <f t="shared" si="1056"/>
        <v>0</v>
      </c>
      <c r="BC6310">
        <f t="shared" si="1054"/>
        <v>0</v>
      </c>
      <c r="BD6310" s="28">
        <f t="shared" si="1055"/>
        <v>0</v>
      </c>
    </row>
    <row r="6311" spans="37:56" x14ac:dyDescent="0.25">
      <c r="AK6311">
        <v>0</v>
      </c>
      <c r="AL6311" t="e">
        <f t="shared" si="1048"/>
        <v>#N/A</v>
      </c>
      <c r="AM6311" t="e">
        <f t="shared" si="1049"/>
        <v>#N/A</v>
      </c>
      <c r="AN6311" t="e">
        <f t="shared" si="1050"/>
        <v>#N/A</v>
      </c>
      <c r="AO6311" s="261" t="e">
        <f t="shared" si="1051"/>
        <v>#N/A</v>
      </c>
      <c r="AP6311" s="261" t="e">
        <f t="shared" si="1052"/>
        <v>#N/A</v>
      </c>
      <c r="AQ6311" s="261" t="e">
        <f t="shared" si="1053"/>
        <v>#N/A</v>
      </c>
      <c r="BB6311">
        <f t="shared" si="1056"/>
        <v>0</v>
      </c>
      <c r="BC6311">
        <f t="shared" si="1054"/>
        <v>0</v>
      </c>
      <c r="BD6311" s="28">
        <f t="shared" si="1055"/>
        <v>0</v>
      </c>
    </row>
    <row r="6312" spans="37:56" x14ac:dyDescent="0.25">
      <c r="AK6312">
        <v>0</v>
      </c>
      <c r="AL6312" t="e">
        <f t="shared" si="1048"/>
        <v>#N/A</v>
      </c>
      <c r="AM6312" t="e">
        <f t="shared" si="1049"/>
        <v>#N/A</v>
      </c>
      <c r="AN6312" t="e">
        <f t="shared" si="1050"/>
        <v>#N/A</v>
      </c>
      <c r="AO6312" s="261" t="e">
        <f t="shared" si="1051"/>
        <v>#N/A</v>
      </c>
      <c r="AP6312" s="261" t="e">
        <f t="shared" si="1052"/>
        <v>#N/A</v>
      </c>
      <c r="AQ6312" s="261" t="e">
        <f t="shared" si="1053"/>
        <v>#N/A</v>
      </c>
      <c r="BB6312">
        <f t="shared" si="1056"/>
        <v>0</v>
      </c>
      <c r="BC6312">
        <f t="shared" si="1054"/>
        <v>0</v>
      </c>
      <c r="BD6312" s="28">
        <f t="shared" si="1055"/>
        <v>0</v>
      </c>
    </row>
    <row r="6313" spans="37:56" x14ac:dyDescent="0.25">
      <c r="AK6313">
        <v>0</v>
      </c>
      <c r="AL6313" t="e">
        <f t="shared" si="1048"/>
        <v>#N/A</v>
      </c>
      <c r="AM6313" t="e">
        <f t="shared" si="1049"/>
        <v>#N/A</v>
      </c>
      <c r="AN6313" t="e">
        <f t="shared" si="1050"/>
        <v>#N/A</v>
      </c>
      <c r="AO6313" s="261" t="e">
        <f t="shared" si="1051"/>
        <v>#N/A</v>
      </c>
      <c r="AP6313" s="261" t="e">
        <f t="shared" si="1052"/>
        <v>#N/A</v>
      </c>
      <c r="AQ6313" s="261" t="e">
        <f t="shared" si="1053"/>
        <v>#N/A</v>
      </c>
      <c r="BB6313">
        <f t="shared" si="1056"/>
        <v>0</v>
      </c>
      <c r="BC6313">
        <f t="shared" si="1054"/>
        <v>0</v>
      </c>
      <c r="BD6313" s="28">
        <f t="shared" si="1055"/>
        <v>0</v>
      </c>
    </row>
    <row r="6314" spans="37:56" x14ac:dyDescent="0.25">
      <c r="AK6314">
        <v>0</v>
      </c>
      <c r="AL6314" t="e">
        <f t="shared" si="1048"/>
        <v>#N/A</v>
      </c>
      <c r="AM6314" t="e">
        <f t="shared" si="1049"/>
        <v>#N/A</v>
      </c>
      <c r="AN6314" t="e">
        <f t="shared" si="1050"/>
        <v>#N/A</v>
      </c>
      <c r="AO6314" s="261" t="e">
        <f t="shared" si="1051"/>
        <v>#N/A</v>
      </c>
      <c r="AP6314" s="261" t="e">
        <f t="shared" si="1052"/>
        <v>#N/A</v>
      </c>
      <c r="AQ6314" s="261" t="e">
        <f t="shared" si="1053"/>
        <v>#N/A</v>
      </c>
      <c r="BB6314">
        <f t="shared" si="1056"/>
        <v>0</v>
      </c>
      <c r="BC6314">
        <f t="shared" si="1054"/>
        <v>0</v>
      </c>
      <c r="BD6314" s="28">
        <f t="shared" si="1055"/>
        <v>0</v>
      </c>
    </row>
    <row r="6315" spans="37:56" x14ac:dyDescent="0.25">
      <c r="AK6315">
        <v>0</v>
      </c>
      <c r="AL6315" t="e">
        <f t="shared" si="1048"/>
        <v>#N/A</v>
      </c>
      <c r="AM6315" t="e">
        <f t="shared" si="1049"/>
        <v>#N/A</v>
      </c>
      <c r="AN6315" t="e">
        <f t="shared" si="1050"/>
        <v>#N/A</v>
      </c>
      <c r="AO6315" s="261" t="e">
        <f t="shared" si="1051"/>
        <v>#N/A</v>
      </c>
      <c r="AP6315" s="261" t="e">
        <f t="shared" si="1052"/>
        <v>#N/A</v>
      </c>
      <c r="AQ6315" s="261" t="e">
        <f t="shared" si="1053"/>
        <v>#N/A</v>
      </c>
      <c r="BB6315">
        <f t="shared" si="1056"/>
        <v>0</v>
      </c>
      <c r="BC6315">
        <f t="shared" si="1054"/>
        <v>0</v>
      </c>
      <c r="BD6315" s="28">
        <f t="shared" si="1055"/>
        <v>0</v>
      </c>
    </row>
    <row r="6316" spans="37:56" x14ac:dyDescent="0.25">
      <c r="AK6316">
        <v>0</v>
      </c>
      <c r="AL6316" t="e">
        <f t="shared" si="1048"/>
        <v>#N/A</v>
      </c>
      <c r="AM6316" t="e">
        <f t="shared" si="1049"/>
        <v>#N/A</v>
      </c>
      <c r="AN6316" t="e">
        <f t="shared" si="1050"/>
        <v>#N/A</v>
      </c>
      <c r="AO6316" s="261" t="e">
        <f t="shared" si="1051"/>
        <v>#N/A</v>
      </c>
      <c r="AP6316" s="261" t="e">
        <f t="shared" si="1052"/>
        <v>#N/A</v>
      </c>
      <c r="AQ6316" s="261" t="e">
        <f t="shared" si="1053"/>
        <v>#N/A</v>
      </c>
      <c r="BB6316">
        <f t="shared" si="1056"/>
        <v>0</v>
      </c>
      <c r="BC6316">
        <f t="shared" si="1054"/>
        <v>0</v>
      </c>
      <c r="BD6316" s="28">
        <f t="shared" si="1055"/>
        <v>0</v>
      </c>
    </row>
    <row r="6317" spans="37:56" x14ac:dyDescent="0.25">
      <c r="AK6317">
        <v>0</v>
      </c>
      <c r="AL6317" t="e">
        <f t="shared" si="1048"/>
        <v>#N/A</v>
      </c>
      <c r="AM6317" t="e">
        <f t="shared" si="1049"/>
        <v>#N/A</v>
      </c>
      <c r="AN6317" t="e">
        <f t="shared" si="1050"/>
        <v>#N/A</v>
      </c>
      <c r="AO6317" s="261" t="e">
        <f t="shared" si="1051"/>
        <v>#N/A</v>
      </c>
      <c r="AP6317" s="261" t="e">
        <f t="shared" si="1052"/>
        <v>#N/A</v>
      </c>
      <c r="AQ6317" s="261" t="e">
        <f t="shared" si="1053"/>
        <v>#N/A</v>
      </c>
      <c r="BB6317">
        <f t="shared" si="1056"/>
        <v>0</v>
      </c>
      <c r="BC6317">
        <f t="shared" si="1054"/>
        <v>0</v>
      </c>
      <c r="BD6317" s="28">
        <f t="shared" si="1055"/>
        <v>0</v>
      </c>
    </row>
    <row r="6318" spans="37:56" x14ac:dyDescent="0.25">
      <c r="AK6318">
        <v>0</v>
      </c>
      <c r="AL6318" t="e">
        <f t="shared" si="1048"/>
        <v>#N/A</v>
      </c>
      <c r="AM6318" t="e">
        <f t="shared" si="1049"/>
        <v>#N/A</v>
      </c>
      <c r="AN6318" t="e">
        <f t="shared" si="1050"/>
        <v>#N/A</v>
      </c>
      <c r="AO6318" s="261" t="e">
        <f t="shared" si="1051"/>
        <v>#N/A</v>
      </c>
      <c r="AP6318" s="261" t="e">
        <f t="shared" si="1052"/>
        <v>#N/A</v>
      </c>
      <c r="AQ6318" s="261" t="e">
        <f t="shared" si="1053"/>
        <v>#N/A</v>
      </c>
      <c r="BB6318">
        <f t="shared" si="1056"/>
        <v>0</v>
      </c>
      <c r="BC6318">
        <f t="shared" si="1054"/>
        <v>0</v>
      </c>
      <c r="BD6318" s="28">
        <f t="shared" si="1055"/>
        <v>0</v>
      </c>
    </row>
    <row r="6319" spans="37:56" x14ac:dyDescent="0.25">
      <c r="AK6319">
        <v>0</v>
      </c>
      <c r="AL6319" t="e">
        <f t="shared" si="1048"/>
        <v>#N/A</v>
      </c>
      <c r="AM6319" t="e">
        <f t="shared" si="1049"/>
        <v>#N/A</v>
      </c>
      <c r="AN6319" t="e">
        <f t="shared" si="1050"/>
        <v>#N/A</v>
      </c>
      <c r="AO6319" s="261" t="e">
        <f t="shared" si="1051"/>
        <v>#N/A</v>
      </c>
      <c r="AP6319" s="261" t="e">
        <f t="shared" si="1052"/>
        <v>#N/A</v>
      </c>
      <c r="AQ6319" s="261" t="e">
        <f t="shared" si="1053"/>
        <v>#N/A</v>
      </c>
      <c r="BB6319">
        <f t="shared" si="1056"/>
        <v>0</v>
      </c>
      <c r="BC6319">
        <f t="shared" si="1054"/>
        <v>0</v>
      </c>
      <c r="BD6319" s="28">
        <f t="shared" si="1055"/>
        <v>0</v>
      </c>
    </row>
    <row r="6320" spans="37:56" x14ac:dyDescent="0.25">
      <c r="AK6320">
        <v>0</v>
      </c>
      <c r="AL6320" t="e">
        <f t="shared" si="1048"/>
        <v>#N/A</v>
      </c>
      <c r="AM6320" t="e">
        <f t="shared" si="1049"/>
        <v>#N/A</v>
      </c>
      <c r="AN6320" t="e">
        <f t="shared" si="1050"/>
        <v>#N/A</v>
      </c>
      <c r="AO6320" s="261" t="e">
        <f t="shared" si="1051"/>
        <v>#N/A</v>
      </c>
      <c r="AP6320" s="261" t="e">
        <f t="shared" si="1052"/>
        <v>#N/A</v>
      </c>
      <c r="AQ6320" s="261" t="e">
        <f t="shared" si="1053"/>
        <v>#N/A</v>
      </c>
      <c r="BB6320">
        <f t="shared" si="1056"/>
        <v>0</v>
      </c>
      <c r="BC6320">
        <f t="shared" si="1054"/>
        <v>0</v>
      </c>
      <c r="BD6320" s="28">
        <f t="shared" si="1055"/>
        <v>0</v>
      </c>
    </row>
    <row r="6321" spans="37:56" x14ac:dyDescent="0.25">
      <c r="AK6321">
        <v>0</v>
      </c>
      <c r="AL6321" t="e">
        <f t="shared" si="1048"/>
        <v>#N/A</v>
      </c>
      <c r="AM6321" t="e">
        <f t="shared" si="1049"/>
        <v>#N/A</v>
      </c>
      <c r="AN6321" t="e">
        <f t="shared" si="1050"/>
        <v>#N/A</v>
      </c>
      <c r="AO6321" s="261" t="e">
        <f t="shared" si="1051"/>
        <v>#N/A</v>
      </c>
      <c r="AP6321" s="261" t="e">
        <f t="shared" si="1052"/>
        <v>#N/A</v>
      </c>
      <c r="AQ6321" s="261" t="e">
        <f t="shared" si="1053"/>
        <v>#N/A</v>
      </c>
      <c r="BB6321">
        <f t="shared" si="1056"/>
        <v>0</v>
      </c>
      <c r="BC6321">
        <f t="shared" si="1054"/>
        <v>0</v>
      </c>
      <c r="BD6321" s="28">
        <f t="shared" si="1055"/>
        <v>0</v>
      </c>
    </row>
    <row r="6322" spans="37:56" x14ac:dyDescent="0.25">
      <c r="AK6322">
        <v>0</v>
      </c>
      <c r="AL6322" t="e">
        <f t="shared" si="1048"/>
        <v>#N/A</v>
      </c>
      <c r="AM6322" t="e">
        <f t="shared" si="1049"/>
        <v>#N/A</v>
      </c>
      <c r="AN6322" t="e">
        <f t="shared" si="1050"/>
        <v>#N/A</v>
      </c>
      <c r="AO6322" s="261" t="e">
        <f t="shared" si="1051"/>
        <v>#N/A</v>
      </c>
      <c r="AP6322" s="261" t="e">
        <f t="shared" si="1052"/>
        <v>#N/A</v>
      </c>
      <c r="AQ6322" s="261" t="e">
        <f t="shared" si="1053"/>
        <v>#N/A</v>
      </c>
      <c r="BB6322">
        <f t="shared" si="1056"/>
        <v>0</v>
      </c>
      <c r="BC6322">
        <f t="shared" si="1054"/>
        <v>0</v>
      </c>
      <c r="BD6322" s="28">
        <f t="shared" si="1055"/>
        <v>0</v>
      </c>
    </row>
    <row r="6323" spans="37:56" x14ac:dyDescent="0.25">
      <c r="AK6323">
        <v>0</v>
      </c>
      <c r="AL6323" t="e">
        <f t="shared" si="1048"/>
        <v>#N/A</v>
      </c>
      <c r="AM6323" t="e">
        <f t="shared" si="1049"/>
        <v>#N/A</v>
      </c>
      <c r="AN6323" t="e">
        <f t="shared" si="1050"/>
        <v>#N/A</v>
      </c>
      <c r="AO6323" s="261" t="e">
        <f t="shared" si="1051"/>
        <v>#N/A</v>
      </c>
      <c r="AP6323" s="261" t="e">
        <f t="shared" si="1052"/>
        <v>#N/A</v>
      </c>
      <c r="AQ6323" s="261" t="e">
        <f t="shared" si="1053"/>
        <v>#N/A</v>
      </c>
      <c r="BB6323">
        <f t="shared" si="1056"/>
        <v>0</v>
      </c>
      <c r="BC6323">
        <f t="shared" si="1054"/>
        <v>0</v>
      </c>
      <c r="BD6323" s="28">
        <f t="shared" si="1055"/>
        <v>0</v>
      </c>
    </row>
    <row r="6324" spans="37:56" x14ac:dyDescent="0.25">
      <c r="AK6324">
        <v>0</v>
      </c>
      <c r="AL6324" t="e">
        <f t="shared" si="1048"/>
        <v>#N/A</v>
      </c>
      <c r="AM6324" t="e">
        <f t="shared" si="1049"/>
        <v>#N/A</v>
      </c>
      <c r="AN6324" t="e">
        <f t="shared" si="1050"/>
        <v>#N/A</v>
      </c>
      <c r="AO6324" s="261" t="e">
        <f t="shared" si="1051"/>
        <v>#N/A</v>
      </c>
      <c r="AP6324" s="261" t="e">
        <f t="shared" si="1052"/>
        <v>#N/A</v>
      </c>
      <c r="AQ6324" s="261" t="e">
        <f t="shared" si="1053"/>
        <v>#N/A</v>
      </c>
      <c r="BB6324">
        <f t="shared" si="1056"/>
        <v>0</v>
      </c>
      <c r="BC6324">
        <f t="shared" si="1054"/>
        <v>0</v>
      </c>
      <c r="BD6324" s="28">
        <f t="shared" si="1055"/>
        <v>0</v>
      </c>
    </row>
    <row r="6325" spans="37:56" x14ac:dyDescent="0.25">
      <c r="AK6325">
        <v>0</v>
      </c>
      <c r="AL6325" t="e">
        <f t="shared" si="1048"/>
        <v>#N/A</v>
      </c>
      <c r="AM6325" t="e">
        <f t="shared" si="1049"/>
        <v>#N/A</v>
      </c>
      <c r="AN6325" t="e">
        <f t="shared" si="1050"/>
        <v>#N/A</v>
      </c>
      <c r="AO6325" s="261" t="e">
        <f t="shared" si="1051"/>
        <v>#N/A</v>
      </c>
      <c r="AP6325" s="261" t="e">
        <f t="shared" si="1052"/>
        <v>#N/A</v>
      </c>
      <c r="AQ6325" s="261" t="e">
        <f t="shared" si="1053"/>
        <v>#N/A</v>
      </c>
      <c r="BB6325">
        <f t="shared" si="1056"/>
        <v>0</v>
      </c>
      <c r="BC6325">
        <f t="shared" si="1054"/>
        <v>0</v>
      </c>
      <c r="BD6325" s="28">
        <f t="shared" si="1055"/>
        <v>0</v>
      </c>
    </row>
    <row r="6326" spans="37:56" x14ac:dyDescent="0.25">
      <c r="AK6326">
        <v>0</v>
      </c>
      <c r="AL6326" t="e">
        <f t="shared" si="1048"/>
        <v>#N/A</v>
      </c>
      <c r="AM6326" t="e">
        <f t="shared" si="1049"/>
        <v>#N/A</v>
      </c>
      <c r="AN6326" t="e">
        <f t="shared" si="1050"/>
        <v>#N/A</v>
      </c>
      <c r="AO6326" s="261" t="e">
        <f t="shared" si="1051"/>
        <v>#N/A</v>
      </c>
      <c r="AP6326" s="261" t="e">
        <f t="shared" si="1052"/>
        <v>#N/A</v>
      </c>
      <c r="AQ6326" s="261" t="e">
        <f t="shared" si="1053"/>
        <v>#N/A</v>
      </c>
      <c r="BB6326">
        <f t="shared" si="1056"/>
        <v>0</v>
      </c>
      <c r="BC6326">
        <f t="shared" si="1054"/>
        <v>0</v>
      </c>
      <c r="BD6326" s="28">
        <f t="shared" si="1055"/>
        <v>0</v>
      </c>
    </row>
    <row r="6327" spans="37:56" x14ac:dyDescent="0.25">
      <c r="AK6327">
        <v>0</v>
      </c>
      <c r="AL6327" t="e">
        <f t="shared" si="1048"/>
        <v>#N/A</v>
      </c>
      <c r="AM6327" t="e">
        <f t="shared" si="1049"/>
        <v>#N/A</v>
      </c>
      <c r="AN6327" t="e">
        <f t="shared" si="1050"/>
        <v>#N/A</v>
      </c>
      <c r="AO6327" s="261" t="e">
        <f t="shared" si="1051"/>
        <v>#N/A</v>
      </c>
      <c r="AP6327" s="261" t="e">
        <f t="shared" si="1052"/>
        <v>#N/A</v>
      </c>
      <c r="AQ6327" s="261" t="e">
        <f t="shared" si="1053"/>
        <v>#N/A</v>
      </c>
      <c r="BB6327">
        <f t="shared" si="1056"/>
        <v>0</v>
      </c>
      <c r="BC6327">
        <f t="shared" si="1054"/>
        <v>0</v>
      </c>
      <c r="BD6327" s="28">
        <f t="shared" si="1055"/>
        <v>0</v>
      </c>
    </row>
    <row r="6328" spans="37:56" x14ac:dyDescent="0.25">
      <c r="AK6328">
        <v>0</v>
      </c>
      <c r="AL6328" t="e">
        <f t="shared" si="1048"/>
        <v>#N/A</v>
      </c>
      <c r="AM6328" t="e">
        <f t="shared" si="1049"/>
        <v>#N/A</v>
      </c>
      <c r="AN6328" t="e">
        <f t="shared" si="1050"/>
        <v>#N/A</v>
      </c>
      <c r="AO6328" s="261" t="e">
        <f t="shared" si="1051"/>
        <v>#N/A</v>
      </c>
      <c r="AP6328" s="261" t="e">
        <f t="shared" si="1052"/>
        <v>#N/A</v>
      </c>
      <c r="AQ6328" s="261" t="e">
        <f t="shared" si="1053"/>
        <v>#N/A</v>
      </c>
      <c r="BB6328">
        <f t="shared" si="1056"/>
        <v>0</v>
      </c>
      <c r="BC6328">
        <f t="shared" si="1054"/>
        <v>0</v>
      </c>
      <c r="BD6328" s="28">
        <f t="shared" si="1055"/>
        <v>0</v>
      </c>
    </row>
    <row r="6329" spans="37:56" x14ac:dyDescent="0.25">
      <c r="AK6329">
        <v>0</v>
      </c>
      <c r="AL6329" t="e">
        <f t="shared" si="1048"/>
        <v>#N/A</v>
      </c>
      <c r="AM6329" t="e">
        <f t="shared" si="1049"/>
        <v>#N/A</v>
      </c>
      <c r="AN6329" t="e">
        <f t="shared" si="1050"/>
        <v>#N/A</v>
      </c>
      <c r="AO6329" s="261" t="e">
        <f t="shared" si="1051"/>
        <v>#N/A</v>
      </c>
      <c r="AP6329" s="261" t="e">
        <f t="shared" si="1052"/>
        <v>#N/A</v>
      </c>
      <c r="AQ6329" s="261" t="e">
        <f t="shared" si="1053"/>
        <v>#N/A</v>
      </c>
      <c r="BB6329">
        <f t="shared" si="1056"/>
        <v>0</v>
      </c>
      <c r="BC6329">
        <f t="shared" si="1054"/>
        <v>0</v>
      </c>
      <c r="BD6329" s="28">
        <f t="shared" si="1055"/>
        <v>0</v>
      </c>
    </row>
    <row r="6330" spans="37:56" x14ac:dyDescent="0.25">
      <c r="AK6330">
        <v>0</v>
      </c>
      <c r="AL6330" t="e">
        <f t="shared" si="1048"/>
        <v>#N/A</v>
      </c>
      <c r="AM6330" t="e">
        <f t="shared" si="1049"/>
        <v>#N/A</v>
      </c>
      <c r="AN6330" t="e">
        <f t="shared" si="1050"/>
        <v>#N/A</v>
      </c>
      <c r="AO6330" s="261" t="e">
        <f t="shared" si="1051"/>
        <v>#N/A</v>
      </c>
      <c r="AP6330" s="261" t="e">
        <f t="shared" si="1052"/>
        <v>#N/A</v>
      </c>
      <c r="AQ6330" s="261" t="e">
        <f t="shared" si="1053"/>
        <v>#N/A</v>
      </c>
      <c r="BB6330">
        <f t="shared" si="1056"/>
        <v>0</v>
      </c>
      <c r="BC6330">
        <f t="shared" si="1054"/>
        <v>0</v>
      </c>
      <c r="BD6330" s="28">
        <f t="shared" si="1055"/>
        <v>0</v>
      </c>
    </row>
    <row r="6331" spans="37:56" x14ac:dyDescent="0.25">
      <c r="AK6331">
        <v>0</v>
      </c>
      <c r="AL6331" t="e">
        <f t="shared" si="1048"/>
        <v>#N/A</v>
      </c>
      <c r="AM6331" t="e">
        <f t="shared" si="1049"/>
        <v>#N/A</v>
      </c>
      <c r="AN6331" t="e">
        <f t="shared" si="1050"/>
        <v>#N/A</v>
      </c>
      <c r="AO6331" s="261" t="e">
        <f t="shared" si="1051"/>
        <v>#N/A</v>
      </c>
      <c r="AP6331" s="261" t="e">
        <f t="shared" si="1052"/>
        <v>#N/A</v>
      </c>
      <c r="AQ6331" s="261" t="e">
        <f t="shared" si="1053"/>
        <v>#N/A</v>
      </c>
      <c r="BB6331">
        <f t="shared" si="1056"/>
        <v>0</v>
      </c>
      <c r="BC6331">
        <f t="shared" si="1054"/>
        <v>0</v>
      </c>
      <c r="BD6331" s="28">
        <f t="shared" si="1055"/>
        <v>0</v>
      </c>
    </row>
    <row r="6332" spans="37:56" x14ac:dyDescent="0.25">
      <c r="AK6332">
        <v>0</v>
      </c>
      <c r="AL6332" t="e">
        <f t="shared" si="1048"/>
        <v>#N/A</v>
      </c>
      <c r="AM6332" t="e">
        <f t="shared" si="1049"/>
        <v>#N/A</v>
      </c>
      <c r="AN6332" t="e">
        <f t="shared" si="1050"/>
        <v>#N/A</v>
      </c>
      <c r="AO6332" s="261" t="e">
        <f t="shared" si="1051"/>
        <v>#N/A</v>
      </c>
      <c r="AP6332" s="261" t="e">
        <f t="shared" si="1052"/>
        <v>#N/A</v>
      </c>
      <c r="AQ6332" s="261" t="e">
        <f t="shared" si="1053"/>
        <v>#N/A</v>
      </c>
      <c r="BB6332">
        <f t="shared" si="1056"/>
        <v>0</v>
      </c>
      <c r="BC6332">
        <f t="shared" si="1054"/>
        <v>0</v>
      </c>
      <c r="BD6332" s="28">
        <f t="shared" si="1055"/>
        <v>0</v>
      </c>
    </row>
    <row r="6333" spans="37:56" x14ac:dyDescent="0.25">
      <c r="AK6333">
        <v>0</v>
      </c>
      <c r="AL6333" t="e">
        <f t="shared" si="1048"/>
        <v>#N/A</v>
      </c>
      <c r="AM6333" t="e">
        <f t="shared" si="1049"/>
        <v>#N/A</v>
      </c>
      <c r="AN6333" t="e">
        <f t="shared" si="1050"/>
        <v>#N/A</v>
      </c>
      <c r="AO6333" s="261" t="e">
        <f t="shared" si="1051"/>
        <v>#N/A</v>
      </c>
      <c r="AP6333" s="261" t="e">
        <f t="shared" si="1052"/>
        <v>#N/A</v>
      </c>
      <c r="AQ6333" s="261" t="e">
        <f t="shared" si="1053"/>
        <v>#N/A</v>
      </c>
      <c r="BB6333">
        <f t="shared" si="1056"/>
        <v>0</v>
      </c>
      <c r="BC6333">
        <f t="shared" si="1054"/>
        <v>0</v>
      </c>
      <c r="BD6333" s="28">
        <f t="shared" si="1055"/>
        <v>0</v>
      </c>
    </row>
    <row r="6334" spans="37:56" x14ac:dyDescent="0.25">
      <c r="AK6334">
        <v>0</v>
      </c>
      <c r="AL6334" t="e">
        <f t="shared" si="1048"/>
        <v>#N/A</v>
      </c>
      <c r="AM6334" t="e">
        <f t="shared" si="1049"/>
        <v>#N/A</v>
      </c>
      <c r="AN6334" t="e">
        <f t="shared" si="1050"/>
        <v>#N/A</v>
      </c>
      <c r="AO6334" s="261" t="e">
        <f t="shared" si="1051"/>
        <v>#N/A</v>
      </c>
      <c r="AP6334" s="261" t="e">
        <f t="shared" si="1052"/>
        <v>#N/A</v>
      </c>
      <c r="AQ6334" s="261" t="e">
        <f t="shared" si="1053"/>
        <v>#N/A</v>
      </c>
      <c r="BB6334">
        <f t="shared" si="1056"/>
        <v>0</v>
      </c>
      <c r="BC6334">
        <f t="shared" si="1054"/>
        <v>0</v>
      </c>
      <c r="BD6334" s="28">
        <f t="shared" si="1055"/>
        <v>0</v>
      </c>
    </row>
    <row r="6335" spans="37:56" x14ac:dyDescent="0.25">
      <c r="AK6335">
        <v>0</v>
      </c>
      <c r="AL6335" t="e">
        <f t="shared" si="1048"/>
        <v>#N/A</v>
      </c>
      <c r="AM6335" t="e">
        <f t="shared" si="1049"/>
        <v>#N/A</v>
      </c>
      <c r="AN6335" t="e">
        <f t="shared" si="1050"/>
        <v>#N/A</v>
      </c>
      <c r="AO6335" s="261" t="e">
        <f t="shared" si="1051"/>
        <v>#N/A</v>
      </c>
      <c r="AP6335" s="261" t="e">
        <f t="shared" si="1052"/>
        <v>#N/A</v>
      </c>
      <c r="AQ6335" s="261" t="e">
        <f t="shared" si="1053"/>
        <v>#N/A</v>
      </c>
      <c r="BB6335">
        <f t="shared" si="1056"/>
        <v>0</v>
      </c>
      <c r="BC6335">
        <f t="shared" si="1054"/>
        <v>0</v>
      </c>
      <c r="BD6335" s="28">
        <f t="shared" si="1055"/>
        <v>0</v>
      </c>
    </row>
    <row r="6336" spans="37:56" x14ac:dyDescent="0.25">
      <c r="AK6336">
        <v>0</v>
      </c>
      <c r="AL6336" t="e">
        <f t="shared" si="1048"/>
        <v>#N/A</v>
      </c>
      <c r="AM6336" t="e">
        <f t="shared" si="1049"/>
        <v>#N/A</v>
      </c>
      <c r="AN6336" t="e">
        <f t="shared" si="1050"/>
        <v>#N/A</v>
      </c>
      <c r="AO6336" s="261" t="e">
        <f t="shared" si="1051"/>
        <v>#N/A</v>
      </c>
      <c r="AP6336" s="261" t="e">
        <f t="shared" si="1052"/>
        <v>#N/A</v>
      </c>
      <c r="AQ6336" s="261" t="e">
        <f t="shared" si="1053"/>
        <v>#N/A</v>
      </c>
      <c r="BB6336">
        <f t="shared" si="1056"/>
        <v>0</v>
      </c>
      <c r="BC6336">
        <f t="shared" si="1054"/>
        <v>0</v>
      </c>
      <c r="BD6336" s="28">
        <f t="shared" si="1055"/>
        <v>0</v>
      </c>
    </row>
    <row r="6337" spans="37:56" x14ac:dyDescent="0.25">
      <c r="AK6337">
        <v>0</v>
      </c>
      <c r="AL6337" t="e">
        <f t="shared" si="1048"/>
        <v>#N/A</v>
      </c>
      <c r="AM6337" t="e">
        <f t="shared" si="1049"/>
        <v>#N/A</v>
      </c>
      <c r="AN6337" t="e">
        <f t="shared" si="1050"/>
        <v>#N/A</v>
      </c>
      <c r="AO6337" s="261" t="e">
        <f t="shared" si="1051"/>
        <v>#N/A</v>
      </c>
      <c r="AP6337" s="261" t="e">
        <f t="shared" si="1052"/>
        <v>#N/A</v>
      </c>
      <c r="AQ6337" s="261" t="e">
        <f t="shared" si="1053"/>
        <v>#N/A</v>
      </c>
      <c r="BB6337">
        <f t="shared" si="1056"/>
        <v>0</v>
      </c>
      <c r="BC6337">
        <f t="shared" si="1054"/>
        <v>0</v>
      </c>
      <c r="BD6337" s="28">
        <f t="shared" si="1055"/>
        <v>0</v>
      </c>
    </row>
    <row r="6338" spans="37:56" x14ac:dyDescent="0.25">
      <c r="AK6338">
        <v>0</v>
      </c>
      <c r="AL6338" t="e">
        <f t="shared" si="1048"/>
        <v>#N/A</v>
      </c>
      <c r="AM6338" t="e">
        <f t="shared" si="1049"/>
        <v>#N/A</v>
      </c>
      <c r="AN6338" t="e">
        <f t="shared" si="1050"/>
        <v>#N/A</v>
      </c>
      <c r="AO6338" s="261" t="e">
        <f t="shared" si="1051"/>
        <v>#N/A</v>
      </c>
      <c r="AP6338" s="261" t="e">
        <f t="shared" si="1052"/>
        <v>#N/A</v>
      </c>
      <c r="AQ6338" s="261" t="e">
        <f t="shared" si="1053"/>
        <v>#N/A</v>
      </c>
      <c r="BB6338">
        <f t="shared" si="1056"/>
        <v>0</v>
      </c>
      <c r="BC6338">
        <f t="shared" si="1054"/>
        <v>0</v>
      </c>
      <c r="BD6338" s="28">
        <f t="shared" si="1055"/>
        <v>0</v>
      </c>
    </row>
    <row r="6339" spans="37:56" x14ac:dyDescent="0.25">
      <c r="AK6339">
        <v>0</v>
      </c>
      <c r="AL6339" t="e">
        <f t="shared" ref="AL6339:AL6402" si="1057">_xlfn.XLOOKUP(AK6339,A:A,F:F)</f>
        <v>#N/A</v>
      </c>
      <c r="AM6339" t="e">
        <f t="shared" ref="AM6339:AM6402" si="1058">_xlfn.XLOOKUP(AK6339,A:A,J:J)</f>
        <v>#N/A</v>
      </c>
      <c r="AN6339" t="e">
        <f t="shared" ref="AN6339:AN6402" si="1059">_xlfn.XLOOKUP(AK6339,A:A,M:M)+_xlfn.XLOOKUP(AK6339,A:A,N:N)</f>
        <v>#N/A</v>
      </c>
      <c r="AO6339" s="261" t="e">
        <f t="shared" ref="AO6339:AO6402" si="1060">_xlfn.XLOOKUP(AK6339,A:A,AG:AG)</f>
        <v>#N/A</v>
      </c>
      <c r="AP6339" s="261" t="e">
        <f t="shared" ref="AP6339:AP6402" si="1061">_xlfn.XLOOKUP(AK6339,A:A,AD:AD)</f>
        <v>#N/A</v>
      </c>
      <c r="AQ6339" s="261" t="e">
        <f t="shared" ref="AQ6339:AQ6402" si="1062">_xlfn.XLOOKUP(AK6339,A:A,AE:AE)</f>
        <v>#N/A</v>
      </c>
      <c r="BB6339">
        <f t="shared" si="1056"/>
        <v>0</v>
      </c>
      <c r="BC6339">
        <f t="shared" ref="BC6339:BC6402" si="1063">_xlfn.XLOOKUP(BA6339,A:A,J:J)</f>
        <v>0</v>
      </c>
      <c r="BD6339" s="28">
        <f t="shared" ref="BD6339:BD6402" si="1064">_xlfn.XLOOKUP(BA6339,A:A,M:M)+_xlfn.XLOOKUP(BA6339,A:A,N:N)</f>
        <v>0</v>
      </c>
    </row>
    <row r="6340" spans="37:56" x14ac:dyDescent="0.25">
      <c r="AK6340">
        <v>0</v>
      </c>
      <c r="AL6340" t="e">
        <f t="shared" si="1057"/>
        <v>#N/A</v>
      </c>
      <c r="AM6340" t="e">
        <f t="shared" si="1058"/>
        <v>#N/A</v>
      </c>
      <c r="AN6340" t="e">
        <f t="shared" si="1059"/>
        <v>#N/A</v>
      </c>
      <c r="AO6340" s="261" t="e">
        <f t="shared" si="1060"/>
        <v>#N/A</v>
      </c>
      <c r="AP6340" s="261" t="e">
        <f t="shared" si="1061"/>
        <v>#N/A</v>
      </c>
      <c r="AQ6340" s="261" t="e">
        <f t="shared" si="1062"/>
        <v>#N/A</v>
      </c>
      <c r="BB6340">
        <f t="shared" si="1056"/>
        <v>0</v>
      </c>
      <c r="BC6340">
        <f t="shared" si="1063"/>
        <v>0</v>
      </c>
      <c r="BD6340" s="28">
        <f t="shared" si="1064"/>
        <v>0</v>
      </c>
    </row>
    <row r="6341" spans="37:56" x14ac:dyDescent="0.25">
      <c r="AK6341">
        <v>0</v>
      </c>
      <c r="AL6341" t="e">
        <f t="shared" si="1057"/>
        <v>#N/A</v>
      </c>
      <c r="AM6341" t="e">
        <f t="shared" si="1058"/>
        <v>#N/A</v>
      </c>
      <c r="AN6341" t="e">
        <f t="shared" si="1059"/>
        <v>#N/A</v>
      </c>
      <c r="AO6341" s="261" t="e">
        <f t="shared" si="1060"/>
        <v>#N/A</v>
      </c>
      <c r="AP6341" s="261" t="e">
        <f t="shared" si="1061"/>
        <v>#N/A</v>
      </c>
      <c r="AQ6341" s="261" t="e">
        <f t="shared" si="1062"/>
        <v>#N/A</v>
      </c>
      <c r="BB6341">
        <f t="shared" si="1056"/>
        <v>0</v>
      </c>
      <c r="BC6341">
        <f t="shared" si="1063"/>
        <v>0</v>
      </c>
      <c r="BD6341" s="28">
        <f t="shared" si="1064"/>
        <v>0</v>
      </c>
    </row>
    <row r="6342" spans="37:56" x14ac:dyDescent="0.25">
      <c r="AK6342">
        <v>0</v>
      </c>
      <c r="AL6342" t="e">
        <f t="shared" si="1057"/>
        <v>#N/A</v>
      </c>
      <c r="AM6342" t="e">
        <f t="shared" si="1058"/>
        <v>#N/A</v>
      </c>
      <c r="AN6342" t="e">
        <f t="shared" si="1059"/>
        <v>#N/A</v>
      </c>
      <c r="AO6342" s="261" t="e">
        <f t="shared" si="1060"/>
        <v>#N/A</v>
      </c>
      <c r="AP6342" s="261" t="e">
        <f t="shared" si="1061"/>
        <v>#N/A</v>
      </c>
      <c r="AQ6342" s="261" t="e">
        <f t="shared" si="1062"/>
        <v>#N/A</v>
      </c>
      <c r="BB6342">
        <f t="shared" ref="BB6342:BB6405" si="1065">_xlfn.XLOOKUP(BA6342,A:A,E:E)</f>
        <v>0</v>
      </c>
      <c r="BC6342">
        <f t="shared" si="1063"/>
        <v>0</v>
      </c>
      <c r="BD6342" s="28">
        <f t="shared" si="1064"/>
        <v>0</v>
      </c>
    </row>
    <row r="6343" spans="37:56" x14ac:dyDescent="0.25">
      <c r="AK6343">
        <v>0</v>
      </c>
      <c r="AL6343" t="e">
        <f t="shared" si="1057"/>
        <v>#N/A</v>
      </c>
      <c r="AM6343" t="e">
        <f t="shared" si="1058"/>
        <v>#N/A</v>
      </c>
      <c r="AN6343" t="e">
        <f t="shared" si="1059"/>
        <v>#N/A</v>
      </c>
      <c r="AO6343" s="261" t="e">
        <f t="shared" si="1060"/>
        <v>#N/A</v>
      </c>
      <c r="AP6343" s="261" t="e">
        <f t="shared" si="1061"/>
        <v>#N/A</v>
      </c>
      <c r="AQ6343" s="261" t="e">
        <f t="shared" si="1062"/>
        <v>#N/A</v>
      </c>
      <c r="BB6343">
        <f t="shared" si="1065"/>
        <v>0</v>
      </c>
      <c r="BC6343">
        <f t="shared" si="1063"/>
        <v>0</v>
      </c>
      <c r="BD6343" s="28">
        <f t="shared" si="1064"/>
        <v>0</v>
      </c>
    </row>
    <row r="6344" spans="37:56" x14ac:dyDescent="0.25">
      <c r="AK6344">
        <v>0</v>
      </c>
      <c r="AL6344" t="e">
        <f t="shared" si="1057"/>
        <v>#N/A</v>
      </c>
      <c r="AM6344" t="e">
        <f t="shared" si="1058"/>
        <v>#N/A</v>
      </c>
      <c r="AN6344" t="e">
        <f t="shared" si="1059"/>
        <v>#N/A</v>
      </c>
      <c r="AO6344" s="261" t="e">
        <f t="shared" si="1060"/>
        <v>#N/A</v>
      </c>
      <c r="AP6344" s="261" t="e">
        <f t="shared" si="1061"/>
        <v>#N/A</v>
      </c>
      <c r="AQ6344" s="261" t="e">
        <f t="shared" si="1062"/>
        <v>#N/A</v>
      </c>
      <c r="BB6344">
        <f t="shared" si="1065"/>
        <v>0</v>
      </c>
      <c r="BC6344">
        <f t="shared" si="1063"/>
        <v>0</v>
      </c>
      <c r="BD6344" s="28">
        <f t="shared" si="1064"/>
        <v>0</v>
      </c>
    </row>
    <row r="6345" spans="37:56" x14ac:dyDescent="0.25">
      <c r="AK6345">
        <v>0</v>
      </c>
      <c r="AL6345" t="e">
        <f t="shared" si="1057"/>
        <v>#N/A</v>
      </c>
      <c r="AM6345" t="e">
        <f t="shared" si="1058"/>
        <v>#N/A</v>
      </c>
      <c r="AN6345" t="e">
        <f t="shared" si="1059"/>
        <v>#N/A</v>
      </c>
      <c r="AO6345" s="261" t="e">
        <f t="shared" si="1060"/>
        <v>#N/A</v>
      </c>
      <c r="AP6345" s="261" t="e">
        <f t="shared" si="1061"/>
        <v>#N/A</v>
      </c>
      <c r="AQ6345" s="261" t="e">
        <f t="shared" si="1062"/>
        <v>#N/A</v>
      </c>
      <c r="BB6345">
        <f t="shared" si="1065"/>
        <v>0</v>
      </c>
      <c r="BC6345">
        <f t="shared" si="1063"/>
        <v>0</v>
      </c>
      <c r="BD6345" s="28">
        <f t="shared" si="1064"/>
        <v>0</v>
      </c>
    </row>
    <row r="6346" spans="37:56" x14ac:dyDescent="0.25">
      <c r="AK6346">
        <v>0</v>
      </c>
      <c r="AL6346" t="e">
        <f t="shared" si="1057"/>
        <v>#N/A</v>
      </c>
      <c r="AM6346" t="e">
        <f t="shared" si="1058"/>
        <v>#N/A</v>
      </c>
      <c r="AN6346" t="e">
        <f t="shared" si="1059"/>
        <v>#N/A</v>
      </c>
      <c r="AO6346" s="261" t="e">
        <f t="shared" si="1060"/>
        <v>#N/A</v>
      </c>
      <c r="AP6346" s="261" t="e">
        <f t="shared" si="1061"/>
        <v>#N/A</v>
      </c>
      <c r="AQ6346" s="261" t="e">
        <f t="shared" si="1062"/>
        <v>#N/A</v>
      </c>
      <c r="BB6346">
        <f t="shared" si="1065"/>
        <v>0</v>
      </c>
      <c r="BC6346">
        <f t="shared" si="1063"/>
        <v>0</v>
      </c>
      <c r="BD6346" s="28">
        <f t="shared" si="1064"/>
        <v>0</v>
      </c>
    </row>
    <row r="6347" spans="37:56" x14ac:dyDescent="0.25">
      <c r="AK6347">
        <v>0</v>
      </c>
      <c r="AL6347" t="e">
        <f t="shared" si="1057"/>
        <v>#N/A</v>
      </c>
      <c r="AM6347" t="e">
        <f t="shared" si="1058"/>
        <v>#N/A</v>
      </c>
      <c r="AN6347" t="e">
        <f t="shared" si="1059"/>
        <v>#N/A</v>
      </c>
      <c r="AO6347" s="261" t="e">
        <f t="shared" si="1060"/>
        <v>#N/A</v>
      </c>
      <c r="AP6347" s="261" t="e">
        <f t="shared" si="1061"/>
        <v>#N/A</v>
      </c>
      <c r="AQ6347" s="261" t="e">
        <f t="shared" si="1062"/>
        <v>#N/A</v>
      </c>
      <c r="BB6347">
        <f t="shared" si="1065"/>
        <v>0</v>
      </c>
      <c r="BC6347">
        <f t="shared" si="1063"/>
        <v>0</v>
      </c>
      <c r="BD6347" s="28">
        <f t="shared" si="1064"/>
        <v>0</v>
      </c>
    </row>
    <row r="6348" spans="37:56" x14ac:dyDescent="0.25">
      <c r="AK6348">
        <v>0</v>
      </c>
      <c r="AL6348" t="e">
        <f t="shared" si="1057"/>
        <v>#N/A</v>
      </c>
      <c r="AM6348" t="e">
        <f t="shared" si="1058"/>
        <v>#N/A</v>
      </c>
      <c r="AN6348" t="e">
        <f t="shared" si="1059"/>
        <v>#N/A</v>
      </c>
      <c r="AO6348" s="261" t="e">
        <f t="shared" si="1060"/>
        <v>#N/A</v>
      </c>
      <c r="AP6348" s="261" t="e">
        <f t="shared" si="1061"/>
        <v>#N/A</v>
      </c>
      <c r="AQ6348" s="261" t="e">
        <f t="shared" si="1062"/>
        <v>#N/A</v>
      </c>
      <c r="BB6348">
        <f t="shared" si="1065"/>
        <v>0</v>
      </c>
      <c r="BC6348">
        <f t="shared" si="1063"/>
        <v>0</v>
      </c>
      <c r="BD6348" s="28">
        <f t="shared" si="1064"/>
        <v>0</v>
      </c>
    </row>
    <row r="6349" spans="37:56" x14ac:dyDescent="0.25">
      <c r="AK6349">
        <v>0</v>
      </c>
      <c r="AL6349" t="e">
        <f t="shared" si="1057"/>
        <v>#N/A</v>
      </c>
      <c r="AM6349" t="e">
        <f t="shared" si="1058"/>
        <v>#N/A</v>
      </c>
      <c r="AN6349" t="e">
        <f t="shared" si="1059"/>
        <v>#N/A</v>
      </c>
      <c r="AO6349" s="261" t="e">
        <f t="shared" si="1060"/>
        <v>#N/A</v>
      </c>
      <c r="AP6349" s="261" t="e">
        <f t="shared" si="1061"/>
        <v>#N/A</v>
      </c>
      <c r="AQ6349" s="261" t="e">
        <f t="shared" si="1062"/>
        <v>#N/A</v>
      </c>
      <c r="BB6349">
        <f t="shared" si="1065"/>
        <v>0</v>
      </c>
      <c r="BC6349">
        <f t="shared" si="1063"/>
        <v>0</v>
      </c>
      <c r="BD6349" s="28">
        <f t="shared" si="1064"/>
        <v>0</v>
      </c>
    </row>
    <row r="6350" spans="37:56" x14ac:dyDescent="0.25">
      <c r="AK6350">
        <v>0</v>
      </c>
      <c r="AL6350" t="e">
        <f t="shared" si="1057"/>
        <v>#N/A</v>
      </c>
      <c r="AM6350" t="e">
        <f t="shared" si="1058"/>
        <v>#N/A</v>
      </c>
      <c r="AN6350" t="e">
        <f t="shared" si="1059"/>
        <v>#N/A</v>
      </c>
      <c r="AO6350" s="261" t="e">
        <f t="shared" si="1060"/>
        <v>#N/A</v>
      </c>
      <c r="AP6350" s="261" t="e">
        <f t="shared" si="1061"/>
        <v>#N/A</v>
      </c>
      <c r="AQ6350" s="261" t="e">
        <f t="shared" si="1062"/>
        <v>#N/A</v>
      </c>
      <c r="BB6350">
        <f t="shared" si="1065"/>
        <v>0</v>
      </c>
      <c r="BC6350">
        <f t="shared" si="1063"/>
        <v>0</v>
      </c>
      <c r="BD6350" s="28">
        <f t="shared" si="1064"/>
        <v>0</v>
      </c>
    </row>
    <row r="6351" spans="37:56" x14ac:dyDescent="0.25">
      <c r="AK6351">
        <v>0</v>
      </c>
      <c r="AL6351" t="e">
        <f t="shared" si="1057"/>
        <v>#N/A</v>
      </c>
      <c r="AM6351" t="e">
        <f t="shared" si="1058"/>
        <v>#N/A</v>
      </c>
      <c r="AN6351" t="e">
        <f t="shared" si="1059"/>
        <v>#N/A</v>
      </c>
      <c r="AO6351" s="261" t="e">
        <f t="shared" si="1060"/>
        <v>#N/A</v>
      </c>
      <c r="AP6351" s="261" t="e">
        <f t="shared" si="1061"/>
        <v>#N/A</v>
      </c>
      <c r="AQ6351" s="261" t="e">
        <f t="shared" si="1062"/>
        <v>#N/A</v>
      </c>
      <c r="BB6351">
        <f t="shared" si="1065"/>
        <v>0</v>
      </c>
      <c r="BC6351">
        <f t="shared" si="1063"/>
        <v>0</v>
      </c>
      <c r="BD6351" s="28">
        <f t="shared" si="1064"/>
        <v>0</v>
      </c>
    </row>
    <row r="6352" spans="37:56" x14ac:dyDescent="0.25">
      <c r="AK6352">
        <v>0</v>
      </c>
      <c r="AL6352" t="e">
        <f t="shared" si="1057"/>
        <v>#N/A</v>
      </c>
      <c r="AM6352" t="e">
        <f t="shared" si="1058"/>
        <v>#N/A</v>
      </c>
      <c r="AN6352" t="e">
        <f t="shared" si="1059"/>
        <v>#N/A</v>
      </c>
      <c r="AO6352" s="261" t="e">
        <f t="shared" si="1060"/>
        <v>#N/A</v>
      </c>
      <c r="AP6352" s="261" t="e">
        <f t="shared" si="1061"/>
        <v>#N/A</v>
      </c>
      <c r="AQ6352" s="261" t="e">
        <f t="shared" si="1062"/>
        <v>#N/A</v>
      </c>
      <c r="BB6352">
        <f t="shared" si="1065"/>
        <v>0</v>
      </c>
      <c r="BC6352">
        <f t="shared" si="1063"/>
        <v>0</v>
      </c>
      <c r="BD6352" s="28">
        <f t="shared" si="1064"/>
        <v>0</v>
      </c>
    </row>
    <row r="6353" spans="37:56" x14ac:dyDescent="0.25">
      <c r="AK6353">
        <v>0</v>
      </c>
      <c r="AL6353" t="e">
        <f t="shared" si="1057"/>
        <v>#N/A</v>
      </c>
      <c r="AM6353" t="e">
        <f t="shared" si="1058"/>
        <v>#N/A</v>
      </c>
      <c r="AN6353" t="e">
        <f t="shared" si="1059"/>
        <v>#N/A</v>
      </c>
      <c r="AO6353" s="261" t="e">
        <f t="shared" si="1060"/>
        <v>#N/A</v>
      </c>
      <c r="AP6353" s="261" t="e">
        <f t="shared" si="1061"/>
        <v>#N/A</v>
      </c>
      <c r="AQ6353" s="261" t="e">
        <f t="shared" si="1062"/>
        <v>#N/A</v>
      </c>
      <c r="BB6353">
        <f t="shared" si="1065"/>
        <v>0</v>
      </c>
      <c r="BC6353">
        <f t="shared" si="1063"/>
        <v>0</v>
      </c>
      <c r="BD6353" s="28">
        <f t="shared" si="1064"/>
        <v>0</v>
      </c>
    </row>
    <row r="6354" spans="37:56" x14ac:dyDescent="0.25">
      <c r="AK6354">
        <v>0</v>
      </c>
      <c r="AL6354" t="e">
        <f t="shared" si="1057"/>
        <v>#N/A</v>
      </c>
      <c r="AM6354" t="e">
        <f t="shared" si="1058"/>
        <v>#N/A</v>
      </c>
      <c r="AN6354" t="e">
        <f t="shared" si="1059"/>
        <v>#N/A</v>
      </c>
      <c r="AO6354" s="261" t="e">
        <f t="shared" si="1060"/>
        <v>#N/A</v>
      </c>
      <c r="AP6354" s="261" t="e">
        <f t="shared" si="1061"/>
        <v>#N/A</v>
      </c>
      <c r="AQ6354" s="261" t="e">
        <f t="shared" si="1062"/>
        <v>#N/A</v>
      </c>
      <c r="BB6354">
        <f t="shared" si="1065"/>
        <v>0</v>
      </c>
      <c r="BC6354">
        <f t="shared" si="1063"/>
        <v>0</v>
      </c>
      <c r="BD6354" s="28">
        <f t="shared" si="1064"/>
        <v>0</v>
      </c>
    </row>
    <row r="6355" spans="37:56" x14ac:dyDescent="0.25">
      <c r="AK6355">
        <v>0</v>
      </c>
      <c r="AL6355" t="e">
        <f t="shared" si="1057"/>
        <v>#N/A</v>
      </c>
      <c r="AM6355" t="e">
        <f t="shared" si="1058"/>
        <v>#N/A</v>
      </c>
      <c r="AN6355" t="e">
        <f t="shared" si="1059"/>
        <v>#N/A</v>
      </c>
      <c r="AO6355" s="261" t="e">
        <f t="shared" si="1060"/>
        <v>#N/A</v>
      </c>
      <c r="AP6355" s="261" t="e">
        <f t="shared" si="1061"/>
        <v>#N/A</v>
      </c>
      <c r="AQ6355" s="261" t="e">
        <f t="shared" si="1062"/>
        <v>#N/A</v>
      </c>
      <c r="BB6355">
        <f t="shared" si="1065"/>
        <v>0</v>
      </c>
      <c r="BC6355">
        <f t="shared" si="1063"/>
        <v>0</v>
      </c>
      <c r="BD6355" s="28">
        <f t="shared" si="1064"/>
        <v>0</v>
      </c>
    </row>
    <row r="6356" spans="37:56" x14ac:dyDescent="0.25">
      <c r="AK6356">
        <v>0</v>
      </c>
      <c r="AL6356" t="e">
        <f t="shared" si="1057"/>
        <v>#N/A</v>
      </c>
      <c r="AM6356" t="e">
        <f t="shared" si="1058"/>
        <v>#N/A</v>
      </c>
      <c r="AN6356" t="e">
        <f t="shared" si="1059"/>
        <v>#N/A</v>
      </c>
      <c r="AO6356" s="261" t="e">
        <f t="shared" si="1060"/>
        <v>#N/A</v>
      </c>
      <c r="AP6356" s="261" t="e">
        <f t="shared" si="1061"/>
        <v>#N/A</v>
      </c>
      <c r="AQ6356" s="261" t="e">
        <f t="shared" si="1062"/>
        <v>#N/A</v>
      </c>
      <c r="BB6356">
        <f t="shared" si="1065"/>
        <v>0</v>
      </c>
      <c r="BC6356">
        <f t="shared" si="1063"/>
        <v>0</v>
      </c>
      <c r="BD6356" s="28">
        <f t="shared" si="1064"/>
        <v>0</v>
      </c>
    </row>
    <row r="6357" spans="37:56" x14ac:dyDescent="0.25">
      <c r="AK6357">
        <v>0</v>
      </c>
      <c r="AL6357" t="e">
        <f t="shared" si="1057"/>
        <v>#N/A</v>
      </c>
      <c r="AM6357" t="e">
        <f t="shared" si="1058"/>
        <v>#N/A</v>
      </c>
      <c r="AN6357" t="e">
        <f t="shared" si="1059"/>
        <v>#N/A</v>
      </c>
      <c r="AO6357" s="261" t="e">
        <f t="shared" si="1060"/>
        <v>#N/A</v>
      </c>
      <c r="AP6357" s="261" t="e">
        <f t="shared" si="1061"/>
        <v>#N/A</v>
      </c>
      <c r="AQ6357" s="261" t="e">
        <f t="shared" si="1062"/>
        <v>#N/A</v>
      </c>
      <c r="BB6357">
        <f t="shared" si="1065"/>
        <v>0</v>
      </c>
      <c r="BC6357">
        <f t="shared" si="1063"/>
        <v>0</v>
      </c>
      <c r="BD6357" s="28">
        <f t="shared" si="1064"/>
        <v>0</v>
      </c>
    </row>
    <row r="6358" spans="37:56" x14ac:dyDescent="0.25">
      <c r="AK6358">
        <v>0</v>
      </c>
      <c r="AL6358" t="e">
        <f t="shared" si="1057"/>
        <v>#N/A</v>
      </c>
      <c r="AM6358" t="e">
        <f t="shared" si="1058"/>
        <v>#N/A</v>
      </c>
      <c r="AN6358" t="e">
        <f t="shared" si="1059"/>
        <v>#N/A</v>
      </c>
      <c r="AO6358" s="261" t="e">
        <f t="shared" si="1060"/>
        <v>#N/A</v>
      </c>
      <c r="AP6358" s="261" t="e">
        <f t="shared" si="1061"/>
        <v>#N/A</v>
      </c>
      <c r="AQ6358" s="261" t="e">
        <f t="shared" si="1062"/>
        <v>#N/A</v>
      </c>
      <c r="BB6358">
        <f t="shared" si="1065"/>
        <v>0</v>
      </c>
      <c r="BC6358">
        <f t="shared" si="1063"/>
        <v>0</v>
      </c>
      <c r="BD6358" s="28">
        <f t="shared" si="1064"/>
        <v>0</v>
      </c>
    </row>
    <row r="6359" spans="37:56" x14ac:dyDescent="0.25">
      <c r="AK6359">
        <v>0</v>
      </c>
      <c r="AL6359" t="e">
        <f t="shared" si="1057"/>
        <v>#N/A</v>
      </c>
      <c r="AM6359" t="e">
        <f t="shared" si="1058"/>
        <v>#N/A</v>
      </c>
      <c r="AN6359" t="e">
        <f t="shared" si="1059"/>
        <v>#N/A</v>
      </c>
      <c r="AO6359" s="261" t="e">
        <f t="shared" si="1060"/>
        <v>#N/A</v>
      </c>
      <c r="AP6359" s="261" t="e">
        <f t="shared" si="1061"/>
        <v>#N/A</v>
      </c>
      <c r="AQ6359" s="261" t="e">
        <f t="shared" si="1062"/>
        <v>#N/A</v>
      </c>
      <c r="BB6359">
        <f t="shared" si="1065"/>
        <v>0</v>
      </c>
      <c r="BC6359">
        <f t="shared" si="1063"/>
        <v>0</v>
      </c>
      <c r="BD6359" s="28">
        <f t="shared" si="1064"/>
        <v>0</v>
      </c>
    </row>
    <row r="6360" spans="37:56" x14ac:dyDescent="0.25">
      <c r="AK6360">
        <v>0</v>
      </c>
      <c r="AL6360" t="e">
        <f t="shared" si="1057"/>
        <v>#N/A</v>
      </c>
      <c r="AM6360" t="e">
        <f t="shared" si="1058"/>
        <v>#N/A</v>
      </c>
      <c r="AN6360" t="e">
        <f t="shared" si="1059"/>
        <v>#N/A</v>
      </c>
      <c r="AO6360" s="261" t="e">
        <f t="shared" si="1060"/>
        <v>#N/A</v>
      </c>
      <c r="AP6360" s="261" t="e">
        <f t="shared" si="1061"/>
        <v>#N/A</v>
      </c>
      <c r="AQ6360" s="261" t="e">
        <f t="shared" si="1062"/>
        <v>#N/A</v>
      </c>
      <c r="BB6360">
        <f t="shared" si="1065"/>
        <v>0</v>
      </c>
      <c r="BC6360">
        <f t="shared" si="1063"/>
        <v>0</v>
      </c>
      <c r="BD6360" s="28">
        <f t="shared" si="1064"/>
        <v>0</v>
      </c>
    </row>
    <row r="6361" spans="37:56" x14ac:dyDescent="0.25">
      <c r="AK6361">
        <v>0</v>
      </c>
      <c r="AL6361" t="e">
        <f t="shared" si="1057"/>
        <v>#N/A</v>
      </c>
      <c r="AM6361" t="e">
        <f t="shared" si="1058"/>
        <v>#N/A</v>
      </c>
      <c r="AN6361" t="e">
        <f t="shared" si="1059"/>
        <v>#N/A</v>
      </c>
      <c r="AO6361" s="261" t="e">
        <f t="shared" si="1060"/>
        <v>#N/A</v>
      </c>
      <c r="AP6361" s="261" t="e">
        <f t="shared" si="1061"/>
        <v>#N/A</v>
      </c>
      <c r="AQ6361" s="261" t="e">
        <f t="shared" si="1062"/>
        <v>#N/A</v>
      </c>
      <c r="BB6361">
        <f t="shared" si="1065"/>
        <v>0</v>
      </c>
      <c r="BC6361">
        <f t="shared" si="1063"/>
        <v>0</v>
      </c>
      <c r="BD6361" s="28">
        <f t="shared" si="1064"/>
        <v>0</v>
      </c>
    </row>
    <row r="6362" spans="37:56" x14ac:dyDescent="0.25">
      <c r="AK6362">
        <v>0</v>
      </c>
      <c r="AL6362" t="e">
        <f t="shared" si="1057"/>
        <v>#N/A</v>
      </c>
      <c r="AM6362" t="e">
        <f t="shared" si="1058"/>
        <v>#N/A</v>
      </c>
      <c r="AN6362" t="e">
        <f t="shared" si="1059"/>
        <v>#N/A</v>
      </c>
      <c r="AO6362" s="261" t="e">
        <f t="shared" si="1060"/>
        <v>#N/A</v>
      </c>
      <c r="AP6362" s="261" t="e">
        <f t="shared" si="1061"/>
        <v>#N/A</v>
      </c>
      <c r="AQ6362" s="261" t="e">
        <f t="shared" si="1062"/>
        <v>#N/A</v>
      </c>
      <c r="BB6362">
        <f t="shared" si="1065"/>
        <v>0</v>
      </c>
      <c r="BC6362">
        <f t="shared" si="1063"/>
        <v>0</v>
      </c>
      <c r="BD6362" s="28">
        <f t="shared" si="1064"/>
        <v>0</v>
      </c>
    </row>
    <row r="6363" spans="37:56" x14ac:dyDescent="0.25">
      <c r="AK6363">
        <v>0</v>
      </c>
      <c r="AL6363" t="e">
        <f t="shared" si="1057"/>
        <v>#N/A</v>
      </c>
      <c r="AM6363" t="e">
        <f t="shared" si="1058"/>
        <v>#N/A</v>
      </c>
      <c r="AN6363" t="e">
        <f t="shared" si="1059"/>
        <v>#N/A</v>
      </c>
      <c r="AO6363" s="261" t="e">
        <f t="shared" si="1060"/>
        <v>#N/A</v>
      </c>
      <c r="AP6363" s="261" t="e">
        <f t="shared" si="1061"/>
        <v>#N/A</v>
      </c>
      <c r="AQ6363" s="261" t="e">
        <f t="shared" si="1062"/>
        <v>#N/A</v>
      </c>
      <c r="BB6363">
        <f t="shared" si="1065"/>
        <v>0</v>
      </c>
      <c r="BC6363">
        <f t="shared" si="1063"/>
        <v>0</v>
      </c>
      <c r="BD6363" s="28">
        <f t="shared" si="1064"/>
        <v>0</v>
      </c>
    </row>
    <row r="6364" spans="37:56" x14ac:dyDescent="0.25">
      <c r="AK6364">
        <v>0</v>
      </c>
      <c r="AL6364" t="e">
        <f t="shared" si="1057"/>
        <v>#N/A</v>
      </c>
      <c r="AM6364" t="e">
        <f t="shared" si="1058"/>
        <v>#N/A</v>
      </c>
      <c r="AN6364" t="e">
        <f t="shared" si="1059"/>
        <v>#N/A</v>
      </c>
      <c r="AO6364" s="261" t="e">
        <f t="shared" si="1060"/>
        <v>#N/A</v>
      </c>
      <c r="AP6364" s="261" t="e">
        <f t="shared" si="1061"/>
        <v>#N/A</v>
      </c>
      <c r="AQ6364" s="261" t="e">
        <f t="shared" si="1062"/>
        <v>#N/A</v>
      </c>
      <c r="BB6364">
        <f t="shared" si="1065"/>
        <v>0</v>
      </c>
      <c r="BC6364">
        <f t="shared" si="1063"/>
        <v>0</v>
      </c>
      <c r="BD6364" s="28">
        <f t="shared" si="1064"/>
        <v>0</v>
      </c>
    </row>
    <row r="6365" spans="37:56" x14ac:dyDescent="0.25">
      <c r="AK6365">
        <v>0</v>
      </c>
      <c r="AL6365" t="e">
        <f t="shared" si="1057"/>
        <v>#N/A</v>
      </c>
      <c r="AM6365" t="e">
        <f t="shared" si="1058"/>
        <v>#N/A</v>
      </c>
      <c r="AN6365" t="e">
        <f t="shared" si="1059"/>
        <v>#N/A</v>
      </c>
      <c r="AO6365" s="261" t="e">
        <f t="shared" si="1060"/>
        <v>#N/A</v>
      </c>
      <c r="AP6365" s="261" t="e">
        <f t="shared" si="1061"/>
        <v>#N/A</v>
      </c>
      <c r="AQ6365" s="261" t="e">
        <f t="shared" si="1062"/>
        <v>#N/A</v>
      </c>
      <c r="BB6365">
        <f t="shared" si="1065"/>
        <v>0</v>
      </c>
      <c r="BC6365">
        <f t="shared" si="1063"/>
        <v>0</v>
      </c>
      <c r="BD6365" s="28">
        <f t="shared" si="1064"/>
        <v>0</v>
      </c>
    </row>
    <row r="6366" spans="37:56" x14ac:dyDescent="0.25">
      <c r="AK6366">
        <v>0</v>
      </c>
      <c r="AL6366" t="e">
        <f t="shared" si="1057"/>
        <v>#N/A</v>
      </c>
      <c r="AM6366" t="e">
        <f t="shared" si="1058"/>
        <v>#N/A</v>
      </c>
      <c r="AN6366" t="e">
        <f t="shared" si="1059"/>
        <v>#N/A</v>
      </c>
      <c r="AO6366" s="261" t="e">
        <f t="shared" si="1060"/>
        <v>#N/A</v>
      </c>
      <c r="AP6366" s="261" t="e">
        <f t="shared" si="1061"/>
        <v>#N/A</v>
      </c>
      <c r="AQ6366" s="261" t="e">
        <f t="shared" si="1062"/>
        <v>#N/A</v>
      </c>
      <c r="BB6366">
        <f t="shared" si="1065"/>
        <v>0</v>
      </c>
      <c r="BC6366">
        <f t="shared" si="1063"/>
        <v>0</v>
      </c>
      <c r="BD6366" s="28">
        <f t="shared" si="1064"/>
        <v>0</v>
      </c>
    </row>
    <row r="6367" spans="37:56" x14ac:dyDescent="0.25">
      <c r="AK6367">
        <v>0</v>
      </c>
      <c r="AL6367" t="e">
        <f t="shared" si="1057"/>
        <v>#N/A</v>
      </c>
      <c r="AM6367" t="e">
        <f t="shared" si="1058"/>
        <v>#N/A</v>
      </c>
      <c r="AN6367" t="e">
        <f t="shared" si="1059"/>
        <v>#N/A</v>
      </c>
      <c r="AO6367" s="261" t="e">
        <f t="shared" si="1060"/>
        <v>#N/A</v>
      </c>
      <c r="AP6367" s="261" t="e">
        <f t="shared" si="1061"/>
        <v>#N/A</v>
      </c>
      <c r="AQ6367" s="261" t="e">
        <f t="shared" si="1062"/>
        <v>#N/A</v>
      </c>
      <c r="BB6367">
        <f t="shared" si="1065"/>
        <v>0</v>
      </c>
      <c r="BC6367">
        <f t="shared" si="1063"/>
        <v>0</v>
      </c>
      <c r="BD6367" s="28">
        <f t="shared" si="1064"/>
        <v>0</v>
      </c>
    </row>
    <row r="6368" spans="37:56" x14ac:dyDescent="0.25">
      <c r="AK6368">
        <v>0</v>
      </c>
      <c r="AL6368" t="e">
        <f t="shared" si="1057"/>
        <v>#N/A</v>
      </c>
      <c r="AM6368" t="e">
        <f t="shared" si="1058"/>
        <v>#N/A</v>
      </c>
      <c r="AN6368" t="e">
        <f t="shared" si="1059"/>
        <v>#N/A</v>
      </c>
      <c r="AO6368" s="261" t="e">
        <f t="shared" si="1060"/>
        <v>#N/A</v>
      </c>
      <c r="AP6368" s="261" t="e">
        <f t="shared" si="1061"/>
        <v>#N/A</v>
      </c>
      <c r="AQ6368" s="261" t="e">
        <f t="shared" si="1062"/>
        <v>#N/A</v>
      </c>
      <c r="BB6368">
        <f t="shared" si="1065"/>
        <v>0</v>
      </c>
      <c r="BC6368">
        <f t="shared" si="1063"/>
        <v>0</v>
      </c>
      <c r="BD6368" s="28">
        <f t="shared" si="1064"/>
        <v>0</v>
      </c>
    </row>
    <row r="6369" spans="37:56" x14ac:dyDescent="0.25">
      <c r="AK6369">
        <v>0</v>
      </c>
      <c r="AL6369" t="e">
        <f t="shared" si="1057"/>
        <v>#N/A</v>
      </c>
      <c r="AM6369" t="e">
        <f t="shared" si="1058"/>
        <v>#N/A</v>
      </c>
      <c r="AN6369" t="e">
        <f t="shared" si="1059"/>
        <v>#N/A</v>
      </c>
      <c r="AO6369" s="261" t="e">
        <f t="shared" si="1060"/>
        <v>#N/A</v>
      </c>
      <c r="AP6369" s="261" t="e">
        <f t="shared" si="1061"/>
        <v>#N/A</v>
      </c>
      <c r="AQ6369" s="261" t="e">
        <f t="shared" si="1062"/>
        <v>#N/A</v>
      </c>
      <c r="BB6369">
        <f t="shared" si="1065"/>
        <v>0</v>
      </c>
      <c r="BC6369">
        <f t="shared" si="1063"/>
        <v>0</v>
      </c>
      <c r="BD6369" s="28">
        <f t="shared" si="1064"/>
        <v>0</v>
      </c>
    </row>
    <row r="6370" spans="37:56" x14ac:dyDescent="0.25">
      <c r="AK6370">
        <v>0</v>
      </c>
      <c r="AL6370" t="e">
        <f t="shared" si="1057"/>
        <v>#N/A</v>
      </c>
      <c r="AM6370" t="e">
        <f t="shared" si="1058"/>
        <v>#N/A</v>
      </c>
      <c r="AN6370" t="e">
        <f t="shared" si="1059"/>
        <v>#N/A</v>
      </c>
      <c r="AO6370" s="261" t="e">
        <f t="shared" si="1060"/>
        <v>#N/A</v>
      </c>
      <c r="AP6370" s="261" t="e">
        <f t="shared" si="1061"/>
        <v>#N/A</v>
      </c>
      <c r="AQ6370" s="261" t="e">
        <f t="shared" si="1062"/>
        <v>#N/A</v>
      </c>
      <c r="BB6370">
        <f t="shared" si="1065"/>
        <v>0</v>
      </c>
      <c r="BC6370">
        <f t="shared" si="1063"/>
        <v>0</v>
      </c>
      <c r="BD6370" s="28">
        <f t="shared" si="1064"/>
        <v>0</v>
      </c>
    </row>
    <row r="6371" spans="37:56" x14ac:dyDescent="0.25">
      <c r="AK6371">
        <v>0</v>
      </c>
      <c r="AL6371" t="e">
        <f t="shared" si="1057"/>
        <v>#N/A</v>
      </c>
      <c r="AM6371" t="e">
        <f t="shared" si="1058"/>
        <v>#N/A</v>
      </c>
      <c r="AN6371" t="e">
        <f t="shared" si="1059"/>
        <v>#N/A</v>
      </c>
      <c r="AO6371" s="261" t="e">
        <f t="shared" si="1060"/>
        <v>#N/A</v>
      </c>
      <c r="AP6371" s="261" t="e">
        <f t="shared" si="1061"/>
        <v>#N/A</v>
      </c>
      <c r="AQ6371" s="261" t="e">
        <f t="shared" si="1062"/>
        <v>#N/A</v>
      </c>
      <c r="BB6371">
        <f t="shared" si="1065"/>
        <v>0</v>
      </c>
      <c r="BC6371">
        <f t="shared" si="1063"/>
        <v>0</v>
      </c>
      <c r="BD6371" s="28">
        <f t="shared" si="1064"/>
        <v>0</v>
      </c>
    </row>
    <row r="6372" spans="37:56" x14ac:dyDescent="0.25">
      <c r="AK6372">
        <v>0</v>
      </c>
      <c r="AL6372" t="e">
        <f t="shared" si="1057"/>
        <v>#N/A</v>
      </c>
      <c r="AM6372" t="e">
        <f t="shared" si="1058"/>
        <v>#N/A</v>
      </c>
      <c r="AN6372" t="e">
        <f t="shared" si="1059"/>
        <v>#N/A</v>
      </c>
      <c r="AO6372" s="261" t="e">
        <f t="shared" si="1060"/>
        <v>#N/A</v>
      </c>
      <c r="AP6372" s="261" t="e">
        <f t="shared" si="1061"/>
        <v>#N/A</v>
      </c>
      <c r="AQ6372" s="261" t="e">
        <f t="shared" si="1062"/>
        <v>#N/A</v>
      </c>
      <c r="BB6372">
        <f t="shared" si="1065"/>
        <v>0</v>
      </c>
      <c r="BC6372">
        <f t="shared" si="1063"/>
        <v>0</v>
      </c>
      <c r="BD6372" s="28">
        <f t="shared" si="1064"/>
        <v>0</v>
      </c>
    </row>
    <row r="6373" spans="37:56" x14ac:dyDescent="0.25">
      <c r="AK6373">
        <v>0</v>
      </c>
      <c r="AL6373" t="e">
        <f t="shared" si="1057"/>
        <v>#N/A</v>
      </c>
      <c r="AM6373" t="e">
        <f t="shared" si="1058"/>
        <v>#N/A</v>
      </c>
      <c r="AN6373" t="e">
        <f t="shared" si="1059"/>
        <v>#N/A</v>
      </c>
      <c r="AO6373" s="261" t="e">
        <f t="shared" si="1060"/>
        <v>#N/A</v>
      </c>
      <c r="AP6373" s="261" t="e">
        <f t="shared" si="1061"/>
        <v>#N/A</v>
      </c>
      <c r="AQ6373" s="261" t="e">
        <f t="shared" si="1062"/>
        <v>#N/A</v>
      </c>
      <c r="BB6373">
        <f t="shared" si="1065"/>
        <v>0</v>
      </c>
      <c r="BC6373">
        <f t="shared" si="1063"/>
        <v>0</v>
      </c>
      <c r="BD6373" s="28">
        <f t="shared" si="1064"/>
        <v>0</v>
      </c>
    </row>
    <row r="6374" spans="37:56" x14ac:dyDescent="0.25">
      <c r="AK6374">
        <v>0</v>
      </c>
      <c r="AL6374" t="e">
        <f t="shared" si="1057"/>
        <v>#N/A</v>
      </c>
      <c r="AM6374" t="e">
        <f t="shared" si="1058"/>
        <v>#N/A</v>
      </c>
      <c r="AN6374" t="e">
        <f t="shared" si="1059"/>
        <v>#N/A</v>
      </c>
      <c r="AO6374" s="261" t="e">
        <f t="shared" si="1060"/>
        <v>#N/A</v>
      </c>
      <c r="AP6374" s="261" t="e">
        <f t="shared" si="1061"/>
        <v>#N/A</v>
      </c>
      <c r="AQ6374" s="261" t="e">
        <f t="shared" si="1062"/>
        <v>#N/A</v>
      </c>
      <c r="BB6374">
        <f t="shared" si="1065"/>
        <v>0</v>
      </c>
      <c r="BC6374">
        <f t="shared" si="1063"/>
        <v>0</v>
      </c>
      <c r="BD6374" s="28">
        <f t="shared" si="1064"/>
        <v>0</v>
      </c>
    </row>
    <row r="6375" spans="37:56" x14ac:dyDescent="0.25">
      <c r="AK6375">
        <v>0</v>
      </c>
      <c r="AL6375" t="e">
        <f t="shared" si="1057"/>
        <v>#N/A</v>
      </c>
      <c r="AM6375" t="e">
        <f t="shared" si="1058"/>
        <v>#N/A</v>
      </c>
      <c r="AN6375" t="e">
        <f t="shared" si="1059"/>
        <v>#N/A</v>
      </c>
      <c r="AO6375" s="261" t="e">
        <f t="shared" si="1060"/>
        <v>#N/A</v>
      </c>
      <c r="AP6375" s="261" t="e">
        <f t="shared" si="1061"/>
        <v>#N/A</v>
      </c>
      <c r="AQ6375" s="261" t="e">
        <f t="shared" si="1062"/>
        <v>#N/A</v>
      </c>
      <c r="BB6375">
        <f t="shared" si="1065"/>
        <v>0</v>
      </c>
      <c r="BC6375">
        <f t="shared" si="1063"/>
        <v>0</v>
      </c>
      <c r="BD6375" s="28">
        <f t="shared" si="1064"/>
        <v>0</v>
      </c>
    </row>
    <row r="6376" spans="37:56" x14ac:dyDescent="0.25">
      <c r="AK6376">
        <v>0</v>
      </c>
      <c r="AL6376" t="e">
        <f t="shared" si="1057"/>
        <v>#N/A</v>
      </c>
      <c r="AM6376" t="e">
        <f t="shared" si="1058"/>
        <v>#N/A</v>
      </c>
      <c r="AN6376" t="e">
        <f t="shared" si="1059"/>
        <v>#N/A</v>
      </c>
      <c r="AO6376" s="261" t="e">
        <f t="shared" si="1060"/>
        <v>#N/A</v>
      </c>
      <c r="AP6376" s="261" t="e">
        <f t="shared" si="1061"/>
        <v>#N/A</v>
      </c>
      <c r="AQ6376" s="261" t="e">
        <f t="shared" si="1062"/>
        <v>#N/A</v>
      </c>
      <c r="BB6376">
        <f t="shared" si="1065"/>
        <v>0</v>
      </c>
      <c r="BC6376">
        <f t="shared" si="1063"/>
        <v>0</v>
      </c>
      <c r="BD6376" s="28">
        <f t="shared" si="1064"/>
        <v>0</v>
      </c>
    </row>
    <row r="6377" spans="37:56" x14ac:dyDescent="0.25">
      <c r="AK6377">
        <v>0</v>
      </c>
      <c r="AL6377" t="e">
        <f t="shared" si="1057"/>
        <v>#N/A</v>
      </c>
      <c r="AM6377" t="e">
        <f t="shared" si="1058"/>
        <v>#N/A</v>
      </c>
      <c r="AN6377" t="e">
        <f t="shared" si="1059"/>
        <v>#N/A</v>
      </c>
      <c r="AO6377" s="261" t="e">
        <f t="shared" si="1060"/>
        <v>#N/A</v>
      </c>
      <c r="AP6377" s="261" t="e">
        <f t="shared" si="1061"/>
        <v>#N/A</v>
      </c>
      <c r="AQ6377" s="261" t="e">
        <f t="shared" si="1062"/>
        <v>#N/A</v>
      </c>
      <c r="BB6377">
        <f t="shared" si="1065"/>
        <v>0</v>
      </c>
      <c r="BC6377">
        <f t="shared" si="1063"/>
        <v>0</v>
      </c>
      <c r="BD6377" s="28">
        <f t="shared" si="1064"/>
        <v>0</v>
      </c>
    </row>
    <row r="6378" spans="37:56" x14ac:dyDescent="0.25">
      <c r="AK6378">
        <v>0</v>
      </c>
      <c r="AL6378" t="e">
        <f t="shared" si="1057"/>
        <v>#N/A</v>
      </c>
      <c r="AM6378" t="e">
        <f t="shared" si="1058"/>
        <v>#N/A</v>
      </c>
      <c r="AN6378" t="e">
        <f t="shared" si="1059"/>
        <v>#N/A</v>
      </c>
      <c r="AO6378" s="261" t="e">
        <f t="shared" si="1060"/>
        <v>#N/A</v>
      </c>
      <c r="AP6378" s="261" t="e">
        <f t="shared" si="1061"/>
        <v>#N/A</v>
      </c>
      <c r="AQ6378" s="261" t="e">
        <f t="shared" si="1062"/>
        <v>#N/A</v>
      </c>
      <c r="BB6378">
        <f t="shared" si="1065"/>
        <v>0</v>
      </c>
      <c r="BC6378">
        <f t="shared" si="1063"/>
        <v>0</v>
      </c>
      <c r="BD6378" s="28">
        <f t="shared" si="1064"/>
        <v>0</v>
      </c>
    </row>
    <row r="6379" spans="37:56" x14ac:dyDescent="0.25">
      <c r="AK6379">
        <v>0</v>
      </c>
      <c r="AL6379" t="e">
        <f t="shared" si="1057"/>
        <v>#N/A</v>
      </c>
      <c r="AM6379" t="e">
        <f t="shared" si="1058"/>
        <v>#N/A</v>
      </c>
      <c r="AN6379" t="e">
        <f t="shared" si="1059"/>
        <v>#N/A</v>
      </c>
      <c r="AO6379" s="261" t="e">
        <f t="shared" si="1060"/>
        <v>#N/A</v>
      </c>
      <c r="AP6379" s="261" t="e">
        <f t="shared" si="1061"/>
        <v>#N/A</v>
      </c>
      <c r="AQ6379" s="261" t="e">
        <f t="shared" si="1062"/>
        <v>#N/A</v>
      </c>
      <c r="BB6379">
        <f t="shared" si="1065"/>
        <v>0</v>
      </c>
      <c r="BC6379">
        <f t="shared" si="1063"/>
        <v>0</v>
      </c>
      <c r="BD6379" s="28">
        <f t="shared" si="1064"/>
        <v>0</v>
      </c>
    </row>
    <row r="6380" spans="37:56" x14ac:dyDescent="0.25">
      <c r="AK6380">
        <v>0</v>
      </c>
      <c r="AL6380" t="e">
        <f t="shared" si="1057"/>
        <v>#N/A</v>
      </c>
      <c r="AM6380" t="e">
        <f t="shared" si="1058"/>
        <v>#N/A</v>
      </c>
      <c r="AN6380" t="e">
        <f t="shared" si="1059"/>
        <v>#N/A</v>
      </c>
      <c r="AO6380" s="261" t="e">
        <f t="shared" si="1060"/>
        <v>#N/A</v>
      </c>
      <c r="AP6380" s="261" t="e">
        <f t="shared" si="1061"/>
        <v>#N/A</v>
      </c>
      <c r="AQ6380" s="261" t="e">
        <f t="shared" si="1062"/>
        <v>#N/A</v>
      </c>
      <c r="BB6380">
        <f t="shared" si="1065"/>
        <v>0</v>
      </c>
      <c r="BC6380">
        <f t="shared" si="1063"/>
        <v>0</v>
      </c>
      <c r="BD6380" s="28">
        <f t="shared" si="1064"/>
        <v>0</v>
      </c>
    </row>
    <row r="6381" spans="37:56" x14ac:dyDescent="0.25">
      <c r="AK6381">
        <v>0</v>
      </c>
      <c r="AL6381" t="e">
        <f t="shared" si="1057"/>
        <v>#N/A</v>
      </c>
      <c r="AM6381" t="e">
        <f t="shared" si="1058"/>
        <v>#N/A</v>
      </c>
      <c r="AN6381" t="e">
        <f t="shared" si="1059"/>
        <v>#N/A</v>
      </c>
      <c r="AO6381" s="261" t="e">
        <f t="shared" si="1060"/>
        <v>#N/A</v>
      </c>
      <c r="AP6381" s="261" t="e">
        <f t="shared" si="1061"/>
        <v>#N/A</v>
      </c>
      <c r="AQ6381" s="261" t="e">
        <f t="shared" si="1062"/>
        <v>#N/A</v>
      </c>
      <c r="BB6381">
        <f t="shared" si="1065"/>
        <v>0</v>
      </c>
      <c r="BC6381">
        <f t="shared" si="1063"/>
        <v>0</v>
      </c>
      <c r="BD6381" s="28">
        <f t="shared" si="1064"/>
        <v>0</v>
      </c>
    </row>
    <row r="6382" spans="37:56" x14ac:dyDescent="0.25">
      <c r="AK6382">
        <v>0</v>
      </c>
      <c r="AL6382" t="e">
        <f t="shared" si="1057"/>
        <v>#N/A</v>
      </c>
      <c r="AM6382" t="e">
        <f t="shared" si="1058"/>
        <v>#N/A</v>
      </c>
      <c r="AN6382" t="e">
        <f t="shared" si="1059"/>
        <v>#N/A</v>
      </c>
      <c r="AO6382" s="261" t="e">
        <f t="shared" si="1060"/>
        <v>#N/A</v>
      </c>
      <c r="AP6382" s="261" t="e">
        <f t="shared" si="1061"/>
        <v>#N/A</v>
      </c>
      <c r="AQ6382" s="261" t="e">
        <f t="shared" si="1062"/>
        <v>#N/A</v>
      </c>
      <c r="BB6382">
        <f t="shared" si="1065"/>
        <v>0</v>
      </c>
      <c r="BC6382">
        <f t="shared" si="1063"/>
        <v>0</v>
      </c>
      <c r="BD6382" s="28">
        <f t="shared" si="1064"/>
        <v>0</v>
      </c>
    </row>
    <row r="6383" spans="37:56" x14ac:dyDescent="0.25">
      <c r="AK6383">
        <v>0</v>
      </c>
      <c r="AL6383" t="e">
        <f t="shared" si="1057"/>
        <v>#N/A</v>
      </c>
      <c r="AM6383" t="e">
        <f t="shared" si="1058"/>
        <v>#N/A</v>
      </c>
      <c r="AN6383" t="e">
        <f t="shared" si="1059"/>
        <v>#N/A</v>
      </c>
      <c r="AO6383" s="261" t="e">
        <f t="shared" si="1060"/>
        <v>#N/A</v>
      </c>
      <c r="AP6383" s="261" t="e">
        <f t="shared" si="1061"/>
        <v>#N/A</v>
      </c>
      <c r="AQ6383" s="261" t="e">
        <f t="shared" si="1062"/>
        <v>#N/A</v>
      </c>
      <c r="BB6383">
        <f t="shared" si="1065"/>
        <v>0</v>
      </c>
      <c r="BC6383">
        <f t="shared" si="1063"/>
        <v>0</v>
      </c>
      <c r="BD6383" s="28">
        <f t="shared" si="1064"/>
        <v>0</v>
      </c>
    </row>
    <row r="6384" spans="37:56" x14ac:dyDescent="0.25">
      <c r="AK6384">
        <v>0</v>
      </c>
      <c r="AL6384" t="e">
        <f t="shared" si="1057"/>
        <v>#N/A</v>
      </c>
      <c r="AM6384" t="e">
        <f t="shared" si="1058"/>
        <v>#N/A</v>
      </c>
      <c r="AN6384" t="e">
        <f t="shared" si="1059"/>
        <v>#N/A</v>
      </c>
      <c r="AO6384" s="261" t="e">
        <f t="shared" si="1060"/>
        <v>#N/A</v>
      </c>
      <c r="AP6384" s="261" t="e">
        <f t="shared" si="1061"/>
        <v>#N/A</v>
      </c>
      <c r="AQ6384" s="261" t="e">
        <f t="shared" si="1062"/>
        <v>#N/A</v>
      </c>
      <c r="BB6384">
        <f t="shared" si="1065"/>
        <v>0</v>
      </c>
      <c r="BC6384">
        <f t="shared" si="1063"/>
        <v>0</v>
      </c>
      <c r="BD6384" s="28">
        <f t="shared" si="1064"/>
        <v>0</v>
      </c>
    </row>
    <row r="6385" spans="37:56" x14ac:dyDescent="0.25">
      <c r="AK6385">
        <v>0</v>
      </c>
      <c r="AL6385" t="e">
        <f t="shared" si="1057"/>
        <v>#N/A</v>
      </c>
      <c r="AM6385" t="e">
        <f t="shared" si="1058"/>
        <v>#N/A</v>
      </c>
      <c r="AN6385" t="e">
        <f t="shared" si="1059"/>
        <v>#N/A</v>
      </c>
      <c r="AO6385" s="261" t="e">
        <f t="shared" si="1060"/>
        <v>#N/A</v>
      </c>
      <c r="AP6385" s="261" t="e">
        <f t="shared" si="1061"/>
        <v>#N/A</v>
      </c>
      <c r="AQ6385" s="261" t="e">
        <f t="shared" si="1062"/>
        <v>#N/A</v>
      </c>
      <c r="BB6385">
        <f t="shared" si="1065"/>
        <v>0</v>
      </c>
      <c r="BC6385">
        <f t="shared" si="1063"/>
        <v>0</v>
      </c>
      <c r="BD6385" s="28">
        <f t="shared" si="1064"/>
        <v>0</v>
      </c>
    </row>
    <row r="6386" spans="37:56" x14ac:dyDescent="0.25">
      <c r="AK6386">
        <v>0</v>
      </c>
      <c r="AL6386" t="e">
        <f t="shared" si="1057"/>
        <v>#N/A</v>
      </c>
      <c r="AM6386" t="e">
        <f t="shared" si="1058"/>
        <v>#N/A</v>
      </c>
      <c r="AN6386" t="e">
        <f t="shared" si="1059"/>
        <v>#N/A</v>
      </c>
      <c r="AO6386" s="261" t="e">
        <f t="shared" si="1060"/>
        <v>#N/A</v>
      </c>
      <c r="AP6386" s="261" t="e">
        <f t="shared" si="1061"/>
        <v>#N/A</v>
      </c>
      <c r="AQ6386" s="261" t="e">
        <f t="shared" si="1062"/>
        <v>#N/A</v>
      </c>
      <c r="BB6386">
        <f t="shared" si="1065"/>
        <v>0</v>
      </c>
      <c r="BC6386">
        <f t="shared" si="1063"/>
        <v>0</v>
      </c>
      <c r="BD6386" s="28">
        <f t="shared" si="1064"/>
        <v>0</v>
      </c>
    </row>
    <row r="6387" spans="37:56" x14ac:dyDescent="0.25">
      <c r="AK6387">
        <v>0</v>
      </c>
      <c r="AL6387" t="e">
        <f t="shared" si="1057"/>
        <v>#N/A</v>
      </c>
      <c r="AM6387" t="e">
        <f t="shared" si="1058"/>
        <v>#N/A</v>
      </c>
      <c r="AN6387" t="e">
        <f t="shared" si="1059"/>
        <v>#N/A</v>
      </c>
      <c r="AO6387" s="261" t="e">
        <f t="shared" si="1060"/>
        <v>#N/A</v>
      </c>
      <c r="AP6387" s="261" t="e">
        <f t="shared" si="1061"/>
        <v>#N/A</v>
      </c>
      <c r="AQ6387" s="261" t="e">
        <f t="shared" si="1062"/>
        <v>#N/A</v>
      </c>
      <c r="BB6387">
        <f t="shared" si="1065"/>
        <v>0</v>
      </c>
      <c r="BC6387">
        <f t="shared" si="1063"/>
        <v>0</v>
      </c>
      <c r="BD6387" s="28">
        <f t="shared" si="1064"/>
        <v>0</v>
      </c>
    </row>
    <row r="6388" spans="37:56" x14ac:dyDescent="0.25">
      <c r="AK6388">
        <v>0</v>
      </c>
      <c r="AL6388" t="e">
        <f t="shared" si="1057"/>
        <v>#N/A</v>
      </c>
      <c r="AM6388" t="e">
        <f t="shared" si="1058"/>
        <v>#N/A</v>
      </c>
      <c r="AN6388" t="e">
        <f t="shared" si="1059"/>
        <v>#N/A</v>
      </c>
      <c r="AO6388" s="261" t="e">
        <f t="shared" si="1060"/>
        <v>#N/A</v>
      </c>
      <c r="AP6388" s="261" t="e">
        <f t="shared" si="1061"/>
        <v>#N/A</v>
      </c>
      <c r="AQ6388" s="261" t="e">
        <f t="shared" si="1062"/>
        <v>#N/A</v>
      </c>
      <c r="BB6388">
        <f t="shared" si="1065"/>
        <v>0</v>
      </c>
      <c r="BC6388">
        <f t="shared" si="1063"/>
        <v>0</v>
      </c>
      <c r="BD6388" s="28">
        <f t="shared" si="1064"/>
        <v>0</v>
      </c>
    </row>
    <row r="6389" spans="37:56" x14ac:dyDescent="0.25">
      <c r="AK6389">
        <v>0</v>
      </c>
      <c r="AL6389" t="e">
        <f t="shared" si="1057"/>
        <v>#N/A</v>
      </c>
      <c r="AM6389" t="e">
        <f t="shared" si="1058"/>
        <v>#N/A</v>
      </c>
      <c r="AN6389" t="e">
        <f t="shared" si="1059"/>
        <v>#N/A</v>
      </c>
      <c r="AO6389" s="261" t="e">
        <f t="shared" si="1060"/>
        <v>#N/A</v>
      </c>
      <c r="AP6389" s="261" t="e">
        <f t="shared" si="1061"/>
        <v>#N/A</v>
      </c>
      <c r="AQ6389" s="261" t="e">
        <f t="shared" si="1062"/>
        <v>#N/A</v>
      </c>
      <c r="BB6389">
        <f t="shared" si="1065"/>
        <v>0</v>
      </c>
      <c r="BC6389">
        <f t="shared" si="1063"/>
        <v>0</v>
      </c>
      <c r="BD6389" s="28">
        <f t="shared" si="1064"/>
        <v>0</v>
      </c>
    </row>
    <row r="6390" spans="37:56" x14ac:dyDescent="0.25">
      <c r="AK6390">
        <v>0</v>
      </c>
      <c r="AL6390" t="e">
        <f t="shared" si="1057"/>
        <v>#N/A</v>
      </c>
      <c r="AM6390" t="e">
        <f t="shared" si="1058"/>
        <v>#N/A</v>
      </c>
      <c r="AN6390" t="e">
        <f t="shared" si="1059"/>
        <v>#N/A</v>
      </c>
      <c r="AO6390" s="261" t="e">
        <f t="shared" si="1060"/>
        <v>#N/A</v>
      </c>
      <c r="AP6390" s="261" t="e">
        <f t="shared" si="1061"/>
        <v>#N/A</v>
      </c>
      <c r="AQ6390" s="261" t="e">
        <f t="shared" si="1062"/>
        <v>#N/A</v>
      </c>
      <c r="BB6390">
        <f t="shared" si="1065"/>
        <v>0</v>
      </c>
      <c r="BC6390">
        <f t="shared" si="1063"/>
        <v>0</v>
      </c>
      <c r="BD6390" s="28">
        <f t="shared" si="1064"/>
        <v>0</v>
      </c>
    </row>
    <row r="6391" spans="37:56" x14ac:dyDescent="0.25">
      <c r="AK6391">
        <v>0</v>
      </c>
      <c r="AL6391" t="e">
        <f t="shared" si="1057"/>
        <v>#N/A</v>
      </c>
      <c r="AM6391" t="e">
        <f t="shared" si="1058"/>
        <v>#N/A</v>
      </c>
      <c r="AN6391" t="e">
        <f t="shared" si="1059"/>
        <v>#N/A</v>
      </c>
      <c r="AO6391" s="261" t="e">
        <f t="shared" si="1060"/>
        <v>#N/A</v>
      </c>
      <c r="AP6391" s="261" t="e">
        <f t="shared" si="1061"/>
        <v>#N/A</v>
      </c>
      <c r="AQ6391" s="261" t="e">
        <f t="shared" si="1062"/>
        <v>#N/A</v>
      </c>
      <c r="BB6391">
        <f t="shared" si="1065"/>
        <v>0</v>
      </c>
      <c r="BC6391">
        <f t="shared" si="1063"/>
        <v>0</v>
      </c>
      <c r="BD6391" s="28">
        <f t="shared" si="1064"/>
        <v>0</v>
      </c>
    </row>
    <row r="6392" spans="37:56" x14ac:dyDescent="0.25">
      <c r="AK6392">
        <v>0</v>
      </c>
      <c r="AL6392" t="e">
        <f t="shared" si="1057"/>
        <v>#N/A</v>
      </c>
      <c r="AM6392" t="e">
        <f t="shared" si="1058"/>
        <v>#N/A</v>
      </c>
      <c r="AN6392" t="e">
        <f t="shared" si="1059"/>
        <v>#N/A</v>
      </c>
      <c r="AO6392" s="261" t="e">
        <f t="shared" si="1060"/>
        <v>#N/A</v>
      </c>
      <c r="AP6392" s="261" t="e">
        <f t="shared" si="1061"/>
        <v>#N/A</v>
      </c>
      <c r="AQ6392" s="261" t="e">
        <f t="shared" si="1062"/>
        <v>#N/A</v>
      </c>
      <c r="BB6392">
        <f t="shared" si="1065"/>
        <v>0</v>
      </c>
      <c r="BC6392">
        <f t="shared" si="1063"/>
        <v>0</v>
      </c>
      <c r="BD6392" s="28">
        <f t="shared" si="1064"/>
        <v>0</v>
      </c>
    </row>
    <row r="6393" spans="37:56" x14ac:dyDescent="0.25">
      <c r="AK6393">
        <v>0</v>
      </c>
      <c r="AL6393" t="e">
        <f t="shared" si="1057"/>
        <v>#N/A</v>
      </c>
      <c r="AM6393" t="e">
        <f t="shared" si="1058"/>
        <v>#N/A</v>
      </c>
      <c r="AN6393" t="e">
        <f t="shared" si="1059"/>
        <v>#N/A</v>
      </c>
      <c r="AO6393" s="261" t="e">
        <f t="shared" si="1060"/>
        <v>#N/A</v>
      </c>
      <c r="AP6393" s="261" t="e">
        <f t="shared" si="1061"/>
        <v>#N/A</v>
      </c>
      <c r="AQ6393" s="261" t="e">
        <f t="shared" si="1062"/>
        <v>#N/A</v>
      </c>
      <c r="BB6393">
        <f t="shared" si="1065"/>
        <v>0</v>
      </c>
      <c r="BC6393">
        <f t="shared" si="1063"/>
        <v>0</v>
      </c>
      <c r="BD6393" s="28">
        <f t="shared" si="1064"/>
        <v>0</v>
      </c>
    </row>
    <row r="6394" spans="37:56" x14ac:dyDescent="0.25">
      <c r="AK6394">
        <v>0</v>
      </c>
      <c r="AL6394" t="e">
        <f t="shared" si="1057"/>
        <v>#N/A</v>
      </c>
      <c r="AM6394" t="e">
        <f t="shared" si="1058"/>
        <v>#N/A</v>
      </c>
      <c r="AN6394" t="e">
        <f t="shared" si="1059"/>
        <v>#N/A</v>
      </c>
      <c r="AO6394" s="261" t="e">
        <f t="shared" si="1060"/>
        <v>#N/A</v>
      </c>
      <c r="AP6394" s="261" t="e">
        <f t="shared" si="1061"/>
        <v>#N/A</v>
      </c>
      <c r="AQ6394" s="261" t="e">
        <f t="shared" si="1062"/>
        <v>#N/A</v>
      </c>
      <c r="BB6394">
        <f t="shared" si="1065"/>
        <v>0</v>
      </c>
      <c r="BC6394">
        <f t="shared" si="1063"/>
        <v>0</v>
      </c>
      <c r="BD6394" s="28">
        <f t="shared" si="1064"/>
        <v>0</v>
      </c>
    </row>
    <row r="6395" spans="37:56" x14ac:dyDescent="0.25">
      <c r="AK6395">
        <v>0</v>
      </c>
      <c r="AL6395" t="e">
        <f t="shared" si="1057"/>
        <v>#N/A</v>
      </c>
      <c r="AM6395" t="e">
        <f t="shared" si="1058"/>
        <v>#N/A</v>
      </c>
      <c r="AN6395" t="e">
        <f t="shared" si="1059"/>
        <v>#N/A</v>
      </c>
      <c r="AO6395" s="261" t="e">
        <f t="shared" si="1060"/>
        <v>#N/A</v>
      </c>
      <c r="AP6395" s="261" t="e">
        <f t="shared" si="1061"/>
        <v>#N/A</v>
      </c>
      <c r="AQ6395" s="261" t="e">
        <f t="shared" si="1062"/>
        <v>#N/A</v>
      </c>
      <c r="BB6395">
        <f t="shared" si="1065"/>
        <v>0</v>
      </c>
      <c r="BC6395">
        <f t="shared" si="1063"/>
        <v>0</v>
      </c>
      <c r="BD6395" s="28">
        <f t="shared" si="1064"/>
        <v>0</v>
      </c>
    </row>
    <row r="6396" spans="37:56" x14ac:dyDescent="0.25">
      <c r="AK6396">
        <v>0</v>
      </c>
      <c r="AL6396" t="e">
        <f t="shared" si="1057"/>
        <v>#N/A</v>
      </c>
      <c r="AM6396" t="e">
        <f t="shared" si="1058"/>
        <v>#N/A</v>
      </c>
      <c r="AN6396" t="e">
        <f t="shared" si="1059"/>
        <v>#N/A</v>
      </c>
      <c r="AO6396" s="261" t="e">
        <f t="shared" si="1060"/>
        <v>#N/A</v>
      </c>
      <c r="AP6396" s="261" t="e">
        <f t="shared" si="1061"/>
        <v>#N/A</v>
      </c>
      <c r="AQ6396" s="261" t="e">
        <f t="shared" si="1062"/>
        <v>#N/A</v>
      </c>
      <c r="BB6396">
        <f t="shared" si="1065"/>
        <v>0</v>
      </c>
      <c r="BC6396">
        <f t="shared" si="1063"/>
        <v>0</v>
      </c>
      <c r="BD6396" s="28">
        <f t="shared" si="1064"/>
        <v>0</v>
      </c>
    </row>
    <row r="6397" spans="37:56" x14ac:dyDescent="0.25">
      <c r="AK6397">
        <v>0</v>
      </c>
      <c r="AL6397" t="e">
        <f t="shared" si="1057"/>
        <v>#N/A</v>
      </c>
      <c r="AM6397" t="e">
        <f t="shared" si="1058"/>
        <v>#N/A</v>
      </c>
      <c r="AN6397" t="e">
        <f t="shared" si="1059"/>
        <v>#N/A</v>
      </c>
      <c r="AO6397" s="261" t="e">
        <f t="shared" si="1060"/>
        <v>#N/A</v>
      </c>
      <c r="AP6397" s="261" t="e">
        <f t="shared" si="1061"/>
        <v>#N/A</v>
      </c>
      <c r="AQ6397" s="261" t="e">
        <f t="shared" si="1062"/>
        <v>#N/A</v>
      </c>
      <c r="BB6397">
        <f t="shared" si="1065"/>
        <v>0</v>
      </c>
      <c r="BC6397">
        <f t="shared" si="1063"/>
        <v>0</v>
      </c>
      <c r="BD6397" s="28">
        <f t="shared" si="1064"/>
        <v>0</v>
      </c>
    </row>
    <row r="6398" spans="37:56" x14ac:dyDescent="0.25">
      <c r="AK6398">
        <v>0</v>
      </c>
      <c r="AL6398" t="e">
        <f t="shared" si="1057"/>
        <v>#N/A</v>
      </c>
      <c r="AM6398" t="e">
        <f t="shared" si="1058"/>
        <v>#N/A</v>
      </c>
      <c r="AN6398" t="e">
        <f t="shared" si="1059"/>
        <v>#N/A</v>
      </c>
      <c r="AO6398" s="261" t="e">
        <f t="shared" si="1060"/>
        <v>#N/A</v>
      </c>
      <c r="AP6398" s="261" t="e">
        <f t="shared" si="1061"/>
        <v>#N/A</v>
      </c>
      <c r="AQ6398" s="261" t="e">
        <f t="shared" si="1062"/>
        <v>#N/A</v>
      </c>
      <c r="BB6398">
        <f t="shared" si="1065"/>
        <v>0</v>
      </c>
      <c r="BC6398">
        <f t="shared" si="1063"/>
        <v>0</v>
      </c>
      <c r="BD6398" s="28">
        <f t="shared" si="1064"/>
        <v>0</v>
      </c>
    </row>
    <row r="6399" spans="37:56" x14ac:dyDescent="0.25">
      <c r="AK6399">
        <v>0</v>
      </c>
      <c r="AL6399" t="e">
        <f t="shared" si="1057"/>
        <v>#N/A</v>
      </c>
      <c r="AM6399" t="e">
        <f t="shared" si="1058"/>
        <v>#N/A</v>
      </c>
      <c r="AN6399" t="e">
        <f t="shared" si="1059"/>
        <v>#N/A</v>
      </c>
      <c r="AO6399" s="261" t="e">
        <f t="shared" si="1060"/>
        <v>#N/A</v>
      </c>
      <c r="AP6399" s="261" t="e">
        <f t="shared" si="1061"/>
        <v>#N/A</v>
      </c>
      <c r="AQ6399" s="261" t="e">
        <f t="shared" si="1062"/>
        <v>#N/A</v>
      </c>
      <c r="BB6399">
        <f t="shared" si="1065"/>
        <v>0</v>
      </c>
      <c r="BC6399">
        <f t="shared" si="1063"/>
        <v>0</v>
      </c>
      <c r="BD6399" s="28">
        <f t="shared" si="1064"/>
        <v>0</v>
      </c>
    </row>
    <row r="6400" spans="37:56" x14ac:dyDescent="0.25">
      <c r="AK6400">
        <v>0</v>
      </c>
      <c r="AL6400" t="e">
        <f t="shared" si="1057"/>
        <v>#N/A</v>
      </c>
      <c r="AM6400" t="e">
        <f t="shared" si="1058"/>
        <v>#N/A</v>
      </c>
      <c r="AN6400" t="e">
        <f t="shared" si="1059"/>
        <v>#N/A</v>
      </c>
      <c r="AO6400" s="261" t="e">
        <f t="shared" si="1060"/>
        <v>#N/A</v>
      </c>
      <c r="AP6400" s="261" t="e">
        <f t="shared" si="1061"/>
        <v>#N/A</v>
      </c>
      <c r="AQ6400" s="261" t="e">
        <f t="shared" si="1062"/>
        <v>#N/A</v>
      </c>
      <c r="BB6400">
        <f t="shared" si="1065"/>
        <v>0</v>
      </c>
      <c r="BC6400">
        <f t="shared" si="1063"/>
        <v>0</v>
      </c>
      <c r="BD6400" s="28">
        <f t="shared" si="1064"/>
        <v>0</v>
      </c>
    </row>
    <row r="6401" spans="37:56" x14ac:dyDescent="0.25">
      <c r="AK6401">
        <v>0</v>
      </c>
      <c r="AL6401" t="e">
        <f t="shared" si="1057"/>
        <v>#N/A</v>
      </c>
      <c r="AM6401" t="e">
        <f t="shared" si="1058"/>
        <v>#N/A</v>
      </c>
      <c r="AN6401" t="e">
        <f t="shared" si="1059"/>
        <v>#N/A</v>
      </c>
      <c r="AO6401" s="261" t="e">
        <f t="shared" si="1060"/>
        <v>#N/A</v>
      </c>
      <c r="AP6401" s="261" t="e">
        <f t="shared" si="1061"/>
        <v>#N/A</v>
      </c>
      <c r="AQ6401" s="261" t="e">
        <f t="shared" si="1062"/>
        <v>#N/A</v>
      </c>
      <c r="BB6401">
        <f t="shared" si="1065"/>
        <v>0</v>
      </c>
      <c r="BC6401">
        <f t="shared" si="1063"/>
        <v>0</v>
      </c>
      <c r="BD6401" s="28">
        <f t="shared" si="1064"/>
        <v>0</v>
      </c>
    </row>
    <row r="6402" spans="37:56" x14ac:dyDescent="0.25">
      <c r="AK6402">
        <v>0</v>
      </c>
      <c r="AL6402" t="e">
        <f t="shared" si="1057"/>
        <v>#N/A</v>
      </c>
      <c r="AM6402" t="e">
        <f t="shared" si="1058"/>
        <v>#N/A</v>
      </c>
      <c r="AN6402" t="e">
        <f t="shared" si="1059"/>
        <v>#N/A</v>
      </c>
      <c r="AO6402" s="261" t="e">
        <f t="shared" si="1060"/>
        <v>#N/A</v>
      </c>
      <c r="AP6402" s="261" t="e">
        <f t="shared" si="1061"/>
        <v>#N/A</v>
      </c>
      <c r="AQ6402" s="261" t="e">
        <f t="shared" si="1062"/>
        <v>#N/A</v>
      </c>
      <c r="BB6402">
        <f t="shared" si="1065"/>
        <v>0</v>
      </c>
      <c r="BC6402">
        <f t="shared" si="1063"/>
        <v>0</v>
      </c>
      <c r="BD6402" s="28">
        <f t="shared" si="1064"/>
        <v>0</v>
      </c>
    </row>
    <row r="6403" spans="37:56" x14ac:dyDescent="0.25">
      <c r="AK6403">
        <v>0</v>
      </c>
      <c r="AL6403" t="e">
        <f t="shared" ref="AL6403:AL6466" si="1066">_xlfn.XLOOKUP(AK6403,A:A,F:F)</f>
        <v>#N/A</v>
      </c>
      <c r="AM6403" t="e">
        <f t="shared" ref="AM6403:AM6466" si="1067">_xlfn.XLOOKUP(AK6403,A:A,J:J)</f>
        <v>#N/A</v>
      </c>
      <c r="AN6403" t="e">
        <f t="shared" ref="AN6403:AN6466" si="1068">_xlfn.XLOOKUP(AK6403,A:A,M:M)+_xlfn.XLOOKUP(AK6403,A:A,N:N)</f>
        <v>#N/A</v>
      </c>
      <c r="AO6403" s="261" t="e">
        <f t="shared" ref="AO6403:AO6466" si="1069">_xlfn.XLOOKUP(AK6403,A:A,AG:AG)</f>
        <v>#N/A</v>
      </c>
      <c r="AP6403" s="261" t="e">
        <f t="shared" ref="AP6403:AP6466" si="1070">_xlfn.XLOOKUP(AK6403,A:A,AD:AD)</f>
        <v>#N/A</v>
      </c>
      <c r="AQ6403" s="261" t="e">
        <f t="shared" ref="AQ6403:AQ6466" si="1071">_xlfn.XLOOKUP(AK6403,A:A,AE:AE)</f>
        <v>#N/A</v>
      </c>
      <c r="BB6403">
        <f t="shared" si="1065"/>
        <v>0</v>
      </c>
      <c r="BC6403">
        <f t="shared" ref="BC6403:BC6466" si="1072">_xlfn.XLOOKUP(BA6403,A:A,J:J)</f>
        <v>0</v>
      </c>
      <c r="BD6403" s="28">
        <f t="shared" ref="BD6403:BD6466" si="1073">_xlfn.XLOOKUP(BA6403,A:A,M:M)+_xlfn.XLOOKUP(BA6403,A:A,N:N)</f>
        <v>0</v>
      </c>
    </row>
    <row r="6404" spans="37:56" x14ac:dyDescent="0.25">
      <c r="AK6404">
        <v>0</v>
      </c>
      <c r="AL6404" t="e">
        <f t="shared" si="1066"/>
        <v>#N/A</v>
      </c>
      <c r="AM6404" t="e">
        <f t="shared" si="1067"/>
        <v>#N/A</v>
      </c>
      <c r="AN6404" t="e">
        <f t="shared" si="1068"/>
        <v>#N/A</v>
      </c>
      <c r="AO6404" s="261" t="e">
        <f t="shared" si="1069"/>
        <v>#N/A</v>
      </c>
      <c r="AP6404" s="261" t="e">
        <f t="shared" si="1070"/>
        <v>#N/A</v>
      </c>
      <c r="AQ6404" s="261" t="e">
        <f t="shared" si="1071"/>
        <v>#N/A</v>
      </c>
      <c r="BB6404">
        <f t="shared" si="1065"/>
        <v>0</v>
      </c>
      <c r="BC6404">
        <f t="shared" si="1072"/>
        <v>0</v>
      </c>
      <c r="BD6404" s="28">
        <f t="shared" si="1073"/>
        <v>0</v>
      </c>
    </row>
    <row r="6405" spans="37:56" x14ac:dyDescent="0.25">
      <c r="AK6405">
        <v>0</v>
      </c>
      <c r="AL6405" t="e">
        <f t="shared" si="1066"/>
        <v>#N/A</v>
      </c>
      <c r="AM6405" t="e">
        <f t="shared" si="1067"/>
        <v>#N/A</v>
      </c>
      <c r="AN6405" t="e">
        <f t="shared" si="1068"/>
        <v>#N/A</v>
      </c>
      <c r="AO6405" s="261" t="e">
        <f t="shared" si="1069"/>
        <v>#N/A</v>
      </c>
      <c r="AP6405" s="261" t="e">
        <f t="shared" si="1070"/>
        <v>#N/A</v>
      </c>
      <c r="AQ6405" s="261" t="e">
        <f t="shared" si="1071"/>
        <v>#N/A</v>
      </c>
      <c r="BB6405">
        <f t="shared" si="1065"/>
        <v>0</v>
      </c>
      <c r="BC6405">
        <f t="shared" si="1072"/>
        <v>0</v>
      </c>
      <c r="BD6405" s="28">
        <f t="shared" si="1073"/>
        <v>0</v>
      </c>
    </row>
    <row r="6406" spans="37:56" x14ac:dyDescent="0.25">
      <c r="AK6406">
        <v>0</v>
      </c>
      <c r="AL6406" t="e">
        <f t="shared" si="1066"/>
        <v>#N/A</v>
      </c>
      <c r="AM6406" t="e">
        <f t="shared" si="1067"/>
        <v>#N/A</v>
      </c>
      <c r="AN6406" t="e">
        <f t="shared" si="1068"/>
        <v>#N/A</v>
      </c>
      <c r="AO6406" s="261" t="e">
        <f t="shared" si="1069"/>
        <v>#N/A</v>
      </c>
      <c r="AP6406" s="261" t="e">
        <f t="shared" si="1070"/>
        <v>#N/A</v>
      </c>
      <c r="AQ6406" s="261" t="e">
        <f t="shared" si="1071"/>
        <v>#N/A</v>
      </c>
      <c r="BB6406">
        <f t="shared" ref="BB6406:BB6469" si="1074">_xlfn.XLOOKUP(BA6406,A:A,E:E)</f>
        <v>0</v>
      </c>
      <c r="BC6406">
        <f t="shared" si="1072"/>
        <v>0</v>
      </c>
      <c r="BD6406" s="28">
        <f t="shared" si="1073"/>
        <v>0</v>
      </c>
    </row>
    <row r="6407" spans="37:56" x14ac:dyDescent="0.25">
      <c r="AK6407">
        <v>0</v>
      </c>
      <c r="AL6407" t="e">
        <f t="shared" si="1066"/>
        <v>#N/A</v>
      </c>
      <c r="AM6407" t="e">
        <f t="shared" si="1067"/>
        <v>#N/A</v>
      </c>
      <c r="AN6407" t="e">
        <f t="shared" si="1068"/>
        <v>#N/A</v>
      </c>
      <c r="AO6407" s="261" t="e">
        <f t="shared" si="1069"/>
        <v>#N/A</v>
      </c>
      <c r="AP6407" s="261" t="e">
        <f t="shared" si="1070"/>
        <v>#N/A</v>
      </c>
      <c r="AQ6407" s="261" t="e">
        <f t="shared" si="1071"/>
        <v>#N/A</v>
      </c>
      <c r="BB6407">
        <f t="shared" si="1074"/>
        <v>0</v>
      </c>
      <c r="BC6407">
        <f t="shared" si="1072"/>
        <v>0</v>
      </c>
      <c r="BD6407" s="28">
        <f t="shared" si="1073"/>
        <v>0</v>
      </c>
    </row>
    <row r="6408" spans="37:56" x14ac:dyDescent="0.25">
      <c r="AK6408">
        <v>0</v>
      </c>
      <c r="AL6408" t="e">
        <f t="shared" si="1066"/>
        <v>#N/A</v>
      </c>
      <c r="AM6408" t="e">
        <f t="shared" si="1067"/>
        <v>#N/A</v>
      </c>
      <c r="AN6408" t="e">
        <f t="shared" si="1068"/>
        <v>#N/A</v>
      </c>
      <c r="AO6408" s="261" t="e">
        <f t="shared" si="1069"/>
        <v>#N/A</v>
      </c>
      <c r="AP6408" s="261" t="e">
        <f t="shared" si="1070"/>
        <v>#N/A</v>
      </c>
      <c r="AQ6408" s="261" t="e">
        <f t="shared" si="1071"/>
        <v>#N/A</v>
      </c>
      <c r="BB6408">
        <f t="shared" si="1074"/>
        <v>0</v>
      </c>
      <c r="BC6408">
        <f t="shared" si="1072"/>
        <v>0</v>
      </c>
      <c r="BD6408" s="28">
        <f t="shared" si="1073"/>
        <v>0</v>
      </c>
    </row>
    <row r="6409" spans="37:56" x14ac:dyDescent="0.25">
      <c r="AK6409">
        <v>0</v>
      </c>
      <c r="AL6409" t="e">
        <f t="shared" si="1066"/>
        <v>#N/A</v>
      </c>
      <c r="AM6409" t="e">
        <f t="shared" si="1067"/>
        <v>#N/A</v>
      </c>
      <c r="AN6409" t="e">
        <f t="shared" si="1068"/>
        <v>#N/A</v>
      </c>
      <c r="AO6409" s="261" t="e">
        <f t="shared" si="1069"/>
        <v>#N/A</v>
      </c>
      <c r="AP6409" s="261" t="e">
        <f t="shared" si="1070"/>
        <v>#N/A</v>
      </c>
      <c r="AQ6409" s="261" t="e">
        <f t="shared" si="1071"/>
        <v>#N/A</v>
      </c>
      <c r="BB6409">
        <f t="shared" si="1074"/>
        <v>0</v>
      </c>
      <c r="BC6409">
        <f t="shared" si="1072"/>
        <v>0</v>
      </c>
      <c r="BD6409" s="28">
        <f t="shared" si="1073"/>
        <v>0</v>
      </c>
    </row>
    <row r="6410" spans="37:56" x14ac:dyDescent="0.25">
      <c r="AK6410">
        <v>0</v>
      </c>
      <c r="AL6410" t="e">
        <f t="shared" si="1066"/>
        <v>#N/A</v>
      </c>
      <c r="AM6410" t="e">
        <f t="shared" si="1067"/>
        <v>#N/A</v>
      </c>
      <c r="AN6410" t="e">
        <f t="shared" si="1068"/>
        <v>#N/A</v>
      </c>
      <c r="AO6410" s="261" t="e">
        <f t="shared" si="1069"/>
        <v>#N/A</v>
      </c>
      <c r="AP6410" s="261" t="e">
        <f t="shared" si="1070"/>
        <v>#N/A</v>
      </c>
      <c r="AQ6410" s="261" t="e">
        <f t="shared" si="1071"/>
        <v>#N/A</v>
      </c>
      <c r="BB6410">
        <f t="shared" si="1074"/>
        <v>0</v>
      </c>
      <c r="BC6410">
        <f t="shared" si="1072"/>
        <v>0</v>
      </c>
      <c r="BD6410" s="28">
        <f t="shared" si="1073"/>
        <v>0</v>
      </c>
    </row>
    <row r="6411" spans="37:56" x14ac:dyDescent="0.25">
      <c r="AK6411">
        <v>0</v>
      </c>
      <c r="AL6411" t="e">
        <f t="shared" si="1066"/>
        <v>#N/A</v>
      </c>
      <c r="AM6411" t="e">
        <f t="shared" si="1067"/>
        <v>#N/A</v>
      </c>
      <c r="AN6411" t="e">
        <f t="shared" si="1068"/>
        <v>#N/A</v>
      </c>
      <c r="AO6411" s="261" t="e">
        <f t="shared" si="1069"/>
        <v>#N/A</v>
      </c>
      <c r="AP6411" s="261" t="e">
        <f t="shared" si="1070"/>
        <v>#N/A</v>
      </c>
      <c r="AQ6411" s="261" t="e">
        <f t="shared" si="1071"/>
        <v>#N/A</v>
      </c>
      <c r="BB6411">
        <f t="shared" si="1074"/>
        <v>0</v>
      </c>
      <c r="BC6411">
        <f t="shared" si="1072"/>
        <v>0</v>
      </c>
      <c r="BD6411" s="28">
        <f t="shared" si="1073"/>
        <v>0</v>
      </c>
    </row>
    <row r="6412" spans="37:56" x14ac:dyDescent="0.25">
      <c r="AK6412">
        <v>0</v>
      </c>
      <c r="AL6412" t="e">
        <f t="shared" si="1066"/>
        <v>#N/A</v>
      </c>
      <c r="AM6412" t="e">
        <f t="shared" si="1067"/>
        <v>#N/A</v>
      </c>
      <c r="AN6412" t="e">
        <f t="shared" si="1068"/>
        <v>#N/A</v>
      </c>
      <c r="AO6412" s="261" t="e">
        <f t="shared" si="1069"/>
        <v>#N/A</v>
      </c>
      <c r="AP6412" s="261" t="e">
        <f t="shared" si="1070"/>
        <v>#N/A</v>
      </c>
      <c r="AQ6412" s="261" t="e">
        <f t="shared" si="1071"/>
        <v>#N/A</v>
      </c>
      <c r="BB6412">
        <f t="shared" si="1074"/>
        <v>0</v>
      </c>
      <c r="BC6412">
        <f t="shared" si="1072"/>
        <v>0</v>
      </c>
      <c r="BD6412" s="28">
        <f t="shared" si="1073"/>
        <v>0</v>
      </c>
    </row>
    <row r="6413" spans="37:56" x14ac:dyDescent="0.25">
      <c r="AK6413">
        <v>0</v>
      </c>
      <c r="AL6413" t="e">
        <f t="shared" si="1066"/>
        <v>#N/A</v>
      </c>
      <c r="AM6413" t="e">
        <f t="shared" si="1067"/>
        <v>#N/A</v>
      </c>
      <c r="AN6413" t="e">
        <f t="shared" si="1068"/>
        <v>#N/A</v>
      </c>
      <c r="AO6413" s="261" t="e">
        <f t="shared" si="1069"/>
        <v>#N/A</v>
      </c>
      <c r="AP6413" s="261" t="e">
        <f t="shared" si="1070"/>
        <v>#N/A</v>
      </c>
      <c r="AQ6413" s="261" t="e">
        <f t="shared" si="1071"/>
        <v>#N/A</v>
      </c>
      <c r="BB6413">
        <f t="shared" si="1074"/>
        <v>0</v>
      </c>
      <c r="BC6413">
        <f t="shared" si="1072"/>
        <v>0</v>
      </c>
      <c r="BD6413" s="28">
        <f t="shared" si="1073"/>
        <v>0</v>
      </c>
    </row>
    <row r="6414" spans="37:56" x14ac:dyDescent="0.25">
      <c r="AK6414">
        <v>0</v>
      </c>
      <c r="AL6414" t="e">
        <f t="shared" si="1066"/>
        <v>#N/A</v>
      </c>
      <c r="AM6414" t="e">
        <f t="shared" si="1067"/>
        <v>#N/A</v>
      </c>
      <c r="AN6414" t="e">
        <f t="shared" si="1068"/>
        <v>#N/A</v>
      </c>
      <c r="AO6414" s="261" t="e">
        <f t="shared" si="1069"/>
        <v>#N/A</v>
      </c>
      <c r="AP6414" s="261" t="e">
        <f t="shared" si="1070"/>
        <v>#N/A</v>
      </c>
      <c r="AQ6414" s="261" t="e">
        <f t="shared" si="1071"/>
        <v>#N/A</v>
      </c>
      <c r="BB6414">
        <f t="shared" si="1074"/>
        <v>0</v>
      </c>
      <c r="BC6414">
        <f t="shared" si="1072"/>
        <v>0</v>
      </c>
      <c r="BD6414" s="28">
        <f t="shared" si="1073"/>
        <v>0</v>
      </c>
    </row>
    <row r="6415" spans="37:56" x14ac:dyDescent="0.25">
      <c r="AK6415">
        <v>0</v>
      </c>
      <c r="AL6415" t="e">
        <f t="shared" si="1066"/>
        <v>#N/A</v>
      </c>
      <c r="AM6415" t="e">
        <f t="shared" si="1067"/>
        <v>#N/A</v>
      </c>
      <c r="AN6415" t="e">
        <f t="shared" si="1068"/>
        <v>#N/A</v>
      </c>
      <c r="AO6415" s="261" t="e">
        <f t="shared" si="1069"/>
        <v>#N/A</v>
      </c>
      <c r="AP6415" s="261" t="e">
        <f t="shared" si="1070"/>
        <v>#N/A</v>
      </c>
      <c r="AQ6415" s="261" t="e">
        <f t="shared" si="1071"/>
        <v>#N/A</v>
      </c>
      <c r="BB6415">
        <f t="shared" si="1074"/>
        <v>0</v>
      </c>
      <c r="BC6415">
        <f t="shared" si="1072"/>
        <v>0</v>
      </c>
      <c r="BD6415" s="28">
        <f t="shared" si="1073"/>
        <v>0</v>
      </c>
    </row>
    <row r="6416" spans="37:56" x14ac:dyDescent="0.25">
      <c r="AK6416">
        <v>0</v>
      </c>
      <c r="AL6416" t="e">
        <f t="shared" si="1066"/>
        <v>#N/A</v>
      </c>
      <c r="AM6416" t="e">
        <f t="shared" si="1067"/>
        <v>#N/A</v>
      </c>
      <c r="AN6416" t="e">
        <f t="shared" si="1068"/>
        <v>#N/A</v>
      </c>
      <c r="AO6416" s="261" t="e">
        <f t="shared" si="1069"/>
        <v>#N/A</v>
      </c>
      <c r="AP6416" s="261" t="e">
        <f t="shared" si="1070"/>
        <v>#N/A</v>
      </c>
      <c r="AQ6416" s="261" t="e">
        <f t="shared" si="1071"/>
        <v>#N/A</v>
      </c>
      <c r="BB6416">
        <f t="shared" si="1074"/>
        <v>0</v>
      </c>
      <c r="BC6416">
        <f t="shared" si="1072"/>
        <v>0</v>
      </c>
      <c r="BD6416" s="28">
        <f t="shared" si="1073"/>
        <v>0</v>
      </c>
    </row>
    <row r="6417" spans="37:56" x14ac:dyDescent="0.25">
      <c r="AK6417">
        <v>0</v>
      </c>
      <c r="AL6417" t="e">
        <f t="shared" si="1066"/>
        <v>#N/A</v>
      </c>
      <c r="AM6417" t="e">
        <f t="shared" si="1067"/>
        <v>#N/A</v>
      </c>
      <c r="AN6417" t="e">
        <f t="shared" si="1068"/>
        <v>#N/A</v>
      </c>
      <c r="AO6417" s="261" t="e">
        <f t="shared" si="1069"/>
        <v>#N/A</v>
      </c>
      <c r="AP6417" s="261" t="e">
        <f t="shared" si="1070"/>
        <v>#N/A</v>
      </c>
      <c r="AQ6417" s="261" t="e">
        <f t="shared" si="1071"/>
        <v>#N/A</v>
      </c>
      <c r="BB6417">
        <f t="shared" si="1074"/>
        <v>0</v>
      </c>
      <c r="BC6417">
        <f t="shared" si="1072"/>
        <v>0</v>
      </c>
      <c r="BD6417" s="28">
        <f t="shared" si="1073"/>
        <v>0</v>
      </c>
    </row>
    <row r="6418" spans="37:56" x14ac:dyDescent="0.25">
      <c r="AK6418">
        <v>0</v>
      </c>
      <c r="AL6418" t="e">
        <f t="shared" si="1066"/>
        <v>#N/A</v>
      </c>
      <c r="AM6418" t="e">
        <f t="shared" si="1067"/>
        <v>#N/A</v>
      </c>
      <c r="AN6418" t="e">
        <f t="shared" si="1068"/>
        <v>#N/A</v>
      </c>
      <c r="AO6418" s="261" t="e">
        <f t="shared" si="1069"/>
        <v>#N/A</v>
      </c>
      <c r="AP6418" s="261" t="e">
        <f t="shared" si="1070"/>
        <v>#N/A</v>
      </c>
      <c r="AQ6418" s="261" t="e">
        <f t="shared" si="1071"/>
        <v>#N/A</v>
      </c>
      <c r="BB6418">
        <f t="shared" si="1074"/>
        <v>0</v>
      </c>
      <c r="BC6418">
        <f t="shared" si="1072"/>
        <v>0</v>
      </c>
      <c r="BD6418" s="28">
        <f t="shared" si="1073"/>
        <v>0</v>
      </c>
    </row>
    <row r="6419" spans="37:56" x14ac:dyDescent="0.25">
      <c r="AK6419">
        <v>0</v>
      </c>
      <c r="AL6419" t="e">
        <f t="shared" si="1066"/>
        <v>#N/A</v>
      </c>
      <c r="AM6419" t="e">
        <f t="shared" si="1067"/>
        <v>#N/A</v>
      </c>
      <c r="AN6419" t="e">
        <f t="shared" si="1068"/>
        <v>#N/A</v>
      </c>
      <c r="AO6419" s="261" t="e">
        <f t="shared" si="1069"/>
        <v>#N/A</v>
      </c>
      <c r="AP6419" s="261" t="e">
        <f t="shared" si="1070"/>
        <v>#N/A</v>
      </c>
      <c r="AQ6419" s="261" t="e">
        <f t="shared" si="1071"/>
        <v>#N/A</v>
      </c>
      <c r="BB6419">
        <f t="shared" si="1074"/>
        <v>0</v>
      </c>
      <c r="BC6419">
        <f t="shared" si="1072"/>
        <v>0</v>
      </c>
      <c r="BD6419" s="28">
        <f t="shared" si="1073"/>
        <v>0</v>
      </c>
    </row>
    <row r="6420" spans="37:56" x14ac:dyDescent="0.25">
      <c r="AK6420">
        <v>0</v>
      </c>
      <c r="AL6420" t="e">
        <f t="shared" si="1066"/>
        <v>#N/A</v>
      </c>
      <c r="AM6420" t="e">
        <f t="shared" si="1067"/>
        <v>#N/A</v>
      </c>
      <c r="AN6420" t="e">
        <f t="shared" si="1068"/>
        <v>#N/A</v>
      </c>
      <c r="AO6420" s="261" t="e">
        <f t="shared" si="1069"/>
        <v>#N/A</v>
      </c>
      <c r="AP6420" s="261" t="e">
        <f t="shared" si="1070"/>
        <v>#N/A</v>
      </c>
      <c r="AQ6420" s="261" t="e">
        <f t="shared" si="1071"/>
        <v>#N/A</v>
      </c>
      <c r="BB6420">
        <f t="shared" si="1074"/>
        <v>0</v>
      </c>
      <c r="BC6420">
        <f t="shared" si="1072"/>
        <v>0</v>
      </c>
      <c r="BD6420" s="28">
        <f t="shared" si="1073"/>
        <v>0</v>
      </c>
    </row>
    <row r="6421" spans="37:56" x14ac:dyDescent="0.25">
      <c r="AK6421">
        <v>0</v>
      </c>
      <c r="AL6421" t="e">
        <f t="shared" si="1066"/>
        <v>#N/A</v>
      </c>
      <c r="AM6421" t="e">
        <f t="shared" si="1067"/>
        <v>#N/A</v>
      </c>
      <c r="AN6421" t="e">
        <f t="shared" si="1068"/>
        <v>#N/A</v>
      </c>
      <c r="AO6421" s="261" t="e">
        <f t="shared" si="1069"/>
        <v>#N/A</v>
      </c>
      <c r="AP6421" s="261" t="e">
        <f t="shared" si="1070"/>
        <v>#N/A</v>
      </c>
      <c r="AQ6421" s="261" t="e">
        <f t="shared" si="1071"/>
        <v>#N/A</v>
      </c>
      <c r="BB6421">
        <f t="shared" si="1074"/>
        <v>0</v>
      </c>
      <c r="BC6421">
        <f t="shared" si="1072"/>
        <v>0</v>
      </c>
      <c r="BD6421" s="28">
        <f t="shared" si="1073"/>
        <v>0</v>
      </c>
    </row>
    <row r="6422" spans="37:56" x14ac:dyDescent="0.25">
      <c r="AK6422">
        <v>0</v>
      </c>
      <c r="AL6422" t="e">
        <f t="shared" si="1066"/>
        <v>#N/A</v>
      </c>
      <c r="AM6422" t="e">
        <f t="shared" si="1067"/>
        <v>#N/A</v>
      </c>
      <c r="AN6422" t="e">
        <f t="shared" si="1068"/>
        <v>#N/A</v>
      </c>
      <c r="AO6422" s="261" t="e">
        <f t="shared" si="1069"/>
        <v>#N/A</v>
      </c>
      <c r="AP6422" s="261" t="e">
        <f t="shared" si="1070"/>
        <v>#N/A</v>
      </c>
      <c r="AQ6422" s="261" t="e">
        <f t="shared" si="1071"/>
        <v>#N/A</v>
      </c>
      <c r="BB6422">
        <f t="shared" si="1074"/>
        <v>0</v>
      </c>
      <c r="BC6422">
        <f t="shared" si="1072"/>
        <v>0</v>
      </c>
      <c r="BD6422" s="28">
        <f t="shared" si="1073"/>
        <v>0</v>
      </c>
    </row>
    <row r="6423" spans="37:56" x14ac:dyDescent="0.25">
      <c r="AK6423">
        <v>0</v>
      </c>
      <c r="AL6423" t="e">
        <f t="shared" si="1066"/>
        <v>#N/A</v>
      </c>
      <c r="AM6423" t="e">
        <f t="shared" si="1067"/>
        <v>#N/A</v>
      </c>
      <c r="AN6423" t="e">
        <f t="shared" si="1068"/>
        <v>#N/A</v>
      </c>
      <c r="AO6423" s="261" t="e">
        <f t="shared" si="1069"/>
        <v>#N/A</v>
      </c>
      <c r="AP6423" s="261" t="e">
        <f t="shared" si="1070"/>
        <v>#N/A</v>
      </c>
      <c r="AQ6423" s="261" t="e">
        <f t="shared" si="1071"/>
        <v>#N/A</v>
      </c>
      <c r="BB6423">
        <f t="shared" si="1074"/>
        <v>0</v>
      </c>
      <c r="BC6423">
        <f t="shared" si="1072"/>
        <v>0</v>
      </c>
      <c r="BD6423" s="28">
        <f t="shared" si="1073"/>
        <v>0</v>
      </c>
    </row>
    <row r="6424" spans="37:56" x14ac:dyDescent="0.25">
      <c r="AK6424">
        <v>0</v>
      </c>
      <c r="AL6424" t="e">
        <f t="shared" si="1066"/>
        <v>#N/A</v>
      </c>
      <c r="AM6424" t="e">
        <f t="shared" si="1067"/>
        <v>#N/A</v>
      </c>
      <c r="AN6424" t="e">
        <f t="shared" si="1068"/>
        <v>#N/A</v>
      </c>
      <c r="AO6424" s="261" t="e">
        <f t="shared" si="1069"/>
        <v>#N/A</v>
      </c>
      <c r="AP6424" s="261" t="e">
        <f t="shared" si="1070"/>
        <v>#N/A</v>
      </c>
      <c r="AQ6424" s="261" t="e">
        <f t="shared" si="1071"/>
        <v>#N/A</v>
      </c>
      <c r="BB6424">
        <f t="shared" si="1074"/>
        <v>0</v>
      </c>
      <c r="BC6424">
        <f t="shared" si="1072"/>
        <v>0</v>
      </c>
      <c r="BD6424" s="28">
        <f t="shared" si="1073"/>
        <v>0</v>
      </c>
    </row>
    <row r="6425" spans="37:56" x14ac:dyDescent="0.25">
      <c r="AK6425">
        <v>0</v>
      </c>
      <c r="AL6425" t="e">
        <f t="shared" si="1066"/>
        <v>#N/A</v>
      </c>
      <c r="AM6425" t="e">
        <f t="shared" si="1067"/>
        <v>#N/A</v>
      </c>
      <c r="AN6425" t="e">
        <f t="shared" si="1068"/>
        <v>#N/A</v>
      </c>
      <c r="AO6425" s="261" t="e">
        <f t="shared" si="1069"/>
        <v>#N/A</v>
      </c>
      <c r="AP6425" s="261" t="e">
        <f t="shared" si="1070"/>
        <v>#N/A</v>
      </c>
      <c r="AQ6425" s="261" t="e">
        <f t="shared" si="1071"/>
        <v>#N/A</v>
      </c>
      <c r="BB6425">
        <f t="shared" si="1074"/>
        <v>0</v>
      </c>
      <c r="BC6425">
        <f t="shared" si="1072"/>
        <v>0</v>
      </c>
      <c r="BD6425" s="28">
        <f t="shared" si="1073"/>
        <v>0</v>
      </c>
    </row>
    <row r="6426" spans="37:56" x14ac:dyDescent="0.25">
      <c r="AK6426">
        <v>0</v>
      </c>
      <c r="AL6426" t="e">
        <f t="shared" si="1066"/>
        <v>#N/A</v>
      </c>
      <c r="AM6426" t="e">
        <f t="shared" si="1067"/>
        <v>#N/A</v>
      </c>
      <c r="AN6426" t="e">
        <f t="shared" si="1068"/>
        <v>#N/A</v>
      </c>
      <c r="AO6426" s="261" t="e">
        <f t="shared" si="1069"/>
        <v>#N/A</v>
      </c>
      <c r="AP6426" s="261" t="e">
        <f t="shared" si="1070"/>
        <v>#N/A</v>
      </c>
      <c r="AQ6426" s="261" t="e">
        <f t="shared" si="1071"/>
        <v>#N/A</v>
      </c>
      <c r="BB6426">
        <f t="shared" si="1074"/>
        <v>0</v>
      </c>
      <c r="BC6426">
        <f t="shared" si="1072"/>
        <v>0</v>
      </c>
      <c r="BD6426" s="28">
        <f t="shared" si="1073"/>
        <v>0</v>
      </c>
    </row>
    <row r="6427" spans="37:56" x14ac:dyDescent="0.25">
      <c r="AK6427">
        <v>0</v>
      </c>
      <c r="AL6427" t="e">
        <f t="shared" si="1066"/>
        <v>#N/A</v>
      </c>
      <c r="AM6427" t="e">
        <f t="shared" si="1067"/>
        <v>#N/A</v>
      </c>
      <c r="AN6427" t="e">
        <f t="shared" si="1068"/>
        <v>#N/A</v>
      </c>
      <c r="AO6427" s="261" t="e">
        <f t="shared" si="1069"/>
        <v>#N/A</v>
      </c>
      <c r="AP6427" s="261" t="e">
        <f t="shared" si="1070"/>
        <v>#N/A</v>
      </c>
      <c r="AQ6427" s="261" t="e">
        <f t="shared" si="1071"/>
        <v>#N/A</v>
      </c>
      <c r="BB6427">
        <f t="shared" si="1074"/>
        <v>0</v>
      </c>
      <c r="BC6427">
        <f t="shared" si="1072"/>
        <v>0</v>
      </c>
      <c r="BD6427" s="28">
        <f t="shared" si="1073"/>
        <v>0</v>
      </c>
    </row>
    <row r="6428" spans="37:56" x14ac:dyDescent="0.25">
      <c r="AK6428">
        <v>0</v>
      </c>
      <c r="AL6428" t="e">
        <f t="shared" si="1066"/>
        <v>#N/A</v>
      </c>
      <c r="AM6428" t="e">
        <f t="shared" si="1067"/>
        <v>#N/A</v>
      </c>
      <c r="AN6428" t="e">
        <f t="shared" si="1068"/>
        <v>#N/A</v>
      </c>
      <c r="AO6428" s="261" t="e">
        <f t="shared" si="1069"/>
        <v>#N/A</v>
      </c>
      <c r="AP6428" s="261" t="e">
        <f t="shared" si="1070"/>
        <v>#N/A</v>
      </c>
      <c r="AQ6428" s="261" t="e">
        <f t="shared" si="1071"/>
        <v>#N/A</v>
      </c>
      <c r="BB6428">
        <f t="shared" si="1074"/>
        <v>0</v>
      </c>
      <c r="BC6428">
        <f t="shared" si="1072"/>
        <v>0</v>
      </c>
      <c r="BD6428" s="28">
        <f t="shared" si="1073"/>
        <v>0</v>
      </c>
    </row>
    <row r="6429" spans="37:56" x14ac:dyDescent="0.25">
      <c r="AK6429">
        <v>0</v>
      </c>
      <c r="AL6429" t="e">
        <f t="shared" si="1066"/>
        <v>#N/A</v>
      </c>
      <c r="AM6429" t="e">
        <f t="shared" si="1067"/>
        <v>#N/A</v>
      </c>
      <c r="AN6429" t="e">
        <f t="shared" si="1068"/>
        <v>#N/A</v>
      </c>
      <c r="AO6429" s="261" t="e">
        <f t="shared" si="1069"/>
        <v>#N/A</v>
      </c>
      <c r="AP6429" s="261" t="e">
        <f t="shared" si="1070"/>
        <v>#N/A</v>
      </c>
      <c r="AQ6429" s="261" t="e">
        <f t="shared" si="1071"/>
        <v>#N/A</v>
      </c>
      <c r="BB6429">
        <f t="shared" si="1074"/>
        <v>0</v>
      </c>
      <c r="BC6429">
        <f t="shared" si="1072"/>
        <v>0</v>
      </c>
      <c r="BD6429" s="28">
        <f t="shared" si="1073"/>
        <v>0</v>
      </c>
    </row>
    <row r="6430" spans="37:56" x14ac:dyDescent="0.25">
      <c r="AK6430">
        <v>0</v>
      </c>
      <c r="AL6430" t="e">
        <f t="shared" si="1066"/>
        <v>#N/A</v>
      </c>
      <c r="AM6430" t="e">
        <f t="shared" si="1067"/>
        <v>#N/A</v>
      </c>
      <c r="AN6430" t="e">
        <f t="shared" si="1068"/>
        <v>#N/A</v>
      </c>
      <c r="AO6430" s="261" t="e">
        <f t="shared" si="1069"/>
        <v>#N/A</v>
      </c>
      <c r="AP6430" s="261" t="e">
        <f t="shared" si="1070"/>
        <v>#N/A</v>
      </c>
      <c r="AQ6430" s="261" t="e">
        <f t="shared" si="1071"/>
        <v>#N/A</v>
      </c>
      <c r="BB6430">
        <f t="shared" si="1074"/>
        <v>0</v>
      </c>
      <c r="BC6430">
        <f t="shared" si="1072"/>
        <v>0</v>
      </c>
      <c r="BD6430" s="28">
        <f t="shared" si="1073"/>
        <v>0</v>
      </c>
    </row>
    <row r="6431" spans="37:56" x14ac:dyDescent="0.25">
      <c r="AK6431">
        <v>0</v>
      </c>
      <c r="AL6431" t="e">
        <f t="shared" si="1066"/>
        <v>#N/A</v>
      </c>
      <c r="AM6431" t="e">
        <f t="shared" si="1067"/>
        <v>#N/A</v>
      </c>
      <c r="AN6431" t="e">
        <f t="shared" si="1068"/>
        <v>#N/A</v>
      </c>
      <c r="AO6431" s="261" t="e">
        <f t="shared" si="1069"/>
        <v>#N/A</v>
      </c>
      <c r="AP6431" s="261" t="e">
        <f t="shared" si="1070"/>
        <v>#N/A</v>
      </c>
      <c r="AQ6431" s="261" t="e">
        <f t="shared" si="1071"/>
        <v>#N/A</v>
      </c>
      <c r="BB6431">
        <f t="shared" si="1074"/>
        <v>0</v>
      </c>
      <c r="BC6431">
        <f t="shared" si="1072"/>
        <v>0</v>
      </c>
      <c r="BD6431" s="28">
        <f t="shared" si="1073"/>
        <v>0</v>
      </c>
    </row>
    <row r="6432" spans="37:56" x14ac:dyDescent="0.25">
      <c r="AK6432">
        <v>0</v>
      </c>
      <c r="AL6432" t="e">
        <f t="shared" si="1066"/>
        <v>#N/A</v>
      </c>
      <c r="AM6432" t="e">
        <f t="shared" si="1067"/>
        <v>#N/A</v>
      </c>
      <c r="AN6432" t="e">
        <f t="shared" si="1068"/>
        <v>#N/A</v>
      </c>
      <c r="AO6432" s="261" t="e">
        <f t="shared" si="1069"/>
        <v>#N/A</v>
      </c>
      <c r="AP6432" s="261" t="e">
        <f t="shared" si="1070"/>
        <v>#N/A</v>
      </c>
      <c r="AQ6432" s="261" t="e">
        <f t="shared" si="1071"/>
        <v>#N/A</v>
      </c>
      <c r="BB6432">
        <f t="shared" si="1074"/>
        <v>0</v>
      </c>
      <c r="BC6432">
        <f t="shared" si="1072"/>
        <v>0</v>
      </c>
      <c r="BD6432" s="28">
        <f t="shared" si="1073"/>
        <v>0</v>
      </c>
    </row>
    <row r="6433" spans="37:56" x14ac:dyDescent="0.25">
      <c r="AK6433">
        <v>0</v>
      </c>
      <c r="AL6433" t="e">
        <f t="shared" si="1066"/>
        <v>#N/A</v>
      </c>
      <c r="AM6433" t="e">
        <f t="shared" si="1067"/>
        <v>#N/A</v>
      </c>
      <c r="AN6433" t="e">
        <f t="shared" si="1068"/>
        <v>#N/A</v>
      </c>
      <c r="AO6433" s="261" t="e">
        <f t="shared" si="1069"/>
        <v>#N/A</v>
      </c>
      <c r="AP6433" s="261" t="e">
        <f t="shared" si="1070"/>
        <v>#N/A</v>
      </c>
      <c r="AQ6433" s="261" t="e">
        <f t="shared" si="1071"/>
        <v>#N/A</v>
      </c>
      <c r="BB6433">
        <f t="shared" si="1074"/>
        <v>0</v>
      </c>
      <c r="BC6433">
        <f t="shared" si="1072"/>
        <v>0</v>
      </c>
      <c r="BD6433" s="28">
        <f t="shared" si="1073"/>
        <v>0</v>
      </c>
    </row>
    <row r="6434" spans="37:56" x14ac:dyDescent="0.25">
      <c r="AK6434">
        <v>0</v>
      </c>
      <c r="AL6434" t="e">
        <f t="shared" si="1066"/>
        <v>#N/A</v>
      </c>
      <c r="AM6434" t="e">
        <f t="shared" si="1067"/>
        <v>#N/A</v>
      </c>
      <c r="AN6434" t="e">
        <f t="shared" si="1068"/>
        <v>#N/A</v>
      </c>
      <c r="AO6434" s="261" t="e">
        <f t="shared" si="1069"/>
        <v>#N/A</v>
      </c>
      <c r="AP6434" s="261" t="e">
        <f t="shared" si="1070"/>
        <v>#N/A</v>
      </c>
      <c r="AQ6434" s="261" t="e">
        <f t="shared" si="1071"/>
        <v>#N/A</v>
      </c>
      <c r="BB6434">
        <f t="shared" si="1074"/>
        <v>0</v>
      </c>
      <c r="BC6434">
        <f t="shared" si="1072"/>
        <v>0</v>
      </c>
      <c r="BD6434" s="28">
        <f t="shared" si="1073"/>
        <v>0</v>
      </c>
    </row>
    <row r="6435" spans="37:56" x14ac:dyDescent="0.25">
      <c r="AK6435">
        <v>0</v>
      </c>
      <c r="AL6435" t="e">
        <f t="shared" si="1066"/>
        <v>#N/A</v>
      </c>
      <c r="AM6435" t="e">
        <f t="shared" si="1067"/>
        <v>#N/A</v>
      </c>
      <c r="AN6435" t="e">
        <f t="shared" si="1068"/>
        <v>#N/A</v>
      </c>
      <c r="AO6435" s="261" t="e">
        <f t="shared" si="1069"/>
        <v>#N/A</v>
      </c>
      <c r="AP6435" s="261" t="e">
        <f t="shared" si="1070"/>
        <v>#N/A</v>
      </c>
      <c r="AQ6435" s="261" t="e">
        <f t="shared" si="1071"/>
        <v>#N/A</v>
      </c>
      <c r="BB6435">
        <f t="shared" si="1074"/>
        <v>0</v>
      </c>
      <c r="BC6435">
        <f t="shared" si="1072"/>
        <v>0</v>
      </c>
      <c r="BD6435" s="28">
        <f t="shared" si="1073"/>
        <v>0</v>
      </c>
    </row>
    <row r="6436" spans="37:56" x14ac:dyDescent="0.25">
      <c r="AK6436">
        <v>0</v>
      </c>
      <c r="AL6436" t="e">
        <f t="shared" si="1066"/>
        <v>#N/A</v>
      </c>
      <c r="AM6436" t="e">
        <f t="shared" si="1067"/>
        <v>#N/A</v>
      </c>
      <c r="AN6436" t="e">
        <f t="shared" si="1068"/>
        <v>#N/A</v>
      </c>
      <c r="AO6436" s="261" t="e">
        <f t="shared" si="1069"/>
        <v>#N/A</v>
      </c>
      <c r="AP6436" s="261" t="e">
        <f t="shared" si="1070"/>
        <v>#N/A</v>
      </c>
      <c r="AQ6436" s="261" t="e">
        <f t="shared" si="1071"/>
        <v>#N/A</v>
      </c>
      <c r="BB6436">
        <f t="shared" si="1074"/>
        <v>0</v>
      </c>
      <c r="BC6436">
        <f t="shared" si="1072"/>
        <v>0</v>
      </c>
      <c r="BD6436" s="28">
        <f t="shared" si="1073"/>
        <v>0</v>
      </c>
    </row>
    <row r="6437" spans="37:56" x14ac:dyDescent="0.25">
      <c r="AK6437">
        <v>0</v>
      </c>
      <c r="AL6437" t="e">
        <f t="shared" si="1066"/>
        <v>#N/A</v>
      </c>
      <c r="AM6437" t="e">
        <f t="shared" si="1067"/>
        <v>#N/A</v>
      </c>
      <c r="AN6437" t="e">
        <f t="shared" si="1068"/>
        <v>#N/A</v>
      </c>
      <c r="AO6437" s="261" t="e">
        <f t="shared" si="1069"/>
        <v>#N/A</v>
      </c>
      <c r="AP6437" s="261" t="e">
        <f t="shared" si="1070"/>
        <v>#N/A</v>
      </c>
      <c r="AQ6437" s="261" t="e">
        <f t="shared" si="1071"/>
        <v>#N/A</v>
      </c>
      <c r="BB6437">
        <f t="shared" si="1074"/>
        <v>0</v>
      </c>
      <c r="BC6437">
        <f t="shared" si="1072"/>
        <v>0</v>
      </c>
      <c r="BD6437" s="28">
        <f t="shared" si="1073"/>
        <v>0</v>
      </c>
    </row>
    <row r="6438" spans="37:56" x14ac:dyDescent="0.25">
      <c r="AK6438">
        <v>0</v>
      </c>
      <c r="AL6438" t="e">
        <f t="shared" si="1066"/>
        <v>#N/A</v>
      </c>
      <c r="AM6438" t="e">
        <f t="shared" si="1067"/>
        <v>#N/A</v>
      </c>
      <c r="AN6438" t="e">
        <f t="shared" si="1068"/>
        <v>#N/A</v>
      </c>
      <c r="AO6438" s="261" t="e">
        <f t="shared" si="1069"/>
        <v>#N/A</v>
      </c>
      <c r="AP6438" s="261" t="e">
        <f t="shared" si="1070"/>
        <v>#N/A</v>
      </c>
      <c r="AQ6438" s="261" t="e">
        <f t="shared" si="1071"/>
        <v>#N/A</v>
      </c>
      <c r="BB6438">
        <f t="shared" si="1074"/>
        <v>0</v>
      </c>
      <c r="BC6438">
        <f t="shared" si="1072"/>
        <v>0</v>
      </c>
      <c r="BD6438" s="28">
        <f t="shared" si="1073"/>
        <v>0</v>
      </c>
    </row>
    <row r="6439" spans="37:56" x14ac:dyDescent="0.25">
      <c r="AK6439">
        <v>0</v>
      </c>
      <c r="AL6439" t="e">
        <f t="shared" si="1066"/>
        <v>#N/A</v>
      </c>
      <c r="AM6439" t="e">
        <f t="shared" si="1067"/>
        <v>#N/A</v>
      </c>
      <c r="AN6439" t="e">
        <f t="shared" si="1068"/>
        <v>#N/A</v>
      </c>
      <c r="AO6439" s="261" t="e">
        <f t="shared" si="1069"/>
        <v>#N/A</v>
      </c>
      <c r="AP6439" s="261" t="e">
        <f t="shared" si="1070"/>
        <v>#N/A</v>
      </c>
      <c r="AQ6439" s="261" t="e">
        <f t="shared" si="1071"/>
        <v>#N/A</v>
      </c>
      <c r="BB6439">
        <f t="shared" si="1074"/>
        <v>0</v>
      </c>
      <c r="BC6439">
        <f t="shared" si="1072"/>
        <v>0</v>
      </c>
      <c r="BD6439" s="28">
        <f t="shared" si="1073"/>
        <v>0</v>
      </c>
    </row>
    <row r="6440" spans="37:56" x14ac:dyDescent="0.25">
      <c r="AK6440">
        <v>0</v>
      </c>
      <c r="AL6440" t="e">
        <f t="shared" si="1066"/>
        <v>#N/A</v>
      </c>
      <c r="AM6440" t="e">
        <f t="shared" si="1067"/>
        <v>#N/A</v>
      </c>
      <c r="AN6440" t="e">
        <f t="shared" si="1068"/>
        <v>#N/A</v>
      </c>
      <c r="AO6440" s="261" t="e">
        <f t="shared" si="1069"/>
        <v>#N/A</v>
      </c>
      <c r="AP6440" s="261" t="e">
        <f t="shared" si="1070"/>
        <v>#N/A</v>
      </c>
      <c r="AQ6440" s="261" t="e">
        <f t="shared" si="1071"/>
        <v>#N/A</v>
      </c>
      <c r="BB6440">
        <f t="shared" si="1074"/>
        <v>0</v>
      </c>
      <c r="BC6440">
        <f t="shared" si="1072"/>
        <v>0</v>
      </c>
      <c r="BD6440" s="28">
        <f t="shared" si="1073"/>
        <v>0</v>
      </c>
    </row>
    <row r="6441" spans="37:56" x14ac:dyDescent="0.25">
      <c r="AK6441">
        <v>0</v>
      </c>
      <c r="AL6441" t="e">
        <f t="shared" si="1066"/>
        <v>#N/A</v>
      </c>
      <c r="AM6441" t="e">
        <f t="shared" si="1067"/>
        <v>#N/A</v>
      </c>
      <c r="AN6441" t="e">
        <f t="shared" si="1068"/>
        <v>#N/A</v>
      </c>
      <c r="AO6441" s="261" t="e">
        <f t="shared" si="1069"/>
        <v>#N/A</v>
      </c>
      <c r="AP6441" s="261" t="e">
        <f t="shared" si="1070"/>
        <v>#N/A</v>
      </c>
      <c r="AQ6441" s="261" t="e">
        <f t="shared" si="1071"/>
        <v>#N/A</v>
      </c>
      <c r="BB6441">
        <f t="shared" si="1074"/>
        <v>0</v>
      </c>
      <c r="BC6441">
        <f t="shared" si="1072"/>
        <v>0</v>
      </c>
      <c r="BD6441" s="28">
        <f t="shared" si="1073"/>
        <v>0</v>
      </c>
    </row>
    <row r="6442" spans="37:56" x14ac:dyDescent="0.25">
      <c r="AK6442">
        <v>0</v>
      </c>
      <c r="AL6442" t="e">
        <f t="shared" si="1066"/>
        <v>#N/A</v>
      </c>
      <c r="AM6442" t="e">
        <f t="shared" si="1067"/>
        <v>#N/A</v>
      </c>
      <c r="AN6442" t="e">
        <f t="shared" si="1068"/>
        <v>#N/A</v>
      </c>
      <c r="AO6442" s="261" t="e">
        <f t="shared" si="1069"/>
        <v>#N/A</v>
      </c>
      <c r="AP6442" s="261" t="e">
        <f t="shared" si="1070"/>
        <v>#N/A</v>
      </c>
      <c r="AQ6442" s="261" t="e">
        <f t="shared" si="1071"/>
        <v>#N/A</v>
      </c>
      <c r="BB6442">
        <f t="shared" si="1074"/>
        <v>0</v>
      </c>
      <c r="BC6442">
        <f t="shared" si="1072"/>
        <v>0</v>
      </c>
      <c r="BD6442" s="28">
        <f t="shared" si="1073"/>
        <v>0</v>
      </c>
    </row>
    <row r="6443" spans="37:56" x14ac:dyDescent="0.25">
      <c r="AK6443">
        <v>0</v>
      </c>
      <c r="AL6443" t="e">
        <f t="shared" si="1066"/>
        <v>#N/A</v>
      </c>
      <c r="AM6443" t="e">
        <f t="shared" si="1067"/>
        <v>#N/A</v>
      </c>
      <c r="AN6443" t="e">
        <f t="shared" si="1068"/>
        <v>#N/A</v>
      </c>
      <c r="AO6443" s="261" t="e">
        <f t="shared" si="1069"/>
        <v>#N/A</v>
      </c>
      <c r="AP6443" s="261" t="e">
        <f t="shared" si="1070"/>
        <v>#N/A</v>
      </c>
      <c r="AQ6443" s="261" t="e">
        <f t="shared" si="1071"/>
        <v>#N/A</v>
      </c>
      <c r="BB6443">
        <f t="shared" si="1074"/>
        <v>0</v>
      </c>
      <c r="BC6443">
        <f t="shared" si="1072"/>
        <v>0</v>
      </c>
      <c r="BD6443" s="28">
        <f t="shared" si="1073"/>
        <v>0</v>
      </c>
    </row>
    <row r="6444" spans="37:56" x14ac:dyDescent="0.25">
      <c r="AK6444">
        <v>0</v>
      </c>
      <c r="AL6444" t="e">
        <f t="shared" si="1066"/>
        <v>#N/A</v>
      </c>
      <c r="AM6444" t="e">
        <f t="shared" si="1067"/>
        <v>#N/A</v>
      </c>
      <c r="AN6444" t="e">
        <f t="shared" si="1068"/>
        <v>#N/A</v>
      </c>
      <c r="AO6444" s="261" t="e">
        <f t="shared" si="1069"/>
        <v>#N/A</v>
      </c>
      <c r="AP6444" s="261" t="e">
        <f t="shared" si="1070"/>
        <v>#N/A</v>
      </c>
      <c r="AQ6444" s="261" t="e">
        <f t="shared" si="1071"/>
        <v>#N/A</v>
      </c>
      <c r="BB6444">
        <f t="shared" si="1074"/>
        <v>0</v>
      </c>
      <c r="BC6444">
        <f t="shared" si="1072"/>
        <v>0</v>
      </c>
      <c r="BD6444" s="28">
        <f t="shared" si="1073"/>
        <v>0</v>
      </c>
    </row>
    <row r="6445" spans="37:56" x14ac:dyDescent="0.25">
      <c r="AK6445">
        <v>0</v>
      </c>
      <c r="AL6445" t="e">
        <f t="shared" si="1066"/>
        <v>#N/A</v>
      </c>
      <c r="AM6445" t="e">
        <f t="shared" si="1067"/>
        <v>#N/A</v>
      </c>
      <c r="AN6445" t="e">
        <f t="shared" si="1068"/>
        <v>#N/A</v>
      </c>
      <c r="AO6445" s="261" t="e">
        <f t="shared" si="1069"/>
        <v>#N/A</v>
      </c>
      <c r="AP6445" s="261" t="e">
        <f t="shared" si="1070"/>
        <v>#N/A</v>
      </c>
      <c r="AQ6445" s="261" t="e">
        <f t="shared" si="1071"/>
        <v>#N/A</v>
      </c>
      <c r="BB6445">
        <f t="shared" si="1074"/>
        <v>0</v>
      </c>
      <c r="BC6445">
        <f t="shared" si="1072"/>
        <v>0</v>
      </c>
      <c r="BD6445" s="28">
        <f t="shared" si="1073"/>
        <v>0</v>
      </c>
    </row>
    <row r="6446" spans="37:56" x14ac:dyDescent="0.25">
      <c r="AK6446">
        <v>0</v>
      </c>
      <c r="AL6446" t="e">
        <f t="shared" si="1066"/>
        <v>#N/A</v>
      </c>
      <c r="AM6446" t="e">
        <f t="shared" si="1067"/>
        <v>#N/A</v>
      </c>
      <c r="AN6446" t="e">
        <f t="shared" si="1068"/>
        <v>#N/A</v>
      </c>
      <c r="AO6446" s="261" t="e">
        <f t="shared" si="1069"/>
        <v>#N/A</v>
      </c>
      <c r="AP6446" s="261" t="e">
        <f t="shared" si="1070"/>
        <v>#N/A</v>
      </c>
      <c r="AQ6446" s="261" t="e">
        <f t="shared" si="1071"/>
        <v>#N/A</v>
      </c>
      <c r="BB6446">
        <f t="shared" si="1074"/>
        <v>0</v>
      </c>
      <c r="BC6446">
        <f t="shared" si="1072"/>
        <v>0</v>
      </c>
      <c r="BD6446" s="28">
        <f t="shared" si="1073"/>
        <v>0</v>
      </c>
    </row>
    <row r="6447" spans="37:56" x14ac:dyDescent="0.25">
      <c r="AK6447">
        <v>0</v>
      </c>
      <c r="AL6447" t="e">
        <f t="shared" si="1066"/>
        <v>#N/A</v>
      </c>
      <c r="AM6447" t="e">
        <f t="shared" si="1067"/>
        <v>#N/A</v>
      </c>
      <c r="AN6447" t="e">
        <f t="shared" si="1068"/>
        <v>#N/A</v>
      </c>
      <c r="AO6447" s="261" t="e">
        <f t="shared" si="1069"/>
        <v>#N/A</v>
      </c>
      <c r="AP6447" s="261" t="e">
        <f t="shared" si="1070"/>
        <v>#N/A</v>
      </c>
      <c r="AQ6447" s="261" t="e">
        <f t="shared" si="1071"/>
        <v>#N/A</v>
      </c>
      <c r="BB6447">
        <f t="shared" si="1074"/>
        <v>0</v>
      </c>
      <c r="BC6447">
        <f t="shared" si="1072"/>
        <v>0</v>
      </c>
      <c r="BD6447" s="28">
        <f t="shared" si="1073"/>
        <v>0</v>
      </c>
    </row>
    <row r="6448" spans="37:56" x14ac:dyDescent="0.25">
      <c r="AK6448">
        <v>0</v>
      </c>
      <c r="AL6448" t="e">
        <f t="shared" si="1066"/>
        <v>#N/A</v>
      </c>
      <c r="AM6448" t="e">
        <f t="shared" si="1067"/>
        <v>#N/A</v>
      </c>
      <c r="AN6448" t="e">
        <f t="shared" si="1068"/>
        <v>#N/A</v>
      </c>
      <c r="AO6448" s="261" t="e">
        <f t="shared" si="1069"/>
        <v>#N/A</v>
      </c>
      <c r="AP6448" s="261" t="e">
        <f t="shared" si="1070"/>
        <v>#N/A</v>
      </c>
      <c r="AQ6448" s="261" t="e">
        <f t="shared" si="1071"/>
        <v>#N/A</v>
      </c>
      <c r="BB6448">
        <f t="shared" si="1074"/>
        <v>0</v>
      </c>
      <c r="BC6448">
        <f t="shared" si="1072"/>
        <v>0</v>
      </c>
      <c r="BD6448" s="28">
        <f t="shared" si="1073"/>
        <v>0</v>
      </c>
    </row>
    <row r="6449" spans="37:56" x14ac:dyDescent="0.25">
      <c r="AK6449">
        <v>0</v>
      </c>
      <c r="AL6449" t="e">
        <f t="shared" si="1066"/>
        <v>#N/A</v>
      </c>
      <c r="AM6449" t="e">
        <f t="shared" si="1067"/>
        <v>#N/A</v>
      </c>
      <c r="AN6449" t="e">
        <f t="shared" si="1068"/>
        <v>#N/A</v>
      </c>
      <c r="AO6449" s="261" t="e">
        <f t="shared" si="1069"/>
        <v>#N/A</v>
      </c>
      <c r="AP6449" s="261" t="e">
        <f t="shared" si="1070"/>
        <v>#N/A</v>
      </c>
      <c r="AQ6449" s="261" t="e">
        <f t="shared" si="1071"/>
        <v>#N/A</v>
      </c>
      <c r="BB6449">
        <f t="shared" si="1074"/>
        <v>0</v>
      </c>
      <c r="BC6449">
        <f t="shared" si="1072"/>
        <v>0</v>
      </c>
      <c r="BD6449" s="28">
        <f t="shared" si="1073"/>
        <v>0</v>
      </c>
    </row>
    <row r="6450" spans="37:56" x14ac:dyDescent="0.25">
      <c r="AK6450">
        <v>0</v>
      </c>
      <c r="AL6450" t="e">
        <f t="shared" si="1066"/>
        <v>#N/A</v>
      </c>
      <c r="AM6450" t="e">
        <f t="shared" si="1067"/>
        <v>#N/A</v>
      </c>
      <c r="AN6450" t="e">
        <f t="shared" si="1068"/>
        <v>#N/A</v>
      </c>
      <c r="AO6450" s="261" t="e">
        <f t="shared" si="1069"/>
        <v>#N/A</v>
      </c>
      <c r="AP6450" s="261" t="e">
        <f t="shared" si="1070"/>
        <v>#N/A</v>
      </c>
      <c r="AQ6450" s="261" t="e">
        <f t="shared" si="1071"/>
        <v>#N/A</v>
      </c>
      <c r="BB6450">
        <f t="shared" si="1074"/>
        <v>0</v>
      </c>
      <c r="BC6450">
        <f t="shared" si="1072"/>
        <v>0</v>
      </c>
      <c r="BD6450" s="28">
        <f t="shared" si="1073"/>
        <v>0</v>
      </c>
    </row>
    <row r="6451" spans="37:56" x14ac:dyDescent="0.25">
      <c r="AK6451">
        <v>0</v>
      </c>
      <c r="AL6451" t="e">
        <f t="shared" si="1066"/>
        <v>#N/A</v>
      </c>
      <c r="AM6451" t="e">
        <f t="shared" si="1067"/>
        <v>#N/A</v>
      </c>
      <c r="AN6451" t="e">
        <f t="shared" si="1068"/>
        <v>#N/A</v>
      </c>
      <c r="AO6451" s="261" t="e">
        <f t="shared" si="1069"/>
        <v>#N/A</v>
      </c>
      <c r="AP6451" s="261" t="e">
        <f t="shared" si="1070"/>
        <v>#N/A</v>
      </c>
      <c r="AQ6451" s="261" t="e">
        <f t="shared" si="1071"/>
        <v>#N/A</v>
      </c>
      <c r="BB6451">
        <f t="shared" si="1074"/>
        <v>0</v>
      </c>
      <c r="BC6451">
        <f t="shared" si="1072"/>
        <v>0</v>
      </c>
      <c r="BD6451" s="28">
        <f t="shared" si="1073"/>
        <v>0</v>
      </c>
    </row>
    <row r="6452" spans="37:56" x14ac:dyDescent="0.25">
      <c r="AK6452">
        <v>0</v>
      </c>
      <c r="AL6452" t="e">
        <f t="shared" si="1066"/>
        <v>#N/A</v>
      </c>
      <c r="AM6452" t="e">
        <f t="shared" si="1067"/>
        <v>#N/A</v>
      </c>
      <c r="AN6452" t="e">
        <f t="shared" si="1068"/>
        <v>#N/A</v>
      </c>
      <c r="AO6452" s="261" t="e">
        <f t="shared" si="1069"/>
        <v>#N/A</v>
      </c>
      <c r="AP6452" s="261" t="e">
        <f t="shared" si="1070"/>
        <v>#N/A</v>
      </c>
      <c r="AQ6452" s="261" t="e">
        <f t="shared" si="1071"/>
        <v>#N/A</v>
      </c>
      <c r="BB6452">
        <f t="shared" si="1074"/>
        <v>0</v>
      </c>
      <c r="BC6452">
        <f t="shared" si="1072"/>
        <v>0</v>
      </c>
      <c r="BD6452" s="28">
        <f t="shared" si="1073"/>
        <v>0</v>
      </c>
    </row>
    <row r="6453" spans="37:56" x14ac:dyDescent="0.25">
      <c r="AK6453">
        <v>0</v>
      </c>
      <c r="AL6453" t="e">
        <f t="shared" si="1066"/>
        <v>#N/A</v>
      </c>
      <c r="AM6453" t="e">
        <f t="shared" si="1067"/>
        <v>#N/A</v>
      </c>
      <c r="AN6453" t="e">
        <f t="shared" si="1068"/>
        <v>#N/A</v>
      </c>
      <c r="AO6453" s="261" t="e">
        <f t="shared" si="1069"/>
        <v>#N/A</v>
      </c>
      <c r="AP6453" s="261" t="e">
        <f t="shared" si="1070"/>
        <v>#N/A</v>
      </c>
      <c r="AQ6453" s="261" t="e">
        <f t="shared" si="1071"/>
        <v>#N/A</v>
      </c>
      <c r="BB6453">
        <f t="shared" si="1074"/>
        <v>0</v>
      </c>
      <c r="BC6453">
        <f t="shared" si="1072"/>
        <v>0</v>
      </c>
      <c r="BD6453" s="28">
        <f t="shared" si="1073"/>
        <v>0</v>
      </c>
    </row>
    <row r="6454" spans="37:56" x14ac:dyDescent="0.25">
      <c r="AK6454">
        <v>0</v>
      </c>
      <c r="AL6454" t="e">
        <f t="shared" si="1066"/>
        <v>#N/A</v>
      </c>
      <c r="AM6454" t="e">
        <f t="shared" si="1067"/>
        <v>#N/A</v>
      </c>
      <c r="AN6454" t="e">
        <f t="shared" si="1068"/>
        <v>#N/A</v>
      </c>
      <c r="AO6454" s="261" t="e">
        <f t="shared" si="1069"/>
        <v>#N/A</v>
      </c>
      <c r="AP6454" s="261" t="e">
        <f t="shared" si="1070"/>
        <v>#N/A</v>
      </c>
      <c r="AQ6454" s="261" t="e">
        <f t="shared" si="1071"/>
        <v>#N/A</v>
      </c>
      <c r="BB6454">
        <f t="shared" si="1074"/>
        <v>0</v>
      </c>
      <c r="BC6454">
        <f t="shared" si="1072"/>
        <v>0</v>
      </c>
      <c r="BD6454" s="28">
        <f t="shared" si="1073"/>
        <v>0</v>
      </c>
    </row>
    <row r="6455" spans="37:56" x14ac:dyDescent="0.25">
      <c r="AK6455">
        <v>0</v>
      </c>
      <c r="AL6455" t="e">
        <f t="shared" si="1066"/>
        <v>#N/A</v>
      </c>
      <c r="AM6455" t="e">
        <f t="shared" si="1067"/>
        <v>#N/A</v>
      </c>
      <c r="AN6455" t="e">
        <f t="shared" si="1068"/>
        <v>#N/A</v>
      </c>
      <c r="AO6455" s="261" t="e">
        <f t="shared" si="1069"/>
        <v>#N/A</v>
      </c>
      <c r="AP6455" s="261" t="e">
        <f t="shared" si="1070"/>
        <v>#N/A</v>
      </c>
      <c r="AQ6455" s="261" t="e">
        <f t="shared" si="1071"/>
        <v>#N/A</v>
      </c>
      <c r="BB6455">
        <f t="shared" si="1074"/>
        <v>0</v>
      </c>
      <c r="BC6455">
        <f t="shared" si="1072"/>
        <v>0</v>
      </c>
      <c r="BD6455" s="28">
        <f t="shared" si="1073"/>
        <v>0</v>
      </c>
    </row>
    <row r="6456" spans="37:56" x14ac:dyDescent="0.25">
      <c r="AK6456">
        <v>0</v>
      </c>
      <c r="AL6456" t="e">
        <f t="shared" si="1066"/>
        <v>#N/A</v>
      </c>
      <c r="AM6456" t="e">
        <f t="shared" si="1067"/>
        <v>#N/A</v>
      </c>
      <c r="AN6456" t="e">
        <f t="shared" si="1068"/>
        <v>#N/A</v>
      </c>
      <c r="AO6456" s="261" t="e">
        <f t="shared" si="1069"/>
        <v>#N/A</v>
      </c>
      <c r="AP6456" s="261" t="e">
        <f t="shared" si="1070"/>
        <v>#N/A</v>
      </c>
      <c r="AQ6456" s="261" t="e">
        <f t="shared" si="1071"/>
        <v>#N/A</v>
      </c>
      <c r="BB6456">
        <f t="shared" si="1074"/>
        <v>0</v>
      </c>
      <c r="BC6456">
        <f t="shared" si="1072"/>
        <v>0</v>
      </c>
      <c r="BD6456" s="28">
        <f t="shared" si="1073"/>
        <v>0</v>
      </c>
    </row>
    <row r="6457" spans="37:56" x14ac:dyDescent="0.25">
      <c r="AK6457">
        <v>0</v>
      </c>
      <c r="AL6457" t="e">
        <f t="shared" si="1066"/>
        <v>#N/A</v>
      </c>
      <c r="AM6457" t="e">
        <f t="shared" si="1067"/>
        <v>#N/A</v>
      </c>
      <c r="AN6457" t="e">
        <f t="shared" si="1068"/>
        <v>#N/A</v>
      </c>
      <c r="AO6457" s="261" t="e">
        <f t="shared" si="1069"/>
        <v>#N/A</v>
      </c>
      <c r="AP6457" s="261" t="e">
        <f t="shared" si="1070"/>
        <v>#N/A</v>
      </c>
      <c r="AQ6457" s="261" t="e">
        <f t="shared" si="1071"/>
        <v>#N/A</v>
      </c>
      <c r="BB6457">
        <f t="shared" si="1074"/>
        <v>0</v>
      </c>
      <c r="BC6457">
        <f t="shared" si="1072"/>
        <v>0</v>
      </c>
      <c r="BD6457" s="28">
        <f t="shared" si="1073"/>
        <v>0</v>
      </c>
    </row>
    <row r="6458" spans="37:56" x14ac:dyDescent="0.25">
      <c r="AK6458">
        <v>0</v>
      </c>
      <c r="AL6458" t="e">
        <f t="shared" si="1066"/>
        <v>#N/A</v>
      </c>
      <c r="AM6458" t="e">
        <f t="shared" si="1067"/>
        <v>#N/A</v>
      </c>
      <c r="AN6458" t="e">
        <f t="shared" si="1068"/>
        <v>#N/A</v>
      </c>
      <c r="AO6458" s="261" t="e">
        <f t="shared" si="1069"/>
        <v>#N/A</v>
      </c>
      <c r="AP6458" s="261" t="e">
        <f t="shared" si="1070"/>
        <v>#N/A</v>
      </c>
      <c r="AQ6458" s="261" t="e">
        <f t="shared" si="1071"/>
        <v>#N/A</v>
      </c>
      <c r="BB6458">
        <f t="shared" si="1074"/>
        <v>0</v>
      </c>
      <c r="BC6458">
        <f t="shared" si="1072"/>
        <v>0</v>
      </c>
      <c r="BD6458" s="28">
        <f t="shared" si="1073"/>
        <v>0</v>
      </c>
    </row>
    <row r="6459" spans="37:56" x14ac:dyDescent="0.25">
      <c r="AK6459">
        <v>0</v>
      </c>
      <c r="AL6459" t="e">
        <f t="shared" si="1066"/>
        <v>#N/A</v>
      </c>
      <c r="AM6459" t="e">
        <f t="shared" si="1067"/>
        <v>#N/A</v>
      </c>
      <c r="AN6459" t="e">
        <f t="shared" si="1068"/>
        <v>#N/A</v>
      </c>
      <c r="AO6459" s="261" t="e">
        <f t="shared" si="1069"/>
        <v>#N/A</v>
      </c>
      <c r="AP6459" s="261" t="e">
        <f t="shared" si="1070"/>
        <v>#N/A</v>
      </c>
      <c r="AQ6459" s="261" t="e">
        <f t="shared" si="1071"/>
        <v>#N/A</v>
      </c>
      <c r="BB6459">
        <f t="shared" si="1074"/>
        <v>0</v>
      </c>
      <c r="BC6459">
        <f t="shared" si="1072"/>
        <v>0</v>
      </c>
      <c r="BD6459" s="28">
        <f t="shared" si="1073"/>
        <v>0</v>
      </c>
    </row>
    <row r="6460" spans="37:56" x14ac:dyDescent="0.25">
      <c r="AK6460">
        <v>0</v>
      </c>
      <c r="AL6460" t="e">
        <f t="shared" si="1066"/>
        <v>#N/A</v>
      </c>
      <c r="AM6460" t="e">
        <f t="shared" si="1067"/>
        <v>#N/A</v>
      </c>
      <c r="AN6460" t="e">
        <f t="shared" si="1068"/>
        <v>#N/A</v>
      </c>
      <c r="AO6460" s="261" t="e">
        <f t="shared" si="1069"/>
        <v>#N/A</v>
      </c>
      <c r="AP6460" s="261" t="e">
        <f t="shared" si="1070"/>
        <v>#N/A</v>
      </c>
      <c r="AQ6460" s="261" t="e">
        <f t="shared" si="1071"/>
        <v>#N/A</v>
      </c>
      <c r="BB6460">
        <f t="shared" si="1074"/>
        <v>0</v>
      </c>
      <c r="BC6460">
        <f t="shared" si="1072"/>
        <v>0</v>
      </c>
      <c r="BD6460" s="28">
        <f t="shared" si="1073"/>
        <v>0</v>
      </c>
    </row>
    <row r="6461" spans="37:56" x14ac:dyDescent="0.25">
      <c r="AK6461">
        <v>0</v>
      </c>
      <c r="AL6461" t="e">
        <f t="shared" si="1066"/>
        <v>#N/A</v>
      </c>
      <c r="AM6461" t="e">
        <f t="shared" si="1067"/>
        <v>#N/A</v>
      </c>
      <c r="AN6461" t="e">
        <f t="shared" si="1068"/>
        <v>#N/A</v>
      </c>
      <c r="AO6461" s="261" t="e">
        <f t="shared" si="1069"/>
        <v>#N/A</v>
      </c>
      <c r="AP6461" s="261" t="e">
        <f t="shared" si="1070"/>
        <v>#N/A</v>
      </c>
      <c r="AQ6461" s="261" t="e">
        <f t="shared" si="1071"/>
        <v>#N/A</v>
      </c>
      <c r="BB6461">
        <f t="shared" si="1074"/>
        <v>0</v>
      </c>
      <c r="BC6461">
        <f t="shared" si="1072"/>
        <v>0</v>
      </c>
      <c r="BD6461" s="28">
        <f t="shared" si="1073"/>
        <v>0</v>
      </c>
    </row>
    <row r="6462" spans="37:56" x14ac:dyDescent="0.25">
      <c r="AK6462">
        <v>0</v>
      </c>
      <c r="AL6462" t="e">
        <f t="shared" si="1066"/>
        <v>#N/A</v>
      </c>
      <c r="AM6462" t="e">
        <f t="shared" si="1067"/>
        <v>#N/A</v>
      </c>
      <c r="AN6462" t="e">
        <f t="shared" si="1068"/>
        <v>#N/A</v>
      </c>
      <c r="AO6462" s="261" t="e">
        <f t="shared" si="1069"/>
        <v>#N/A</v>
      </c>
      <c r="AP6462" s="261" t="e">
        <f t="shared" si="1070"/>
        <v>#N/A</v>
      </c>
      <c r="AQ6462" s="261" t="e">
        <f t="shared" si="1071"/>
        <v>#N/A</v>
      </c>
      <c r="BB6462">
        <f t="shared" si="1074"/>
        <v>0</v>
      </c>
      <c r="BC6462">
        <f t="shared" si="1072"/>
        <v>0</v>
      </c>
      <c r="BD6462" s="28">
        <f t="shared" si="1073"/>
        <v>0</v>
      </c>
    </row>
    <row r="6463" spans="37:56" x14ac:dyDescent="0.25">
      <c r="AK6463">
        <v>0</v>
      </c>
      <c r="AL6463" t="e">
        <f t="shared" si="1066"/>
        <v>#N/A</v>
      </c>
      <c r="AM6463" t="e">
        <f t="shared" si="1067"/>
        <v>#N/A</v>
      </c>
      <c r="AN6463" t="e">
        <f t="shared" si="1068"/>
        <v>#N/A</v>
      </c>
      <c r="AO6463" s="261" t="e">
        <f t="shared" si="1069"/>
        <v>#N/A</v>
      </c>
      <c r="AP6463" s="261" t="e">
        <f t="shared" si="1070"/>
        <v>#N/A</v>
      </c>
      <c r="AQ6463" s="261" t="e">
        <f t="shared" si="1071"/>
        <v>#N/A</v>
      </c>
      <c r="BB6463">
        <f t="shared" si="1074"/>
        <v>0</v>
      </c>
      <c r="BC6463">
        <f t="shared" si="1072"/>
        <v>0</v>
      </c>
      <c r="BD6463" s="28">
        <f t="shared" si="1073"/>
        <v>0</v>
      </c>
    </row>
    <row r="6464" spans="37:56" x14ac:dyDescent="0.25">
      <c r="AK6464">
        <v>0</v>
      </c>
      <c r="AL6464" t="e">
        <f t="shared" si="1066"/>
        <v>#N/A</v>
      </c>
      <c r="AM6464" t="e">
        <f t="shared" si="1067"/>
        <v>#N/A</v>
      </c>
      <c r="AN6464" t="e">
        <f t="shared" si="1068"/>
        <v>#N/A</v>
      </c>
      <c r="AO6464" s="261" t="e">
        <f t="shared" si="1069"/>
        <v>#N/A</v>
      </c>
      <c r="AP6464" s="261" t="e">
        <f t="shared" si="1070"/>
        <v>#N/A</v>
      </c>
      <c r="AQ6464" s="261" t="e">
        <f t="shared" si="1071"/>
        <v>#N/A</v>
      </c>
      <c r="BB6464">
        <f t="shared" si="1074"/>
        <v>0</v>
      </c>
      <c r="BC6464">
        <f t="shared" si="1072"/>
        <v>0</v>
      </c>
      <c r="BD6464" s="28">
        <f t="shared" si="1073"/>
        <v>0</v>
      </c>
    </row>
    <row r="6465" spans="37:56" x14ac:dyDescent="0.25">
      <c r="AK6465">
        <v>0</v>
      </c>
      <c r="AL6465" t="e">
        <f t="shared" si="1066"/>
        <v>#N/A</v>
      </c>
      <c r="AM6465" t="e">
        <f t="shared" si="1067"/>
        <v>#N/A</v>
      </c>
      <c r="AN6465" t="e">
        <f t="shared" si="1068"/>
        <v>#N/A</v>
      </c>
      <c r="AO6465" s="261" t="e">
        <f t="shared" si="1069"/>
        <v>#N/A</v>
      </c>
      <c r="AP6465" s="261" t="e">
        <f t="shared" si="1070"/>
        <v>#N/A</v>
      </c>
      <c r="AQ6465" s="261" t="e">
        <f t="shared" si="1071"/>
        <v>#N/A</v>
      </c>
      <c r="BB6465">
        <f t="shared" si="1074"/>
        <v>0</v>
      </c>
      <c r="BC6465">
        <f t="shared" si="1072"/>
        <v>0</v>
      </c>
      <c r="BD6465" s="28">
        <f t="shared" si="1073"/>
        <v>0</v>
      </c>
    </row>
    <row r="6466" spans="37:56" x14ac:dyDescent="0.25">
      <c r="AK6466">
        <v>0</v>
      </c>
      <c r="AL6466" t="e">
        <f t="shared" si="1066"/>
        <v>#N/A</v>
      </c>
      <c r="AM6466" t="e">
        <f t="shared" si="1067"/>
        <v>#N/A</v>
      </c>
      <c r="AN6466" t="e">
        <f t="shared" si="1068"/>
        <v>#N/A</v>
      </c>
      <c r="AO6466" s="261" t="e">
        <f t="shared" si="1069"/>
        <v>#N/A</v>
      </c>
      <c r="AP6466" s="261" t="e">
        <f t="shared" si="1070"/>
        <v>#N/A</v>
      </c>
      <c r="AQ6466" s="261" t="e">
        <f t="shared" si="1071"/>
        <v>#N/A</v>
      </c>
      <c r="BB6466">
        <f t="shared" si="1074"/>
        <v>0</v>
      </c>
      <c r="BC6466">
        <f t="shared" si="1072"/>
        <v>0</v>
      </c>
      <c r="BD6466" s="28">
        <f t="shared" si="1073"/>
        <v>0</v>
      </c>
    </row>
    <row r="6467" spans="37:56" x14ac:dyDescent="0.25">
      <c r="AK6467">
        <v>0</v>
      </c>
      <c r="AL6467" t="e">
        <f t="shared" ref="AL6467:AL6530" si="1075">_xlfn.XLOOKUP(AK6467,A:A,F:F)</f>
        <v>#N/A</v>
      </c>
      <c r="AM6467" t="e">
        <f t="shared" ref="AM6467:AM6530" si="1076">_xlfn.XLOOKUP(AK6467,A:A,J:J)</f>
        <v>#N/A</v>
      </c>
      <c r="AN6467" t="e">
        <f t="shared" ref="AN6467:AN6530" si="1077">_xlfn.XLOOKUP(AK6467,A:A,M:M)+_xlfn.XLOOKUP(AK6467,A:A,N:N)</f>
        <v>#N/A</v>
      </c>
      <c r="AO6467" s="261" t="e">
        <f t="shared" ref="AO6467:AO6530" si="1078">_xlfn.XLOOKUP(AK6467,A:A,AG:AG)</f>
        <v>#N/A</v>
      </c>
      <c r="AP6467" s="261" t="e">
        <f t="shared" ref="AP6467:AP6530" si="1079">_xlfn.XLOOKUP(AK6467,A:A,AD:AD)</f>
        <v>#N/A</v>
      </c>
      <c r="AQ6467" s="261" t="e">
        <f t="shared" ref="AQ6467:AQ6530" si="1080">_xlfn.XLOOKUP(AK6467,A:A,AE:AE)</f>
        <v>#N/A</v>
      </c>
      <c r="BB6467">
        <f t="shared" si="1074"/>
        <v>0</v>
      </c>
      <c r="BC6467">
        <f t="shared" ref="BC6467:BC6530" si="1081">_xlfn.XLOOKUP(BA6467,A:A,J:J)</f>
        <v>0</v>
      </c>
      <c r="BD6467" s="28">
        <f t="shared" ref="BD6467:BD6530" si="1082">_xlfn.XLOOKUP(BA6467,A:A,M:M)+_xlfn.XLOOKUP(BA6467,A:A,N:N)</f>
        <v>0</v>
      </c>
    </row>
    <row r="6468" spans="37:56" x14ac:dyDescent="0.25">
      <c r="AK6468">
        <v>0</v>
      </c>
      <c r="AL6468" t="e">
        <f t="shared" si="1075"/>
        <v>#N/A</v>
      </c>
      <c r="AM6468" t="e">
        <f t="shared" si="1076"/>
        <v>#N/A</v>
      </c>
      <c r="AN6468" t="e">
        <f t="shared" si="1077"/>
        <v>#N/A</v>
      </c>
      <c r="AO6468" s="261" t="e">
        <f t="shared" si="1078"/>
        <v>#N/A</v>
      </c>
      <c r="AP6468" s="261" t="e">
        <f t="shared" si="1079"/>
        <v>#N/A</v>
      </c>
      <c r="AQ6468" s="261" t="e">
        <f t="shared" si="1080"/>
        <v>#N/A</v>
      </c>
      <c r="BB6468">
        <f t="shared" si="1074"/>
        <v>0</v>
      </c>
      <c r="BC6468">
        <f t="shared" si="1081"/>
        <v>0</v>
      </c>
      <c r="BD6468" s="28">
        <f t="shared" si="1082"/>
        <v>0</v>
      </c>
    </row>
    <row r="6469" spans="37:56" x14ac:dyDescent="0.25">
      <c r="AK6469">
        <v>0</v>
      </c>
      <c r="AL6469" t="e">
        <f t="shared" si="1075"/>
        <v>#N/A</v>
      </c>
      <c r="AM6469" t="e">
        <f t="shared" si="1076"/>
        <v>#N/A</v>
      </c>
      <c r="AN6469" t="e">
        <f t="shared" si="1077"/>
        <v>#N/A</v>
      </c>
      <c r="AO6469" s="261" t="e">
        <f t="shared" si="1078"/>
        <v>#N/A</v>
      </c>
      <c r="AP6469" s="261" t="e">
        <f t="shared" si="1079"/>
        <v>#N/A</v>
      </c>
      <c r="AQ6469" s="261" t="e">
        <f t="shared" si="1080"/>
        <v>#N/A</v>
      </c>
      <c r="BB6469">
        <f t="shared" si="1074"/>
        <v>0</v>
      </c>
      <c r="BC6469">
        <f t="shared" si="1081"/>
        <v>0</v>
      </c>
      <c r="BD6469" s="28">
        <f t="shared" si="1082"/>
        <v>0</v>
      </c>
    </row>
    <row r="6470" spans="37:56" x14ac:dyDescent="0.25">
      <c r="AK6470">
        <v>0</v>
      </c>
      <c r="AL6470" t="e">
        <f t="shared" si="1075"/>
        <v>#N/A</v>
      </c>
      <c r="AM6470" t="e">
        <f t="shared" si="1076"/>
        <v>#N/A</v>
      </c>
      <c r="AN6470" t="e">
        <f t="shared" si="1077"/>
        <v>#N/A</v>
      </c>
      <c r="AO6470" s="261" t="e">
        <f t="shared" si="1078"/>
        <v>#N/A</v>
      </c>
      <c r="AP6470" s="261" t="e">
        <f t="shared" si="1079"/>
        <v>#N/A</v>
      </c>
      <c r="AQ6470" s="261" t="e">
        <f t="shared" si="1080"/>
        <v>#N/A</v>
      </c>
      <c r="BB6470">
        <f t="shared" ref="BB6470:BB6533" si="1083">_xlfn.XLOOKUP(BA6470,A:A,E:E)</f>
        <v>0</v>
      </c>
      <c r="BC6470">
        <f t="shared" si="1081"/>
        <v>0</v>
      </c>
      <c r="BD6470" s="28">
        <f t="shared" si="1082"/>
        <v>0</v>
      </c>
    </row>
    <row r="6471" spans="37:56" x14ac:dyDescent="0.25">
      <c r="AK6471">
        <v>0</v>
      </c>
      <c r="AL6471" t="e">
        <f t="shared" si="1075"/>
        <v>#N/A</v>
      </c>
      <c r="AM6471" t="e">
        <f t="shared" si="1076"/>
        <v>#N/A</v>
      </c>
      <c r="AN6471" t="e">
        <f t="shared" si="1077"/>
        <v>#N/A</v>
      </c>
      <c r="AO6471" s="261" t="e">
        <f t="shared" si="1078"/>
        <v>#N/A</v>
      </c>
      <c r="AP6471" s="261" t="e">
        <f t="shared" si="1079"/>
        <v>#N/A</v>
      </c>
      <c r="AQ6471" s="261" t="e">
        <f t="shared" si="1080"/>
        <v>#N/A</v>
      </c>
      <c r="BB6471">
        <f t="shared" si="1083"/>
        <v>0</v>
      </c>
      <c r="BC6471">
        <f t="shared" si="1081"/>
        <v>0</v>
      </c>
      <c r="BD6471" s="28">
        <f t="shared" si="1082"/>
        <v>0</v>
      </c>
    </row>
    <row r="6472" spans="37:56" x14ac:dyDescent="0.25">
      <c r="AK6472">
        <v>0</v>
      </c>
      <c r="AL6472" t="e">
        <f t="shared" si="1075"/>
        <v>#N/A</v>
      </c>
      <c r="AM6472" t="e">
        <f t="shared" si="1076"/>
        <v>#N/A</v>
      </c>
      <c r="AN6472" t="e">
        <f t="shared" si="1077"/>
        <v>#N/A</v>
      </c>
      <c r="AO6472" s="261" t="e">
        <f t="shared" si="1078"/>
        <v>#N/A</v>
      </c>
      <c r="AP6472" s="261" t="e">
        <f t="shared" si="1079"/>
        <v>#N/A</v>
      </c>
      <c r="AQ6472" s="261" t="e">
        <f t="shared" si="1080"/>
        <v>#N/A</v>
      </c>
      <c r="BB6472">
        <f t="shared" si="1083"/>
        <v>0</v>
      </c>
      <c r="BC6472">
        <f t="shared" si="1081"/>
        <v>0</v>
      </c>
      <c r="BD6472" s="28">
        <f t="shared" si="1082"/>
        <v>0</v>
      </c>
    </row>
    <row r="6473" spans="37:56" x14ac:dyDescent="0.25">
      <c r="AK6473">
        <v>0</v>
      </c>
      <c r="AL6473" t="e">
        <f t="shared" si="1075"/>
        <v>#N/A</v>
      </c>
      <c r="AM6473" t="e">
        <f t="shared" si="1076"/>
        <v>#N/A</v>
      </c>
      <c r="AN6473" t="e">
        <f t="shared" si="1077"/>
        <v>#N/A</v>
      </c>
      <c r="AO6473" s="261" t="e">
        <f t="shared" si="1078"/>
        <v>#N/A</v>
      </c>
      <c r="AP6473" s="261" t="e">
        <f t="shared" si="1079"/>
        <v>#N/A</v>
      </c>
      <c r="AQ6473" s="261" t="e">
        <f t="shared" si="1080"/>
        <v>#N/A</v>
      </c>
      <c r="BB6473">
        <f t="shared" si="1083"/>
        <v>0</v>
      </c>
      <c r="BC6473">
        <f t="shared" si="1081"/>
        <v>0</v>
      </c>
      <c r="BD6473" s="28">
        <f t="shared" si="1082"/>
        <v>0</v>
      </c>
    </row>
    <row r="6474" spans="37:56" x14ac:dyDescent="0.25">
      <c r="AK6474">
        <v>0</v>
      </c>
      <c r="AL6474" t="e">
        <f t="shared" si="1075"/>
        <v>#N/A</v>
      </c>
      <c r="AM6474" t="e">
        <f t="shared" si="1076"/>
        <v>#N/A</v>
      </c>
      <c r="AN6474" t="e">
        <f t="shared" si="1077"/>
        <v>#N/A</v>
      </c>
      <c r="AO6474" s="261" t="e">
        <f t="shared" si="1078"/>
        <v>#N/A</v>
      </c>
      <c r="AP6474" s="261" t="e">
        <f t="shared" si="1079"/>
        <v>#N/A</v>
      </c>
      <c r="AQ6474" s="261" t="e">
        <f t="shared" si="1080"/>
        <v>#N/A</v>
      </c>
      <c r="BB6474">
        <f t="shared" si="1083"/>
        <v>0</v>
      </c>
      <c r="BC6474">
        <f t="shared" si="1081"/>
        <v>0</v>
      </c>
      <c r="BD6474" s="28">
        <f t="shared" si="1082"/>
        <v>0</v>
      </c>
    </row>
    <row r="6475" spans="37:56" x14ac:dyDescent="0.25">
      <c r="AK6475">
        <v>0</v>
      </c>
      <c r="AL6475" t="e">
        <f t="shared" si="1075"/>
        <v>#N/A</v>
      </c>
      <c r="AM6475" t="e">
        <f t="shared" si="1076"/>
        <v>#N/A</v>
      </c>
      <c r="AN6475" t="e">
        <f t="shared" si="1077"/>
        <v>#N/A</v>
      </c>
      <c r="AO6475" s="261" t="e">
        <f t="shared" si="1078"/>
        <v>#N/A</v>
      </c>
      <c r="AP6475" s="261" t="e">
        <f t="shared" si="1079"/>
        <v>#N/A</v>
      </c>
      <c r="AQ6475" s="261" t="e">
        <f t="shared" si="1080"/>
        <v>#N/A</v>
      </c>
      <c r="BB6475">
        <f t="shared" si="1083"/>
        <v>0</v>
      </c>
      <c r="BC6475">
        <f t="shared" si="1081"/>
        <v>0</v>
      </c>
      <c r="BD6475" s="28">
        <f t="shared" si="1082"/>
        <v>0</v>
      </c>
    </row>
    <row r="6476" spans="37:56" x14ac:dyDescent="0.25">
      <c r="AK6476">
        <v>0</v>
      </c>
      <c r="AL6476" t="e">
        <f t="shared" si="1075"/>
        <v>#N/A</v>
      </c>
      <c r="AM6476" t="e">
        <f t="shared" si="1076"/>
        <v>#N/A</v>
      </c>
      <c r="AN6476" t="e">
        <f t="shared" si="1077"/>
        <v>#N/A</v>
      </c>
      <c r="AO6476" s="261" t="e">
        <f t="shared" si="1078"/>
        <v>#N/A</v>
      </c>
      <c r="AP6476" s="261" t="e">
        <f t="shared" si="1079"/>
        <v>#N/A</v>
      </c>
      <c r="AQ6476" s="261" t="e">
        <f t="shared" si="1080"/>
        <v>#N/A</v>
      </c>
      <c r="BB6476">
        <f t="shared" si="1083"/>
        <v>0</v>
      </c>
      <c r="BC6476">
        <f t="shared" si="1081"/>
        <v>0</v>
      </c>
      <c r="BD6476" s="28">
        <f t="shared" si="1082"/>
        <v>0</v>
      </c>
    </row>
    <row r="6477" spans="37:56" x14ac:dyDescent="0.25">
      <c r="AK6477">
        <v>0</v>
      </c>
      <c r="AL6477" t="e">
        <f t="shared" si="1075"/>
        <v>#N/A</v>
      </c>
      <c r="AM6477" t="e">
        <f t="shared" si="1076"/>
        <v>#N/A</v>
      </c>
      <c r="AN6477" t="e">
        <f t="shared" si="1077"/>
        <v>#N/A</v>
      </c>
      <c r="AO6477" s="261" t="e">
        <f t="shared" si="1078"/>
        <v>#N/A</v>
      </c>
      <c r="AP6477" s="261" t="e">
        <f t="shared" si="1079"/>
        <v>#N/A</v>
      </c>
      <c r="AQ6477" s="261" t="e">
        <f t="shared" si="1080"/>
        <v>#N/A</v>
      </c>
      <c r="BB6477">
        <f t="shared" si="1083"/>
        <v>0</v>
      </c>
      <c r="BC6477">
        <f t="shared" si="1081"/>
        <v>0</v>
      </c>
      <c r="BD6477" s="28">
        <f t="shared" si="1082"/>
        <v>0</v>
      </c>
    </row>
    <row r="6478" spans="37:56" x14ac:dyDescent="0.25">
      <c r="AK6478">
        <v>0</v>
      </c>
      <c r="AL6478" t="e">
        <f t="shared" si="1075"/>
        <v>#N/A</v>
      </c>
      <c r="AM6478" t="e">
        <f t="shared" si="1076"/>
        <v>#N/A</v>
      </c>
      <c r="AN6478" t="e">
        <f t="shared" si="1077"/>
        <v>#N/A</v>
      </c>
      <c r="AO6478" s="261" t="e">
        <f t="shared" si="1078"/>
        <v>#N/A</v>
      </c>
      <c r="AP6478" s="261" t="e">
        <f t="shared" si="1079"/>
        <v>#N/A</v>
      </c>
      <c r="AQ6478" s="261" t="e">
        <f t="shared" si="1080"/>
        <v>#N/A</v>
      </c>
      <c r="BB6478">
        <f t="shared" si="1083"/>
        <v>0</v>
      </c>
      <c r="BC6478">
        <f t="shared" si="1081"/>
        <v>0</v>
      </c>
      <c r="BD6478" s="28">
        <f t="shared" si="1082"/>
        <v>0</v>
      </c>
    </row>
    <row r="6479" spans="37:56" x14ac:dyDescent="0.25">
      <c r="AK6479">
        <v>0</v>
      </c>
      <c r="AL6479" t="e">
        <f t="shared" si="1075"/>
        <v>#N/A</v>
      </c>
      <c r="AM6479" t="e">
        <f t="shared" si="1076"/>
        <v>#N/A</v>
      </c>
      <c r="AN6479" t="e">
        <f t="shared" si="1077"/>
        <v>#N/A</v>
      </c>
      <c r="AO6479" s="261" t="e">
        <f t="shared" si="1078"/>
        <v>#N/A</v>
      </c>
      <c r="AP6479" s="261" t="e">
        <f t="shared" si="1079"/>
        <v>#N/A</v>
      </c>
      <c r="AQ6479" s="261" t="e">
        <f t="shared" si="1080"/>
        <v>#N/A</v>
      </c>
      <c r="BB6479">
        <f t="shared" si="1083"/>
        <v>0</v>
      </c>
      <c r="BC6479">
        <f t="shared" si="1081"/>
        <v>0</v>
      </c>
      <c r="BD6479" s="28">
        <f t="shared" si="1082"/>
        <v>0</v>
      </c>
    </row>
    <row r="6480" spans="37:56" x14ac:dyDescent="0.25">
      <c r="AK6480">
        <v>0</v>
      </c>
      <c r="AL6480" t="e">
        <f t="shared" si="1075"/>
        <v>#N/A</v>
      </c>
      <c r="AM6480" t="e">
        <f t="shared" si="1076"/>
        <v>#N/A</v>
      </c>
      <c r="AN6480" t="e">
        <f t="shared" si="1077"/>
        <v>#N/A</v>
      </c>
      <c r="AO6480" s="261" t="e">
        <f t="shared" si="1078"/>
        <v>#N/A</v>
      </c>
      <c r="AP6480" s="261" t="e">
        <f t="shared" si="1079"/>
        <v>#N/A</v>
      </c>
      <c r="AQ6480" s="261" t="e">
        <f t="shared" si="1080"/>
        <v>#N/A</v>
      </c>
      <c r="BB6480">
        <f t="shared" si="1083"/>
        <v>0</v>
      </c>
      <c r="BC6480">
        <f t="shared" si="1081"/>
        <v>0</v>
      </c>
      <c r="BD6480" s="28">
        <f t="shared" si="1082"/>
        <v>0</v>
      </c>
    </row>
    <row r="6481" spans="37:56" x14ac:dyDescent="0.25">
      <c r="AK6481">
        <v>0</v>
      </c>
      <c r="AL6481" t="e">
        <f t="shared" si="1075"/>
        <v>#N/A</v>
      </c>
      <c r="AM6481" t="e">
        <f t="shared" si="1076"/>
        <v>#N/A</v>
      </c>
      <c r="AN6481" t="e">
        <f t="shared" si="1077"/>
        <v>#N/A</v>
      </c>
      <c r="AO6481" s="261" t="e">
        <f t="shared" si="1078"/>
        <v>#N/A</v>
      </c>
      <c r="AP6481" s="261" t="e">
        <f t="shared" si="1079"/>
        <v>#N/A</v>
      </c>
      <c r="AQ6481" s="261" t="e">
        <f t="shared" si="1080"/>
        <v>#N/A</v>
      </c>
      <c r="BB6481">
        <f t="shared" si="1083"/>
        <v>0</v>
      </c>
      <c r="BC6481">
        <f t="shared" si="1081"/>
        <v>0</v>
      </c>
      <c r="BD6481" s="28">
        <f t="shared" si="1082"/>
        <v>0</v>
      </c>
    </row>
    <row r="6482" spans="37:56" x14ac:dyDescent="0.25">
      <c r="AK6482">
        <v>0</v>
      </c>
      <c r="AL6482" t="e">
        <f t="shared" si="1075"/>
        <v>#N/A</v>
      </c>
      <c r="AM6482" t="e">
        <f t="shared" si="1076"/>
        <v>#N/A</v>
      </c>
      <c r="AN6482" t="e">
        <f t="shared" si="1077"/>
        <v>#N/A</v>
      </c>
      <c r="AO6482" s="261" t="e">
        <f t="shared" si="1078"/>
        <v>#N/A</v>
      </c>
      <c r="AP6482" s="261" t="e">
        <f t="shared" si="1079"/>
        <v>#N/A</v>
      </c>
      <c r="AQ6482" s="261" t="e">
        <f t="shared" si="1080"/>
        <v>#N/A</v>
      </c>
      <c r="BB6482">
        <f t="shared" si="1083"/>
        <v>0</v>
      </c>
      <c r="BC6482">
        <f t="shared" si="1081"/>
        <v>0</v>
      </c>
      <c r="BD6482" s="28">
        <f t="shared" si="1082"/>
        <v>0</v>
      </c>
    </row>
    <row r="6483" spans="37:56" x14ac:dyDescent="0.25">
      <c r="AK6483">
        <v>0</v>
      </c>
      <c r="AL6483" t="e">
        <f t="shared" si="1075"/>
        <v>#N/A</v>
      </c>
      <c r="AM6483" t="e">
        <f t="shared" si="1076"/>
        <v>#N/A</v>
      </c>
      <c r="AN6483" t="e">
        <f t="shared" si="1077"/>
        <v>#N/A</v>
      </c>
      <c r="AO6483" s="261" t="e">
        <f t="shared" si="1078"/>
        <v>#N/A</v>
      </c>
      <c r="AP6483" s="261" t="e">
        <f t="shared" si="1079"/>
        <v>#N/A</v>
      </c>
      <c r="AQ6483" s="261" t="e">
        <f t="shared" si="1080"/>
        <v>#N/A</v>
      </c>
      <c r="BB6483">
        <f t="shared" si="1083"/>
        <v>0</v>
      </c>
      <c r="BC6483">
        <f t="shared" si="1081"/>
        <v>0</v>
      </c>
      <c r="BD6483" s="28">
        <f t="shared" si="1082"/>
        <v>0</v>
      </c>
    </row>
    <row r="6484" spans="37:56" x14ac:dyDescent="0.25">
      <c r="AK6484">
        <v>0</v>
      </c>
      <c r="AL6484" t="e">
        <f t="shared" si="1075"/>
        <v>#N/A</v>
      </c>
      <c r="AM6484" t="e">
        <f t="shared" si="1076"/>
        <v>#N/A</v>
      </c>
      <c r="AN6484" t="e">
        <f t="shared" si="1077"/>
        <v>#N/A</v>
      </c>
      <c r="AO6484" s="261" t="e">
        <f t="shared" si="1078"/>
        <v>#N/A</v>
      </c>
      <c r="AP6484" s="261" t="e">
        <f t="shared" si="1079"/>
        <v>#N/A</v>
      </c>
      <c r="AQ6484" s="261" t="e">
        <f t="shared" si="1080"/>
        <v>#N/A</v>
      </c>
      <c r="BB6484">
        <f t="shared" si="1083"/>
        <v>0</v>
      </c>
      <c r="BC6484">
        <f t="shared" si="1081"/>
        <v>0</v>
      </c>
      <c r="BD6484" s="28">
        <f t="shared" si="1082"/>
        <v>0</v>
      </c>
    </row>
    <row r="6485" spans="37:56" x14ac:dyDescent="0.25">
      <c r="AK6485">
        <v>0</v>
      </c>
      <c r="AL6485" t="e">
        <f t="shared" si="1075"/>
        <v>#N/A</v>
      </c>
      <c r="AM6485" t="e">
        <f t="shared" si="1076"/>
        <v>#N/A</v>
      </c>
      <c r="AN6485" t="e">
        <f t="shared" si="1077"/>
        <v>#N/A</v>
      </c>
      <c r="AO6485" s="261" t="e">
        <f t="shared" si="1078"/>
        <v>#N/A</v>
      </c>
      <c r="AP6485" s="261" t="e">
        <f t="shared" si="1079"/>
        <v>#N/A</v>
      </c>
      <c r="AQ6485" s="261" t="e">
        <f t="shared" si="1080"/>
        <v>#N/A</v>
      </c>
      <c r="BB6485">
        <f t="shared" si="1083"/>
        <v>0</v>
      </c>
      <c r="BC6485">
        <f t="shared" si="1081"/>
        <v>0</v>
      </c>
      <c r="BD6485" s="28">
        <f t="shared" si="1082"/>
        <v>0</v>
      </c>
    </row>
    <row r="6486" spans="37:56" x14ac:dyDescent="0.25">
      <c r="AK6486">
        <v>0</v>
      </c>
      <c r="AL6486" t="e">
        <f t="shared" si="1075"/>
        <v>#N/A</v>
      </c>
      <c r="AM6486" t="e">
        <f t="shared" si="1076"/>
        <v>#N/A</v>
      </c>
      <c r="AN6486" t="e">
        <f t="shared" si="1077"/>
        <v>#N/A</v>
      </c>
      <c r="AO6486" s="261" t="e">
        <f t="shared" si="1078"/>
        <v>#N/A</v>
      </c>
      <c r="AP6486" s="261" t="e">
        <f t="shared" si="1079"/>
        <v>#N/A</v>
      </c>
      <c r="AQ6486" s="261" t="e">
        <f t="shared" si="1080"/>
        <v>#N/A</v>
      </c>
      <c r="BB6486">
        <f t="shared" si="1083"/>
        <v>0</v>
      </c>
      <c r="BC6486">
        <f t="shared" si="1081"/>
        <v>0</v>
      </c>
      <c r="BD6486" s="28">
        <f t="shared" si="1082"/>
        <v>0</v>
      </c>
    </row>
    <row r="6487" spans="37:56" x14ac:dyDescent="0.25">
      <c r="AK6487">
        <v>0</v>
      </c>
      <c r="AL6487" t="e">
        <f t="shared" si="1075"/>
        <v>#N/A</v>
      </c>
      <c r="AM6487" t="e">
        <f t="shared" si="1076"/>
        <v>#N/A</v>
      </c>
      <c r="AN6487" t="e">
        <f t="shared" si="1077"/>
        <v>#N/A</v>
      </c>
      <c r="AO6487" s="261" t="e">
        <f t="shared" si="1078"/>
        <v>#N/A</v>
      </c>
      <c r="AP6487" s="261" t="e">
        <f t="shared" si="1079"/>
        <v>#N/A</v>
      </c>
      <c r="AQ6487" s="261" t="e">
        <f t="shared" si="1080"/>
        <v>#N/A</v>
      </c>
      <c r="BB6487">
        <f t="shared" si="1083"/>
        <v>0</v>
      </c>
      <c r="BC6487">
        <f t="shared" si="1081"/>
        <v>0</v>
      </c>
      <c r="BD6487" s="28">
        <f t="shared" si="1082"/>
        <v>0</v>
      </c>
    </row>
    <row r="6488" spans="37:56" x14ac:dyDescent="0.25">
      <c r="AK6488">
        <v>0</v>
      </c>
      <c r="AL6488" t="e">
        <f t="shared" si="1075"/>
        <v>#N/A</v>
      </c>
      <c r="AM6488" t="e">
        <f t="shared" si="1076"/>
        <v>#N/A</v>
      </c>
      <c r="AN6488" t="e">
        <f t="shared" si="1077"/>
        <v>#N/A</v>
      </c>
      <c r="AO6488" s="261" t="e">
        <f t="shared" si="1078"/>
        <v>#N/A</v>
      </c>
      <c r="AP6488" s="261" t="e">
        <f t="shared" si="1079"/>
        <v>#N/A</v>
      </c>
      <c r="AQ6488" s="261" t="e">
        <f t="shared" si="1080"/>
        <v>#N/A</v>
      </c>
      <c r="BB6488">
        <f t="shared" si="1083"/>
        <v>0</v>
      </c>
      <c r="BC6488">
        <f t="shared" si="1081"/>
        <v>0</v>
      </c>
      <c r="BD6488" s="28">
        <f t="shared" si="1082"/>
        <v>0</v>
      </c>
    </row>
    <row r="6489" spans="37:56" x14ac:dyDescent="0.25">
      <c r="AK6489">
        <v>0</v>
      </c>
      <c r="AL6489" t="e">
        <f t="shared" si="1075"/>
        <v>#N/A</v>
      </c>
      <c r="AM6489" t="e">
        <f t="shared" si="1076"/>
        <v>#N/A</v>
      </c>
      <c r="AN6489" t="e">
        <f t="shared" si="1077"/>
        <v>#N/A</v>
      </c>
      <c r="AO6489" s="261" t="e">
        <f t="shared" si="1078"/>
        <v>#N/A</v>
      </c>
      <c r="AP6489" s="261" t="e">
        <f t="shared" si="1079"/>
        <v>#N/A</v>
      </c>
      <c r="AQ6489" s="261" t="e">
        <f t="shared" si="1080"/>
        <v>#N/A</v>
      </c>
      <c r="BB6489">
        <f t="shared" si="1083"/>
        <v>0</v>
      </c>
      <c r="BC6489">
        <f t="shared" si="1081"/>
        <v>0</v>
      </c>
      <c r="BD6489" s="28">
        <f t="shared" si="1082"/>
        <v>0</v>
      </c>
    </row>
    <row r="6490" spans="37:56" x14ac:dyDescent="0.25">
      <c r="AK6490">
        <v>0</v>
      </c>
      <c r="AL6490" t="e">
        <f t="shared" si="1075"/>
        <v>#N/A</v>
      </c>
      <c r="AM6490" t="e">
        <f t="shared" si="1076"/>
        <v>#N/A</v>
      </c>
      <c r="AN6490" t="e">
        <f t="shared" si="1077"/>
        <v>#N/A</v>
      </c>
      <c r="AO6490" s="261" t="e">
        <f t="shared" si="1078"/>
        <v>#N/A</v>
      </c>
      <c r="AP6490" s="261" t="e">
        <f t="shared" si="1079"/>
        <v>#N/A</v>
      </c>
      <c r="AQ6490" s="261" t="e">
        <f t="shared" si="1080"/>
        <v>#N/A</v>
      </c>
      <c r="BB6490">
        <f t="shared" si="1083"/>
        <v>0</v>
      </c>
      <c r="BC6490">
        <f t="shared" si="1081"/>
        <v>0</v>
      </c>
      <c r="BD6490" s="28">
        <f t="shared" si="1082"/>
        <v>0</v>
      </c>
    </row>
    <row r="6491" spans="37:56" x14ac:dyDescent="0.25">
      <c r="AK6491">
        <v>0</v>
      </c>
      <c r="AL6491" t="e">
        <f t="shared" si="1075"/>
        <v>#N/A</v>
      </c>
      <c r="AM6491" t="e">
        <f t="shared" si="1076"/>
        <v>#N/A</v>
      </c>
      <c r="AN6491" t="e">
        <f t="shared" si="1077"/>
        <v>#N/A</v>
      </c>
      <c r="AO6491" s="261" t="e">
        <f t="shared" si="1078"/>
        <v>#N/A</v>
      </c>
      <c r="AP6491" s="261" t="e">
        <f t="shared" si="1079"/>
        <v>#N/A</v>
      </c>
      <c r="AQ6491" s="261" t="e">
        <f t="shared" si="1080"/>
        <v>#N/A</v>
      </c>
      <c r="BB6491">
        <f t="shared" si="1083"/>
        <v>0</v>
      </c>
      <c r="BC6491">
        <f t="shared" si="1081"/>
        <v>0</v>
      </c>
      <c r="BD6491" s="28">
        <f t="shared" si="1082"/>
        <v>0</v>
      </c>
    </row>
    <row r="6492" spans="37:56" x14ac:dyDescent="0.25">
      <c r="AK6492">
        <v>0</v>
      </c>
      <c r="AL6492" t="e">
        <f t="shared" si="1075"/>
        <v>#N/A</v>
      </c>
      <c r="AM6492" t="e">
        <f t="shared" si="1076"/>
        <v>#N/A</v>
      </c>
      <c r="AN6492" t="e">
        <f t="shared" si="1077"/>
        <v>#N/A</v>
      </c>
      <c r="AO6492" s="261" t="e">
        <f t="shared" si="1078"/>
        <v>#N/A</v>
      </c>
      <c r="AP6492" s="261" t="e">
        <f t="shared" si="1079"/>
        <v>#N/A</v>
      </c>
      <c r="AQ6492" s="261" t="e">
        <f t="shared" si="1080"/>
        <v>#N/A</v>
      </c>
      <c r="BB6492">
        <f t="shared" si="1083"/>
        <v>0</v>
      </c>
      <c r="BC6492">
        <f t="shared" si="1081"/>
        <v>0</v>
      </c>
      <c r="BD6492" s="28">
        <f t="shared" si="1082"/>
        <v>0</v>
      </c>
    </row>
    <row r="6493" spans="37:56" x14ac:dyDescent="0.25">
      <c r="AK6493">
        <v>0</v>
      </c>
      <c r="AL6493" t="e">
        <f t="shared" si="1075"/>
        <v>#N/A</v>
      </c>
      <c r="AM6493" t="e">
        <f t="shared" si="1076"/>
        <v>#N/A</v>
      </c>
      <c r="AN6493" t="e">
        <f t="shared" si="1077"/>
        <v>#N/A</v>
      </c>
      <c r="AO6493" s="261" t="e">
        <f t="shared" si="1078"/>
        <v>#N/A</v>
      </c>
      <c r="AP6493" s="261" t="e">
        <f t="shared" si="1079"/>
        <v>#N/A</v>
      </c>
      <c r="AQ6493" s="261" t="e">
        <f t="shared" si="1080"/>
        <v>#N/A</v>
      </c>
      <c r="BB6493">
        <f t="shared" si="1083"/>
        <v>0</v>
      </c>
      <c r="BC6493">
        <f t="shared" si="1081"/>
        <v>0</v>
      </c>
      <c r="BD6493" s="28">
        <f t="shared" si="1082"/>
        <v>0</v>
      </c>
    </row>
    <row r="6494" spans="37:56" x14ac:dyDescent="0.25">
      <c r="AK6494">
        <v>0</v>
      </c>
      <c r="AL6494" t="e">
        <f t="shared" si="1075"/>
        <v>#N/A</v>
      </c>
      <c r="AM6494" t="e">
        <f t="shared" si="1076"/>
        <v>#N/A</v>
      </c>
      <c r="AN6494" t="e">
        <f t="shared" si="1077"/>
        <v>#N/A</v>
      </c>
      <c r="AO6494" s="261" t="e">
        <f t="shared" si="1078"/>
        <v>#N/A</v>
      </c>
      <c r="AP6494" s="261" t="e">
        <f t="shared" si="1079"/>
        <v>#N/A</v>
      </c>
      <c r="AQ6494" s="261" t="e">
        <f t="shared" si="1080"/>
        <v>#N/A</v>
      </c>
      <c r="BB6494">
        <f t="shared" si="1083"/>
        <v>0</v>
      </c>
      <c r="BC6494">
        <f t="shared" si="1081"/>
        <v>0</v>
      </c>
      <c r="BD6494" s="28">
        <f t="shared" si="1082"/>
        <v>0</v>
      </c>
    </row>
    <row r="6495" spans="37:56" x14ac:dyDescent="0.25">
      <c r="AK6495">
        <v>0</v>
      </c>
      <c r="AL6495" t="e">
        <f t="shared" si="1075"/>
        <v>#N/A</v>
      </c>
      <c r="AM6495" t="e">
        <f t="shared" si="1076"/>
        <v>#N/A</v>
      </c>
      <c r="AN6495" t="e">
        <f t="shared" si="1077"/>
        <v>#N/A</v>
      </c>
      <c r="AO6495" s="261" t="e">
        <f t="shared" si="1078"/>
        <v>#N/A</v>
      </c>
      <c r="AP6495" s="261" t="e">
        <f t="shared" si="1079"/>
        <v>#N/A</v>
      </c>
      <c r="AQ6495" s="261" t="e">
        <f t="shared" si="1080"/>
        <v>#N/A</v>
      </c>
      <c r="BB6495">
        <f t="shared" si="1083"/>
        <v>0</v>
      </c>
      <c r="BC6495">
        <f t="shared" si="1081"/>
        <v>0</v>
      </c>
      <c r="BD6495" s="28">
        <f t="shared" si="1082"/>
        <v>0</v>
      </c>
    </row>
    <row r="6496" spans="37:56" x14ac:dyDescent="0.25">
      <c r="AK6496">
        <v>0</v>
      </c>
      <c r="AL6496" t="e">
        <f t="shared" si="1075"/>
        <v>#N/A</v>
      </c>
      <c r="AM6496" t="e">
        <f t="shared" si="1076"/>
        <v>#N/A</v>
      </c>
      <c r="AN6496" t="e">
        <f t="shared" si="1077"/>
        <v>#N/A</v>
      </c>
      <c r="AO6496" s="261" t="e">
        <f t="shared" si="1078"/>
        <v>#N/A</v>
      </c>
      <c r="AP6496" s="261" t="e">
        <f t="shared" si="1079"/>
        <v>#N/A</v>
      </c>
      <c r="AQ6496" s="261" t="e">
        <f t="shared" si="1080"/>
        <v>#N/A</v>
      </c>
      <c r="BB6496">
        <f t="shared" si="1083"/>
        <v>0</v>
      </c>
      <c r="BC6496">
        <f t="shared" si="1081"/>
        <v>0</v>
      </c>
      <c r="BD6496" s="28">
        <f t="shared" si="1082"/>
        <v>0</v>
      </c>
    </row>
    <row r="6497" spans="37:56" x14ac:dyDescent="0.25">
      <c r="AK6497">
        <v>0</v>
      </c>
      <c r="AL6497" t="e">
        <f t="shared" si="1075"/>
        <v>#N/A</v>
      </c>
      <c r="AM6497" t="e">
        <f t="shared" si="1076"/>
        <v>#N/A</v>
      </c>
      <c r="AN6497" t="e">
        <f t="shared" si="1077"/>
        <v>#N/A</v>
      </c>
      <c r="AO6497" s="261" t="e">
        <f t="shared" si="1078"/>
        <v>#N/A</v>
      </c>
      <c r="AP6497" s="261" t="e">
        <f t="shared" si="1079"/>
        <v>#N/A</v>
      </c>
      <c r="AQ6497" s="261" t="e">
        <f t="shared" si="1080"/>
        <v>#N/A</v>
      </c>
      <c r="BB6497">
        <f t="shared" si="1083"/>
        <v>0</v>
      </c>
      <c r="BC6497">
        <f t="shared" si="1081"/>
        <v>0</v>
      </c>
      <c r="BD6497" s="28">
        <f t="shared" si="1082"/>
        <v>0</v>
      </c>
    </row>
    <row r="6498" spans="37:56" x14ac:dyDescent="0.25">
      <c r="AK6498">
        <v>0</v>
      </c>
      <c r="AL6498" t="e">
        <f t="shared" si="1075"/>
        <v>#N/A</v>
      </c>
      <c r="AM6498" t="e">
        <f t="shared" si="1076"/>
        <v>#N/A</v>
      </c>
      <c r="AN6498" t="e">
        <f t="shared" si="1077"/>
        <v>#N/A</v>
      </c>
      <c r="AO6498" s="261" t="e">
        <f t="shared" si="1078"/>
        <v>#N/A</v>
      </c>
      <c r="AP6498" s="261" t="e">
        <f t="shared" si="1079"/>
        <v>#N/A</v>
      </c>
      <c r="AQ6498" s="261" t="e">
        <f t="shared" si="1080"/>
        <v>#N/A</v>
      </c>
      <c r="BB6498">
        <f t="shared" si="1083"/>
        <v>0</v>
      </c>
      <c r="BC6498">
        <f t="shared" si="1081"/>
        <v>0</v>
      </c>
      <c r="BD6498" s="28">
        <f t="shared" si="1082"/>
        <v>0</v>
      </c>
    </row>
    <row r="6499" spans="37:56" x14ac:dyDescent="0.25">
      <c r="AK6499">
        <v>0</v>
      </c>
      <c r="AL6499" t="e">
        <f t="shared" si="1075"/>
        <v>#N/A</v>
      </c>
      <c r="AM6499" t="e">
        <f t="shared" si="1076"/>
        <v>#N/A</v>
      </c>
      <c r="AN6499" t="e">
        <f t="shared" si="1077"/>
        <v>#N/A</v>
      </c>
      <c r="AO6499" s="261" t="e">
        <f t="shared" si="1078"/>
        <v>#N/A</v>
      </c>
      <c r="AP6499" s="261" t="e">
        <f t="shared" si="1079"/>
        <v>#N/A</v>
      </c>
      <c r="AQ6499" s="261" t="e">
        <f t="shared" si="1080"/>
        <v>#N/A</v>
      </c>
      <c r="BB6499">
        <f t="shared" si="1083"/>
        <v>0</v>
      </c>
      <c r="BC6499">
        <f t="shared" si="1081"/>
        <v>0</v>
      </c>
      <c r="BD6499" s="28">
        <f t="shared" si="1082"/>
        <v>0</v>
      </c>
    </row>
    <row r="6500" spans="37:56" x14ac:dyDescent="0.25">
      <c r="AK6500">
        <v>0</v>
      </c>
      <c r="AL6500" t="e">
        <f t="shared" si="1075"/>
        <v>#N/A</v>
      </c>
      <c r="AM6500" t="e">
        <f t="shared" si="1076"/>
        <v>#N/A</v>
      </c>
      <c r="AN6500" t="e">
        <f t="shared" si="1077"/>
        <v>#N/A</v>
      </c>
      <c r="AO6500" s="261" t="e">
        <f t="shared" si="1078"/>
        <v>#N/A</v>
      </c>
      <c r="AP6500" s="261" t="e">
        <f t="shared" si="1079"/>
        <v>#N/A</v>
      </c>
      <c r="AQ6500" s="261" t="e">
        <f t="shared" si="1080"/>
        <v>#N/A</v>
      </c>
      <c r="BB6500">
        <f t="shared" si="1083"/>
        <v>0</v>
      </c>
      <c r="BC6500">
        <f t="shared" si="1081"/>
        <v>0</v>
      </c>
      <c r="BD6500" s="28">
        <f t="shared" si="1082"/>
        <v>0</v>
      </c>
    </row>
    <row r="6501" spans="37:56" x14ac:dyDescent="0.25">
      <c r="AK6501">
        <v>0</v>
      </c>
      <c r="AL6501" t="e">
        <f t="shared" si="1075"/>
        <v>#N/A</v>
      </c>
      <c r="AM6501" t="e">
        <f t="shared" si="1076"/>
        <v>#N/A</v>
      </c>
      <c r="AN6501" t="e">
        <f t="shared" si="1077"/>
        <v>#N/A</v>
      </c>
      <c r="AO6501" s="261" t="e">
        <f t="shared" si="1078"/>
        <v>#N/A</v>
      </c>
      <c r="AP6501" s="261" t="e">
        <f t="shared" si="1079"/>
        <v>#N/A</v>
      </c>
      <c r="AQ6501" s="261" t="e">
        <f t="shared" si="1080"/>
        <v>#N/A</v>
      </c>
      <c r="BB6501">
        <f t="shared" si="1083"/>
        <v>0</v>
      </c>
      <c r="BC6501">
        <f t="shared" si="1081"/>
        <v>0</v>
      </c>
      <c r="BD6501" s="28">
        <f t="shared" si="1082"/>
        <v>0</v>
      </c>
    </row>
    <row r="6502" spans="37:56" x14ac:dyDescent="0.25">
      <c r="AK6502">
        <v>0</v>
      </c>
      <c r="AL6502" t="e">
        <f t="shared" si="1075"/>
        <v>#N/A</v>
      </c>
      <c r="AM6502" t="e">
        <f t="shared" si="1076"/>
        <v>#N/A</v>
      </c>
      <c r="AN6502" t="e">
        <f t="shared" si="1077"/>
        <v>#N/A</v>
      </c>
      <c r="AO6502" s="261" t="e">
        <f t="shared" si="1078"/>
        <v>#N/A</v>
      </c>
      <c r="AP6502" s="261" t="e">
        <f t="shared" si="1079"/>
        <v>#N/A</v>
      </c>
      <c r="AQ6502" s="261" t="e">
        <f t="shared" si="1080"/>
        <v>#N/A</v>
      </c>
      <c r="BB6502">
        <f t="shared" si="1083"/>
        <v>0</v>
      </c>
      <c r="BC6502">
        <f t="shared" si="1081"/>
        <v>0</v>
      </c>
      <c r="BD6502" s="28">
        <f t="shared" si="1082"/>
        <v>0</v>
      </c>
    </row>
    <row r="6503" spans="37:56" x14ac:dyDescent="0.25">
      <c r="AK6503">
        <v>0</v>
      </c>
      <c r="AL6503" t="e">
        <f t="shared" si="1075"/>
        <v>#N/A</v>
      </c>
      <c r="AM6503" t="e">
        <f t="shared" si="1076"/>
        <v>#N/A</v>
      </c>
      <c r="AN6503" t="e">
        <f t="shared" si="1077"/>
        <v>#N/A</v>
      </c>
      <c r="AO6503" s="261" t="e">
        <f t="shared" si="1078"/>
        <v>#N/A</v>
      </c>
      <c r="AP6503" s="261" t="e">
        <f t="shared" si="1079"/>
        <v>#N/A</v>
      </c>
      <c r="AQ6503" s="261" t="e">
        <f t="shared" si="1080"/>
        <v>#N/A</v>
      </c>
      <c r="BB6503">
        <f t="shared" si="1083"/>
        <v>0</v>
      </c>
      <c r="BC6503">
        <f t="shared" si="1081"/>
        <v>0</v>
      </c>
      <c r="BD6503" s="28">
        <f t="shared" si="1082"/>
        <v>0</v>
      </c>
    </row>
    <row r="6504" spans="37:56" x14ac:dyDescent="0.25">
      <c r="AK6504">
        <v>0</v>
      </c>
      <c r="AL6504" t="e">
        <f t="shared" si="1075"/>
        <v>#N/A</v>
      </c>
      <c r="AM6504" t="e">
        <f t="shared" si="1076"/>
        <v>#N/A</v>
      </c>
      <c r="AN6504" t="e">
        <f t="shared" si="1077"/>
        <v>#N/A</v>
      </c>
      <c r="AO6504" s="261" t="e">
        <f t="shared" si="1078"/>
        <v>#N/A</v>
      </c>
      <c r="AP6504" s="261" t="e">
        <f t="shared" si="1079"/>
        <v>#N/A</v>
      </c>
      <c r="AQ6504" s="261" t="e">
        <f t="shared" si="1080"/>
        <v>#N/A</v>
      </c>
      <c r="BB6504">
        <f t="shared" si="1083"/>
        <v>0</v>
      </c>
      <c r="BC6504">
        <f t="shared" si="1081"/>
        <v>0</v>
      </c>
      <c r="BD6504" s="28">
        <f t="shared" si="1082"/>
        <v>0</v>
      </c>
    </row>
    <row r="6505" spans="37:56" x14ac:dyDescent="0.25">
      <c r="AK6505">
        <v>0</v>
      </c>
      <c r="AL6505" t="e">
        <f t="shared" si="1075"/>
        <v>#N/A</v>
      </c>
      <c r="AM6505" t="e">
        <f t="shared" si="1076"/>
        <v>#N/A</v>
      </c>
      <c r="AN6505" t="e">
        <f t="shared" si="1077"/>
        <v>#N/A</v>
      </c>
      <c r="AO6505" s="261" t="e">
        <f t="shared" si="1078"/>
        <v>#N/A</v>
      </c>
      <c r="AP6505" s="261" t="e">
        <f t="shared" si="1079"/>
        <v>#N/A</v>
      </c>
      <c r="AQ6505" s="261" t="e">
        <f t="shared" si="1080"/>
        <v>#N/A</v>
      </c>
      <c r="BB6505">
        <f t="shared" si="1083"/>
        <v>0</v>
      </c>
      <c r="BC6505">
        <f t="shared" si="1081"/>
        <v>0</v>
      </c>
      <c r="BD6505" s="28">
        <f t="shared" si="1082"/>
        <v>0</v>
      </c>
    </row>
    <row r="6506" spans="37:56" x14ac:dyDescent="0.25">
      <c r="AK6506">
        <v>0</v>
      </c>
      <c r="AL6506" t="e">
        <f t="shared" si="1075"/>
        <v>#N/A</v>
      </c>
      <c r="AM6506" t="e">
        <f t="shared" si="1076"/>
        <v>#N/A</v>
      </c>
      <c r="AN6506" t="e">
        <f t="shared" si="1077"/>
        <v>#N/A</v>
      </c>
      <c r="AO6506" s="261" t="e">
        <f t="shared" si="1078"/>
        <v>#N/A</v>
      </c>
      <c r="AP6506" s="261" t="e">
        <f t="shared" si="1079"/>
        <v>#N/A</v>
      </c>
      <c r="AQ6506" s="261" t="e">
        <f t="shared" si="1080"/>
        <v>#N/A</v>
      </c>
      <c r="BB6506">
        <f t="shared" si="1083"/>
        <v>0</v>
      </c>
      <c r="BC6506">
        <f t="shared" si="1081"/>
        <v>0</v>
      </c>
      <c r="BD6506" s="28">
        <f t="shared" si="1082"/>
        <v>0</v>
      </c>
    </row>
    <row r="6507" spans="37:56" x14ac:dyDescent="0.25">
      <c r="AK6507">
        <v>0</v>
      </c>
      <c r="AL6507" t="e">
        <f t="shared" si="1075"/>
        <v>#N/A</v>
      </c>
      <c r="AM6507" t="e">
        <f t="shared" si="1076"/>
        <v>#N/A</v>
      </c>
      <c r="AN6507" t="e">
        <f t="shared" si="1077"/>
        <v>#N/A</v>
      </c>
      <c r="AO6507" s="261" t="e">
        <f t="shared" si="1078"/>
        <v>#N/A</v>
      </c>
      <c r="AP6507" s="261" t="e">
        <f t="shared" si="1079"/>
        <v>#N/A</v>
      </c>
      <c r="AQ6507" s="261" t="e">
        <f t="shared" si="1080"/>
        <v>#N/A</v>
      </c>
      <c r="BB6507">
        <f t="shared" si="1083"/>
        <v>0</v>
      </c>
      <c r="BC6507">
        <f t="shared" si="1081"/>
        <v>0</v>
      </c>
      <c r="BD6507" s="28">
        <f t="shared" si="1082"/>
        <v>0</v>
      </c>
    </row>
    <row r="6508" spans="37:56" x14ac:dyDescent="0.25">
      <c r="AK6508">
        <v>0</v>
      </c>
      <c r="AL6508" t="e">
        <f t="shared" si="1075"/>
        <v>#N/A</v>
      </c>
      <c r="AM6508" t="e">
        <f t="shared" si="1076"/>
        <v>#N/A</v>
      </c>
      <c r="AN6508" t="e">
        <f t="shared" si="1077"/>
        <v>#N/A</v>
      </c>
      <c r="AO6508" s="261" t="e">
        <f t="shared" si="1078"/>
        <v>#N/A</v>
      </c>
      <c r="AP6508" s="261" t="e">
        <f t="shared" si="1079"/>
        <v>#N/A</v>
      </c>
      <c r="AQ6508" s="261" t="e">
        <f t="shared" si="1080"/>
        <v>#N/A</v>
      </c>
      <c r="BB6508">
        <f t="shared" si="1083"/>
        <v>0</v>
      </c>
      <c r="BC6508">
        <f t="shared" si="1081"/>
        <v>0</v>
      </c>
      <c r="BD6508" s="28">
        <f t="shared" si="1082"/>
        <v>0</v>
      </c>
    </row>
    <row r="6509" spans="37:56" x14ac:dyDescent="0.25">
      <c r="AK6509">
        <v>0</v>
      </c>
      <c r="AL6509" t="e">
        <f t="shared" si="1075"/>
        <v>#N/A</v>
      </c>
      <c r="AM6509" t="e">
        <f t="shared" si="1076"/>
        <v>#N/A</v>
      </c>
      <c r="AN6509" t="e">
        <f t="shared" si="1077"/>
        <v>#N/A</v>
      </c>
      <c r="AO6509" s="261" t="e">
        <f t="shared" si="1078"/>
        <v>#N/A</v>
      </c>
      <c r="AP6509" s="261" t="e">
        <f t="shared" si="1079"/>
        <v>#N/A</v>
      </c>
      <c r="AQ6509" s="261" t="e">
        <f t="shared" si="1080"/>
        <v>#N/A</v>
      </c>
      <c r="BB6509">
        <f t="shared" si="1083"/>
        <v>0</v>
      </c>
      <c r="BC6509">
        <f t="shared" si="1081"/>
        <v>0</v>
      </c>
      <c r="BD6509" s="28">
        <f t="shared" si="1082"/>
        <v>0</v>
      </c>
    </row>
    <row r="6510" spans="37:56" x14ac:dyDescent="0.25">
      <c r="AK6510">
        <v>0</v>
      </c>
      <c r="AL6510" t="e">
        <f t="shared" si="1075"/>
        <v>#N/A</v>
      </c>
      <c r="AM6510" t="e">
        <f t="shared" si="1076"/>
        <v>#N/A</v>
      </c>
      <c r="AN6510" t="e">
        <f t="shared" si="1077"/>
        <v>#N/A</v>
      </c>
      <c r="AO6510" s="261" t="e">
        <f t="shared" si="1078"/>
        <v>#N/A</v>
      </c>
      <c r="AP6510" s="261" t="e">
        <f t="shared" si="1079"/>
        <v>#N/A</v>
      </c>
      <c r="AQ6510" s="261" t="e">
        <f t="shared" si="1080"/>
        <v>#N/A</v>
      </c>
      <c r="BB6510">
        <f t="shared" si="1083"/>
        <v>0</v>
      </c>
      <c r="BC6510">
        <f t="shared" si="1081"/>
        <v>0</v>
      </c>
      <c r="BD6510" s="28">
        <f t="shared" si="1082"/>
        <v>0</v>
      </c>
    </row>
    <row r="6511" spans="37:56" x14ac:dyDescent="0.25">
      <c r="AK6511">
        <v>0</v>
      </c>
      <c r="AL6511" t="e">
        <f t="shared" si="1075"/>
        <v>#N/A</v>
      </c>
      <c r="AM6511" t="e">
        <f t="shared" si="1076"/>
        <v>#N/A</v>
      </c>
      <c r="AN6511" t="e">
        <f t="shared" si="1077"/>
        <v>#N/A</v>
      </c>
      <c r="AO6511" s="261" t="e">
        <f t="shared" si="1078"/>
        <v>#N/A</v>
      </c>
      <c r="AP6511" s="261" t="e">
        <f t="shared" si="1079"/>
        <v>#N/A</v>
      </c>
      <c r="AQ6511" s="261" t="e">
        <f t="shared" si="1080"/>
        <v>#N/A</v>
      </c>
      <c r="BB6511">
        <f t="shared" si="1083"/>
        <v>0</v>
      </c>
      <c r="BC6511">
        <f t="shared" si="1081"/>
        <v>0</v>
      </c>
      <c r="BD6511" s="28">
        <f t="shared" si="1082"/>
        <v>0</v>
      </c>
    </row>
    <row r="6512" spans="37:56" x14ac:dyDescent="0.25">
      <c r="AK6512">
        <v>0</v>
      </c>
      <c r="AL6512" t="e">
        <f t="shared" si="1075"/>
        <v>#N/A</v>
      </c>
      <c r="AM6512" t="e">
        <f t="shared" si="1076"/>
        <v>#N/A</v>
      </c>
      <c r="AN6512" t="e">
        <f t="shared" si="1077"/>
        <v>#N/A</v>
      </c>
      <c r="AO6512" s="261" t="e">
        <f t="shared" si="1078"/>
        <v>#N/A</v>
      </c>
      <c r="AP6512" s="261" t="e">
        <f t="shared" si="1079"/>
        <v>#N/A</v>
      </c>
      <c r="AQ6512" s="261" t="e">
        <f t="shared" si="1080"/>
        <v>#N/A</v>
      </c>
      <c r="BB6512">
        <f t="shared" si="1083"/>
        <v>0</v>
      </c>
      <c r="BC6512">
        <f t="shared" si="1081"/>
        <v>0</v>
      </c>
      <c r="BD6512" s="28">
        <f t="shared" si="1082"/>
        <v>0</v>
      </c>
    </row>
    <row r="6513" spans="37:56" x14ac:dyDescent="0.25">
      <c r="AK6513">
        <v>0</v>
      </c>
      <c r="AL6513" t="e">
        <f t="shared" si="1075"/>
        <v>#N/A</v>
      </c>
      <c r="AM6513" t="e">
        <f t="shared" si="1076"/>
        <v>#N/A</v>
      </c>
      <c r="AN6513" t="e">
        <f t="shared" si="1077"/>
        <v>#N/A</v>
      </c>
      <c r="AO6513" s="261" t="e">
        <f t="shared" si="1078"/>
        <v>#N/A</v>
      </c>
      <c r="AP6513" s="261" t="e">
        <f t="shared" si="1079"/>
        <v>#N/A</v>
      </c>
      <c r="AQ6513" s="261" t="e">
        <f t="shared" si="1080"/>
        <v>#N/A</v>
      </c>
      <c r="BB6513">
        <f t="shared" si="1083"/>
        <v>0</v>
      </c>
      <c r="BC6513">
        <f t="shared" si="1081"/>
        <v>0</v>
      </c>
      <c r="BD6513" s="28">
        <f t="shared" si="1082"/>
        <v>0</v>
      </c>
    </row>
    <row r="6514" spans="37:56" x14ac:dyDescent="0.25">
      <c r="AK6514">
        <v>0</v>
      </c>
      <c r="AL6514" t="e">
        <f t="shared" si="1075"/>
        <v>#N/A</v>
      </c>
      <c r="AM6514" t="e">
        <f t="shared" si="1076"/>
        <v>#N/A</v>
      </c>
      <c r="AN6514" t="e">
        <f t="shared" si="1077"/>
        <v>#N/A</v>
      </c>
      <c r="AO6514" s="261" t="e">
        <f t="shared" si="1078"/>
        <v>#N/A</v>
      </c>
      <c r="AP6514" s="261" t="e">
        <f t="shared" si="1079"/>
        <v>#N/A</v>
      </c>
      <c r="AQ6514" s="261" t="e">
        <f t="shared" si="1080"/>
        <v>#N/A</v>
      </c>
      <c r="BB6514">
        <f t="shared" si="1083"/>
        <v>0</v>
      </c>
      <c r="BC6514">
        <f t="shared" si="1081"/>
        <v>0</v>
      </c>
      <c r="BD6514" s="28">
        <f t="shared" si="1082"/>
        <v>0</v>
      </c>
    </row>
    <row r="6515" spans="37:56" x14ac:dyDescent="0.25">
      <c r="AK6515">
        <v>0</v>
      </c>
      <c r="AL6515" t="e">
        <f t="shared" si="1075"/>
        <v>#N/A</v>
      </c>
      <c r="AM6515" t="e">
        <f t="shared" si="1076"/>
        <v>#N/A</v>
      </c>
      <c r="AN6515" t="e">
        <f t="shared" si="1077"/>
        <v>#N/A</v>
      </c>
      <c r="AO6515" s="261" t="e">
        <f t="shared" si="1078"/>
        <v>#N/A</v>
      </c>
      <c r="AP6515" s="261" t="e">
        <f t="shared" si="1079"/>
        <v>#N/A</v>
      </c>
      <c r="AQ6515" s="261" t="e">
        <f t="shared" si="1080"/>
        <v>#N/A</v>
      </c>
      <c r="BB6515">
        <f t="shared" si="1083"/>
        <v>0</v>
      </c>
      <c r="BC6515">
        <f t="shared" si="1081"/>
        <v>0</v>
      </c>
      <c r="BD6515" s="28">
        <f t="shared" si="1082"/>
        <v>0</v>
      </c>
    </row>
    <row r="6516" spans="37:56" x14ac:dyDescent="0.25">
      <c r="AK6516">
        <v>0</v>
      </c>
      <c r="AL6516" t="e">
        <f t="shared" si="1075"/>
        <v>#N/A</v>
      </c>
      <c r="AM6516" t="e">
        <f t="shared" si="1076"/>
        <v>#N/A</v>
      </c>
      <c r="AN6516" t="e">
        <f t="shared" si="1077"/>
        <v>#N/A</v>
      </c>
      <c r="AO6516" s="261" t="e">
        <f t="shared" si="1078"/>
        <v>#N/A</v>
      </c>
      <c r="AP6516" s="261" t="e">
        <f t="shared" si="1079"/>
        <v>#N/A</v>
      </c>
      <c r="AQ6516" s="261" t="e">
        <f t="shared" si="1080"/>
        <v>#N/A</v>
      </c>
      <c r="BB6516">
        <f t="shared" si="1083"/>
        <v>0</v>
      </c>
      <c r="BC6516">
        <f t="shared" si="1081"/>
        <v>0</v>
      </c>
      <c r="BD6516" s="28">
        <f t="shared" si="1082"/>
        <v>0</v>
      </c>
    </row>
    <row r="6517" spans="37:56" x14ac:dyDescent="0.25">
      <c r="AK6517">
        <v>0</v>
      </c>
      <c r="AL6517" t="e">
        <f t="shared" si="1075"/>
        <v>#N/A</v>
      </c>
      <c r="AM6517" t="e">
        <f t="shared" si="1076"/>
        <v>#N/A</v>
      </c>
      <c r="AN6517" t="e">
        <f t="shared" si="1077"/>
        <v>#N/A</v>
      </c>
      <c r="AO6517" s="261" t="e">
        <f t="shared" si="1078"/>
        <v>#N/A</v>
      </c>
      <c r="AP6517" s="261" t="e">
        <f t="shared" si="1079"/>
        <v>#N/A</v>
      </c>
      <c r="AQ6517" s="261" t="e">
        <f t="shared" si="1080"/>
        <v>#N/A</v>
      </c>
      <c r="BB6517">
        <f t="shared" si="1083"/>
        <v>0</v>
      </c>
      <c r="BC6517">
        <f t="shared" si="1081"/>
        <v>0</v>
      </c>
      <c r="BD6517" s="28">
        <f t="shared" si="1082"/>
        <v>0</v>
      </c>
    </row>
    <row r="6518" spans="37:56" x14ac:dyDescent="0.25">
      <c r="AK6518">
        <v>0</v>
      </c>
      <c r="AL6518" t="e">
        <f t="shared" si="1075"/>
        <v>#N/A</v>
      </c>
      <c r="AM6518" t="e">
        <f t="shared" si="1076"/>
        <v>#N/A</v>
      </c>
      <c r="AN6518" t="e">
        <f t="shared" si="1077"/>
        <v>#N/A</v>
      </c>
      <c r="AO6518" s="261" t="e">
        <f t="shared" si="1078"/>
        <v>#N/A</v>
      </c>
      <c r="AP6518" s="261" t="e">
        <f t="shared" si="1079"/>
        <v>#N/A</v>
      </c>
      <c r="AQ6518" s="261" t="e">
        <f t="shared" si="1080"/>
        <v>#N/A</v>
      </c>
      <c r="BB6518">
        <f t="shared" si="1083"/>
        <v>0</v>
      </c>
      <c r="BC6518">
        <f t="shared" si="1081"/>
        <v>0</v>
      </c>
      <c r="BD6518" s="28">
        <f t="shared" si="1082"/>
        <v>0</v>
      </c>
    </row>
    <row r="6519" spans="37:56" x14ac:dyDescent="0.25">
      <c r="AK6519">
        <v>0</v>
      </c>
      <c r="AL6519" t="e">
        <f t="shared" si="1075"/>
        <v>#N/A</v>
      </c>
      <c r="AM6519" t="e">
        <f t="shared" si="1076"/>
        <v>#N/A</v>
      </c>
      <c r="AN6519" t="e">
        <f t="shared" si="1077"/>
        <v>#N/A</v>
      </c>
      <c r="AO6519" s="261" t="e">
        <f t="shared" si="1078"/>
        <v>#N/A</v>
      </c>
      <c r="AP6519" s="261" t="e">
        <f t="shared" si="1079"/>
        <v>#N/A</v>
      </c>
      <c r="AQ6519" s="261" t="e">
        <f t="shared" si="1080"/>
        <v>#N/A</v>
      </c>
      <c r="BB6519">
        <f t="shared" si="1083"/>
        <v>0</v>
      </c>
      <c r="BC6519">
        <f t="shared" si="1081"/>
        <v>0</v>
      </c>
      <c r="BD6519" s="28">
        <f t="shared" si="1082"/>
        <v>0</v>
      </c>
    </row>
    <row r="6520" spans="37:56" x14ac:dyDescent="0.25">
      <c r="AK6520">
        <v>0</v>
      </c>
      <c r="AL6520" t="e">
        <f t="shared" si="1075"/>
        <v>#N/A</v>
      </c>
      <c r="AM6520" t="e">
        <f t="shared" si="1076"/>
        <v>#N/A</v>
      </c>
      <c r="AN6520" t="e">
        <f t="shared" si="1077"/>
        <v>#N/A</v>
      </c>
      <c r="AO6520" s="261" t="e">
        <f t="shared" si="1078"/>
        <v>#N/A</v>
      </c>
      <c r="AP6520" s="261" t="e">
        <f t="shared" si="1079"/>
        <v>#N/A</v>
      </c>
      <c r="AQ6520" s="261" t="e">
        <f t="shared" si="1080"/>
        <v>#N/A</v>
      </c>
      <c r="BB6520">
        <f t="shared" si="1083"/>
        <v>0</v>
      </c>
      <c r="BC6520">
        <f t="shared" si="1081"/>
        <v>0</v>
      </c>
      <c r="BD6520" s="28">
        <f t="shared" si="1082"/>
        <v>0</v>
      </c>
    </row>
    <row r="6521" spans="37:56" x14ac:dyDescent="0.25">
      <c r="AK6521">
        <v>0</v>
      </c>
      <c r="AL6521" t="e">
        <f t="shared" si="1075"/>
        <v>#N/A</v>
      </c>
      <c r="AM6521" t="e">
        <f t="shared" si="1076"/>
        <v>#N/A</v>
      </c>
      <c r="AN6521" t="e">
        <f t="shared" si="1077"/>
        <v>#N/A</v>
      </c>
      <c r="AO6521" s="261" t="e">
        <f t="shared" si="1078"/>
        <v>#N/A</v>
      </c>
      <c r="AP6521" s="261" t="e">
        <f t="shared" si="1079"/>
        <v>#N/A</v>
      </c>
      <c r="AQ6521" s="261" t="e">
        <f t="shared" si="1080"/>
        <v>#N/A</v>
      </c>
      <c r="BB6521">
        <f t="shared" si="1083"/>
        <v>0</v>
      </c>
      <c r="BC6521">
        <f t="shared" si="1081"/>
        <v>0</v>
      </c>
      <c r="BD6521" s="28">
        <f t="shared" si="1082"/>
        <v>0</v>
      </c>
    </row>
    <row r="6522" spans="37:56" x14ac:dyDescent="0.25">
      <c r="AK6522">
        <v>0</v>
      </c>
      <c r="AL6522" t="e">
        <f t="shared" si="1075"/>
        <v>#N/A</v>
      </c>
      <c r="AM6522" t="e">
        <f t="shared" si="1076"/>
        <v>#N/A</v>
      </c>
      <c r="AN6522" t="e">
        <f t="shared" si="1077"/>
        <v>#N/A</v>
      </c>
      <c r="AO6522" s="261" t="e">
        <f t="shared" si="1078"/>
        <v>#N/A</v>
      </c>
      <c r="AP6522" s="261" t="e">
        <f t="shared" si="1079"/>
        <v>#N/A</v>
      </c>
      <c r="AQ6522" s="261" t="e">
        <f t="shared" si="1080"/>
        <v>#N/A</v>
      </c>
      <c r="BB6522">
        <f t="shared" si="1083"/>
        <v>0</v>
      </c>
      <c r="BC6522">
        <f t="shared" si="1081"/>
        <v>0</v>
      </c>
      <c r="BD6522" s="28">
        <f t="shared" si="1082"/>
        <v>0</v>
      </c>
    </row>
    <row r="6523" spans="37:56" x14ac:dyDescent="0.25">
      <c r="AK6523">
        <v>0</v>
      </c>
      <c r="AL6523" t="e">
        <f t="shared" si="1075"/>
        <v>#N/A</v>
      </c>
      <c r="AM6523" t="e">
        <f t="shared" si="1076"/>
        <v>#N/A</v>
      </c>
      <c r="AN6523" t="e">
        <f t="shared" si="1077"/>
        <v>#N/A</v>
      </c>
      <c r="AO6523" s="261" t="e">
        <f t="shared" si="1078"/>
        <v>#N/A</v>
      </c>
      <c r="AP6523" s="261" t="e">
        <f t="shared" si="1079"/>
        <v>#N/A</v>
      </c>
      <c r="AQ6523" s="261" t="e">
        <f t="shared" si="1080"/>
        <v>#N/A</v>
      </c>
      <c r="BB6523">
        <f t="shared" si="1083"/>
        <v>0</v>
      </c>
      <c r="BC6523">
        <f t="shared" si="1081"/>
        <v>0</v>
      </c>
      <c r="BD6523" s="28">
        <f t="shared" si="1082"/>
        <v>0</v>
      </c>
    </row>
    <row r="6524" spans="37:56" x14ac:dyDescent="0.25">
      <c r="AK6524">
        <v>0</v>
      </c>
      <c r="AL6524" t="e">
        <f t="shared" si="1075"/>
        <v>#N/A</v>
      </c>
      <c r="AM6524" t="e">
        <f t="shared" si="1076"/>
        <v>#N/A</v>
      </c>
      <c r="AN6524" t="e">
        <f t="shared" si="1077"/>
        <v>#N/A</v>
      </c>
      <c r="AO6524" s="261" t="e">
        <f t="shared" si="1078"/>
        <v>#N/A</v>
      </c>
      <c r="AP6524" s="261" t="e">
        <f t="shared" si="1079"/>
        <v>#N/A</v>
      </c>
      <c r="AQ6524" s="261" t="e">
        <f t="shared" si="1080"/>
        <v>#N/A</v>
      </c>
      <c r="BB6524">
        <f t="shared" si="1083"/>
        <v>0</v>
      </c>
      <c r="BC6524">
        <f t="shared" si="1081"/>
        <v>0</v>
      </c>
      <c r="BD6524" s="28">
        <f t="shared" si="1082"/>
        <v>0</v>
      </c>
    </row>
    <row r="6525" spans="37:56" x14ac:dyDescent="0.25">
      <c r="AK6525">
        <v>0</v>
      </c>
      <c r="AL6525" t="e">
        <f t="shared" si="1075"/>
        <v>#N/A</v>
      </c>
      <c r="AM6525" t="e">
        <f t="shared" si="1076"/>
        <v>#N/A</v>
      </c>
      <c r="AN6525" t="e">
        <f t="shared" si="1077"/>
        <v>#N/A</v>
      </c>
      <c r="AO6525" s="261" t="e">
        <f t="shared" si="1078"/>
        <v>#N/A</v>
      </c>
      <c r="AP6525" s="261" t="e">
        <f t="shared" si="1079"/>
        <v>#N/A</v>
      </c>
      <c r="AQ6525" s="261" t="e">
        <f t="shared" si="1080"/>
        <v>#N/A</v>
      </c>
      <c r="BB6525">
        <f t="shared" si="1083"/>
        <v>0</v>
      </c>
      <c r="BC6525">
        <f t="shared" si="1081"/>
        <v>0</v>
      </c>
      <c r="BD6525" s="28">
        <f t="shared" si="1082"/>
        <v>0</v>
      </c>
    </row>
    <row r="6526" spans="37:56" x14ac:dyDescent="0.25">
      <c r="AK6526">
        <v>0</v>
      </c>
      <c r="AL6526" t="e">
        <f t="shared" si="1075"/>
        <v>#N/A</v>
      </c>
      <c r="AM6526" t="e">
        <f t="shared" si="1076"/>
        <v>#N/A</v>
      </c>
      <c r="AN6526" t="e">
        <f t="shared" si="1077"/>
        <v>#N/A</v>
      </c>
      <c r="AO6526" s="261" t="e">
        <f t="shared" si="1078"/>
        <v>#N/A</v>
      </c>
      <c r="AP6526" s="261" t="e">
        <f t="shared" si="1079"/>
        <v>#N/A</v>
      </c>
      <c r="AQ6526" s="261" t="e">
        <f t="shared" si="1080"/>
        <v>#N/A</v>
      </c>
      <c r="BB6526">
        <f t="shared" si="1083"/>
        <v>0</v>
      </c>
      <c r="BC6526">
        <f t="shared" si="1081"/>
        <v>0</v>
      </c>
      <c r="BD6526" s="28">
        <f t="shared" si="1082"/>
        <v>0</v>
      </c>
    </row>
    <row r="6527" spans="37:56" x14ac:dyDescent="0.25">
      <c r="AK6527">
        <v>0</v>
      </c>
      <c r="AL6527" t="e">
        <f t="shared" si="1075"/>
        <v>#N/A</v>
      </c>
      <c r="AM6527" t="e">
        <f t="shared" si="1076"/>
        <v>#N/A</v>
      </c>
      <c r="AN6527" t="e">
        <f t="shared" si="1077"/>
        <v>#N/A</v>
      </c>
      <c r="AO6527" s="261" t="e">
        <f t="shared" si="1078"/>
        <v>#N/A</v>
      </c>
      <c r="AP6527" s="261" t="e">
        <f t="shared" si="1079"/>
        <v>#N/A</v>
      </c>
      <c r="AQ6527" s="261" t="e">
        <f t="shared" si="1080"/>
        <v>#N/A</v>
      </c>
      <c r="BB6527">
        <f t="shared" si="1083"/>
        <v>0</v>
      </c>
      <c r="BC6527">
        <f t="shared" si="1081"/>
        <v>0</v>
      </c>
      <c r="BD6527" s="28">
        <f t="shared" si="1082"/>
        <v>0</v>
      </c>
    </row>
    <row r="6528" spans="37:56" x14ac:dyDescent="0.25">
      <c r="AK6528">
        <v>0</v>
      </c>
      <c r="AL6528" t="e">
        <f t="shared" si="1075"/>
        <v>#N/A</v>
      </c>
      <c r="AM6528" t="e">
        <f t="shared" si="1076"/>
        <v>#N/A</v>
      </c>
      <c r="AN6528" t="e">
        <f t="shared" si="1077"/>
        <v>#N/A</v>
      </c>
      <c r="AO6528" s="261" t="e">
        <f t="shared" si="1078"/>
        <v>#N/A</v>
      </c>
      <c r="AP6528" s="261" t="e">
        <f t="shared" si="1079"/>
        <v>#N/A</v>
      </c>
      <c r="AQ6528" s="261" t="e">
        <f t="shared" si="1080"/>
        <v>#N/A</v>
      </c>
      <c r="BB6528">
        <f t="shared" si="1083"/>
        <v>0</v>
      </c>
      <c r="BC6528">
        <f t="shared" si="1081"/>
        <v>0</v>
      </c>
      <c r="BD6528" s="28">
        <f t="shared" si="1082"/>
        <v>0</v>
      </c>
    </row>
    <row r="6529" spans="37:56" x14ac:dyDescent="0.25">
      <c r="AK6529">
        <v>0</v>
      </c>
      <c r="AL6529" t="e">
        <f t="shared" si="1075"/>
        <v>#N/A</v>
      </c>
      <c r="AM6529" t="e">
        <f t="shared" si="1076"/>
        <v>#N/A</v>
      </c>
      <c r="AN6529" t="e">
        <f t="shared" si="1077"/>
        <v>#N/A</v>
      </c>
      <c r="AO6529" s="261" t="e">
        <f t="shared" si="1078"/>
        <v>#N/A</v>
      </c>
      <c r="AP6529" s="261" t="e">
        <f t="shared" si="1079"/>
        <v>#N/A</v>
      </c>
      <c r="AQ6529" s="261" t="e">
        <f t="shared" si="1080"/>
        <v>#N/A</v>
      </c>
      <c r="BB6529">
        <f t="shared" si="1083"/>
        <v>0</v>
      </c>
      <c r="BC6529">
        <f t="shared" si="1081"/>
        <v>0</v>
      </c>
      <c r="BD6529" s="28">
        <f t="shared" si="1082"/>
        <v>0</v>
      </c>
    </row>
    <row r="6530" spans="37:56" x14ac:dyDescent="0.25">
      <c r="AK6530">
        <v>0</v>
      </c>
      <c r="AL6530" t="e">
        <f t="shared" si="1075"/>
        <v>#N/A</v>
      </c>
      <c r="AM6530" t="e">
        <f t="shared" si="1076"/>
        <v>#N/A</v>
      </c>
      <c r="AN6530" t="e">
        <f t="shared" si="1077"/>
        <v>#N/A</v>
      </c>
      <c r="AO6530" s="261" t="e">
        <f t="shared" si="1078"/>
        <v>#N/A</v>
      </c>
      <c r="AP6530" s="261" t="e">
        <f t="shared" si="1079"/>
        <v>#N/A</v>
      </c>
      <c r="AQ6530" s="261" t="e">
        <f t="shared" si="1080"/>
        <v>#N/A</v>
      </c>
      <c r="BB6530">
        <f t="shared" si="1083"/>
        <v>0</v>
      </c>
      <c r="BC6530">
        <f t="shared" si="1081"/>
        <v>0</v>
      </c>
      <c r="BD6530" s="28">
        <f t="shared" si="1082"/>
        <v>0</v>
      </c>
    </row>
    <row r="6531" spans="37:56" x14ac:dyDescent="0.25">
      <c r="AK6531">
        <v>0</v>
      </c>
      <c r="AL6531" t="e">
        <f t="shared" ref="AL6531:AL6594" si="1084">_xlfn.XLOOKUP(AK6531,A:A,F:F)</f>
        <v>#N/A</v>
      </c>
      <c r="AM6531" t="e">
        <f t="shared" ref="AM6531:AM6594" si="1085">_xlfn.XLOOKUP(AK6531,A:A,J:J)</f>
        <v>#N/A</v>
      </c>
      <c r="AN6531" t="e">
        <f t="shared" ref="AN6531:AN6594" si="1086">_xlfn.XLOOKUP(AK6531,A:A,M:M)+_xlfn.XLOOKUP(AK6531,A:A,N:N)</f>
        <v>#N/A</v>
      </c>
      <c r="AO6531" s="261" t="e">
        <f t="shared" ref="AO6531:AO6594" si="1087">_xlfn.XLOOKUP(AK6531,A:A,AG:AG)</f>
        <v>#N/A</v>
      </c>
      <c r="AP6531" s="261" t="e">
        <f t="shared" ref="AP6531:AP6594" si="1088">_xlfn.XLOOKUP(AK6531,A:A,AD:AD)</f>
        <v>#N/A</v>
      </c>
      <c r="AQ6531" s="261" t="e">
        <f t="shared" ref="AQ6531:AQ6594" si="1089">_xlfn.XLOOKUP(AK6531,A:A,AE:AE)</f>
        <v>#N/A</v>
      </c>
      <c r="BB6531">
        <f t="shared" si="1083"/>
        <v>0</v>
      </c>
      <c r="BC6531">
        <f t="shared" ref="BC6531:BC6594" si="1090">_xlfn.XLOOKUP(BA6531,A:A,J:J)</f>
        <v>0</v>
      </c>
      <c r="BD6531" s="28">
        <f t="shared" ref="BD6531:BD6594" si="1091">_xlfn.XLOOKUP(BA6531,A:A,M:M)+_xlfn.XLOOKUP(BA6531,A:A,N:N)</f>
        <v>0</v>
      </c>
    </row>
    <row r="6532" spans="37:56" x14ac:dyDescent="0.25">
      <c r="AK6532">
        <v>0</v>
      </c>
      <c r="AL6532" t="e">
        <f t="shared" si="1084"/>
        <v>#N/A</v>
      </c>
      <c r="AM6532" t="e">
        <f t="shared" si="1085"/>
        <v>#N/A</v>
      </c>
      <c r="AN6532" t="e">
        <f t="shared" si="1086"/>
        <v>#N/A</v>
      </c>
      <c r="AO6532" s="261" t="e">
        <f t="shared" si="1087"/>
        <v>#N/A</v>
      </c>
      <c r="AP6532" s="261" t="e">
        <f t="shared" si="1088"/>
        <v>#N/A</v>
      </c>
      <c r="AQ6532" s="261" t="e">
        <f t="shared" si="1089"/>
        <v>#N/A</v>
      </c>
      <c r="BB6532">
        <f t="shared" si="1083"/>
        <v>0</v>
      </c>
      <c r="BC6532">
        <f t="shared" si="1090"/>
        <v>0</v>
      </c>
      <c r="BD6532" s="28">
        <f t="shared" si="1091"/>
        <v>0</v>
      </c>
    </row>
    <row r="6533" spans="37:56" x14ac:dyDescent="0.25">
      <c r="AK6533">
        <v>0</v>
      </c>
      <c r="AL6533" t="e">
        <f t="shared" si="1084"/>
        <v>#N/A</v>
      </c>
      <c r="AM6533" t="e">
        <f t="shared" si="1085"/>
        <v>#N/A</v>
      </c>
      <c r="AN6533" t="e">
        <f t="shared" si="1086"/>
        <v>#N/A</v>
      </c>
      <c r="AO6533" s="261" t="e">
        <f t="shared" si="1087"/>
        <v>#N/A</v>
      </c>
      <c r="AP6533" s="261" t="e">
        <f t="shared" si="1088"/>
        <v>#N/A</v>
      </c>
      <c r="AQ6533" s="261" t="e">
        <f t="shared" si="1089"/>
        <v>#N/A</v>
      </c>
      <c r="BB6533">
        <f t="shared" si="1083"/>
        <v>0</v>
      </c>
      <c r="BC6533">
        <f t="shared" si="1090"/>
        <v>0</v>
      </c>
      <c r="BD6533" s="28">
        <f t="shared" si="1091"/>
        <v>0</v>
      </c>
    </row>
    <row r="6534" spans="37:56" x14ac:dyDescent="0.25">
      <c r="AK6534">
        <v>0</v>
      </c>
      <c r="AL6534" t="e">
        <f t="shared" si="1084"/>
        <v>#N/A</v>
      </c>
      <c r="AM6534" t="e">
        <f t="shared" si="1085"/>
        <v>#N/A</v>
      </c>
      <c r="AN6534" t="e">
        <f t="shared" si="1086"/>
        <v>#N/A</v>
      </c>
      <c r="AO6534" s="261" t="e">
        <f t="shared" si="1087"/>
        <v>#N/A</v>
      </c>
      <c r="AP6534" s="261" t="e">
        <f t="shared" si="1088"/>
        <v>#N/A</v>
      </c>
      <c r="AQ6534" s="261" t="e">
        <f t="shared" si="1089"/>
        <v>#N/A</v>
      </c>
      <c r="BB6534">
        <f t="shared" ref="BB6534:BB6597" si="1092">_xlfn.XLOOKUP(BA6534,A:A,E:E)</f>
        <v>0</v>
      </c>
      <c r="BC6534">
        <f t="shared" si="1090"/>
        <v>0</v>
      </c>
      <c r="BD6534" s="28">
        <f t="shared" si="1091"/>
        <v>0</v>
      </c>
    </row>
    <row r="6535" spans="37:56" x14ac:dyDescent="0.25">
      <c r="AK6535">
        <v>0</v>
      </c>
      <c r="AL6535" t="e">
        <f t="shared" si="1084"/>
        <v>#N/A</v>
      </c>
      <c r="AM6535" t="e">
        <f t="shared" si="1085"/>
        <v>#N/A</v>
      </c>
      <c r="AN6535" t="e">
        <f t="shared" si="1086"/>
        <v>#N/A</v>
      </c>
      <c r="AO6535" s="261" t="e">
        <f t="shared" si="1087"/>
        <v>#N/A</v>
      </c>
      <c r="AP6535" s="261" t="e">
        <f t="shared" si="1088"/>
        <v>#N/A</v>
      </c>
      <c r="AQ6535" s="261" t="e">
        <f t="shared" si="1089"/>
        <v>#N/A</v>
      </c>
      <c r="BB6535">
        <f t="shared" si="1092"/>
        <v>0</v>
      </c>
      <c r="BC6535">
        <f t="shared" si="1090"/>
        <v>0</v>
      </c>
      <c r="BD6535" s="28">
        <f t="shared" si="1091"/>
        <v>0</v>
      </c>
    </row>
    <row r="6536" spans="37:56" x14ac:dyDescent="0.25">
      <c r="AK6536">
        <v>0</v>
      </c>
      <c r="AL6536" t="e">
        <f t="shared" si="1084"/>
        <v>#N/A</v>
      </c>
      <c r="AM6536" t="e">
        <f t="shared" si="1085"/>
        <v>#N/A</v>
      </c>
      <c r="AN6536" t="e">
        <f t="shared" si="1086"/>
        <v>#N/A</v>
      </c>
      <c r="AO6536" s="261" t="e">
        <f t="shared" si="1087"/>
        <v>#N/A</v>
      </c>
      <c r="AP6536" s="261" t="e">
        <f t="shared" si="1088"/>
        <v>#N/A</v>
      </c>
      <c r="AQ6536" s="261" t="e">
        <f t="shared" si="1089"/>
        <v>#N/A</v>
      </c>
      <c r="BB6536">
        <f t="shared" si="1092"/>
        <v>0</v>
      </c>
      <c r="BC6536">
        <f t="shared" si="1090"/>
        <v>0</v>
      </c>
      <c r="BD6536" s="28">
        <f t="shared" si="1091"/>
        <v>0</v>
      </c>
    </row>
    <row r="6537" spans="37:56" x14ac:dyDescent="0.25">
      <c r="AK6537">
        <v>0</v>
      </c>
      <c r="AL6537" t="e">
        <f t="shared" si="1084"/>
        <v>#N/A</v>
      </c>
      <c r="AM6537" t="e">
        <f t="shared" si="1085"/>
        <v>#N/A</v>
      </c>
      <c r="AN6537" t="e">
        <f t="shared" si="1086"/>
        <v>#N/A</v>
      </c>
      <c r="AO6537" s="261" t="e">
        <f t="shared" si="1087"/>
        <v>#N/A</v>
      </c>
      <c r="AP6537" s="261" t="e">
        <f t="shared" si="1088"/>
        <v>#N/A</v>
      </c>
      <c r="AQ6537" s="261" t="e">
        <f t="shared" si="1089"/>
        <v>#N/A</v>
      </c>
      <c r="BB6537">
        <f t="shared" si="1092"/>
        <v>0</v>
      </c>
      <c r="BC6537">
        <f t="shared" si="1090"/>
        <v>0</v>
      </c>
      <c r="BD6537" s="28">
        <f t="shared" si="1091"/>
        <v>0</v>
      </c>
    </row>
    <row r="6538" spans="37:56" x14ac:dyDescent="0.25">
      <c r="AK6538">
        <v>0</v>
      </c>
      <c r="AL6538" t="e">
        <f t="shared" si="1084"/>
        <v>#N/A</v>
      </c>
      <c r="AM6538" t="e">
        <f t="shared" si="1085"/>
        <v>#N/A</v>
      </c>
      <c r="AN6538" t="e">
        <f t="shared" si="1086"/>
        <v>#N/A</v>
      </c>
      <c r="AO6538" s="261" t="e">
        <f t="shared" si="1087"/>
        <v>#N/A</v>
      </c>
      <c r="AP6538" s="261" t="e">
        <f t="shared" si="1088"/>
        <v>#N/A</v>
      </c>
      <c r="AQ6538" s="261" t="e">
        <f t="shared" si="1089"/>
        <v>#N/A</v>
      </c>
      <c r="BB6538">
        <f t="shared" si="1092"/>
        <v>0</v>
      </c>
      <c r="BC6538">
        <f t="shared" si="1090"/>
        <v>0</v>
      </c>
      <c r="BD6538" s="28">
        <f t="shared" si="1091"/>
        <v>0</v>
      </c>
    </row>
    <row r="6539" spans="37:56" x14ac:dyDescent="0.25">
      <c r="AK6539">
        <v>0</v>
      </c>
      <c r="AL6539" t="e">
        <f t="shared" si="1084"/>
        <v>#N/A</v>
      </c>
      <c r="AM6539" t="e">
        <f t="shared" si="1085"/>
        <v>#N/A</v>
      </c>
      <c r="AN6539" t="e">
        <f t="shared" si="1086"/>
        <v>#N/A</v>
      </c>
      <c r="AO6539" s="261" t="e">
        <f t="shared" si="1087"/>
        <v>#N/A</v>
      </c>
      <c r="AP6539" s="261" t="e">
        <f t="shared" si="1088"/>
        <v>#N/A</v>
      </c>
      <c r="AQ6539" s="261" t="e">
        <f t="shared" si="1089"/>
        <v>#N/A</v>
      </c>
      <c r="BB6539">
        <f t="shared" si="1092"/>
        <v>0</v>
      </c>
      <c r="BC6539">
        <f t="shared" si="1090"/>
        <v>0</v>
      </c>
      <c r="BD6539" s="28">
        <f t="shared" si="1091"/>
        <v>0</v>
      </c>
    </row>
    <row r="6540" spans="37:56" x14ac:dyDescent="0.25">
      <c r="AK6540">
        <v>0</v>
      </c>
      <c r="AL6540" t="e">
        <f t="shared" si="1084"/>
        <v>#N/A</v>
      </c>
      <c r="AM6540" t="e">
        <f t="shared" si="1085"/>
        <v>#N/A</v>
      </c>
      <c r="AN6540" t="e">
        <f t="shared" si="1086"/>
        <v>#N/A</v>
      </c>
      <c r="AO6540" s="261" t="e">
        <f t="shared" si="1087"/>
        <v>#N/A</v>
      </c>
      <c r="AP6540" s="261" t="e">
        <f t="shared" si="1088"/>
        <v>#N/A</v>
      </c>
      <c r="AQ6540" s="261" t="e">
        <f t="shared" si="1089"/>
        <v>#N/A</v>
      </c>
      <c r="BB6540">
        <f t="shared" si="1092"/>
        <v>0</v>
      </c>
      <c r="BC6540">
        <f t="shared" si="1090"/>
        <v>0</v>
      </c>
      <c r="BD6540" s="28">
        <f t="shared" si="1091"/>
        <v>0</v>
      </c>
    </row>
    <row r="6541" spans="37:56" x14ac:dyDescent="0.25">
      <c r="AK6541">
        <v>0</v>
      </c>
      <c r="AL6541" t="e">
        <f t="shared" si="1084"/>
        <v>#N/A</v>
      </c>
      <c r="AM6541" t="e">
        <f t="shared" si="1085"/>
        <v>#N/A</v>
      </c>
      <c r="AN6541" t="e">
        <f t="shared" si="1086"/>
        <v>#N/A</v>
      </c>
      <c r="AO6541" s="261" t="e">
        <f t="shared" si="1087"/>
        <v>#N/A</v>
      </c>
      <c r="AP6541" s="261" t="e">
        <f t="shared" si="1088"/>
        <v>#N/A</v>
      </c>
      <c r="AQ6541" s="261" t="e">
        <f t="shared" si="1089"/>
        <v>#N/A</v>
      </c>
      <c r="BB6541">
        <f t="shared" si="1092"/>
        <v>0</v>
      </c>
      <c r="BC6541">
        <f t="shared" si="1090"/>
        <v>0</v>
      </c>
      <c r="BD6541" s="28">
        <f t="shared" si="1091"/>
        <v>0</v>
      </c>
    </row>
    <row r="6542" spans="37:56" x14ac:dyDescent="0.25">
      <c r="AK6542">
        <v>0</v>
      </c>
      <c r="AL6542" t="e">
        <f t="shared" si="1084"/>
        <v>#N/A</v>
      </c>
      <c r="AM6542" t="e">
        <f t="shared" si="1085"/>
        <v>#N/A</v>
      </c>
      <c r="AN6542" t="e">
        <f t="shared" si="1086"/>
        <v>#N/A</v>
      </c>
      <c r="AO6542" s="261" t="e">
        <f t="shared" si="1087"/>
        <v>#N/A</v>
      </c>
      <c r="AP6542" s="261" t="e">
        <f t="shared" si="1088"/>
        <v>#N/A</v>
      </c>
      <c r="AQ6542" s="261" t="e">
        <f t="shared" si="1089"/>
        <v>#N/A</v>
      </c>
      <c r="BB6542">
        <f t="shared" si="1092"/>
        <v>0</v>
      </c>
      <c r="BC6542">
        <f t="shared" si="1090"/>
        <v>0</v>
      </c>
      <c r="BD6542" s="28">
        <f t="shared" si="1091"/>
        <v>0</v>
      </c>
    </row>
    <row r="6543" spans="37:56" x14ac:dyDescent="0.25">
      <c r="AK6543">
        <v>0</v>
      </c>
      <c r="AL6543" t="e">
        <f t="shared" si="1084"/>
        <v>#N/A</v>
      </c>
      <c r="AM6543" t="e">
        <f t="shared" si="1085"/>
        <v>#N/A</v>
      </c>
      <c r="AN6543" t="e">
        <f t="shared" si="1086"/>
        <v>#N/A</v>
      </c>
      <c r="AO6543" s="261" t="e">
        <f t="shared" si="1087"/>
        <v>#N/A</v>
      </c>
      <c r="AP6543" s="261" t="e">
        <f t="shared" si="1088"/>
        <v>#N/A</v>
      </c>
      <c r="AQ6543" s="261" t="e">
        <f t="shared" si="1089"/>
        <v>#N/A</v>
      </c>
      <c r="BB6543">
        <f t="shared" si="1092"/>
        <v>0</v>
      </c>
      <c r="BC6543">
        <f t="shared" si="1090"/>
        <v>0</v>
      </c>
      <c r="BD6543" s="28">
        <f t="shared" si="1091"/>
        <v>0</v>
      </c>
    </row>
    <row r="6544" spans="37:56" x14ac:dyDescent="0.25">
      <c r="AK6544">
        <v>0</v>
      </c>
      <c r="AL6544" t="e">
        <f t="shared" si="1084"/>
        <v>#N/A</v>
      </c>
      <c r="AM6544" t="e">
        <f t="shared" si="1085"/>
        <v>#N/A</v>
      </c>
      <c r="AN6544" t="e">
        <f t="shared" si="1086"/>
        <v>#N/A</v>
      </c>
      <c r="AO6544" s="261" t="e">
        <f t="shared" si="1087"/>
        <v>#N/A</v>
      </c>
      <c r="AP6544" s="261" t="e">
        <f t="shared" si="1088"/>
        <v>#N/A</v>
      </c>
      <c r="AQ6544" s="261" t="e">
        <f t="shared" si="1089"/>
        <v>#N/A</v>
      </c>
      <c r="BB6544">
        <f t="shared" si="1092"/>
        <v>0</v>
      </c>
      <c r="BC6544">
        <f t="shared" si="1090"/>
        <v>0</v>
      </c>
      <c r="BD6544" s="28">
        <f t="shared" si="1091"/>
        <v>0</v>
      </c>
    </row>
    <row r="6545" spans="37:56" x14ac:dyDescent="0.25">
      <c r="AK6545">
        <v>0</v>
      </c>
      <c r="AL6545" t="e">
        <f t="shared" si="1084"/>
        <v>#N/A</v>
      </c>
      <c r="AM6545" t="e">
        <f t="shared" si="1085"/>
        <v>#N/A</v>
      </c>
      <c r="AN6545" t="e">
        <f t="shared" si="1086"/>
        <v>#N/A</v>
      </c>
      <c r="AO6545" s="261" t="e">
        <f t="shared" si="1087"/>
        <v>#N/A</v>
      </c>
      <c r="AP6545" s="261" t="e">
        <f t="shared" si="1088"/>
        <v>#N/A</v>
      </c>
      <c r="AQ6545" s="261" t="e">
        <f t="shared" si="1089"/>
        <v>#N/A</v>
      </c>
      <c r="BB6545">
        <f t="shared" si="1092"/>
        <v>0</v>
      </c>
      <c r="BC6545">
        <f t="shared" si="1090"/>
        <v>0</v>
      </c>
      <c r="BD6545" s="28">
        <f t="shared" si="1091"/>
        <v>0</v>
      </c>
    </row>
    <row r="6546" spans="37:56" x14ac:dyDescent="0.25">
      <c r="AK6546">
        <v>0</v>
      </c>
      <c r="AL6546" t="e">
        <f t="shared" si="1084"/>
        <v>#N/A</v>
      </c>
      <c r="AM6546" t="e">
        <f t="shared" si="1085"/>
        <v>#N/A</v>
      </c>
      <c r="AN6546" t="e">
        <f t="shared" si="1086"/>
        <v>#N/A</v>
      </c>
      <c r="AO6546" s="261" t="e">
        <f t="shared" si="1087"/>
        <v>#N/A</v>
      </c>
      <c r="AP6546" s="261" t="e">
        <f t="shared" si="1088"/>
        <v>#N/A</v>
      </c>
      <c r="AQ6546" s="261" t="e">
        <f t="shared" si="1089"/>
        <v>#N/A</v>
      </c>
      <c r="BB6546">
        <f t="shared" si="1092"/>
        <v>0</v>
      </c>
      <c r="BC6546">
        <f t="shared" si="1090"/>
        <v>0</v>
      </c>
      <c r="BD6546" s="28">
        <f t="shared" si="1091"/>
        <v>0</v>
      </c>
    </row>
    <row r="6547" spans="37:56" x14ac:dyDescent="0.25">
      <c r="AK6547">
        <v>0</v>
      </c>
      <c r="AL6547" t="e">
        <f t="shared" si="1084"/>
        <v>#N/A</v>
      </c>
      <c r="AM6547" t="e">
        <f t="shared" si="1085"/>
        <v>#N/A</v>
      </c>
      <c r="AN6547" t="e">
        <f t="shared" si="1086"/>
        <v>#N/A</v>
      </c>
      <c r="AO6547" s="261" t="e">
        <f t="shared" si="1087"/>
        <v>#N/A</v>
      </c>
      <c r="AP6547" s="261" t="e">
        <f t="shared" si="1088"/>
        <v>#N/A</v>
      </c>
      <c r="AQ6547" s="261" t="e">
        <f t="shared" si="1089"/>
        <v>#N/A</v>
      </c>
      <c r="BB6547">
        <f t="shared" si="1092"/>
        <v>0</v>
      </c>
      <c r="BC6547">
        <f t="shared" si="1090"/>
        <v>0</v>
      </c>
      <c r="BD6547" s="28">
        <f t="shared" si="1091"/>
        <v>0</v>
      </c>
    </row>
    <row r="6548" spans="37:56" x14ac:dyDescent="0.25">
      <c r="AK6548">
        <v>0</v>
      </c>
      <c r="AL6548" t="e">
        <f t="shared" si="1084"/>
        <v>#N/A</v>
      </c>
      <c r="AM6548" t="e">
        <f t="shared" si="1085"/>
        <v>#N/A</v>
      </c>
      <c r="AN6548" t="e">
        <f t="shared" si="1086"/>
        <v>#N/A</v>
      </c>
      <c r="AO6548" s="261" t="e">
        <f t="shared" si="1087"/>
        <v>#N/A</v>
      </c>
      <c r="AP6548" s="261" t="e">
        <f t="shared" si="1088"/>
        <v>#N/A</v>
      </c>
      <c r="AQ6548" s="261" t="e">
        <f t="shared" si="1089"/>
        <v>#N/A</v>
      </c>
      <c r="BB6548">
        <f t="shared" si="1092"/>
        <v>0</v>
      </c>
      <c r="BC6548">
        <f t="shared" si="1090"/>
        <v>0</v>
      </c>
      <c r="BD6548" s="28">
        <f t="shared" si="1091"/>
        <v>0</v>
      </c>
    </row>
    <row r="6549" spans="37:56" x14ac:dyDescent="0.25">
      <c r="AK6549">
        <v>0</v>
      </c>
      <c r="AL6549" t="e">
        <f t="shared" si="1084"/>
        <v>#N/A</v>
      </c>
      <c r="AM6549" t="e">
        <f t="shared" si="1085"/>
        <v>#N/A</v>
      </c>
      <c r="AN6549" t="e">
        <f t="shared" si="1086"/>
        <v>#N/A</v>
      </c>
      <c r="AO6549" s="261" t="e">
        <f t="shared" si="1087"/>
        <v>#N/A</v>
      </c>
      <c r="AP6549" s="261" t="e">
        <f t="shared" si="1088"/>
        <v>#N/A</v>
      </c>
      <c r="AQ6549" s="261" t="e">
        <f t="shared" si="1089"/>
        <v>#N/A</v>
      </c>
      <c r="BB6549">
        <f t="shared" si="1092"/>
        <v>0</v>
      </c>
      <c r="BC6549">
        <f t="shared" si="1090"/>
        <v>0</v>
      </c>
      <c r="BD6549" s="28">
        <f t="shared" si="1091"/>
        <v>0</v>
      </c>
    </row>
    <row r="6550" spans="37:56" x14ac:dyDescent="0.25">
      <c r="AK6550">
        <v>0</v>
      </c>
      <c r="AL6550" t="e">
        <f t="shared" si="1084"/>
        <v>#N/A</v>
      </c>
      <c r="AM6550" t="e">
        <f t="shared" si="1085"/>
        <v>#N/A</v>
      </c>
      <c r="AN6550" t="e">
        <f t="shared" si="1086"/>
        <v>#N/A</v>
      </c>
      <c r="AO6550" s="261" t="e">
        <f t="shared" si="1087"/>
        <v>#N/A</v>
      </c>
      <c r="AP6550" s="261" t="e">
        <f t="shared" si="1088"/>
        <v>#N/A</v>
      </c>
      <c r="AQ6550" s="261" t="e">
        <f t="shared" si="1089"/>
        <v>#N/A</v>
      </c>
      <c r="BB6550">
        <f t="shared" si="1092"/>
        <v>0</v>
      </c>
      <c r="BC6550">
        <f t="shared" si="1090"/>
        <v>0</v>
      </c>
      <c r="BD6550" s="28">
        <f t="shared" si="1091"/>
        <v>0</v>
      </c>
    </row>
    <row r="6551" spans="37:56" x14ac:dyDescent="0.25">
      <c r="AK6551">
        <v>0</v>
      </c>
      <c r="AL6551" t="e">
        <f t="shared" si="1084"/>
        <v>#N/A</v>
      </c>
      <c r="AM6551" t="e">
        <f t="shared" si="1085"/>
        <v>#N/A</v>
      </c>
      <c r="AN6551" t="e">
        <f t="shared" si="1086"/>
        <v>#N/A</v>
      </c>
      <c r="AO6551" s="261" t="e">
        <f t="shared" si="1087"/>
        <v>#N/A</v>
      </c>
      <c r="AP6551" s="261" t="e">
        <f t="shared" si="1088"/>
        <v>#N/A</v>
      </c>
      <c r="AQ6551" s="261" t="e">
        <f t="shared" si="1089"/>
        <v>#N/A</v>
      </c>
      <c r="BB6551">
        <f t="shared" si="1092"/>
        <v>0</v>
      </c>
      <c r="BC6551">
        <f t="shared" si="1090"/>
        <v>0</v>
      </c>
      <c r="BD6551" s="28">
        <f t="shared" si="1091"/>
        <v>0</v>
      </c>
    </row>
    <row r="6552" spans="37:56" x14ac:dyDescent="0.25">
      <c r="AK6552">
        <v>0</v>
      </c>
      <c r="AL6552" t="e">
        <f t="shared" si="1084"/>
        <v>#N/A</v>
      </c>
      <c r="AM6552" t="e">
        <f t="shared" si="1085"/>
        <v>#N/A</v>
      </c>
      <c r="AN6552" t="e">
        <f t="shared" si="1086"/>
        <v>#N/A</v>
      </c>
      <c r="AO6552" s="261" t="e">
        <f t="shared" si="1087"/>
        <v>#N/A</v>
      </c>
      <c r="AP6552" s="261" t="e">
        <f t="shared" si="1088"/>
        <v>#N/A</v>
      </c>
      <c r="AQ6552" s="261" t="e">
        <f t="shared" si="1089"/>
        <v>#N/A</v>
      </c>
      <c r="BB6552">
        <f t="shared" si="1092"/>
        <v>0</v>
      </c>
      <c r="BC6552">
        <f t="shared" si="1090"/>
        <v>0</v>
      </c>
      <c r="BD6552" s="28">
        <f t="shared" si="1091"/>
        <v>0</v>
      </c>
    </row>
    <row r="6553" spans="37:56" x14ac:dyDescent="0.25">
      <c r="AK6553">
        <v>0</v>
      </c>
      <c r="AL6553" t="e">
        <f t="shared" si="1084"/>
        <v>#N/A</v>
      </c>
      <c r="AM6553" t="e">
        <f t="shared" si="1085"/>
        <v>#N/A</v>
      </c>
      <c r="AN6553" t="e">
        <f t="shared" si="1086"/>
        <v>#N/A</v>
      </c>
      <c r="AO6553" s="261" t="e">
        <f t="shared" si="1087"/>
        <v>#N/A</v>
      </c>
      <c r="AP6553" s="261" t="e">
        <f t="shared" si="1088"/>
        <v>#N/A</v>
      </c>
      <c r="AQ6553" s="261" t="e">
        <f t="shared" si="1089"/>
        <v>#N/A</v>
      </c>
      <c r="BB6553">
        <f t="shared" si="1092"/>
        <v>0</v>
      </c>
      <c r="BC6553">
        <f t="shared" si="1090"/>
        <v>0</v>
      </c>
      <c r="BD6553" s="28">
        <f t="shared" si="1091"/>
        <v>0</v>
      </c>
    </row>
    <row r="6554" spans="37:56" x14ac:dyDescent="0.25">
      <c r="AK6554">
        <v>0</v>
      </c>
      <c r="AL6554" t="e">
        <f t="shared" si="1084"/>
        <v>#N/A</v>
      </c>
      <c r="AM6554" t="e">
        <f t="shared" si="1085"/>
        <v>#N/A</v>
      </c>
      <c r="AN6554" t="e">
        <f t="shared" si="1086"/>
        <v>#N/A</v>
      </c>
      <c r="AO6554" s="261" t="e">
        <f t="shared" si="1087"/>
        <v>#N/A</v>
      </c>
      <c r="AP6554" s="261" t="e">
        <f t="shared" si="1088"/>
        <v>#N/A</v>
      </c>
      <c r="AQ6554" s="261" t="e">
        <f t="shared" si="1089"/>
        <v>#N/A</v>
      </c>
      <c r="BB6554">
        <f t="shared" si="1092"/>
        <v>0</v>
      </c>
      <c r="BC6554">
        <f t="shared" si="1090"/>
        <v>0</v>
      </c>
      <c r="BD6554" s="28">
        <f t="shared" si="1091"/>
        <v>0</v>
      </c>
    </row>
    <row r="6555" spans="37:56" x14ac:dyDescent="0.25">
      <c r="AK6555">
        <v>0</v>
      </c>
      <c r="AL6555" t="e">
        <f t="shared" si="1084"/>
        <v>#N/A</v>
      </c>
      <c r="AM6555" t="e">
        <f t="shared" si="1085"/>
        <v>#N/A</v>
      </c>
      <c r="AN6555" t="e">
        <f t="shared" si="1086"/>
        <v>#N/A</v>
      </c>
      <c r="AO6555" s="261" t="e">
        <f t="shared" si="1087"/>
        <v>#N/A</v>
      </c>
      <c r="AP6555" s="261" t="e">
        <f t="shared" si="1088"/>
        <v>#N/A</v>
      </c>
      <c r="AQ6555" s="261" t="e">
        <f t="shared" si="1089"/>
        <v>#N/A</v>
      </c>
      <c r="BB6555">
        <f t="shared" si="1092"/>
        <v>0</v>
      </c>
      <c r="BC6555">
        <f t="shared" si="1090"/>
        <v>0</v>
      </c>
      <c r="BD6555" s="28">
        <f t="shared" si="1091"/>
        <v>0</v>
      </c>
    </row>
    <row r="6556" spans="37:56" x14ac:dyDescent="0.25">
      <c r="AK6556">
        <v>0</v>
      </c>
      <c r="AL6556" t="e">
        <f t="shared" si="1084"/>
        <v>#N/A</v>
      </c>
      <c r="AM6556" t="e">
        <f t="shared" si="1085"/>
        <v>#N/A</v>
      </c>
      <c r="AN6556" t="e">
        <f t="shared" si="1086"/>
        <v>#N/A</v>
      </c>
      <c r="AO6556" s="261" t="e">
        <f t="shared" si="1087"/>
        <v>#N/A</v>
      </c>
      <c r="AP6556" s="261" t="e">
        <f t="shared" si="1088"/>
        <v>#N/A</v>
      </c>
      <c r="AQ6556" s="261" t="e">
        <f t="shared" si="1089"/>
        <v>#N/A</v>
      </c>
      <c r="BB6556">
        <f t="shared" si="1092"/>
        <v>0</v>
      </c>
      <c r="BC6556">
        <f t="shared" si="1090"/>
        <v>0</v>
      </c>
      <c r="BD6556" s="28">
        <f t="shared" si="1091"/>
        <v>0</v>
      </c>
    </row>
    <row r="6557" spans="37:56" x14ac:dyDescent="0.25">
      <c r="AK6557">
        <v>0</v>
      </c>
      <c r="AL6557" t="e">
        <f t="shared" si="1084"/>
        <v>#N/A</v>
      </c>
      <c r="AM6557" t="e">
        <f t="shared" si="1085"/>
        <v>#N/A</v>
      </c>
      <c r="AN6557" t="e">
        <f t="shared" si="1086"/>
        <v>#N/A</v>
      </c>
      <c r="AO6557" s="261" t="e">
        <f t="shared" si="1087"/>
        <v>#N/A</v>
      </c>
      <c r="AP6557" s="261" t="e">
        <f t="shared" si="1088"/>
        <v>#N/A</v>
      </c>
      <c r="AQ6557" s="261" t="e">
        <f t="shared" si="1089"/>
        <v>#N/A</v>
      </c>
      <c r="BB6557">
        <f t="shared" si="1092"/>
        <v>0</v>
      </c>
      <c r="BC6557">
        <f t="shared" si="1090"/>
        <v>0</v>
      </c>
      <c r="BD6557" s="28">
        <f t="shared" si="1091"/>
        <v>0</v>
      </c>
    </row>
    <row r="6558" spans="37:56" x14ac:dyDescent="0.25">
      <c r="AK6558">
        <v>0</v>
      </c>
      <c r="AL6558" t="e">
        <f t="shared" si="1084"/>
        <v>#N/A</v>
      </c>
      <c r="AM6558" t="e">
        <f t="shared" si="1085"/>
        <v>#N/A</v>
      </c>
      <c r="AN6558" t="e">
        <f t="shared" si="1086"/>
        <v>#N/A</v>
      </c>
      <c r="AO6558" s="261" t="e">
        <f t="shared" si="1087"/>
        <v>#N/A</v>
      </c>
      <c r="AP6558" s="261" t="e">
        <f t="shared" si="1088"/>
        <v>#N/A</v>
      </c>
      <c r="AQ6558" s="261" t="e">
        <f t="shared" si="1089"/>
        <v>#N/A</v>
      </c>
      <c r="BB6558">
        <f t="shared" si="1092"/>
        <v>0</v>
      </c>
      <c r="BC6558">
        <f t="shared" si="1090"/>
        <v>0</v>
      </c>
      <c r="BD6558" s="28">
        <f t="shared" si="1091"/>
        <v>0</v>
      </c>
    </row>
    <row r="6559" spans="37:56" x14ac:dyDescent="0.25">
      <c r="AK6559">
        <v>0</v>
      </c>
      <c r="AL6559" t="e">
        <f t="shared" si="1084"/>
        <v>#N/A</v>
      </c>
      <c r="AM6559" t="e">
        <f t="shared" si="1085"/>
        <v>#N/A</v>
      </c>
      <c r="AN6559" t="e">
        <f t="shared" si="1086"/>
        <v>#N/A</v>
      </c>
      <c r="AO6559" s="261" t="e">
        <f t="shared" si="1087"/>
        <v>#N/A</v>
      </c>
      <c r="AP6559" s="261" t="e">
        <f t="shared" si="1088"/>
        <v>#N/A</v>
      </c>
      <c r="AQ6559" s="261" t="e">
        <f t="shared" si="1089"/>
        <v>#N/A</v>
      </c>
      <c r="BB6559">
        <f t="shared" si="1092"/>
        <v>0</v>
      </c>
      <c r="BC6559">
        <f t="shared" si="1090"/>
        <v>0</v>
      </c>
      <c r="BD6559" s="28">
        <f t="shared" si="1091"/>
        <v>0</v>
      </c>
    </row>
    <row r="6560" spans="37:56" x14ac:dyDescent="0.25">
      <c r="AK6560">
        <v>0</v>
      </c>
      <c r="AL6560" t="e">
        <f t="shared" si="1084"/>
        <v>#N/A</v>
      </c>
      <c r="AM6560" t="e">
        <f t="shared" si="1085"/>
        <v>#N/A</v>
      </c>
      <c r="AN6560" t="e">
        <f t="shared" si="1086"/>
        <v>#N/A</v>
      </c>
      <c r="AO6560" s="261" t="e">
        <f t="shared" si="1087"/>
        <v>#N/A</v>
      </c>
      <c r="AP6560" s="261" t="e">
        <f t="shared" si="1088"/>
        <v>#N/A</v>
      </c>
      <c r="AQ6560" s="261" t="e">
        <f t="shared" si="1089"/>
        <v>#N/A</v>
      </c>
      <c r="BB6560">
        <f t="shared" si="1092"/>
        <v>0</v>
      </c>
      <c r="BC6560">
        <f t="shared" si="1090"/>
        <v>0</v>
      </c>
      <c r="BD6560" s="28">
        <f t="shared" si="1091"/>
        <v>0</v>
      </c>
    </row>
    <row r="6561" spans="37:56" x14ac:dyDescent="0.25">
      <c r="AK6561">
        <v>0</v>
      </c>
      <c r="AL6561" t="e">
        <f t="shared" si="1084"/>
        <v>#N/A</v>
      </c>
      <c r="AM6561" t="e">
        <f t="shared" si="1085"/>
        <v>#N/A</v>
      </c>
      <c r="AN6561" t="e">
        <f t="shared" si="1086"/>
        <v>#N/A</v>
      </c>
      <c r="AO6561" s="261" t="e">
        <f t="shared" si="1087"/>
        <v>#N/A</v>
      </c>
      <c r="AP6561" s="261" t="e">
        <f t="shared" si="1088"/>
        <v>#N/A</v>
      </c>
      <c r="AQ6561" s="261" t="e">
        <f t="shared" si="1089"/>
        <v>#N/A</v>
      </c>
      <c r="BB6561">
        <f t="shared" si="1092"/>
        <v>0</v>
      </c>
      <c r="BC6561">
        <f t="shared" si="1090"/>
        <v>0</v>
      </c>
      <c r="BD6561" s="28">
        <f t="shared" si="1091"/>
        <v>0</v>
      </c>
    </row>
    <row r="6562" spans="37:56" x14ac:dyDescent="0.25">
      <c r="AK6562">
        <v>0</v>
      </c>
      <c r="AL6562" t="e">
        <f t="shared" si="1084"/>
        <v>#N/A</v>
      </c>
      <c r="AM6562" t="e">
        <f t="shared" si="1085"/>
        <v>#N/A</v>
      </c>
      <c r="AN6562" t="e">
        <f t="shared" si="1086"/>
        <v>#N/A</v>
      </c>
      <c r="AO6562" s="261" t="e">
        <f t="shared" si="1087"/>
        <v>#N/A</v>
      </c>
      <c r="AP6562" s="261" t="e">
        <f t="shared" si="1088"/>
        <v>#N/A</v>
      </c>
      <c r="AQ6562" s="261" t="e">
        <f t="shared" si="1089"/>
        <v>#N/A</v>
      </c>
      <c r="BB6562">
        <f t="shared" si="1092"/>
        <v>0</v>
      </c>
      <c r="BC6562">
        <f t="shared" si="1090"/>
        <v>0</v>
      </c>
      <c r="BD6562" s="28">
        <f t="shared" si="1091"/>
        <v>0</v>
      </c>
    </row>
    <row r="6563" spans="37:56" x14ac:dyDescent="0.25">
      <c r="AK6563">
        <v>0</v>
      </c>
      <c r="AL6563" t="e">
        <f t="shared" si="1084"/>
        <v>#N/A</v>
      </c>
      <c r="AM6563" t="e">
        <f t="shared" si="1085"/>
        <v>#N/A</v>
      </c>
      <c r="AN6563" t="e">
        <f t="shared" si="1086"/>
        <v>#N/A</v>
      </c>
      <c r="AO6563" s="261" t="e">
        <f t="shared" si="1087"/>
        <v>#N/A</v>
      </c>
      <c r="AP6563" s="261" t="e">
        <f t="shared" si="1088"/>
        <v>#N/A</v>
      </c>
      <c r="AQ6563" s="261" t="e">
        <f t="shared" si="1089"/>
        <v>#N/A</v>
      </c>
      <c r="BB6563">
        <f t="shared" si="1092"/>
        <v>0</v>
      </c>
      <c r="BC6563">
        <f t="shared" si="1090"/>
        <v>0</v>
      </c>
      <c r="BD6563" s="28">
        <f t="shared" si="1091"/>
        <v>0</v>
      </c>
    </row>
    <row r="6564" spans="37:56" x14ac:dyDescent="0.25">
      <c r="AK6564">
        <v>0</v>
      </c>
      <c r="AL6564" t="e">
        <f t="shared" si="1084"/>
        <v>#N/A</v>
      </c>
      <c r="AM6564" t="e">
        <f t="shared" si="1085"/>
        <v>#N/A</v>
      </c>
      <c r="AN6564" t="e">
        <f t="shared" si="1086"/>
        <v>#N/A</v>
      </c>
      <c r="AO6564" s="261" t="e">
        <f t="shared" si="1087"/>
        <v>#N/A</v>
      </c>
      <c r="AP6564" s="261" t="e">
        <f t="shared" si="1088"/>
        <v>#N/A</v>
      </c>
      <c r="AQ6564" s="261" t="e">
        <f t="shared" si="1089"/>
        <v>#N/A</v>
      </c>
      <c r="BB6564">
        <f t="shared" si="1092"/>
        <v>0</v>
      </c>
      <c r="BC6564">
        <f t="shared" si="1090"/>
        <v>0</v>
      </c>
      <c r="BD6564" s="28">
        <f t="shared" si="1091"/>
        <v>0</v>
      </c>
    </row>
    <row r="6565" spans="37:56" x14ac:dyDescent="0.25">
      <c r="AK6565">
        <v>0</v>
      </c>
      <c r="AL6565" t="e">
        <f t="shared" si="1084"/>
        <v>#N/A</v>
      </c>
      <c r="AM6565" t="e">
        <f t="shared" si="1085"/>
        <v>#N/A</v>
      </c>
      <c r="AN6565" t="e">
        <f t="shared" si="1086"/>
        <v>#N/A</v>
      </c>
      <c r="AO6565" s="261" t="e">
        <f t="shared" si="1087"/>
        <v>#N/A</v>
      </c>
      <c r="AP6565" s="261" t="e">
        <f t="shared" si="1088"/>
        <v>#N/A</v>
      </c>
      <c r="AQ6565" s="261" t="e">
        <f t="shared" si="1089"/>
        <v>#N/A</v>
      </c>
      <c r="BB6565">
        <f t="shared" si="1092"/>
        <v>0</v>
      </c>
      <c r="BC6565">
        <f t="shared" si="1090"/>
        <v>0</v>
      </c>
      <c r="BD6565" s="28">
        <f t="shared" si="1091"/>
        <v>0</v>
      </c>
    </row>
    <row r="6566" spans="37:56" x14ac:dyDescent="0.25">
      <c r="AK6566">
        <v>0</v>
      </c>
      <c r="AL6566" t="e">
        <f t="shared" si="1084"/>
        <v>#N/A</v>
      </c>
      <c r="AM6566" t="e">
        <f t="shared" si="1085"/>
        <v>#N/A</v>
      </c>
      <c r="AN6566" t="e">
        <f t="shared" si="1086"/>
        <v>#N/A</v>
      </c>
      <c r="AO6566" s="261" t="e">
        <f t="shared" si="1087"/>
        <v>#N/A</v>
      </c>
      <c r="AP6566" s="261" t="e">
        <f t="shared" si="1088"/>
        <v>#N/A</v>
      </c>
      <c r="AQ6566" s="261" t="e">
        <f t="shared" si="1089"/>
        <v>#N/A</v>
      </c>
      <c r="BB6566">
        <f t="shared" si="1092"/>
        <v>0</v>
      </c>
      <c r="BC6566">
        <f t="shared" si="1090"/>
        <v>0</v>
      </c>
      <c r="BD6566" s="28">
        <f t="shared" si="1091"/>
        <v>0</v>
      </c>
    </row>
    <row r="6567" spans="37:56" x14ac:dyDescent="0.25">
      <c r="AK6567">
        <v>0</v>
      </c>
      <c r="AL6567" t="e">
        <f t="shared" si="1084"/>
        <v>#N/A</v>
      </c>
      <c r="AM6567" t="e">
        <f t="shared" si="1085"/>
        <v>#N/A</v>
      </c>
      <c r="AN6567" t="e">
        <f t="shared" si="1086"/>
        <v>#N/A</v>
      </c>
      <c r="AO6567" s="261" t="e">
        <f t="shared" si="1087"/>
        <v>#N/A</v>
      </c>
      <c r="AP6567" s="261" t="e">
        <f t="shared" si="1088"/>
        <v>#N/A</v>
      </c>
      <c r="AQ6567" s="261" t="e">
        <f t="shared" si="1089"/>
        <v>#N/A</v>
      </c>
      <c r="BB6567">
        <f t="shared" si="1092"/>
        <v>0</v>
      </c>
      <c r="BC6567">
        <f t="shared" si="1090"/>
        <v>0</v>
      </c>
      <c r="BD6567" s="28">
        <f t="shared" si="1091"/>
        <v>0</v>
      </c>
    </row>
    <row r="6568" spans="37:56" x14ac:dyDescent="0.25">
      <c r="AK6568">
        <v>0</v>
      </c>
      <c r="AL6568" t="e">
        <f t="shared" si="1084"/>
        <v>#N/A</v>
      </c>
      <c r="AM6568" t="e">
        <f t="shared" si="1085"/>
        <v>#N/A</v>
      </c>
      <c r="AN6568" t="e">
        <f t="shared" si="1086"/>
        <v>#N/A</v>
      </c>
      <c r="AO6568" s="261" t="e">
        <f t="shared" si="1087"/>
        <v>#N/A</v>
      </c>
      <c r="AP6568" s="261" t="e">
        <f t="shared" si="1088"/>
        <v>#N/A</v>
      </c>
      <c r="AQ6568" s="261" t="e">
        <f t="shared" si="1089"/>
        <v>#N/A</v>
      </c>
      <c r="BB6568">
        <f t="shared" si="1092"/>
        <v>0</v>
      </c>
      <c r="BC6568">
        <f t="shared" si="1090"/>
        <v>0</v>
      </c>
      <c r="BD6568" s="28">
        <f t="shared" si="1091"/>
        <v>0</v>
      </c>
    </row>
    <row r="6569" spans="37:56" x14ac:dyDescent="0.25">
      <c r="AK6569">
        <v>0</v>
      </c>
      <c r="AL6569" t="e">
        <f t="shared" si="1084"/>
        <v>#N/A</v>
      </c>
      <c r="AM6569" t="e">
        <f t="shared" si="1085"/>
        <v>#N/A</v>
      </c>
      <c r="AN6569" t="e">
        <f t="shared" si="1086"/>
        <v>#N/A</v>
      </c>
      <c r="AO6569" s="261" t="e">
        <f t="shared" si="1087"/>
        <v>#N/A</v>
      </c>
      <c r="AP6569" s="261" t="e">
        <f t="shared" si="1088"/>
        <v>#N/A</v>
      </c>
      <c r="AQ6569" s="261" t="e">
        <f t="shared" si="1089"/>
        <v>#N/A</v>
      </c>
      <c r="BB6569">
        <f t="shared" si="1092"/>
        <v>0</v>
      </c>
      <c r="BC6569">
        <f t="shared" si="1090"/>
        <v>0</v>
      </c>
      <c r="BD6569" s="28">
        <f t="shared" si="1091"/>
        <v>0</v>
      </c>
    </row>
    <row r="6570" spans="37:56" x14ac:dyDescent="0.25">
      <c r="AK6570">
        <v>0</v>
      </c>
      <c r="AL6570" t="e">
        <f t="shared" si="1084"/>
        <v>#N/A</v>
      </c>
      <c r="AM6570" t="e">
        <f t="shared" si="1085"/>
        <v>#N/A</v>
      </c>
      <c r="AN6570" t="e">
        <f t="shared" si="1086"/>
        <v>#N/A</v>
      </c>
      <c r="AO6570" s="261" t="e">
        <f t="shared" si="1087"/>
        <v>#N/A</v>
      </c>
      <c r="AP6570" s="261" t="e">
        <f t="shared" si="1088"/>
        <v>#N/A</v>
      </c>
      <c r="AQ6570" s="261" t="e">
        <f t="shared" si="1089"/>
        <v>#N/A</v>
      </c>
      <c r="BB6570">
        <f t="shared" si="1092"/>
        <v>0</v>
      </c>
      <c r="BC6570">
        <f t="shared" si="1090"/>
        <v>0</v>
      </c>
      <c r="BD6570" s="28">
        <f t="shared" si="1091"/>
        <v>0</v>
      </c>
    </row>
    <row r="6571" spans="37:56" x14ac:dyDescent="0.25">
      <c r="AK6571">
        <v>0</v>
      </c>
      <c r="AL6571" t="e">
        <f t="shared" si="1084"/>
        <v>#N/A</v>
      </c>
      <c r="AM6571" t="e">
        <f t="shared" si="1085"/>
        <v>#N/A</v>
      </c>
      <c r="AN6571" t="e">
        <f t="shared" si="1086"/>
        <v>#N/A</v>
      </c>
      <c r="AO6571" s="261" t="e">
        <f t="shared" si="1087"/>
        <v>#N/A</v>
      </c>
      <c r="AP6571" s="261" t="e">
        <f t="shared" si="1088"/>
        <v>#N/A</v>
      </c>
      <c r="AQ6571" s="261" t="e">
        <f t="shared" si="1089"/>
        <v>#N/A</v>
      </c>
      <c r="BB6571">
        <f t="shared" si="1092"/>
        <v>0</v>
      </c>
      <c r="BC6571">
        <f t="shared" si="1090"/>
        <v>0</v>
      </c>
      <c r="BD6571" s="28">
        <f t="shared" si="1091"/>
        <v>0</v>
      </c>
    </row>
    <row r="6572" spans="37:56" x14ac:dyDescent="0.25">
      <c r="AK6572">
        <v>0</v>
      </c>
      <c r="AL6572" t="e">
        <f t="shared" si="1084"/>
        <v>#N/A</v>
      </c>
      <c r="AM6572" t="e">
        <f t="shared" si="1085"/>
        <v>#N/A</v>
      </c>
      <c r="AN6572" t="e">
        <f t="shared" si="1086"/>
        <v>#N/A</v>
      </c>
      <c r="AO6572" s="261" t="e">
        <f t="shared" si="1087"/>
        <v>#N/A</v>
      </c>
      <c r="AP6572" s="261" t="e">
        <f t="shared" si="1088"/>
        <v>#N/A</v>
      </c>
      <c r="AQ6572" s="261" t="e">
        <f t="shared" si="1089"/>
        <v>#N/A</v>
      </c>
      <c r="BB6572">
        <f t="shared" si="1092"/>
        <v>0</v>
      </c>
      <c r="BC6572">
        <f t="shared" si="1090"/>
        <v>0</v>
      </c>
      <c r="BD6572" s="28">
        <f t="shared" si="1091"/>
        <v>0</v>
      </c>
    </row>
    <row r="6573" spans="37:56" x14ac:dyDescent="0.25">
      <c r="AK6573">
        <v>0</v>
      </c>
      <c r="AL6573" t="e">
        <f t="shared" si="1084"/>
        <v>#N/A</v>
      </c>
      <c r="AM6573" t="e">
        <f t="shared" si="1085"/>
        <v>#N/A</v>
      </c>
      <c r="AN6573" t="e">
        <f t="shared" si="1086"/>
        <v>#N/A</v>
      </c>
      <c r="AO6573" s="261" t="e">
        <f t="shared" si="1087"/>
        <v>#N/A</v>
      </c>
      <c r="AP6573" s="261" t="e">
        <f t="shared" si="1088"/>
        <v>#N/A</v>
      </c>
      <c r="AQ6573" s="261" t="e">
        <f t="shared" si="1089"/>
        <v>#N/A</v>
      </c>
      <c r="BB6573">
        <f t="shared" si="1092"/>
        <v>0</v>
      </c>
      <c r="BC6573">
        <f t="shared" si="1090"/>
        <v>0</v>
      </c>
      <c r="BD6573" s="28">
        <f t="shared" si="1091"/>
        <v>0</v>
      </c>
    </row>
    <row r="6574" spans="37:56" x14ac:dyDescent="0.25">
      <c r="AK6574">
        <v>0</v>
      </c>
      <c r="AL6574" t="e">
        <f t="shared" si="1084"/>
        <v>#N/A</v>
      </c>
      <c r="AM6574" t="e">
        <f t="shared" si="1085"/>
        <v>#N/A</v>
      </c>
      <c r="AN6574" t="e">
        <f t="shared" si="1086"/>
        <v>#N/A</v>
      </c>
      <c r="AO6574" s="261" t="e">
        <f t="shared" si="1087"/>
        <v>#N/A</v>
      </c>
      <c r="AP6574" s="261" t="e">
        <f t="shared" si="1088"/>
        <v>#N/A</v>
      </c>
      <c r="AQ6574" s="261" t="e">
        <f t="shared" si="1089"/>
        <v>#N/A</v>
      </c>
      <c r="BB6574">
        <f t="shared" si="1092"/>
        <v>0</v>
      </c>
      <c r="BC6574">
        <f t="shared" si="1090"/>
        <v>0</v>
      </c>
      <c r="BD6574" s="28">
        <f t="shared" si="1091"/>
        <v>0</v>
      </c>
    </row>
    <row r="6575" spans="37:56" x14ac:dyDescent="0.25">
      <c r="AK6575">
        <v>0</v>
      </c>
      <c r="AL6575" t="e">
        <f t="shared" si="1084"/>
        <v>#N/A</v>
      </c>
      <c r="AM6575" t="e">
        <f t="shared" si="1085"/>
        <v>#N/A</v>
      </c>
      <c r="AN6575" t="e">
        <f t="shared" si="1086"/>
        <v>#N/A</v>
      </c>
      <c r="AO6575" s="261" t="e">
        <f t="shared" si="1087"/>
        <v>#N/A</v>
      </c>
      <c r="AP6575" s="261" t="e">
        <f t="shared" si="1088"/>
        <v>#N/A</v>
      </c>
      <c r="AQ6575" s="261" t="e">
        <f t="shared" si="1089"/>
        <v>#N/A</v>
      </c>
      <c r="BB6575">
        <f t="shared" si="1092"/>
        <v>0</v>
      </c>
      <c r="BC6575">
        <f t="shared" si="1090"/>
        <v>0</v>
      </c>
      <c r="BD6575" s="28">
        <f t="shared" si="1091"/>
        <v>0</v>
      </c>
    </row>
    <row r="6576" spans="37:56" x14ac:dyDescent="0.25">
      <c r="AK6576">
        <v>0</v>
      </c>
      <c r="AL6576" t="e">
        <f t="shared" si="1084"/>
        <v>#N/A</v>
      </c>
      <c r="AM6576" t="e">
        <f t="shared" si="1085"/>
        <v>#N/A</v>
      </c>
      <c r="AN6576" t="e">
        <f t="shared" si="1086"/>
        <v>#N/A</v>
      </c>
      <c r="AO6576" s="261" t="e">
        <f t="shared" si="1087"/>
        <v>#N/A</v>
      </c>
      <c r="AP6576" s="261" t="e">
        <f t="shared" si="1088"/>
        <v>#N/A</v>
      </c>
      <c r="AQ6576" s="261" t="e">
        <f t="shared" si="1089"/>
        <v>#N/A</v>
      </c>
      <c r="BB6576">
        <f t="shared" si="1092"/>
        <v>0</v>
      </c>
      <c r="BC6576">
        <f t="shared" si="1090"/>
        <v>0</v>
      </c>
      <c r="BD6576" s="28">
        <f t="shared" si="1091"/>
        <v>0</v>
      </c>
    </row>
    <row r="6577" spans="37:56" x14ac:dyDescent="0.25">
      <c r="AK6577">
        <v>0</v>
      </c>
      <c r="AL6577" t="e">
        <f t="shared" si="1084"/>
        <v>#N/A</v>
      </c>
      <c r="AM6577" t="e">
        <f t="shared" si="1085"/>
        <v>#N/A</v>
      </c>
      <c r="AN6577" t="e">
        <f t="shared" si="1086"/>
        <v>#N/A</v>
      </c>
      <c r="AO6577" s="261" t="e">
        <f t="shared" si="1087"/>
        <v>#N/A</v>
      </c>
      <c r="AP6577" s="261" t="e">
        <f t="shared" si="1088"/>
        <v>#N/A</v>
      </c>
      <c r="AQ6577" s="261" t="e">
        <f t="shared" si="1089"/>
        <v>#N/A</v>
      </c>
      <c r="BB6577">
        <f t="shared" si="1092"/>
        <v>0</v>
      </c>
      <c r="BC6577">
        <f t="shared" si="1090"/>
        <v>0</v>
      </c>
      <c r="BD6577" s="28">
        <f t="shared" si="1091"/>
        <v>0</v>
      </c>
    </row>
    <row r="6578" spans="37:56" x14ac:dyDescent="0.25">
      <c r="AK6578">
        <v>0</v>
      </c>
      <c r="AL6578" t="e">
        <f t="shared" si="1084"/>
        <v>#N/A</v>
      </c>
      <c r="AM6578" t="e">
        <f t="shared" si="1085"/>
        <v>#N/A</v>
      </c>
      <c r="AN6578" t="e">
        <f t="shared" si="1086"/>
        <v>#N/A</v>
      </c>
      <c r="AO6578" s="261" t="e">
        <f t="shared" si="1087"/>
        <v>#N/A</v>
      </c>
      <c r="AP6578" s="261" t="e">
        <f t="shared" si="1088"/>
        <v>#N/A</v>
      </c>
      <c r="AQ6578" s="261" t="e">
        <f t="shared" si="1089"/>
        <v>#N/A</v>
      </c>
      <c r="BB6578">
        <f t="shared" si="1092"/>
        <v>0</v>
      </c>
      <c r="BC6578">
        <f t="shared" si="1090"/>
        <v>0</v>
      </c>
      <c r="BD6578" s="28">
        <f t="shared" si="1091"/>
        <v>0</v>
      </c>
    </row>
    <row r="6579" spans="37:56" x14ac:dyDescent="0.25">
      <c r="AK6579">
        <v>0</v>
      </c>
      <c r="AL6579" t="e">
        <f t="shared" si="1084"/>
        <v>#N/A</v>
      </c>
      <c r="AM6579" t="e">
        <f t="shared" si="1085"/>
        <v>#N/A</v>
      </c>
      <c r="AN6579" t="e">
        <f t="shared" si="1086"/>
        <v>#N/A</v>
      </c>
      <c r="AO6579" s="261" t="e">
        <f t="shared" si="1087"/>
        <v>#N/A</v>
      </c>
      <c r="AP6579" s="261" t="e">
        <f t="shared" si="1088"/>
        <v>#N/A</v>
      </c>
      <c r="AQ6579" s="261" t="e">
        <f t="shared" si="1089"/>
        <v>#N/A</v>
      </c>
      <c r="BB6579">
        <f t="shared" si="1092"/>
        <v>0</v>
      </c>
      <c r="BC6579">
        <f t="shared" si="1090"/>
        <v>0</v>
      </c>
      <c r="BD6579" s="28">
        <f t="shared" si="1091"/>
        <v>0</v>
      </c>
    </row>
    <row r="6580" spans="37:56" x14ac:dyDescent="0.25">
      <c r="AK6580">
        <v>0</v>
      </c>
      <c r="AL6580" t="e">
        <f t="shared" si="1084"/>
        <v>#N/A</v>
      </c>
      <c r="AM6580" t="e">
        <f t="shared" si="1085"/>
        <v>#N/A</v>
      </c>
      <c r="AN6580" t="e">
        <f t="shared" si="1086"/>
        <v>#N/A</v>
      </c>
      <c r="AO6580" s="261" t="e">
        <f t="shared" si="1087"/>
        <v>#N/A</v>
      </c>
      <c r="AP6580" s="261" t="e">
        <f t="shared" si="1088"/>
        <v>#N/A</v>
      </c>
      <c r="AQ6580" s="261" t="e">
        <f t="shared" si="1089"/>
        <v>#N/A</v>
      </c>
      <c r="BB6580">
        <f t="shared" si="1092"/>
        <v>0</v>
      </c>
      <c r="BC6580">
        <f t="shared" si="1090"/>
        <v>0</v>
      </c>
      <c r="BD6580" s="28">
        <f t="shared" si="1091"/>
        <v>0</v>
      </c>
    </row>
    <row r="6581" spans="37:56" x14ac:dyDescent="0.25">
      <c r="AK6581">
        <v>0</v>
      </c>
      <c r="AL6581" t="e">
        <f t="shared" si="1084"/>
        <v>#N/A</v>
      </c>
      <c r="AM6581" t="e">
        <f t="shared" si="1085"/>
        <v>#N/A</v>
      </c>
      <c r="AN6581" t="e">
        <f t="shared" si="1086"/>
        <v>#N/A</v>
      </c>
      <c r="AO6581" s="261" t="e">
        <f t="shared" si="1087"/>
        <v>#N/A</v>
      </c>
      <c r="AP6581" s="261" t="e">
        <f t="shared" si="1088"/>
        <v>#N/A</v>
      </c>
      <c r="AQ6581" s="261" t="e">
        <f t="shared" si="1089"/>
        <v>#N/A</v>
      </c>
      <c r="BB6581">
        <f t="shared" si="1092"/>
        <v>0</v>
      </c>
      <c r="BC6581">
        <f t="shared" si="1090"/>
        <v>0</v>
      </c>
      <c r="BD6581" s="28">
        <f t="shared" si="1091"/>
        <v>0</v>
      </c>
    </row>
    <row r="6582" spans="37:56" x14ac:dyDescent="0.25">
      <c r="AK6582">
        <v>0</v>
      </c>
      <c r="AL6582" t="e">
        <f t="shared" si="1084"/>
        <v>#N/A</v>
      </c>
      <c r="AM6582" t="e">
        <f t="shared" si="1085"/>
        <v>#N/A</v>
      </c>
      <c r="AN6582" t="e">
        <f t="shared" si="1086"/>
        <v>#N/A</v>
      </c>
      <c r="AO6582" s="261" t="e">
        <f t="shared" si="1087"/>
        <v>#N/A</v>
      </c>
      <c r="AP6582" s="261" t="e">
        <f t="shared" si="1088"/>
        <v>#N/A</v>
      </c>
      <c r="AQ6582" s="261" t="e">
        <f t="shared" si="1089"/>
        <v>#N/A</v>
      </c>
      <c r="BB6582">
        <f t="shared" si="1092"/>
        <v>0</v>
      </c>
      <c r="BC6582">
        <f t="shared" si="1090"/>
        <v>0</v>
      </c>
      <c r="BD6582" s="28">
        <f t="shared" si="1091"/>
        <v>0</v>
      </c>
    </row>
    <row r="6583" spans="37:56" x14ac:dyDescent="0.25">
      <c r="AK6583">
        <v>0</v>
      </c>
      <c r="AL6583" t="e">
        <f t="shared" si="1084"/>
        <v>#N/A</v>
      </c>
      <c r="AM6583" t="e">
        <f t="shared" si="1085"/>
        <v>#N/A</v>
      </c>
      <c r="AN6583" t="e">
        <f t="shared" si="1086"/>
        <v>#N/A</v>
      </c>
      <c r="AO6583" s="261" t="e">
        <f t="shared" si="1087"/>
        <v>#N/A</v>
      </c>
      <c r="AP6583" s="261" t="e">
        <f t="shared" si="1088"/>
        <v>#N/A</v>
      </c>
      <c r="AQ6583" s="261" t="e">
        <f t="shared" si="1089"/>
        <v>#N/A</v>
      </c>
      <c r="BB6583">
        <f t="shared" si="1092"/>
        <v>0</v>
      </c>
      <c r="BC6583">
        <f t="shared" si="1090"/>
        <v>0</v>
      </c>
      <c r="BD6583" s="28">
        <f t="shared" si="1091"/>
        <v>0</v>
      </c>
    </row>
    <row r="6584" spans="37:56" x14ac:dyDescent="0.25">
      <c r="AK6584">
        <v>0</v>
      </c>
      <c r="AL6584" t="e">
        <f t="shared" si="1084"/>
        <v>#N/A</v>
      </c>
      <c r="AM6584" t="e">
        <f t="shared" si="1085"/>
        <v>#N/A</v>
      </c>
      <c r="AN6584" t="e">
        <f t="shared" si="1086"/>
        <v>#N/A</v>
      </c>
      <c r="AO6584" s="261" t="e">
        <f t="shared" si="1087"/>
        <v>#N/A</v>
      </c>
      <c r="AP6584" s="261" t="e">
        <f t="shared" si="1088"/>
        <v>#N/A</v>
      </c>
      <c r="AQ6584" s="261" t="e">
        <f t="shared" si="1089"/>
        <v>#N/A</v>
      </c>
      <c r="BB6584">
        <f t="shared" si="1092"/>
        <v>0</v>
      </c>
      <c r="BC6584">
        <f t="shared" si="1090"/>
        <v>0</v>
      </c>
      <c r="BD6584" s="28">
        <f t="shared" si="1091"/>
        <v>0</v>
      </c>
    </row>
    <row r="6585" spans="37:56" x14ac:dyDescent="0.25">
      <c r="AK6585">
        <v>0</v>
      </c>
      <c r="AL6585" t="e">
        <f t="shared" si="1084"/>
        <v>#N/A</v>
      </c>
      <c r="AM6585" t="e">
        <f t="shared" si="1085"/>
        <v>#N/A</v>
      </c>
      <c r="AN6585" t="e">
        <f t="shared" si="1086"/>
        <v>#N/A</v>
      </c>
      <c r="AO6585" s="261" t="e">
        <f t="shared" si="1087"/>
        <v>#N/A</v>
      </c>
      <c r="AP6585" s="261" t="e">
        <f t="shared" si="1088"/>
        <v>#N/A</v>
      </c>
      <c r="AQ6585" s="261" t="e">
        <f t="shared" si="1089"/>
        <v>#N/A</v>
      </c>
      <c r="BB6585">
        <f t="shared" si="1092"/>
        <v>0</v>
      </c>
      <c r="BC6585">
        <f t="shared" si="1090"/>
        <v>0</v>
      </c>
      <c r="BD6585" s="28">
        <f t="shared" si="1091"/>
        <v>0</v>
      </c>
    </row>
    <row r="6586" spans="37:56" x14ac:dyDescent="0.25">
      <c r="AK6586">
        <v>0</v>
      </c>
      <c r="AL6586" t="e">
        <f t="shared" si="1084"/>
        <v>#N/A</v>
      </c>
      <c r="AM6586" t="e">
        <f t="shared" si="1085"/>
        <v>#N/A</v>
      </c>
      <c r="AN6586" t="e">
        <f t="shared" si="1086"/>
        <v>#N/A</v>
      </c>
      <c r="AO6586" s="261" t="e">
        <f t="shared" si="1087"/>
        <v>#N/A</v>
      </c>
      <c r="AP6586" s="261" t="e">
        <f t="shared" si="1088"/>
        <v>#N/A</v>
      </c>
      <c r="AQ6586" s="261" t="e">
        <f t="shared" si="1089"/>
        <v>#N/A</v>
      </c>
      <c r="BB6586">
        <f t="shared" si="1092"/>
        <v>0</v>
      </c>
      <c r="BC6586">
        <f t="shared" si="1090"/>
        <v>0</v>
      </c>
      <c r="BD6586" s="28">
        <f t="shared" si="1091"/>
        <v>0</v>
      </c>
    </row>
    <row r="6587" spans="37:56" x14ac:dyDescent="0.25">
      <c r="AK6587">
        <v>0</v>
      </c>
      <c r="AL6587" t="e">
        <f t="shared" si="1084"/>
        <v>#N/A</v>
      </c>
      <c r="AM6587" t="e">
        <f t="shared" si="1085"/>
        <v>#N/A</v>
      </c>
      <c r="AN6587" t="e">
        <f t="shared" si="1086"/>
        <v>#N/A</v>
      </c>
      <c r="AO6587" s="261" t="e">
        <f t="shared" si="1087"/>
        <v>#N/A</v>
      </c>
      <c r="AP6587" s="261" t="e">
        <f t="shared" si="1088"/>
        <v>#N/A</v>
      </c>
      <c r="AQ6587" s="261" t="e">
        <f t="shared" si="1089"/>
        <v>#N/A</v>
      </c>
      <c r="BB6587">
        <f t="shared" si="1092"/>
        <v>0</v>
      </c>
      <c r="BC6587">
        <f t="shared" si="1090"/>
        <v>0</v>
      </c>
      <c r="BD6587" s="28">
        <f t="shared" si="1091"/>
        <v>0</v>
      </c>
    </row>
    <row r="6588" spans="37:56" x14ac:dyDescent="0.25">
      <c r="AK6588">
        <v>0</v>
      </c>
      <c r="AL6588" t="e">
        <f t="shared" si="1084"/>
        <v>#N/A</v>
      </c>
      <c r="AM6588" t="e">
        <f t="shared" si="1085"/>
        <v>#N/A</v>
      </c>
      <c r="AN6588" t="e">
        <f t="shared" si="1086"/>
        <v>#N/A</v>
      </c>
      <c r="AO6588" s="261" t="e">
        <f t="shared" si="1087"/>
        <v>#N/A</v>
      </c>
      <c r="AP6588" s="261" t="e">
        <f t="shared" si="1088"/>
        <v>#N/A</v>
      </c>
      <c r="AQ6588" s="261" t="e">
        <f t="shared" si="1089"/>
        <v>#N/A</v>
      </c>
      <c r="BB6588">
        <f t="shared" si="1092"/>
        <v>0</v>
      </c>
      <c r="BC6588">
        <f t="shared" si="1090"/>
        <v>0</v>
      </c>
      <c r="BD6588" s="28">
        <f t="shared" si="1091"/>
        <v>0</v>
      </c>
    </row>
    <row r="6589" spans="37:56" x14ac:dyDescent="0.25">
      <c r="AK6589">
        <v>0</v>
      </c>
      <c r="AL6589" t="e">
        <f t="shared" si="1084"/>
        <v>#N/A</v>
      </c>
      <c r="AM6589" t="e">
        <f t="shared" si="1085"/>
        <v>#N/A</v>
      </c>
      <c r="AN6589" t="e">
        <f t="shared" si="1086"/>
        <v>#N/A</v>
      </c>
      <c r="AO6589" s="261" t="e">
        <f t="shared" si="1087"/>
        <v>#N/A</v>
      </c>
      <c r="AP6589" s="261" t="e">
        <f t="shared" si="1088"/>
        <v>#N/A</v>
      </c>
      <c r="AQ6589" s="261" t="e">
        <f t="shared" si="1089"/>
        <v>#N/A</v>
      </c>
      <c r="BB6589">
        <f t="shared" si="1092"/>
        <v>0</v>
      </c>
      <c r="BC6589">
        <f t="shared" si="1090"/>
        <v>0</v>
      </c>
      <c r="BD6589" s="28">
        <f t="shared" si="1091"/>
        <v>0</v>
      </c>
    </row>
    <row r="6590" spans="37:56" x14ac:dyDescent="0.25">
      <c r="AK6590">
        <v>0</v>
      </c>
      <c r="AL6590" t="e">
        <f t="shared" si="1084"/>
        <v>#N/A</v>
      </c>
      <c r="AM6590" t="e">
        <f t="shared" si="1085"/>
        <v>#N/A</v>
      </c>
      <c r="AN6590" t="e">
        <f t="shared" si="1086"/>
        <v>#N/A</v>
      </c>
      <c r="AO6590" s="261" t="e">
        <f t="shared" si="1087"/>
        <v>#N/A</v>
      </c>
      <c r="AP6590" s="261" t="e">
        <f t="shared" si="1088"/>
        <v>#N/A</v>
      </c>
      <c r="AQ6590" s="261" t="e">
        <f t="shared" si="1089"/>
        <v>#N/A</v>
      </c>
      <c r="BB6590">
        <f t="shared" si="1092"/>
        <v>0</v>
      </c>
      <c r="BC6590">
        <f t="shared" si="1090"/>
        <v>0</v>
      </c>
      <c r="BD6590" s="28">
        <f t="shared" si="1091"/>
        <v>0</v>
      </c>
    </row>
    <row r="6591" spans="37:56" x14ac:dyDescent="0.25">
      <c r="AK6591">
        <v>0</v>
      </c>
      <c r="AL6591" t="e">
        <f t="shared" si="1084"/>
        <v>#N/A</v>
      </c>
      <c r="AM6591" t="e">
        <f t="shared" si="1085"/>
        <v>#N/A</v>
      </c>
      <c r="AN6591" t="e">
        <f t="shared" si="1086"/>
        <v>#N/A</v>
      </c>
      <c r="AO6591" s="261" t="e">
        <f t="shared" si="1087"/>
        <v>#N/A</v>
      </c>
      <c r="AP6591" s="261" t="e">
        <f t="shared" si="1088"/>
        <v>#N/A</v>
      </c>
      <c r="AQ6591" s="261" t="e">
        <f t="shared" si="1089"/>
        <v>#N/A</v>
      </c>
      <c r="BB6591">
        <f t="shared" si="1092"/>
        <v>0</v>
      </c>
      <c r="BC6591">
        <f t="shared" si="1090"/>
        <v>0</v>
      </c>
      <c r="BD6591" s="28">
        <f t="shared" si="1091"/>
        <v>0</v>
      </c>
    </row>
    <row r="6592" spans="37:56" x14ac:dyDescent="0.25">
      <c r="AK6592">
        <v>0</v>
      </c>
      <c r="AL6592" t="e">
        <f t="shared" si="1084"/>
        <v>#N/A</v>
      </c>
      <c r="AM6592" t="e">
        <f t="shared" si="1085"/>
        <v>#N/A</v>
      </c>
      <c r="AN6592" t="e">
        <f t="shared" si="1086"/>
        <v>#N/A</v>
      </c>
      <c r="AO6592" s="261" t="e">
        <f t="shared" si="1087"/>
        <v>#N/A</v>
      </c>
      <c r="AP6592" s="261" t="e">
        <f t="shared" si="1088"/>
        <v>#N/A</v>
      </c>
      <c r="AQ6592" s="261" t="e">
        <f t="shared" si="1089"/>
        <v>#N/A</v>
      </c>
      <c r="BB6592">
        <f t="shared" si="1092"/>
        <v>0</v>
      </c>
      <c r="BC6592">
        <f t="shared" si="1090"/>
        <v>0</v>
      </c>
      <c r="BD6592" s="28">
        <f t="shared" si="1091"/>
        <v>0</v>
      </c>
    </row>
    <row r="6593" spans="37:56" x14ac:dyDescent="0.25">
      <c r="AK6593">
        <v>0</v>
      </c>
      <c r="AL6593" t="e">
        <f t="shared" si="1084"/>
        <v>#N/A</v>
      </c>
      <c r="AM6593" t="e">
        <f t="shared" si="1085"/>
        <v>#N/A</v>
      </c>
      <c r="AN6593" t="e">
        <f t="shared" si="1086"/>
        <v>#N/A</v>
      </c>
      <c r="AO6593" s="261" t="e">
        <f t="shared" si="1087"/>
        <v>#N/A</v>
      </c>
      <c r="AP6593" s="261" t="e">
        <f t="shared" si="1088"/>
        <v>#N/A</v>
      </c>
      <c r="AQ6593" s="261" t="e">
        <f t="shared" si="1089"/>
        <v>#N/A</v>
      </c>
      <c r="BB6593">
        <f t="shared" si="1092"/>
        <v>0</v>
      </c>
      <c r="BC6593">
        <f t="shared" si="1090"/>
        <v>0</v>
      </c>
      <c r="BD6593" s="28">
        <f t="shared" si="1091"/>
        <v>0</v>
      </c>
    </row>
    <row r="6594" spans="37:56" x14ac:dyDescent="0.25">
      <c r="AK6594">
        <v>0</v>
      </c>
      <c r="AL6594" t="e">
        <f t="shared" si="1084"/>
        <v>#N/A</v>
      </c>
      <c r="AM6594" t="e">
        <f t="shared" si="1085"/>
        <v>#N/A</v>
      </c>
      <c r="AN6594" t="e">
        <f t="shared" si="1086"/>
        <v>#N/A</v>
      </c>
      <c r="AO6594" s="261" t="e">
        <f t="shared" si="1087"/>
        <v>#N/A</v>
      </c>
      <c r="AP6594" s="261" t="e">
        <f t="shared" si="1088"/>
        <v>#N/A</v>
      </c>
      <c r="AQ6594" s="261" t="e">
        <f t="shared" si="1089"/>
        <v>#N/A</v>
      </c>
      <c r="BB6594">
        <f t="shared" si="1092"/>
        <v>0</v>
      </c>
      <c r="BC6594">
        <f t="shared" si="1090"/>
        <v>0</v>
      </c>
      <c r="BD6594" s="28">
        <f t="shared" si="1091"/>
        <v>0</v>
      </c>
    </row>
    <row r="6595" spans="37:56" x14ac:dyDescent="0.25">
      <c r="AK6595">
        <v>0</v>
      </c>
      <c r="AL6595" t="e">
        <f t="shared" ref="AL6595:AL6658" si="1093">_xlfn.XLOOKUP(AK6595,A:A,F:F)</f>
        <v>#N/A</v>
      </c>
      <c r="AM6595" t="e">
        <f t="shared" ref="AM6595:AM6658" si="1094">_xlfn.XLOOKUP(AK6595,A:A,J:J)</f>
        <v>#N/A</v>
      </c>
      <c r="AN6595" t="e">
        <f t="shared" ref="AN6595:AN6658" si="1095">_xlfn.XLOOKUP(AK6595,A:A,M:M)+_xlfn.XLOOKUP(AK6595,A:A,N:N)</f>
        <v>#N/A</v>
      </c>
      <c r="AO6595" s="261" t="e">
        <f t="shared" ref="AO6595:AO6658" si="1096">_xlfn.XLOOKUP(AK6595,A:A,AG:AG)</f>
        <v>#N/A</v>
      </c>
      <c r="AP6595" s="261" t="e">
        <f t="shared" ref="AP6595:AP6658" si="1097">_xlfn.XLOOKUP(AK6595,A:A,AD:AD)</f>
        <v>#N/A</v>
      </c>
      <c r="AQ6595" s="261" t="e">
        <f t="shared" ref="AQ6595:AQ6658" si="1098">_xlfn.XLOOKUP(AK6595,A:A,AE:AE)</f>
        <v>#N/A</v>
      </c>
      <c r="BB6595">
        <f t="shared" si="1092"/>
        <v>0</v>
      </c>
      <c r="BC6595">
        <f t="shared" ref="BC6595:BC6658" si="1099">_xlfn.XLOOKUP(BA6595,A:A,J:J)</f>
        <v>0</v>
      </c>
      <c r="BD6595" s="28">
        <f t="shared" ref="BD6595:BD6658" si="1100">_xlfn.XLOOKUP(BA6595,A:A,M:M)+_xlfn.XLOOKUP(BA6595,A:A,N:N)</f>
        <v>0</v>
      </c>
    </row>
    <row r="6596" spans="37:56" x14ac:dyDescent="0.25">
      <c r="AK6596">
        <v>0</v>
      </c>
      <c r="AL6596" t="e">
        <f t="shared" si="1093"/>
        <v>#N/A</v>
      </c>
      <c r="AM6596" t="e">
        <f t="shared" si="1094"/>
        <v>#N/A</v>
      </c>
      <c r="AN6596" t="e">
        <f t="shared" si="1095"/>
        <v>#N/A</v>
      </c>
      <c r="AO6596" s="261" t="e">
        <f t="shared" si="1096"/>
        <v>#N/A</v>
      </c>
      <c r="AP6596" s="261" t="e">
        <f t="shared" si="1097"/>
        <v>#N/A</v>
      </c>
      <c r="AQ6596" s="261" t="e">
        <f t="shared" si="1098"/>
        <v>#N/A</v>
      </c>
      <c r="BB6596">
        <f t="shared" si="1092"/>
        <v>0</v>
      </c>
      <c r="BC6596">
        <f t="shared" si="1099"/>
        <v>0</v>
      </c>
      <c r="BD6596" s="28">
        <f t="shared" si="1100"/>
        <v>0</v>
      </c>
    </row>
    <row r="6597" spans="37:56" x14ac:dyDescent="0.25">
      <c r="AK6597">
        <v>0</v>
      </c>
      <c r="AL6597" t="e">
        <f t="shared" si="1093"/>
        <v>#N/A</v>
      </c>
      <c r="AM6597" t="e">
        <f t="shared" si="1094"/>
        <v>#N/A</v>
      </c>
      <c r="AN6597" t="e">
        <f t="shared" si="1095"/>
        <v>#N/A</v>
      </c>
      <c r="AO6597" s="261" t="e">
        <f t="shared" si="1096"/>
        <v>#N/A</v>
      </c>
      <c r="AP6597" s="261" t="e">
        <f t="shared" si="1097"/>
        <v>#N/A</v>
      </c>
      <c r="AQ6597" s="261" t="e">
        <f t="shared" si="1098"/>
        <v>#N/A</v>
      </c>
      <c r="BB6597">
        <f t="shared" si="1092"/>
        <v>0</v>
      </c>
      <c r="BC6597">
        <f t="shared" si="1099"/>
        <v>0</v>
      </c>
      <c r="BD6597" s="28">
        <f t="shared" si="1100"/>
        <v>0</v>
      </c>
    </row>
    <row r="6598" spans="37:56" x14ac:dyDescent="0.25">
      <c r="AK6598">
        <v>0</v>
      </c>
      <c r="AL6598" t="e">
        <f t="shared" si="1093"/>
        <v>#N/A</v>
      </c>
      <c r="AM6598" t="e">
        <f t="shared" si="1094"/>
        <v>#N/A</v>
      </c>
      <c r="AN6598" t="e">
        <f t="shared" si="1095"/>
        <v>#N/A</v>
      </c>
      <c r="AO6598" s="261" t="e">
        <f t="shared" si="1096"/>
        <v>#N/A</v>
      </c>
      <c r="AP6598" s="261" t="e">
        <f t="shared" si="1097"/>
        <v>#N/A</v>
      </c>
      <c r="AQ6598" s="261" t="e">
        <f t="shared" si="1098"/>
        <v>#N/A</v>
      </c>
      <c r="BB6598">
        <f t="shared" ref="BB6598:BB6661" si="1101">_xlfn.XLOOKUP(BA6598,A:A,E:E)</f>
        <v>0</v>
      </c>
      <c r="BC6598">
        <f t="shared" si="1099"/>
        <v>0</v>
      </c>
      <c r="BD6598" s="28">
        <f t="shared" si="1100"/>
        <v>0</v>
      </c>
    </row>
    <row r="6599" spans="37:56" x14ac:dyDescent="0.25">
      <c r="AK6599">
        <v>0</v>
      </c>
      <c r="AL6599" t="e">
        <f t="shared" si="1093"/>
        <v>#N/A</v>
      </c>
      <c r="AM6599" t="e">
        <f t="shared" si="1094"/>
        <v>#N/A</v>
      </c>
      <c r="AN6599" t="e">
        <f t="shared" si="1095"/>
        <v>#N/A</v>
      </c>
      <c r="AO6599" s="261" t="e">
        <f t="shared" si="1096"/>
        <v>#N/A</v>
      </c>
      <c r="AP6599" s="261" t="e">
        <f t="shared" si="1097"/>
        <v>#N/A</v>
      </c>
      <c r="AQ6599" s="261" t="e">
        <f t="shared" si="1098"/>
        <v>#N/A</v>
      </c>
      <c r="BB6599">
        <f t="shared" si="1101"/>
        <v>0</v>
      </c>
      <c r="BC6599">
        <f t="shared" si="1099"/>
        <v>0</v>
      </c>
      <c r="BD6599" s="28">
        <f t="shared" si="1100"/>
        <v>0</v>
      </c>
    </row>
    <row r="6600" spans="37:56" x14ac:dyDescent="0.25">
      <c r="AK6600">
        <v>0</v>
      </c>
      <c r="AL6600" t="e">
        <f t="shared" si="1093"/>
        <v>#N/A</v>
      </c>
      <c r="AM6600" t="e">
        <f t="shared" si="1094"/>
        <v>#N/A</v>
      </c>
      <c r="AN6600" t="e">
        <f t="shared" si="1095"/>
        <v>#N/A</v>
      </c>
      <c r="AO6600" s="261" t="e">
        <f t="shared" si="1096"/>
        <v>#N/A</v>
      </c>
      <c r="AP6600" s="261" t="e">
        <f t="shared" si="1097"/>
        <v>#N/A</v>
      </c>
      <c r="AQ6600" s="261" t="e">
        <f t="shared" si="1098"/>
        <v>#N/A</v>
      </c>
      <c r="BB6600">
        <f t="shared" si="1101"/>
        <v>0</v>
      </c>
      <c r="BC6600">
        <f t="shared" si="1099"/>
        <v>0</v>
      </c>
      <c r="BD6600" s="28">
        <f t="shared" si="1100"/>
        <v>0</v>
      </c>
    </row>
    <row r="6601" spans="37:56" x14ac:dyDescent="0.25">
      <c r="AK6601">
        <v>0</v>
      </c>
      <c r="AL6601" t="e">
        <f t="shared" si="1093"/>
        <v>#N/A</v>
      </c>
      <c r="AM6601" t="e">
        <f t="shared" si="1094"/>
        <v>#N/A</v>
      </c>
      <c r="AN6601" t="e">
        <f t="shared" si="1095"/>
        <v>#N/A</v>
      </c>
      <c r="AO6601" s="261" t="e">
        <f t="shared" si="1096"/>
        <v>#N/A</v>
      </c>
      <c r="AP6601" s="261" t="e">
        <f t="shared" si="1097"/>
        <v>#N/A</v>
      </c>
      <c r="AQ6601" s="261" t="e">
        <f t="shared" si="1098"/>
        <v>#N/A</v>
      </c>
      <c r="BB6601">
        <f t="shared" si="1101"/>
        <v>0</v>
      </c>
      <c r="BC6601">
        <f t="shared" si="1099"/>
        <v>0</v>
      </c>
      <c r="BD6601" s="28">
        <f t="shared" si="1100"/>
        <v>0</v>
      </c>
    </row>
    <row r="6602" spans="37:56" x14ac:dyDescent="0.25">
      <c r="AK6602">
        <v>0</v>
      </c>
      <c r="AL6602" t="e">
        <f t="shared" si="1093"/>
        <v>#N/A</v>
      </c>
      <c r="AM6602" t="e">
        <f t="shared" si="1094"/>
        <v>#N/A</v>
      </c>
      <c r="AN6602" t="e">
        <f t="shared" si="1095"/>
        <v>#N/A</v>
      </c>
      <c r="AO6602" s="261" t="e">
        <f t="shared" si="1096"/>
        <v>#N/A</v>
      </c>
      <c r="AP6602" s="261" t="e">
        <f t="shared" si="1097"/>
        <v>#N/A</v>
      </c>
      <c r="AQ6602" s="261" t="e">
        <f t="shared" si="1098"/>
        <v>#N/A</v>
      </c>
      <c r="BB6602">
        <f t="shared" si="1101"/>
        <v>0</v>
      </c>
      <c r="BC6602">
        <f t="shared" si="1099"/>
        <v>0</v>
      </c>
      <c r="BD6602" s="28">
        <f t="shared" si="1100"/>
        <v>0</v>
      </c>
    </row>
    <row r="6603" spans="37:56" x14ac:dyDescent="0.25">
      <c r="AK6603">
        <v>0</v>
      </c>
      <c r="AL6603" t="e">
        <f t="shared" si="1093"/>
        <v>#N/A</v>
      </c>
      <c r="AM6603" t="e">
        <f t="shared" si="1094"/>
        <v>#N/A</v>
      </c>
      <c r="AN6603" t="e">
        <f t="shared" si="1095"/>
        <v>#N/A</v>
      </c>
      <c r="AO6603" s="261" t="e">
        <f t="shared" si="1096"/>
        <v>#N/A</v>
      </c>
      <c r="AP6603" s="261" t="e">
        <f t="shared" si="1097"/>
        <v>#N/A</v>
      </c>
      <c r="AQ6603" s="261" t="e">
        <f t="shared" si="1098"/>
        <v>#N/A</v>
      </c>
      <c r="BB6603">
        <f t="shared" si="1101"/>
        <v>0</v>
      </c>
      <c r="BC6603">
        <f t="shared" si="1099"/>
        <v>0</v>
      </c>
      <c r="BD6603" s="28">
        <f t="shared" si="1100"/>
        <v>0</v>
      </c>
    </row>
    <row r="6604" spans="37:56" x14ac:dyDescent="0.25">
      <c r="AK6604">
        <v>0</v>
      </c>
      <c r="AL6604" t="e">
        <f t="shared" si="1093"/>
        <v>#N/A</v>
      </c>
      <c r="AM6604" t="e">
        <f t="shared" si="1094"/>
        <v>#N/A</v>
      </c>
      <c r="AN6604" t="e">
        <f t="shared" si="1095"/>
        <v>#N/A</v>
      </c>
      <c r="AO6604" s="261" t="e">
        <f t="shared" si="1096"/>
        <v>#N/A</v>
      </c>
      <c r="AP6604" s="261" t="e">
        <f t="shared" si="1097"/>
        <v>#N/A</v>
      </c>
      <c r="AQ6604" s="261" t="e">
        <f t="shared" si="1098"/>
        <v>#N/A</v>
      </c>
      <c r="BB6604">
        <f t="shared" si="1101"/>
        <v>0</v>
      </c>
      <c r="BC6604">
        <f t="shared" si="1099"/>
        <v>0</v>
      </c>
      <c r="BD6604" s="28">
        <f t="shared" si="1100"/>
        <v>0</v>
      </c>
    </row>
    <row r="6605" spans="37:56" x14ac:dyDescent="0.25">
      <c r="AK6605">
        <v>0</v>
      </c>
      <c r="AL6605" t="e">
        <f t="shared" si="1093"/>
        <v>#N/A</v>
      </c>
      <c r="AM6605" t="e">
        <f t="shared" si="1094"/>
        <v>#N/A</v>
      </c>
      <c r="AN6605" t="e">
        <f t="shared" si="1095"/>
        <v>#N/A</v>
      </c>
      <c r="AO6605" s="261" t="e">
        <f t="shared" si="1096"/>
        <v>#N/A</v>
      </c>
      <c r="AP6605" s="261" t="e">
        <f t="shared" si="1097"/>
        <v>#N/A</v>
      </c>
      <c r="AQ6605" s="261" t="e">
        <f t="shared" si="1098"/>
        <v>#N/A</v>
      </c>
      <c r="BB6605">
        <f t="shared" si="1101"/>
        <v>0</v>
      </c>
      <c r="BC6605">
        <f t="shared" si="1099"/>
        <v>0</v>
      </c>
      <c r="BD6605" s="28">
        <f t="shared" si="1100"/>
        <v>0</v>
      </c>
    </row>
    <row r="6606" spans="37:56" x14ac:dyDescent="0.25">
      <c r="AK6606">
        <v>0</v>
      </c>
      <c r="AL6606" t="e">
        <f t="shared" si="1093"/>
        <v>#N/A</v>
      </c>
      <c r="AM6606" t="e">
        <f t="shared" si="1094"/>
        <v>#N/A</v>
      </c>
      <c r="AN6606" t="e">
        <f t="shared" si="1095"/>
        <v>#N/A</v>
      </c>
      <c r="AO6606" s="261" t="e">
        <f t="shared" si="1096"/>
        <v>#N/A</v>
      </c>
      <c r="AP6606" s="261" t="e">
        <f t="shared" si="1097"/>
        <v>#N/A</v>
      </c>
      <c r="AQ6606" s="261" t="e">
        <f t="shared" si="1098"/>
        <v>#N/A</v>
      </c>
      <c r="BB6606">
        <f t="shared" si="1101"/>
        <v>0</v>
      </c>
      <c r="BC6606">
        <f t="shared" si="1099"/>
        <v>0</v>
      </c>
      <c r="BD6606" s="28">
        <f t="shared" si="1100"/>
        <v>0</v>
      </c>
    </row>
    <row r="6607" spans="37:56" x14ac:dyDescent="0.25">
      <c r="AK6607">
        <v>0</v>
      </c>
      <c r="AL6607" t="e">
        <f t="shared" si="1093"/>
        <v>#N/A</v>
      </c>
      <c r="AM6607" t="e">
        <f t="shared" si="1094"/>
        <v>#N/A</v>
      </c>
      <c r="AN6607" t="e">
        <f t="shared" si="1095"/>
        <v>#N/A</v>
      </c>
      <c r="AO6607" s="261" t="e">
        <f t="shared" si="1096"/>
        <v>#N/A</v>
      </c>
      <c r="AP6607" s="261" t="e">
        <f t="shared" si="1097"/>
        <v>#N/A</v>
      </c>
      <c r="AQ6607" s="261" t="e">
        <f t="shared" si="1098"/>
        <v>#N/A</v>
      </c>
      <c r="BB6607">
        <f t="shared" si="1101"/>
        <v>0</v>
      </c>
      <c r="BC6607">
        <f t="shared" si="1099"/>
        <v>0</v>
      </c>
      <c r="BD6607" s="28">
        <f t="shared" si="1100"/>
        <v>0</v>
      </c>
    </row>
    <row r="6608" spans="37:56" x14ac:dyDescent="0.25">
      <c r="AK6608">
        <v>0</v>
      </c>
      <c r="AL6608" t="e">
        <f t="shared" si="1093"/>
        <v>#N/A</v>
      </c>
      <c r="AM6608" t="e">
        <f t="shared" si="1094"/>
        <v>#N/A</v>
      </c>
      <c r="AN6608" t="e">
        <f t="shared" si="1095"/>
        <v>#N/A</v>
      </c>
      <c r="AO6608" s="261" t="e">
        <f t="shared" si="1096"/>
        <v>#N/A</v>
      </c>
      <c r="AP6608" s="261" t="e">
        <f t="shared" si="1097"/>
        <v>#N/A</v>
      </c>
      <c r="AQ6608" s="261" t="e">
        <f t="shared" si="1098"/>
        <v>#N/A</v>
      </c>
      <c r="BB6608">
        <f t="shared" si="1101"/>
        <v>0</v>
      </c>
      <c r="BC6608">
        <f t="shared" si="1099"/>
        <v>0</v>
      </c>
      <c r="BD6608" s="28">
        <f t="shared" si="1100"/>
        <v>0</v>
      </c>
    </row>
    <row r="6609" spans="37:56" x14ac:dyDescent="0.25">
      <c r="AK6609">
        <v>0</v>
      </c>
      <c r="AL6609" t="e">
        <f t="shared" si="1093"/>
        <v>#N/A</v>
      </c>
      <c r="AM6609" t="e">
        <f t="shared" si="1094"/>
        <v>#N/A</v>
      </c>
      <c r="AN6609" t="e">
        <f t="shared" si="1095"/>
        <v>#N/A</v>
      </c>
      <c r="AO6609" s="261" t="e">
        <f t="shared" si="1096"/>
        <v>#N/A</v>
      </c>
      <c r="AP6609" s="261" t="e">
        <f t="shared" si="1097"/>
        <v>#N/A</v>
      </c>
      <c r="AQ6609" s="261" t="e">
        <f t="shared" si="1098"/>
        <v>#N/A</v>
      </c>
      <c r="BB6609">
        <f t="shared" si="1101"/>
        <v>0</v>
      </c>
      <c r="BC6609">
        <f t="shared" si="1099"/>
        <v>0</v>
      </c>
      <c r="BD6609" s="28">
        <f t="shared" si="1100"/>
        <v>0</v>
      </c>
    </row>
    <row r="6610" spans="37:56" x14ac:dyDescent="0.25">
      <c r="AK6610">
        <v>0</v>
      </c>
      <c r="AL6610" t="e">
        <f t="shared" si="1093"/>
        <v>#N/A</v>
      </c>
      <c r="AM6610" t="e">
        <f t="shared" si="1094"/>
        <v>#N/A</v>
      </c>
      <c r="AN6610" t="e">
        <f t="shared" si="1095"/>
        <v>#N/A</v>
      </c>
      <c r="AO6610" s="261" t="e">
        <f t="shared" si="1096"/>
        <v>#N/A</v>
      </c>
      <c r="AP6610" s="261" t="e">
        <f t="shared" si="1097"/>
        <v>#N/A</v>
      </c>
      <c r="AQ6610" s="261" t="e">
        <f t="shared" si="1098"/>
        <v>#N/A</v>
      </c>
      <c r="BB6610">
        <f t="shared" si="1101"/>
        <v>0</v>
      </c>
      <c r="BC6610">
        <f t="shared" si="1099"/>
        <v>0</v>
      </c>
      <c r="BD6610" s="28">
        <f t="shared" si="1100"/>
        <v>0</v>
      </c>
    </row>
    <row r="6611" spans="37:56" x14ac:dyDescent="0.25">
      <c r="AK6611">
        <v>0</v>
      </c>
      <c r="AL6611" t="e">
        <f t="shared" si="1093"/>
        <v>#N/A</v>
      </c>
      <c r="AM6611" t="e">
        <f t="shared" si="1094"/>
        <v>#N/A</v>
      </c>
      <c r="AN6611" t="e">
        <f t="shared" si="1095"/>
        <v>#N/A</v>
      </c>
      <c r="AO6611" s="261" t="e">
        <f t="shared" si="1096"/>
        <v>#N/A</v>
      </c>
      <c r="AP6611" s="261" t="e">
        <f t="shared" si="1097"/>
        <v>#N/A</v>
      </c>
      <c r="AQ6611" s="261" t="e">
        <f t="shared" si="1098"/>
        <v>#N/A</v>
      </c>
      <c r="BB6611">
        <f t="shared" si="1101"/>
        <v>0</v>
      </c>
      <c r="BC6611">
        <f t="shared" si="1099"/>
        <v>0</v>
      </c>
      <c r="BD6611" s="28">
        <f t="shared" si="1100"/>
        <v>0</v>
      </c>
    </row>
    <row r="6612" spans="37:56" x14ac:dyDescent="0.25">
      <c r="AK6612">
        <v>0</v>
      </c>
      <c r="AL6612" t="e">
        <f t="shared" si="1093"/>
        <v>#N/A</v>
      </c>
      <c r="AM6612" t="e">
        <f t="shared" si="1094"/>
        <v>#N/A</v>
      </c>
      <c r="AN6612" t="e">
        <f t="shared" si="1095"/>
        <v>#N/A</v>
      </c>
      <c r="AO6612" s="261" t="e">
        <f t="shared" si="1096"/>
        <v>#N/A</v>
      </c>
      <c r="AP6612" s="261" t="e">
        <f t="shared" si="1097"/>
        <v>#N/A</v>
      </c>
      <c r="AQ6612" s="261" t="e">
        <f t="shared" si="1098"/>
        <v>#N/A</v>
      </c>
      <c r="BB6612">
        <f t="shared" si="1101"/>
        <v>0</v>
      </c>
      <c r="BC6612">
        <f t="shared" si="1099"/>
        <v>0</v>
      </c>
      <c r="BD6612" s="28">
        <f t="shared" si="1100"/>
        <v>0</v>
      </c>
    </row>
    <row r="6613" spans="37:56" x14ac:dyDescent="0.25">
      <c r="AK6613">
        <v>0</v>
      </c>
      <c r="AL6613" t="e">
        <f t="shared" si="1093"/>
        <v>#N/A</v>
      </c>
      <c r="AM6613" t="e">
        <f t="shared" si="1094"/>
        <v>#N/A</v>
      </c>
      <c r="AN6613" t="e">
        <f t="shared" si="1095"/>
        <v>#N/A</v>
      </c>
      <c r="AO6613" s="261" t="e">
        <f t="shared" si="1096"/>
        <v>#N/A</v>
      </c>
      <c r="AP6613" s="261" t="e">
        <f t="shared" si="1097"/>
        <v>#N/A</v>
      </c>
      <c r="AQ6613" s="261" t="e">
        <f t="shared" si="1098"/>
        <v>#N/A</v>
      </c>
      <c r="BB6613">
        <f t="shared" si="1101"/>
        <v>0</v>
      </c>
      <c r="BC6613">
        <f t="shared" si="1099"/>
        <v>0</v>
      </c>
      <c r="BD6613" s="28">
        <f t="shared" si="1100"/>
        <v>0</v>
      </c>
    </row>
    <row r="6614" spans="37:56" x14ac:dyDescent="0.25">
      <c r="AK6614">
        <v>0</v>
      </c>
      <c r="AL6614" t="e">
        <f t="shared" si="1093"/>
        <v>#N/A</v>
      </c>
      <c r="AM6614" t="e">
        <f t="shared" si="1094"/>
        <v>#N/A</v>
      </c>
      <c r="AN6614" t="e">
        <f t="shared" si="1095"/>
        <v>#N/A</v>
      </c>
      <c r="AO6614" s="261" t="e">
        <f t="shared" si="1096"/>
        <v>#N/A</v>
      </c>
      <c r="AP6614" s="261" t="e">
        <f t="shared" si="1097"/>
        <v>#N/A</v>
      </c>
      <c r="AQ6614" s="261" t="e">
        <f t="shared" si="1098"/>
        <v>#N/A</v>
      </c>
      <c r="BB6614">
        <f t="shared" si="1101"/>
        <v>0</v>
      </c>
      <c r="BC6614">
        <f t="shared" si="1099"/>
        <v>0</v>
      </c>
      <c r="BD6614" s="28">
        <f t="shared" si="1100"/>
        <v>0</v>
      </c>
    </row>
    <row r="6615" spans="37:56" x14ac:dyDescent="0.25">
      <c r="AK6615">
        <v>0</v>
      </c>
      <c r="AL6615" t="e">
        <f t="shared" si="1093"/>
        <v>#N/A</v>
      </c>
      <c r="AM6615" t="e">
        <f t="shared" si="1094"/>
        <v>#N/A</v>
      </c>
      <c r="AN6615" t="e">
        <f t="shared" si="1095"/>
        <v>#N/A</v>
      </c>
      <c r="AO6615" s="261" t="e">
        <f t="shared" si="1096"/>
        <v>#N/A</v>
      </c>
      <c r="AP6615" s="261" t="e">
        <f t="shared" si="1097"/>
        <v>#N/A</v>
      </c>
      <c r="AQ6615" s="261" t="e">
        <f t="shared" si="1098"/>
        <v>#N/A</v>
      </c>
      <c r="BB6615">
        <f t="shared" si="1101"/>
        <v>0</v>
      </c>
      <c r="BC6615">
        <f t="shared" si="1099"/>
        <v>0</v>
      </c>
      <c r="BD6615" s="28">
        <f t="shared" si="1100"/>
        <v>0</v>
      </c>
    </row>
    <row r="6616" spans="37:56" x14ac:dyDescent="0.25">
      <c r="AK6616">
        <v>0</v>
      </c>
      <c r="AL6616" t="e">
        <f t="shared" si="1093"/>
        <v>#N/A</v>
      </c>
      <c r="AM6616" t="e">
        <f t="shared" si="1094"/>
        <v>#N/A</v>
      </c>
      <c r="AN6616" t="e">
        <f t="shared" si="1095"/>
        <v>#N/A</v>
      </c>
      <c r="AO6616" s="261" t="e">
        <f t="shared" si="1096"/>
        <v>#N/A</v>
      </c>
      <c r="AP6616" s="261" t="e">
        <f t="shared" si="1097"/>
        <v>#N/A</v>
      </c>
      <c r="AQ6616" s="261" t="e">
        <f t="shared" si="1098"/>
        <v>#N/A</v>
      </c>
      <c r="BB6616">
        <f t="shared" si="1101"/>
        <v>0</v>
      </c>
      <c r="BC6616">
        <f t="shared" si="1099"/>
        <v>0</v>
      </c>
      <c r="BD6616" s="28">
        <f t="shared" si="1100"/>
        <v>0</v>
      </c>
    </row>
    <row r="6617" spans="37:56" x14ac:dyDescent="0.25">
      <c r="AK6617">
        <v>0</v>
      </c>
      <c r="AL6617" t="e">
        <f t="shared" si="1093"/>
        <v>#N/A</v>
      </c>
      <c r="AM6617" t="e">
        <f t="shared" si="1094"/>
        <v>#N/A</v>
      </c>
      <c r="AN6617" t="e">
        <f t="shared" si="1095"/>
        <v>#N/A</v>
      </c>
      <c r="AO6617" s="261" t="e">
        <f t="shared" si="1096"/>
        <v>#N/A</v>
      </c>
      <c r="AP6617" s="261" t="e">
        <f t="shared" si="1097"/>
        <v>#N/A</v>
      </c>
      <c r="AQ6617" s="261" t="e">
        <f t="shared" si="1098"/>
        <v>#N/A</v>
      </c>
      <c r="BB6617">
        <f t="shared" si="1101"/>
        <v>0</v>
      </c>
      <c r="BC6617">
        <f t="shared" si="1099"/>
        <v>0</v>
      </c>
      <c r="BD6617" s="28">
        <f t="shared" si="1100"/>
        <v>0</v>
      </c>
    </row>
    <row r="6618" spans="37:56" x14ac:dyDescent="0.25">
      <c r="AK6618">
        <v>0</v>
      </c>
      <c r="AL6618" t="e">
        <f t="shared" si="1093"/>
        <v>#N/A</v>
      </c>
      <c r="AM6618" t="e">
        <f t="shared" si="1094"/>
        <v>#N/A</v>
      </c>
      <c r="AN6618" t="e">
        <f t="shared" si="1095"/>
        <v>#N/A</v>
      </c>
      <c r="AO6618" s="261" t="e">
        <f t="shared" si="1096"/>
        <v>#N/A</v>
      </c>
      <c r="AP6618" s="261" t="e">
        <f t="shared" si="1097"/>
        <v>#N/A</v>
      </c>
      <c r="AQ6618" s="261" t="e">
        <f t="shared" si="1098"/>
        <v>#N/A</v>
      </c>
      <c r="BB6618">
        <f t="shared" si="1101"/>
        <v>0</v>
      </c>
      <c r="BC6618">
        <f t="shared" si="1099"/>
        <v>0</v>
      </c>
      <c r="BD6618" s="28">
        <f t="shared" si="1100"/>
        <v>0</v>
      </c>
    </row>
    <row r="6619" spans="37:56" x14ac:dyDescent="0.25">
      <c r="AK6619">
        <v>0</v>
      </c>
      <c r="AL6619" t="e">
        <f t="shared" si="1093"/>
        <v>#N/A</v>
      </c>
      <c r="AM6619" t="e">
        <f t="shared" si="1094"/>
        <v>#N/A</v>
      </c>
      <c r="AN6619" t="e">
        <f t="shared" si="1095"/>
        <v>#N/A</v>
      </c>
      <c r="AO6619" s="261" t="e">
        <f t="shared" si="1096"/>
        <v>#N/A</v>
      </c>
      <c r="AP6619" s="261" t="e">
        <f t="shared" si="1097"/>
        <v>#N/A</v>
      </c>
      <c r="AQ6619" s="261" t="e">
        <f t="shared" si="1098"/>
        <v>#N/A</v>
      </c>
      <c r="BB6619">
        <f t="shared" si="1101"/>
        <v>0</v>
      </c>
      <c r="BC6619">
        <f t="shared" si="1099"/>
        <v>0</v>
      </c>
      <c r="BD6619" s="28">
        <f t="shared" si="1100"/>
        <v>0</v>
      </c>
    </row>
    <row r="6620" spans="37:56" x14ac:dyDescent="0.25">
      <c r="AK6620">
        <v>0</v>
      </c>
      <c r="AL6620" t="e">
        <f t="shared" si="1093"/>
        <v>#N/A</v>
      </c>
      <c r="AM6620" t="e">
        <f t="shared" si="1094"/>
        <v>#N/A</v>
      </c>
      <c r="AN6620" t="e">
        <f t="shared" si="1095"/>
        <v>#N/A</v>
      </c>
      <c r="AO6620" s="261" t="e">
        <f t="shared" si="1096"/>
        <v>#N/A</v>
      </c>
      <c r="AP6620" s="261" t="e">
        <f t="shared" si="1097"/>
        <v>#N/A</v>
      </c>
      <c r="AQ6620" s="261" t="e">
        <f t="shared" si="1098"/>
        <v>#N/A</v>
      </c>
      <c r="BB6620">
        <f t="shared" si="1101"/>
        <v>0</v>
      </c>
      <c r="BC6620">
        <f t="shared" si="1099"/>
        <v>0</v>
      </c>
      <c r="BD6620" s="28">
        <f t="shared" si="1100"/>
        <v>0</v>
      </c>
    </row>
    <row r="6621" spans="37:56" x14ac:dyDescent="0.25">
      <c r="AK6621">
        <v>0</v>
      </c>
      <c r="AL6621" t="e">
        <f t="shared" si="1093"/>
        <v>#N/A</v>
      </c>
      <c r="AM6621" t="e">
        <f t="shared" si="1094"/>
        <v>#N/A</v>
      </c>
      <c r="AN6621" t="e">
        <f t="shared" si="1095"/>
        <v>#N/A</v>
      </c>
      <c r="AO6621" s="261" t="e">
        <f t="shared" si="1096"/>
        <v>#N/A</v>
      </c>
      <c r="AP6621" s="261" t="e">
        <f t="shared" si="1097"/>
        <v>#N/A</v>
      </c>
      <c r="AQ6621" s="261" t="e">
        <f t="shared" si="1098"/>
        <v>#N/A</v>
      </c>
      <c r="BB6621">
        <f t="shared" si="1101"/>
        <v>0</v>
      </c>
      <c r="BC6621">
        <f t="shared" si="1099"/>
        <v>0</v>
      </c>
      <c r="BD6621" s="28">
        <f t="shared" si="1100"/>
        <v>0</v>
      </c>
    </row>
    <row r="6622" spans="37:56" x14ac:dyDescent="0.25">
      <c r="AK6622">
        <v>0</v>
      </c>
      <c r="AL6622" t="e">
        <f t="shared" si="1093"/>
        <v>#N/A</v>
      </c>
      <c r="AM6622" t="e">
        <f t="shared" si="1094"/>
        <v>#N/A</v>
      </c>
      <c r="AN6622" t="e">
        <f t="shared" si="1095"/>
        <v>#N/A</v>
      </c>
      <c r="AO6622" s="261" t="e">
        <f t="shared" si="1096"/>
        <v>#N/A</v>
      </c>
      <c r="AP6622" s="261" t="e">
        <f t="shared" si="1097"/>
        <v>#N/A</v>
      </c>
      <c r="AQ6622" s="261" t="e">
        <f t="shared" si="1098"/>
        <v>#N/A</v>
      </c>
      <c r="BB6622">
        <f t="shared" si="1101"/>
        <v>0</v>
      </c>
      <c r="BC6622">
        <f t="shared" si="1099"/>
        <v>0</v>
      </c>
      <c r="BD6622" s="28">
        <f t="shared" si="1100"/>
        <v>0</v>
      </c>
    </row>
    <row r="6623" spans="37:56" x14ac:dyDescent="0.25">
      <c r="AK6623">
        <v>0</v>
      </c>
      <c r="AL6623" t="e">
        <f t="shared" si="1093"/>
        <v>#N/A</v>
      </c>
      <c r="AM6623" t="e">
        <f t="shared" si="1094"/>
        <v>#N/A</v>
      </c>
      <c r="AN6623" t="e">
        <f t="shared" si="1095"/>
        <v>#N/A</v>
      </c>
      <c r="AO6623" s="261" t="e">
        <f t="shared" si="1096"/>
        <v>#N/A</v>
      </c>
      <c r="AP6623" s="261" t="e">
        <f t="shared" si="1097"/>
        <v>#N/A</v>
      </c>
      <c r="AQ6623" s="261" t="e">
        <f t="shared" si="1098"/>
        <v>#N/A</v>
      </c>
      <c r="BB6623">
        <f t="shared" si="1101"/>
        <v>0</v>
      </c>
      <c r="BC6623">
        <f t="shared" si="1099"/>
        <v>0</v>
      </c>
      <c r="BD6623" s="28">
        <f t="shared" si="1100"/>
        <v>0</v>
      </c>
    </row>
    <row r="6624" spans="37:56" x14ac:dyDescent="0.25">
      <c r="AK6624">
        <v>0</v>
      </c>
      <c r="AL6624" t="e">
        <f t="shared" si="1093"/>
        <v>#N/A</v>
      </c>
      <c r="AM6624" t="e">
        <f t="shared" si="1094"/>
        <v>#N/A</v>
      </c>
      <c r="AN6624" t="e">
        <f t="shared" si="1095"/>
        <v>#N/A</v>
      </c>
      <c r="AO6624" s="261" t="e">
        <f t="shared" si="1096"/>
        <v>#N/A</v>
      </c>
      <c r="AP6624" s="261" t="e">
        <f t="shared" si="1097"/>
        <v>#N/A</v>
      </c>
      <c r="AQ6624" s="261" t="e">
        <f t="shared" si="1098"/>
        <v>#N/A</v>
      </c>
      <c r="BB6624">
        <f t="shared" si="1101"/>
        <v>0</v>
      </c>
      <c r="BC6624">
        <f t="shared" si="1099"/>
        <v>0</v>
      </c>
      <c r="BD6624" s="28">
        <f t="shared" si="1100"/>
        <v>0</v>
      </c>
    </row>
    <row r="6625" spans="37:56" x14ac:dyDescent="0.25">
      <c r="AK6625">
        <v>0</v>
      </c>
      <c r="AL6625" t="e">
        <f t="shared" si="1093"/>
        <v>#N/A</v>
      </c>
      <c r="AM6625" t="e">
        <f t="shared" si="1094"/>
        <v>#N/A</v>
      </c>
      <c r="AN6625" t="e">
        <f t="shared" si="1095"/>
        <v>#N/A</v>
      </c>
      <c r="AO6625" s="261" t="e">
        <f t="shared" si="1096"/>
        <v>#N/A</v>
      </c>
      <c r="AP6625" s="261" t="e">
        <f t="shared" si="1097"/>
        <v>#N/A</v>
      </c>
      <c r="AQ6625" s="261" t="e">
        <f t="shared" si="1098"/>
        <v>#N/A</v>
      </c>
      <c r="BB6625">
        <f t="shared" si="1101"/>
        <v>0</v>
      </c>
      <c r="BC6625">
        <f t="shared" si="1099"/>
        <v>0</v>
      </c>
      <c r="BD6625" s="28">
        <f t="shared" si="1100"/>
        <v>0</v>
      </c>
    </row>
    <row r="6626" spans="37:56" x14ac:dyDescent="0.25">
      <c r="AK6626">
        <v>0</v>
      </c>
      <c r="AL6626" t="e">
        <f t="shared" si="1093"/>
        <v>#N/A</v>
      </c>
      <c r="AM6626" t="e">
        <f t="shared" si="1094"/>
        <v>#N/A</v>
      </c>
      <c r="AN6626" t="e">
        <f t="shared" si="1095"/>
        <v>#N/A</v>
      </c>
      <c r="AO6626" s="261" t="e">
        <f t="shared" si="1096"/>
        <v>#N/A</v>
      </c>
      <c r="AP6626" s="261" t="e">
        <f t="shared" si="1097"/>
        <v>#N/A</v>
      </c>
      <c r="AQ6626" s="261" t="e">
        <f t="shared" si="1098"/>
        <v>#N/A</v>
      </c>
      <c r="BB6626">
        <f t="shared" si="1101"/>
        <v>0</v>
      </c>
      <c r="BC6626">
        <f t="shared" si="1099"/>
        <v>0</v>
      </c>
      <c r="BD6626" s="28">
        <f t="shared" si="1100"/>
        <v>0</v>
      </c>
    </row>
    <row r="6627" spans="37:56" x14ac:dyDescent="0.25">
      <c r="AK6627">
        <v>0</v>
      </c>
      <c r="AL6627" t="e">
        <f t="shared" si="1093"/>
        <v>#N/A</v>
      </c>
      <c r="AM6627" t="e">
        <f t="shared" si="1094"/>
        <v>#N/A</v>
      </c>
      <c r="AN6627" t="e">
        <f t="shared" si="1095"/>
        <v>#N/A</v>
      </c>
      <c r="AO6627" s="261" t="e">
        <f t="shared" si="1096"/>
        <v>#N/A</v>
      </c>
      <c r="AP6627" s="261" t="e">
        <f t="shared" si="1097"/>
        <v>#N/A</v>
      </c>
      <c r="AQ6627" s="261" t="e">
        <f t="shared" si="1098"/>
        <v>#N/A</v>
      </c>
      <c r="BB6627">
        <f t="shared" si="1101"/>
        <v>0</v>
      </c>
      <c r="BC6627">
        <f t="shared" si="1099"/>
        <v>0</v>
      </c>
      <c r="BD6627" s="28">
        <f t="shared" si="1100"/>
        <v>0</v>
      </c>
    </row>
    <row r="6628" spans="37:56" x14ac:dyDescent="0.25">
      <c r="AK6628">
        <v>0</v>
      </c>
      <c r="AL6628" t="e">
        <f t="shared" si="1093"/>
        <v>#N/A</v>
      </c>
      <c r="AM6628" t="e">
        <f t="shared" si="1094"/>
        <v>#N/A</v>
      </c>
      <c r="AN6628" t="e">
        <f t="shared" si="1095"/>
        <v>#N/A</v>
      </c>
      <c r="AO6628" s="261" t="e">
        <f t="shared" si="1096"/>
        <v>#N/A</v>
      </c>
      <c r="AP6628" s="261" t="e">
        <f t="shared" si="1097"/>
        <v>#N/A</v>
      </c>
      <c r="AQ6628" s="261" t="e">
        <f t="shared" si="1098"/>
        <v>#N/A</v>
      </c>
      <c r="BB6628">
        <f t="shared" si="1101"/>
        <v>0</v>
      </c>
      <c r="BC6628">
        <f t="shared" si="1099"/>
        <v>0</v>
      </c>
      <c r="BD6628" s="28">
        <f t="shared" si="1100"/>
        <v>0</v>
      </c>
    </row>
    <row r="6629" spans="37:56" x14ac:dyDescent="0.25">
      <c r="AK6629">
        <v>0</v>
      </c>
      <c r="AL6629" t="e">
        <f t="shared" si="1093"/>
        <v>#N/A</v>
      </c>
      <c r="AM6629" t="e">
        <f t="shared" si="1094"/>
        <v>#N/A</v>
      </c>
      <c r="AN6629" t="e">
        <f t="shared" si="1095"/>
        <v>#N/A</v>
      </c>
      <c r="AO6629" s="261" t="e">
        <f t="shared" si="1096"/>
        <v>#N/A</v>
      </c>
      <c r="AP6629" s="261" t="e">
        <f t="shared" si="1097"/>
        <v>#N/A</v>
      </c>
      <c r="AQ6629" s="261" t="e">
        <f t="shared" si="1098"/>
        <v>#N/A</v>
      </c>
      <c r="BB6629">
        <f t="shared" si="1101"/>
        <v>0</v>
      </c>
      <c r="BC6629">
        <f t="shared" si="1099"/>
        <v>0</v>
      </c>
      <c r="BD6629" s="28">
        <f t="shared" si="1100"/>
        <v>0</v>
      </c>
    </row>
    <row r="6630" spans="37:56" x14ac:dyDescent="0.25">
      <c r="AK6630">
        <v>0</v>
      </c>
      <c r="AL6630" t="e">
        <f t="shared" si="1093"/>
        <v>#N/A</v>
      </c>
      <c r="AM6630" t="e">
        <f t="shared" si="1094"/>
        <v>#N/A</v>
      </c>
      <c r="AN6630" t="e">
        <f t="shared" si="1095"/>
        <v>#N/A</v>
      </c>
      <c r="AO6630" s="261" t="e">
        <f t="shared" si="1096"/>
        <v>#N/A</v>
      </c>
      <c r="AP6630" s="261" t="e">
        <f t="shared" si="1097"/>
        <v>#N/A</v>
      </c>
      <c r="AQ6630" s="261" t="e">
        <f t="shared" si="1098"/>
        <v>#N/A</v>
      </c>
      <c r="BB6630">
        <f t="shared" si="1101"/>
        <v>0</v>
      </c>
      <c r="BC6630">
        <f t="shared" si="1099"/>
        <v>0</v>
      </c>
      <c r="BD6630" s="28">
        <f t="shared" si="1100"/>
        <v>0</v>
      </c>
    </row>
    <row r="6631" spans="37:56" x14ac:dyDescent="0.25">
      <c r="AK6631">
        <v>0</v>
      </c>
      <c r="AL6631" t="e">
        <f t="shared" si="1093"/>
        <v>#N/A</v>
      </c>
      <c r="AM6631" t="e">
        <f t="shared" si="1094"/>
        <v>#N/A</v>
      </c>
      <c r="AN6631" t="e">
        <f t="shared" si="1095"/>
        <v>#N/A</v>
      </c>
      <c r="AO6631" s="261" t="e">
        <f t="shared" si="1096"/>
        <v>#N/A</v>
      </c>
      <c r="AP6631" s="261" t="e">
        <f t="shared" si="1097"/>
        <v>#N/A</v>
      </c>
      <c r="AQ6631" s="261" t="e">
        <f t="shared" si="1098"/>
        <v>#N/A</v>
      </c>
      <c r="BB6631">
        <f t="shared" si="1101"/>
        <v>0</v>
      </c>
      <c r="BC6631">
        <f t="shared" si="1099"/>
        <v>0</v>
      </c>
      <c r="BD6631" s="28">
        <f t="shared" si="1100"/>
        <v>0</v>
      </c>
    </row>
    <row r="6632" spans="37:56" x14ac:dyDescent="0.25">
      <c r="AK6632">
        <v>0</v>
      </c>
      <c r="AL6632" t="e">
        <f t="shared" si="1093"/>
        <v>#N/A</v>
      </c>
      <c r="AM6632" t="e">
        <f t="shared" si="1094"/>
        <v>#N/A</v>
      </c>
      <c r="AN6632" t="e">
        <f t="shared" si="1095"/>
        <v>#N/A</v>
      </c>
      <c r="AO6632" s="261" t="e">
        <f t="shared" si="1096"/>
        <v>#N/A</v>
      </c>
      <c r="AP6632" s="261" t="e">
        <f t="shared" si="1097"/>
        <v>#N/A</v>
      </c>
      <c r="AQ6632" s="261" t="e">
        <f t="shared" si="1098"/>
        <v>#N/A</v>
      </c>
      <c r="BB6632">
        <f t="shared" si="1101"/>
        <v>0</v>
      </c>
      <c r="BC6632">
        <f t="shared" si="1099"/>
        <v>0</v>
      </c>
      <c r="BD6632" s="28">
        <f t="shared" si="1100"/>
        <v>0</v>
      </c>
    </row>
    <row r="6633" spans="37:56" x14ac:dyDescent="0.25">
      <c r="AK6633">
        <v>0</v>
      </c>
      <c r="AL6633" t="e">
        <f t="shared" si="1093"/>
        <v>#N/A</v>
      </c>
      <c r="AM6633" t="e">
        <f t="shared" si="1094"/>
        <v>#N/A</v>
      </c>
      <c r="AN6633" t="e">
        <f t="shared" si="1095"/>
        <v>#N/A</v>
      </c>
      <c r="AO6633" s="261" t="e">
        <f t="shared" si="1096"/>
        <v>#N/A</v>
      </c>
      <c r="AP6633" s="261" t="e">
        <f t="shared" si="1097"/>
        <v>#N/A</v>
      </c>
      <c r="AQ6633" s="261" t="e">
        <f t="shared" si="1098"/>
        <v>#N/A</v>
      </c>
      <c r="BB6633">
        <f t="shared" si="1101"/>
        <v>0</v>
      </c>
      <c r="BC6633">
        <f t="shared" si="1099"/>
        <v>0</v>
      </c>
      <c r="BD6633" s="28">
        <f t="shared" si="1100"/>
        <v>0</v>
      </c>
    </row>
    <row r="6634" spans="37:56" x14ac:dyDescent="0.25">
      <c r="AK6634">
        <v>0</v>
      </c>
      <c r="AL6634" t="e">
        <f t="shared" si="1093"/>
        <v>#N/A</v>
      </c>
      <c r="AM6634" t="e">
        <f t="shared" si="1094"/>
        <v>#N/A</v>
      </c>
      <c r="AN6634" t="e">
        <f t="shared" si="1095"/>
        <v>#N/A</v>
      </c>
      <c r="AO6634" s="261" t="e">
        <f t="shared" si="1096"/>
        <v>#N/A</v>
      </c>
      <c r="AP6634" s="261" t="e">
        <f t="shared" si="1097"/>
        <v>#N/A</v>
      </c>
      <c r="AQ6634" s="261" t="e">
        <f t="shared" si="1098"/>
        <v>#N/A</v>
      </c>
      <c r="BB6634">
        <f t="shared" si="1101"/>
        <v>0</v>
      </c>
      <c r="BC6634">
        <f t="shared" si="1099"/>
        <v>0</v>
      </c>
      <c r="BD6634" s="28">
        <f t="shared" si="1100"/>
        <v>0</v>
      </c>
    </row>
    <row r="6635" spans="37:56" x14ac:dyDescent="0.25">
      <c r="AK6635">
        <v>0</v>
      </c>
      <c r="AL6635" t="e">
        <f t="shared" si="1093"/>
        <v>#N/A</v>
      </c>
      <c r="AM6635" t="e">
        <f t="shared" si="1094"/>
        <v>#N/A</v>
      </c>
      <c r="AN6635" t="e">
        <f t="shared" si="1095"/>
        <v>#N/A</v>
      </c>
      <c r="AO6635" s="261" t="e">
        <f t="shared" si="1096"/>
        <v>#N/A</v>
      </c>
      <c r="AP6635" s="261" t="e">
        <f t="shared" si="1097"/>
        <v>#N/A</v>
      </c>
      <c r="AQ6635" s="261" t="e">
        <f t="shared" si="1098"/>
        <v>#N/A</v>
      </c>
      <c r="BB6635">
        <f t="shared" si="1101"/>
        <v>0</v>
      </c>
      <c r="BC6635">
        <f t="shared" si="1099"/>
        <v>0</v>
      </c>
      <c r="BD6635" s="28">
        <f t="shared" si="1100"/>
        <v>0</v>
      </c>
    </row>
    <row r="6636" spans="37:56" x14ac:dyDescent="0.25">
      <c r="AK6636">
        <v>0</v>
      </c>
      <c r="AL6636" t="e">
        <f t="shared" si="1093"/>
        <v>#N/A</v>
      </c>
      <c r="AM6636" t="e">
        <f t="shared" si="1094"/>
        <v>#N/A</v>
      </c>
      <c r="AN6636" t="e">
        <f t="shared" si="1095"/>
        <v>#N/A</v>
      </c>
      <c r="AO6636" s="261" t="e">
        <f t="shared" si="1096"/>
        <v>#N/A</v>
      </c>
      <c r="AP6636" s="261" t="e">
        <f t="shared" si="1097"/>
        <v>#N/A</v>
      </c>
      <c r="AQ6636" s="261" t="e">
        <f t="shared" si="1098"/>
        <v>#N/A</v>
      </c>
      <c r="BB6636">
        <f t="shared" si="1101"/>
        <v>0</v>
      </c>
      <c r="BC6636">
        <f t="shared" si="1099"/>
        <v>0</v>
      </c>
      <c r="BD6636" s="28">
        <f t="shared" si="1100"/>
        <v>0</v>
      </c>
    </row>
    <row r="6637" spans="37:56" x14ac:dyDescent="0.25">
      <c r="AK6637">
        <v>0</v>
      </c>
      <c r="AL6637" t="e">
        <f t="shared" si="1093"/>
        <v>#N/A</v>
      </c>
      <c r="AM6637" t="e">
        <f t="shared" si="1094"/>
        <v>#N/A</v>
      </c>
      <c r="AN6637" t="e">
        <f t="shared" si="1095"/>
        <v>#N/A</v>
      </c>
      <c r="AO6637" s="261" t="e">
        <f t="shared" si="1096"/>
        <v>#N/A</v>
      </c>
      <c r="AP6637" s="261" t="e">
        <f t="shared" si="1097"/>
        <v>#N/A</v>
      </c>
      <c r="AQ6637" s="261" t="e">
        <f t="shared" si="1098"/>
        <v>#N/A</v>
      </c>
      <c r="BB6637">
        <f t="shared" si="1101"/>
        <v>0</v>
      </c>
      <c r="BC6637">
        <f t="shared" si="1099"/>
        <v>0</v>
      </c>
      <c r="BD6637" s="28">
        <f t="shared" si="1100"/>
        <v>0</v>
      </c>
    </row>
    <row r="6638" spans="37:56" x14ac:dyDescent="0.25">
      <c r="AK6638">
        <v>0</v>
      </c>
      <c r="AL6638" t="e">
        <f t="shared" si="1093"/>
        <v>#N/A</v>
      </c>
      <c r="AM6638" t="e">
        <f t="shared" si="1094"/>
        <v>#N/A</v>
      </c>
      <c r="AN6638" t="e">
        <f t="shared" si="1095"/>
        <v>#N/A</v>
      </c>
      <c r="AO6638" s="261" t="e">
        <f t="shared" si="1096"/>
        <v>#N/A</v>
      </c>
      <c r="AP6638" s="261" t="e">
        <f t="shared" si="1097"/>
        <v>#N/A</v>
      </c>
      <c r="AQ6638" s="261" t="e">
        <f t="shared" si="1098"/>
        <v>#N/A</v>
      </c>
      <c r="BB6638">
        <f t="shared" si="1101"/>
        <v>0</v>
      </c>
      <c r="BC6638">
        <f t="shared" si="1099"/>
        <v>0</v>
      </c>
      <c r="BD6638" s="28">
        <f t="shared" si="1100"/>
        <v>0</v>
      </c>
    </row>
    <row r="6639" spans="37:56" x14ac:dyDescent="0.25">
      <c r="AK6639">
        <v>0</v>
      </c>
      <c r="AL6639" t="e">
        <f t="shared" si="1093"/>
        <v>#N/A</v>
      </c>
      <c r="AM6639" t="e">
        <f t="shared" si="1094"/>
        <v>#N/A</v>
      </c>
      <c r="AN6639" t="e">
        <f t="shared" si="1095"/>
        <v>#N/A</v>
      </c>
      <c r="AO6639" s="261" t="e">
        <f t="shared" si="1096"/>
        <v>#N/A</v>
      </c>
      <c r="AP6639" s="261" t="e">
        <f t="shared" si="1097"/>
        <v>#N/A</v>
      </c>
      <c r="AQ6639" s="261" t="e">
        <f t="shared" si="1098"/>
        <v>#N/A</v>
      </c>
      <c r="BB6639">
        <f t="shared" si="1101"/>
        <v>0</v>
      </c>
      <c r="BC6639">
        <f t="shared" si="1099"/>
        <v>0</v>
      </c>
      <c r="BD6639" s="28">
        <f t="shared" si="1100"/>
        <v>0</v>
      </c>
    </row>
    <row r="6640" spans="37:56" x14ac:dyDescent="0.25">
      <c r="AK6640">
        <v>0</v>
      </c>
      <c r="AL6640" t="e">
        <f t="shared" si="1093"/>
        <v>#N/A</v>
      </c>
      <c r="AM6640" t="e">
        <f t="shared" si="1094"/>
        <v>#N/A</v>
      </c>
      <c r="AN6640" t="e">
        <f t="shared" si="1095"/>
        <v>#N/A</v>
      </c>
      <c r="AO6640" s="261" t="e">
        <f t="shared" si="1096"/>
        <v>#N/A</v>
      </c>
      <c r="AP6640" s="261" t="e">
        <f t="shared" si="1097"/>
        <v>#N/A</v>
      </c>
      <c r="AQ6640" s="261" t="e">
        <f t="shared" si="1098"/>
        <v>#N/A</v>
      </c>
      <c r="BB6640">
        <f t="shared" si="1101"/>
        <v>0</v>
      </c>
      <c r="BC6640">
        <f t="shared" si="1099"/>
        <v>0</v>
      </c>
      <c r="BD6640" s="28">
        <f t="shared" si="1100"/>
        <v>0</v>
      </c>
    </row>
    <row r="6641" spans="37:56" x14ac:dyDescent="0.25">
      <c r="AK6641">
        <v>0</v>
      </c>
      <c r="AL6641" t="e">
        <f t="shared" si="1093"/>
        <v>#N/A</v>
      </c>
      <c r="AM6641" t="e">
        <f t="shared" si="1094"/>
        <v>#N/A</v>
      </c>
      <c r="AN6641" t="e">
        <f t="shared" si="1095"/>
        <v>#N/A</v>
      </c>
      <c r="AO6641" s="261" t="e">
        <f t="shared" si="1096"/>
        <v>#N/A</v>
      </c>
      <c r="AP6641" s="261" t="e">
        <f t="shared" si="1097"/>
        <v>#N/A</v>
      </c>
      <c r="AQ6641" s="261" t="e">
        <f t="shared" si="1098"/>
        <v>#N/A</v>
      </c>
      <c r="BB6641">
        <f t="shared" si="1101"/>
        <v>0</v>
      </c>
      <c r="BC6641">
        <f t="shared" si="1099"/>
        <v>0</v>
      </c>
      <c r="BD6641" s="28">
        <f t="shared" si="1100"/>
        <v>0</v>
      </c>
    </row>
    <row r="6642" spans="37:56" x14ac:dyDescent="0.25">
      <c r="AK6642">
        <v>0</v>
      </c>
      <c r="AL6642" t="e">
        <f t="shared" si="1093"/>
        <v>#N/A</v>
      </c>
      <c r="AM6642" t="e">
        <f t="shared" si="1094"/>
        <v>#N/A</v>
      </c>
      <c r="AN6642" t="e">
        <f t="shared" si="1095"/>
        <v>#N/A</v>
      </c>
      <c r="AO6642" s="261" t="e">
        <f t="shared" si="1096"/>
        <v>#N/A</v>
      </c>
      <c r="AP6642" s="261" t="e">
        <f t="shared" si="1097"/>
        <v>#N/A</v>
      </c>
      <c r="AQ6642" s="261" t="e">
        <f t="shared" si="1098"/>
        <v>#N/A</v>
      </c>
      <c r="BB6642">
        <f t="shared" si="1101"/>
        <v>0</v>
      </c>
      <c r="BC6642">
        <f t="shared" si="1099"/>
        <v>0</v>
      </c>
      <c r="BD6642" s="28">
        <f t="shared" si="1100"/>
        <v>0</v>
      </c>
    </row>
    <row r="6643" spans="37:56" x14ac:dyDescent="0.25">
      <c r="AK6643">
        <v>0</v>
      </c>
      <c r="AL6643" t="e">
        <f t="shared" si="1093"/>
        <v>#N/A</v>
      </c>
      <c r="AM6643" t="e">
        <f t="shared" si="1094"/>
        <v>#N/A</v>
      </c>
      <c r="AN6643" t="e">
        <f t="shared" si="1095"/>
        <v>#N/A</v>
      </c>
      <c r="AO6643" s="261" t="e">
        <f t="shared" si="1096"/>
        <v>#N/A</v>
      </c>
      <c r="AP6643" s="261" t="e">
        <f t="shared" si="1097"/>
        <v>#N/A</v>
      </c>
      <c r="AQ6643" s="261" t="e">
        <f t="shared" si="1098"/>
        <v>#N/A</v>
      </c>
      <c r="BB6643">
        <f t="shared" si="1101"/>
        <v>0</v>
      </c>
      <c r="BC6643">
        <f t="shared" si="1099"/>
        <v>0</v>
      </c>
      <c r="BD6643" s="28">
        <f t="shared" si="1100"/>
        <v>0</v>
      </c>
    </row>
    <row r="6644" spans="37:56" x14ac:dyDescent="0.25">
      <c r="AK6644">
        <v>0</v>
      </c>
      <c r="AL6644" t="e">
        <f t="shared" si="1093"/>
        <v>#N/A</v>
      </c>
      <c r="AM6644" t="e">
        <f t="shared" si="1094"/>
        <v>#N/A</v>
      </c>
      <c r="AN6644" t="e">
        <f t="shared" si="1095"/>
        <v>#N/A</v>
      </c>
      <c r="AO6644" s="261" t="e">
        <f t="shared" si="1096"/>
        <v>#N/A</v>
      </c>
      <c r="AP6644" s="261" t="e">
        <f t="shared" si="1097"/>
        <v>#N/A</v>
      </c>
      <c r="AQ6644" s="261" t="e">
        <f t="shared" si="1098"/>
        <v>#N/A</v>
      </c>
      <c r="BB6644">
        <f t="shared" si="1101"/>
        <v>0</v>
      </c>
      <c r="BC6644">
        <f t="shared" si="1099"/>
        <v>0</v>
      </c>
      <c r="BD6644" s="28">
        <f t="shared" si="1100"/>
        <v>0</v>
      </c>
    </row>
    <row r="6645" spans="37:56" x14ac:dyDescent="0.25">
      <c r="AK6645">
        <v>0</v>
      </c>
      <c r="AL6645" t="e">
        <f t="shared" si="1093"/>
        <v>#N/A</v>
      </c>
      <c r="AM6645" t="e">
        <f t="shared" si="1094"/>
        <v>#N/A</v>
      </c>
      <c r="AN6645" t="e">
        <f t="shared" si="1095"/>
        <v>#N/A</v>
      </c>
      <c r="AO6645" s="261" t="e">
        <f t="shared" si="1096"/>
        <v>#N/A</v>
      </c>
      <c r="AP6645" s="261" t="e">
        <f t="shared" si="1097"/>
        <v>#N/A</v>
      </c>
      <c r="AQ6645" s="261" t="e">
        <f t="shared" si="1098"/>
        <v>#N/A</v>
      </c>
      <c r="BB6645">
        <f t="shared" si="1101"/>
        <v>0</v>
      </c>
      <c r="BC6645">
        <f t="shared" si="1099"/>
        <v>0</v>
      </c>
      <c r="BD6645" s="28">
        <f t="shared" si="1100"/>
        <v>0</v>
      </c>
    </row>
    <row r="6646" spans="37:56" x14ac:dyDescent="0.25">
      <c r="AK6646">
        <v>0</v>
      </c>
      <c r="AL6646" t="e">
        <f t="shared" si="1093"/>
        <v>#N/A</v>
      </c>
      <c r="AM6646" t="e">
        <f t="shared" si="1094"/>
        <v>#N/A</v>
      </c>
      <c r="AN6646" t="e">
        <f t="shared" si="1095"/>
        <v>#N/A</v>
      </c>
      <c r="AO6646" s="261" t="e">
        <f t="shared" si="1096"/>
        <v>#N/A</v>
      </c>
      <c r="AP6646" s="261" t="e">
        <f t="shared" si="1097"/>
        <v>#N/A</v>
      </c>
      <c r="AQ6646" s="261" t="e">
        <f t="shared" si="1098"/>
        <v>#N/A</v>
      </c>
      <c r="BB6646">
        <f t="shared" si="1101"/>
        <v>0</v>
      </c>
      <c r="BC6646">
        <f t="shared" si="1099"/>
        <v>0</v>
      </c>
      <c r="BD6646" s="28">
        <f t="shared" si="1100"/>
        <v>0</v>
      </c>
    </row>
    <row r="6647" spans="37:56" x14ac:dyDescent="0.25">
      <c r="AK6647">
        <v>0</v>
      </c>
      <c r="AL6647" t="e">
        <f t="shared" si="1093"/>
        <v>#N/A</v>
      </c>
      <c r="AM6647" t="e">
        <f t="shared" si="1094"/>
        <v>#N/A</v>
      </c>
      <c r="AN6647" t="e">
        <f t="shared" si="1095"/>
        <v>#N/A</v>
      </c>
      <c r="AO6647" s="261" t="e">
        <f t="shared" si="1096"/>
        <v>#N/A</v>
      </c>
      <c r="AP6647" s="261" t="e">
        <f t="shared" si="1097"/>
        <v>#N/A</v>
      </c>
      <c r="AQ6647" s="261" t="e">
        <f t="shared" si="1098"/>
        <v>#N/A</v>
      </c>
      <c r="BB6647">
        <f t="shared" si="1101"/>
        <v>0</v>
      </c>
      <c r="BC6647">
        <f t="shared" si="1099"/>
        <v>0</v>
      </c>
      <c r="BD6647" s="28">
        <f t="shared" si="1100"/>
        <v>0</v>
      </c>
    </row>
    <row r="6648" spans="37:56" x14ac:dyDescent="0.25">
      <c r="AK6648">
        <v>0</v>
      </c>
      <c r="AL6648" t="e">
        <f t="shared" si="1093"/>
        <v>#N/A</v>
      </c>
      <c r="AM6648" t="e">
        <f t="shared" si="1094"/>
        <v>#N/A</v>
      </c>
      <c r="AN6648" t="e">
        <f t="shared" si="1095"/>
        <v>#N/A</v>
      </c>
      <c r="AO6648" s="261" t="e">
        <f t="shared" si="1096"/>
        <v>#N/A</v>
      </c>
      <c r="AP6648" s="261" t="e">
        <f t="shared" si="1097"/>
        <v>#N/A</v>
      </c>
      <c r="AQ6648" s="261" t="e">
        <f t="shared" si="1098"/>
        <v>#N/A</v>
      </c>
      <c r="BB6648">
        <f t="shared" si="1101"/>
        <v>0</v>
      </c>
      <c r="BC6648">
        <f t="shared" si="1099"/>
        <v>0</v>
      </c>
      <c r="BD6648" s="28">
        <f t="shared" si="1100"/>
        <v>0</v>
      </c>
    </row>
    <row r="6649" spans="37:56" x14ac:dyDescent="0.25">
      <c r="AK6649">
        <v>0</v>
      </c>
      <c r="AL6649" t="e">
        <f t="shared" si="1093"/>
        <v>#N/A</v>
      </c>
      <c r="AM6649" t="e">
        <f t="shared" si="1094"/>
        <v>#N/A</v>
      </c>
      <c r="AN6649" t="e">
        <f t="shared" si="1095"/>
        <v>#N/A</v>
      </c>
      <c r="AO6649" s="261" t="e">
        <f t="shared" si="1096"/>
        <v>#N/A</v>
      </c>
      <c r="AP6649" s="261" t="e">
        <f t="shared" si="1097"/>
        <v>#N/A</v>
      </c>
      <c r="AQ6649" s="261" t="e">
        <f t="shared" si="1098"/>
        <v>#N/A</v>
      </c>
      <c r="BB6649">
        <f t="shared" si="1101"/>
        <v>0</v>
      </c>
      <c r="BC6649">
        <f t="shared" si="1099"/>
        <v>0</v>
      </c>
      <c r="BD6649" s="28">
        <f t="shared" si="1100"/>
        <v>0</v>
      </c>
    </row>
    <row r="6650" spans="37:56" x14ac:dyDescent="0.25">
      <c r="AK6650">
        <v>0</v>
      </c>
      <c r="AL6650" t="e">
        <f t="shared" si="1093"/>
        <v>#N/A</v>
      </c>
      <c r="AM6650" t="e">
        <f t="shared" si="1094"/>
        <v>#N/A</v>
      </c>
      <c r="AN6650" t="e">
        <f t="shared" si="1095"/>
        <v>#N/A</v>
      </c>
      <c r="AO6650" s="261" t="e">
        <f t="shared" si="1096"/>
        <v>#N/A</v>
      </c>
      <c r="AP6650" s="261" t="e">
        <f t="shared" si="1097"/>
        <v>#N/A</v>
      </c>
      <c r="AQ6650" s="261" t="e">
        <f t="shared" si="1098"/>
        <v>#N/A</v>
      </c>
      <c r="BB6650">
        <f t="shared" si="1101"/>
        <v>0</v>
      </c>
      <c r="BC6650">
        <f t="shared" si="1099"/>
        <v>0</v>
      </c>
      <c r="BD6650" s="28">
        <f t="shared" si="1100"/>
        <v>0</v>
      </c>
    </row>
    <row r="6651" spans="37:56" x14ac:dyDescent="0.25">
      <c r="AK6651">
        <v>0</v>
      </c>
      <c r="AL6651" t="e">
        <f t="shared" si="1093"/>
        <v>#N/A</v>
      </c>
      <c r="AM6651" t="e">
        <f t="shared" si="1094"/>
        <v>#N/A</v>
      </c>
      <c r="AN6651" t="e">
        <f t="shared" si="1095"/>
        <v>#N/A</v>
      </c>
      <c r="AO6651" s="261" t="e">
        <f t="shared" si="1096"/>
        <v>#N/A</v>
      </c>
      <c r="AP6651" s="261" t="e">
        <f t="shared" si="1097"/>
        <v>#N/A</v>
      </c>
      <c r="AQ6651" s="261" t="e">
        <f t="shared" si="1098"/>
        <v>#N/A</v>
      </c>
      <c r="BB6651">
        <f t="shared" si="1101"/>
        <v>0</v>
      </c>
      <c r="BC6651">
        <f t="shared" si="1099"/>
        <v>0</v>
      </c>
      <c r="BD6651" s="28">
        <f t="shared" si="1100"/>
        <v>0</v>
      </c>
    </row>
    <row r="6652" spans="37:56" x14ac:dyDescent="0.25">
      <c r="AK6652">
        <v>0</v>
      </c>
      <c r="AL6652" t="e">
        <f t="shared" si="1093"/>
        <v>#N/A</v>
      </c>
      <c r="AM6652" t="e">
        <f t="shared" si="1094"/>
        <v>#N/A</v>
      </c>
      <c r="AN6652" t="e">
        <f t="shared" si="1095"/>
        <v>#N/A</v>
      </c>
      <c r="AO6652" s="261" t="e">
        <f t="shared" si="1096"/>
        <v>#N/A</v>
      </c>
      <c r="AP6652" s="261" t="e">
        <f t="shared" si="1097"/>
        <v>#N/A</v>
      </c>
      <c r="AQ6652" s="261" t="e">
        <f t="shared" si="1098"/>
        <v>#N/A</v>
      </c>
      <c r="BB6652">
        <f t="shared" si="1101"/>
        <v>0</v>
      </c>
      <c r="BC6652">
        <f t="shared" si="1099"/>
        <v>0</v>
      </c>
      <c r="BD6652" s="28">
        <f t="shared" si="1100"/>
        <v>0</v>
      </c>
    </row>
    <row r="6653" spans="37:56" x14ac:dyDescent="0.25">
      <c r="AK6653">
        <v>0</v>
      </c>
      <c r="AL6653" t="e">
        <f t="shared" si="1093"/>
        <v>#N/A</v>
      </c>
      <c r="AM6653" t="e">
        <f t="shared" si="1094"/>
        <v>#N/A</v>
      </c>
      <c r="AN6653" t="e">
        <f t="shared" si="1095"/>
        <v>#N/A</v>
      </c>
      <c r="AO6653" s="261" t="e">
        <f t="shared" si="1096"/>
        <v>#N/A</v>
      </c>
      <c r="AP6653" s="261" t="e">
        <f t="shared" si="1097"/>
        <v>#N/A</v>
      </c>
      <c r="AQ6653" s="261" t="e">
        <f t="shared" si="1098"/>
        <v>#N/A</v>
      </c>
      <c r="BB6653">
        <f t="shared" si="1101"/>
        <v>0</v>
      </c>
      <c r="BC6653">
        <f t="shared" si="1099"/>
        <v>0</v>
      </c>
      <c r="BD6653" s="28">
        <f t="shared" si="1100"/>
        <v>0</v>
      </c>
    </row>
    <row r="6654" spans="37:56" x14ac:dyDescent="0.25">
      <c r="AK6654">
        <v>0</v>
      </c>
      <c r="AL6654" t="e">
        <f t="shared" si="1093"/>
        <v>#N/A</v>
      </c>
      <c r="AM6654" t="e">
        <f t="shared" si="1094"/>
        <v>#N/A</v>
      </c>
      <c r="AN6654" t="e">
        <f t="shared" si="1095"/>
        <v>#N/A</v>
      </c>
      <c r="AO6654" s="261" t="e">
        <f t="shared" si="1096"/>
        <v>#N/A</v>
      </c>
      <c r="AP6654" s="261" t="e">
        <f t="shared" si="1097"/>
        <v>#N/A</v>
      </c>
      <c r="AQ6654" s="261" t="e">
        <f t="shared" si="1098"/>
        <v>#N/A</v>
      </c>
      <c r="BB6654">
        <f t="shared" si="1101"/>
        <v>0</v>
      </c>
      <c r="BC6654">
        <f t="shared" si="1099"/>
        <v>0</v>
      </c>
      <c r="BD6654" s="28">
        <f t="shared" si="1100"/>
        <v>0</v>
      </c>
    </row>
    <row r="6655" spans="37:56" x14ac:dyDescent="0.25">
      <c r="AK6655">
        <v>0</v>
      </c>
      <c r="AL6655" t="e">
        <f t="shared" si="1093"/>
        <v>#N/A</v>
      </c>
      <c r="AM6655" t="e">
        <f t="shared" si="1094"/>
        <v>#N/A</v>
      </c>
      <c r="AN6655" t="e">
        <f t="shared" si="1095"/>
        <v>#N/A</v>
      </c>
      <c r="AO6655" s="261" t="e">
        <f t="shared" si="1096"/>
        <v>#N/A</v>
      </c>
      <c r="AP6655" s="261" t="e">
        <f t="shared" si="1097"/>
        <v>#N/A</v>
      </c>
      <c r="AQ6655" s="261" t="e">
        <f t="shared" si="1098"/>
        <v>#N/A</v>
      </c>
      <c r="BB6655">
        <f t="shared" si="1101"/>
        <v>0</v>
      </c>
      <c r="BC6655">
        <f t="shared" si="1099"/>
        <v>0</v>
      </c>
      <c r="BD6655" s="28">
        <f t="shared" si="1100"/>
        <v>0</v>
      </c>
    </row>
    <row r="6656" spans="37:56" x14ac:dyDescent="0.25">
      <c r="AK6656">
        <v>0</v>
      </c>
      <c r="AL6656" t="e">
        <f t="shared" si="1093"/>
        <v>#N/A</v>
      </c>
      <c r="AM6656" t="e">
        <f t="shared" si="1094"/>
        <v>#N/A</v>
      </c>
      <c r="AN6656" t="e">
        <f t="shared" si="1095"/>
        <v>#N/A</v>
      </c>
      <c r="AO6656" s="261" t="e">
        <f t="shared" si="1096"/>
        <v>#N/A</v>
      </c>
      <c r="AP6656" s="261" t="e">
        <f t="shared" si="1097"/>
        <v>#N/A</v>
      </c>
      <c r="AQ6656" s="261" t="e">
        <f t="shared" si="1098"/>
        <v>#N/A</v>
      </c>
      <c r="BB6656">
        <f t="shared" si="1101"/>
        <v>0</v>
      </c>
      <c r="BC6656">
        <f t="shared" si="1099"/>
        <v>0</v>
      </c>
      <c r="BD6656" s="28">
        <f t="shared" si="1100"/>
        <v>0</v>
      </c>
    </row>
    <row r="6657" spans="37:56" x14ac:dyDescent="0.25">
      <c r="AK6657">
        <v>0</v>
      </c>
      <c r="AL6657" t="e">
        <f t="shared" si="1093"/>
        <v>#N/A</v>
      </c>
      <c r="AM6657" t="e">
        <f t="shared" si="1094"/>
        <v>#N/A</v>
      </c>
      <c r="AN6657" t="e">
        <f t="shared" si="1095"/>
        <v>#N/A</v>
      </c>
      <c r="AO6657" s="261" t="e">
        <f t="shared" si="1096"/>
        <v>#N/A</v>
      </c>
      <c r="AP6657" s="261" t="e">
        <f t="shared" si="1097"/>
        <v>#N/A</v>
      </c>
      <c r="AQ6657" s="261" t="e">
        <f t="shared" si="1098"/>
        <v>#N/A</v>
      </c>
      <c r="BB6657">
        <f t="shared" si="1101"/>
        <v>0</v>
      </c>
      <c r="BC6657">
        <f t="shared" si="1099"/>
        <v>0</v>
      </c>
      <c r="BD6657" s="28">
        <f t="shared" si="1100"/>
        <v>0</v>
      </c>
    </row>
    <row r="6658" spans="37:56" x14ac:dyDescent="0.25">
      <c r="AK6658">
        <v>0</v>
      </c>
      <c r="AL6658" t="e">
        <f t="shared" si="1093"/>
        <v>#N/A</v>
      </c>
      <c r="AM6658" t="e">
        <f t="shared" si="1094"/>
        <v>#N/A</v>
      </c>
      <c r="AN6658" t="e">
        <f t="shared" si="1095"/>
        <v>#N/A</v>
      </c>
      <c r="AO6658" s="261" t="e">
        <f t="shared" si="1096"/>
        <v>#N/A</v>
      </c>
      <c r="AP6658" s="261" t="e">
        <f t="shared" si="1097"/>
        <v>#N/A</v>
      </c>
      <c r="AQ6658" s="261" t="e">
        <f t="shared" si="1098"/>
        <v>#N/A</v>
      </c>
      <c r="BB6658">
        <f t="shared" si="1101"/>
        <v>0</v>
      </c>
      <c r="BC6658">
        <f t="shared" si="1099"/>
        <v>0</v>
      </c>
      <c r="BD6658" s="28">
        <f t="shared" si="1100"/>
        <v>0</v>
      </c>
    </row>
    <row r="6659" spans="37:56" x14ac:dyDescent="0.25">
      <c r="AK6659">
        <v>0</v>
      </c>
      <c r="AL6659" t="e">
        <f t="shared" ref="AL6659:AL6722" si="1102">_xlfn.XLOOKUP(AK6659,A:A,F:F)</f>
        <v>#N/A</v>
      </c>
      <c r="AM6659" t="e">
        <f t="shared" ref="AM6659:AM6722" si="1103">_xlfn.XLOOKUP(AK6659,A:A,J:J)</f>
        <v>#N/A</v>
      </c>
      <c r="AN6659" t="e">
        <f t="shared" ref="AN6659:AN6722" si="1104">_xlfn.XLOOKUP(AK6659,A:A,M:M)+_xlfn.XLOOKUP(AK6659,A:A,N:N)</f>
        <v>#N/A</v>
      </c>
      <c r="AO6659" s="261" t="e">
        <f t="shared" ref="AO6659:AO6722" si="1105">_xlfn.XLOOKUP(AK6659,A:A,AG:AG)</f>
        <v>#N/A</v>
      </c>
      <c r="AP6659" s="261" t="e">
        <f t="shared" ref="AP6659:AP6722" si="1106">_xlfn.XLOOKUP(AK6659,A:A,AD:AD)</f>
        <v>#N/A</v>
      </c>
      <c r="AQ6659" s="261" t="e">
        <f t="shared" ref="AQ6659:AQ6722" si="1107">_xlfn.XLOOKUP(AK6659,A:A,AE:AE)</f>
        <v>#N/A</v>
      </c>
      <c r="BB6659">
        <f t="shared" si="1101"/>
        <v>0</v>
      </c>
      <c r="BC6659">
        <f t="shared" ref="BC6659:BC6722" si="1108">_xlfn.XLOOKUP(BA6659,A:A,J:J)</f>
        <v>0</v>
      </c>
      <c r="BD6659" s="28">
        <f t="shared" ref="BD6659:BD6722" si="1109">_xlfn.XLOOKUP(BA6659,A:A,M:M)+_xlfn.XLOOKUP(BA6659,A:A,N:N)</f>
        <v>0</v>
      </c>
    </row>
    <row r="6660" spans="37:56" x14ac:dyDescent="0.25">
      <c r="AK6660">
        <v>0</v>
      </c>
      <c r="AL6660" t="e">
        <f t="shared" si="1102"/>
        <v>#N/A</v>
      </c>
      <c r="AM6660" t="e">
        <f t="shared" si="1103"/>
        <v>#N/A</v>
      </c>
      <c r="AN6660" t="e">
        <f t="shared" si="1104"/>
        <v>#N/A</v>
      </c>
      <c r="AO6660" s="261" t="e">
        <f t="shared" si="1105"/>
        <v>#N/A</v>
      </c>
      <c r="AP6660" s="261" t="e">
        <f t="shared" si="1106"/>
        <v>#N/A</v>
      </c>
      <c r="AQ6660" s="261" t="e">
        <f t="shared" si="1107"/>
        <v>#N/A</v>
      </c>
      <c r="BB6660">
        <f t="shared" si="1101"/>
        <v>0</v>
      </c>
      <c r="BC6660">
        <f t="shared" si="1108"/>
        <v>0</v>
      </c>
      <c r="BD6660" s="28">
        <f t="shared" si="1109"/>
        <v>0</v>
      </c>
    </row>
    <row r="6661" spans="37:56" x14ac:dyDescent="0.25">
      <c r="AK6661">
        <v>0</v>
      </c>
      <c r="AL6661" t="e">
        <f t="shared" si="1102"/>
        <v>#N/A</v>
      </c>
      <c r="AM6661" t="e">
        <f t="shared" si="1103"/>
        <v>#N/A</v>
      </c>
      <c r="AN6661" t="e">
        <f t="shared" si="1104"/>
        <v>#N/A</v>
      </c>
      <c r="AO6661" s="261" t="e">
        <f t="shared" si="1105"/>
        <v>#N/A</v>
      </c>
      <c r="AP6661" s="261" t="e">
        <f t="shared" si="1106"/>
        <v>#N/A</v>
      </c>
      <c r="AQ6661" s="261" t="e">
        <f t="shared" si="1107"/>
        <v>#N/A</v>
      </c>
      <c r="BB6661">
        <f t="shared" si="1101"/>
        <v>0</v>
      </c>
      <c r="BC6661">
        <f t="shared" si="1108"/>
        <v>0</v>
      </c>
      <c r="BD6661" s="28">
        <f t="shared" si="1109"/>
        <v>0</v>
      </c>
    </row>
    <row r="6662" spans="37:56" x14ac:dyDescent="0.25">
      <c r="AK6662">
        <v>0</v>
      </c>
      <c r="AL6662" t="e">
        <f t="shared" si="1102"/>
        <v>#N/A</v>
      </c>
      <c r="AM6662" t="e">
        <f t="shared" si="1103"/>
        <v>#N/A</v>
      </c>
      <c r="AN6662" t="e">
        <f t="shared" si="1104"/>
        <v>#N/A</v>
      </c>
      <c r="AO6662" s="261" t="e">
        <f t="shared" si="1105"/>
        <v>#N/A</v>
      </c>
      <c r="AP6662" s="261" t="e">
        <f t="shared" si="1106"/>
        <v>#N/A</v>
      </c>
      <c r="AQ6662" s="261" t="e">
        <f t="shared" si="1107"/>
        <v>#N/A</v>
      </c>
      <c r="BB6662">
        <f t="shared" ref="BB6662:BB6725" si="1110">_xlfn.XLOOKUP(BA6662,A:A,E:E)</f>
        <v>0</v>
      </c>
      <c r="BC6662">
        <f t="shared" si="1108"/>
        <v>0</v>
      </c>
      <c r="BD6662" s="28">
        <f t="shared" si="1109"/>
        <v>0</v>
      </c>
    </row>
    <row r="6663" spans="37:56" x14ac:dyDescent="0.25">
      <c r="AK6663">
        <v>0</v>
      </c>
      <c r="AL6663" t="e">
        <f t="shared" si="1102"/>
        <v>#N/A</v>
      </c>
      <c r="AM6663" t="e">
        <f t="shared" si="1103"/>
        <v>#N/A</v>
      </c>
      <c r="AN6663" t="e">
        <f t="shared" si="1104"/>
        <v>#N/A</v>
      </c>
      <c r="AO6663" s="261" t="e">
        <f t="shared" si="1105"/>
        <v>#N/A</v>
      </c>
      <c r="AP6663" s="261" t="e">
        <f t="shared" si="1106"/>
        <v>#N/A</v>
      </c>
      <c r="AQ6663" s="261" t="e">
        <f t="shared" si="1107"/>
        <v>#N/A</v>
      </c>
      <c r="BB6663">
        <f t="shared" si="1110"/>
        <v>0</v>
      </c>
      <c r="BC6663">
        <f t="shared" si="1108"/>
        <v>0</v>
      </c>
      <c r="BD6663" s="28">
        <f t="shared" si="1109"/>
        <v>0</v>
      </c>
    </row>
    <row r="6664" spans="37:56" x14ac:dyDescent="0.25">
      <c r="AK6664">
        <v>0</v>
      </c>
      <c r="AL6664" t="e">
        <f t="shared" si="1102"/>
        <v>#N/A</v>
      </c>
      <c r="AM6664" t="e">
        <f t="shared" si="1103"/>
        <v>#N/A</v>
      </c>
      <c r="AN6664" t="e">
        <f t="shared" si="1104"/>
        <v>#N/A</v>
      </c>
      <c r="AO6664" s="261" t="e">
        <f t="shared" si="1105"/>
        <v>#N/A</v>
      </c>
      <c r="AP6664" s="261" t="e">
        <f t="shared" si="1106"/>
        <v>#N/A</v>
      </c>
      <c r="AQ6664" s="261" t="e">
        <f t="shared" si="1107"/>
        <v>#N/A</v>
      </c>
      <c r="BB6664">
        <f t="shared" si="1110"/>
        <v>0</v>
      </c>
      <c r="BC6664">
        <f t="shared" si="1108"/>
        <v>0</v>
      </c>
      <c r="BD6664" s="28">
        <f t="shared" si="1109"/>
        <v>0</v>
      </c>
    </row>
    <row r="6665" spans="37:56" x14ac:dyDescent="0.25">
      <c r="AK6665">
        <v>0</v>
      </c>
      <c r="AL6665" t="e">
        <f t="shared" si="1102"/>
        <v>#N/A</v>
      </c>
      <c r="AM6665" t="e">
        <f t="shared" si="1103"/>
        <v>#N/A</v>
      </c>
      <c r="AN6665" t="e">
        <f t="shared" si="1104"/>
        <v>#N/A</v>
      </c>
      <c r="AO6665" s="261" t="e">
        <f t="shared" si="1105"/>
        <v>#N/A</v>
      </c>
      <c r="AP6665" s="261" t="e">
        <f t="shared" si="1106"/>
        <v>#N/A</v>
      </c>
      <c r="AQ6665" s="261" t="e">
        <f t="shared" si="1107"/>
        <v>#N/A</v>
      </c>
      <c r="BB6665">
        <f t="shared" si="1110"/>
        <v>0</v>
      </c>
      <c r="BC6665">
        <f t="shared" si="1108"/>
        <v>0</v>
      </c>
      <c r="BD6665" s="28">
        <f t="shared" si="1109"/>
        <v>0</v>
      </c>
    </row>
    <row r="6666" spans="37:56" x14ac:dyDescent="0.25">
      <c r="AK6666">
        <v>0</v>
      </c>
      <c r="AL6666" t="e">
        <f t="shared" si="1102"/>
        <v>#N/A</v>
      </c>
      <c r="AM6666" t="e">
        <f t="shared" si="1103"/>
        <v>#N/A</v>
      </c>
      <c r="AN6666" t="e">
        <f t="shared" si="1104"/>
        <v>#N/A</v>
      </c>
      <c r="AO6666" s="261" t="e">
        <f t="shared" si="1105"/>
        <v>#N/A</v>
      </c>
      <c r="AP6666" s="261" t="e">
        <f t="shared" si="1106"/>
        <v>#N/A</v>
      </c>
      <c r="AQ6666" s="261" t="e">
        <f t="shared" si="1107"/>
        <v>#N/A</v>
      </c>
      <c r="BB6666">
        <f t="shared" si="1110"/>
        <v>0</v>
      </c>
      <c r="BC6666">
        <f t="shared" si="1108"/>
        <v>0</v>
      </c>
      <c r="BD6666" s="28">
        <f t="shared" si="1109"/>
        <v>0</v>
      </c>
    </row>
    <row r="6667" spans="37:56" x14ac:dyDescent="0.25">
      <c r="AK6667">
        <v>0</v>
      </c>
      <c r="AL6667" t="e">
        <f t="shared" si="1102"/>
        <v>#N/A</v>
      </c>
      <c r="AM6667" t="e">
        <f t="shared" si="1103"/>
        <v>#N/A</v>
      </c>
      <c r="AN6667" t="e">
        <f t="shared" si="1104"/>
        <v>#N/A</v>
      </c>
      <c r="AO6667" s="261" t="e">
        <f t="shared" si="1105"/>
        <v>#N/A</v>
      </c>
      <c r="AP6667" s="261" t="e">
        <f t="shared" si="1106"/>
        <v>#N/A</v>
      </c>
      <c r="AQ6667" s="261" t="e">
        <f t="shared" si="1107"/>
        <v>#N/A</v>
      </c>
      <c r="BB6667">
        <f t="shared" si="1110"/>
        <v>0</v>
      </c>
      <c r="BC6667">
        <f t="shared" si="1108"/>
        <v>0</v>
      </c>
      <c r="BD6667" s="28">
        <f t="shared" si="1109"/>
        <v>0</v>
      </c>
    </row>
    <row r="6668" spans="37:56" x14ac:dyDescent="0.25">
      <c r="AK6668">
        <v>0</v>
      </c>
      <c r="AL6668" t="e">
        <f t="shared" si="1102"/>
        <v>#N/A</v>
      </c>
      <c r="AM6668" t="e">
        <f t="shared" si="1103"/>
        <v>#N/A</v>
      </c>
      <c r="AN6668" t="e">
        <f t="shared" si="1104"/>
        <v>#N/A</v>
      </c>
      <c r="AO6668" s="261" t="e">
        <f t="shared" si="1105"/>
        <v>#N/A</v>
      </c>
      <c r="AP6668" s="261" t="e">
        <f t="shared" si="1106"/>
        <v>#N/A</v>
      </c>
      <c r="AQ6668" s="261" t="e">
        <f t="shared" si="1107"/>
        <v>#N/A</v>
      </c>
      <c r="BB6668">
        <f t="shared" si="1110"/>
        <v>0</v>
      </c>
      <c r="BC6668">
        <f t="shared" si="1108"/>
        <v>0</v>
      </c>
      <c r="BD6668" s="28">
        <f t="shared" si="1109"/>
        <v>0</v>
      </c>
    </row>
    <row r="6669" spans="37:56" x14ac:dyDescent="0.25">
      <c r="AK6669">
        <v>0</v>
      </c>
      <c r="AL6669" t="e">
        <f t="shared" si="1102"/>
        <v>#N/A</v>
      </c>
      <c r="AM6669" t="e">
        <f t="shared" si="1103"/>
        <v>#N/A</v>
      </c>
      <c r="AN6669" t="e">
        <f t="shared" si="1104"/>
        <v>#N/A</v>
      </c>
      <c r="AO6669" s="261" t="e">
        <f t="shared" si="1105"/>
        <v>#N/A</v>
      </c>
      <c r="AP6669" s="261" t="e">
        <f t="shared" si="1106"/>
        <v>#N/A</v>
      </c>
      <c r="AQ6669" s="261" t="e">
        <f t="shared" si="1107"/>
        <v>#N/A</v>
      </c>
      <c r="BB6669">
        <f t="shared" si="1110"/>
        <v>0</v>
      </c>
      <c r="BC6669">
        <f t="shared" si="1108"/>
        <v>0</v>
      </c>
      <c r="BD6669" s="28">
        <f t="shared" si="1109"/>
        <v>0</v>
      </c>
    </row>
    <row r="6670" spans="37:56" x14ac:dyDescent="0.25">
      <c r="AK6670">
        <v>0</v>
      </c>
      <c r="AL6670" t="e">
        <f t="shared" si="1102"/>
        <v>#N/A</v>
      </c>
      <c r="AM6670" t="e">
        <f t="shared" si="1103"/>
        <v>#N/A</v>
      </c>
      <c r="AN6670" t="e">
        <f t="shared" si="1104"/>
        <v>#N/A</v>
      </c>
      <c r="AO6670" s="261" t="e">
        <f t="shared" si="1105"/>
        <v>#N/A</v>
      </c>
      <c r="AP6670" s="261" t="e">
        <f t="shared" si="1106"/>
        <v>#N/A</v>
      </c>
      <c r="AQ6670" s="261" t="e">
        <f t="shared" si="1107"/>
        <v>#N/A</v>
      </c>
      <c r="BB6670">
        <f t="shared" si="1110"/>
        <v>0</v>
      </c>
      <c r="BC6670">
        <f t="shared" si="1108"/>
        <v>0</v>
      </c>
      <c r="BD6670" s="28">
        <f t="shared" si="1109"/>
        <v>0</v>
      </c>
    </row>
    <row r="6671" spans="37:56" x14ac:dyDescent="0.25">
      <c r="AK6671">
        <v>0</v>
      </c>
      <c r="AL6671" t="e">
        <f t="shared" si="1102"/>
        <v>#N/A</v>
      </c>
      <c r="AM6671" t="e">
        <f t="shared" si="1103"/>
        <v>#N/A</v>
      </c>
      <c r="AN6671" t="e">
        <f t="shared" si="1104"/>
        <v>#N/A</v>
      </c>
      <c r="AO6671" s="261" t="e">
        <f t="shared" si="1105"/>
        <v>#N/A</v>
      </c>
      <c r="AP6671" s="261" t="e">
        <f t="shared" si="1106"/>
        <v>#N/A</v>
      </c>
      <c r="AQ6671" s="261" t="e">
        <f t="shared" si="1107"/>
        <v>#N/A</v>
      </c>
      <c r="BB6671">
        <f t="shared" si="1110"/>
        <v>0</v>
      </c>
      <c r="BC6671">
        <f t="shared" si="1108"/>
        <v>0</v>
      </c>
      <c r="BD6671" s="28">
        <f t="shared" si="1109"/>
        <v>0</v>
      </c>
    </row>
    <row r="6672" spans="37:56" x14ac:dyDescent="0.25">
      <c r="AK6672">
        <v>0</v>
      </c>
      <c r="AL6672" t="e">
        <f t="shared" si="1102"/>
        <v>#N/A</v>
      </c>
      <c r="AM6672" t="e">
        <f t="shared" si="1103"/>
        <v>#N/A</v>
      </c>
      <c r="AN6672" t="e">
        <f t="shared" si="1104"/>
        <v>#N/A</v>
      </c>
      <c r="AO6672" s="261" t="e">
        <f t="shared" si="1105"/>
        <v>#N/A</v>
      </c>
      <c r="AP6672" s="261" t="e">
        <f t="shared" si="1106"/>
        <v>#N/A</v>
      </c>
      <c r="AQ6672" s="261" t="e">
        <f t="shared" si="1107"/>
        <v>#N/A</v>
      </c>
      <c r="BB6672">
        <f t="shared" si="1110"/>
        <v>0</v>
      </c>
      <c r="BC6672">
        <f t="shared" si="1108"/>
        <v>0</v>
      </c>
      <c r="BD6672" s="28">
        <f t="shared" si="1109"/>
        <v>0</v>
      </c>
    </row>
    <row r="6673" spans="37:56" x14ac:dyDescent="0.25">
      <c r="AK6673">
        <v>0</v>
      </c>
      <c r="AL6673" t="e">
        <f t="shared" si="1102"/>
        <v>#N/A</v>
      </c>
      <c r="AM6673" t="e">
        <f t="shared" si="1103"/>
        <v>#N/A</v>
      </c>
      <c r="AN6673" t="e">
        <f t="shared" si="1104"/>
        <v>#N/A</v>
      </c>
      <c r="AO6673" s="261" t="e">
        <f t="shared" si="1105"/>
        <v>#N/A</v>
      </c>
      <c r="AP6673" s="261" t="e">
        <f t="shared" si="1106"/>
        <v>#N/A</v>
      </c>
      <c r="AQ6673" s="261" t="e">
        <f t="shared" si="1107"/>
        <v>#N/A</v>
      </c>
      <c r="BB6673">
        <f t="shared" si="1110"/>
        <v>0</v>
      </c>
      <c r="BC6673">
        <f t="shared" si="1108"/>
        <v>0</v>
      </c>
      <c r="BD6673" s="28">
        <f t="shared" si="1109"/>
        <v>0</v>
      </c>
    </row>
    <row r="6674" spans="37:56" x14ac:dyDescent="0.25">
      <c r="AK6674">
        <v>0</v>
      </c>
      <c r="AL6674" t="e">
        <f t="shared" si="1102"/>
        <v>#N/A</v>
      </c>
      <c r="AM6674" t="e">
        <f t="shared" si="1103"/>
        <v>#N/A</v>
      </c>
      <c r="AN6674" t="e">
        <f t="shared" si="1104"/>
        <v>#N/A</v>
      </c>
      <c r="AO6674" s="261" t="e">
        <f t="shared" si="1105"/>
        <v>#N/A</v>
      </c>
      <c r="AP6674" s="261" t="e">
        <f t="shared" si="1106"/>
        <v>#N/A</v>
      </c>
      <c r="AQ6674" s="261" t="e">
        <f t="shared" si="1107"/>
        <v>#N/A</v>
      </c>
      <c r="BB6674">
        <f t="shared" si="1110"/>
        <v>0</v>
      </c>
      <c r="BC6674">
        <f t="shared" si="1108"/>
        <v>0</v>
      </c>
      <c r="BD6674" s="28">
        <f t="shared" si="1109"/>
        <v>0</v>
      </c>
    </row>
    <row r="6675" spans="37:56" x14ac:dyDescent="0.25">
      <c r="AK6675">
        <v>0</v>
      </c>
      <c r="AL6675" t="e">
        <f t="shared" si="1102"/>
        <v>#N/A</v>
      </c>
      <c r="AM6675" t="e">
        <f t="shared" si="1103"/>
        <v>#N/A</v>
      </c>
      <c r="AN6675" t="e">
        <f t="shared" si="1104"/>
        <v>#N/A</v>
      </c>
      <c r="AO6675" s="261" t="e">
        <f t="shared" si="1105"/>
        <v>#N/A</v>
      </c>
      <c r="AP6675" s="261" t="e">
        <f t="shared" si="1106"/>
        <v>#N/A</v>
      </c>
      <c r="AQ6675" s="261" t="e">
        <f t="shared" si="1107"/>
        <v>#N/A</v>
      </c>
      <c r="BB6675">
        <f t="shared" si="1110"/>
        <v>0</v>
      </c>
      <c r="BC6675">
        <f t="shared" si="1108"/>
        <v>0</v>
      </c>
      <c r="BD6675" s="28">
        <f t="shared" si="1109"/>
        <v>0</v>
      </c>
    </row>
    <row r="6676" spans="37:56" x14ac:dyDescent="0.25">
      <c r="AK6676">
        <v>0</v>
      </c>
      <c r="AL6676" t="e">
        <f t="shared" si="1102"/>
        <v>#N/A</v>
      </c>
      <c r="AM6676" t="e">
        <f t="shared" si="1103"/>
        <v>#N/A</v>
      </c>
      <c r="AN6676" t="e">
        <f t="shared" si="1104"/>
        <v>#N/A</v>
      </c>
      <c r="AO6676" s="261" t="e">
        <f t="shared" si="1105"/>
        <v>#N/A</v>
      </c>
      <c r="AP6676" s="261" t="e">
        <f t="shared" si="1106"/>
        <v>#N/A</v>
      </c>
      <c r="AQ6676" s="261" t="e">
        <f t="shared" si="1107"/>
        <v>#N/A</v>
      </c>
      <c r="BB6676">
        <f t="shared" si="1110"/>
        <v>0</v>
      </c>
      <c r="BC6676">
        <f t="shared" si="1108"/>
        <v>0</v>
      </c>
      <c r="BD6676" s="28">
        <f t="shared" si="1109"/>
        <v>0</v>
      </c>
    </row>
    <row r="6677" spans="37:56" x14ac:dyDescent="0.25">
      <c r="AK6677">
        <v>0</v>
      </c>
      <c r="AL6677" t="e">
        <f t="shared" si="1102"/>
        <v>#N/A</v>
      </c>
      <c r="AM6677" t="e">
        <f t="shared" si="1103"/>
        <v>#N/A</v>
      </c>
      <c r="AN6677" t="e">
        <f t="shared" si="1104"/>
        <v>#N/A</v>
      </c>
      <c r="AO6677" s="261" t="e">
        <f t="shared" si="1105"/>
        <v>#N/A</v>
      </c>
      <c r="AP6677" s="261" t="e">
        <f t="shared" si="1106"/>
        <v>#N/A</v>
      </c>
      <c r="AQ6677" s="261" t="e">
        <f t="shared" si="1107"/>
        <v>#N/A</v>
      </c>
      <c r="BB6677">
        <f t="shared" si="1110"/>
        <v>0</v>
      </c>
      <c r="BC6677">
        <f t="shared" si="1108"/>
        <v>0</v>
      </c>
      <c r="BD6677" s="28">
        <f t="shared" si="1109"/>
        <v>0</v>
      </c>
    </row>
    <row r="6678" spans="37:56" x14ac:dyDescent="0.25">
      <c r="AK6678">
        <v>0</v>
      </c>
      <c r="AL6678" t="e">
        <f t="shared" si="1102"/>
        <v>#N/A</v>
      </c>
      <c r="AM6678" t="e">
        <f t="shared" si="1103"/>
        <v>#N/A</v>
      </c>
      <c r="AN6678" t="e">
        <f t="shared" si="1104"/>
        <v>#N/A</v>
      </c>
      <c r="AO6678" s="261" t="e">
        <f t="shared" si="1105"/>
        <v>#N/A</v>
      </c>
      <c r="AP6678" s="261" t="e">
        <f t="shared" si="1106"/>
        <v>#N/A</v>
      </c>
      <c r="AQ6678" s="261" t="e">
        <f t="shared" si="1107"/>
        <v>#N/A</v>
      </c>
      <c r="BB6678">
        <f t="shared" si="1110"/>
        <v>0</v>
      </c>
      <c r="BC6678">
        <f t="shared" si="1108"/>
        <v>0</v>
      </c>
      <c r="BD6678" s="28">
        <f t="shared" si="1109"/>
        <v>0</v>
      </c>
    </row>
    <row r="6679" spans="37:56" x14ac:dyDescent="0.25">
      <c r="AK6679">
        <v>0</v>
      </c>
      <c r="AL6679" t="e">
        <f t="shared" si="1102"/>
        <v>#N/A</v>
      </c>
      <c r="AM6679" t="e">
        <f t="shared" si="1103"/>
        <v>#N/A</v>
      </c>
      <c r="AN6679" t="e">
        <f t="shared" si="1104"/>
        <v>#N/A</v>
      </c>
      <c r="AO6679" s="261" t="e">
        <f t="shared" si="1105"/>
        <v>#N/A</v>
      </c>
      <c r="AP6679" s="261" t="e">
        <f t="shared" si="1106"/>
        <v>#N/A</v>
      </c>
      <c r="AQ6679" s="261" t="e">
        <f t="shared" si="1107"/>
        <v>#N/A</v>
      </c>
      <c r="BB6679">
        <f t="shared" si="1110"/>
        <v>0</v>
      </c>
      <c r="BC6679">
        <f t="shared" si="1108"/>
        <v>0</v>
      </c>
      <c r="BD6679" s="28">
        <f t="shared" si="1109"/>
        <v>0</v>
      </c>
    </row>
    <row r="6680" spans="37:56" x14ac:dyDescent="0.25">
      <c r="AK6680">
        <v>0</v>
      </c>
      <c r="AL6680" t="e">
        <f t="shared" si="1102"/>
        <v>#N/A</v>
      </c>
      <c r="AM6680" t="e">
        <f t="shared" si="1103"/>
        <v>#N/A</v>
      </c>
      <c r="AN6680" t="e">
        <f t="shared" si="1104"/>
        <v>#N/A</v>
      </c>
      <c r="AO6680" s="261" t="e">
        <f t="shared" si="1105"/>
        <v>#N/A</v>
      </c>
      <c r="AP6680" s="261" t="e">
        <f t="shared" si="1106"/>
        <v>#N/A</v>
      </c>
      <c r="AQ6680" s="261" t="e">
        <f t="shared" si="1107"/>
        <v>#N/A</v>
      </c>
      <c r="BB6680">
        <f t="shared" si="1110"/>
        <v>0</v>
      </c>
      <c r="BC6680">
        <f t="shared" si="1108"/>
        <v>0</v>
      </c>
      <c r="BD6680" s="28">
        <f t="shared" si="1109"/>
        <v>0</v>
      </c>
    </row>
    <row r="6681" spans="37:56" x14ac:dyDescent="0.25">
      <c r="AK6681">
        <v>0</v>
      </c>
      <c r="AL6681" t="e">
        <f t="shared" si="1102"/>
        <v>#N/A</v>
      </c>
      <c r="AM6681" t="e">
        <f t="shared" si="1103"/>
        <v>#N/A</v>
      </c>
      <c r="AN6681" t="e">
        <f t="shared" si="1104"/>
        <v>#N/A</v>
      </c>
      <c r="AO6681" s="261" t="e">
        <f t="shared" si="1105"/>
        <v>#N/A</v>
      </c>
      <c r="AP6681" s="261" t="e">
        <f t="shared" si="1106"/>
        <v>#N/A</v>
      </c>
      <c r="AQ6681" s="261" t="e">
        <f t="shared" si="1107"/>
        <v>#N/A</v>
      </c>
      <c r="BB6681">
        <f t="shared" si="1110"/>
        <v>0</v>
      </c>
      <c r="BC6681">
        <f t="shared" si="1108"/>
        <v>0</v>
      </c>
      <c r="BD6681" s="28">
        <f t="shared" si="1109"/>
        <v>0</v>
      </c>
    </row>
    <row r="6682" spans="37:56" x14ac:dyDescent="0.25">
      <c r="AK6682">
        <v>0</v>
      </c>
      <c r="AL6682" t="e">
        <f t="shared" si="1102"/>
        <v>#N/A</v>
      </c>
      <c r="AM6682" t="e">
        <f t="shared" si="1103"/>
        <v>#N/A</v>
      </c>
      <c r="AN6682" t="e">
        <f t="shared" si="1104"/>
        <v>#N/A</v>
      </c>
      <c r="AO6682" s="261" t="e">
        <f t="shared" si="1105"/>
        <v>#N/A</v>
      </c>
      <c r="AP6682" s="261" t="e">
        <f t="shared" si="1106"/>
        <v>#N/A</v>
      </c>
      <c r="AQ6682" s="261" t="e">
        <f t="shared" si="1107"/>
        <v>#N/A</v>
      </c>
      <c r="BB6682">
        <f t="shared" si="1110"/>
        <v>0</v>
      </c>
      <c r="BC6682">
        <f t="shared" si="1108"/>
        <v>0</v>
      </c>
      <c r="BD6682" s="28">
        <f t="shared" si="1109"/>
        <v>0</v>
      </c>
    </row>
    <row r="6683" spans="37:56" x14ac:dyDescent="0.25">
      <c r="AK6683">
        <v>0</v>
      </c>
      <c r="AL6683" t="e">
        <f t="shared" si="1102"/>
        <v>#N/A</v>
      </c>
      <c r="AM6683" t="e">
        <f t="shared" si="1103"/>
        <v>#N/A</v>
      </c>
      <c r="AN6683" t="e">
        <f t="shared" si="1104"/>
        <v>#N/A</v>
      </c>
      <c r="AO6683" s="261" t="e">
        <f t="shared" si="1105"/>
        <v>#N/A</v>
      </c>
      <c r="AP6683" s="261" t="e">
        <f t="shared" si="1106"/>
        <v>#N/A</v>
      </c>
      <c r="AQ6683" s="261" t="e">
        <f t="shared" si="1107"/>
        <v>#N/A</v>
      </c>
      <c r="BB6683">
        <f t="shared" si="1110"/>
        <v>0</v>
      </c>
      <c r="BC6683">
        <f t="shared" si="1108"/>
        <v>0</v>
      </c>
      <c r="BD6683" s="28">
        <f t="shared" si="1109"/>
        <v>0</v>
      </c>
    </row>
    <row r="6684" spans="37:56" x14ac:dyDescent="0.25">
      <c r="AK6684">
        <v>0</v>
      </c>
      <c r="AL6684" t="e">
        <f t="shared" si="1102"/>
        <v>#N/A</v>
      </c>
      <c r="AM6684" t="e">
        <f t="shared" si="1103"/>
        <v>#N/A</v>
      </c>
      <c r="AN6684" t="e">
        <f t="shared" si="1104"/>
        <v>#N/A</v>
      </c>
      <c r="AO6684" s="261" t="e">
        <f t="shared" si="1105"/>
        <v>#N/A</v>
      </c>
      <c r="AP6684" s="261" t="e">
        <f t="shared" si="1106"/>
        <v>#N/A</v>
      </c>
      <c r="AQ6684" s="261" t="e">
        <f t="shared" si="1107"/>
        <v>#N/A</v>
      </c>
      <c r="BB6684">
        <f t="shared" si="1110"/>
        <v>0</v>
      </c>
      <c r="BC6684">
        <f t="shared" si="1108"/>
        <v>0</v>
      </c>
      <c r="BD6684" s="28">
        <f t="shared" si="1109"/>
        <v>0</v>
      </c>
    </row>
    <row r="6685" spans="37:56" x14ac:dyDescent="0.25">
      <c r="AK6685">
        <v>0</v>
      </c>
      <c r="AL6685" t="e">
        <f t="shared" si="1102"/>
        <v>#N/A</v>
      </c>
      <c r="AM6685" t="e">
        <f t="shared" si="1103"/>
        <v>#N/A</v>
      </c>
      <c r="AN6685" t="e">
        <f t="shared" si="1104"/>
        <v>#N/A</v>
      </c>
      <c r="AO6685" s="261" t="e">
        <f t="shared" si="1105"/>
        <v>#N/A</v>
      </c>
      <c r="AP6685" s="261" t="e">
        <f t="shared" si="1106"/>
        <v>#N/A</v>
      </c>
      <c r="AQ6685" s="261" t="e">
        <f t="shared" si="1107"/>
        <v>#N/A</v>
      </c>
      <c r="BB6685">
        <f t="shared" si="1110"/>
        <v>0</v>
      </c>
      <c r="BC6685">
        <f t="shared" si="1108"/>
        <v>0</v>
      </c>
      <c r="BD6685" s="28">
        <f t="shared" si="1109"/>
        <v>0</v>
      </c>
    </row>
    <row r="6686" spans="37:56" x14ac:dyDescent="0.25">
      <c r="AK6686">
        <v>0</v>
      </c>
      <c r="AL6686" t="e">
        <f t="shared" si="1102"/>
        <v>#N/A</v>
      </c>
      <c r="AM6686" t="e">
        <f t="shared" si="1103"/>
        <v>#N/A</v>
      </c>
      <c r="AN6686" t="e">
        <f t="shared" si="1104"/>
        <v>#N/A</v>
      </c>
      <c r="AO6686" s="261" t="e">
        <f t="shared" si="1105"/>
        <v>#N/A</v>
      </c>
      <c r="AP6686" s="261" t="e">
        <f t="shared" si="1106"/>
        <v>#N/A</v>
      </c>
      <c r="AQ6686" s="261" t="e">
        <f t="shared" si="1107"/>
        <v>#N/A</v>
      </c>
      <c r="BB6686">
        <f t="shared" si="1110"/>
        <v>0</v>
      </c>
      <c r="BC6686">
        <f t="shared" si="1108"/>
        <v>0</v>
      </c>
      <c r="BD6686" s="28">
        <f t="shared" si="1109"/>
        <v>0</v>
      </c>
    </row>
    <row r="6687" spans="37:56" x14ac:dyDescent="0.25">
      <c r="AK6687">
        <v>0</v>
      </c>
      <c r="AL6687" t="e">
        <f t="shared" si="1102"/>
        <v>#N/A</v>
      </c>
      <c r="AM6687" t="e">
        <f t="shared" si="1103"/>
        <v>#N/A</v>
      </c>
      <c r="AN6687" t="e">
        <f t="shared" si="1104"/>
        <v>#N/A</v>
      </c>
      <c r="AO6687" s="261" t="e">
        <f t="shared" si="1105"/>
        <v>#N/A</v>
      </c>
      <c r="AP6687" s="261" t="e">
        <f t="shared" si="1106"/>
        <v>#N/A</v>
      </c>
      <c r="AQ6687" s="261" t="e">
        <f t="shared" si="1107"/>
        <v>#N/A</v>
      </c>
      <c r="BB6687">
        <f t="shared" si="1110"/>
        <v>0</v>
      </c>
      <c r="BC6687">
        <f t="shared" si="1108"/>
        <v>0</v>
      </c>
      <c r="BD6687" s="28">
        <f t="shared" si="1109"/>
        <v>0</v>
      </c>
    </row>
    <row r="6688" spans="37:56" x14ac:dyDescent="0.25">
      <c r="AK6688">
        <v>0</v>
      </c>
      <c r="AL6688" t="e">
        <f t="shared" si="1102"/>
        <v>#N/A</v>
      </c>
      <c r="AM6688" t="e">
        <f t="shared" si="1103"/>
        <v>#N/A</v>
      </c>
      <c r="AN6688" t="e">
        <f t="shared" si="1104"/>
        <v>#N/A</v>
      </c>
      <c r="AO6688" s="261" t="e">
        <f t="shared" si="1105"/>
        <v>#N/A</v>
      </c>
      <c r="AP6688" s="261" t="e">
        <f t="shared" si="1106"/>
        <v>#N/A</v>
      </c>
      <c r="AQ6688" s="261" t="e">
        <f t="shared" si="1107"/>
        <v>#N/A</v>
      </c>
      <c r="BB6688">
        <f t="shared" si="1110"/>
        <v>0</v>
      </c>
      <c r="BC6688">
        <f t="shared" si="1108"/>
        <v>0</v>
      </c>
      <c r="BD6688" s="28">
        <f t="shared" si="1109"/>
        <v>0</v>
      </c>
    </row>
    <row r="6689" spans="37:56" x14ac:dyDescent="0.25">
      <c r="AK6689">
        <v>0</v>
      </c>
      <c r="AL6689" t="e">
        <f t="shared" si="1102"/>
        <v>#N/A</v>
      </c>
      <c r="AM6689" t="e">
        <f t="shared" si="1103"/>
        <v>#N/A</v>
      </c>
      <c r="AN6689" t="e">
        <f t="shared" si="1104"/>
        <v>#N/A</v>
      </c>
      <c r="AO6689" s="261" t="e">
        <f t="shared" si="1105"/>
        <v>#N/A</v>
      </c>
      <c r="AP6689" s="261" t="e">
        <f t="shared" si="1106"/>
        <v>#N/A</v>
      </c>
      <c r="AQ6689" s="261" t="e">
        <f t="shared" si="1107"/>
        <v>#N/A</v>
      </c>
      <c r="BB6689">
        <f t="shared" si="1110"/>
        <v>0</v>
      </c>
      <c r="BC6689">
        <f t="shared" si="1108"/>
        <v>0</v>
      </c>
      <c r="BD6689" s="28">
        <f t="shared" si="1109"/>
        <v>0</v>
      </c>
    </row>
    <row r="6690" spans="37:56" x14ac:dyDescent="0.25">
      <c r="AK6690">
        <v>0</v>
      </c>
      <c r="AL6690" t="e">
        <f t="shared" si="1102"/>
        <v>#N/A</v>
      </c>
      <c r="AM6690" t="e">
        <f t="shared" si="1103"/>
        <v>#N/A</v>
      </c>
      <c r="AN6690" t="e">
        <f t="shared" si="1104"/>
        <v>#N/A</v>
      </c>
      <c r="AO6690" s="261" t="e">
        <f t="shared" si="1105"/>
        <v>#N/A</v>
      </c>
      <c r="AP6690" s="261" t="e">
        <f t="shared" si="1106"/>
        <v>#N/A</v>
      </c>
      <c r="AQ6690" s="261" t="e">
        <f t="shared" si="1107"/>
        <v>#N/A</v>
      </c>
      <c r="BB6690">
        <f t="shared" si="1110"/>
        <v>0</v>
      </c>
      <c r="BC6690">
        <f t="shared" si="1108"/>
        <v>0</v>
      </c>
      <c r="BD6690" s="28">
        <f t="shared" si="1109"/>
        <v>0</v>
      </c>
    </row>
    <row r="6691" spans="37:56" x14ac:dyDescent="0.25">
      <c r="AK6691">
        <v>0</v>
      </c>
      <c r="AL6691" t="e">
        <f t="shared" si="1102"/>
        <v>#N/A</v>
      </c>
      <c r="AM6691" t="e">
        <f t="shared" si="1103"/>
        <v>#N/A</v>
      </c>
      <c r="AN6691" t="e">
        <f t="shared" si="1104"/>
        <v>#N/A</v>
      </c>
      <c r="AO6691" s="261" t="e">
        <f t="shared" si="1105"/>
        <v>#N/A</v>
      </c>
      <c r="AP6691" s="261" t="e">
        <f t="shared" si="1106"/>
        <v>#N/A</v>
      </c>
      <c r="AQ6691" s="261" t="e">
        <f t="shared" si="1107"/>
        <v>#N/A</v>
      </c>
      <c r="BB6691">
        <f t="shared" si="1110"/>
        <v>0</v>
      </c>
      <c r="BC6691">
        <f t="shared" si="1108"/>
        <v>0</v>
      </c>
      <c r="BD6691" s="28">
        <f t="shared" si="1109"/>
        <v>0</v>
      </c>
    </row>
    <row r="6692" spans="37:56" x14ac:dyDescent="0.25">
      <c r="AK6692">
        <v>0</v>
      </c>
      <c r="AL6692" t="e">
        <f t="shared" si="1102"/>
        <v>#N/A</v>
      </c>
      <c r="AM6692" t="e">
        <f t="shared" si="1103"/>
        <v>#N/A</v>
      </c>
      <c r="AN6692" t="e">
        <f t="shared" si="1104"/>
        <v>#N/A</v>
      </c>
      <c r="AO6692" s="261" t="e">
        <f t="shared" si="1105"/>
        <v>#N/A</v>
      </c>
      <c r="AP6692" s="261" t="e">
        <f t="shared" si="1106"/>
        <v>#N/A</v>
      </c>
      <c r="AQ6692" s="261" t="e">
        <f t="shared" si="1107"/>
        <v>#N/A</v>
      </c>
      <c r="BB6692">
        <f t="shared" si="1110"/>
        <v>0</v>
      </c>
      <c r="BC6692">
        <f t="shared" si="1108"/>
        <v>0</v>
      </c>
      <c r="BD6692" s="28">
        <f t="shared" si="1109"/>
        <v>0</v>
      </c>
    </row>
    <row r="6693" spans="37:56" x14ac:dyDescent="0.25">
      <c r="AK6693">
        <v>0</v>
      </c>
      <c r="AL6693" t="e">
        <f t="shared" si="1102"/>
        <v>#N/A</v>
      </c>
      <c r="AM6693" t="e">
        <f t="shared" si="1103"/>
        <v>#N/A</v>
      </c>
      <c r="AN6693" t="e">
        <f t="shared" si="1104"/>
        <v>#N/A</v>
      </c>
      <c r="AO6693" s="261" t="e">
        <f t="shared" si="1105"/>
        <v>#N/A</v>
      </c>
      <c r="AP6693" s="261" t="e">
        <f t="shared" si="1106"/>
        <v>#N/A</v>
      </c>
      <c r="AQ6693" s="261" t="e">
        <f t="shared" si="1107"/>
        <v>#N/A</v>
      </c>
      <c r="BB6693">
        <f t="shared" si="1110"/>
        <v>0</v>
      </c>
      <c r="BC6693">
        <f t="shared" si="1108"/>
        <v>0</v>
      </c>
      <c r="BD6693" s="28">
        <f t="shared" si="1109"/>
        <v>0</v>
      </c>
    </row>
    <row r="6694" spans="37:56" x14ac:dyDescent="0.25">
      <c r="AK6694">
        <v>0</v>
      </c>
      <c r="AL6694" t="e">
        <f t="shared" si="1102"/>
        <v>#N/A</v>
      </c>
      <c r="AM6694" t="e">
        <f t="shared" si="1103"/>
        <v>#N/A</v>
      </c>
      <c r="AN6694" t="e">
        <f t="shared" si="1104"/>
        <v>#N/A</v>
      </c>
      <c r="AO6694" s="261" t="e">
        <f t="shared" si="1105"/>
        <v>#N/A</v>
      </c>
      <c r="AP6694" s="261" t="e">
        <f t="shared" si="1106"/>
        <v>#N/A</v>
      </c>
      <c r="AQ6694" s="261" t="e">
        <f t="shared" si="1107"/>
        <v>#N/A</v>
      </c>
      <c r="BB6694">
        <f t="shared" si="1110"/>
        <v>0</v>
      </c>
      <c r="BC6694">
        <f t="shared" si="1108"/>
        <v>0</v>
      </c>
      <c r="BD6694" s="28">
        <f t="shared" si="1109"/>
        <v>0</v>
      </c>
    </row>
    <row r="6695" spans="37:56" x14ac:dyDescent="0.25">
      <c r="AK6695">
        <v>0</v>
      </c>
      <c r="AL6695" t="e">
        <f t="shared" si="1102"/>
        <v>#N/A</v>
      </c>
      <c r="AM6695" t="e">
        <f t="shared" si="1103"/>
        <v>#N/A</v>
      </c>
      <c r="AN6695" t="e">
        <f t="shared" si="1104"/>
        <v>#N/A</v>
      </c>
      <c r="AO6695" s="261" t="e">
        <f t="shared" si="1105"/>
        <v>#N/A</v>
      </c>
      <c r="AP6695" s="261" t="e">
        <f t="shared" si="1106"/>
        <v>#N/A</v>
      </c>
      <c r="AQ6695" s="261" t="e">
        <f t="shared" si="1107"/>
        <v>#N/A</v>
      </c>
      <c r="BB6695">
        <f t="shared" si="1110"/>
        <v>0</v>
      </c>
      <c r="BC6695">
        <f t="shared" si="1108"/>
        <v>0</v>
      </c>
      <c r="BD6695" s="28">
        <f t="shared" si="1109"/>
        <v>0</v>
      </c>
    </row>
    <row r="6696" spans="37:56" x14ac:dyDescent="0.25">
      <c r="AK6696">
        <v>0</v>
      </c>
      <c r="AL6696" t="e">
        <f t="shared" si="1102"/>
        <v>#N/A</v>
      </c>
      <c r="AM6696" t="e">
        <f t="shared" si="1103"/>
        <v>#N/A</v>
      </c>
      <c r="AN6696" t="e">
        <f t="shared" si="1104"/>
        <v>#N/A</v>
      </c>
      <c r="AO6696" s="261" t="e">
        <f t="shared" si="1105"/>
        <v>#N/A</v>
      </c>
      <c r="AP6696" s="261" t="e">
        <f t="shared" si="1106"/>
        <v>#N/A</v>
      </c>
      <c r="AQ6696" s="261" t="e">
        <f t="shared" si="1107"/>
        <v>#N/A</v>
      </c>
      <c r="BB6696">
        <f t="shared" si="1110"/>
        <v>0</v>
      </c>
      <c r="BC6696">
        <f t="shared" si="1108"/>
        <v>0</v>
      </c>
      <c r="BD6696" s="28">
        <f t="shared" si="1109"/>
        <v>0</v>
      </c>
    </row>
    <row r="6697" spans="37:56" x14ac:dyDescent="0.25">
      <c r="AK6697">
        <v>0</v>
      </c>
      <c r="AL6697" t="e">
        <f t="shared" si="1102"/>
        <v>#N/A</v>
      </c>
      <c r="AM6697" t="e">
        <f t="shared" si="1103"/>
        <v>#N/A</v>
      </c>
      <c r="AN6697" t="e">
        <f t="shared" si="1104"/>
        <v>#N/A</v>
      </c>
      <c r="AO6697" s="261" t="e">
        <f t="shared" si="1105"/>
        <v>#N/A</v>
      </c>
      <c r="AP6697" s="261" t="e">
        <f t="shared" si="1106"/>
        <v>#N/A</v>
      </c>
      <c r="AQ6697" s="261" t="e">
        <f t="shared" si="1107"/>
        <v>#N/A</v>
      </c>
      <c r="BB6697">
        <f t="shared" si="1110"/>
        <v>0</v>
      </c>
      <c r="BC6697">
        <f t="shared" si="1108"/>
        <v>0</v>
      </c>
      <c r="BD6697" s="28">
        <f t="shared" si="1109"/>
        <v>0</v>
      </c>
    </row>
    <row r="6698" spans="37:56" x14ac:dyDescent="0.25">
      <c r="AK6698">
        <v>0</v>
      </c>
      <c r="AL6698" t="e">
        <f t="shared" si="1102"/>
        <v>#N/A</v>
      </c>
      <c r="AM6698" t="e">
        <f t="shared" si="1103"/>
        <v>#N/A</v>
      </c>
      <c r="AN6698" t="e">
        <f t="shared" si="1104"/>
        <v>#N/A</v>
      </c>
      <c r="AO6698" s="261" t="e">
        <f t="shared" si="1105"/>
        <v>#N/A</v>
      </c>
      <c r="AP6698" s="261" t="e">
        <f t="shared" si="1106"/>
        <v>#N/A</v>
      </c>
      <c r="AQ6698" s="261" t="e">
        <f t="shared" si="1107"/>
        <v>#N/A</v>
      </c>
      <c r="BB6698">
        <f t="shared" si="1110"/>
        <v>0</v>
      </c>
      <c r="BC6698">
        <f t="shared" si="1108"/>
        <v>0</v>
      </c>
      <c r="BD6698" s="28">
        <f t="shared" si="1109"/>
        <v>0</v>
      </c>
    </row>
    <row r="6699" spans="37:56" x14ac:dyDescent="0.25">
      <c r="AK6699">
        <v>0</v>
      </c>
      <c r="AL6699" t="e">
        <f t="shared" si="1102"/>
        <v>#N/A</v>
      </c>
      <c r="AM6699" t="e">
        <f t="shared" si="1103"/>
        <v>#N/A</v>
      </c>
      <c r="AN6699" t="e">
        <f t="shared" si="1104"/>
        <v>#N/A</v>
      </c>
      <c r="AO6699" s="261" t="e">
        <f t="shared" si="1105"/>
        <v>#N/A</v>
      </c>
      <c r="AP6699" s="261" t="e">
        <f t="shared" si="1106"/>
        <v>#N/A</v>
      </c>
      <c r="AQ6699" s="261" t="e">
        <f t="shared" si="1107"/>
        <v>#N/A</v>
      </c>
      <c r="BB6699">
        <f t="shared" si="1110"/>
        <v>0</v>
      </c>
      <c r="BC6699">
        <f t="shared" si="1108"/>
        <v>0</v>
      </c>
      <c r="BD6699" s="28">
        <f t="shared" si="1109"/>
        <v>0</v>
      </c>
    </row>
    <row r="6700" spans="37:56" x14ac:dyDescent="0.25">
      <c r="AK6700">
        <v>0</v>
      </c>
      <c r="AL6700" t="e">
        <f t="shared" si="1102"/>
        <v>#N/A</v>
      </c>
      <c r="AM6700" t="e">
        <f t="shared" si="1103"/>
        <v>#N/A</v>
      </c>
      <c r="AN6700" t="e">
        <f t="shared" si="1104"/>
        <v>#N/A</v>
      </c>
      <c r="AO6700" s="261" t="e">
        <f t="shared" si="1105"/>
        <v>#N/A</v>
      </c>
      <c r="AP6700" s="261" t="e">
        <f t="shared" si="1106"/>
        <v>#N/A</v>
      </c>
      <c r="AQ6700" s="261" t="e">
        <f t="shared" si="1107"/>
        <v>#N/A</v>
      </c>
      <c r="BB6700">
        <f t="shared" si="1110"/>
        <v>0</v>
      </c>
      <c r="BC6700">
        <f t="shared" si="1108"/>
        <v>0</v>
      </c>
      <c r="BD6700" s="28">
        <f t="shared" si="1109"/>
        <v>0</v>
      </c>
    </row>
    <row r="6701" spans="37:56" x14ac:dyDescent="0.25">
      <c r="AK6701">
        <v>0</v>
      </c>
      <c r="AL6701" t="e">
        <f t="shared" si="1102"/>
        <v>#N/A</v>
      </c>
      <c r="AM6701" t="e">
        <f t="shared" si="1103"/>
        <v>#N/A</v>
      </c>
      <c r="AN6701" t="e">
        <f t="shared" si="1104"/>
        <v>#N/A</v>
      </c>
      <c r="AO6701" s="261" t="e">
        <f t="shared" si="1105"/>
        <v>#N/A</v>
      </c>
      <c r="AP6701" s="261" t="e">
        <f t="shared" si="1106"/>
        <v>#N/A</v>
      </c>
      <c r="AQ6701" s="261" t="e">
        <f t="shared" si="1107"/>
        <v>#N/A</v>
      </c>
      <c r="BB6701">
        <f t="shared" si="1110"/>
        <v>0</v>
      </c>
      <c r="BC6701">
        <f t="shared" si="1108"/>
        <v>0</v>
      </c>
      <c r="BD6701" s="28">
        <f t="shared" si="1109"/>
        <v>0</v>
      </c>
    </row>
    <row r="6702" spans="37:56" x14ac:dyDescent="0.25">
      <c r="AK6702">
        <v>0</v>
      </c>
      <c r="AL6702" t="e">
        <f t="shared" si="1102"/>
        <v>#N/A</v>
      </c>
      <c r="AM6702" t="e">
        <f t="shared" si="1103"/>
        <v>#N/A</v>
      </c>
      <c r="AN6702" t="e">
        <f t="shared" si="1104"/>
        <v>#N/A</v>
      </c>
      <c r="AO6702" s="261" t="e">
        <f t="shared" si="1105"/>
        <v>#N/A</v>
      </c>
      <c r="AP6702" s="261" t="e">
        <f t="shared" si="1106"/>
        <v>#N/A</v>
      </c>
      <c r="AQ6702" s="261" t="e">
        <f t="shared" si="1107"/>
        <v>#N/A</v>
      </c>
      <c r="BB6702">
        <f t="shared" si="1110"/>
        <v>0</v>
      </c>
      <c r="BC6702">
        <f t="shared" si="1108"/>
        <v>0</v>
      </c>
      <c r="BD6702" s="28">
        <f t="shared" si="1109"/>
        <v>0</v>
      </c>
    </row>
    <row r="6703" spans="37:56" x14ac:dyDescent="0.25">
      <c r="AK6703">
        <v>0</v>
      </c>
      <c r="AL6703" t="e">
        <f t="shared" si="1102"/>
        <v>#N/A</v>
      </c>
      <c r="AM6703" t="e">
        <f t="shared" si="1103"/>
        <v>#N/A</v>
      </c>
      <c r="AN6703" t="e">
        <f t="shared" si="1104"/>
        <v>#N/A</v>
      </c>
      <c r="AO6703" s="261" t="e">
        <f t="shared" si="1105"/>
        <v>#N/A</v>
      </c>
      <c r="AP6703" s="261" t="e">
        <f t="shared" si="1106"/>
        <v>#N/A</v>
      </c>
      <c r="AQ6703" s="261" t="e">
        <f t="shared" si="1107"/>
        <v>#N/A</v>
      </c>
      <c r="BB6703">
        <f t="shared" si="1110"/>
        <v>0</v>
      </c>
      <c r="BC6703">
        <f t="shared" si="1108"/>
        <v>0</v>
      </c>
      <c r="BD6703" s="28">
        <f t="shared" si="1109"/>
        <v>0</v>
      </c>
    </row>
    <row r="6704" spans="37:56" x14ac:dyDescent="0.25">
      <c r="AK6704">
        <v>0</v>
      </c>
      <c r="AL6704" t="e">
        <f t="shared" si="1102"/>
        <v>#N/A</v>
      </c>
      <c r="AM6704" t="e">
        <f t="shared" si="1103"/>
        <v>#N/A</v>
      </c>
      <c r="AN6704" t="e">
        <f t="shared" si="1104"/>
        <v>#N/A</v>
      </c>
      <c r="AO6704" s="261" t="e">
        <f t="shared" si="1105"/>
        <v>#N/A</v>
      </c>
      <c r="AP6704" s="261" t="e">
        <f t="shared" si="1106"/>
        <v>#N/A</v>
      </c>
      <c r="AQ6704" s="261" t="e">
        <f t="shared" si="1107"/>
        <v>#N/A</v>
      </c>
      <c r="BB6704">
        <f t="shared" si="1110"/>
        <v>0</v>
      </c>
      <c r="BC6704">
        <f t="shared" si="1108"/>
        <v>0</v>
      </c>
      <c r="BD6704" s="28">
        <f t="shared" si="1109"/>
        <v>0</v>
      </c>
    </row>
    <row r="6705" spans="37:56" x14ac:dyDescent="0.25">
      <c r="AK6705">
        <v>0</v>
      </c>
      <c r="AL6705" t="e">
        <f t="shared" si="1102"/>
        <v>#N/A</v>
      </c>
      <c r="AM6705" t="e">
        <f t="shared" si="1103"/>
        <v>#N/A</v>
      </c>
      <c r="AN6705" t="e">
        <f t="shared" si="1104"/>
        <v>#N/A</v>
      </c>
      <c r="AO6705" s="261" t="e">
        <f t="shared" si="1105"/>
        <v>#N/A</v>
      </c>
      <c r="AP6705" s="261" t="e">
        <f t="shared" si="1106"/>
        <v>#N/A</v>
      </c>
      <c r="AQ6705" s="261" t="e">
        <f t="shared" si="1107"/>
        <v>#N/A</v>
      </c>
      <c r="BB6705">
        <f t="shared" si="1110"/>
        <v>0</v>
      </c>
      <c r="BC6705">
        <f t="shared" si="1108"/>
        <v>0</v>
      </c>
      <c r="BD6705" s="28">
        <f t="shared" si="1109"/>
        <v>0</v>
      </c>
    </row>
    <row r="6706" spans="37:56" x14ac:dyDescent="0.25">
      <c r="AK6706">
        <v>0</v>
      </c>
      <c r="AL6706" t="e">
        <f t="shared" si="1102"/>
        <v>#N/A</v>
      </c>
      <c r="AM6706" t="e">
        <f t="shared" si="1103"/>
        <v>#N/A</v>
      </c>
      <c r="AN6706" t="e">
        <f t="shared" si="1104"/>
        <v>#N/A</v>
      </c>
      <c r="AO6706" s="261" t="e">
        <f t="shared" si="1105"/>
        <v>#N/A</v>
      </c>
      <c r="AP6706" s="261" t="e">
        <f t="shared" si="1106"/>
        <v>#N/A</v>
      </c>
      <c r="AQ6706" s="261" t="e">
        <f t="shared" si="1107"/>
        <v>#N/A</v>
      </c>
      <c r="BB6706">
        <f t="shared" si="1110"/>
        <v>0</v>
      </c>
      <c r="BC6706">
        <f t="shared" si="1108"/>
        <v>0</v>
      </c>
      <c r="BD6706" s="28">
        <f t="shared" si="1109"/>
        <v>0</v>
      </c>
    </row>
    <row r="6707" spans="37:56" x14ac:dyDescent="0.25">
      <c r="AK6707">
        <v>0</v>
      </c>
      <c r="AL6707" t="e">
        <f t="shared" si="1102"/>
        <v>#N/A</v>
      </c>
      <c r="AM6707" t="e">
        <f t="shared" si="1103"/>
        <v>#N/A</v>
      </c>
      <c r="AN6707" t="e">
        <f t="shared" si="1104"/>
        <v>#N/A</v>
      </c>
      <c r="AO6707" s="261" t="e">
        <f t="shared" si="1105"/>
        <v>#N/A</v>
      </c>
      <c r="AP6707" s="261" t="e">
        <f t="shared" si="1106"/>
        <v>#N/A</v>
      </c>
      <c r="AQ6707" s="261" t="e">
        <f t="shared" si="1107"/>
        <v>#N/A</v>
      </c>
      <c r="BB6707">
        <f t="shared" si="1110"/>
        <v>0</v>
      </c>
      <c r="BC6707">
        <f t="shared" si="1108"/>
        <v>0</v>
      </c>
      <c r="BD6707" s="28">
        <f t="shared" si="1109"/>
        <v>0</v>
      </c>
    </row>
    <row r="6708" spans="37:56" x14ac:dyDescent="0.25">
      <c r="AK6708">
        <v>0</v>
      </c>
      <c r="AL6708" t="e">
        <f t="shared" si="1102"/>
        <v>#N/A</v>
      </c>
      <c r="AM6708" t="e">
        <f t="shared" si="1103"/>
        <v>#N/A</v>
      </c>
      <c r="AN6708" t="e">
        <f t="shared" si="1104"/>
        <v>#N/A</v>
      </c>
      <c r="AO6708" s="261" t="e">
        <f t="shared" si="1105"/>
        <v>#N/A</v>
      </c>
      <c r="AP6708" s="261" t="e">
        <f t="shared" si="1106"/>
        <v>#N/A</v>
      </c>
      <c r="AQ6708" s="261" t="e">
        <f t="shared" si="1107"/>
        <v>#N/A</v>
      </c>
      <c r="BB6708">
        <f t="shared" si="1110"/>
        <v>0</v>
      </c>
      <c r="BC6708">
        <f t="shared" si="1108"/>
        <v>0</v>
      </c>
      <c r="BD6708" s="28">
        <f t="shared" si="1109"/>
        <v>0</v>
      </c>
    </row>
    <row r="6709" spans="37:56" x14ac:dyDescent="0.25">
      <c r="AK6709">
        <v>0</v>
      </c>
      <c r="AL6709" t="e">
        <f t="shared" si="1102"/>
        <v>#N/A</v>
      </c>
      <c r="AM6709" t="e">
        <f t="shared" si="1103"/>
        <v>#N/A</v>
      </c>
      <c r="AN6709" t="e">
        <f t="shared" si="1104"/>
        <v>#N/A</v>
      </c>
      <c r="AO6709" s="261" t="e">
        <f t="shared" si="1105"/>
        <v>#N/A</v>
      </c>
      <c r="AP6709" s="261" t="e">
        <f t="shared" si="1106"/>
        <v>#N/A</v>
      </c>
      <c r="AQ6709" s="261" t="e">
        <f t="shared" si="1107"/>
        <v>#N/A</v>
      </c>
      <c r="BB6709">
        <f t="shared" si="1110"/>
        <v>0</v>
      </c>
      <c r="BC6709">
        <f t="shared" si="1108"/>
        <v>0</v>
      </c>
      <c r="BD6709" s="28">
        <f t="shared" si="1109"/>
        <v>0</v>
      </c>
    </row>
    <row r="6710" spans="37:56" x14ac:dyDescent="0.25">
      <c r="AK6710">
        <v>0</v>
      </c>
      <c r="AL6710" t="e">
        <f t="shared" si="1102"/>
        <v>#N/A</v>
      </c>
      <c r="AM6710" t="e">
        <f t="shared" si="1103"/>
        <v>#N/A</v>
      </c>
      <c r="AN6710" t="e">
        <f t="shared" si="1104"/>
        <v>#N/A</v>
      </c>
      <c r="AO6710" s="261" t="e">
        <f t="shared" si="1105"/>
        <v>#N/A</v>
      </c>
      <c r="AP6710" s="261" t="e">
        <f t="shared" si="1106"/>
        <v>#N/A</v>
      </c>
      <c r="AQ6710" s="261" t="e">
        <f t="shared" si="1107"/>
        <v>#N/A</v>
      </c>
      <c r="BB6710">
        <f t="shared" si="1110"/>
        <v>0</v>
      </c>
      <c r="BC6710">
        <f t="shared" si="1108"/>
        <v>0</v>
      </c>
      <c r="BD6710" s="28">
        <f t="shared" si="1109"/>
        <v>0</v>
      </c>
    </row>
    <row r="6711" spans="37:56" x14ac:dyDescent="0.25">
      <c r="AK6711">
        <v>0</v>
      </c>
      <c r="AL6711" t="e">
        <f t="shared" si="1102"/>
        <v>#N/A</v>
      </c>
      <c r="AM6711" t="e">
        <f t="shared" si="1103"/>
        <v>#N/A</v>
      </c>
      <c r="AN6711" t="e">
        <f t="shared" si="1104"/>
        <v>#N/A</v>
      </c>
      <c r="AO6711" s="261" t="e">
        <f t="shared" si="1105"/>
        <v>#N/A</v>
      </c>
      <c r="AP6711" s="261" t="e">
        <f t="shared" si="1106"/>
        <v>#N/A</v>
      </c>
      <c r="AQ6711" s="261" t="e">
        <f t="shared" si="1107"/>
        <v>#N/A</v>
      </c>
      <c r="BB6711">
        <f t="shared" si="1110"/>
        <v>0</v>
      </c>
      <c r="BC6711">
        <f t="shared" si="1108"/>
        <v>0</v>
      </c>
      <c r="BD6711" s="28">
        <f t="shared" si="1109"/>
        <v>0</v>
      </c>
    </row>
    <row r="6712" spans="37:56" x14ac:dyDescent="0.25">
      <c r="AK6712">
        <v>0</v>
      </c>
      <c r="AL6712" t="e">
        <f t="shared" si="1102"/>
        <v>#N/A</v>
      </c>
      <c r="AM6712" t="e">
        <f t="shared" si="1103"/>
        <v>#N/A</v>
      </c>
      <c r="AN6712" t="e">
        <f t="shared" si="1104"/>
        <v>#N/A</v>
      </c>
      <c r="AO6712" s="261" t="e">
        <f t="shared" si="1105"/>
        <v>#N/A</v>
      </c>
      <c r="AP6712" s="261" t="e">
        <f t="shared" si="1106"/>
        <v>#N/A</v>
      </c>
      <c r="AQ6712" s="261" t="e">
        <f t="shared" si="1107"/>
        <v>#N/A</v>
      </c>
      <c r="BB6712">
        <f t="shared" si="1110"/>
        <v>0</v>
      </c>
      <c r="BC6712">
        <f t="shared" si="1108"/>
        <v>0</v>
      </c>
      <c r="BD6712" s="28">
        <f t="shared" si="1109"/>
        <v>0</v>
      </c>
    </row>
    <row r="6713" spans="37:56" x14ac:dyDescent="0.25">
      <c r="AK6713">
        <v>0</v>
      </c>
      <c r="AL6713" t="e">
        <f t="shared" si="1102"/>
        <v>#N/A</v>
      </c>
      <c r="AM6713" t="e">
        <f t="shared" si="1103"/>
        <v>#N/A</v>
      </c>
      <c r="AN6713" t="e">
        <f t="shared" si="1104"/>
        <v>#N/A</v>
      </c>
      <c r="AO6713" s="261" t="e">
        <f t="shared" si="1105"/>
        <v>#N/A</v>
      </c>
      <c r="AP6713" s="261" t="e">
        <f t="shared" si="1106"/>
        <v>#N/A</v>
      </c>
      <c r="AQ6713" s="261" t="e">
        <f t="shared" si="1107"/>
        <v>#N/A</v>
      </c>
      <c r="BB6713">
        <f t="shared" si="1110"/>
        <v>0</v>
      </c>
      <c r="BC6713">
        <f t="shared" si="1108"/>
        <v>0</v>
      </c>
      <c r="BD6713" s="28">
        <f t="shared" si="1109"/>
        <v>0</v>
      </c>
    </row>
    <row r="6714" spans="37:56" x14ac:dyDescent="0.25">
      <c r="AK6714">
        <v>0</v>
      </c>
      <c r="AL6714" t="e">
        <f t="shared" si="1102"/>
        <v>#N/A</v>
      </c>
      <c r="AM6714" t="e">
        <f t="shared" si="1103"/>
        <v>#N/A</v>
      </c>
      <c r="AN6714" t="e">
        <f t="shared" si="1104"/>
        <v>#N/A</v>
      </c>
      <c r="AO6714" s="261" t="e">
        <f t="shared" si="1105"/>
        <v>#N/A</v>
      </c>
      <c r="AP6714" s="261" t="e">
        <f t="shared" si="1106"/>
        <v>#N/A</v>
      </c>
      <c r="AQ6714" s="261" t="e">
        <f t="shared" si="1107"/>
        <v>#N/A</v>
      </c>
      <c r="BB6714">
        <f t="shared" si="1110"/>
        <v>0</v>
      </c>
      <c r="BC6714">
        <f t="shared" si="1108"/>
        <v>0</v>
      </c>
      <c r="BD6714" s="28">
        <f t="shared" si="1109"/>
        <v>0</v>
      </c>
    </row>
    <row r="6715" spans="37:56" x14ac:dyDescent="0.25">
      <c r="AK6715">
        <v>0</v>
      </c>
      <c r="AL6715" t="e">
        <f t="shared" si="1102"/>
        <v>#N/A</v>
      </c>
      <c r="AM6715" t="e">
        <f t="shared" si="1103"/>
        <v>#N/A</v>
      </c>
      <c r="AN6715" t="e">
        <f t="shared" si="1104"/>
        <v>#N/A</v>
      </c>
      <c r="AO6715" s="261" t="e">
        <f t="shared" si="1105"/>
        <v>#N/A</v>
      </c>
      <c r="AP6715" s="261" t="e">
        <f t="shared" si="1106"/>
        <v>#N/A</v>
      </c>
      <c r="AQ6715" s="261" t="e">
        <f t="shared" si="1107"/>
        <v>#N/A</v>
      </c>
      <c r="BB6715">
        <f t="shared" si="1110"/>
        <v>0</v>
      </c>
      <c r="BC6715">
        <f t="shared" si="1108"/>
        <v>0</v>
      </c>
      <c r="BD6715" s="28">
        <f t="shared" si="1109"/>
        <v>0</v>
      </c>
    </row>
    <row r="6716" spans="37:56" x14ac:dyDescent="0.25">
      <c r="AK6716">
        <v>0</v>
      </c>
      <c r="AL6716" t="e">
        <f t="shared" si="1102"/>
        <v>#N/A</v>
      </c>
      <c r="AM6716" t="e">
        <f t="shared" si="1103"/>
        <v>#N/A</v>
      </c>
      <c r="AN6716" t="e">
        <f t="shared" si="1104"/>
        <v>#N/A</v>
      </c>
      <c r="AO6716" s="261" t="e">
        <f t="shared" si="1105"/>
        <v>#N/A</v>
      </c>
      <c r="AP6716" s="261" t="e">
        <f t="shared" si="1106"/>
        <v>#N/A</v>
      </c>
      <c r="AQ6716" s="261" t="e">
        <f t="shared" si="1107"/>
        <v>#N/A</v>
      </c>
      <c r="BB6716">
        <f t="shared" si="1110"/>
        <v>0</v>
      </c>
      <c r="BC6716">
        <f t="shared" si="1108"/>
        <v>0</v>
      </c>
      <c r="BD6716" s="28">
        <f t="shared" si="1109"/>
        <v>0</v>
      </c>
    </row>
    <row r="6717" spans="37:56" x14ac:dyDescent="0.25">
      <c r="AK6717">
        <v>0</v>
      </c>
      <c r="AL6717" t="e">
        <f t="shared" si="1102"/>
        <v>#N/A</v>
      </c>
      <c r="AM6717" t="e">
        <f t="shared" si="1103"/>
        <v>#N/A</v>
      </c>
      <c r="AN6717" t="e">
        <f t="shared" si="1104"/>
        <v>#N/A</v>
      </c>
      <c r="AO6717" s="261" t="e">
        <f t="shared" si="1105"/>
        <v>#N/A</v>
      </c>
      <c r="AP6717" s="261" t="e">
        <f t="shared" si="1106"/>
        <v>#N/A</v>
      </c>
      <c r="AQ6717" s="261" t="e">
        <f t="shared" si="1107"/>
        <v>#N/A</v>
      </c>
      <c r="BB6717">
        <f t="shared" si="1110"/>
        <v>0</v>
      </c>
      <c r="BC6717">
        <f t="shared" si="1108"/>
        <v>0</v>
      </c>
      <c r="BD6717" s="28">
        <f t="shared" si="1109"/>
        <v>0</v>
      </c>
    </row>
    <row r="6718" spans="37:56" x14ac:dyDescent="0.25">
      <c r="AK6718">
        <v>0</v>
      </c>
      <c r="AL6718" t="e">
        <f t="shared" si="1102"/>
        <v>#N/A</v>
      </c>
      <c r="AM6718" t="e">
        <f t="shared" si="1103"/>
        <v>#N/A</v>
      </c>
      <c r="AN6718" t="e">
        <f t="shared" si="1104"/>
        <v>#N/A</v>
      </c>
      <c r="AO6718" s="261" t="e">
        <f t="shared" si="1105"/>
        <v>#N/A</v>
      </c>
      <c r="AP6718" s="261" t="e">
        <f t="shared" si="1106"/>
        <v>#N/A</v>
      </c>
      <c r="AQ6718" s="261" t="e">
        <f t="shared" si="1107"/>
        <v>#N/A</v>
      </c>
      <c r="BB6718">
        <f t="shared" si="1110"/>
        <v>0</v>
      </c>
      <c r="BC6718">
        <f t="shared" si="1108"/>
        <v>0</v>
      </c>
      <c r="BD6718" s="28">
        <f t="shared" si="1109"/>
        <v>0</v>
      </c>
    </row>
    <row r="6719" spans="37:56" x14ac:dyDescent="0.25">
      <c r="AK6719">
        <v>0</v>
      </c>
      <c r="AL6719" t="e">
        <f t="shared" si="1102"/>
        <v>#N/A</v>
      </c>
      <c r="AM6719" t="e">
        <f t="shared" si="1103"/>
        <v>#N/A</v>
      </c>
      <c r="AN6719" t="e">
        <f t="shared" si="1104"/>
        <v>#N/A</v>
      </c>
      <c r="AO6719" s="261" t="e">
        <f t="shared" si="1105"/>
        <v>#N/A</v>
      </c>
      <c r="AP6719" s="261" t="e">
        <f t="shared" si="1106"/>
        <v>#N/A</v>
      </c>
      <c r="AQ6719" s="261" t="e">
        <f t="shared" si="1107"/>
        <v>#N/A</v>
      </c>
      <c r="BB6719">
        <f t="shared" si="1110"/>
        <v>0</v>
      </c>
      <c r="BC6719">
        <f t="shared" si="1108"/>
        <v>0</v>
      </c>
      <c r="BD6719" s="28">
        <f t="shared" si="1109"/>
        <v>0</v>
      </c>
    </row>
    <row r="6720" spans="37:56" x14ac:dyDescent="0.25">
      <c r="AK6720">
        <v>0</v>
      </c>
      <c r="AL6720" t="e">
        <f t="shared" si="1102"/>
        <v>#N/A</v>
      </c>
      <c r="AM6720" t="e">
        <f t="shared" si="1103"/>
        <v>#N/A</v>
      </c>
      <c r="AN6720" t="e">
        <f t="shared" si="1104"/>
        <v>#N/A</v>
      </c>
      <c r="AO6720" s="261" t="e">
        <f t="shared" si="1105"/>
        <v>#N/A</v>
      </c>
      <c r="AP6720" s="261" t="e">
        <f t="shared" si="1106"/>
        <v>#N/A</v>
      </c>
      <c r="AQ6720" s="261" t="e">
        <f t="shared" si="1107"/>
        <v>#N/A</v>
      </c>
      <c r="BB6720">
        <f t="shared" si="1110"/>
        <v>0</v>
      </c>
      <c r="BC6720">
        <f t="shared" si="1108"/>
        <v>0</v>
      </c>
      <c r="BD6720" s="28">
        <f t="shared" si="1109"/>
        <v>0</v>
      </c>
    </row>
    <row r="6721" spans="37:56" x14ac:dyDescent="0.25">
      <c r="AK6721">
        <v>0</v>
      </c>
      <c r="AL6721" t="e">
        <f t="shared" si="1102"/>
        <v>#N/A</v>
      </c>
      <c r="AM6721" t="e">
        <f t="shared" si="1103"/>
        <v>#N/A</v>
      </c>
      <c r="AN6721" t="e">
        <f t="shared" si="1104"/>
        <v>#N/A</v>
      </c>
      <c r="AO6721" s="261" t="e">
        <f t="shared" si="1105"/>
        <v>#N/A</v>
      </c>
      <c r="AP6721" s="261" t="e">
        <f t="shared" si="1106"/>
        <v>#N/A</v>
      </c>
      <c r="AQ6721" s="261" t="e">
        <f t="shared" si="1107"/>
        <v>#N/A</v>
      </c>
      <c r="BB6721">
        <f t="shared" si="1110"/>
        <v>0</v>
      </c>
      <c r="BC6721">
        <f t="shared" si="1108"/>
        <v>0</v>
      </c>
      <c r="BD6721" s="28">
        <f t="shared" si="1109"/>
        <v>0</v>
      </c>
    </row>
    <row r="6722" spans="37:56" x14ac:dyDescent="0.25">
      <c r="AK6722">
        <v>0</v>
      </c>
      <c r="AL6722" t="e">
        <f t="shared" si="1102"/>
        <v>#N/A</v>
      </c>
      <c r="AM6722" t="e">
        <f t="shared" si="1103"/>
        <v>#N/A</v>
      </c>
      <c r="AN6722" t="e">
        <f t="shared" si="1104"/>
        <v>#N/A</v>
      </c>
      <c r="AO6722" s="261" t="e">
        <f t="shared" si="1105"/>
        <v>#N/A</v>
      </c>
      <c r="AP6722" s="261" t="e">
        <f t="shared" si="1106"/>
        <v>#N/A</v>
      </c>
      <c r="AQ6722" s="261" t="e">
        <f t="shared" si="1107"/>
        <v>#N/A</v>
      </c>
      <c r="BB6722">
        <f t="shared" si="1110"/>
        <v>0</v>
      </c>
      <c r="BC6722">
        <f t="shared" si="1108"/>
        <v>0</v>
      </c>
      <c r="BD6722" s="28">
        <f t="shared" si="1109"/>
        <v>0</v>
      </c>
    </row>
    <row r="6723" spans="37:56" x14ac:dyDescent="0.25">
      <c r="AK6723">
        <v>0</v>
      </c>
      <c r="AL6723" t="e">
        <f t="shared" ref="AL6723:AL6786" si="1111">_xlfn.XLOOKUP(AK6723,A:A,F:F)</f>
        <v>#N/A</v>
      </c>
      <c r="AM6723" t="e">
        <f t="shared" ref="AM6723:AM6786" si="1112">_xlfn.XLOOKUP(AK6723,A:A,J:J)</f>
        <v>#N/A</v>
      </c>
      <c r="AN6723" t="e">
        <f t="shared" ref="AN6723:AN6786" si="1113">_xlfn.XLOOKUP(AK6723,A:A,M:M)+_xlfn.XLOOKUP(AK6723,A:A,N:N)</f>
        <v>#N/A</v>
      </c>
      <c r="AO6723" s="261" t="e">
        <f t="shared" ref="AO6723:AO6786" si="1114">_xlfn.XLOOKUP(AK6723,A:A,AG:AG)</f>
        <v>#N/A</v>
      </c>
      <c r="AP6723" s="261" t="e">
        <f t="shared" ref="AP6723:AP6786" si="1115">_xlfn.XLOOKUP(AK6723,A:A,AD:AD)</f>
        <v>#N/A</v>
      </c>
      <c r="AQ6723" s="261" t="e">
        <f t="shared" ref="AQ6723:AQ6786" si="1116">_xlfn.XLOOKUP(AK6723,A:A,AE:AE)</f>
        <v>#N/A</v>
      </c>
      <c r="BB6723">
        <f t="shared" si="1110"/>
        <v>0</v>
      </c>
      <c r="BC6723">
        <f t="shared" ref="BC6723:BC6786" si="1117">_xlfn.XLOOKUP(BA6723,A:A,J:J)</f>
        <v>0</v>
      </c>
      <c r="BD6723" s="28">
        <f t="shared" ref="BD6723:BD6786" si="1118">_xlfn.XLOOKUP(BA6723,A:A,M:M)+_xlfn.XLOOKUP(BA6723,A:A,N:N)</f>
        <v>0</v>
      </c>
    </row>
    <row r="6724" spans="37:56" x14ac:dyDescent="0.25">
      <c r="AK6724">
        <v>0</v>
      </c>
      <c r="AL6724" t="e">
        <f t="shared" si="1111"/>
        <v>#N/A</v>
      </c>
      <c r="AM6724" t="e">
        <f t="shared" si="1112"/>
        <v>#N/A</v>
      </c>
      <c r="AN6724" t="e">
        <f t="shared" si="1113"/>
        <v>#N/A</v>
      </c>
      <c r="AO6724" s="261" t="e">
        <f t="shared" si="1114"/>
        <v>#N/A</v>
      </c>
      <c r="AP6724" s="261" t="e">
        <f t="shared" si="1115"/>
        <v>#N/A</v>
      </c>
      <c r="AQ6724" s="261" t="e">
        <f t="shared" si="1116"/>
        <v>#N/A</v>
      </c>
      <c r="BB6724">
        <f t="shared" si="1110"/>
        <v>0</v>
      </c>
      <c r="BC6724">
        <f t="shared" si="1117"/>
        <v>0</v>
      </c>
      <c r="BD6724" s="28">
        <f t="shared" si="1118"/>
        <v>0</v>
      </c>
    </row>
    <row r="6725" spans="37:56" x14ac:dyDescent="0.25">
      <c r="AK6725">
        <v>0</v>
      </c>
      <c r="AL6725" t="e">
        <f t="shared" si="1111"/>
        <v>#N/A</v>
      </c>
      <c r="AM6725" t="e">
        <f t="shared" si="1112"/>
        <v>#N/A</v>
      </c>
      <c r="AN6725" t="e">
        <f t="shared" si="1113"/>
        <v>#N/A</v>
      </c>
      <c r="AO6725" s="261" t="e">
        <f t="shared" si="1114"/>
        <v>#N/A</v>
      </c>
      <c r="AP6725" s="261" t="e">
        <f t="shared" si="1115"/>
        <v>#N/A</v>
      </c>
      <c r="AQ6725" s="261" t="e">
        <f t="shared" si="1116"/>
        <v>#N/A</v>
      </c>
      <c r="BB6725">
        <f t="shared" si="1110"/>
        <v>0</v>
      </c>
      <c r="BC6725">
        <f t="shared" si="1117"/>
        <v>0</v>
      </c>
      <c r="BD6725" s="28">
        <f t="shared" si="1118"/>
        <v>0</v>
      </c>
    </row>
    <row r="6726" spans="37:56" x14ac:dyDescent="0.25">
      <c r="AK6726">
        <v>0</v>
      </c>
      <c r="AL6726" t="e">
        <f t="shared" si="1111"/>
        <v>#N/A</v>
      </c>
      <c r="AM6726" t="e">
        <f t="shared" si="1112"/>
        <v>#N/A</v>
      </c>
      <c r="AN6726" t="e">
        <f t="shared" si="1113"/>
        <v>#N/A</v>
      </c>
      <c r="AO6726" s="261" t="e">
        <f t="shared" si="1114"/>
        <v>#N/A</v>
      </c>
      <c r="AP6726" s="261" t="e">
        <f t="shared" si="1115"/>
        <v>#N/A</v>
      </c>
      <c r="AQ6726" s="261" t="e">
        <f t="shared" si="1116"/>
        <v>#N/A</v>
      </c>
      <c r="BB6726">
        <f t="shared" ref="BB6726:BB6789" si="1119">_xlfn.XLOOKUP(BA6726,A:A,E:E)</f>
        <v>0</v>
      </c>
      <c r="BC6726">
        <f t="shared" si="1117"/>
        <v>0</v>
      </c>
      <c r="BD6726" s="28">
        <f t="shared" si="1118"/>
        <v>0</v>
      </c>
    </row>
    <row r="6727" spans="37:56" x14ac:dyDescent="0.25">
      <c r="AK6727">
        <v>0</v>
      </c>
      <c r="AL6727" t="e">
        <f t="shared" si="1111"/>
        <v>#N/A</v>
      </c>
      <c r="AM6727" t="e">
        <f t="shared" si="1112"/>
        <v>#N/A</v>
      </c>
      <c r="AN6727" t="e">
        <f t="shared" si="1113"/>
        <v>#N/A</v>
      </c>
      <c r="AO6727" s="261" t="e">
        <f t="shared" si="1114"/>
        <v>#N/A</v>
      </c>
      <c r="AP6727" s="261" t="e">
        <f t="shared" si="1115"/>
        <v>#N/A</v>
      </c>
      <c r="AQ6727" s="261" t="e">
        <f t="shared" si="1116"/>
        <v>#N/A</v>
      </c>
      <c r="BB6727">
        <f t="shared" si="1119"/>
        <v>0</v>
      </c>
      <c r="BC6727">
        <f t="shared" si="1117"/>
        <v>0</v>
      </c>
      <c r="BD6727" s="28">
        <f t="shared" si="1118"/>
        <v>0</v>
      </c>
    </row>
    <row r="6728" spans="37:56" x14ac:dyDescent="0.25">
      <c r="AK6728">
        <v>0</v>
      </c>
      <c r="AL6728" t="e">
        <f t="shared" si="1111"/>
        <v>#N/A</v>
      </c>
      <c r="AM6728" t="e">
        <f t="shared" si="1112"/>
        <v>#N/A</v>
      </c>
      <c r="AN6728" t="e">
        <f t="shared" si="1113"/>
        <v>#N/A</v>
      </c>
      <c r="AO6728" s="261" t="e">
        <f t="shared" si="1114"/>
        <v>#N/A</v>
      </c>
      <c r="AP6728" s="261" t="e">
        <f t="shared" si="1115"/>
        <v>#N/A</v>
      </c>
      <c r="AQ6728" s="261" t="e">
        <f t="shared" si="1116"/>
        <v>#N/A</v>
      </c>
      <c r="BB6728">
        <f t="shared" si="1119"/>
        <v>0</v>
      </c>
      <c r="BC6728">
        <f t="shared" si="1117"/>
        <v>0</v>
      </c>
      <c r="BD6728" s="28">
        <f t="shared" si="1118"/>
        <v>0</v>
      </c>
    </row>
    <row r="6729" spans="37:56" x14ac:dyDescent="0.25">
      <c r="AK6729">
        <v>0</v>
      </c>
      <c r="AL6729" t="e">
        <f t="shared" si="1111"/>
        <v>#N/A</v>
      </c>
      <c r="AM6729" t="e">
        <f t="shared" si="1112"/>
        <v>#N/A</v>
      </c>
      <c r="AN6729" t="e">
        <f t="shared" si="1113"/>
        <v>#N/A</v>
      </c>
      <c r="AO6729" s="261" t="e">
        <f t="shared" si="1114"/>
        <v>#N/A</v>
      </c>
      <c r="AP6729" s="261" t="e">
        <f t="shared" si="1115"/>
        <v>#N/A</v>
      </c>
      <c r="AQ6729" s="261" t="e">
        <f t="shared" si="1116"/>
        <v>#N/A</v>
      </c>
      <c r="BB6729">
        <f t="shared" si="1119"/>
        <v>0</v>
      </c>
      <c r="BC6729">
        <f t="shared" si="1117"/>
        <v>0</v>
      </c>
      <c r="BD6729" s="28">
        <f t="shared" si="1118"/>
        <v>0</v>
      </c>
    </row>
    <row r="6730" spans="37:56" x14ac:dyDescent="0.25">
      <c r="AK6730">
        <v>0</v>
      </c>
      <c r="AL6730" t="e">
        <f t="shared" si="1111"/>
        <v>#N/A</v>
      </c>
      <c r="AM6730" t="e">
        <f t="shared" si="1112"/>
        <v>#N/A</v>
      </c>
      <c r="AN6730" t="e">
        <f t="shared" si="1113"/>
        <v>#N/A</v>
      </c>
      <c r="AO6730" s="261" t="e">
        <f t="shared" si="1114"/>
        <v>#N/A</v>
      </c>
      <c r="AP6730" s="261" t="e">
        <f t="shared" si="1115"/>
        <v>#N/A</v>
      </c>
      <c r="AQ6730" s="261" t="e">
        <f t="shared" si="1116"/>
        <v>#N/A</v>
      </c>
      <c r="BB6730">
        <f t="shared" si="1119"/>
        <v>0</v>
      </c>
      <c r="BC6730">
        <f t="shared" si="1117"/>
        <v>0</v>
      </c>
      <c r="BD6730" s="28">
        <f t="shared" si="1118"/>
        <v>0</v>
      </c>
    </row>
    <row r="6731" spans="37:56" x14ac:dyDescent="0.25">
      <c r="AK6731">
        <v>0</v>
      </c>
      <c r="AL6731" t="e">
        <f t="shared" si="1111"/>
        <v>#N/A</v>
      </c>
      <c r="AM6731" t="e">
        <f t="shared" si="1112"/>
        <v>#N/A</v>
      </c>
      <c r="AN6731" t="e">
        <f t="shared" si="1113"/>
        <v>#N/A</v>
      </c>
      <c r="AO6731" s="261" t="e">
        <f t="shared" si="1114"/>
        <v>#N/A</v>
      </c>
      <c r="AP6731" s="261" t="e">
        <f t="shared" si="1115"/>
        <v>#N/A</v>
      </c>
      <c r="AQ6731" s="261" t="e">
        <f t="shared" si="1116"/>
        <v>#N/A</v>
      </c>
      <c r="BB6731">
        <f t="shared" si="1119"/>
        <v>0</v>
      </c>
      <c r="BC6731">
        <f t="shared" si="1117"/>
        <v>0</v>
      </c>
      <c r="BD6731" s="28">
        <f t="shared" si="1118"/>
        <v>0</v>
      </c>
    </row>
    <row r="6732" spans="37:56" x14ac:dyDescent="0.25">
      <c r="AK6732">
        <v>0</v>
      </c>
      <c r="AL6732" t="e">
        <f t="shared" si="1111"/>
        <v>#N/A</v>
      </c>
      <c r="AM6732" t="e">
        <f t="shared" si="1112"/>
        <v>#N/A</v>
      </c>
      <c r="AN6732" t="e">
        <f t="shared" si="1113"/>
        <v>#N/A</v>
      </c>
      <c r="AO6732" s="261" t="e">
        <f t="shared" si="1114"/>
        <v>#N/A</v>
      </c>
      <c r="AP6732" s="261" t="e">
        <f t="shared" si="1115"/>
        <v>#N/A</v>
      </c>
      <c r="AQ6732" s="261" t="e">
        <f t="shared" si="1116"/>
        <v>#N/A</v>
      </c>
      <c r="BB6732">
        <f t="shared" si="1119"/>
        <v>0</v>
      </c>
      <c r="BC6732">
        <f t="shared" si="1117"/>
        <v>0</v>
      </c>
      <c r="BD6732" s="28">
        <f t="shared" si="1118"/>
        <v>0</v>
      </c>
    </row>
    <row r="6733" spans="37:56" x14ac:dyDescent="0.25">
      <c r="AK6733">
        <v>0</v>
      </c>
      <c r="AL6733" t="e">
        <f t="shared" si="1111"/>
        <v>#N/A</v>
      </c>
      <c r="AM6733" t="e">
        <f t="shared" si="1112"/>
        <v>#N/A</v>
      </c>
      <c r="AN6733" t="e">
        <f t="shared" si="1113"/>
        <v>#N/A</v>
      </c>
      <c r="AO6733" s="261" t="e">
        <f t="shared" si="1114"/>
        <v>#N/A</v>
      </c>
      <c r="AP6733" s="261" t="e">
        <f t="shared" si="1115"/>
        <v>#N/A</v>
      </c>
      <c r="AQ6733" s="261" t="e">
        <f t="shared" si="1116"/>
        <v>#N/A</v>
      </c>
      <c r="BB6733">
        <f t="shared" si="1119"/>
        <v>0</v>
      </c>
      <c r="BC6733">
        <f t="shared" si="1117"/>
        <v>0</v>
      </c>
      <c r="BD6733" s="28">
        <f t="shared" si="1118"/>
        <v>0</v>
      </c>
    </row>
    <row r="6734" spans="37:56" x14ac:dyDescent="0.25">
      <c r="AK6734">
        <v>0</v>
      </c>
      <c r="AL6734" t="e">
        <f t="shared" si="1111"/>
        <v>#N/A</v>
      </c>
      <c r="AM6734" t="e">
        <f t="shared" si="1112"/>
        <v>#N/A</v>
      </c>
      <c r="AN6734" t="e">
        <f t="shared" si="1113"/>
        <v>#N/A</v>
      </c>
      <c r="AO6734" s="261" t="e">
        <f t="shared" si="1114"/>
        <v>#N/A</v>
      </c>
      <c r="AP6734" s="261" t="e">
        <f t="shared" si="1115"/>
        <v>#N/A</v>
      </c>
      <c r="AQ6734" s="261" t="e">
        <f t="shared" si="1116"/>
        <v>#N/A</v>
      </c>
      <c r="BB6734">
        <f t="shared" si="1119"/>
        <v>0</v>
      </c>
      <c r="BC6734">
        <f t="shared" si="1117"/>
        <v>0</v>
      </c>
      <c r="BD6734" s="28">
        <f t="shared" si="1118"/>
        <v>0</v>
      </c>
    </row>
    <row r="6735" spans="37:56" x14ac:dyDescent="0.25">
      <c r="AK6735">
        <v>0</v>
      </c>
      <c r="AL6735" t="e">
        <f t="shared" si="1111"/>
        <v>#N/A</v>
      </c>
      <c r="AM6735" t="e">
        <f t="shared" si="1112"/>
        <v>#N/A</v>
      </c>
      <c r="AN6735" t="e">
        <f t="shared" si="1113"/>
        <v>#N/A</v>
      </c>
      <c r="AO6735" s="261" t="e">
        <f t="shared" si="1114"/>
        <v>#N/A</v>
      </c>
      <c r="AP6735" s="261" t="e">
        <f t="shared" si="1115"/>
        <v>#N/A</v>
      </c>
      <c r="AQ6735" s="261" t="e">
        <f t="shared" si="1116"/>
        <v>#N/A</v>
      </c>
      <c r="BB6735">
        <f t="shared" si="1119"/>
        <v>0</v>
      </c>
      <c r="BC6735">
        <f t="shared" si="1117"/>
        <v>0</v>
      </c>
      <c r="BD6735" s="28">
        <f t="shared" si="1118"/>
        <v>0</v>
      </c>
    </row>
    <row r="6736" spans="37:56" x14ac:dyDescent="0.25">
      <c r="AK6736">
        <v>0</v>
      </c>
      <c r="AL6736" t="e">
        <f t="shared" si="1111"/>
        <v>#N/A</v>
      </c>
      <c r="AM6736" t="e">
        <f t="shared" si="1112"/>
        <v>#N/A</v>
      </c>
      <c r="AN6736" t="e">
        <f t="shared" si="1113"/>
        <v>#N/A</v>
      </c>
      <c r="AO6736" s="261" t="e">
        <f t="shared" si="1114"/>
        <v>#N/A</v>
      </c>
      <c r="AP6736" s="261" t="e">
        <f t="shared" si="1115"/>
        <v>#N/A</v>
      </c>
      <c r="AQ6736" s="261" t="e">
        <f t="shared" si="1116"/>
        <v>#N/A</v>
      </c>
      <c r="BB6736">
        <f t="shared" si="1119"/>
        <v>0</v>
      </c>
      <c r="BC6736">
        <f t="shared" si="1117"/>
        <v>0</v>
      </c>
      <c r="BD6736" s="28">
        <f t="shared" si="1118"/>
        <v>0</v>
      </c>
    </row>
    <row r="6737" spans="37:56" x14ac:dyDescent="0.25">
      <c r="AK6737">
        <v>0</v>
      </c>
      <c r="AL6737" t="e">
        <f t="shared" si="1111"/>
        <v>#N/A</v>
      </c>
      <c r="AM6737" t="e">
        <f t="shared" si="1112"/>
        <v>#N/A</v>
      </c>
      <c r="AN6737" t="e">
        <f t="shared" si="1113"/>
        <v>#N/A</v>
      </c>
      <c r="AO6737" s="261" t="e">
        <f t="shared" si="1114"/>
        <v>#N/A</v>
      </c>
      <c r="AP6737" s="261" t="e">
        <f t="shared" si="1115"/>
        <v>#N/A</v>
      </c>
      <c r="AQ6737" s="261" t="e">
        <f t="shared" si="1116"/>
        <v>#N/A</v>
      </c>
      <c r="BB6737">
        <f t="shared" si="1119"/>
        <v>0</v>
      </c>
      <c r="BC6737">
        <f t="shared" si="1117"/>
        <v>0</v>
      </c>
      <c r="BD6737" s="28">
        <f t="shared" si="1118"/>
        <v>0</v>
      </c>
    </row>
    <row r="6738" spans="37:56" x14ac:dyDescent="0.25">
      <c r="AK6738">
        <v>0</v>
      </c>
      <c r="AL6738" t="e">
        <f t="shared" si="1111"/>
        <v>#N/A</v>
      </c>
      <c r="AM6738" t="e">
        <f t="shared" si="1112"/>
        <v>#N/A</v>
      </c>
      <c r="AN6738" t="e">
        <f t="shared" si="1113"/>
        <v>#N/A</v>
      </c>
      <c r="AO6738" s="261" t="e">
        <f t="shared" si="1114"/>
        <v>#N/A</v>
      </c>
      <c r="AP6738" s="261" t="e">
        <f t="shared" si="1115"/>
        <v>#N/A</v>
      </c>
      <c r="AQ6738" s="261" t="e">
        <f t="shared" si="1116"/>
        <v>#N/A</v>
      </c>
      <c r="BB6738">
        <f t="shared" si="1119"/>
        <v>0</v>
      </c>
      <c r="BC6738">
        <f t="shared" si="1117"/>
        <v>0</v>
      </c>
      <c r="BD6738" s="28">
        <f t="shared" si="1118"/>
        <v>0</v>
      </c>
    </row>
    <row r="6739" spans="37:56" x14ac:dyDescent="0.25">
      <c r="AK6739">
        <v>0</v>
      </c>
      <c r="AL6739" t="e">
        <f t="shared" si="1111"/>
        <v>#N/A</v>
      </c>
      <c r="AM6739" t="e">
        <f t="shared" si="1112"/>
        <v>#N/A</v>
      </c>
      <c r="AN6739" t="e">
        <f t="shared" si="1113"/>
        <v>#N/A</v>
      </c>
      <c r="AO6739" s="261" t="e">
        <f t="shared" si="1114"/>
        <v>#N/A</v>
      </c>
      <c r="AP6739" s="261" t="e">
        <f t="shared" si="1115"/>
        <v>#N/A</v>
      </c>
      <c r="AQ6739" s="261" t="e">
        <f t="shared" si="1116"/>
        <v>#N/A</v>
      </c>
      <c r="BB6739">
        <f t="shared" si="1119"/>
        <v>0</v>
      </c>
      <c r="BC6739">
        <f t="shared" si="1117"/>
        <v>0</v>
      </c>
      <c r="BD6739" s="28">
        <f t="shared" si="1118"/>
        <v>0</v>
      </c>
    </row>
    <row r="6740" spans="37:56" x14ac:dyDescent="0.25">
      <c r="AK6740">
        <v>0</v>
      </c>
      <c r="AL6740" t="e">
        <f t="shared" si="1111"/>
        <v>#N/A</v>
      </c>
      <c r="AM6740" t="e">
        <f t="shared" si="1112"/>
        <v>#N/A</v>
      </c>
      <c r="AN6740" t="e">
        <f t="shared" si="1113"/>
        <v>#N/A</v>
      </c>
      <c r="AO6740" s="261" t="e">
        <f t="shared" si="1114"/>
        <v>#N/A</v>
      </c>
      <c r="AP6740" s="261" t="e">
        <f t="shared" si="1115"/>
        <v>#N/A</v>
      </c>
      <c r="AQ6740" s="261" t="e">
        <f t="shared" si="1116"/>
        <v>#N/A</v>
      </c>
      <c r="BB6740">
        <f t="shared" si="1119"/>
        <v>0</v>
      </c>
      <c r="BC6740">
        <f t="shared" si="1117"/>
        <v>0</v>
      </c>
      <c r="BD6740" s="28">
        <f t="shared" si="1118"/>
        <v>0</v>
      </c>
    </row>
    <row r="6741" spans="37:56" x14ac:dyDescent="0.25">
      <c r="AK6741">
        <v>0</v>
      </c>
      <c r="AL6741" t="e">
        <f t="shared" si="1111"/>
        <v>#N/A</v>
      </c>
      <c r="AM6741" t="e">
        <f t="shared" si="1112"/>
        <v>#N/A</v>
      </c>
      <c r="AN6741" t="e">
        <f t="shared" si="1113"/>
        <v>#N/A</v>
      </c>
      <c r="AO6741" s="261" t="e">
        <f t="shared" si="1114"/>
        <v>#N/A</v>
      </c>
      <c r="AP6741" s="261" t="e">
        <f t="shared" si="1115"/>
        <v>#N/A</v>
      </c>
      <c r="AQ6741" s="261" t="e">
        <f t="shared" si="1116"/>
        <v>#N/A</v>
      </c>
      <c r="BB6741">
        <f t="shared" si="1119"/>
        <v>0</v>
      </c>
      <c r="BC6741">
        <f t="shared" si="1117"/>
        <v>0</v>
      </c>
      <c r="BD6741" s="28">
        <f t="shared" si="1118"/>
        <v>0</v>
      </c>
    </row>
    <row r="6742" spans="37:56" x14ac:dyDescent="0.25">
      <c r="AK6742">
        <v>0</v>
      </c>
      <c r="AL6742" t="e">
        <f t="shared" si="1111"/>
        <v>#N/A</v>
      </c>
      <c r="AM6742" t="e">
        <f t="shared" si="1112"/>
        <v>#N/A</v>
      </c>
      <c r="AN6742" t="e">
        <f t="shared" si="1113"/>
        <v>#N/A</v>
      </c>
      <c r="AO6742" s="261" t="e">
        <f t="shared" si="1114"/>
        <v>#N/A</v>
      </c>
      <c r="AP6742" s="261" t="e">
        <f t="shared" si="1115"/>
        <v>#N/A</v>
      </c>
      <c r="AQ6742" s="261" t="e">
        <f t="shared" si="1116"/>
        <v>#N/A</v>
      </c>
      <c r="BB6742">
        <f t="shared" si="1119"/>
        <v>0</v>
      </c>
      <c r="BC6742">
        <f t="shared" si="1117"/>
        <v>0</v>
      </c>
      <c r="BD6742" s="28">
        <f t="shared" si="1118"/>
        <v>0</v>
      </c>
    </row>
    <row r="6743" spans="37:56" x14ac:dyDescent="0.25">
      <c r="AK6743">
        <v>0</v>
      </c>
      <c r="AL6743" t="e">
        <f t="shared" si="1111"/>
        <v>#N/A</v>
      </c>
      <c r="AM6743" t="e">
        <f t="shared" si="1112"/>
        <v>#N/A</v>
      </c>
      <c r="AN6743" t="e">
        <f t="shared" si="1113"/>
        <v>#N/A</v>
      </c>
      <c r="AO6743" s="261" t="e">
        <f t="shared" si="1114"/>
        <v>#N/A</v>
      </c>
      <c r="AP6743" s="261" t="e">
        <f t="shared" si="1115"/>
        <v>#N/A</v>
      </c>
      <c r="AQ6743" s="261" t="e">
        <f t="shared" si="1116"/>
        <v>#N/A</v>
      </c>
      <c r="BB6743">
        <f t="shared" si="1119"/>
        <v>0</v>
      </c>
      <c r="BC6743">
        <f t="shared" si="1117"/>
        <v>0</v>
      </c>
      <c r="BD6743" s="28">
        <f t="shared" si="1118"/>
        <v>0</v>
      </c>
    </row>
    <row r="6744" spans="37:56" x14ac:dyDescent="0.25">
      <c r="AK6744">
        <v>0</v>
      </c>
      <c r="AL6744" t="e">
        <f t="shared" si="1111"/>
        <v>#N/A</v>
      </c>
      <c r="AM6744" t="e">
        <f t="shared" si="1112"/>
        <v>#N/A</v>
      </c>
      <c r="AN6744" t="e">
        <f t="shared" si="1113"/>
        <v>#N/A</v>
      </c>
      <c r="AO6744" s="261" t="e">
        <f t="shared" si="1114"/>
        <v>#N/A</v>
      </c>
      <c r="AP6744" s="261" t="e">
        <f t="shared" si="1115"/>
        <v>#N/A</v>
      </c>
      <c r="AQ6744" s="261" t="e">
        <f t="shared" si="1116"/>
        <v>#N/A</v>
      </c>
      <c r="BB6744">
        <f t="shared" si="1119"/>
        <v>0</v>
      </c>
      <c r="BC6744">
        <f t="shared" si="1117"/>
        <v>0</v>
      </c>
      <c r="BD6744" s="28">
        <f t="shared" si="1118"/>
        <v>0</v>
      </c>
    </row>
    <row r="6745" spans="37:56" x14ac:dyDescent="0.25">
      <c r="AK6745">
        <v>0</v>
      </c>
      <c r="AL6745" t="e">
        <f t="shared" si="1111"/>
        <v>#N/A</v>
      </c>
      <c r="AM6745" t="e">
        <f t="shared" si="1112"/>
        <v>#N/A</v>
      </c>
      <c r="AN6745" t="e">
        <f t="shared" si="1113"/>
        <v>#N/A</v>
      </c>
      <c r="AO6745" s="261" t="e">
        <f t="shared" si="1114"/>
        <v>#N/A</v>
      </c>
      <c r="AP6745" s="261" t="e">
        <f t="shared" si="1115"/>
        <v>#N/A</v>
      </c>
      <c r="AQ6745" s="261" t="e">
        <f t="shared" si="1116"/>
        <v>#N/A</v>
      </c>
      <c r="BB6745">
        <f t="shared" si="1119"/>
        <v>0</v>
      </c>
      <c r="BC6745">
        <f t="shared" si="1117"/>
        <v>0</v>
      </c>
      <c r="BD6745" s="28">
        <f t="shared" si="1118"/>
        <v>0</v>
      </c>
    </row>
    <row r="6746" spans="37:56" x14ac:dyDescent="0.25">
      <c r="AK6746">
        <v>0</v>
      </c>
      <c r="AL6746" t="e">
        <f t="shared" si="1111"/>
        <v>#N/A</v>
      </c>
      <c r="AM6746" t="e">
        <f t="shared" si="1112"/>
        <v>#N/A</v>
      </c>
      <c r="AN6746" t="e">
        <f t="shared" si="1113"/>
        <v>#N/A</v>
      </c>
      <c r="AO6746" s="261" t="e">
        <f t="shared" si="1114"/>
        <v>#N/A</v>
      </c>
      <c r="AP6746" s="261" t="e">
        <f t="shared" si="1115"/>
        <v>#N/A</v>
      </c>
      <c r="AQ6746" s="261" t="e">
        <f t="shared" si="1116"/>
        <v>#N/A</v>
      </c>
      <c r="BB6746">
        <f t="shared" si="1119"/>
        <v>0</v>
      </c>
      <c r="BC6746">
        <f t="shared" si="1117"/>
        <v>0</v>
      </c>
      <c r="BD6746" s="28">
        <f t="shared" si="1118"/>
        <v>0</v>
      </c>
    </row>
    <row r="6747" spans="37:56" x14ac:dyDescent="0.25">
      <c r="AK6747">
        <v>0</v>
      </c>
      <c r="AL6747" t="e">
        <f t="shared" si="1111"/>
        <v>#N/A</v>
      </c>
      <c r="AM6747" t="e">
        <f t="shared" si="1112"/>
        <v>#N/A</v>
      </c>
      <c r="AN6747" t="e">
        <f t="shared" si="1113"/>
        <v>#N/A</v>
      </c>
      <c r="AO6747" s="261" t="e">
        <f t="shared" si="1114"/>
        <v>#N/A</v>
      </c>
      <c r="AP6747" s="261" t="e">
        <f t="shared" si="1115"/>
        <v>#N/A</v>
      </c>
      <c r="AQ6747" s="261" t="e">
        <f t="shared" si="1116"/>
        <v>#N/A</v>
      </c>
      <c r="BB6747">
        <f t="shared" si="1119"/>
        <v>0</v>
      </c>
      <c r="BC6747">
        <f t="shared" si="1117"/>
        <v>0</v>
      </c>
      <c r="BD6747" s="28">
        <f t="shared" si="1118"/>
        <v>0</v>
      </c>
    </row>
    <row r="6748" spans="37:56" x14ac:dyDescent="0.25">
      <c r="AK6748">
        <v>0</v>
      </c>
      <c r="AL6748" t="e">
        <f t="shared" si="1111"/>
        <v>#N/A</v>
      </c>
      <c r="AM6748" t="e">
        <f t="shared" si="1112"/>
        <v>#N/A</v>
      </c>
      <c r="AN6748" t="e">
        <f t="shared" si="1113"/>
        <v>#N/A</v>
      </c>
      <c r="AO6748" s="261" t="e">
        <f t="shared" si="1114"/>
        <v>#N/A</v>
      </c>
      <c r="AP6748" s="261" t="e">
        <f t="shared" si="1115"/>
        <v>#N/A</v>
      </c>
      <c r="AQ6748" s="261" t="e">
        <f t="shared" si="1116"/>
        <v>#N/A</v>
      </c>
      <c r="BB6748">
        <f t="shared" si="1119"/>
        <v>0</v>
      </c>
      <c r="BC6748">
        <f t="shared" si="1117"/>
        <v>0</v>
      </c>
      <c r="BD6748" s="28">
        <f t="shared" si="1118"/>
        <v>0</v>
      </c>
    </row>
    <row r="6749" spans="37:56" x14ac:dyDescent="0.25">
      <c r="AK6749">
        <v>0</v>
      </c>
      <c r="AL6749" t="e">
        <f t="shared" si="1111"/>
        <v>#N/A</v>
      </c>
      <c r="AM6749" t="e">
        <f t="shared" si="1112"/>
        <v>#N/A</v>
      </c>
      <c r="AN6749" t="e">
        <f t="shared" si="1113"/>
        <v>#N/A</v>
      </c>
      <c r="AO6749" s="261" t="e">
        <f t="shared" si="1114"/>
        <v>#N/A</v>
      </c>
      <c r="AP6749" s="261" t="e">
        <f t="shared" si="1115"/>
        <v>#N/A</v>
      </c>
      <c r="AQ6749" s="261" t="e">
        <f t="shared" si="1116"/>
        <v>#N/A</v>
      </c>
      <c r="BB6749">
        <f t="shared" si="1119"/>
        <v>0</v>
      </c>
      <c r="BC6749">
        <f t="shared" si="1117"/>
        <v>0</v>
      </c>
      <c r="BD6749" s="28">
        <f t="shared" si="1118"/>
        <v>0</v>
      </c>
    </row>
    <row r="6750" spans="37:56" x14ac:dyDescent="0.25">
      <c r="AK6750">
        <v>0</v>
      </c>
      <c r="AL6750" t="e">
        <f t="shared" si="1111"/>
        <v>#N/A</v>
      </c>
      <c r="AM6750" t="e">
        <f t="shared" si="1112"/>
        <v>#N/A</v>
      </c>
      <c r="AN6750" t="e">
        <f t="shared" si="1113"/>
        <v>#N/A</v>
      </c>
      <c r="AO6750" s="261" t="e">
        <f t="shared" si="1114"/>
        <v>#N/A</v>
      </c>
      <c r="AP6750" s="261" t="e">
        <f t="shared" si="1115"/>
        <v>#N/A</v>
      </c>
      <c r="AQ6750" s="261" t="e">
        <f t="shared" si="1116"/>
        <v>#N/A</v>
      </c>
      <c r="BB6750">
        <f t="shared" si="1119"/>
        <v>0</v>
      </c>
      <c r="BC6750">
        <f t="shared" si="1117"/>
        <v>0</v>
      </c>
      <c r="BD6750" s="28">
        <f t="shared" si="1118"/>
        <v>0</v>
      </c>
    </row>
    <row r="6751" spans="37:56" x14ac:dyDescent="0.25">
      <c r="AK6751">
        <v>0</v>
      </c>
      <c r="AL6751" t="e">
        <f t="shared" si="1111"/>
        <v>#N/A</v>
      </c>
      <c r="AM6751" t="e">
        <f t="shared" si="1112"/>
        <v>#N/A</v>
      </c>
      <c r="AN6751" t="e">
        <f t="shared" si="1113"/>
        <v>#N/A</v>
      </c>
      <c r="AO6751" s="261" t="e">
        <f t="shared" si="1114"/>
        <v>#N/A</v>
      </c>
      <c r="AP6751" s="261" t="e">
        <f t="shared" si="1115"/>
        <v>#N/A</v>
      </c>
      <c r="AQ6751" s="261" t="e">
        <f t="shared" si="1116"/>
        <v>#N/A</v>
      </c>
      <c r="BB6751">
        <f t="shared" si="1119"/>
        <v>0</v>
      </c>
      <c r="BC6751">
        <f t="shared" si="1117"/>
        <v>0</v>
      </c>
      <c r="BD6751" s="28">
        <f t="shared" si="1118"/>
        <v>0</v>
      </c>
    </row>
    <row r="6752" spans="37:56" x14ac:dyDescent="0.25">
      <c r="AK6752">
        <v>0</v>
      </c>
      <c r="AL6752" t="e">
        <f t="shared" si="1111"/>
        <v>#N/A</v>
      </c>
      <c r="AM6752" t="e">
        <f t="shared" si="1112"/>
        <v>#N/A</v>
      </c>
      <c r="AN6752" t="e">
        <f t="shared" si="1113"/>
        <v>#N/A</v>
      </c>
      <c r="AO6752" s="261" t="e">
        <f t="shared" si="1114"/>
        <v>#N/A</v>
      </c>
      <c r="AP6752" s="261" t="e">
        <f t="shared" si="1115"/>
        <v>#N/A</v>
      </c>
      <c r="AQ6752" s="261" t="e">
        <f t="shared" si="1116"/>
        <v>#N/A</v>
      </c>
      <c r="BB6752">
        <f t="shared" si="1119"/>
        <v>0</v>
      </c>
      <c r="BC6752">
        <f t="shared" si="1117"/>
        <v>0</v>
      </c>
      <c r="BD6752" s="28">
        <f t="shared" si="1118"/>
        <v>0</v>
      </c>
    </row>
    <row r="6753" spans="37:56" x14ac:dyDescent="0.25">
      <c r="AK6753">
        <v>0</v>
      </c>
      <c r="AL6753" t="e">
        <f t="shared" si="1111"/>
        <v>#N/A</v>
      </c>
      <c r="AM6753" t="e">
        <f t="shared" si="1112"/>
        <v>#N/A</v>
      </c>
      <c r="AN6753" t="e">
        <f t="shared" si="1113"/>
        <v>#N/A</v>
      </c>
      <c r="AO6753" s="261" t="e">
        <f t="shared" si="1114"/>
        <v>#N/A</v>
      </c>
      <c r="AP6753" s="261" t="e">
        <f t="shared" si="1115"/>
        <v>#N/A</v>
      </c>
      <c r="AQ6753" s="261" t="e">
        <f t="shared" si="1116"/>
        <v>#N/A</v>
      </c>
      <c r="BB6753">
        <f t="shared" si="1119"/>
        <v>0</v>
      </c>
      <c r="BC6753">
        <f t="shared" si="1117"/>
        <v>0</v>
      </c>
      <c r="BD6753" s="28">
        <f t="shared" si="1118"/>
        <v>0</v>
      </c>
    </row>
    <row r="6754" spans="37:56" x14ac:dyDescent="0.25">
      <c r="AK6754">
        <v>0</v>
      </c>
      <c r="AL6754" t="e">
        <f t="shared" si="1111"/>
        <v>#N/A</v>
      </c>
      <c r="AM6754" t="e">
        <f t="shared" si="1112"/>
        <v>#N/A</v>
      </c>
      <c r="AN6754" t="e">
        <f t="shared" si="1113"/>
        <v>#N/A</v>
      </c>
      <c r="AO6754" s="261" t="e">
        <f t="shared" si="1114"/>
        <v>#N/A</v>
      </c>
      <c r="AP6754" s="261" t="e">
        <f t="shared" si="1115"/>
        <v>#N/A</v>
      </c>
      <c r="AQ6754" s="261" t="e">
        <f t="shared" si="1116"/>
        <v>#N/A</v>
      </c>
      <c r="BB6754">
        <f t="shared" si="1119"/>
        <v>0</v>
      </c>
      <c r="BC6754">
        <f t="shared" si="1117"/>
        <v>0</v>
      </c>
      <c r="BD6754" s="28">
        <f t="shared" si="1118"/>
        <v>0</v>
      </c>
    </row>
    <row r="6755" spans="37:56" x14ac:dyDescent="0.25">
      <c r="AK6755">
        <v>0</v>
      </c>
      <c r="AL6755" t="e">
        <f t="shared" si="1111"/>
        <v>#N/A</v>
      </c>
      <c r="AM6755" t="e">
        <f t="shared" si="1112"/>
        <v>#N/A</v>
      </c>
      <c r="AN6755" t="e">
        <f t="shared" si="1113"/>
        <v>#N/A</v>
      </c>
      <c r="AO6755" s="261" t="e">
        <f t="shared" si="1114"/>
        <v>#N/A</v>
      </c>
      <c r="AP6755" s="261" t="e">
        <f t="shared" si="1115"/>
        <v>#N/A</v>
      </c>
      <c r="AQ6755" s="261" t="e">
        <f t="shared" si="1116"/>
        <v>#N/A</v>
      </c>
      <c r="BB6755">
        <f t="shared" si="1119"/>
        <v>0</v>
      </c>
      <c r="BC6755">
        <f t="shared" si="1117"/>
        <v>0</v>
      </c>
      <c r="BD6755" s="28">
        <f t="shared" si="1118"/>
        <v>0</v>
      </c>
    </row>
    <row r="6756" spans="37:56" x14ac:dyDescent="0.25">
      <c r="AK6756">
        <v>0</v>
      </c>
      <c r="AL6756" t="e">
        <f t="shared" si="1111"/>
        <v>#N/A</v>
      </c>
      <c r="AM6756" t="e">
        <f t="shared" si="1112"/>
        <v>#N/A</v>
      </c>
      <c r="AN6756" t="e">
        <f t="shared" si="1113"/>
        <v>#N/A</v>
      </c>
      <c r="AO6756" s="261" t="e">
        <f t="shared" si="1114"/>
        <v>#N/A</v>
      </c>
      <c r="AP6756" s="261" t="e">
        <f t="shared" si="1115"/>
        <v>#N/A</v>
      </c>
      <c r="AQ6756" s="261" t="e">
        <f t="shared" si="1116"/>
        <v>#N/A</v>
      </c>
      <c r="BB6756">
        <f t="shared" si="1119"/>
        <v>0</v>
      </c>
      <c r="BC6756">
        <f t="shared" si="1117"/>
        <v>0</v>
      </c>
      <c r="BD6756" s="28">
        <f t="shared" si="1118"/>
        <v>0</v>
      </c>
    </row>
    <row r="6757" spans="37:56" x14ac:dyDescent="0.25">
      <c r="AK6757">
        <v>0</v>
      </c>
      <c r="AL6757" t="e">
        <f t="shared" si="1111"/>
        <v>#N/A</v>
      </c>
      <c r="AM6757" t="e">
        <f t="shared" si="1112"/>
        <v>#N/A</v>
      </c>
      <c r="AN6757" t="e">
        <f t="shared" si="1113"/>
        <v>#N/A</v>
      </c>
      <c r="AO6757" s="261" t="e">
        <f t="shared" si="1114"/>
        <v>#N/A</v>
      </c>
      <c r="AP6757" s="261" t="e">
        <f t="shared" si="1115"/>
        <v>#N/A</v>
      </c>
      <c r="AQ6757" s="261" t="e">
        <f t="shared" si="1116"/>
        <v>#N/A</v>
      </c>
      <c r="BB6757">
        <f t="shared" si="1119"/>
        <v>0</v>
      </c>
      <c r="BC6757">
        <f t="shared" si="1117"/>
        <v>0</v>
      </c>
      <c r="BD6757" s="28">
        <f t="shared" si="1118"/>
        <v>0</v>
      </c>
    </row>
    <row r="6758" spans="37:56" x14ac:dyDescent="0.25">
      <c r="AK6758">
        <v>0</v>
      </c>
      <c r="AL6758" t="e">
        <f t="shared" si="1111"/>
        <v>#N/A</v>
      </c>
      <c r="AM6758" t="e">
        <f t="shared" si="1112"/>
        <v>#N/A</v>
      </c>
      <c r="AN6758" t="e">
        <f t="shared" si="1113"/>
        <v>#N/A</v>
      </c>
      <c r="AO6758" s="261" t="e">
        <f t="shared" si="1114"/>
        <v>#N/A</v>
      </c>
      <c r="AP6758" s="261" t="e">
        <f t="shared" si="1115"/>
        <v>#N/A</v>
      </c>
      <c r="AQ6758" s="261" t="e">
        <f t="shared" si="1116"/>
        <v>#N/A</v>
      </c>
      <c r="BB6758">
        <f t="shared" si="1119"/>
        <v>0</v>
      </c>
      <c r="BC6758">
        <f t="shared" si="1117"/>
        <v>0</v>
      </c>
      <c r="BD6758" s="28">
        <f t="shared" si="1118"/>
        <v>0</v>
      </c>
    </row>
    <row r="6759" spans="37:56" x14ac:dyDescent="0.25">
      <c r="AK6759">
        <v>0</v>
      </c>
      <c r="AL6759" t="e">
        <f t="shared" si="1111"/>
        <v>#N/A</v>
      </c>
      <c r="AM6759" t="e">
        <f t="shared" si="1112"/>
        <v>#N/A</v>
      </c>
      <c r="AN6759" t="e">
        <f t="shared" si="1113"/>
        <v>#N/A</v>
      </c>
      <c r="AO6759" s="261" t="e">
        <f t="shared" si="1114"/>
        <v>#N/A</v>
      </c>
      <c r="AP6759" s="261" t="e">
        <f t="shared" si="1115"/>
        <v>#N/A</v>
      </c>
      <c r="AQ6759" s="261" t="e">
        <f t="shared" si="1116"/>
        <v>#N/A</v>
      </c>
      <c r="BB6759">
        <f t="shared" si="1119"/>
        <v>0</v>
      </c>
      <c r="BC6759">
        <f t="shared" si="1117"/>
        <v>0</v>
      </c>
      <c r="BD6759" s="28">
        <f t="shared" si="1118"/>
        <v>0</v>
      </c>
    </row>
    <row r="6760" spans="37:56" x14ac:dyDescent="0.25">
      <c r="AK6760">
        <v>0</v>
      </c>
      <c r="AL6760" t="e">
        <f t="shared" si="1111"/>
        <v>#N/A</v>
      </c>
      <c r="AM6760" t="e">
        <f t="shared" si="1112"/>
        <v>#N/A</v>
      </c>
      <c r="AN6760" t="e">
        <f t="shared" si="1113"/>
        <v>#N/A</v>
      </c>
      <c r="AO6760" s="261" t="e">
        <f t="shared" si="1114"/>
        <v>#N/A</v>
      </c>
      <c r="AP6760" s="261" t="e">
        <f t="shared" si="1115"/>
        <v>#N/A</v>
      </c>
      <c r="AQ6760" s="261" t="e">
        <f t="shared" si="1116"/>
        <v>#N/A</v>
      </c>
      <c r="BB6760">
        <f t="shared" si="1119"/>
        <v>0</v>
      </c>
      <c r="BC6760">
        <f t="shared" si="1117"/>
        <v>0</v>
      </c>
      <c r="BD6760" s="28">
        <f t="shared" si="1118"/>
        <v>0</v>
      </c>
    </row>
    <row r="6761" spans="37:56" x14ac:dyDescent="0.25">
      <c r="AK6761">
        <v>0</v>
      </c>
      <c r="AL6761" t="e">
        <f t="shared" si="1111"/>
        <v>#N/A</v>
      </c>
      <c r="AM6761" t="e">
        <f t="shared" si="1112"/>
        <v>#N/A</v>
      </c>
      <c r="AN6761" t="e">
        <f t="shared" si="1113"/>
        <v>#N/A</v>
      </c>
      <c r="AO6761" s="261" t="e">
        <f t="shared" si="1114"/>
        <v>#N/A</v>
      </c>
      <c r="AP6761" s="261" t="e">
        <f t="shared" si="1115"/>
        <v>#N/A</v>
      </c>
      <c r="AQ6761" s="261" t="e">
        <f t="shared" si="1116"/>
        <v>#N/A</v>
      </c>
      <c r="BB6761">
        <f t="shared" si="1119"/>
        <v>0</v>
      </c>
      <c r="BC6761">
        <f t="shared" si="1117"/>
        <v>0</v>
      </c>
      <c r="BD6761" s="28">
        <f t="shared" si="1118"/>
        <v>0</v>
      </c>
    </row>
    <row r="6762" spans="37:56" x14ac:dyDescent="0.25">
      <c r="AK6762">
        <v>0</v>
      </c>
      <c r="AL6762" t="e">
        <f t="shared" si="1111"/>
        <v>#N/A</v>
      </c>
      <c r="AM6762" t="e">
        <f t="shared" si="1112"/>
        <v>#N/A</v>
      </c>
      <c r="AN6762" t="e">
        <f t="shared" si="1113"/>
        <v>#N/A</v>
      </c>
      <c r="AO6762" s="261" t="e">
        <f t="shared" si="1114"/>
        <v>#N/A</v>
      </c>
      <c r="AP6762" s="261" t="e">
        <f t="shared" si="1115"/>
        <v>#N/A</v>
      </c>
      <c r="AQ6762" s="261" t="e">
        <f t="shared" si="1116"/>
        <v>#N/A</v>
      </c>
      <c r="BB6762">
        <f t="shared" si="1119"/>
        <v>0</v>
      </c>
      <c r="BC6762">
        <f t="shared" si="1117"/>
        <v>0</v>
      </c>
      <c r="BD6762" s="28">
        <f t="shared" si="1118"/>
        <v>0</v>
      </c>
    </row>
    <row r="6763" spans="37:56" x14ac:dyDescent="0.25">
      <c r="AK6763">
        <v>0</v>
      </c>
      <c r="AL6763" t="e">
        <f t="shared" si="1111"/>
        <v>#N/A</v>
      </c>
      <c r="AM6763" t="e">
        <f t="shared" si="1112"/>
        <v>#N/A</v>
      </c>
      <c r="AN6763" t="e">
        <f t="shared" si="1113"/>
        <v>#N/A</v>
      </c>
      <c r="AO6763" s="261" t="e">
        <f t="shared" si="1114"/>
        <v>#N/A</v>
      </c>
      <c r="AP6763" s="261" t="e">
        <f t="shared" si="1115"/>
        <v>#N/A</v>
      </c>
      <c r="AQ6763" s="261" t="e">
        <f t="shared" si="1116"/>
        <v>#N/A</v>
      </c>
      <c r="BB6763">
        <f t="shared" si="1119"/>
        <v>0</v>
      </c>
      <c r="BC6763">
        <f t="shared" si="1117"/>
        <v>0</v>
      </c>
      <c r="BD6763" s="28">
        <f t="shared" si="1118"/>
        <v>0</v>
      </c>
    </row>
    <row r="6764" spans="37:56" x14ac:dyDescent="0.25">
      <c r="AK6764">
        <v>0</v>
      </c>
      <c r="AL6764" t="e">
        <f t="shared" si="1111"/>
        <v>#N/A</v>
      </c>
      <c r="AM6764" t="e">
        <f t="shared" si="1112"/>
        <v>#N/A</v>
      </c>
      <c r="AN6764" t="e">
        <f t="shared" si="1113"/>
        <v>#N/A</v>
      </c>
      <c r="AO6764" s="261" t="e">
        <f t="shared" si="1114"/>
        <v>#N/A</v>
      </c>
      <c r="AP6764" s="261" t="e">
        <f t="shared" si="1115"/>
        <v>#N/A</v>
      </c>
      <c r="AQ6764" s="261" t="e">
        <f t="shared" si="1116"/>
        <v>#N/A</v>
      </c>
      <c r="BB6764">
        <f t="shared" si="1119"/>
        <v>0</v>
      </c>
      <c r="BC6764">
        <f t="shared" si="1117"/>
        <v>0</v>
      </c>
      <c r="BD6764" s="28">
        <f t="shared" si="1118"/>
        <v>0</v>
      </c>
    </row>
    <row r="6765" spans="37:56" x14ac:dyDescent="0.25">
      <c r="AK6765">
        <v>0</v>
      </c>
      <c r="AL6765" t="e">
        <f t="shared" si="1111"/>
        <v>#N/A</v>
      </c>
      <c r="AM6765" t="e">
        <f t="shared" si="1112"/>
        <v>#N/A</v>
      </c>
      <c r="AN6765" t="e">
        <f t="shared" si="1113"/>
        <v>#N/A</v>
      </c>
      <c r="AO6765" s="261" t="e">
        <f t="shared" si="1114"/>
        <v>#N/A</v>
      </c>
      <c r="AP6765" s="261" t="e">
        <f t="shared" si="1115"/>
        <v>#N/A</v>
      </c>
      <c r="AQ6765" s="261" t="e">
        <f t="shared" si="1116"/>
        <v>#N/A</v>
      </c>
      <c r="BB6765">
        <f t="shared" si="1119"/>
        <v>0</v>
      </c>
      <c r="BC6765">
        <f t="shared" si="1117"/>
        <v>0</v>
      </c>
      <c r="BD6765" s="28">
        <f t="shared" si="1118"/>
        <v>0</v>
      </c>
    </row>
    <row r="6766" spans="37:56" x14ac:dyDescent="0.25">
      <c r="AK6766">
        <v>0</v>
      </c>
      <c r="AL6766" t="e">
        <f t="shared" si="1111"/>
        <v>#N/A</v>
      </c>
      <c r="AM6766" t="e">
        <f t="shared" si="1112"/>
        <v>#N/A</v>
      </c>
      <c r="AN6766" t="e">
        <f t="shared" si="1113"/>
        <v>#N/A</v>
      </c>
      <c r="AO6766" s="261" t="e">
        <f t="shared" si="1114"/>
        <v>#N/A</v>
      </c>
      <c r="AP6766" s="261" t="e">
        <f t="shared" si="1115"/>
        <v>#N/A</v>
      </c>
      <c r="AQ6766" s="261" t="e">
        <f t="shared" si="1116"/>
        <v>#N/A</v>
      </c>
      <c r="BB6766">
        <f t="shared" si="1119"/>
        <v>0</v>
      </c>
      <c r="BC6766">
        <f t="shared" si="1117"/>
        <v>0</v>
      </c>
      <c r="BD6766" s="28">
        <f t="shared" si="1118"/>
        <v>0</v>
      </c>
    </row>
    <row r="6767" spans="37:56" x14ac:dyDescent="0.25">
      <c r="AK6767">
        <v>0</v>
      </c>
      <c r="AL6767" t="e">
        <f t="shared" si="1111"/>
        <v>#N/A</v>
      </c>
      <c r="AM6767" t="e">
        <f t="shared" si="1112"/>
        <v>#N/A</v>
      </c>
      <c r="AN6767" t="e">
        <f t="shared" si="1113"/>
        <v>#N/A</v>
      </c>
      <c r="AO6767" s="261" t="e">
        <f t="shared" si="1114"/>
        <v>#N/A</v>
      </c>
      <c r="AP6767" s="261" t="e">
        <f t="shared" si="1115"/>
        <v>#N/A</v>
      </c>
      <c r="AQ6767" s="261" t="e">
        <f t="shared" si="1116"/>
        <v>#N/A</v>
      </c>
      <c r="BB6767">
        <f t="shared" si="1119"/>
        <v>0</v>
      </c>
      <c r="BC6767">
        <f t="shared" si="1117"/>
        <v>0</v>
      </c>
      <c r="BD6767" s="28">
        <f t="shared" si="1118"/>
        <v>0</v>
      </c>
    </row>
    <row r="6768" spans="37:56" x14ac:dyDescent="0.25">
      <c r="AK6768">
        <v>0</v>
      </c>
      <c r="AL6768" t="e">
        <f t="shared" si="1111"/>
        <v>#N/A</v>
      </c>
      <c r="AM6768" t="e">
        <f t="shared" si="1112"/>
        <v>#N/A</v>
      </c>
      <c r="AN6768" t="e">
        <f t="shared" si="1113"/>
        <v>#N/A</v>
      </c>
      <c r="AO6768" s="261" t="e">
        <f t="shared" si="1114"/>
        <v>#N/A</v>
      </c>
      <c r="AP6768" s="261" t="e">
        <f t="shared" si="1115"/>
        <v>#N/A</v>
      </c>
      <c r="AQ6768" s="261" t="e">
        <f t="shared" si="1116"/>
        <v>#N/A</v>
      </c>
      <c r="BB6768">
        <f t="shared" si="1119"/>
        <v>0</v>
      </c>
      <c r="BC6768">
        <f t="shared" si="1117"/>
        <v>0</v>
      </c>
      <c r="BD6768" s="28">
        <f t="shared" si="1118"/>
        <v>0</v>
      </c>
    </row>
    <row r="6769" spans="37:56" x14ac:dyDescent="0.25">
      <c r="AK6769">
        <v>0</v>
      </c>
      <c r="AL6769" t="e">
        <f t="shared" si="1111"/>
        <v>#N/A</v>
      </c>
      <c r="AM6769" t="e">
        <f t="shared" si="1112"/>
        <v>#N/A</v>
      </c>
      <c r="AN6769" t="e">
        <f t="shared" si="1113"/>
        <v>#N/A</v>
      </c>
      <c r="AO6769" s="261" t="e">
        <f t="shared" si="1114"/>
        <v>#N/A</v>
      </c>
      <c r="AP6769" s="261" t="e">
        <f t="shared" si="1115"/>
        <v>#N/A</v>
      </c>
      <c r="AQ6769" s="261" t="e">
        <f t="shared" si="1116"/>
        <v>#N/A</v>
      </c>
      <c r="BB6769">
        <f t="shared" si="1119"/>
        <v>0</v>
      </c>
      <c r="BC6769">
        <f t="shared" si="1117"/>
        <v>0</v>
      </c>
      <c r="BD6769" s="28">
        <f t="shared" si="1118"/>
        <v>0</v>
      </c>
    </row>
    <row r="6770" spans="37:56" x14ac:dyDescent="0.25">
      <c r="AK6770">
        <v>0</v>
      </c>
      <c r="AL6770" t="e">
        <f t="shared" si="1111"/>
        <v>#N/A</v>
      </c>
      <c r="AM6770" t="e">
        <f t="shared" si="1112"/>
        <v>#N/A</v>
      </c>
      <c r="AN6770" t="e">
        <f t="shared" si="1113"/>
        <v>#N/A</v>
      </c>
      <c r="AO6770" s="261" t="e">
        <f t="shared" si="1114"/>
        <v>#N/A</v>
      </c>
      <c r="AP6770" s="261" t="e">
        <f t="shared" si="1115"/>
        <v>#N/A</v>
      </c>
      <c r="AQ6770" s="261" t="e">
        <f t="shared" si="1116"/>
        <v>#N/A</v>
      </c>
      <c r="BB6770">
        <f t="shared" si="1119"/>
        <v>0</v>
      </c>
      <c r="BC6770">
        <f t="shared" si="1117"/>
        <v>0</v>
      </c>
      <c r="BD6770" s="28">
        <f t="shared" si="1118"/>
        <v>0</v>
      </c>
    </row>
    <row r="6771" spans="37:56" x14ac:dyDescent="0.25">
      <c r="AK6771">
        <v>0</v>
      </c>
      <c r="AL6771" t="e">
        <f t="shared" si="1111"/>
        <v>#N/A</v>
      </c>
      <c r="AM6771" t="e">
        <f t="shared" si="1112"/>
        <v>#N/A</v>
      </c>
      <c r="AN6771" t="e">
        <f t="shared" si="1113"/>
        <v>#N/A</v>
      </c>
      <c r="AO6771" s="261" t="e">
        <f t="shared" si="1114"/>
        <v>#N/A</v>
      </c>
      <c r="AP6771" s="261" t="e">
        <f t="shared" si="1115"/>
        <v>#N/A</v>
      </c>
      <c r="AQ6771" s="261" t="e">
        <f t="shared" si="1116"/>
        <v>#N/A</v>
      </c>
      <c r="BB6771">
        <f t="shared" si="1119"/>
        <v>0</v>
      </c>
      <c r="BC6771">
        <f t="shared" si="1117"/>
        <v>0</v>
      </c>
      <c r="BD6771" s="28">
        <f t="shared" si="1118"/>
        <v>0</v>
      </c>
    </row>
    <row r="6772" spans="37:56" x14ac:dyDescent="0.25">
      <c r="AK6772">
        <v>0</v>
      </c>
      <c r="AL6772" t="e">
        <f t="shared" si="1111"/>
        <v>#N/A</v>
      </c>
      <c r="AM6772" t="e">
        <f t="shared" si="1112"/>
        <v>#N/A</v>
      </c>
      <c r="AN6772" t="e">
        <f t="shared" si="1113"/>
        <v>#N/A</v>
      </c>
      <c r="AO6772" s="261" t="e">
        <f t="shared" si="1114"/>
        <v>#N/A</v>
      </c>
      <c r="AP6772" s="261" t="e">
        <f t="shared" si="1115"/>
        <v>#N/A</v>
      </c>
      <c r="AQ6772" s="261" t="e">
        <f t="shared" si="1116"/>
        <v>#N/A</v>
      </c>
      <c r="BB6772">
        <f t="shared" si="1119"/>
        <v>0</v>
      </c>
      <c r="BC6772">
        <f t="shared" si="1117"/>
        <v>0</v>
      </c>
      <c r="BD6772" s="28">
        <f t="shared" si="1118"/>
        <v>0</v>
      </c>
    </row>
    <row r="6773" spans="37:56" x14ac:dyDescent="0.25">
      <c r="AK6773">
        <v>0</v>
      </c>
      <c r="AL6773" t="e">
        <f t="shared" si="1111"/>
        <v>#N/A</v>
      </c>
      <c r="AM6773" t="e">
        <f t="shared" si="1112"/>
        <v>#N/A</v>
      </c>
      <c r="AN6773" t="e">
        <f t="shared" si="1113"/>
        <v>#N/A</v>
      </c>
      <c r="AO6773" s="261" t="e">
        <f t="shared" si="1114"/>
        <v>#N/A</v>
      </c>
      <c r="AP6773" s="261" t="e">
        <f t="shared" si="1115"/>
        <v>#N/A</v>
      </c>
      <c r="AQ6773" s="261" t="e">
        <f t="shared" si="1116"/>
        <v>#N/A</v>
      </c>
      <c r="BB6773">
        <f t="shared" si="1119"/>
        <v>0</v>
      </c>
      <c r="BC6773">
        <f t="shared" si="1117"/>
        <v>0</v>
      </c>
      <c r="BD6773" s="28">
        <f t="shared" si="1118"/>
        <v>0</v>
      </c>
    </row>
    <row r="6774" spans="37:56" x14ac:dyDescent="0.25">
      <c r="AK6774">
        <v>0</v>
      </c>
      <c r="AL6774" t="e">
        <f t="shared" si="1111"/>
        <v>#N/A</v>
      </c>
      <c r="AM6774" t="e">
        <f t="shared" si="1112"/>
        <v>#N/A</v>
      </c>
      <c r="AN6774" t="e">
        <f t="shared" si="1113"/>
        <v>#N/A</v>
      </c>
      <c r="AO6774" s="261" t="e">
        <f t="shared" si="1114"/>
        <v>#N/A</v>
      </c>
      <c r="AP6774" s="261" t="e">
        <f t="shared" si="1115"/>
        <v>#N/A</v>
      </c>
      <c r="AQ6774" s="261" t="e">
        <f t="shared" si="1116"/>
        <v>#N/A</v>
      </c>
      <c r="BB6774">
        <f t="shared" si="1119"/>
        <v>0</v>
      </c>
      <c r="BC6774">
        <f t="shared" si="1117"/>
        <v>0</v>
      </c>
      <c r="BD6774" s="28">
        <f t="shared" si="1118"/>
        <v>0</v>
      </c>
    </row>
    <row r="6775" spans="37:56" x14ac:dyDescent="0.25">
      <c r="AK6775">
        <v>0</v>
      </c>
      <c r="AL6775" t="e">
        <f t="shared" si="1111"/>
        <v>#N/A</v>
      </c>
      <c r="AM6775" t="e">
        <f t="shared" si="1112"/>
        <v>#N/A</v>
      </c>
      <c r="AN6775" t="e">
        <f t="shared" si="1113"/>
        <v>#N/A</v>
      </c>
      <c r="AO6775" s="261" t="e">
        <f t="shared" si="1114"/>
        <v>#N/A</v>
      </c>
      <c r="AP6775" s="261" t="e">
        <f t="shared" si="1115"/>
        <v>#N/A</v>
      </c>
      <c r="AQ6775" s="261" t="e">
        <f t="shared" si="1116"/>
        <v>#N/A</v>
      </c>
      <c r="BB6775">
        <f t="shared" si="1119"/>
        <v>0</v>
      </c>
      <c r="BC6775">
        <f t="shared" si="1117"/>
        <v>0</v>
      </c>
      <c r="BD6775" s="28">
        <f t="shared" si="1118"/>
        <v>0</v>
      </c>
    </row>
    <row r="6776" spans="37:56" x14ac:dyDescent="0.25">
      <c r="AK6776">
        <v>0</v>
      </c>
      <c r="AL6776" t="e">
        <f t="shared" si="1111"/>
        <v>#N/A</v>
      </c>
      <c r="AM6776" t="e">
        <f t="shared" si="1112"/>
        <v>#N/A</v>
      </c>
      <c r="AN6776" t="e">
        <f t="shared" si="1113"/>
        <v>#N/A</v>
      </c>
      <c r="AO6776" s="261" t="e">
        <f t="shared" si="1114"/>
        <v>#N/A</v>
      </c>
      <c r="AP6776" s="261" t="e">
        <f t="shared" si="1115"/>
        <v>#N/A</v>
      </c>
      <c r="AQ6776" s="261" t="e">
        <f t="shared" si="1116"/>
        <v>#N/A</v>
      </c>
      <c r="BB6776">
        <f t="shared" si="1119"/>
        <v>0</v>
      </c>
      <c r="BC6776">
        <f t="shared" si="1117"/>
        <v>0</v>
      </c>
      <c r="BD6776" s="28">
        <f t="shared" si="1118"/>
        <v>0</v>
      </c>
    </row>
    <row r="6777" spans="37:56" x14ac:dyDescent="0.25">
      <c r="AK6777">
        <v>0</v>
      </c>
      <c r="AL6777" t="e">
        <f t="shared" si="1111"/>
        <v>#N/A</v>
      </c>
      <c r="AM6777" t="e">
        <f t="shared" si="1112"/>
        <v>#N/A</v>
      </c>
      <c r="AN6777" t="e">
        <f t="shared" si="1113"/>
        <v>#N/A</v>
      </c>
      <c r="AO6777" s="261" t="e">
        <f t="shared" si="1114"/>
        <v>#N/A</v>
      </c>
      <c r="AP6777" s="261" t="e">
        <f t="shared" si="1115"/>
        <v>#N/A</v>
      </c>
      <c r="AQ6777" s="261" t="e">
        <f t="shared" si="1116"/>
        <v>#N/A</v>
      </c>
      <c r="BB6777">
        <f t="shared" si="1119"/>
        <v>0</v>
      </c>
      <c r="BC6777">
        <f t="shared" si="1117"/>
        <v>0</v>
      </c>
      <c r="BD6777" s="28">
        <f t="shared" si="1118"/>
        <v>0</v>
      </c>
    </row>
    <row r="6778" spans="37:56" x14ac:dyDescent="0.25">
      <c r="AK6778">
        <v>0</v>
      </c>
      <c r="AL6778" t="e">
        <f t="shared" si="1111"/>
        <v>#N/A</v>
      </c>
      <c r="AM6778" t="e">
        <f t="shared" si="1112"/>
        <v>#N/A</v>
      </c>
      <c r="AN6778" t="e">
        <f t="shared" si="1113"/>
        <v>#N/A</v>
      </c>
      <c r="AO6778" s="261" t="e">
        <f t="shared" si="1114"/>
        <v>#N/A</v>
      </c>
      <c r="AP6778" s="261" t="e">
        <f t="shared" si="1115"/>
        <v>#N/A</v>
      </c>
      <c r="AQ6778" s="261" t="e">
        <f t="shared" si="1116"/>
        <v>#N/A</v>
      </c>
      <c r="BB6778">
        <f t="shared" si="1119"/>
        <v>0</v>
      </c>
      <c r="BC6778">
        <f t="shared" si="1117"/>
        <v>0</v>
      </c>
      <c r="BD6778" s="28">
        <f t="shared" si="1118"/>
        <v>0</v>
      </c>
    </row>
    <row r="6779" spans="37:56" x14ac:dyDescent="0.25">
      <c r="AK6779">
        <v>0</v>
      </c>
      <c r="AL6779" t="e">
        <f t="shared" si="1111"/>
        <v>#N/A</v>
      </c>
      <c r="AM6779" t="e">
        <f t="shared" si="1112"/>
        <v>#N/A</v>
      </c>
      <c r="AN6779" t="e">
        <f t="shared" si="1113"/>
        <v>#N/A</v>
      </c>
      <c r="AO6779" s="261" t="e">
        <f t="shared" si="1114"/>
        <v>#N/A</v>
      </c>
      <c r="AP6779" s="261" t="e">
        <f t="shared" si="1115"/>
        <v>#N/A</v>
      </c>
      <c r="AQ6779" s="261" t="e">
        <f t="shared" si="1116"/>
        <v>#N/A</v>
      </c>
      <c r="BB6779">
        <f t="shared" si="1119"/>
        <v>0</v>
      </c>
      <c r="BC6779">
        <f t="shared" si="1117"/>
        <v>0</v>
      </c>
      <c r="BD6779" s="28">
        <f t="shared" si="1118"/>
        <v>0</v>
      </c>
    </row>
    <row r="6780" spans="37:56" x14ac:dyDescent="0.25">
      <c r="AK6780">
        <v>0</v>
      </c>
      <c r="AL6780" t="e">
        <f t="shared" si="1111"/>
        <v>#N/A</v>
      </c>
      <c r="AM6780" t="e">
        <f t="shared" si="1112"/>
        <v>#N/A</v>
      </c>
      <c r="AN6780" t="e">
        <f t="shared" si="1113"/>
        <v>#N/A</v>
      </c>
      <c r="AO6780" s="261" t="e">
        <f t="shared" si="1114"/>
        <v>#N/A</v>
      </c>
      <c r="AP6780" s="261" t="e">
        <f t="shared" si="1115"/>
        <v>#N/A</v>
      </c>
      <c r="AQ6780" s="261" t="e">
        <f t="shared" si="1116"/>
        <v>#N/A</v>
      </c>
      <c r="BB6780">
        <f t="shared" si="1119"/>
        <v>0</v>
      </c>
      <c r="BC6780">
        <f t="shared" si="1117"/>
        <v>0</v>
      </c>
      <c r="BD6780" s="28">
        <f t="shared" si="1118"/>
        <v>0</v>
      </c>
    </row>
    <row r="6781" spans="37:56" x14ac:dyDescent="0.25">
      <c r="AK6781">
        <v>0</v>
      </c>
      <c r="AL6781" t="e">
        <f t="shared" si="1111"/>
        <v>#N/A</v>
      </c>
      <c r="AM6781" t="e">
        <f t="shared" si="1112"/>
        <v>#N/A</v>
      </c>
      <c r="AN6781" t="e">
        <f t="shared" si="1113"/>
        <v>#N/A</v>
      </c>
      <c r="AO6781" s="261" t="e">
        <f t="shared" si="1114"/>
        <v>#N/A</v>
      </c>
      <c r="AP6781" s="261" t="e">
        <f t="shared" si="1115"/>
        <v>#N/A</v>
      </c>
      <c r="AQ6781" s="261" t="e">
        <f t="shared" si="1116"/>
        <v>#N/A</v>
      </c>
      <c r="BB6781">
        <f t="shared" si="1119"/>
        <v>0</v>
      </c>
      <c r="BC6781">
        <f t="shared" si="1117"/>
        <v>0</v>
      </c>
      <c r="BD6781" s="28">
        <f t="shared" si="1118"/>
        <v>0</v>
      </c>
    </row>
    <row r="6782" spans="37:56" x14ac:dyDescent="0.25">
      <c r="AK6782">
        <v>0</v>
      </c>
      <c r="AL6782" t="e">
        <f t="shared" si="1111"/>
        <v>#N/A</v>
      </c>
      <c r="AM6782" t="e">
        <f t="shared" si="1112"/>
        <v>#N/A</v>
      </c>
      <c r="AN6782" t="e">
        <f t="shared" si="1113"/>
        <v>#N/A</v>
      </c>
      <c r="AO6782" s="261" t="e">
        <f t="shared" si="1114"/>
        <v>#N/A</v>
      </c>
      <c r="AP6782" s="261" t="e">
        <f t="shared" si="1115"/>
        <v>#N/A</v>
      </c>
      <c r="AQ6782" s="261" t="e">
        <f t="shared" si="1116"/>
        <v>#N/A</v>
      </c>
      <c r="BB6782">
        <f t="shared" si="1119"/>
        <v>0</v>
      </c>
      <c r="BC6782">
        <f t="shared" si="1117"/>
        <v>0</v>
      </c>
      <c r="BD6782" s="28">
        <f t="shared" si="1118"/>
        <v>0</v>
      </c>
    </row>
    <row r="6783" spans="37:56" x14ac:dyDescent="0.25">
      <c r="AK6783">
        <v>0</v>
      </c>
      <c r="AL6783" t="e">
        <f t="shared" si="1111"/>
        <v>#N/A</v>
      </c>
      <c r="AM6783" t="e">
        <f t="shared" si="1112"/>
        <v>#N/A</v>
      </c>
      <c r="AN6783" t="e">
        <f t="shared" si="1113"/>
        <v>#N/A</v>
      </c>
      <c r="AO6783" s="261" t="e">
        <f t="shared" si="1114"/>
        <v>#N/A</v>
      </c>
      <c r="AP6783" s="261" t="e">
        <f t="shared" si="1115"/>
        <v>#N/A</v>
      </c>
      <c r="AQ6783" s="261" t="e">
        <f t="shared" si="1116"/>
        <v>#N/A</v>
      </c>
      <c r="BB6783">
        <f t="shared" si="1119"/>
        <v>0</v>
      </c>
      <c r="BC6783">
        <f t="shared" si="1117"/>
        <v>0</v>
      </c>
      <c r="BD6783" s="28">
        <f t="shared" si="1118"/>
        <v>0</v>
      </c>
    </row>
    <row r="6784" spans="37:56" x14ac:dyDescent="0.25">
      <c r="AK6784">
        <v>0</v>
      </c>
      <c r="AL6784" t="e">
        <f t="shared" si="1111"/>
        <v>#N/A</v>
      </c>
      <c r="AM6784" t="e">
        <f t="shared" si="1112"/>
        <v>#N/A</v>
      </c>
      <c r="AN6784" t="e">
        <f t="shared" si="1113"/>
        <v>#N/A</v>
      </c>
      <c r="AO6784" s="261" t="e">
        <f t="shared" si="1114"/>
        <v>#N/A</v>
      </c>
      <c r="AP6784" s="261" t="e">
        <f t="shared" si="1115"/>
        <v>#N/A</v>
      </c>
      <c r="AQ6784" s="261" t="e">
        <f t="shared" si="1116"/>
        <v>#N/A</v>
      </c>
      <c r="BB6784">
        <f t="shared" si="1119"/>
        <v>0</v>
      </c>
      <c r="BC6784">
        <f t="shared" si="1117"/>
        <v>0</v>
      </c>
      <c r="BD6784" s="28">
        <f t="shared" si="1118"/>
        <v>0</v>
      </c>
    </row>
    <row r="6785" spans="37:56" x14ac:dyDescent="0.25">
      <c r="AK6785">
        <v>0</v>
      </c>
      <c r="AL6785" t="e">
        <f t="shared" si="1111"/>
        <v>#N/A</v>
      </c>
      <c r="AM6785" t="e">
        <f t="shared" si="1112"/>
        <v>#N/A</v>
      </c>
      <c r="AN6785" t="e">
        <f t="shared" si="1113"/>
        <v>#N/A</v>
      </c>
      <c r="AO6785" s="261" t="e">
        <f t="shared" si="1114"/>
        <v>#N/A</v>
      </c>
      <c r="AP6785" s="261" t="e">
        <f t="shared" si="1115"/>
        <v>#N/A</v>
      </c>
      <c r="AQ6785" s="261" t="e">
        <f t="shared" si="1116"/>
        <v>#N/A</v>
      </c>
      <c r="BB6785">
        <f t="shared" si="1119"/>
        <v>0</v>
      </c>
      <c r="BC6785">
        <f t="shared" si="1117"/>
        <v>0</v>
      </c>
      <c r="BD6785" s="28">
        <f t="shared" si="1118"/>
        <v>0</v>
      </c>
    </row>
    <row r="6786" spans="37:56" x14ac:dyDescent="0.25">
      <c r="AK6786">
        <v>0</v>
      </c>
      <c r="AL6786" t="e">
        <f t="shared" si="1111"/>
        <v>#N/A</v>
      </c>
      <c r="AM6786" t="e">
        <f t="shared" si="1112"/>
        <v>#N/A</v>
      </c>
      <c r="AN6786" t="e">
        <f t="shared" si="1113"/>
        <v>#N/A</v>
      </c>
      <c r="AO6786" s="261" t="e">
        <f t="shared" si="1114"/>
        <v>#N/A</v>
      </c>
      <c r="AP6786" s="261" t="e">
        <f t="shared" si="1115"/>
        <v>#N/A</v>
      </c>
      <c r="AQ6786" s="261" t="e">
        <f t="shared" si="1116"/>
        <v>#N/A</v>
      </c>
      <c r="BB6786">
        <f t="shared" si="1119"/>
        <v>0</v>
      </c>
      <c r="BC6786">
        <f t="shared" si="1117"/>
        <v>0</v>
      </c>
      <c r="BD6786" s="28">
        <f t="shared" si="1118"/>
        <v>0</v>
      </c>
    </row>
    <row r="6787" spans="37:56" x14ac:dyDescent="0.25">
      <c r="AK6787">
        <v>0</v>
      </c>
      <c r="AL6787" t="e">
        <f t="shared" ref="AL6787:AL6850" si="1120">_xlfn.XLOOKUP(AK6787,A:A,F:F)</f>
        <v>#N/A</v>
      </c>
      <c r="AM6787" t="e">
        <f t="shared" ref="AM6787:AM6850" si="1121">_xlfn.XLOOKUP(AK6787,A:A,J:J)</f>
        <v>#N/A</v>
      </c>
      <c r="AN6787" t="e">
        <f t="shared" ref="AN6787:AN6850" si="1122">_xlfn.XLOOKUP(AK6787,A:A,M:M)+_xlfn.XLOOKUP(AK6787,A:A,N:N)</f>
        <v>#N/A</v>
      </c>
      <c r="AO6787" s="261" t="e">
        <f t="shared" ref="AO6787:AO6850" si="1123">_xlfn.XLOOKUP(AK6787,A:A,AG:AG)</f>
        <v>#N/A</v>
      </c>
      <c r="AP6787" s="261" t="e">
        <f t="shared" ref="AP6787:AP6850" si="1124">_xlfn.XLOOKUP(AK6787,A:A,AD:AD)</f>
        <v>#N/A</v>
      </c>
      <c r="AQ6787" s="261" t="e">
        <f t="shared" ref="AQ6787:AQ6850" si="1125">_xlfn.XLOOKUP(AK6787,A:A,AE:AE)</f>
        <v>#N/A</v>
      </c>
      <c r="BB6787">
        <f t="shared" si="1119"/>
        <v>0</v>
      </c>
      <c r="BC6787">
        <f t="shared" ref="BC6787:BC6850" si="1126">_xlfn.XLOOKUP(BA6787,A:A,J:J)</f>
        <v>0</v>
      </c>
      <c r="BD6787" s="28">
        <f t="shared" ref="BD6787:BD6850" si="1127">_xlfn.XLOOKUP(BA6787,A:A,M:M)+_xlfn.XLOOKUP(BA6787,A:A,N:N)</f>
        <v>0</v>
      </c>
    </row>
    <row r="6788" spans="37:56" x14ac:dyDescent="0.25">
      <c r="AK6788">
        <v>0</v>
      </c>
      <c r="AL6788" t="e">
        <f t="shared" si="1120"/>
        <v>#N/A</v>
      </c>
      <c r="AM6788" t="e">
        <f t="shared" si="1121"/>
        <v>#N/A</v>
      </c>
      <c r="AN6788" t="e">
        <f t="shared" si="1122"/>
        <v>#N/A</v>
      </c>
      <c r="AO6788" s="261" t="e">
        <f t="shared" si="1123"/>
        <v>#N/A</v>
      </c>
      <c r="AP6788" s="261" t="e">
        <f t="shared" si="1124"/>
        <v>#N/A</v>
      </c>
      <c r="AQ6788" s="261" t="e">
        <f t="shared" si="1125"/>
        <v>#N/A</v>
      </c>
      <c r="BB6788">
        <f t="shared" si="1119"/>
        <v>0</v>
      </c>
      <c r="BC6788">
        <f t="shared" si="1126"/>
        <v>0</v>
      </c>
      <c r="BD6788" s="28">
        <f t="shared" si="1127"/>
        <v>0</v>
      </c>
    </row>
    <row r="6789" spans="37:56" x14ac:dyDescent="0.25">
      <c r="AK6789">
        <v>0</v>
      </c>
      <c r="AL6789" t="e">
        <f t="shared" si="1120"/>
        <v>#N/A</v>
      </c>
      <c r="AM6789" t="e">
        <f t="shared" si="1121"/>
        <v>#N/A</v>
      </c>
      <c r="AN6789" t="e">
        <f t="shared" si="1122"/>
        <v>#N/A</v>
      </c>
      <c r="AO6789" s="261" t="e">
        <f t="shared" si="1123"/>
        <v>#N/A</v>
      </c>
      <c r="AP6789" s="261" t="e">
        <f t="shared" si="1124"/>
        <v>#N/A</v>
      </c>
      <c r="AQ6789" s="261" t="e">
        <f t="shared" si="1125"/>
        <v>#N/A</v>
      </c>
      <c r="BB6789">
        <f t="shared" si="1119"/>
        <v>0</v>
      </c>
      <c r="BC6789">
        <f t="shared" si="1126"/>
        <v>0</v>
      </c>
      <c r="BD6789" s="28">
        <f t="shared" si="1127"/>
        <v>0</v>
      </c>
    </row>
    <row r="6790" spans="37:56" x14ac:dyDescent="0.25">
      <c r="AK6790">
        <v>0</v>
      </c>
      <c r="AL6790" t="e">
        <f t="shared" si="1120"/>
        <v>#N/A</v>
      </c>
      <c r="AM6790" t="e">
        <f t="shared" si="1121"/>
        <v>#N/A</v>
      </c>
      <c r="AN6790" t="e">
        <f t="shared" si="1122"/>
        <v>#N/A</v>
      </c>
      <c r="AO6790" s="261" t="e">
        <f t="shared" si="1123"/>
        <v>#N/A</v>
      </c>
      <c r="AP6790" s="261" t="e">
        <f t="shared" si="1124"/>
        <v>#N/A</v>
      </c>
      <c r="AQ6790" s="261" t="e">
        <f t="shared" si="1125"/>
        <v>#N/A</v>
      </c>
      <c r="BB6790">
        <f t="shared" ref="BB6790:BB6853" si="1128">_xlfn.XLOOKUP(BA6790,A:A,E:E)</f>
        <v>0</v>
      </c>
      <c r="BC6790">
        <f t="shared" si="1126"/>
        <v>0</v>
      </c>
      <c r="BD6790" s="28">
        <f t="shared" si="1127"/>
        <v>0</v>
      </c>
    </row>
    <row r="6791" spans="37:56" x14ac:dyDescent="0.25">
      <c r="AK6791">
        <v>0</v>
      </c>
      <c r="AL6791" t="e">
        <f t="shared" si="1120"/>
        <v>#N/A</v>
      </c>
      <c r="AM6791" t="e">
        <f t="shared" si="1121"/>
        <v>#N/A</v>
      </c>
      <c r="AN6791" t="e">
        <f t="shared" si="1122"/>
        <v>#N/A</v>
      </c>
      <c r="AO6791" s="261" t="e">
        <f t="shared" si="1123"/>
        <v>#N/A</v>
      </c>
      <c r="AP6791" s="261" t="e">
        <f t="shared" si="1124"/>
        <v>#N/A</v>
      </c>
      <c r="AQ6791" s="261" t="e">
        <f t="shared" si="1125"/>
        <v>#N/A</v>
      </c>
      <c r="BB6791">
        <f t="shared" si="1128"/>
        <v>0</v>
      </c>
      <c r="BC6791">
        <f t="shared" si="1126"/>
        <v>0</v>
      </c>
      <c r="BD6791" s="28">
        <f t="shared" si="1127"/>
        <v>0</v>
      </c>
    </row>
    <row r="6792" spans="37:56" x14ac:dyDescent="0.25">
      <c r="AK6792">
        <v>0</v>
      </c>
      <c r="AL6792" t="e">
        <f t="shared" si="1120"/>
        <v>#N/A</v>
      </c>
      <c r="AM6792" t="e">
        <f t="shared" si="1121"/>
        <v>#N/A</v>
      </c>
      <c r="AN6792" t="e">
        <f t="shared" si="1122"/>
        <v>#N/A</v>
      </c>
      <c r="AO6792" s="261" t="e">
        <f t="shared" si="1123"/>
        <v>#N/A</v>
      </c>
      <c r="AP6792" s="261" t="e">
        <f t="shared" si="1124"/>
        <v>#N/A</v>
      </c>
      <c r="AQ6792" s="261" t="e">
        <f t="shared" si="1125"/>
        <v>#N/A</v>
      </c>
      <c r="BB6792">
        <f t="shared" si="1128"/>
        <v>0</v>
      </c>
      <c r="BC6792">
        <f t="shared" si="1126"/>
        <v>0</v>
      </c>
      <c r="BD6792" s="28">
        <f t="shared" si="1127"/>
        <v>0</v>
      </c>
    </row>
    <row r="6793" spans="37:56" x14ac:dyDescent="0.25">
      <c r="AK6793">
        <v>0</v>
      </c>
      <c r="AL6793" t="e">
        <f t="shared" si="1120"/>
        <v>#N/A</v>
      </c>
      <c r="AM6793" t="e">
        <f t="shared" si="1121"/>
        <v>#N/A</v>
      </c>
      <c r="AN6793" t="e">
        <f t="shared" si="1122"/>
        <v>#N/A</v>
      </c>
      <c r="AO6793" s="261" t="e">
        <f t="shared" si="1123"/>
        <v>#N/A</v>
      </c>
      <c r="AP6793" s="261" t="e">
        <f t="shared" si="1124"/>
        <v>#N/A</v>
      </c>
      <c r="AQ6793" s="261" t="e">
        <f t="shared" si="1125"/>
        <v>#N/A</v>
      </c>
      <c r="BB6793">
        <f t="shared" si="1128"/>
        <v>0</v>
      </c>
      <c r="BC6793">
        <f t="shared" si="1126"/>
        <v>0</v>
      </c>
      <c r="BD6793" s="28">
        <f t="shared" si="1127"/>
        <v>0</v>
      </c>
    </row>
    <row r="6794" spans="37:56" x14ac:dyDescent="0.25">
      <c r="AK6794">
        <v>0</v>
      </c>
      <c r="AL6794" t="e">
        <f t="shared" si="1120"/>
        <v>#N/A</v>
      </c>
      <c r="AM6794" t="e">
        <f t="shared" si="1121"/>
        <v>#N/A</v>
      </c>
      <c r="AN6794" t="e">
        <f t="shared" si="1122"/>
        <v>#N/A</v>
      </c>
      <c r="AO6794" s="261" t="e">
        <f t="shared" si="1123"/>
        <v>#N/A</v>
      </c>
      <c r="AP6794" s="261" t="e">
        <f t="shared" si="1124"/>
        <v>#N/A</v>
      </c>
      <c r="AQ6794" s="261" t="e">
        <f t="shared" si="1125"/>
        <v>#N/A</v>
      </c>
      <c r="BB6794">
        <f t="shared" si="1128"/>
        <v>0</v>
      </c>
      <c r="BC6794">
        <f t="shared" si="1126"/>
        <v>0</v>
      </c>
      <c r="BD6794" s="28">
        <f t="shared" si="1127"/>
        <v>0</v>
      </c>
    </row>
    <row r="6795" spans="37:56" x14ac:dyDescent="0.25">
      <c r="AK6795">
        <v>0</v>
      </c>
      <c r="AL6795" t="e">
        <f t="shared" si="1120"/>
        <v>#N/A</v>
      </c>
      <c r="AM6795" t="e">
        <f t="shared" si="1121"/>
        <v>#N/A</v>
      </c>
      <c r="AN6795" t="e">
        <f t="shared" si="1122"/>
        <v>#N/A</v>
      </c>
      <c r="AO6795" s="261" t="e">
        <f t="shared" si="1123"/>
        <v>#N/A</v>
      </c>
      <c r="AP6795" s="261" t="e">
        <f t="shared" si="1124"/>
        <v>#N/A</v>
      </c>
      <c r="AQ6795" s="261" t="e">
        <f t="shared" si="1125"/>
        <v>#N/A</v>
      </c>
      <c r="BB6795">
        <f t="shared" si="1128"/>
        <v>0</v>
      </c>
      <c r="BC6795">
        <f t="shared" si="1126"/>
        <v>0</v>
      </c>
      <c r="BD6795" s="28">
        <f t="shared" si="1127"/>
        <v>0</v>
      </c>
    </row>
    <row r="6796" spans="37:56" x14ac:dyDescent="0.25">
      <c r="AK6796">
        <v>0</v>
      </c>
      <c r="AL6796" t="e">
        <f t="shared" si="1120"/>
        <v>#N/A</v>
      </c>
      <c r="AM6796" t="e">
        <f t="shared" si="1121"/>
        <v>#N/A</v>
      </c>
      <c r="AN6796" t="e">
        <f t="shared" si="1122"/>
        <v>#N/A</v>
      </c>
      <c r="AO6796" s="261" t="e">
        <f t="shared" si="1123"/>
        <v>#N/A</v>
      </c>
      <c r="AP6796" s="261" t="e">
        <f t="shared" si="1124"/>
        <v>#N/A</v>
      </c>
      <c r="AQ6796" s="261" t="e">
        <f t="shared" si="1125"/>
        <v>#N/A</v>
      </c>
      <c r="BB6796">
        <f t="shared" si="1128"/>
        <v>0</v>
      </c>
      <c r="BC6796">
        <f t="shared" si="1126"/>
        <v>0</v>
      </c>
      <c r="BD6796" s="28">
        <f t="shared" si="1127"/>
        <v>0</v>
      </c>
    </row>
    <row r="6797" spans="37:56" x14ac:dyDescent="0.25">
      <c r="AK6797">
        <v>0</v>
      </c>
      <c r="AL6797" t="e">
        <f t="shared" si="1120"/>
        <v>#N/A</v>
      </c>
      <c r="AM6797" t="e">
        <f t="shared" si="1121"/>
        <v>#N/A</v>
      </c>
      <c r="AN6797" t="e">
        <f t="shared" si="1122"/>
        <v>#N/A</v>
      </c>
      <c r="AO6797" s="261" t="e">
        <f t="shared" si="1123"/>
        <v>#N/A</v>
      </c>
      <c r="AP6797" s="261" t="e">
        <f t="shared" si="1124"/>
        <v>#N/A</v>
      </c>
      <c r="AQ6797" s="261" t="e">
        <f t="shared" si="1125"/>
        <v>#N/A</v>
      </c>
      <c r="BB6797">
        <f t="shared" si="1128"/>
        <v>0</v>
      </c>
      <c r="BC6797">
        <f t="shared" si="1126"/>
        <v>0</v>
      </c>
      <c r="BD6797" s="28">
        <f t="shared" si="1127"/>
        <v>0</v>
      </c>
    </row>
    <row r="6798" spans="37:56" x14ac:dyDescent="0.25">
      <c r="AK6798">
        <v>0</v>
      </c>
      <c r="AL6798" t="e">
        <f t="shared" si="1120"/>
        <v>#N/A</v>
      </c>
      <c r="AM6798" t="e">
        <f t="shared" si="1121"/>
        <v>#N/A</v>
      </c>
      <c r="AN6798" t="e">
        <f t="shared" si="1122"/>
        <v>#N/A</v>
      </c>
      <c r="AO6798" s="261" t="e">
        <f t="shared" si="1123"/>
        <v>#N/A</v>
      </c>
      <c r="AP6798" s="261" t="e">
        <f t="shared" si="1124"/>
        <v>#N/A</v>
      </c>
      <c r="AQ6798" s="261" t="e">
        <f t="shared" si="1125"/>
        <v>#N/A</v>
      </c>
      <c r="BB6798">
        <f t="shared" si="1128"/>
        <v>0</v>
      </c>
      <c r="BC6798">
        <f t="shared" si="1126"/>
        <v>0</v>
      </c>
      <c r="BD6798" s="28">
        <f t="shared" si="1127"/>
        <v>0</v>
      </c>
    </row>
    <row r="6799" spans="37:56" x14ac:dyDescent="0.25">
      <c r="AK6799">
        <v>0</v>
      </c>
      <c r="AL6799" t="e">
        <f t="shared" si="1120"/>
        <v>#N/A</v>
      </c>
      <c r="AM6799" t="e">
        <f t="shared" si="1121"/>
        <v>#N/A</v>
      </c>
      <c r="AN6799" t="e">
        <f t="shared" si="1122"/>
        <v>#N/A</v>
      </c>
      <c r="AO6799" s="261" t="e">
        <f t="shared" si="1123"/>
        <v>#N/A</v>
      </c>
      <c r="AP6799" s="261" t="e">
        <f t="shared" si="1124"/>
        <v>#N/A</v>
      </c>
      <c r="AQ6799" s="261" t="e">
        <f t="shared" si="1125"/>
        <v>#N/A</v>
      </c>
      <c r="BB6799">
        <f t="shared" si="1128"/>
        <v>0</v>
      </c>
      <c r="BC6799">
        <f t="shared" si="1126"/>
        <v>0</v>
      </c>
      <c r="BD6799" s="28">
        <f t="shared" si="1127"/>
        <v>0</v>
      </c>
    </row>
    <row r="6800" spans="37:56" x14ac:dyDescent="0.25">
      <c r="AK6800">
        <v>0</v>
      </c>
      <c r="AL6800" t="e">
        <f t="shared" si="1120"/>
        <v>#N/A</v>
      </c>
      <c r="AM6800" t="e">
        <f t="shared" si="1121"/>
        <v>#N/A</v>
      </c>
      <c r="AN6800" t="e">
        <f t="shared" si="1122"/>
        <v>#N/A</v>
      </c>
      <c r="AO6800" s="261" t="e">
        <f t="shared" si="1123"/>
        <v>#N/A</v>
      </c>
      <c r="AP6800" s="261" t="e">
        <f t="shared" si="1124"/>
        <v>#N/A</v>
      </c>
      <c r="AQ6800" s="261" t="e">
        <f t="shared" si="1125"/>
        <v>#N/A</v>
      </c>
      <c r="BB6800">
        <f t="shared" si="1128"/>
        <v>0</v>
      </c>
      <c r="BC6800">
        <f t="shared" si="1126"/>
        <v>0</v>
      </c>
      <c r="BD6800" s="28">
        <f t="shared" si="1127"/>
        <v>0</v>
      </c>
    </row>
    <row r="6801" spans="37:56" x14ac:dyDescent="0.25">
      <c r="AK6801">
        <v>0</v>
      </c>
      <c r="AL6801" t="e">
        <f t="shared" si="1120"/>
        <v>#N/A</v>
      </c>
      <c r="AM6801" t="e">
        <f t="shared" si="1121"/>
        <v>#N/A</v>
      </c>
      <c r="AN6801" t="e">
        <f t="shared" si="1122"/>
        <v>#N/A</v>
      </c>
      <c r="AO6801" s="261" t="e">
        <f t="shared" si="1123"/>
        <v>#N/A</v>
      </c>
      <c r="AP6801" s="261" t="e">
        <f t="shared" si="1124"/>
        <v>#N/A</v>
      </c>
      <c r="AQ6801" s="261" t="e">
        <f t="shared" si="1125"/>
        <v>#N/A</v>
      </c>
      <c r="BB6801">
        <f t="shared" si="1128"/>
        <v>0</v>
      </c>
      <c r="BC6801">
        <f t="shared" si="1126"/>
        <v>0</v>
      </c>
      <c r="BD6801" s="28">
        <f t="shared" si="1127"/>
        <v>0</v>
      </c>
    </row>
    <row r="6802" spans="37:56" x14ac:dyDescent="0.25">
      <c r="AK6802">
        <v>0</v>
      </c>
      <c r="AL6802" t="e">
        <f t="shared" si="1120"/>
        <v>#N/A</v>
      </c>
      <c r="AM6802" t="e">
        <f t="shared" si="1121"/>
        <v>#N/A</v>
      </c>
      <c r="AN6802" t="e">
        <f t="shared" si="1122"/>
        <v>#N/A</v>
      </c>
      <c r="AO6802" s="261" t="e">
        <f t="shared" si="1123"/>
        <v>#N/A</v>
      </c>
      <c r="AP6802" s="261" t="e">
        <f t="shared" si="1124"/>
        <v>#N/A</v>
      </c>
      <c r="AQ6802" s="261" t="e">
        <f t="shared" si="1125"/>
        <v>#N/A</v>
      </c>
      <c r="BB6802">
        <f t="shared" si="1128"/>
        <v>0</v>
      </c>
      <c r="BC6802">
        <f t="shared" si="1126"/>
        <v>0</v>
      </c>
      <c r="BD6802" s="28">
        <f t="shared" si="1127"/>
        <v>0</v>
      </c>
    </row>
    <row r="6803" spans="37:56" x14ac:dyDescent="0.25">
      <c r="AK6803">
        <v>0</v>
      </c>
      <c r="AL6803" t="e">
        <f t="shared" si="1120"/>
        <v>#N/A</v>
      </c>
      <c r="AM6803" t="e">
        <f t="shared" si="1121"/>
        <v>#N/A</v>
      </c>
      <c r="AN6803" t="e">
        <f t="shared" si="1122"/>
        <v>#N/A</v>
      </c>
      <c r="AO6803" s="261" t="e">
        <f t="shared" si="1123"/>
        <v>#N/A</v>
      </c>
      <c r="AP6803" s="261" t="e">
        <f t="shared" si="1124"/>
        <v>#N/A</v>
      </c>
      <c r="AQ6803" s="261" t="e">
        <f t="shared" si="1125"/>
        <v>#N/A</v>
      </c>
      <c r="BB6803">
        <f t="shared" si="1128"/>
        <v>0</v>
      </c>
      <c r="BC6803">
        <f t="shared" si="1126"/>
        <v>0</v>
      </c>
      <c r="BD6803" s="28">
        <f t="shared" si="1127"/>
        <v>0</v>
      </c>
    </row>
    <row r="6804" spans="37:56" x14ac:dyDescent="0.25">
      <c r="AK6804">
        <v>0</v>
      </c>
      <c r="AL6804" t="e">
        <f t="shared" si="1120"/>
        <v>#N/A</v>
      </c>
      <c r="AM6804" t="e">
        <f t="shared" si="1121"/>
        <v>#N/A</v>
      </c>
      <c r="AN6804" t="e">
        <f t="shared" si="1122"/>
        <v>#N/A</v>
      </c>
      <c r="AO6804" s="261" t="e">
        <f t="shared" si="1123"/>
        <v>#N/A</v>
      </c>
      <c r="AP6804" s="261" t="e">
        <f t="shared" si="1124"/>
        <v>#N/A</v>
      </c>
      <c r="AQ6804" s="261" t="e">
        <f t="shared" si="1125"/>
        <v>#N/A</v>
      </c>
      <c r="BB6804">
        <f t="shared" si="1128"/>
        <v>0</v>
      </c>
      <c r="BC6804">
        <f t="shared" si="1126"/>
        <v>0</v>
      </c>
      <c r="BD6804" s="28">
        <f t="shared" si="1127"/>
        <v>0</v>
      </c>
    </row>
    <row r="6805" spans="37:56" x14ac:dyDescent="0.25">
      <c r="AK6805">
        <v>0</v>
      </c>
      <c r="AL6805" t="e">
        <f t="shared" si="1120"/>
        <v>#N/A</v>
      </c>
      <c r="AM6805" t="e">
        <f t="shared" si="1121"/>
        <v>#N/A</v>
      </c>
      <c r="AN6805" t="e">
        <f t="shared" si="1122"/>
        <v>#N/A</v>
      </c>
      <c r="AO6805" s="261" t="e">
        <f t="shared" si="1123"/>
        <v>#N/A</v>
      </c>
      <c r="AP6805" s="261" t="e">
        <f t="shared" si="1124"/>
        <v>#N/A</v>
      </c>
      <c r="AQ6805" s="261" t="e">
        <f t="shared" si="1125"/>
        <v>#N/A</v>
      </c>
      <c r="BB6805">
        <f t="shared" si="1128"/>
        <v>0</v>
      </c>
      <c r="BC6805">
        <f t="shared" si="1126"/>
        <v>0</v>
      </c>
      <c r="BD6805" s="28">
        <f t="shared" si="1127"/>
        <v>0</v>
      </c>
    </row>
    <row r="6806" spans="37:56" x14ac:dyDescent="0.25">
      <c r="AK6806">
        <v>0</v>
      </c>
      <c r="AL6806" t="e">
        <f t="shared" si="1120"/>
        <v>#N/A</v>
      </c>
      <c r="AM6806" t="e">
        <f t="shared" si="1121"/>
        <v>#N/A</v>
      </c>
      <c r="AN6806" t="e">
        <f t="shared" si="1122"/>
        <v>#N/A</v>
      </c>
      <c r="AO6806" s="261" t="e">
        <f t="shared" si="1123"/>
        <v>#N/A</v>
      </c>
      <c r="AP6806" s="261" t="e">
        <f t="shared" si="1124"/>
        <v>#N/A</v>
      </c>
      <c r="AQ6806" s="261" t="e">
        <f t="shared" si="1125"/>
        <v>#N/A</v>
      </c>
      <c r="BB6806">
        <f t="shared" si="1128"/>
        <v>0</v>
      </c>
      <c r="BC6806">
        <f t="shared" si="1126"/>
        <v>0</v>
      </c>
      <c r="BD6806" s="28">
        <f t="shared" si="1127"/>
        <v>0</v>
      </c>
    </row>
    <row r="6807" spans="37:56" x14ac:dyDescent="0.25">
      <c r="AK6807">
        <v>0</v>
      </c>
      <c r="AL6807" t="e">
        <f t="shared" si="1120"/>
        <v>#N/A</v>
      </c>
      <c r="AM6807" t="e">
        <f t="shared" si="1121"/>
        <v>#N/A</v>
      </c>
      <c r="AN6807" t="e">
        <f t="shared" si="1122"/>
        <v>#N/A</v>
      </c>
      <c r="AO6807" s="261" t="e">
        <f t="shared" si="1123"/>
        <v>#N/A</v>
      </c>
      <c r="AP6807" s="261" t="e">
        <f t="shared" si="1124"/>
        <v>#N/A</v>
      </c>
      <c r="AQ6807" s="261" t="e">
        <f t="shared" si="1125"/>
        <v>#N/A</v>
      </c>
      <c r="BB6807">
        <f t="shared" si="1128"/>
        <v>0</v>
      </c>
      <c r="BC6807">
        <f t="shared" si="1126"/>
        <v>0</v>
      </c>
      <c r="BD6807" s="28">
        <f t="shared" si="1127"/>
        <v>0</v>
      </c>
    </row>
    <row r="6808" spans="37:56" x14ac:dyDescent="0.25">
      <c r="AK6808">
        <v>0</v>
      </c>
      <c r="AL6808" t="e">
        <f t="shared" si="1120"/>
        <v>#N/A</v>
      </c>
      <c r="AM6808" t="e">
        <f t="shared" si="1121"/>
        <v>#N/A</v>
      </c>
      <c r="AN6808" t="e">
        <f t="shared" si="1122"/>
        <v>#N/A</v>
      </c>
      <c r="AO6808" s="261" t="e">
        <f t="shared" si="1123"/>
        <v>#N/A</v>
      </c>
      <c r="AP6808" s="261" t="e">
        <f t="shared" si="1124"/>
        <v>#N/A</v>
      </c>
      <c r="AQ6808" s="261" t="e">
        <f t="shared" si="1125"/>
        <v>#N/A</v>
      </c>
      <c r="BB6808">
        <f t="shared" si="1128"/>
        <v>0</v>
      </c>
      <c r="BC6808">
        <f t="shared" si="1126"/>
        <v>0</v>
      </c>
      <c r="BD6808" s="28">
        <f t="shared" si="1127"/>
        <v>0</v>
      </c>
    </row>
    <row r="6809" spans="37:56" x14ac:dyDescent="0.25">
      <c r="AK6809">
        <v>0</v>
      </c>
      <c r="AL6809" t="e">
        <f t="shared" si="1120"/>
        <v>#N/A</v>
      </c>
      <c r="AM6809" t="e">
        <f t="shared" si="1121"/>
        <v>#N/A</v>
      </c>
      <c r="AN6809" t="e">
        <f t="shared" si="1122"/>
        <v>#N/A</v>
      </c>
      <c r="AO6809" s="261" t="e">
        <f t="shared" si="1123"/>
        <v>#N/A</v>
      </c>
      <c r="AP6809" s="261" t="e">
        <f t="shared" si="1124"/>
        <v>#N/A</v>
      </c>
      <c r="AQ6809" s="261" t="e">
        <f t="shared" si="1125"/>
        <v>#N/A</v>
      </c>
      <c r="BB6809">
        <f t="shared" si="1128"/>
        <v>0</v>
      </c>
      <c r="BC6809">
        <f t="shared" si="1126"/>
        <v>0</v>
      </c>
      <c r="BD6809" s="28">
        <f t="shared" si="1127"/>
        <v>0</v>
      </c>
    </row>
    <row r="6810" spans="37:56" x14ac:dyDescent="0.25">
      <c r="AK6810">
        <v>0</v>
      </c>
      <c r="AL6810" t="e">
        <f t="shared" si="1120"/>
        <v>#N/A</v>
      </c>
      <c r="AM6810" t="e">
        <f t="shared" si="1121"/>
        <v>#N/A</v>
      </c>
      <c r="AN6810" t="e">
        <f t="shared" si="1122"/>
        <v>#N/A</v>
      </c>
      <c r="AO6810" s="261" t="e">
        <f t="shared" si="1123"/>
        <v>#N/A</v>
      </c>
      <c r="AP6810" s="261" t="e">
        <f t="shared" si="1124"/>
        <v>#N/A</v>
      </c>
      <c r="AQ6810" s="261" t="e">
        <f t="shared" si="1125"/>
        <v>#N/A</v>
      </c>
      <c r="BB6810">
        <f t="shared" si="1128"/>
        <v>0</v>
      </c>
      <c r="BC6810">
        <f t="shared" si="1126"/>
        <v>0</v>
      </c>
      <c r="BD6810" s="28">
        <f t="shared" si="1127"/>
        <v>0</v>
      </c>
    </row>
    <row r="6811" spans="37:56" x14ac:dyDescent="0.25">
      <c r="AK6811">
        <v>0</v>
      </c>
      <c r="AL6811" t="e">
        <f t="shared" si="1120"/>
        <v>#N/A</v>
      </c>
      <c r="AM6811" t="e">
        <f t="shared" si="1121"/>
        <v>#N/A</v>
      </c>
      <c r="AN6811" t="e">
        <f t="shared" si="1122"/>
        <v>#N/A</v>
      </c>
      <c r="AO6811" s="261" t="e">
        <f t="shared" si="1123"/>
        <v>#N/A</v>
      </c>
      <c r="AP6811" s="261" t="e">
        <f t="shared" si="1124"/>
        <v>#N/A</v>
      </c>
      <c r="AQ6811" s="261" t="e">
        <f t="shared" si="1125"/>
        <v>#N/A</v>
      </c>
      <c r="BB6811">
        <f t="shared" si="1128"/>
        <v>0</v>
      </c>
      <c r="BC6811">
        <f t="shared" si="1126"/>
        <v>0</v>
      </c>
      <c r="BD6811" s="28">
        <f t="shared" si="1127"/>
        <v>0</v>
      </c>
    </row>
    <row r="6812" spans="37:56" x14ac:dyDescent="0.25">
      <c r="AK6812">
        <v>0</v>
      </c>
      <c r="AL6812" t="e">
        <f t="shared" si="1120"/>
        <v>#N/A</v>
      </c>
      <c r="AM6812" t="e">
        <f t="shared" si="1121"/>
        <v>#N/A</v>
      </c>
      <c r="AN6812" t="e">
        <f t="shared" si="1122"/>
        <v>#N/A</v>
      </c>
      <c r="AO6812" s="261" t="e">
        <f t="shared" si="1123"/>
        <v>#N/A</v>
      </c>
      <c r="AP6812" s="261" t="e">
        <f t="shared" si="1124"/>
        <v>#N/A</v>
      </c>
      <c r="AQ6812" s="261" t="e">
        <f t="shared" si="1125"/>
        <v>#N/A</v>
      </c>
      <c r="BB6812">
        <f t="shared" si="1128"/>
        <v>0</v>
      </c>
      <c r="BC6812">
        <f t="shared" si="1126"/>
        <v>0</v>
      </c>
      <c r="BD6812" s="28">
        <f t="shared" si="1127"/>
        <v>0</v>
      </c>
    </row>
    <row r="6813" spans="37:56" x14ac:dyDescent="0.25">
      <c r="AK6813">
        <v>0</v>
      </c>
      <c r="AL6813" t="e">
        <f t="shared" si="1120"/>
        <v>#N/A</v>
      </c>
      <c r="AM6813" t="e">
        <f t="shared" si="1121"/>
        <v>#N/A</v>
      </c>
      <c r="AN6813" t="e">
        <f t="shared" si="1122"/>
        <v>#N/A</v>
      </c>
      <c r="AO6813" s="261" t="e">
        <f t="shared" si="1123"/>
        <v>#N/A</v>
      </c>
      <c r="AP6813" s="261" t="e">
        <f t="shared" si="1124"/>
        <v>#N/A</v>
      </c>
      <c r="AQ6813" s="261" t="e">
        <f t="shared" si="1125"/>
        <v>#N/A</v>
      </c>
      <c r="BB6813">
        <f t="shared" si="1128"/>
        <v>0</v>
      </c>
      <c r="BC6813">
        <f t="shared" si="1126"/>
        <v>0</v>
      </c>
      <c r="BD6813" s="28">
        <f t="shared" si="1127"/>
        <v>0</v>
      </c>
    </row>
    <row r="6814" spans="37:56" x14ac:dyDescent="0.25">
      <c r="AK6814">
        <v>0</v>
      </c>
      <c r="AL6814" t="e">
        <f t="shared" si="1120"/>
        <v>#N/A</v>
      </c>
      <c r="AM6814" t="e">
        <f t="shared" si="1121"/>
        <v>#N/A</v>
      </c>
      <c r="AN6814" t="e">
        <f t="shared" si="1122"/>
        <v>#N/A</v>
      </c>
      <c r="AO6814" s="261" t="e">
        <f t="shared" si="1123"/>
        <v>#N/A</v>
      </c>
      <c r="AP6814" s="261" t="e">
        <f t="shared" si="1124"/>
        <v>#N/A</v>
      </c>
      <c r="AQ6814" s="261" t="e">
        <f t="shared" si="1125"/>
        <v>#N/A</v>
      </c>
      <c r="BB6814">
        <f t="shared" si="1128"/>
        <v>0</v>
      </c>
      <c r="BC6814">
        <f t="shared" si="1126"/>
        <v>0</v>
      </c>
      <c r="BD6814" s="28">
        <f t="shared" si="1127"/>
        <v>0</v>
      </c>
    </row>
    <row r="6815" spans="37:56" x14ac:dyDescent="0.25">
      <c r="AK6815">
        <v>0</v>
      </c>
      <c r="AL6815" t="e">
        <f t="shared" si="1120"/>
        <v>#N/A</v>
      </c>
      <c r="AM6815" t="e">
        <f t="shared" si="1121"/>
        <v>#N/A</v>
      </c>
      <c r="AN6815" t="e">
        <f t="shared" si="1122"/>
        <v>#N/A</v>
      </c>
      <c r="AO6815" s="261" t="e">
        <f t="shared" si="1123"/>
        <v>#N/A</v>
      </c>
      <c r="AP6815" s="261" t="e">
        <f t="shared" si="1124"/>
        <v>#N/A</v>
      </c>
      <c r="AQ6815" s="261" t="e">
        <f t="shared" si="1125"/>
        <v>#N/A</v>
      </c>
      <c r="BB6815">
        <f t="shared" si="1128"/>
        <v>0</v>
      </c>
      <c r="BC6815">
        <f t="shared" si="1126"/>
        <v>0</v>
      </c>
      <c r="BD6815" s="28">
        <f t="shared" si="1127"/>
        <v>0</v>
      </c>
    </row>
    <row r="6816" spans="37:56" x14ac:dyDescent="0.25">
      <c r="AK6816">
        <v>0</v>
      </c>
      <c r="AL6816" t="e">
        <f t="shared" si="1120"/>
        <v>#N/A</v>
      </c>
      <c r="AM6816" t="e">
        <f t="shared" si="1121"/>
        <v>#N/A</v>
      </c>
      <c r="AN6816" t="e">
        <f t="shared" si="1122"/>
        <v>#N/A</v>
      </c>
      <c r="AO6816" s="261" t="e">
        <f t="shared" si="1123"/>
        <v>#N/A</v>
      </c>
      <c r="AP6816" s="261" t="e">
        <f t="shared" si="1124"/>
        <v>#N/A</v>
      </c>
      <c r="AQ6816" s="261" t="e">
        <f t="shared" si="1125"/>
        <v>#N/A</v>
      </c>
      <c r="BB6816">
        <f t="shared" si="1128"/>
        <v>0</v>
      </c>
      <c r="BC6816">
        <f t="shared" si="1126"/>
        <v>0</v>
      </c>
      <c r="BD6816" s="28">
        <f t="shared" si="1127"/>
        <v>0</v>
      </c>
    </row>
    <row r="6817" spans="37:56" x14ac:dyDescent="0.25">
      <c r="AK6817">
        <v>0</v>
      </c>
      <c r="AL6817" t="e">
        <f t="shared" si="1120"/>
        <v>#N/A</v>
      </c>
      <c r="AM6817" t="e">
        <f t="shared" si="1121"/>
        <v>#N/A</v>
      </c>
      <c r="AN6817" t="e">
        <f t="shared" si="1122"/>
        <v>#N/A</v>
      </c>
      <c r="AO6817" s="261" t="e">
        <f t="shared" si="1123"/>
        <v>#N/A</v>
      </c>
      <c r="AP6817" s="261" t="e">
        <f t="shared" si="1124"/>
        <v>#N/A</v>
      </c>
      <c r="AQ6817" s="261" t="e">
        <f t="shared" si="1125"/>
        <v>#N/A</v>
      </c>
      <c r="BB6817">
        <f t="shared" si="1128"/>
        <v>0</v>
      </c>
      <c r="BC6817">
        <f t="shared" si="1126"/>
        <v>0</v>
      </c>
      <c r="BD6817" s="28">
        <f t="shared" si="1127"/>
        <v>0</v>
      </c>
    </row>
    <row r="6818" spans="37:56" x14ac:dyDescent="0.25">
      <c r="AK6818">
        <v>0</v>
      </c>
      <c r="AL6818" t="e">
        <f t="shared" si="1120"/>
        <v>#N/A</v>
      </c>
      <c r="AM6818" t="e">
        <f t="shared" si="1121"/>
        <v>#N/A</v>
      </c>
      <c r="AN6818" t="e">
        <f t="shared" si="1122"/>
        <v>#N/A</v>
      </c>
      <c r="AO6818" s="261" t="e">
        <f t="shared" si="1123"/>
        <v>#N/A</v>
      </c>
      <c r="AP6818" s="261" t="e">
        <f t="shared" si="1124"/>
        <v>#N/A</v>
      </c>
      <c r="AQ6818" s="261" t="e">
        <f t="shared" si="1125"/>
        <v>#N/A</v>
      </c>
      <c r="BB6818">
        <f t="shared" si="1128"/>
        <v>0</v>
      </c>
      <c r="BC6818">
        <f t="shared" si="1126"/>
        <v>0</v>
      </c>
      <c r="BD6818" s="28">
        <f t="shared" si="1127"/>
        <v>0</v>
      </c>
    </row>
    <row r="6819" spans="37:56" x14ac:dyDescent="0.25">
      <c r="AK6819">
        <v>0</v>
      </c>
      <c r="AL6819" t="e">
        <f t="shared" si="1120"/>
        <v>#N/A</v>
      </c>
      <c r="AM6819" t="e">
        <f t="shared" si="1121"/>
        <v>#N/A</v>
      </c>
      <c r="AN6819" t="e">
        <f t="shared" si="1122"/>
        <v>#N/A</v>
      </c>
      <c r="AO6819" s="261" t="e">
        <f t="shared" si="1123"/>
        <v>#N/A</v>
      </c>
      <c r="AP6819" s="261" t="e">
        <f t="shared" si="1124"/>
        <v>#N/A</v>
      </c>
      <c r="AQ6819" s="261" t="e">
        <f t="shared" si="1125"/>
        <v>#N/A</v>
      </c>
      <c r="BB6819">
        <f t="shared" si="1128"/>
        <v>0</v>
      </c>
      <c r="BC6819">
        <f t="shared" si="1126"/>
        <v>0</v>
      </c>
      <c r="BD6819" s="28">
        <f t="shared" si="1127"/>
        <v>0</v>
      </c>
    </row>
    <row r="6820" spans="37:56" x14ac:dyDescent="0.25">
      <c r="AK6820">
        <v>0</v>
      </c>
      <c r="AL6820" t="e">
        <f t="shared" si="1120"/>
        <v>#N/A</v>
      </c>
      <c r="AM6820" t="e">
        <f t="shared" si="1121"/>
        <v>#N/A</v>
      </c>
      <c r="AN6820" t="e">
        <f t="shared" si="1122"/>
        <v>#N/A</v>
      </c>
      <c r="AO6820" s="261" t="e">
        <f t="shared" si="1123"/>
        <v>#N/A</v>
      </c>
      <c r="AP6820" s="261" t="e">
        <f t="shared" si="1124"/>
        <v>#N/A</v>
      </c>
      <c r="AQ6820" s="261" t="e">
        <f t="shared" si="1125"/>
        <v>#N/A</v>
      </c>
      <c r="BB6820">
        <f t="shared" si="1128"/>
        <v>0</v>
      </c>
      <c r="BC6820">
        <f t="shared" si="1126"/>
        <v>0</v>
      </c>
      <c r="BD6820" s="28">
        <f t="shared" si="1127"/>
        <v>0</v>
      </c>
    </row>
    <row r="6821" spans="37:56" x14ac:dyDescent="0.25">
      <c r="AK6821">
        <v>0</v>
      </c>
      <c r="AL6821" t="e">
        <f t="shared" si="1120"/>
        <v>#N/A</v>
      </c>
      <c r="AM6821" t="e">
        <f t="shared" si="1121"/>
        <v>#N/A</v>
      </c>
      <c r="AN6821" t="e">
        <f t="shared" si="1122"/>
        <v>#N/A</v>
      </c>
      <c r="AO6821" s="261" t="e">
        <f t="shared" si="1123"/>
        <v>#N/A</v>
      </c>
      <c r="AP6821" s="261" t="e">
        <f t="shared" si="1124"/>
        <v>#N/A</v>
      </c>
      <c r="AQ6821" s="261" t="e">
        <f t="shared" si="1125"/>
        <v>#N/A</v>
      </c>
      <c r="BB6821">
        <f t="shared" si="1128"/>
        <v>0</v>
      </c>
      <c r="BC6821">
        <f t="shared" si="1126"/>
        <v>0</v>
      </c>
      <c r="BD6821" s="28">
        <f t="shared" si="1127"/>
        <v>0</v>
      </c>
    </row>
    <row r="6822" spans="37:56" x14ac:dyDescent="0.25">
      <c r="AK6822">
        <v>0</v>
      </c>
      <c r="AL6822" t="e">
        <f t="shared" si="1120"/>
        <v>#N/A</v>
      </c>
      <c r="AM6822" t="e">
        <f t="shared" si="1121"/>
        <v>#N/A</v>
      </c>
      <c r="AN6822" t="e">
        <f t="shared" si="1122"/>
        <v>#N/A</v>
      </c>
      <c r="AO6822" s="261" t="e">
        <f t="shared" si="1123"/>
        <v>#N/A</v>
      </c>
      <c r="AP6822" s="261" t="e">
        <f t="shared" si="1124"/>
        <v>#N/A</v>
      </c>
      <c r="AQ6822" s="261" t="e">
        <f t="shared" si="1125"/>
        <v>#N/A</v>
      </c>
      <c r="BB6822">
        <f t="shared" si="1128"/>
        <v>0</v>
      </c>
      <c r="BC6822">
        <f t="shared" si="1126"/>
        <v>0</v>
      </c>
      <c r="BD6822" s="28">
        <f t="shared" si="1127"/>
        <v>0</v>
      </c>
    </row>
    <row r="6823" spans="37:56" x14ac:dyDescent="0.25">
      <c r="AK6823">
        <v>0</v>
      </c>
      <c r="AL6823" t="e">
        <f t="shared" si="1120"/>
        <v>#N/A</v>
      </c>
      <c r="AM6823" t="e">
        <f t="shared" si="1121"/>
        <v>#N/A</v>
      </c>
      <c r="AN6823" t="e">
        <f t="shared" si="1122"/>
        <v>#N/A</v>
      </c>
      <c r="AO6823" s="261" t="e">
        <f t="shared" si="1123"/>
        <v>#N/A</v>
      </c>
      <c r="AP6823" s="261" t="e">
        <f t="shared" si="1124"/>
        <v>#N/A</v>
      </c>
      <c r="AQ6823" s="261" t="e">
        <f t="shared" si="1125"/>
        <v>#N/A</v>
      </c>
      <c r="BB6823">
        <f t="shared" si="1128"/>
        <v>0</v>
      </c>
      <c r="BC6823">
        <f t="shared" si="1126"/>
        <v>0</v>
      </c>
      <c r="BD6823" s="28">
        <f t="shared" si="1127"/>
        <v>0</v>
      </c>
    </row>
    <row r="6824" spans="37:56" x14ac:dyDescent="0.25">
      <c r="AK6824">
        <v>0</v>
      </c>
      <c r="AL6824" t="e">
        <f t="shared" si="1120"/>
        <v>#N/A</v>
      </c>
      <c r="AM6824" t="e">
        <f t="shared" si="1121"/>
        <v>#N/A</v>
      </c>
      <c r="AN6824" t="e">
        <f t="shared" si="1122"/>
        <v>#N/A</v>
      </c>
      <c r="AO6824" s="261" t="e">
        <f t="shared" si="1123"/>
        <v>#N/A</v>
      </c>
      <c r="AP6824" s="261" t="e">
        <f t="shared" si="1124"/>
        <v>#N/A</v>
      </c>
      <c r="AQ6824" s="261" t="e">
        <f t="shared" si="1125"/>
        <v>#N/A</v>
      </c>
      <c r="BB6824">
        <f t="shared" si="1128"/>
        <v>0</v>
      </c>
      <c r="BC6824">
        <f t="shared" si="1126"/>
        <v>0</v>
      </c>
      <c r="BD6824" s="28">
        <f t="shared" si="1127"/>
        <v>0</v>
      </c>
    </row>
    <row r="6825" spans="37:56" x14ac:dyDescent="0.25">
      <c r="AK6825">
        <v>0</v>
      </c>
      <c r="AL6825" t="e">
        <f t="shared" si="1120"/>
        <v>#N/A</v>
      </c>
      <c r="AM6825" t="e">
        <f t="shared" si="1121"/>
        <v>#N/A</v>
      </c>
      <c r="AN6825" t="e">
        <f t="shared" si="1122"/>
        <v>#N/A</v>
      </c>
      <c r="AO6825" s="261" t="e">
        <f t="shared" si="1123"/>
        <v>#N/A</v>
      </c>
      <c r="AP6825" s="261" t="e">
        <f t="shared" si="1124"/>
        <v>#N/A</v>
      </c>
      <c r="AQ6825" s="261" t="e">
        <f t="shared" si="1125"/>
        <v>#N/A</v>
      </c>
      <c r="BB6825">
        <f t="shared" si="1128"/>
        <v>0</v>
      </c>
      <c r="BC6825">
        <f t="shared" si="1126"/>
        <v>0</v>
      </c>
      <c r="BD6825" s="28">
        <f t="shared" si="1127"/>
        <v>0</v>
      </c>
    </row>
    <row r="6826" spans="37:56" x14ac:dyDescent="0.25">
      <c r="AK6826">
        <v>0</v>
      </c>
      <c r="AL6826" t="e">
        <f t="shared" si="1120"/>
        <v>#N/A</v>
      </c>
      <c r="AM6826" t="e">
        <f t="shared" si="1121"/>
        <v>#N/A</v>
      </c>
      <c r="AN6826" t="e">
        <f t="shared" si="1122"/>
        <v>#N/A</v>
      </c>
      <c r="AO6826" s="261" t="e">
        <f t="shared" si="1123"/>
        <v>#N/A</v>
      </c>
      <c r="AP6826" s="261" t="e">
        <f t="shared" si="1124"/>
        <v>#N/A</v>
      </c>
      <c r="AQ6826" s="261" t="e">
        <f t="shared" si="1125"/>
        <v>#N/A</v>
      </c>
      <c r="BB6826">
        <f t="shared" si="1128"/>
        <v>0</v>
      </c>
      <c r="BC6826">
        <f t="shared" si="1126"/>
        <v>0</v>
      </c>
      <c r="BD6826" s="28">
        <f t="shared" si="1127"/>
        <v>0</v>
      </c>
    </row>
    <row r="6827" spans="37:56" x14ac:dyDescent="0.25">
      <c r="AK6827">
        <v>0</v>
      </c>
      <c r="AL6827" t="e">
        <f t="shared" si="1120"/>
        <v>#N/A</v>
      </c>
      <c r="AM6827" t="e">
        <f t="shared" si="1121"/>
        <v>#N/A</v>
      </c>
      <c r="AN6827" t="e">
        <f t="shared" si="1122"/>
        <v>#N/A</v>
      </c>
      <c r="AO6827" s="261" t="e">
        <f t="shared" si="1123"/>
        <v>#N/A</v>
      </c>
      <c r="AP6827" s="261" t="e">
        <f t="shared" si="1124"/>
        <v>#N/A</v>
      </c>
      <c r="AQ6827" s="261" t="e">
        <f t="shared" si="1125"/>
        <v>#N/A</v>
      </c>
      <c r="BB6827">
        <f t="shared" si="1128"/>
        <v>0</v>
      </c>
      <c r="BC6827">
        <f t="shared" si="1126"/>
        <v>0</v>
      </c>
      <c r="BD6827" s="28">
        <f t="shared" si="1127"/>
        <v>0</v>
      </c>
    </row>
    <row r="6828" spans="37:56" x14ac:dyDescent="0.25">
      <c r="AK6828">
        <v>0</v>
      </c>
      <c r="AL6828" t="e">
        <f t="shared" si="1120"/>
        <v>#N/A</v>
      </c>
      <c r="AM6828" t="e">
        <f t="shared" si="1121"/>
        <v>#N/A</v>
      </c>
      <c r="AN6828" t="e">
        <f t="shared" si="1122"/>
        <v>#N/A</v>
      </c>
      <c r="AO6828" s="261" t="e">
        <f t="shared" si="1123"/>
        <v>#N/A</v>
      </c>
      <c r="AP6828" s="261" t="e">
        <f t="shared" si="1124"/>
        <v>#N/A</v>
      </c>
      <c r="AQ6828" s="261" t="e">
        <f t="shared" si="1125"/>
        <v>#N/A</v>
      </c>
      <c r="BB6828">
        <f t="shared" si="1128"/>
        <v>0</v>
      </c>
      <c r="BC6828">
        <f t="shared" si="1126"/>
        <v>0</v>
      </c>
      <c r="BD6828" s="28">
        <f t="shared" si="1127"/>
        <v>0</v>
      </c>
    </row>
    <row r="6829" spans="37:56" x14ac:dyDescent="0.25">
      <c r="AK6829">
        <v>0</v>
      </c>
      <c r="AL6829" t="e">
        <f t="shared" si="1120"/>
        <v>#N/A</v>
      </c>
      <c r="AM6829" t="e">
        <f t="shared" si="1121"/>
        <v>#N/A</v>
      </c>
      <c r="AN6829" t="e">
        <f t="shared" si="1122"/>
        <v>#N/A</v>
      </c>
      <c r="AO6829" s="261" t="e">
        <f t="shared" si="1123"/>
        <v>#N/A</v>
      </c>
      <c r="AP6829" s="261" t="e">
        <f t="shared" si="1124"/>
        <v>#N/A</v>
      </c>
      <c r="AQ6829" s="261" t="e">
        <f t="shared" si="1125"/>
        <v>#N/A</v>
      </c>
      <c r="BB6829">
        <f t="shared" si="1128"/>
        <v>0</v>
      </c>
      <c r="BC6829">
        <f t="shared" si="1126"/>
        <v>0</v>
      </c>
      <c r="BD6829" s="28">
        <f t="shared" si="1127"/>
        <v>0</v>
      </c>
    </row>
    <row r="6830" spans="37:56" x14ac:dyDescent="0.25">
      <c r="AK6830">
        <v>0</v>
      </c>
      <c r="AL6830" t="e">
        <f t="shared" si="1120"/>
        <v>#N/A</v>
      </c>
      <c r="AM6830" t="e">
        <f t="shared" si="1121"/>
        <v>#N/A</v>
      </c>
      <c r="AN6830" t="e">
        <f t="shared" si="1122"/>
        <v>#N/A</v>
      </c>
      <c r="AO6830" s="261" t="e">
        <f t="shared" si="1123"/>
        <v>#N/A</v>
      </c>
      <c r="AP6830" s="261" t="e">
        <f t="shared" si="1124"/>
        <v>#N/A</v>
      </c>
      <c r="AQ6830" s="261" t="e">
        <f t="shared" si="1125"/>
        <v>#N/A</v>
      </c>
      <c r="BB6830">
        <f t="shared" si="1128"/>
        <v>0</v>
      </c>
      <c r="BC6830">
        <f t="shared" si="1126"/>
        <v>0</v>
      </c>
      <c r="BD6830" s="28">
        <f t="shared" si="1127"/>
        <v>0</v>
      </c>
    </row>
    <row r="6831" spans="37:56" x14ac:dyDescent="0.25">
      <c r="AK6831">
        <v>0</v>
      </c>
      <c r="AL6831" t="e">
        <f t="shared" si="1120"/>
        <v>#N/A</v>
      </c>
      <c r="AM6831" t="e">
        <f t="shared" si="1121"/>
        <v>#N/A</v>
      </c>
      <c r="AN6831" t="e">
        <f t="shared" si="1122"/>
        <v>#N/A</v>
      </c>
      <c r="AO6831" s="261" t="e">
        <f t="shared" si="1123"/>
        <v>#N/A</v>
      </c>
      <c r="AP6831" s="261" t="e">
        <f t="shared" si="1124"/>
        <v>#N/A</v>
      </c>
      <c r="AQ6831" s="261" t="e">
        <f t="shared" si="1125"/>
        <v>#N/A</v>
      </c>
      <c r="BB6831">
        <f t="shared" si="1128"/>
        <v>0</v>
      </c>
      <c r="BC6831">
        <f t="shared" si="1126"/>
        <v>0</v>
      </c>
      <c r="BD6831" s="28">
        <f t="shared" si="1127"/>
        <v>0</v>
      </c>
    </row>
    <row r="6832" spans="37:56" x14ac:dyDescent="0.25">
      <c r="AK6832">
        <v>0</v>
      </c>
      <c r="AL6832" t="e">
        <f t="shared" si="1120"/>
        <v>#N/A</v>
      </c>
      <c r="AM6832" t="e">
        <f t="shared" si="1121"/>
        <v>#N/A</v>
      </c>
      <c r="AN6832" t="e">
        <f t="shared" si="1122"/>
        <v>#N/A</v>
      </c>
      <c r="AO6832" s="261" t="e">
        <f t="shared" si="1123"/>
        <v>#N/A</v>
      </c>
      <c r="AP6832" s="261" t="e">
        <f t="shared" si="1124"/>
        <v>#N/A</v>
      </c>
      <c r="AQ6832" s="261" t="e">
        <f t="shared" si="1125"/>
        <v>#N/A</v>
      </c>
      <c r="BB6832">
        <f t="shared" si="1128"/>
        <v>0</v>
      </c>
      <c r="BC6832">
        <f t="shared" si="1126"/>
        <v>0</v>
      </c>
      <c r="BD6832" s="28">
        <f t="shared" si="1127"/>
        <v>0</v>
      </c>
    </row>
    <row r="6833" spans="37:56" x14ac:dyDescent="0.25">
      <c r="AK6833">
        <v>0</v>
      </c>
      <c r="AL6833" t="e">
        <f t="shared" si="1120"/>
        <v>#N/A</v>
      </c>
      <c r="AM6833" t="e">
        <f t="shared" si="1121"/>
        <v>#N/A</v>
      </c>
      <c r="AN6833" t="e">
        <f t="shared" si="1122"/>
        <v>#N/A</v>
      </c>
      <c r="AO6833" s="261" t="e">
        <f t="shared" si="1123"/>
        <v>#N/A</v>
      </c>
      <c r="AP6833" s="261" t="e">
        <f t="shared" si="1124"/>
        <v>#N/A</v>
      </c>
      <c r="AQ6833" s="261" t="e">
        <f t="shared" si="1125"/>
        <v>#N/A</v>
      </c>
      <c r="BB6833">
        <f t="shared" si="1128"/>
        <v>0</v>
      </c>
      <c r="BC6833">
        <f t="shared" si="1126"/>
        <v>0</v>
      </c>
      <c r="BD6833" s="28">
        <f t="shared" si="1127"/>
        <v>0</v>
      </c>
    </row>
    <row r="6834" spans="37:56" x14ac:dyDescent="0.25">
      <c r="AK6834">
        <v>0</v>
      </c>
      <c r="AL6834" t="e">
        <f t="shared" si="1120"/>
        <v>#N/A</v>
      </c>
      <c r="AM6834" t="e">
        <f t="shared" si="1121"/>
        <v>#N/A</v>
      </c>
      <c r="AN6834" t="e">
        <f t="shared" si="1122"/>
        <v>#N/A</v>
      </c>
      <c r="AO6834" s="261" t="e">
        <f t="shared" si="1123"/>
        <v>#N/A</v>
      </c>
      <c r="AP6834" s="261" t="e">
        <f t="shared" si="1124"/>
        <v>#N/A</v>
      </c>
      <c r="AQ6834" s="261" t="e">
        <f t="shared" si="1125"/>
        <v>#N/A</v>
      </c>
      <c r="BB6834">
        <f t="shared" si="1128"/>
        <v>0</v>
      </c>
      <c r="BC6834">
        <f t="shared" si="1126"/>
        <v>0</v>
      </c>
      <c r="BD6834" s="28">
        <f t="shared" si="1127"/>
        <v>0</v>
      </c>
    </row>
    <row r="6835" spans="37:56" x14ac:dyDescent="0.25">
      <c r="AK6835">
        <v>0</v>
      </c>
      <c r="AL6835" t="e">
        <f t="shared" si="1120"/>
        <v>#N/A</v>
      </c>
      <c r="AM6835" t="e">
        <f t="shared" si="1121"/>
        <v>#N/A</v>
      </c>
      <c r="AN6835" t="e">
        <f t="shared" si="1122"/>
        <v>#N/A</v>
      </c>
      <c r="AO6835" s="261" t="e">
        <f t="shared" si="1123"/>
        <v>#N/A</v>
      </c>
      <c r="AP6835" s="261" t="e">
        <f t="shared" si="1124"/>
        <v>#N/A</v>
      </c>
      <c r="AQ6835" s="261" t="e">
        <f t="shared" si="1125"/>
        <v>#N/A</v>
      </c>
      <c r="BB6835">
        <f t="shared" si="1128"/>
        <v>0</v>
      </c>
      <c r="BC6835">
        <f t="shared" si="1126"/>
        <v>0</v>
      </c>
      <c r="BD6835" s="28">
        <f t="shared" si="1127"/>
        <v>0</v>
      </c>
    </row>
    <row r="6836" spans="37:56" x14ac:dyDescent="0.25">
      <c r="AK6836">
        <v>0</v>
      </c>
      <c r="AL6836" t="e">
        <f t="shared" si="1120"/>
        <v>#N/A</v>
      </c>
      <c r="AM6836" t="e">
        <f t="shared" si="1121"/>
        <v>#N/A</v>
      </c>
      <c r="AN6836" t="e">
        <f t="shared" si="1122"/>
        <v>#N/A</v>
      </c>
      <c r="AO6836" s="261" t="e">
        <f t="shared" si="1123"/>
        <v>#N/A</v>
      </c>
      <c r="AP6836" s="261" t="e">
        <f t="shared" si="1124"/>
        <v>#N/A</v>
      </c>
      <c r="AQ6836" s="261" t="e">
        <f t="shared" si="1125"/>
        <v>#N/A</v>
      </c>
      <c r="BB6836">
        <f t="shared" si="1128"/>
        <v>0</v>
      </c>
      <c r="BC6836">
        <f t="shared" si="1126"/>
        <v>0</v>
      </c>
      <c r="BD6836" s="28">
        <f t="shared" si="1127"/>
        <v>0</v>
      </c>
    </row>
    <row r="6837" spans="37:56" x14ac:dyDescent="0.25">
      <c r="AK6837">
        <v>0</v>
      </c>
      <c r="AL6837" t="e">
        <f t="shared" si="1120"/>
        <v>#N/A</v>
      </c>
      <c r="AM6837" t="e">
        <f t="shared" si="1121"/>
        <v>#N/A</v>
      </c>
      <c r="AN6837" t="e">
        <f t="shared" si="1122"/>
        <v>#N/A</v>
      </c>
      <c r="AO6837" s="261" t="e">
        <f t="shared" si="1123"/>
        <v>#N/A</v>
      </c>
      <c r="AP6837" s="261" t="e">
        <f t="shared" si="1124"/>
        <v>#N/A</v>
      </c>
      <c r="AQ6837" s="261" t="e">
        <f t="shared" si="1125"/>
        <v>#N/A</v>
      </c>
      <c r="BB6837">
        <f t="shared" si="1128"/>
        <v>0</v>
      </c>
      <c r="BC6837">
        <f t="shared" si="1126"/>
        <v>0</v>
      </c>
      <c r="BD6837" s="28">
        <f t="shared" si="1127"/>
        <v>0</v>
      </c>
    </row>
    <row r="6838" spans="37:56" x14ac:dyDescent="0.25">
      <c r="AK6838">
        <v>0</v>
      </c>
      <c r="AL6838" t="e">
        <f t="shared" si="1120"/>
        <v>#N/A</v>
      </c>
      <c r="AM6838" t="e">
        <f t="shared" si="1121"/>
        <v>#N/A</v>
      </c>
      <c r="AN6838" t="e">
        <f t="shared" si="1122"/>
        <v>#N/A</v>
      </c>
      <c r="AO6838" s="261" t="e">
        <f t="shared" si="1123"/>
        <v>#N/A</v>
      </c>
      <c r="AP6838" s="261" t="e">
        <f t="shared" si="1124"/>
        <v>#N/A</v>
      </c>
      <c r="AQ6838" s="261" t="e">
        <f t="shared" si="1125"/>
        <v>#N/A</v>
      </c>
      <c r="BB6838">
        <f t="shared" si="1128"/>
        <v>0</v>
      </c>
      <c r="BC6838">
        <f t="shared" si="1126"/>
        <v>0</v>
      </c>
      <c r="BD6838" s="28">
        <f t="shared" si="1127"/>
        <v>0</v>
      </c>
    </row>
    <row r="6839" spans="37:56" x14ac:dyDescent="0.25">
      <c r="AK6839">
        <v>0</v>
      </c>
      <c r="AL6839" t="e">
        <f t="shared" si="1120"/>
        <v>#N/A</v>
      </c>
      <c r="AM6839" t="e">
        <f t="shared" si="1121"/>
        <v>#N/A</v>
      </c>
      <c r="AN6839" t="e">
        <f t="shared" si="1122"/>
        <v>#N/A</v>
      </c>
      <c r="AO6839" s="261" t="e">
        <f t="shared" si="1123"/>
        <v>#N/A</v>
      </c>
      <c r="AP6839" s="261" t="e">
        <f t="shared" si="1124"/>
        <v>#N/A</v>
      </c>
      <c r="AQ6839" s="261" t="e">
        <f t="shared" si="1125"/>
        <v>#N/A</v>
      </c>
      <c r="BB6839">
        <f t="shared" si="1128"/>
        <v>0</v>
      </c>
      <c r="BC6839">
        <f t="shared" si="1126"/>
        <v>0</v>
      </c>
      <c r="BD6839" s="28">
        <f t="shared" si="1127"/>
        <v>0</v>
      </c>
    </row>
    <row r="6840" spans="37:56" x14ac:dyDescent="0.25">
      <c r="AK6840">
        <v>0</v>
      </c>
      <c r="AL6840" t="e">
        <f t="shared" si="1120"/>
        <v>#N/A</v>
      </c>
      <c r="AM6840" t="e">
        <f t="shared" si="1121"/>
        <v>#N/A</v>
      </c>
      <c r="AN6840" t="e">
        <f t="shared" si="1122"/>
        <v>#N/A</v>
      </c>
      <c r="AO6840" s="261" t="e">
        <f t="shared" si="1123"/>
        <v>#N/A</v>
      </c>
      <c r="AP6840" s="261" t="e">
        <f t="shared" si="1124"/>
        <v>#N/A</v>
      </c>
      <c r="AQ6840" s="261" t="e">
        <f t="shared" si="1125"/>
        <v>#N/A</v>
      </c>
      <c r="BB6840">
        <f t="shared" si="1128"/>
        <v>0</v>
      </c>
      <c r="BC6840">
        <f t="shared" si="1126"/>
        <v>0</v>
      </c>
      <c r="BD6840" s="28">
        <f t="shared" si="1127"/>
        <v>0</v>
      </c>
    </row>
    <row r="6841" spans="37:56" x14ac:dyDescent="0.25">
      <c r="AK6841">
        <v>0</v>
      </c>
      <c r="AL6841" t="e">
        <f t="shared" si="1120"/>
        <v>#N/A</v>
      </c>
      <c r="AM6841" t="e">
        <f t="shared" si="1121"/>
        <v>#N/A</v>
      </c>
      <c r="AN6841" t="e">
        <f t="shared" si="1122"/>
        <v>#N/A</v>
      </c>
      <c r="AO6841" s="261" t="e">
        <f t="shared" si="1123"/>
        <v>#N/A</v>
      </c>
      <c r="AP6841" s="261" t="e">
        <f t="shared" si="1124"/>
        <v>#N/A</v>
      </c>
      <c r="AQ6841" s="261" t="e">
        <f t="shared" si="1125"/>
        <v>#N/A</v>
      </c>
      <c r="BB6841">
        <f t="shared" si="1128"/>
        <v>0</v>
      </c>
      <c r="BC6841">
        <f t="shared" si="1126"/>
        <v>0</v>
      </c>
      <c r="BD6841" s="28">
        <f t="shared" si="1127"/>
        <v>0</v>
      </c>
    </row>
    <row r="6842" spans="37:56" x14ac:dyDescent="0.25">
      <c r="AK6842">
        <v>0</v>
      </c>
      <c r="AL6842" t="e">
        <f t="shared" si="1120"/>
        <v>#N/A</v>
      </c>
      <c r="AM6842" t="e">
        <f t="shared" si="1121"/>
        <v>#N/A</v>
      </c>
      <c r="AN6842" t="e">
        <f t="shared" si="1122"/>
        <v>#N/A</v>
      </c>
      <c r="AO6842" s="261" t="e">
        <f t="shared" si="1123"/>
        <v>#N/A</v>
      </c>
      <c r="AP6842" s="261" t="e">
        <f t="shared" si="1124"/>
        <v>#N/A</v>
      </c>
      <c r="AQ6842" s="261" t="e">
        <f t="shared" si="1125"/>
        <v>#N/A</v>
      </c>
      <c r="BB6842">
        <f t="shared" si="1128"/>
        <v>0</v>
      </c>
      <c r="BC6842">
        <f t="shared" si="1126"/>
        <v>0</v>
      </c>
      <c r="BD6842" s="28">
        <f t="shared" si="1127"/>
        <v>0</v>
      </c>
    </row>
    <row r="6843" spans="37:56" x14ac:dyDescent="0.25">
      <c r="AK6843">
        <v>0</v>
      </c>
      <c r="AL6843" t="e">
        <f t="shared" si="1120"/>
        <v>#N/A</v>
      </c>
      <c r="AM6843" t="e">
        <f t="shared" si="1121"/>
        <v>#N/A</v>
      </c>
      <c r="AN6843" t="e">
        <f t="shared" si="1122"/>
        <v>#N/A</v>
      </c>
      <c r="AO6843" s="261" t="e">
        <f t="shared" si="1123"/>
        <v>#N/A</v>
      </c>
      <c r="AP6843" s="261" t="e">
        <f t="shared" si="1124"/>
        <v>#N/A</v>
      </c>
      <c r="AQ6843" s="261" t="e">
        <f t="shared" si="1125"/>
        <v>#N/A</v>
      </c>
      <c r="BB6843">
        <f t="shared" si="1128"/>
        <v>0</v>
      </c>
      <c r="BC6843">
        <f t="shared" si="1126"/>
        <v>0</v>
      </c>
      <c r="BD6843" s="28">
        <f t="shared" si="1127"/>
        <v>0</v>
      </c>
    </row>
    <row r="6844" spans="37:56" x14ac:dyDescent="0.25">
      <c r="AK6844">
        <v>0</v>
      </c>
      <c r="AL6844" t="e">
        <f t="shared" si="1120"/>
        <v>#N/A</v>
      </c>
      <c r="AM6844" t="e">
        <f t="shared" si="1121"/>
        <v>#N/A</v>
      </c>
      <c r="AN6844" t="e">
        <f t="shared" si="1122"/>
        <v>#N/A</v>
      </c>
      <c r="AO6844" s="261" t="e">
        <f t="shared" si="1123"/>
        <v>#N/A</v>
      </c>
      <c r="AP6844" s="261" t="e">
        <f t="shared" si="1124"/>
        <v>#N/A</v>
      </c>
      <c r="AQ6844" s="261" t="e">
        <f t="shared" si="1125"/>
        <v>#N/A</v>
      </c>
      <c r="BB6844">
        <f t="shared" si="1128"/>
        <v>0</v>
      </c>
      <c r="BC6844">
        <f t="shared" si="1126"/>
        <v>0</v>
      </c>
      <c r="BD6844" s="28">
        <f t="shared" si="1127"/>
        <v>0</v>
      </c>
    </row>
    <row r="6845" spans="37:56" x14ac:dyDescent="0.25">
      <c r="AK6845">
        <v>0</v>
      </c>
      <c r="AL6845" t="e">
        <f t="shared" si="1120"/>
        <v>#N/A</v>
      </c>
      <c r="AM6845" t="e">
        <f t="shared" si="1121"/>
        <v>#N/A</v>
      </c>
      <c r="AN6845" t="e">
        <f t="shared" si="1122"/>
        <v>#N/A</v>
      </c>
      <c r="AO6845" s="261" t="e">
        <f t="shared" si="1123"/>
        <v>#N/A</v>
      </c>
      <c r="AP6845" s="261" t="e">
        <f t="shared" si="1124"/>
        <v>#N/A</v>
      </c>
      <c r="AQ6845" s="261" t="e">
        <f t="shared" si="1125"/>
        <v>#N/A</v>
      </c>
      <c r="BB6845">
        <f t="shared" si="1128"/>
        <v>0</v>
      </c>
      <c r="BC6845">
        <f t="shared" si="1126"/>
        <v>0</v>
      </c>
      <c r="BD6845" s="28">
        <f t="shared" si="1127"/>
        <v>0</v>
      </c>
    </row>
    <row r="6846" spans="37:56" x14ac:dyDescent="0.25">
      <c r="AK6846">
        <v>0</v>
      </c>
      <c r="AL6846" t="e">
        <f t="shared" si="1120"/>
        <v>#N/A</v>
      </c>
      <c r="AM6846" t="e">
        <f t="shared" si="1121"/>
        <v>#N/A</v>
      </c>
      <c r="AN6846" t="e">
        <f t="shared" si="1122"/>
        <v>#N/A</v>
      </c>
      <c r="AO6846" s="261" t="e">
        <f t="shared" si="1123"/>
        <v>#N/A</v>
      </c>
      <c r="AP6846" s="261" t="e">
        <f t="shared" si="1124"/>
        <v>#N/A</v>
      </c>
      <c r="AQ6846" s="261" t="e">
        <f t="shared" si="1125"/>
        <v>#N/A</v>
      </c>
      <c r="BB6846">
        <f t="shared" si="1128"/>
        <v>0</v>
      </c>
      <c r="BC6846">
        <f t="shared" si="1126"/>
        <v>0</v>
      </c>
      <c r="BD6846" s="28">
        <f t="shared" si="1127"/>
        <v>0</v>
      </c>
    </row>
    <row r="6847" spans="37:56" x14ac:dyDescent="0.25">
      <c r="AK6847">
        <v>0</v>
      </c>
      <c r="AL6847" t="e">
        <f t="shared" si="1120"/>
        <v>#N/A</v>
      </c>
      <c r="AM6847" t="e">
        <f t="shared" si="1121"/>
        <v>#N/A</v>
      </c>
      <c r="AN6847" t="e">
        <f t="shared" si="1122"/>
        <v>#N/A</v>
      </c>
      <c r="AO6847" s="261" t="e">
        <f t="shared" si="1123"/>
        <v>#N/A</v>
      </c>
      <c r="AP6847" s="261" t="e">
        <f t="shared" si="1124"/>
        <v>#N/A</v>
      </c>
      <c r="AQ6847" s="261" t="e">
        <f t="shared" si="1125"/>
        <v>#N/A</v>
      </c>
      <c r="BB6847">
        <f t="shared" si="1128"/>
        <v>0</v>
      </c>
      <c r="BC6847">
        <f t="shared" si="1126"/>
        <v>0</v>
      </c>
      <c r="BD6847" s="28">
        <f t="shared" si="1127"/>
        <v>0</v>
      </c>
    </row>
    <row r="6848" spans="37:56" x14ac:dyDescent="0.25">
      <c r="AK6848">
        <v>0</v>
      </c>
      <c r="AL6848" t="e">
        <f t="shared" si="1120"/>
        <v>#N/A</v>
      </c>
      <c r="AM6848" t="e">
        <f t="shared" si="1121"/>
        <v>#N/A</v>
      </c>
      <c r="AN6848" t="e">
        <f t="shared" si="1122"/>
        <v>#N/A</v>
      </c>
      <c r="AO6848" s="261" t="e">
        <f t="shared" si="1123"/>
        <v>#N/A</v>
      </c>
      <c r="AP6848" s="261" t="e">
        <f t="shared" si="1124"/>
        <v>#N/A</v>
      </c>
      <c r="AQ6848" s="261" t="e">
        <f t="shared" si="1125"/>
        <v>#N/A</v>
      </c>
      <c r="BB6848">
        <f t="shared" si="1128"/>
        <v>0</v>
      </c>
      <c r="BC6848">
        <f t="shared" si="1126"/>
        <v>0</v>
      </c>
      <c r="BD6848" s="28">
        <f t="shared" si="1127"/>
        <v>0</v>
      </c>
    </row>
    <row r="6849" spans="37:56" x14ac:dyDescent="0.25">
      <c r="AK6849">
        <v>0</v>
      </c>
      <c r="AL6849" t="e">
        <f t="shared" si="1120"/>
        <v>#N/A</v>
      </c>
      <c r="AM6849" t="e">
        <f t="shared" si="1121"/>
        <v>#N/A</v>
      </c>
      <c r="AN6849" t="e">
        <f t="shared" si="1122"/>
        <v>#N/A</v>
      </c>
      <c r="AO6849" s="261" t="e">
        <f t="shared" si="1123"/>
        <v>#N/A</v>
      </c>
      <c r="AP6849" s="261" t="e">
        <f t="shared" si="1124"/>
        <v>#N/A</v>
      </c>
      <c r="AQ6849" s="261" t="e">
        <f t="shared" si="1125"/>
        <v>#N/A</v>
      </c>
      <c r="BB6849">
        <f t="shared" si="1128"/>
        <v>0</v>
      </c>
      <c r="BC6849">
        <f t="shared" si="1126"/>
        <v>0</v>
      </c>
      <c r="BD6849" s="28">
        <f t="shared" si="1127"/>
        <v>0</v>
      </c>
    </row>
    <row r="6850" spans="37:56" x14ac:dyDescent="0.25">
      <c r="AK6850">
        <v>0</v>
      </c>
      <c r="AL6850" t="e">
        <f t="shared" si="1120"/>
        <v>#N/A</v>
      </c>
      <c r="AM6850" t="e">
        <f t="shared" si="1121"/>
        <v>#N/A</v>
      </c>
      <c r="AN6850" t="e">
        <f t="shared" si="1122"/>
        <v>#N/A</v>
      </c>
      <c r="AO6850" s="261" t="e">
        <f t="shared" si="1123"/>
        <v>#N/A</v>
      </c>
      <c r="AP6850" s="261" t="e">
        <f t="shared" si="1124"/>
        <v>#N/A</v>
      </c>
      <c r="AQ6850" s="261" t="e">
        <f t="shared" si="1125"/>
        <v>#N/A</v>
      </c>
      <c r="BB6850">
        <f t="shared" si="1128"/>
        <v>0</v>
      </c>
      <c r="BC6850">
        <f t="shared" si="1126"/>
        <v>0</v>
      </c>
      <c r="BD6850" s="28">
        <f t="shared" si="1127"/>
        <v>0</v>
      </c>
    </row>
    <row r="6851" spans="37:56" x14ac:dyDescent="0.25">
      <c r="AK6851">
        <v>0</v>
      </c>
      <c r="AL6851" t="e">
        <f t="shared" ref="AL6851:AL6914" si="1129">_xlfn.XLOOKUP(AK6851,A:A,F:F)</f>
        <v>#N/A</v>
      </c>
      <c r="AM6851" t="e">
        <f t="shared" ref="AM6851:AM6914" si="1130">_xlfn.XLOOKUP(AK6851,A:A,J:J)</f>
        <v>#N/A</v>
      </c>
      <c r="AN6851" t="e">
        <f t="shared" ref="AN6851:AN6914" si="1131">_xlfn.XLOOKUP(AK6851,A:A,M:M)+_xlfn.XLOOKUP(AK6851,A:A,N:N)</f>
        <v>#N/A</v>
      </c>
      <c r="AO6851" s="261" t="e">
        <f t="shared" ref="AO6851:AO6914" si="1132">_xlfn.XLOOKUP(AK6851,A:A,AG:AG)</f>
        <v>#N/A</v>
      </c>
      <c r="AP6851" s="261" t="e">
        <f t="shared" ref="AP6851:AP6914" si="1133">_xlfn.XLOOKUP(AK6851,A:A,AD:AD)</f>
        <v>#N/A</v>
      </c>
      <c r="AQ6851" s="261" t="e">
        <f t="shared" ref="AQ6851:AQ6914" si="1134">_xlfn.XLOOKUP(AK6851,A:A,AE:AE)</f>
        <v>#N/A</v>
      </c>
      <c r="BB6851">
        <f t="shared" si="1128"/>
        <v>0</v>
      </c>
      <c r="BC6851">
        <f t="shared" ref="BC6851:BC6914" si="1135">_xlfn.XLOOKUP(BA6851,A:A,J:J)</f>
        <v>0</v>
      </c>
      <c r="BD6851" s="28">
        <f t="shared" ref="BD6851:BD6914" si="1136">_xlfn.XLOOKUP(BA6851,A:A,M:M)+_xlfn.XLOOKUP(BA6851,A:A,N:N)</f>
        <v>0</v>
      </c>
    </row>
    <row r="6852" spans="37:56" x14ac:dyDescent="0.25">
      <c r="AK6852">
        <v>0</v>
      </c>
      <c r="AL6852" t="e">
        <f t="shared" si="1129"/>
        <v>#N/A</v>
      </c>
      <c r="AM6852" t="e">
        <f t="shared" si="1130"/>
        <v>#N/A</v>
      </c>
      <c r="AN6852" t="e">
        <f t="shared" si="1131"/>
        <v>#N/A</v>
      </c>
      <c r="AO6852" s="261" t="e">
        <f t="shared" si="1132"/>
        <v>#N/A</v>
      </c>
      <c r="AP6852" s="261" t="e">
        <f t="shared" si="1133"/>
        <v>#N/A</v>
      </c>
      <c r="AQ6852" s="261" t="e">
        <f t="shared" si="1134"/>
        <v>#N/A</v>
      </c>
      <c r="BB6852">
        <f t="shared" si="1128"/>
        <v>0</v>
      </c>
      <c r="BC6852">
        <f t="shared" si="1135"/>
        <v>0</v>
      </c>
      <c r="BD6852" s="28">
        <f t="shared" si="1136"/>
        <v>0</v>
      </c>
    </row>
    <row r="6853" spans="37:56" x14ac:dyDescent="0.25">
      <c r="AK6853">
        <v>0</v>
      </c>
      <c r="AL6853" t="e">
        <f t="shared" si="1129"/>
        <v>#N/A</v>
      </c>
      <c r="AM6853" t="e">
        <f t="shared" si="1130"/>
        <v>#N/A</v>
      </c>
      <c r="AN6853" t="e">
        <f t="shared" si="1131"/>
        <v>#N/A</v>
      </c>
      <c r="AO6853" s="261" t="e">
        <f t="shared" si="1132"/>
        <v>#N/A</v>
      </c>
      <c r="AP6853" s="261" t="e">
        <f t="shared" si="1133"/>
        <v>#N/A</v>
      </c>
      <c r="AQ6853" s="261" t="e">
        <f t="shared" si="1134"/>
        <v>#N/A</v>
      </c>
      <c r="BB6853">
        <f t="shared" si="1128"/>
        <v>0</v>
      </c>
      <c r="BC6853">
        <f t="shared" si="1135"/>
        <v>0</v>
      </c>
      <c r="BD6853" s="28">
        <f t="shared" si="1136"/>
        <v>0</v>
      </c>
    </row>
    <row r="6854" spans="37:56" x14ac:dyDescent="0.25">
      <c r="AK6854">
        <v>0</v>
      </c>
      <c r="AL6854" t="e">
        <f t="shared" si="1129"/>
        <v>#N/A</v>
      </c>
      <c r="AM6854" t="e">
        <f t="shared" si="1130"/>
        <v>#N/A</v>
      </c>
      <c r="AN6854" t="e">
        <f t="shared" si="1131"/>
        <v>#N/A</v>
      </c>
      <c r="AO6854" s="261" t="e">
        <f t="shared" si="1132"/>
        <v>#N/A</v>
      </c>
      <c r="AP6854" s="261" t="e">
        <f t="shared" si="1133"/>
        <v>#N/A</v>
      </c>
      <c r="AQ6854" s="261" t="e">
        <f t="shared" si="1134"/>
        <v>#N/A</v>
      </c>
      <c r="BB6854">
        <f t="shared" ref="BB6854:BB6917" si="1137">_xlfn.XLOOKUP(BA6854,A:A,E:E)</f>
        <v>0</v>
      </c>
      <c r="BC6854">
        <f t="shared" si="1135"/>
        <v>0</v>
      </c>
      <c r="BD6854" s="28">
        <f t="shared" si="1136"/>
        <v>0</v>
      </c>
    </row>
    <row r="6855" spans="37:56" x14ac:dyDescent="0.25">
      <c r="AK6855">
        <v>0</v>
      </c>
      <c r="AL6855" t="e">
        <f t="shared" si="1129"/>
        <v>#N/A</v>
      </c>
      <c r="AM6855" t="e">
        <f t="shared" si="1130"/>
        <v>#N/A</v>
      </c>
      <c r="AN6855" t="e">
        <f t="shared" si="1131"/>
        <v>#N/A</v>
      </c>
      <c r="AO6855" s="261" t="e">
        <f t="shared" si="1132"/>
        <v>#N/A</v>
      </c>
      <c r="AP6855" s="261" t="e">
        <f t="shared" si="1133"/>
        <v>#N/A</v>
      </c>
      <c r="AQ6855" s="261" t="e">
        <f t="shared" si="1134"/>
        <v>#N/A</v>
      </c>
      <c r="BB6855">
        <f t="shared" si="1137"/>
        <v>0</v>
      </c>
      <c r="BC6855">
        <f t="shared" si="1135"/>
        <v>0</v>
      </c>
      <c r="BD6855" s="28">
        <f t="shared" si="1136"/>
        <v>0</v>
      </c>
    </row>
    <row r="6856" spans="37:56" x14ac:dyDescent="0.25">
      <c r="AK6856">
        <v>0</v>
      </c>
      <c r="AL6856" t="e">
        <f t="shared" si="1129"/>
        <v>#N/A</v>
      </c>
      <c r="AM6856" t="e">
        <f t="shared" si="1130"/>
        <v>#N/A</v>
      </c>
      <c r="AN6856" t="e">
        <f t="shared" si="1131"/>
        <v>#N/A</v>
      </c>
      <c r="AO6856" s="261" t="e">
        <f t="shared" si="1132"/>
        <v>#N/A</v>
      </c>
      <c r="AP6856" s="261" t="e">
        <f t="shared" si="1133"/>
        <v>#N/A</v>
      </c>
      <c r="AQ6856" s="261" t="e">
        <f t="shared" si="1134"/>
        <v>#N/A</v>
      </c>
      <c r="BB6856">
        <f t="shared" si="1137"/>
        <v>0</v>
      </c>
      <c r="BC6856">
        <f t="shared" si="1135"/>
        <v>0</v>
      </c>
      <c r="BD6856" s="28">
        <f t="shared" si="1136"/>
        <v>0</v>
      </c>
    </row>
    <row r="6857" spans="37:56" x14ac:dyDescent="0.25">
      <c r="AK6857">
        <v>0</v>
      </c>
      <c r="AL6857" t="e">
        <f t="shared" si="1129"/>
        <v>#N/A</v>
      </c>
      <c r="AM6857" t="e">
        <f t="shared" si="1130"/>
        <v>#N/A</v>
      </c>
      <c r="AN6857" t="e">
        <f t="shared" si="1131"/>
        <v>#N/A</v>
      </c>
      <c r="AO6857" s="261" t="e">
        <f t="shared" si="1132"/>
        <v>#N/A</v>
      </c>
      <c r="AP6857" s="261" t="e">
        <f t="shared" si="1133"/>
        <v>#N/A</v>
      </c>
      <c r="AQ6857" s="261" t="e">
        <f t="shared" si="1134"/>
        <v>#N/A</v>
      </c>
      <c r="BB6857">
        <f t="shared" si="1137"/>
        <v>0</v>
      </c>
      <c r="BC6857">
        <f t="shared" si="1135"/>
        <v>0</v>
      </c>
      <c r="BD6857" s="28">
        <f t="shared" si="1136"/>
        <v>0</v>
      </c>
    </row>
    <row r="6858" spans="37:56" x14ac:dyDescent="0.25">
      <c r="AK6858">
        <v>0</v>
      </c>
      <c r="AL6858" t="e">
        <f t="shared" si="1129"/>
        <v>#N/A</v>
      </c>
      <c r="AM6858" t="e">
        <f t="shared" si="1130"/>
        <v>#N/A</v>
      </c>
      <c r="AN6858" t="e">
        <f t="shared" si="1131"/>
        <v>#N/A</v>
      </c>
      <c r="AO6858" s="261" t="e">
        <f t="shared" si="1132"/>
        <v>#N/A</v>
      </c>
      <c r="AP6858" s="261" t="e">
        <f t="shared" si="1133"/>
        <v>#N/A</v>
      </c>
      <c r="AQ6858" s="261" t="e">
        <f t="shared" si="1134"/>
        <v>#N/A</v>
      </c>
      <c r="BB6858">
        <f t="shared" si="1137"/>
        <v>0</v>
      </c>
      <c r="BC6858">
        <f t="shared" si="1135"/>
        <v>0</v>
      </c>
      <c r="BD6858" s="28">
        <f t="shared" si="1136"/>
        <v>0</v>
      </c>
    </row>
    <row r="6859" spans="37:56" x14ac:dyDescent="0.25">
      <c r="AK6859">
        <v>0</v>
      </c>
      <c r="AL6859" t="e">
        <f t="shared" si="1129"/>
        <v>#N/A</v>
      </c>
      <c r="AM6859" t="e">
        <f t="shared" si="1130"/>
        <v>#N/A</v>
      </c>
      <c r="AN6859" t="e">
        <f t="shared" si="1131"/>
        <v>#N/A</v>
      </c>
      <c r="AO6859" s="261" t="e">
        <f t="shared" si="1132"/>
        <v>#N/A</v>
      </c>
      <c r="AP6859" s="261" t="e">
        <f t="shared" si="1133"/>
        <v>#N/A</v>
      </c>
      <c r="AQ6859" s="261" t="e">
        <f t="shared" si="1134"/>
        <v>#N/A</v>
      </c>
      <c r="BB6859">
        <f t="shared" si="1137"/>
        <v>0</v>
      </c>
      <c r="BC6859">
        <f t="shared" si="1135"/>
        <v>0</v>
      </c>
      <c r="BD6859" s="28">
        <f t="shared" si="1136"/>
        <v>0</v>
      </c>
    </row>
    <row r="6860" spans="37:56" x14ac:dyDescent="0.25">
      <c r="AK6860">
        <v>0</v>
      </c>
      <c r="AL6860" t="e">
        <f t="shared" si="1129"/>
        <v>#N/A</v>
      </c>
      <c r="AM6860" t="e">
        <f t="shared" si="1130"/>
        <v>#N/A</v>
      </c>
      <c r="AN6860" t="e">
        <f t="shared" si="1131"/>
        <v>#N/A</v>
      </c>
      <c r="AO6860" s="261" t="e">
        <f t="shared" si="1132"/>
        <v>#N/A</v>
      </c>
      <c r="AP6860" s="261" t="e">
        <f t="shared" si="1133"/>
        <v>#N/A</v>
      </c>
      <c r="AQ6860" s="261" t="e">
        <f t="shared" si="1134"/>
        <v>#N/A</v>
      </c>
      <c r="BB6860">
        <f t="shared" si="1137"/>
        <v>0</v>
      </c>
      <c r="BC6860">
        <f t="shared" si="1135"/>
        <v>0</v>
      </c>
      <c r="BD6860" s="28">
        <f t="shared" si="1136"/>
        <v>0</v>
      </c>
    </row>
    <row r="6861" spans="37:56" x14ac:dyDescent="0.25">
      <c r="AK6861">
        <v>0</v>
      </c>
      <c r="AL6861" t="e">
        <f t="shared" si="1129"/>
        <v>#N/A</v>
      </c>
      <c r="AM6861" t="e">
        <f t="shared" si="1130"/>
        <v>#N/A</v>
      </c>
      <c r="AN6861" t="e">
        <f t="shared" si="1131"/>
        <v>#N/A</v>
      </c>
      <c r="AO6861" s="261" t="e">
        <f t="shared" si="1132"/>
        <v>#N/A</v>
      </c>
      <c r="AP6861" s="261" t="e">
        <f t="shared" si="1133"/>
        <v>#N/A</v>
      </c>
      <c r="AQ6861" s="261" t="e">
        <f t="shared" si="1134"/>
        <v>#N/A</v>
      </c>
      <c r="BB6861">
        <f t="shared" si="1137"/>
        <v>0</v>
      </c>
      <c r="BC6861">
        <f t="shared" si="1135"/>
        <v>0</v>
      </c>
      <c r="BD6861" s="28">
        <f t="shared" si="1136"/>
        <v>0</v>
      </c>
    </row>
    <row r="6862" spans="37:56" x14ac:dyDescent="0.25">
      <c r="AK6862">
        <v>0</v>
      </c>
      <c r="AL6862" t="e">
        <f t="shared" si="1129"/>
        <v>#N/A</v>
      </c>
      <c r="AM6862" t="e">
        <f t="shared" si="1130"/>
        <v>#N/A</v>
      </c>
      <c r="AN6862" t="e">
        <f t="shared" si="1131"/>
        <v>#N/A</v>
      </c>
      <c r="AO6862" s="261" t="e">
        <f t="shared" si="1132"/>
        <v>#N/A</v>
      </c>
      <c r="AP6862" s="261" t="e">
        <f t="shared" si="1133"/>
        <v>#N/A</v>
      </c>
      <c r="AQ6862" s="261" t="e">
        <f t="shared" si="1134"/>
        <v>#N/A</v>
      </c>
      <c r="BB6862">
        <f t="shared" si="1137"/>
        <v>0</v>
      </c>
      <c r="BC6862">
        <f t="shared" si="1135"/>
        <v>0</v>
      </c>
      <c r="BD6862" s="28">
        <f t="shared" si="1136"/>
        <v>0</v>
      </c>
    </row>
    <row r="6863" spans="37:56" x14ac:dyDescent="0.25">
      <c r="AK6863">
        <v>0</v>
      </c>
      <c r="AL6863" t="e">
        <f t="shared" si="1129"/>
        <v>#N/A</v>
      </c>
      <c r="AM6863" t="e">
        <f t="shared" si="1130"/>
        <v>#N/A</v>
      </c>
      <c r="AN6863" t="e">
        <f t="shared" si="1131"/>
        <v>#N/A</v>
      </c>
      <c r="AO6863" s="261" t="e">
        <f t="shared" si="1132"/>
        <v>#N/A</v>
      </c>
      <c r="AP6863" s="261" t="e">
        <f t="shared" si="1133"/>
        <v>#N/A</v>
      </c>
      <c r="AQ6863" s="261" t="e">
        <f t="shared" si="1134"/>
        <v>#N/A</v>
      </c>
      <c r="BB6863">
        <f t="shared" si="1137"/>
        <v>0</v>
      </c>
      <c r="BC6863">
        <f t="shared" si="1135"/>
        <v>0</v>
      </c>
      <c r="BD6863" s="28">
        <f t="shared" si="1136"/>
        <v>0</v>
      </c>
    </row>
    <row r="6864" spans="37:56" x14ac:dyDescent="0.25">
      <c r="AK6864">
        <v>0</v>
      </c>
      <c r="AL6864" t="e">
        <f t="shared" si="1129"/>
        <v>#N/A</v>
      </c>
      <c r="AM6864" t="e">
        <f t="shared" si="1130"/>
        <v>#N/A</v>
      </c>
      <c r="AN6864" t="e">
        <f t="shared" si="1131"/>
        <v>#N/A</v>
      </c>
      <c r="AO6864" s="261" t="e">
        <f t="shared" si="1132"/>
        <v>#N/A</v>
      </c>
      <c r="AP6864" s="261" t="e">
        <f t="shared" si="1133"/>
        <v>#N/A</v>
      </c>
      <c r="AQ6864" s="261" t="e">
        <f t="shared" si="1134"/>
        <v>#N/A</v>
      </c>
      <c r="BB6864">
        <f t="shared" si="1137"/>
        <v>0</v>
      </c>
      <c r="BC6864">
        <f t="shared" si="1135"/>
        <v>0</v>
      </c>
      <c r="BD6864" s="28">
        <f t="shared" si="1136"/>
        <v>0</v>
      </c>
    </row>
    <row r="6865" spans="37:56" x14ac:dyDescent="0.25">
      <c r="AK6865">
        <v>0</v>
      </c>
      <c r="AL6865" t="e">
        <f t="shared" si="1129"/>
        <v>#N/A</v>
      </c>
      <c r="AM6865" t="e">
        <f t="shared" si="1130"/>
        <v>#N/A</v>
      </c>
      <c r="AN6865" t="e">
        <f t="shared" si="1131"/>
        <v>#N/A</v>
      </c>
      <c r="AO6865" s="261" t="e">
        <f t="shared" si="1132"/>
        <v>#N/A</v>
      </c>
      <c r="AP6865" s="261" t="e">
        <f t="shared" si="1133"/>
        <v>#N/A</v>
      </c>
      <c r="AQ6865" s="261" t="e">
        <f t="shared" si="1134"/>
        <v>#N/A</v>
      </c>
      <c r="BB6865">
        <f t="shared" si="1137"/>
        <v>0</v>
      </c>
      <c r="BC6865">
        <f t="shared" si="1135"/>
        <v>0</v>
      </c>
      <c r="BD6865" s="28">
        <f t="shared" si="1136"/>
        <v>0</v>
      </c>
    </row>
    <row r="6866" spans="37:56" x14ac:dyDescent="0.25">
      <c r="AK6866">
        <v>0</v>
      </c>
      <c r="AL6866" t="e">
        <f t="shared" si="1129"/>
        <v>#N/A</v>
      </c>
      <c r="AM6866" t="e">
        <f t="shared" si="1130"/>
        <v>#N/A</v>
      </c>
      <c r="AN6866" t="e">
        <f t="shared" si="1131"/>
        <v>#N/A</v>
      </c>
      <c r="AO6866" s="261" t="e">
        <f t="shared" si="1132"/>
        <v>#N/A</v>
      </c>
      <c r="AP6866" s="261" t="e">
        <f t="shared" si="1133"/>
        <v>#N/A</v>
      </c>
      <c r="AQ6866" s="261" t="e">
        <f t="shared" si="1134"/>
        <v>#N/A</v>
      </c>
      <c r="BB6866">
        <f t="shared" si="1137"/>
        <v>0</v>
      </c>
      <c r="BC6866">
        <f t="shared" si="1135"/>
        <v>0</v>
      </c>
      <c r="BD6866" s="28">
        <f t="shared" si="1136"/>
        <v>0</v>
      </c>
    </row>
    <row r="6867" spans="37:56" x14ac:dyDescent="0.25">
      <c r="AK6867">
        <v>0</v>
      </c>
      <c r="AL6867" t="e">
        <f t="shared" si="1129"/>
        <v>#N/A</v>
      </c>
      <c r="AM6867" t="e">
        <f t="shared" si="1130"/>
        <v>#N/A</v>
      </c>
      <c r="AN6867" t="e">
        <f t="shared" si="1131"/>
        <v>#N/A</v>
      </c>
      <c r="AO6867" s="261" t="e">
        <f t="shared" si="1132"/>
        <v>#N/A</v>
      </c>
      <c r="AP6867" s="261" t="e">
        <f t="shared" si="1133"/>
        <v>#N/A</v>
      </c>
      <c r="AQ6867" s="261" t="e">
        <f t="shared" si="1134"/>
        <v>#N/A</v>
      </c>
      <c r="BB6867">
        <f t="shared" si="1137"/>
        <v>0</v>
      </c>
      <c r="BC6867">
        <f t="shared" si="1135"/>
        <v>0</v>
      </c>
      <c r="BD6867" s="28">
        <f t="shared" si="1136"/>
        <v>0</v>
      </c>
    </row>
    <row r="6868" spans="37:56" x14ac:dyDescent="0.25">
      <c r="AK6868">
        <v>0</v>
      </c>
      <c r="AL6868" t="e">
        <f t="shared" si="1129"/>
        <v>#N/A</v>
      </c>
      <c r="AM6868" t="e">
        <f t="shared" si="1130"/>
        <v>#N/A</v>
      </c>
      <c r="AN6868" t="e">
        <f t="shared" si="1131"/>
        <v>#N/A</v>
      </c>
      <c r="AO6868" s="261" t="e">
        <f t="shared" si="1132"/>
        <v>#N/A</v>
      </c>
      <c r="AP6868" s="261" t="e">
        <f t="shared" si="1133"/>
        <v>#N/A</v>
      </c>
      <c r="AQ6868" s="261" t="e">
        <f t="shared" si="1134"/>
        <v>#N/A</v>
      </c>
      <c r="BB6868">
        <f t="shared" si="1137"/>
        <v>0</v>
      </c>
      <c r="BC6868">
        <f t="shared" si="1135"/>
        <v>0</v>
      </c>
      <c r="BD6868" s="28">
        <f t="shared" si="1136"/>
        <v>0</v>
      </c>
    </row>
    <row r="6869" spans="37:56" x14ac:dyDescent="0.25">
      <c r="AK6869">
        <v>0</v>
      </c>
      <c r="AL6869" t="e">
        <f t="shared" si="1129"/>
        <v>#N/A</v>
      </c>
      <c r="AM6869" t="e">
        <f t="shared" si="1130"/>
        <v>#N/A</v>
      </c>
      <c r="AN6869" t="e">
        <f t="shared" si="1131"/>
        <v>#N/A</v>
      </c>
      <c r="AO6869" s="261" t="e">
        <f t="shared" si="1132"/>
        <v>#N/A</v>
      </c>
      <c r="AP6869" s="261" t="e">
        <f t="shared" si="1133"/>
        <v>#N/A</v>
      </c>
      <c r="AQ6869" s="261" t="e">
        <f t="shared" si="1134"/>
        <v>#N/A</v>
      </c>
      <c r="BB6869">
        <f t="shared" si="1137"/>
        <v>0</v>
      </c>
      <c r="BC6869">
        <f t="shared" si="1135"/>
        <v>0</v>
      </c>
      <c r="BD6869" s="28">
        <f t="shared" si="1136"/>
        <v>0</v>
      </c>
    </row>
    <row r="6870" spans="37:56" x14ac:dyDescent="0.25">
      <c r="AK6870">
        <v>0</v>
      </c>
      <c r="AL6870" t="e">
        <f t="shared" si="1129"/>
        <v>#N/A</v>
      </c>
      <c r="AM6870" t="e">
        <f t="shared" si="1130"/>
        <v>#N/A</v>
      </c>
      <c r="AN6870" t="e">
        <f t="shared" si="1131"/>
        <v>#N/A</v>
      </c>
      <c r="AO6870" s="261" t="e">
        <f t="shared" si="1132"/>
        <v>#N/A</v>
      </c>
      <c r="AP6870" s="261" t="e">
        <f t="shared" si="1133"/>
        <v>#N/A</v>
      </c>
      <c r="AQ6870" s="261" t="e">
        <f t="shared" si="1134"/>
        <v>#N/A</v>
      </c>
      <c r="BB6870">
        <f t="shared" si="1137"/>
        <v>0</v>
      </c>
      <c r="BC6870">
        <f t="shared" si="1135"/>
        <v>0</v>
      </c>
      <c r="BD6870" s="28">
        <f t="shared" si="1136"/>
        <v>0</v>
      </c>
    </row>
    <row r="6871" spans="37:56" x14ac:dyDescent="0.25">
      <c r="AK6871">
        <v>0</v>
      </c>
      <c r="AL6871" t="e">
        <f t="shared" si="1129"/>
        <v>#N/A</v>
      </c>
      <c r="AM6871" t="e">
        <f t="shared" si="1130"/>
        <v>#N/A</v>
      </c>
      <c r="AN6871" t="e">
        <f t="shared" si="1131"/>
        <v>#N/A</v>
      </c>
      <c r="AO6871" s="261" t="e">
        <f t="shared" si="1132"/>
        <v>#N/A</v>
      </c>
      <c r="AP6871" s="261" t="e">
        <f t="shared" si="1133"/>
        <v>#N/A</v>
      </c>
      <c r="AQ6871" s="261" t="e">
        <f t="shared" si="1134"/>
        <v>#N/A</v>
      </c>
      <c r="BB6871">
        <f t="shared" si="1137"/>
        <v>0</v>
      </c>
      <c r="BC6871">
        <f t="shared" si="1135"/>
        <v>0</v>
      </c>
      <c r="BD6871" s="28">
        <f t="shared" si="1136"/>
        <v>0</v>
      </c>
    </row>
    <row r="6872" spans="37:56" x14ac:dyDescent="0.25">
      <c r="AK6872">
        <v>0</v>
      </c>
      <c r="AL6872" t="e">
        <f t="shared" si="1129"/>
        <v>#N/A</v>
      </c>
      <c r="AM6872" t="e">
        <f t="shared" si="1130"/>
        <v>#N/A</v>
      </c>
      <c r="AN6872" t="e">
        <f t="shared" si="1131"/>
        <v>#N/A</v>
      </c>
      <c r="AO6872" s="261" t="e">
        <f t="shared" si="1132"/>
        <v>#N/A</v>
      </c>
      <c r="AP6872" s="261" t="e">
        <f t="shared" si="1133"/>
        <v>#N/A</v>
      </c>
      <c r="AQ6872" s="261" t="e">
        <f t="shared" si="1134"/>
        <v>#N/A</v>
      </c>
      <c r="BB6872">
        <f t="shared" si="1137"/>
        <v>0</v>
      </c>
      <c r="BC6872">
        <f t="shared" si="1135"/>
        <v>0</v>
      </c>
      <c r="BD6872" s="28">
        <f t="shared" si="1136"/>
        <v>0</v>
      </c>
    </row>
    <row r="6873" spans="37:56" x14ac:dyDescent="0.25">
      <c r="AK6873">
        <v>0</v>
      </c>
      <c r="AL6873" t="e">
        <f t="shared" si="1129"/>
        <v>#N/A</v>
      </c>
      <c r="AM6873" t="e">
        <f t="shared" si="1130"/>
        <v>#N/A</v>
      </c>
      <c r="AN6873" t="e">
        <f t="shared" si="1131"/>
        <v>#N/A</v>
      </c>
      <c r="AO6873" s="261" t="e">
        <f t="shared" si="1132"/>
        <v>#N/A</v>
      </c>
      <c r="AP6873" s="261" t="e">
        <f t="shared" si="1133"/>
        <v>#N/A</v>
      </c>
      <c r="AQ6873" s="261" t="e">
        <f t="shared" si="1134"/>
        <v>#N/A</v>
      </c>
      <c r="BB6873">
        <f t="shared" si="1137"/>
        <v>0</v>
      </c>
      <c r="BC6873">
        <f t="shared" si="1135"/>
        <v>0</v>
      </c>
      <c r="BD6873" s="28">
        <f t="shared" si="1136"/>
        <v>0</v>
      </c>
    </row>
    <row r="6874" spans="37:56" x14ac:dyDescent="0.25">
      <c r="AK6874">
        <v>0</v>
      </c>
      <c r="AL6874" t="e">
        <f t="shared" si="1129"/>
        <v>#N/A</v>
      </c>
      <c r="AM6874" t="e">
        <f t="shared" si="1130"/>
        <v>#N/A</v>
      </c>
      <c r="AN6874" t="e">
        <f t="shared" si="1131"/>
        <v>#N/A</v>
      </c>
      <c r="AO6874" s="261" t="e">
        <f t="shared" si="1132"/>
        <v>#N/A</v>
      </c>
      <c r="AP6874" s="261" t="e">
        <f t="shared" si="1133"/>
        <v>#N/A</v>
      </c>
      <c r="AQ6874" s="261" t="e">
        <f t="shared" si="1134"/>
        <v>#N/A</v>
      </c>
      <c r="BB6874">
        <f t="shared" si="1137"/>
        <v>0</v>
      </c>
      <c r="BC6874">
        <f t="shared" si="1135"/>
        <v>0</v>
      </c>
      <c r="BD6874" s="28">
        <f t="shared" si="1136"/>
        <v>0</v>
      </c>
    </row>
    <row r="6875" spans="37:56" x14ac:dyDescent="0.25">
      <c r="AK6875">
        <v>0</v>
      </c>
      <c r="AL6875" t="e">
        <f t="shared" si="1129"/>
        <v>#N/A</v>
      </c>
      <c r="AM6875" t="e">
        <f t="shared" si="1130"/>
        <v>#N/A</v>
      </c>
      <c r="AN6875" t="e">
        <f t="shared" si="1131"/>
        <v>#N/A</v>
      </c>
      <c r="AO6875" s="261" t="e">
        <f t="shared" si="1132"/>
        <v>#N/A</v>
      </c>
      <c r="AP6875" s="261" t="e">
        <f t="shared" si="1133"/>
        <v>#N/A</v>
      </c>
      <c r="AQ6875" s="261" t="e">
        <f t="shared" si="1134"/>
        <v>#N/A</v>
      </c>
      <c r="BB6875">
        <f t="shared" si="1137"/>
        <v>0</v>
      </c>
      <c r="BC6875">
        <f t="shared" si="1135"/>
        <v>0</v>
      </c>
      <c r="BD6875" s="28">
        <f t="shared" si="1136"/>
        <v>0</v>
      </c>
    </row>
    <row r="6876" spans="37:56" x14ac:dyDescent="0.25">
      <c r="AK6876">
        <v>0</v>
      </c>
      <c r="AL6876" t="e">
        <f t="shared" si="1129"/>
        <v>#N/A</v>
      </c>
      <c r="AM6876" t="e">
        <f t="shared" si="1130"/>
        <v>#N/A</v>
      </c>
      <c r="AN6876" t="e">
        <f t="shared" si="1131"/>
        <v>#N/A</v>
      </c>
      <c r="AO6876" s="261" t="e">
        <f t="shared" si="1132"/>
        <v>#N/A</v>
      </c>
      <c r="AP6876" s="261" t="e">
        <f t="shared" si="1133"/>
        <v>#N/A</v>
      </c>
      <c r="AQ6876" s="261" t="e">
        <f t="shared" si="1134"/>
        <v>#N/A</v>
      </c>
      <c r="BB6876">
        <f t="shared" si="1137"/>
        <v>0</v>
      </c>
      <c r="BC6876">
        <f t="shared" si="1135"/>
        <v>0</v>
      </c>
      <c r="BD6876" s="28">
        <f t="shared" si="1136"/>
        <v>0</v>
      </c>
    </row>
    <row r="6877" spans="37:56" x14ac:dyDescent="0.25">
      <c r="AK6877">
        <v>0</v>
      </c>
      <c r="AL6877" t="e">
        <f t="shared" si="1129"/>
        <v>#N/A</v>
      </c>
      <c r="AM6877" t="e">
        <f t="shared" si="1130"/>
        <v>#N/A</v>
      </c>
      <c r="AN6877" t="e">
        <f t="shared" si="1131"/>
        <v>#N/A</v>
      </c>
      <c r="AO6877" s="261" t="e">
        <f t="shared" si="1132"/>
        <v>#N/A</v>
      </c>
      <c r="AP6877" s="261" t="e">
        <f t="shared" si="1133"/>
        <v>#N/A</v>
      </c>
      <c r="AQ6877" s="261" t="e">
        <f t="shared" si="1134"/>
        <v>#N/A</v>
      </c>
      <c r="BB6877">
        <f t="shared" si="1137"/>
        <v>0</v>
      </c>
      <c r="BC6877">
        <f t="shared" si="1135"/>
        <v>0</v>
      </c>
      <c r="BD6877" s="28">
        <f t="shared" si="1136"/>
        <v>0</v>
      </c>
    </row>
    <row r="6878" spans="37:56" x14ac:dyDescent="0.25">
      <c r="AK6878">
        <v>0</v>
      </c>
      <c r="AL6878" t="e">
        <f t="shared" si="1129"/>
        <v>#N/A</v>
      </c>
      <c r="AM6878" t="e">
        <f t="shared" si="1130"/>
        <v>#N/A</v>
      </c>
      <c r="AN6878" t="e">
        <f t="shared" si="1131"/>
        <v>#N/A</v>
      </c>
      <c r="AO6878" s="261" t="e">
        <f t="shared" si="1132"/>
        <v>#N/A</v>
      </c>
      <c r="AP6878" s="261" t="e">
        <f t="shared" si="1133"/>
        <v>#N/A</v>
      </c>
      <c r="AQ6878" s="261" t="e">
        <f t="shared" si="1134"/>
        <v>#N/A</v>
      </c>
      <c r="BB6878">
        <f t="shared" si="1137"/>
        <v>0</v>
      </c>
      <c r="BC6878">
        <f t="shared" si="1135"/>
        <v>0</v>
      </c>
      <c r="BD6878" s="28">
        <f t="shared" si="1136"/>
        <v>0</v>
      </c>
    </row>
    <row r="6879" spans="37:56" x14ac:dyDescent="0.25">
      <c r="AK6879">
        <v>0</v>
      </c>
      <c r="AL6879" t="e">
        <f t="shared" si="1129"/>
        <v>#N/A</v>
      </c>
      <c r="AM6879" t="e">
        <f t="shared" si="1130"/>
        <v>#N/A</v>
      </c>
      <c r="AN6879" t="e">
        <f t="shared" si="1131"/>
        <v>#N/A</v>
      </c>
      <c r="AO6879" s="261" t="e">
        <f t="shared" si="1132"/>
        <v>#N/A</v>
      </c>
      <c r="AP6879" s="261" t="e">
        <f t="shared" si="1133"/>
        <v>#N/A</v>
      </c>
      <c r="AQ6879" s="261" t="e">
        <f t="shared" si="1134"/>
        <v>#N/A</v>
      </c>
      <c r="BB6879">
        <f t="shared" si="1137"/>
        <v>0</v>
      </c>
      <c r="BC6879">
        <f t="shared" si="1135"/>
        <v>0</v>
      </c>
      <c r="BD6879" s="28">
        <f t="shared" si="1136"/>
        <v>0</v>
      </c>
    </row>
    <row r="6880" spans="37:56" x14ac:dyDescent="0.25">
      <c r="AK6880">
        <v>0</v>
      </c>
      <c r="AL6880" t="e">
        <f t="shared" si="1129"/>
        <v>#N/A</v>
      </c>
      <c r="AM6880" t="e">
        <f t="shared" si="1130"/>
        <v>#N/A</v>
      </c>
      <c r="AN6880" t="e">
        <f t="shared" si="1131"/>
        <v>#N/A</v>
      </c>
      <c r="AO6880" s="261" t="e">
        <f t="shared" si="1132"/>
        <v>#N/A</v>
      </c>
      <c r="AP6880" s="261" t="e">
        <f t="shared" si="1133"/>
        <v>#N/A</v>
      </c>
      <c r="AQ6880" s="261" t="e">
        <f t="shared" si="1134"/>
        <v>#N/A</v>
      </c>
      <c r="BB6880">
        <f t="shared" si="1137"/>
        <v>0</v>
      </c>
      <c r="BC6880">
        <f t="shared" si="1135"/>
        <v>0</v>
      </c>
      <c r="BD6880" s="28">
        <f t="shared" si="1136"/>
        <v>0</v>
      </c>
    </row>
    <row r="6881" spans="37:56" x14ac:dyDescent="0.25">
      <c r="AK6881">
        <v>0</v>
      </c>
      <c r="AL6881" t="e">
        <f t="shared" si="1129"/>
        <v>#N/A</v>
      </c>
      <c r="AM6881" t="e">
        <f t="shared" si="1130"/>
        <v>#N/A</v>
      </c>
      <c r="AN6881" t="e">
        <f t="shared" si="1131"/>
        <v>#N/A</v>
      </c>
      <c r="AO6881" s="261" t="e">
        <f t="shared" si="1132"/>
        <v>#N/A</v>
      </c>
      <c r="AP6881" s="261" t="e">
        <f t="shared" si="1133"/>
        <v>#N/A</v>
      </c>
      <c r="AQ6881" s="261" t="e">
        <f t="shared" si="1134"/>
        <v>#N/A</v>
      </c>
      <c r="BB6881">
        <f t="shared" si="1137"/>
        <v>0</v>
      </c>
      <c r="BC6881">
        <f t="shared" si="1135"/>
        <v>0</v>
      </c>
      <c r="BD6881" s="28">
        <f t="shared" si="1136"/>
        <v>0</v>
      </c>
    </row>
    <row r="6882" spans="37:56" x14ac:dyDescent="0.25">
      <c r="AK6882">
        <v>0</v>
      </c>
      <c r="AL6882" t="e">
        <f t="shared" si="1129"/>
        <v>#N/A</v>
      </c>
      <c r="AM6882" t="e">
        <f t="shared" si="1130"/>
        <v>#N/A</v>
      </c>
      <c r="AN6882" t="e">
        <f t="shared" si="1131"/>
        <v>#N/A</v>
      </c>
      <c r="AO6882" s="261" t="e">
        <f t="shared" si="1132"/>
        <v>#N/A</v>
      </c>
      <c r="AP6882" s="261" t="e">
        <f t="shared" si="1133"/>
        <v>#N/A</v>
      </c>
      <c r="AQ6882" s="261" t="e">
        <f t="shared" si="1134"/>
        <v>#N/A</v>
      </c>
      <c r="BB6882">
        <f t="shared" si="1137"/>
        <v>0</v>
      </c>
      <c r="BC6882">
        <f t="shared" si="1135"/>
        <v>0</v>
      </c>
      <c r="BD6882" s="28">
        <f t="shared" si="1136"/>
        <v>0</v>
      </c>
    </row>
    <row r="6883" spans="37:56" x14ac:dyDescent="0.25">
      <c r="AK6883">
        <v>0</v>
      </c>
      <c r="AL6883" t="e">
        <f t="shared" si="1129"/>
        <v>#N/A</v>
      </c>
      <c r="AM6883" t="e">
        <f t="shared" si="1130"/>
        <v>#N/A</v>
      </c>
      <c r="AN6883" t="e">
        <f t="shared" si="1131"/>
        <v>#N/A</v>
      </c>
      <c r="AO6883" s="261" t="e">
        <f t="shared" si="1132"/>
        <v>#N/A</v>
      </c>
      <c r="AP6883" s="261" t="e">
        <f t="shared" si="1133"/>
        <v>#N/A</v>
      </c>
      <c r="AQ6883" s="261" t="e">
        <f t="shared" si="1134"/>
        <v>#N/A</v>
      </c>
      <c r="BB6883">
        <f t="shared" si="1137"/>
        <v>0</v>
      </c>
      <c r="BC6883">
        <f t="shared" si="1135"/>
        <v>0</v>
      </c>
      <c r="BD6883" s="28">
        <f t="shared" si="1136"/>
        <v>0</v>
      </c>
    </row>
    <row r="6884" spans="37:56" x14ac:dyDescent="0.25">
      <c r="AK6884">
        <v>0</v>
      </c>
      <c r="AL6884" t="e">
        <f t="shared" si="1129"/>
        <v>#N/A</v>
      </c>
      <c r="AM6884" t="e">
        <f t="shared" si="1130"/>
        <v>#N/A</v>
      </c>
      <c r="AN6884" t="e">
        <f t="shared" si="1131"/>
        <v>#N/A</v>
      </c>
      <c r="AO6884" s="261" t="e">
        <f t="shared" si="1132"/>
        <v>#N/A</v>
      </c>
      <c r="AP6884" s="261" t="e">
        <f t="shared" si="1133"/>
        <v>#N/A</v>
      </c>
      <c r="AQ6884" s="261" t="e">
        <f t="shared" si="1134"/>
        <v>#N/A</v>
      </c>
      <c r="BB6884">
        <f t="shared" si="1137"/>
        <v>0</v>
      </c>
      <c r="BC6884">
        <f t="shared" si="1135"/>
        <v>0</v>
      </c>
      <c r="BD6884" s="28">
        <f t="shared" si="1136"/>
        <v>0</v>
      </c>
    </row>
    <row r="6885" spans="37:56" x14ac:dyDescent="0.25">
      <c r="AK6885">
        <v>0</v>
      </c>
      <c r="AL6885" t="e">
        <f t="shared" si="1129"/>
        <v>#N/A</v>
      </c>
      <c r="AM6885" t="e">
        <f t="shared" si="1130"/>
        <v>#N/A</v>
      </c>
      <c r="AN6885" t="e">
        <f t="shared" si="1131"/>
        <v>#N/A</v>
      </c>
      <c r="AO6885" s="261" t="e">
        <f t="shared" si="1132"/>
        <v>#N/A</v>
      </c>
      <c r="AP6885" s="261" t="e">
        <f t="shared" si="1133"/>
        <v>#N/A</v>
      </c>
      <c r="AQ6885" s="261" t="e">
        <f t="shared" si="1134"/>
        <v>#N/A</v>
      </c>
      <c r="BB6885">
        <f t="shared" si="1137"/>
        <v>0</v>
      </c>
      <c r="BC6885">
        <f t="shared" si="1135"/>
        <v>0</v>
      </c>
      <c r="BD6885" s="28">
        <f t="shared" si="1136"/>
        <v>0</v>
      </c>
    </row>
    <row r="6886" spans="37:56" x14ac:dyDescent="0.25">
      <c r="AK6886">
        <v>0</v>
      </c>
      <c r="AL6886" t="e">
        <f t="shared" si="1129"/>
        <v>#N/A</v>
      </c>
      <c r="AM6886" t="e">
        <f t="shared" si="1130"/>
        <v>#N/A</v>
      </c>
      <c r="AN6886" t="e">
        <f t="shared" si="1131"/>
        <v>#N/A</v>
      </c>
      <c r="AO6886" s="261" t="e">
        <f t="shared" si="1132"/>
        <v>#N/A</v>
      </c>
      <c r="AP6886" s="261" t="e">
        <f t="shared" si="1133"/>
        <v>#N/A</v>
      </c>
      <c r="AQ6886" s="261" t="e">
        <f t="shared" si="1134"/>
        <v>#N/A</v>
      </c>
      <c r="BB6886">
        <f t="shared" si="1137"/>
        <v>0</v>
      </c>
      <c r="BC6886">
        <f t="shared" si="1135"/>
        <v>0</v>
      </c>
      <c r="BD6886" s="28">
        <f t="shared" si="1136"/>
        <v>0</v>
      </c>
    </row>
    <row r="6887" spans="37:56" x14ac:dyDescent="0.25">
      <c r="AK6887">
        <v>0</v>
      </c>
      <c r="AL6887" t="e">
        <f t="shared" si="1129"/>
        <v>#N/A</v>
      </c>
      <c r="AM6887" t="e">
        <f t="shared" si="1130"/>
        <v>#N/A</v>
      </c>
      <c r="AN6887" t="e">
        <f t="shared" si="1131"/>
        <v>#N/A</v>
      </c>
      <c r="AO6887" s="261" t="e">
        <f t="shared" si="1132"/>
        <v>#N/A</v>
      </c>
      <c r="AP6887" s="261" t="e">
        <f t="shared" si="1133"/>
        <v>#N/A</v>
      </c>
      <c r="AQ6887" s="261" t="e">
        <f t="shared" si="1134"/>
        <v>#N/A</v>
      </c>
      <c r="BB6887">
        <f t="shared" si="1137"/>
        <v>0</v>
      </c>
      <c r="BC6887">
        <f t="shared" si="1135"/>
        <v>0</v>
      </c>
      <c r="BD6887" s="28">
        <f t="shared" si="1136"/>
        <v>0</v>
      </c>
    </row>
    <row r="6888" spans="37:56" x14ac:dyDescent="0.25">
      <c r="AK6888">
        <v>0</v>
      </c>
      <c r="AL6888" t="e">
        <f t="shared" si="1129"/>
        <v>#N/A</v>
      </c>
      <c r="AM6888" t="e">
        <f t="shared" si="1130"/>
        <v>#N/A</v>
      </c>
      <c r="AN6888" t="e">
        <f t="shared" si="1131"/>
        <v>#N/A</v>
      </c>
      <c r="AO6888" s="261" t="e">
        <f t="shared" si="1132"/>
        <v>#N/A</v>
      </c>
      <c r="AP6888" s="261" t="e">
        <f t="shared" si="1133"/>
        <v>#N/A</v>
      </c>
      <c r="AQ6888" s="261" t="e">
        <f t="shared" si="1134"/>
        <v>#N/A</v>
      </c>
      <c r="BB6888">
        <f t="shared" si="1137"/>
        <v>0</v>
      </c>
      <c r="BC6888">
        <f t="shared" si="1135"/>
        <v>0</v>
      </c>
      <c r="BD6888" s="28">
        <f t="shared" si="1136"/>
        <v>0</v>
      </c>
    </row>
    <row r="6889" spans="37:56" x14ac:dyDescent="0.25">
      <c r="AK6889">
        <v>0</v>
      </c>
      <c r="AL6889" t="e">
        <f t="shared" si="1129"/>
        <v>#N/A</v>
      </c>
      <c r="AM6889" t="e">
        <f t="shared" si="1130"/>
        <v>#N/A</v>
      </c>
      <c r="AN6889" t="e">
        <f t="shared" si="1131"/>
        <v>#N/A</v>
      </c>
      <c r="AO6889" s="261" t="e">
        <f t="shared" si="1132"/>
        <v>#N/A</v>
      </c>
      <c r="AP6889" s="261" t="e">
        <f t="shared" si="1133"/>
        <v>#N/A</v>
      </c>
      <c r="AQ6889" s="261" t="e">
        <f t="shared" si="1134"/>
        <v>#N/A</v>
      </c>
      <c r="BB6889">
        <f t="shared" si="1137"/>
        <v>0</v>
      </c>
      <c r="BC6889">
        <f t="shared" si="1135"/>
        <v>0</v>
      </c>
      <c r="BD6889" s="28">
        <f t="shared" si="1136"/>
        <v>0</v>
      </c>
    </row>
    <row r="6890" spans="37:56" x14ac:dyDescent="0.25">
      <c r="AK6890">
        <v>0</v>
      </c>
      <c r="AL6890" t="e">
        <f t="shared" si="1129"/>
        <v>#N/A</v>
      </c>
      <c r="AM6890" t="e">
        <f t="shared" si="1130"/>
        <v>#N/A</v>
      </c>
      <c r="AN6890" t="e">
        <f t="shared" si="1131"/>
        <v>#N/A</v>
      </c>
      <c r="AO6890" s="261" t="e">
        <f t="shared" si="1132"/>
        <v>#N/A</v>
      </c>
      <c r="AP6890" s="261" t="e">
        <f t="shared" si="1133"/>
        <v>#N/A</v>
      </c>
      <c r="AQ6890" s="261" t="e">
        <f t="shared" si="1134"/>
        <v>#N/A</v>
      </c>
      <c r="BB6890">
        <f t="shared" si="1137"/>
        <v>0</v>
      </c>
      <c r="BC6890">
        <f t="shared" si="1135"/>
        <v>0</v>
      </c>
      <c r="BD6890" s="28">
        <f t="shared" si="1136"/>
        <v>0</v>
      </c>
    </row>
    <row r="6891" spans="37:56" x14ac:dyDescent="0.25">
      <c r="AK6891">
        <v>0</v>
      </c>
      <c r="AL6891" t="e">
        <f t="shared" si="1129"/>
        <v>#N/A</v>
      </c>
      <c r="AM6891" t="e">
        <f t="shared" si="1130"/>
        <v>#N/A</v>
      </c>
      <c r="AN6891" t="e">
        <f t="shared" si="1131"/>
        <v>#N/A</v>
      </c>
      <c r="AO6891" s="261" t="e">
        <f t="shared" si="1132"/>
        <v>#N/A</v>
      </c>
      <c r="AP6891" s="261" t="e">
        <f t="shared" si="1133"/>
        <v>#N/A</v>
      </c>
      <c r="AQ6891" s="261" t="e">
        <f t="shared" si="1134"/>
        <v>#N/A</v>
      </c>
      <c r="BB6891">
        <f t="shared" si="1137"/>
        <v>0</v>
      </c>
      <c r="BC6891">
        <f t="shared" si="1135"/>
        <v>0</v>
      </c>
      <c r="BD6891" s="28">
        <f t="shared" si="1136"/>
        <v>0</v>
      </c>
    </row>
    <row r="6892" spans="37:56" x14ac:dyDescent="0.25">
      <c r="AK6892">
        <v>0</v>
      </c>
      <c r="AL6892" t="e">
        <f t="shared" si="1129"/>
        <v>#N/A</v>
      </c>
      <c r="AM6892" t="e">
        <f t="shared" si="1130"/>
        <v>#N/A</v>
      </c>
      <c r="AN6892" t="e">
        <f t="shared" si="1131"/>
        <v>#N/A</v>
      </c>
      <c r="AO6892" s="261" t="e">
        <f t="shared" si="1132"/>
        <v>#N/A</v>
      </c>
      <c r="AP6892" s="261" t="e">
        <f t="shared" si="1133"/>
        <v>#N/A</v>
      </c>
      <c r="AQ6892" s="261" t="e">
        <f t="shared" si="1134"/>
        <v>#N/A</v>
      </c>
      <c r="BB6892">
        <f t="shared" si="1137"/>
        <v>0</v>
      </c>
      <c r="BC6892">
        <f t="shared" si="1135"/>
        <v>0</v>
      </c>
      <c r="BD6892" s="28">
        <f t="shared" si="1136"/>
        <v>0</v>
      </c>
    </row>
    <row r="6893" spans="37:56" x14ac:dyDescent="0.25">
      <c r="AK6893">
        <v>0</v>
      </c>
      <c r="AL6893" t="e">
        <f t="shared" si="1129"/>
        <v>#N/A</v>
      </c>
      <c r="AM6893" t="e">
        <f t="shared" si="1130"/>
        <v>#N/A</v>
      </c>
      <c r="AN6893" t="e">
        <f t="shared" si="1131"/>
        <v>#N/A</v>
      </c>
      <c r="AO6893" s="261" t="e">
        <f t="shared" si="1132"/>
        <v>#N/A</v>
      </c>
      <c r="AP6893" s="261" t="e">
        <f t="shared" si="1133"/>
        <v>#N/A</v>
      </c>
      <c r="AQ6893" s="261" t="e">
        <f t="shared" si="1134"/>
        <v>#N/A</v>
      </c>
      <c r="BB6893">
        <f t="shared" si="1137"/>
        <v>0</v>
      </c>
      <c r="BC6893">
        <f t="shared" si="1135"/>
        <v>0</v>
      </c>
      <c r="BD6893" s="28">
        <f t="shared" si="1136"/>
        <v>0</v>
      </c>
    </row>
    <row r="6894" spans="37:56" x14ac:dyDescent="0.25">
      <c r="AK6894">
        <v>0</v>
      </c>
      <c r="AL6894" t="e">
        <f t="shared" si="1129"/>
        <v>#N/A</v>
      </c>
      <c r="AM6894" t="e">
        <f t="shared" si="1130"/>
        <v>#N/A</v>
      </c>
      <c r="AN6894" t="e">
        <f t="shared" si="1131"/>
        <v>#N/A</v>
      </c>
      <c r="AO6894" s="261" t="e">
        <f t="shared" si="1132"/>
        <v>#N/A</v>
      </c>
      <c r="AP6894" s="261" t="e">
        <f t="shared" si="1133"/>
        <v>#N/A</v>
      </c>
      <c r="AQ6894" s="261" t="e">
        <f t="shared" si="1134"/>
        <v>#N/A</v>
      </c>
      <c r="BB6894">
        <f t="shared" si="1137"/>
        <v>0</v>
      </c>
      <c r="BC6894">
        <f t="shared" si="1135"/>
        <v>0</v>
      </c>
      <c r="BD6894" s="28">
        <f t="shared" si="1136"/>
        <v>0</v>
      </c>
    </row>
    <row r="6895" spans="37:56" x14ac:dyDescent="0.25">
      <c r="AK6895">
        <v>0</v>
      </c>
      <c r="AL6895" t="e">
        <f t="shared" si="1129"/>
        <v>#N/A</v>
      </c>
      <c r="AM6895" t="e">
        <f t="shared" si="1130"/>
        <v>#N/A</v>
      </c>
      <c r="AN6895" t="e">
        <f t="shared" si="1131"/>
        <v>#N/A</v>
      </c>
      <c r="AO6895" s="261" t="e">
        <f t="shared" si="1132"/>
        <v>#N/A</v>
      </c>
      <c r="AP6895" s="261" t="e">
        <f t="shared" si="1133"/>
        <v>#N/A</v>
      </c>
      <c r="AQ6895" s="261" t="e">
        <f t="shared" si="1134"/>
        <v>#N/A</v>
      </c>
      <c r="BB6895">
        <f t="shared" si="1137"/>
        <v>0</v>
      </c>
      <c r="BC6895">
        <f t="shared" si="1135"/>
        <v>0</v>
      </c>
      <c r="BD6895" s="28">
        <f t="shared" si="1136"/>
        <v>0</v>
      </c>
    </row>
    <row r="6896" spans="37:56" x14ac:dyDescent="0.25">
      <c r="AK6896">
        <v>0</v>
      </c>
      <c r="AL6896" t="e">
        <f t="shared" si="1129"/>
        <v>#N/A</v>
      </c>
      <c r="AM6896" t="e">
        <f t="shared" si="1130"/>
        <v>#N/A</v>
      </c>
      <c r="AN6896" t="e">
        <f t="shared" si="1131"/>
        <v>#N/A</v>
      </c>
      <c r="AO6896" s="261" t="e">
        <f t="shared" si="1132"/>
        <v>#N/A</v>
      </c>
      <c r="AP6896" s="261" t="e">
        <f t="shared" si="1133"/>
        <v>#N/A</v>
      </c>
      <c r="AQ6896" s="261" t="e">
        <f t="shared" si="1134"/>
        <v>#N/A</v>
      </c>
      <c r="BB6896">
        <f t="shared" si="1137"/>
        <v>0</v>
      </c>
      <c r="BC6896">
        <f t="shared" si="1135"/>
        <v>0</v>
      </c>
      <c r="BD6896" s="28">
        <f t="shared" si="1136"/>
        <v>0</v>
      </c>
    </row>
    <row r="6897" spans="37:56" x14ac:dyDescent="0.25">
      <c r="AK6897">
        <v>0</v>
      </c>
      <c r="AL6897" t="e">
        <f t="shared" si="1129"/>
        <v>#N/A</v>
      </c>
      <c r="AM6897" t="e">
        <f t="shared" si="1130"/>
        <v>#N/A</v>
      </c>
      <c r="AN6897" t="e">
        <f t="shared" si="1131"/>
        <v>#N/A</v>
      </c>
      <c r="AO6897" s="261" t="e">
        <f t="shared" si="1132"/>
        <v>#N/A</v>
      </c>
      <c r="AP6897" s="261" t="e">
        <f t="shared" si="1133"/>
        <v>#N/A</v>
      </c>
      <c r="AQ6897" s="261" t="e">
        <f t="shared" si="1134"/>
        <v>#N/A</v>
      </c>
      <c r="BB6897">
        <f t="shared" si="1137"/>
        <v>0</v>
      </c>
      <c r="BC6897">
        <f t="shared" si="1135"/>
        <v>0</v>
      </c>
      <c r="BD6897" s="28">
        <f t="shared" si="1136"/>
        <v>0</v>
      </c>
    </row>
    <row r="6898" spans="37:56" x14ac:dyDescent="0.25">
      <c r="AK6898">
        <v>0</v>
      </c>
      <c r="AL6898" t="e">
        <f t="shared" si="1129"/>
        <v>#N/A</v>
      </c>
      <c r="AM6898" t="e">
        <f t="shared" si="1130"/>
        <v>#N/A</v>
      </c>
      <c r="AN6898" t="e">
        <f t="shared" si="1131"/>
        <v>#N/A</v>
      </c>
      <c r="AO6898" s="261" t="e">
        <f t="shared" si="1132"/>
        <v>#N/A</v>
      </c>
      <c r="AP6898" s="261" t="e">
        <f t="shared" si="1133"/>
        <v>#N/A</v>
      </c>
      <c r="AQ6898" s="261" t="e">
        <f t="shared" si="1134"/>
        <v>#N/A</v>
      </c>
      <c r="BB6898">
        <f t="shared" si="1137"/>
        <v>0</v>
      </c>
      <c r="BC6898">
        <f t="shared" si="1135"/>
        <v>0</v>
      </c>
      <c r="BD6898" s="28">
        <f t="shared" si="1136"/>
        <v>0</v>
      </c>
    </row>
    <row r="6899" spans="37:56" x14ac:dyDescent="0.25">
      <c r="AK6899">
        <v>0</v>
      </c>
      <c r="AL6899" t="e">
        <f t="shared" si="1129"/>
        <v>#N/A</v>
      </c>
      <c r="AM6899" t="e">
        <f t="shared" si="1130"/>
        <v>#N/A</v>
      </c>
      <c r="AN6899" t="e">
        <f t="shared" si="1131"/>
        <v>#N/A</v>
      </c>
      <c r="AO6899" s="261" t="e">
        <f t="shared" si="1132"/>
        <v>#N/A</v>
      </c>
      <c r="AP6899" s="261" t="e">
        <f t="shared" si="1133"/>
        <v>#N/A</v>
      </c>
      <c r="AQ6899" s="261" t="e">
        <f t="shared" si="1134"/>
        <v>#N/A</v>
      </c>
      <c r="BB6899">
        <f t="shared" si="1137"/>
        <v>0</v>
      </c>
      <c r="BC6899">
        <f t="shared" si="1135"/>
        <v>0</v>
      </c>
      <c r="BD6899" s="28">
        <f t="shared" si="1136"/>
        <v>0</v>
      </c>
    </row>
    <row r="6900" spans="37:56" x14ac:dyDescent="0.25">
      <c r="AK6900">
        <v>0</v>
      </c>
      <c r="AL6900" t="e">
        <f t="shared" si="1129"/>
        <v>#N/A</v>
      </c>
      <c r="AM6900" t="e">
        <f t="shared" si="1130"/>
        <v>#N/A</v>
      </c>
      <c r="AN6900" t="e">
        <f t="shared" si="1131"/>
        <v>#N/A</v>
      </c>
      <c r="AO6900" s="261" t="e">
        <f t="shared" si="1132"/>
        <v>#N/A</v>
      </c>
      <c r="AP6900" s="261" t="e">
        <f t="shared" si="1133"/>
        <v>#N/A</v>
      </c>
      <c r="AQ6900" s="261" t="e">
        <f t="shared" si="1134"/>
        <v>#N/A</v>
      </c>
      <c r="BB6900">
        <f t="shared" si="1137"/>
        <v>0</v>
      </c>
      <c r="BC6900">
        <f t="shared" si="1135"/>
        <v>0</v>
      </c>
      <c r="BD6900" s="28">
        <f t="shared" si="1136"/>
        <v>0</v>
      </c>
    </row>
    <row r="6901" spans="37:56" x14ac:dyDescent="0.25">
      <c r="AK6901">
        <v>0</v>
      </c>
      <c r="AL6901" t="e">
        <f t="shared" si="1129"/>
        <v>#N/A</v>
      </c>
      <c r="AM6901" t="e">
        <f t="shared" si="1130"/>
        <v>#N/A</v>
      </c>
      <c r="AN6901" t="e">
        <f t="shared" si="1131"/>
        <v>#N/A</v>
      </c>
      <c r="AO6901" s="261" t="e">
        <f t="shared" si="1132"/>
        <v>#N/A</v>
      </c>
      <c r="AP6901" s="261" t="e">
        <f t="shared" si="1133"/>
        <v>#N/A</v>
      </c>
      <c r="AQ6901" s="261" t="e">
        <f t="shared" si="1134"/>
        <v>#N/A</v>
      </c>
      <c r="BB6901">
        <f t="shared" si="1137"/>
        <v>0</v>
      </c>
      <c r="BC6901">
        <f t="shared" si="1135"/>
        <v>0</v>
      </c>
      <c r="BD6901" s="28">
        <f t="shared" si="1136"/>
        <v>0</v>
      </c>
    </row>
    <row r="6902" spans="37:56" x14ac:dyDescent="0.25">
      <c r="AK6902">
        <v>0</v>
      </c>
      <c r="AL6902" t="e">
        <f t="shared" si="1129"/>
        <v>#N/A</v>
      </c>
      <c r="AM6902" t="e">
        <f t="shared" si="1130"/>
        <v>#N/A</v>
      </c>
      <c r="AN6902" t="e">
        <f t="shared" si="1131"/>
        <v>#N/A</v>
      </c>
      <c r="AO6902" s="261" t="e">
        <f t="shared" si="1132"/>
        <v>#N/A</v>
      </c>
      <c r="AP6902" s="261" t="e">
        <f t="shared" si="1133"/>
        <v>#N/A</v>
      </c>
      <c r="AQ6902" s="261" t="e">
        <f t="shared" si="1134"/>
        <v>#N/A</v>
      </c>
      <c r="BB6902">
        <f t="shared" si="1137"/>
        <v>0</v>
      </c>
      <c r="BC6902">
        <f t="shared" si="1135"/>
        <v>0</v>
      </c>
      <c r="BD6902" s="28">
        <f t="shared" si="1136"/>
        <v>0</v>
      </c>
    </row>
    <row r="6903" spans="37:56" x14ac:dyDescent="0.25">
      <c r="AK6903">
        <v>0</v>
      </c>
      <c r="AL6903" t="e">
        <f t="shared" si="1129"/>
        <v>#N/A</v>
      </c>
      <c r="AM6903" t="e">
        <f t="shared" si="1130"/>
        <v>#N/A</v>
      </c>
      <c r="AN6903" t="e">
        <f t="shared" si="1131"/>
        <v>#N/A</v>
      </c>
      <c r="AO6903" s="261" t="e">
        <f t="shared" si="1132"/>
        <v>#N/A</v>
      </c>
      <c r="AP6903" s="261" t="e">
        <f t="shared" si="1133"/>
        <v>#N/A</v>
      </c>
      <c r="AQ6903" s="261" t="e">
        <f t="shared" si="1134"/>
        <v>#N/A</v>
      </c>
      <c r="BB6903">
        <f t="shared" si="1137"/>
        <v>0</v>
      </c>
      <c r="BC6903">
        <f t="shared" si="1135"/>
        <v>0</v>
      </c>
      <c r="BD6903" s="28">
        <f t="shared" si="1136"/>
        <v>0</v>
      </c>
    </row>
    <row r="6904" spans="37:56" x14ac:dyDescent="0.25">
      <c r="AK6904">
        <v>0</v>
      </c>
      <c r="AL6904" t="e">
        <f t="shared" si="1129"/>
        <v>#N/A</v>
      </c>
      <c r="AM6904" t="e">
        <f t="shared" si="1130"/>
        <v>#N/A</v>
      </c>
      <c r="AN6904" t="e">
        <f t="shared" si="1131"/>
        <v>#N/A</v>
      </c>
      <c r="AO6904" s="261" t="e">
        <f t="shared" si="1132"/>
        <v>#N/A</v>
      </c>
      <c r="AP6904" s="261" t="e">
        <f t="shared" si="1133"/>
        <v>#N/A</v>
      </c>
      <c r="AQ6904" s="261" t="e">
        <f t="shared" si="1134"/>
        <v>#N/A</v>
      </c>
      <c r="BB6904">
        <f t="shared" si="1137"/>
        <v>0</v>
      </c>
      <c r="BC6904">
        <f t="shared" si="1135"/>
        <v>0</v>
      </c>
      <c r="BD6904" s="28">
        <f t="shared" si="1136"/>
        <v>0</v>
      </c>
    </row>
    <row r="6905" spans="37:56" x14ac:dyDescent="0.25">
      <c r="AK6905">
        <v>0</v>
      </c>
      <c r="AL6905" t="e">
        <f t="shared" si="1129"/>
        <v>#N/A</v>
      </c>
      <c r="AM6905" t="e">
        <f t="shared" si="1130"/>
        <v>#N/A</v>
      </c>
      <c r="AN6905" t="e">
        <f t="shared" si="1131"/>
        <v>#N/A</v>
      </c>
      <c r="AO6905" s="261" t="e">
        <f t="shared" si="1132"/>
        <v>#N/A</v>
      </c>
      <c r="AP6905" s="261" t="e">
        <f t="shared" si="1133"/>
        <v>#N/A</v>
      </c>
      <c r="AQ6905" s="261" t="e">
        <f t="shared" si="1134"/>
        <v>#N/A</v>
      </c>
      <c r="BB6905">
        <f t="shared" si="1137"/>
        <v>0</v>
      </c>
      <c r="BC6905">
        <f t="shared" si="1135"/>
        <v>0</v>
      </c>
      <c r="BD6905" s="28">
        <f t="shared" si="1136"/>
        <v>0</v>
      </c>
    </row>
    <row r="6906" spans="37:56" x14ac:dyDescent="0.25">
      <c r="AK6906">
        <v>0</v>
      </c>
      <c r="AL6906" t="e">
        <f t="shared" si="1129"/>
        <v>#N/A</v>
      </c>
      <c r="AM6906" t="e">
        <f t="shared" si="1130"/>
        <v>#N/A</v>
      </c>
      <c r="AN6906" t="e">
        <f t="shared" si="1131"/>
        <v>#N/A</v>
      </c>
      <c r="AO6906" s="261" t="e">
        <f t="shared" si="1132"/>
        <v>#N/A</v>
      </c>
      <c r="AP6906" s="261" t="e">
        <f t="shared" si="1133"/>
        <v>#N/A</v>
      </c>
      <c r="AQ6906" s="261" t="e">
        <f t="shared" si="1134"/>
        <v>#N/A</v>
      </c>
      <c r="BB6906">
        <f t="shared" si="1137"/>
        <v>0</v>
      </c>
      <c r="BC6906">
        <f t="shared" si="1135"/>
        <v>0</v>
      </c>
      <c r="BD6906" s="28">
        <f t="shared" si="1136"/>
        <v>0</v>
      </c>
    </row>
    <row r="6907" spans="37:56" x14ac:dyDescent="0.25">
      <c r="AK6907">
        <v>0</v>
      </c>
      <c r="AL6907" t="e">
        <f t="shared" si="1129"/>
        <v>#N/A</v>
      </c>
      <c r="AM6907" t="e">
        <f t="shared" si="1130"/>
        <v>#N/A</v>
      </c>
      <c r="AN6907" t="e">
        <f t="shared" si="1131"/>
        <v>#N/A</v>
      </c>
      <c r="AO6907" s="261" t="e">
        <f t="shared" si="1132"/>
        <v>#N/A</v>
      </c>
      <c r="AP6907" s="261" t="e">
        <f t="shared" si="1133"/>
        <v>#N/A</v>
      </c>
      <c r="AQ6907" s="261" t="e">
        <f t="shared" si="1134"/>
        <v>#N/A</v>
      </c>
      <c r="BB6907">
        <f t="shared" si="1137"/>
        <v>0</v>
      </c>
      <c r="BC6907">
        <f t="shared" si="1135"/>
        <v>0</v>
      </c>
      <c r="BD6907" s="28">
        <f t="shared" si="1136"/>
        <v>0</v>
      </c>
    </row>
    <row r="6908" spans="37:56" x14ac:dyDescent="0.25">
      <c r="AK6908">
        <v>0</v>
      </c>
      <c r="AL6908" t="e">
        <f t="shared" si="1129"/>
        <v>#N/A</v>
      </c>
      <c r="AM6908" t="e">
        <f t="shared" si="1130"/>
        <v>#N/A</v>
      </c>
      <c r="AN6908" t="e">
        <f t="shared" si="1131"/>
        <v>#N/A</v>
      </c>
      <c r="AO6908" s="261" t="e">
        <f t="shared" si="1132"/>
        <v>#N/A</v>
      </c>
      <c r="AP6908" s="261" t="e">
        <f t="shared" si="1133"/>
        <v>#N/A</v>
      </c>
      <c r="AQ6908" s="261" t="e">
        <f t="shared" si="1134"/>
        <v>#N/A</v>
      </c>
      <c r="BB6908">
        <f t="shared" si="1137"/>
        <v>0</v>
      </c>
      <c r="BC6908">
        <f t="shared" si="1135"/>
        <v>0</v>
      </c>
      <c r="BD6908" s="28">
        <f t="shared" si="1136"/>
        <v>0</v>
      </c>
    </row>
    <row r="6909" spans="37:56" x14ac:dyDescent="0.25">
      <c r="AK6909">
        <v>0</v>
      </c>
      <c r="AL6909" t="e">
        <f t="shared" si="1129"/>
        <v>#N/A</v>
      </c>
      <c r="AM6909" t="e">
        <f t="shared" si="1130"/>
        <v>#N/A</v>
      </c>
      <c r="AN6909" t="e">
        <f t="shared" si="1131"/>
        <v>#N/A</v>
      </c>
      <c r="AO6909" s="261" t="e">
        <f t="shared" si="1132"/>
        <v>#N/A</v>
      </c>
      <c r="AP6909" s="261" t="e">
        <f t="shared" si="1133"/>
        <v>#N/A</v>
      </c>
      <c r="AQ6909" s="261" t="e">
        <f t="shared" si="1134"/>
        <v>#N/A</v>
      </c>
      <c r="BB6909">
        <f t="shared" si="1137"/>
        <v>0</v>
      </c>
      <c r="BC6909">
        <f t="shared" si="1135"/>
        <v>0</v>
      </c>
      <c r="BD6909" s="28">
        <f t="shared" si="1136"/>
        <v>0</v>
      </c>
    </row>
    <row r="6910" spans="37:56" x14ac:dyDescent="0.25">
      <c r="AK6910">
        <v>0</v>
      </c>
      <c r="AL6910" t="e">
        <f t="shared" si="1129"/>
        <v>#N/A</v>
      </c>
      <c r="AM6910" t="e">
        <f t="shared" si="1130"/>
        <v>#N/A</v>
      </c>
      <c r="AN6910" t="e">
        <f t="shared" si="1131"/>
        <v>#N/A</v>
      </c>
      <c r="AO6910" s="261" t="e">
        <f t="shared" si="1132"/>
        <v>#N/A</v>
      </c>
      <c r="AP6910" s="261" t="e">
        <f t="shared" si="1133"/>
        <v>#N/A</v>
      </c>
      <c r="AQ6910" s="261" t="e">
        <f t="shared" si="1134"/>
        <v>#N/A</v>
      </c>
      <c r="BB6910">
        <f t="shared" si="1137"/>
        <v>0</v>
      </c>
      <c r="BC6910">
        <f t="shared" si="1135"/>
        <v>0</v>
      </c>
      <c r="BD6910" s="28">
        <f t="shared" si="1136"/>
        <v>0</v>
      </c>
    </row>
    <row r="6911" spans="37:56" x14ac:dyDescent="0.25">
      <c r="AK6911">
        <v>0</v>
      </c>
      <c r="AL6911" t="e">
        <f t="shared" si="1129"/>
        <v>#N/A</v>
      </c>
      <c r="AM6911" t="e">
        <f t="shared" si="1130"/>
        <v>#N/A</v>
      </c>
      <c r="AN6911" t="e">
        <f t="shared" si="1131"/>
        <v>#N/A</v>
      </c>
      <c r="AO6911" s="261" t="e">
        <f t="shared" si="1132"/>
        <v>#N/A</v>
      </c>
      <c r="AP6911" s="261" t="e">
        <f t="shared" si="1133"/>
        <v>#N/A</v>
      </c>
      <c r="AQ6911" s="261" t="e">
        <f t="shared" si="1134"/>
        <v>#N/A</v>
      </c>
      <c r="BB6911">
        <f t="shared" si="1137"/>
        <v>0</v>
      </c>
      <c r="BC6911">
        <f t="shared" si="1135"/>
        <v>0</v>
      </c>
      <c r="BD6911" s="28">
        <f t="shared" si="1136"/>
        <v>0</v>
      </c>
    </row>
    <row r="6912" spans="37:56" x14ac:dyDescent="0.25">
      <c r="AK6912">
        <v>0</v>
      </c>
      <c r="AL6912" t="e">
        <f t="shared" si="1129"/>
        <v>#N/A</v>
      </c>
      <c r="AM6912" t="e">
        <f t="shared" si="1130"/>
        <v>#N/A</v>
      </c>
      <c r="AN6912" t="e">
        <f t="shared" si="1131"/>
        <v>#N/A</v>
      </c>
      <c r="AO6912" s="261" t="e">
        <f t="shared" si="1132"/>
        <v>#N/A</v>
      </c>
      <c r="AP6912" s="261" t="e">
        <f t="shared" si="1133"/>
        <v>#N/A</v>
      </c>
      <c r="AQ6912" s="261" t="e">
        <f t="shared" si="1134"/>
        <v>#N/A</v>
      </c>
      <c r="BB6912">
        <f t="shared" si="1137"/>
        <v>0</v>
      </c>
      <c r="BC6912">
        <f t="shared" si="1135"/>
        <v>0</v>
      </c>
      <c r="BD6912" s="28">
        <f t="shared" si="1136"/>
        <v>0</v>
      </c>
    </row>
    <row r="6913" spans="37:56" x14ac:dyDescent="0.25">
      <c r="AK6913">
        <v>0</v>
      </c>
      <c r="AL6913" t="e">
        <f t="shared" si="1129"/>
        <v>#N/A</v>
      </c>
      <c r="AM6913" t="e">
        <f t="shared" si="1130"/>
        <v>#N/A</v>
      </c>
      <c r="AN6913" t="e">
        <f t="shared" si="1131"/>
        <v>#N/A</v>
      </c>
      <c r="AO6913" s="261" t="e">
        <f t="shared" si="1132"/>
        <v>#N/A</v>
      </c>
      <c r="AP6913" s="261" t="e">
        <f t="shared" si="1133"/>
        <v>#N/A</v>
      </c>
      <c r="AQ6913" s="261" t="e">
        <f t="shared" si="1134"/>
        <v>#N/A</v>
      </c>
      <c r="BB6913">
        <f t="shared" si="1137"/>
        <v>0</v>
      </c>
      <c r="BC6913">
        <f t="shared" si="1135"/>
        <v>0</v>
      </c>
      <c r="BD6913" s="28">
        <f t="shared" si="1136"/>
        <v>0</v>
      </c>
    </row>
    <row r="6914" spans="37:56" x14ac:dyDescent="0.25">
      <c r="AK6914">
        <v>0</v>
      </c>
      <c r="AL6914" t="e">
        <f t="shared" si="1129"/>
        <v>#N/A</v>
      </c>
      <c r="AM6914" t="e">
        <f t="shared" si="1130"/>
        <v>#N/A</v>
      </c>
      <c r="AN6914" t="e">
        <f t="shared" si="1131"/>
        <v>#N/A</v>
      </c>
      <c r="AO6914" s="261" t="e">
        <f t="shared" si="1132"/>
        <v>#N/A</v>
      </c>
      <c r="AP6914" s="261" t="e">
        <f t="shared" si="1133"/>
        <v>#N/A</v>
      </c>
      <c r="AQ6914" s="261" t="e">
        <f t="shared" si="1134"/>
        <v>#N/A</v>
      </c>
      <c r="BB6914">
        <f t="shared" si="1137"/>
        <v>0</v>
      </c>
      <c r="BC6914">
        <f t="shared" si="1135"/>
        <v>0</v>
      </c>
      <c r="BD6914" s="28">
        <f t="shared" si="1136"/>
        <v>0</v>
      </c>
    </row>
    <row r="6915" spans="37:56" x14ac:dyDescent="0.25">
      <c r="AK6915">
        <v>0</v>
      </c>
      <c r="AL6915" t="e">
        <f t="shared" ref="AL6915:AL6978" si="1138">_xlfn.XLOOKUP(AK6915,A:A,F:F)</f>
        <v>#N/A</v>
      </c>
      <c r="AM6915" t="e">
        <f t="shared" ref="AM6915:AM6978" si="1139">_xlfn.XLOOKUP(AK6915,A:A,J:J)</f>
        <v>#N/A</v>
      </c>
      <c r="AN6915" t="e">
        <f t="shared" ref="AN6915:AN6978" si="1140">_xlfn.XLOOKUP(AK6915,A:A,M:M)+_xlfn.XLOOKUP(AK6915,A:A,N:N)</f>
        <v>#N/A</v>
      </c>
      <c r="AO6915" s="261" t="e">
        <f t="shared" ref="AO6915:AO6978" si="1141">_xlfn.XLOOKUP(AK6915,A:A,AG:AG)</f>
        <v>#N/A</v>
      </c>
      <c r="AP6915" s="261" t="e">
        <f t="shared" ref="AP6915:AP6978" si="1142">_xlfn.XLOOKUP(AK6915,A:A,AD:AD)</f>
        <v>#N/A</v>
      </c>
      <c r="AQ6915" s="261" t="e">
        <f t="shared" ref="AQ6915:AQ6978" si="1143">_xlfn.XLOOKUP(AK6915,A:A,AE:AE)</f>
        <v>#N/A</v>
      </c>
      <c r="BB6915">
        <f t="shared" si="1137"/>
        <v>0</v>
      </c>
      <c r="BC6915">
        <f t="shared" ref="BC6915:BC6978" si="1144">_xlfn.XLOOKUP(BA6915,A:A,J:J)</f>
        <v>0</v>
      </c>
      <c r="BD6915" s="28">
        <f t="shared" ref="BD6915:BD6978" si="1145">_xlfn.XLOOKUP(BA6915,A:A,M:M)+_xlfn.XLOOKUP(BA6915,A:A,N:N)</f>
        <v>0</v>
      </c>
    </row>
    <row r="6916" spans="37:56" x14ac:dyDescent="0.25">
      <c r="AK6916">
        <v>0</v>
      </c>
      <c r="AL6916" t="e">
        <f t="shared" si="1138"/>
        <v>#N/A</v>
      </c>
      <c r="AM6916" t="e">
        <f t="shared" si="1139"/>
        <v>#N/A</v>
      </c>
      <c r="AN6916" t="e">
        <f t="shared" si="1140"/>
        <v>#N/A</v>
      </c>
      <c r="AO6916" s="261" t="e">
        <f t="shared" si="1141"/>
        <v>#N/A</v>
      </c>
      <c r="AP6916" s="261" t="e">
        <f t="shared" si="1142"/>
        <v>#N/A</v>
      </c>
      <c r="AQ6916" s="261" t="e">
        <f t="shared" si="1143"/>
        <v>#N/A</v>
      </c>
      <c r="BB6916">
        <f t="shared" si="1137"/>
        <v>0</v>
      </c>
      <c r="BC6916">
        <f t="shared" si="1144"/>
        <v>0</v>
      </c>
      <c r="BD6916" s="28">
        <f t="shared" si="1145"/>
        <v>0</v>
      </c>
    </row>
    <row r="6917" spans="37:56" x14ac:dyDescent="0.25">
      <c r="AK6917">
        <v>0</v>
      </c>
      <c r="AL6917" t="e">
        <f t="shared" si="1138"/>
        <v>#N/A</v>
      </c>
      <c r="AM6917" t="e">
        <f t="shared" si="1139"/>
        <v>#N/A</v>
      </c>
      <c r="AN6917" t="e">
        <f t="shared" si="1140"/>
        <v>#N/A</v>
      </c>
      <c r="AO6917" s="261" t="e">
        <f t="shared" si="1141"/>
        <v>#N/A</v>
      </c>
      <c r="AP6917" s="261" t="e">
        <f t="shared" si="1142"/>
        <v>#N/A</v>
      </c>
      <c r="AQ6917" s="261" t="e">
        <f t="shared" si="1143"/>
        <v>#N/A</v>
      </c>
      <c r="BB6917">
        <f t="shared" si="1137"/>
        <v>0</v>
      </c>
      <c r="BC6917">
        <f t="shared" si="1144"/>
        <v>0</v>
      </c>
      <c r="BD6917" s="28">
        <f t="shared" si="1145"/>
        <v>0</v>
      </c>
    </row>
    <row r="6918" spans="37:56" x14ac:dyDescent="0.25">
      <c r="AK6918">
        <v>0</v>
      </c>
      <c r="AL6918" t="e">
        <f t="shared" si="1138"/>
        <v>#N/A</v>
      </c>
      <c r="AM6918" t="e">
        <f t="shared" si="1139"/>
        <v>#N/A</v>
      </c>
      <c r="AN6918" t="e">
        <f t="shared" si="1140"/>
        <v>#N/A</v>
      </c>
      <c r="AO6918" s="261" t="e">
        <f t="shared" si="1141"/>
        <v>#N/A</v>
      </c>
      <c r="AP6918" s="261" t="e">
        <f t="shared" si="1142"/>
        <v>#N/A</v>
      </c>
      <c r="AQ6918" s="261" t="e">
        <f t="shared" si="1143"/>
        <v>#N/A</v>
      </c>
      <c r="BB6918">
        <f t="shared" ref="BB6918:BB6981" si="1146">_xlfn.XLOOKUP(BA6918,A:A,E:E)</f>
        <v>0</v>
      </c>
      <c r="BC6918">
        <f t="shared" si="1144"/>
        <v>0</v>
      </c>
      <c r="BD6918" s="28">
        <f t="shared" si="1145"/>
        <v>0</v>
      </c>
    </row>
    <row r="6919" spans="37:56" x14ac:dyDescent="0.25">
      <c r="AK6919">
        <v>0</v>
      </c>
      <c r="AL6919" t="e">
        <f t="shared" si="1138"/>
        <v>#N/A</v>
      </c>
      <c r="AM6919" t="e">
        <f t="shared" si="1139"/>
        <v>#N/A</v>
      </c>
      <c r="AN6919" t="e">
        <f t="shared" si="1140"/>
        <v>#N/A</v>
      </c>
      <c r="AO6919" s="261" t="e">
        <f t="shared" si="1141"/>
        <v>#N/A</v>
      </c>
      <c r="AP6919" s="261" t="e">
        <f t="shared" si="1142"/>
        <v>#N/A</v>
      </c>
      <c r="AQ6919" s="261" t="e">
        <f t="shared" si="1143"/>
        <v>#N/A</v>
      </c>
      <c r="BB6919">
        <f t="shared" si="1146"/>
        <v>0</v>
      </c>
      <c r="BC6919">
        <f t="shared" si="1144"/>
        <v>0</v>
      </c>
      <c r="BD6919" s="28">
        <f t="shared" si="1145"/>
        <v>0</v>
      </c>
    </row>
    <row r="6920" spans="37:56" x14ac:dyDescent="0.25">
      <c r="AK6920">
        <v>0</v>
      </c>
      <c r="AL6920" t="e">
        <f t="shared" si="1138"/>
        <v>#N/A</v>
      </c>
      <c r="AM6920" t="e">
        <f t="shared" si="1139"/>
        <v>#N/A</v>
      </c>
      <c r="AN6920" t="e">
        <f t="shared" si="1140"/>
        <v>#N/A</v>
      </c>
      <c r="AO6920" s="261" t="e">
        <f t="shared" si="1141"/>
        <v>#N/A</v>
      </c>
      <c r="AP6920" s="261" t="e">
        <f t="shared" si="1142"/>
        <v>#N/A</v>
      </c>
      <c r="AQ6920" s="261" t="e">
        <f t="shared" si="1143"/>
        <v>#N/A</v>
      </c>
      <c r="BB6920">
        <f t="shared" si="1146"/>
        <v>0</v>
      </c>
      <c r="BC6920">
        <f t="shared" si="1144"/>
        <v>0</v>
      </c>
      <c r="BD6920" s="28">
        <f t="shared" si="1145"/>
        <v>0</v>
      </c>
    </row>
    <row r="6921" spans="37:56" x14ac:dyDescent="0.25">
      <c r="AK6921">
        <v>0</v>
      </c>
      <c r="AL6921" t="e">
        <f t="shared" si="1138"/>
        <v>#N/A</v>
      </c>
      <c r="AM6921" t="e">
        <f t="shared" si="1139"/>
        <v>#N/A</v>
      </c>
      <c r="AN6921" t="e">
        <f t="shared" si="1140"/>
        <v>#N/A</v>
      </c>
      <c r="AO6921" s="261" t="e">
        <f t="shared" si="1141"/>
        <v>#N/A</v>
      </c>
      <c r="AP6921" s="261" t="e">
        <f t="shared" si="1142"/>
        <v>#N/A</v>
      </c>
      <c r="AQ6921" s="261" t="e">
        <f t="shared" si="1143"/>
        <v>#N/A</v>
      </c>
      <c r="BB6921">
        <f t="shared" si="1146"/>
        <v>0</v>
      </c>
      <c r="BC6921">
        <f t="shared" si="1144"/>
        <v>0</v>
      </c>
      <c r="BD6921" s="28">
        <f t="shared" si="1145"/>
        <v>0</v>
      </c>
    </row>
    <row r="6922" spans="37:56" x14ac:dyDescent="0.25">
      <c r="AK6922">
        <v>0</v>
      </c>
      <c r="AL6922" t="e">
        <f t="shared" si="1138"/>
        <v>#N/A</v>
      </c>
      <c r="AM6922" t="e">
        <f t="shared" si="1139"/>
        <v>#N/A</v>
      </c>
      <c r="AN6922" t="e">
        <f t="shared" si="1140"/>
        <v>#N/A</v>
      </c>
      <c r="AO6922" s="261" t="e">
        <f t="shared" si="1141"/>
        <v>#N/A</v>
      </c>
      <c r="AP6922" s="261" t="e">
        <f t="shared" si="1142"/>
        <v>#N/A</v>
      </c>
      <c r="AQ6922" s="261" t="e">
        <f t="shared" si="1143"/>
        <v>#N/A</v>
      </c>
      <c r="BB6922">
        <f t="shared" si="1146"/>
        <v>0</v>
      </c>
      <c r="BC6922">
        <f t="shared" si="1144"/>
        <v>0</v>
      </c>
      <c r="BD6922" s="28">
        <f t="shared" si="1145"/>
        <v>0</v>
      </c>
    </row>
    <row r="6923" spans="37:56" x14ac:dyDescent="0.25">
      <c r="AK6923">
        <v>0</v>
      </c>
      <c r="AL6923" t="e">
        <f t="shared" si="1138"/>
        <v>#N/A</v>
      </c>
      <c r="AM6923" t="e">
        <f t="shared" si="1139"/>
        <v>#N/A</v>
      </c>
      <c r="AN6923" t="e">
        <f t="shared" si="1140"/>
        <v>#N/A</v>
      </c>
      <c r="AO6923" s="261" t="e">
        <f t="shared" si="1141"/>
        <v>#N/A</v>
      </c>
      <c r="AP6923" s="261" t="e">
        <f t="shared" si="1142"/>
        <v>#N/A</v>
      </c>
      <c r="AQ6923" s="261" t="e">
        <f t="shared" si="1143"/>
        <v>#N/A</v>
      </c>
      <c r="BB6923">
        <f t="shared" si="1146"/>
        <v>0</v>
      </c>
      <c r="BC6923">
        <f t="shared" si="1144"/>
        <v>0</v>
      </c>
      <c r="BD6923" s="28">
        <f t="shared" si="1145"/>
        <v>0</v>
      </c>
    </row>
    <row r="6924" spans="37:56" x14ac:dyDescent="0.25">
      <c r="AK6924">
        <v>0</v>
      </c>
      <c r="AL6924" t="e">
        <f t="shared" si="1138"/>
        <v>#N/A</v>
      </c>
      <c r="AM6924" t="e">
        <f t="shared" si="1139"/>
        <v>#N/A</v>
      </c>
      <c r="AN6924" t="e">
        <f t="shared" si="1140"/>
        <v>#N/A</v>
      </c>
      <c r="AO6924" s="261" t="e">
        <f t="shared" si="1141"/>
        <v>#N/A</v>
      </c>
      <c r="AP6924" s="261" t="e">
        <f t="shared" si="1142"/>
        <v>#N/A</v>
      </c>
      <c r="AQ6924" s="261" t="e">
        <f t="shared" si="1143"/>
        <v>#N/A</v>
      </c>
      <c r="BB6924">
        <f t="shared" si="1146"/>
        <v>0</v>
      </c>
      <c r="BC6924">
        <f t="shared" si="1144"/>
        <v>0</v>
      </c>
      <c r="BD6924" s="28">
        <f t="shared" si="1145"/>
        <v>0</v>
      </c>
    </row>
    <row r="6925" spans="37:56" x14ac:dyDescent="0.25">
      <c r="AK6925">
        <v>0</v>
      </c>
      <c r="AL6925" t="e">
        <f t="shared" si="1138"/>
        <v>#N/A</v>
      </c>
      <c r="AM6925" t="e">
        <f t="shared" si="1139"/>
        <v>#N/A</v>
      </c>
      <c r="AN6925" t="e">
        <f t="shared" si="1140"/>
        <v>#N/A</v>
      </c>
      <c r="AO6925" s="261" t="e">
        <f t="shared" si="1141"/>
        <v>#N/A</v>
      </c>
      <c r="AP6925" s="261" t="e">
        <f t="shared" si="1142"/>
        <v>#N/A</v>
      </c>
      <c r="AQ6925" s="261" t="e">
        <f t="shared" si="1143"/>
        <v>#N/A</v>
      </c>
      <c r="BB6925">
        <f t="shared" si="1146"/>
        <v>0</v>
      </c>
      <c r="BC6925">
        <f t="shared" si="1144"/>
        <v>0</v>
      </c>
      <c r="BD6925" s="28">
        <f t="shared" si="1145"/>
        <v>0</v>
      </c>
    </row>
    <row r="6926" spans="37:56" x14ac:dyDescent="0.25">
      <c r="AK6926">
        <v>0</v>
      </c>
      <c r="AL6926" t="e">
        <f t="shared" si="1138"/>
        <v>#N/A</v>
      </c>
      <c r="AM6926" t="e">
        <f t="shared" si="1139"/>
        <v>#N/A</v>
      </c>
      <c r="AN6926" t="e">
        <f t="shared" si="1140"/>
        <v>#N/A</v>
      </c>
      <c r="AO6926" s="261" t="e">
        <f t="shared" si="1141"/>
        <v>#N/A</v>
      </c>
      <c r="AP6926" s="261" t="e">
        <f t="shared" si="1142"/>
        <v>#N/A</v>
      </c>
      <c r="AQ6926" s="261" t="e">
        <f t="shared" si="1143"/>
        <v>#N/A</v>
      </c>
      <c r="BB6926">
        <f t="shared" si="1146"/>
        <v>0</v>
      </c>
      <c r="BC6926">
        <f t="shared" si="1144"/>
        <v>0</v>
      </c>
      <c r="BD6926" s="28">
        <f t="shared" si="1145"/>
        <v>0</v>
      </c>
    </row>
    <row r="6927" spans="37:56" x14ac:dyDescent="0.25">
      <c r="AK6927">
        <v>0</v>
      </c>
      <c r="AL6927" t="e">
        <f t="shared" si="1138"/>
        <v>#N/A</v>
      </c>
      <c r="AM6927" t="e">
        <f t="shared" si="1139"/>
        <v>#N/A</v>
      </c>
      <c r="AN6927" t="e">
        <f t="shared" si="1140"/>
        <v>#N/A</v>
      </c>
      <c r="AO6927" s="261" t="e">
        <f t="shared" si="1141"/>
        <v>#N/A</v>
      </c>
      <c r="AP6927" s="261" t="e">
        <f t="shared" si="1142"/>
        <v>#N/A</v>
      </c>
      <c r="AQ6927" s="261" t="e">
        <f t="shared" si="1143"/>
        <v>#N/A</v>
      </c>
      <c r="BB6927">
        <f t="shared" si="1146"/>
        <v>0</v>
      </c>
      <c r="BC6927">
        <f t="shared" si="1144"/>
        <v>0</v>
      </c>
      <c r="BD6927" s="28">
        <f t="shared" si="1145"/>
        <v>0</v>
      </c>
    </row>
    <row r="6928" spans="37:56" x14ac:dyDescent="0.25">
      <c r="AK6928">
        <v>0</v>
      </c>
      <c r="AL6928" t="e">
        <f t="shared" si="1138"/>
        <v>#N/A</v>
      </c>
      <c r="AM6928" t="e">
        <f t="shared" si="1139"/>
        <v>#N/A</v>
      </c>
      <c r="AN6928" t="e">
        <f t="shared" si="1140"/>
        <v>#N/A</v>
      </c>
      <c r="AO6928" s="261" t="e">
        <f t="shared" si="1141"/>
        <v>#N/A</v>
      </c>
      <c r="AP6928" s="261" t="e">
        <f t="shared" si="1142"/>
        <v>#N/A</v>
      </c>
      <c r="AQ6928" s="261" t="e">
        <f t="shared" si="1143"/>
        <v>#N/A</v>
      </c>
      <c r="BB6928">
        <f t="shared" si="1146"/>
        <v>0</v>
      </c>
      <c r="BC6928">
        <f t="shared" si="1144"/>
        <v>0</v>
      </c>
      <c r="BD6928" s="28">
        <f t="shared" si="1145"/>
        <v>0</v>
      </c>
    </row>
    <row r="6929" spans="37:56" x14ac:dyDescent="0.25">
      <c r="AK6929">
        <v>0</v>
      </c>
      <c r="AL6929" t="e">
        <f t="shared" si="1138"/>
        <v>#N/A</v>
      </c>
      <c r="AM6929" t="e">
        <f t="shared" si="1139"/>
        <v>#N/A</v>
      </c>
      <c r="AN6929" t="e">
        <f t="shared" si="1140"/>
        <v>#N/A</v>
      </c>
      <c r="AO6929" s="261" t="e">
        <f t="shared" si="1141"/>
        <v>#N/A</v>
      </c>
      <c r="AP6929" s="261" t="e">
        <f t="shared" si="1142"/>
        <v>#N/A</v>
      </c>
      <c r="AQ6929" s="261" t="e">
        <f t="shared" si="1143"/>
        <v>#N/A</v>
      </c>
      <c r="BB6929">
        <f t="shared" si="1146"/>
        <v>0</v>
      </c>
      <c r="BC6929">
        <f t="shared" si="1144"/>
        <v>0</v>
      </c>
      <c r="BD6929" s="28">
        <f t="shared" si="1145"/>
        <v>0</v>
      </c>
    </row>
    <row r="6930" spans="37:56" x14ac:dyDescent="0.25">
      <c r="AK6930">
        <v>0</v>
      </c>
      <c r="AL6930" t="e">
        <f t="shared" si="1138"/>
        <v>#N/A</v>
      </c>
      <c r="AM6930" t="e">
        <f t="shared" si="1139"/>
        <v>#N/A</v>
      </c>
      <c r="AN6930" t="e">
        <f t="shared" si="1140"/>
        <v>#N/A</v>
      </c>
      <c r="AO6930" s="261" t="e">
        <f t="shared" si="1141"/>
        <v>#N/A</v>
      </c>
      <c r="AP6930" s="261" t="e">
        <f t="shared" si="1142"/>
        <v>#N/A</v>
      </c>
      <c r="AQ6930" s="261" t="e">
        <f t="shared" si="1143"/>
        <v>#N/A</v>
      </c>
      <c r="BB6930">
        <f t="shared" si="1146"/>
        <v>0</v>
      </c>
      <c r="BC6930">
        <f t="shared" si="1144"/>
        <v>0</v>
      </c>
      <c r="BD6930" s="28">
        <f t="shared" si="1145"/>
        <v>0</v>
      </c>
    </row>
    <row r="6931" spans="37:56" x14ac:dyDescent="0.25">
      <c r="AK6931">
        <v>0</v>
      </c>
      <c r="AL6931" t="e">
        <f t="shared" si="1138"/>
        <v>#N/A</v>
      </c>
      <c r="AM6931" t="e">
        <f t="shared" si="1139"/>
        <v>#N/A</v>
      </c>
      <c r="AN6931" t="e">
        <f t="shared" si="1140"/>
        <v>#N/A</v>
      </c>
      <c r="AO6931" s="261" t="e">
        <f t="shared" si="1141"/>
        <v>#N/A</v>
      </c>
      <c r="AP6931" s="261" t="e">
        <f t="shared" si="1142"/>
        <v>#N/A</v>
      </c>
      <c r="AQ6931" s="261" t="e">
        <f t="shared" si="1143"/>
        <v>#N/A</v>
      </c>
      <c r="BB6931">
        <f t="shared" si="1146"/>
        <v>0</v>
      </c>
      <c r="BC6931">
        <f t="shared" si="1144"/>
        <v>0</v>
      </c>
      <c r="BD6931" s="28">
        <f t="shared" si="1145"/>
        <v>0</v>
      </c>
    </row>
    <row r="6932" spans="37:56" x14ac:dyDescent="0.25">
      <c r="AK6932">
        <v>0</v>
      </c>
      <c r="AL6932" t="e">
        <f t="shared" si="1138"/>
        <v>#N/A</v>
      </c>
      <c r="AM6932" t="e">
        <f t="shared" si="1139"/>
        <v>#N/A</v>
      </c>
      <c r="AN6932" t="e">
        <f t="shared" si="1140"/>
        <v>#N/A</v>
      </c>
      <c r="AO6932" s="261" t="e">
        <f t="shared" si="1141"/>
        <v>#N/A</v>
      </c>
      <c r="AP6932" s="261" t="e">
        <f t="shared" si="1142"/>
        <v>#N/A</v>
      </c>
      <c r="AQ6932" s="261" t="e">
        <f t="shared" si="1143"/>
        <v>#N/A</v>
      </c>
      <c r="BB6932">
        <f t="shared" si="1146"/>
        <v>0</v>
      </c>
      <c r="BC6932">
        <f t="shared" si="1144"/>
        <v>0</v>
      </c>
      <c r="BD6932" s="28">
        <f t="shared" si="1145"/>
        <v>0</v>
      </c>
    </row>
    <row r="6933" spans="37:56" x14ac:dyDescent="0.25">
      <c r="AK6933">
        <v>0</v>
      </c>
      <c r="AL6933" t="e">
        <f t="shared" si="1138"/>
        <v>#N/A</v>
      </c>
      <c r="AM6933" t="e">
        <f t="shared" si="1139"/>
        <v>#N/A</v>
      </c>
      <c r="AN6933" t="e">
        <f t="shared" si="1140"/>
        <v>#N/A</v>
      </c>
      <c r="AO6933" s="261" t="e">
        <f t="shared" si="1141"/>
        <v>#N/A</v>
      </c>
      <c r="AP6933" s="261" t="e">
        <f t="shared" si="1142"/>
        <v>#N/A</v>
      </c>
      <c r="AQ6933" s="261" t="e">
        <f t="shared" si="1143"/>
        <v>#N/A</v>
      </c>
      <c r="BB6933">
        <f t="shared" si="1146"/>
        <v>0</v>
      </c>
      <c r="BC6933">
        <f t="shared" si="1144"/>
        <v>0</v>
      </c>
      <c r="BD6933" s="28">
        <f t="shared" si="1145"/>
        <v>0</v>
      </c>
    </row>
    <row r="6934" spans="37:56" x14ac:dyDescent="0.25">
      <c r="AK6934">
        <v>0</v>
      </c>
      <c r="AL6934" t="e">
        <f t="shared" si="1138"/>
        <v>#N/A</v>
      </c>
      <c r="AM6934" t="e">
        <f t="shared" si="1139"/>
        <v>#N/A</v>
      </c>
      <c r="AN6934" t="e">
        <f t="shared" si="1140"/>
        <v>#N/A</v>
      </c>
      <c r="AO6934" s="261" t="e">
        <f t="shared" si="1141"/>
        <v>#N/A</v>
      </c>
      <c r="AP6934" s="261" t="e">
        <f t="shared" si="1142"/>
        <v>#N/A</v>
      </c>
      <c r="AQ6934" s="261" t="e">
        <f t="shared" si="1143"/>
        <v>#N/A</v>
      </c>
      <c r="BB6934">
        <f t="shared" si="1146"/>
        <v>0</v>
      </c>
      <c r="BC6934">
        <f t="shared" si="1144"/>
        <v>0</v>
      </c>
      <c r="BD6934" s="28">
        <f t="shared" si="1145"/>
        <v>0</v>
      </c>
    </row>
    <row r="6935" spans="37:56" x14ac:dyDescent="0.25">
      <c r="AK6935">
        <v>0</v>
      </c>
      <c r="AL6935" t="e">
        <f t="shared" si="1138"/>
        <v>#N/A</v>
      </c>
      <c r="AM6935" t="e">
        <f t="shared" si="1139"/>
        <v>#N/A</v>
      </c>
      <c r="AN6935" t="e">
        <f t="shared" si="1140"/>
        <v>#N/A</v>
      </c>
      <c r="AO6935" s="261" t="e">
        <f t="shared" si="1141"/>
        <v>#N/A</v>
      </c>
      <c r="AP6935" s="261" t="e">
        <f t="shared" si="1142"/>
        <v>#N/A</v>
      </c>
      <c r="AQ6935" s="261" t="e">
        <f t="shared" si="1143"/>
        <v>#N/A</v>
      </c>
      <c r="BB6935">
        <f t="shared" si="1146"/>
        <v>0</v>
      </c>
      <c r="BC6935">
        <f t="shared" si="1144"/>
        <v>0</v>
      </c>
      <c r="BD6935" s="28">
        <f t="shared" si="1145"/>
        <v>0</v>
      </c>
    </row>
    <row r="6936" spans="37:56" x14ac:dyDescent="0.25">
      <c r="AK6936">
        <v>0</v>
      </c>
      <c r="AL6936" t="e">
        <f t="shared" si="1138"/>
        <v>#N/A</v>
      </c>
      <c r="AM6936" t="e">
        <f t="shared" si="1139"/>
        <v>#N/A</v>
      </c>
      <c r="AN6936" t="e">
        <f t="shared" si="1140"/>
        <v>#N/A</v>
      </c>
      <c r="AO6936" s="261" t="e">
        <f t="shared" si="1141"/>
        <v>#N/A</v>
      </c>
      <c r="AP6936" s="261" t="e">
        <f t="shared" si="1142"/>
        <v>#N/A</v>
      </c>
      <c r="AQ6936" s="261" t="e">
        <f t="shared" si="1143"/>
        <v>#N/A</v>
      </c>
      <c r="BB6936">
        <f t="shared" si="1146"/>
        <v>0</v>
      </c>
      <c r="BC6936">
        <f t="shared" si="1144"/>
        <v>0</v>
      </c>
      <c r="BD6936" s="28">
        <f t="shared" si="1145"/>
        <v>0</v>
      </c>
    </row>
    <row r="6937" spans="37:56" x14ac:dyDescent="0.25">
      <c r="AK6937">
        <v>0</v>
      </c>
      <c r="AL6937" t="e">
        <f t="shared" si="1138"/>
        <v>#N/A</v>
      </c>
      <c r="AM6937" t="e">
        <f t="shared" si="1139"/>
        <v>#N/A</v>
      </c>
      <c r="AN6937" t="e">
        <f t="shared" si="1140"/>
        <v>#N/A</v>
      </c>
      <c r="AO6937" s="261" t="e">
        <f t="shared" si="1141"/>
        <v>#N/A</v>
      </c>
      <c r="AP6937" s="261" t="e">
        <f t="shared" si="1142"/>
        <v>#N/A</v>
      </c>
      <c r="AQ6937" s="261" t="e">
        <f t="shared" si="1143"/>
        <v>#N/A</v>
      </c>
      <c r="BB6937">
        <f t="shared" si="1146"/>
        <v>0</v>
      </c>
      <c r="BC6937">
        <f t="shared" si="1144"/>
        <v>0</v>
      </c>
      <c r="BD6937" s="28">
        <f t="shared" si="1145"/>
        <v>0</v>
      </c>
    </row>
    <row r="6938" spans="37:56" x14ac:dyDescent="0.25">
      <c r="AK6938">
        <v>0</v>
      </c>
      <c r="AL6938" t="e">
        <f t="shared" si="1138"/>
        <v>#N/A</v>
      </c>
      <c r="AM6938" t="e">
        <f t="shared" si="1139"/>
        <v>#N/A</v>
      </c>
      <c r="AN6938" t="e">
        <f t="shared" si="1140"/>
        <v>#N/A</v>
      </c>
      <c r="AO6938" s="261" t="e">
        <f t="shared" si="1141"/>
        <v>#N/A</v>
      </c>
      <c r="AP6938" s="261" t="e">
        <f t="shared" si="1142"/>
        <v>#N/A</v>
      </c>
      <c r="AQ6938" s="261" t="e">
        <f t="shared" si="1143"/>
        <v>#N/A</v>
      </c>
      <c r="BB6938">
        <f t="shared" si="1146"/>
        <v>0</v>
      </c>
      <c r="BC6938">
        <f t="shared" si="1144"/>
        <v>0</v>
      </c>
      <c r="BD6938" s="28">
        <f t="shared" si="1145"/>
        <v>0</v>
      </c>
    </row>
    <row r="6939" spans="37:56" x14ac:dyDescent="0.25">
      <c r="AK6939">
        <v>0</v>
      </c>
      <c r="AL6939" t="e">
        <f t="shared" si="1138"/>
        <v>#N/A</v>
      </c>
      <c r="AM6939" t="e">
        <f t="shared" si="1139"/>
        <v>#N/A</v>
      </c>
      <c r="AN6939" t="e">
        <f t="shared" si="1140"/>
        <v>#N/A</v>
      </c>
      <c r="AO6939" s="261" t="e">
        <f t="shared" si="1141"/>
        <v>#N/A</v>
      </c>
      <c r="AP6939" s="261" t="e">
        <f t="shared" si="1142"/>
        <v>#N/A</v>
      </c>
      <c r="AQ6939" s="261" t="e">
        <f t="shared" si="1143"/>
        <v>#N/A</v>
      </c>
      <c r="BB6939">
        <f t="shared" si="1146"/>
        <v>0</v>
      </c>
      <c r="BC6939">
        <f t="shared" si="1144"/>
        <v>0</v>
      </c>
      <c r="BD6939" s="28">
        <f t="shared" si="1145"/>
        <v>0</v>
      </c>
    </row>
    <row r="6940" spans="37:56" x14ac:dyDescent="0.25">
      <c r="AK6940">
        <v>0</v>
      </c>
      <c r="AL6940" t="e">
        <f t="shared" si="1138"/>
        <v>#N/A</v>
      </c>
      <c r="AM6940" t="e">
        <f t="shared" si="1139"/>
        <v>#N/A</v>
      </c>
      <c r="AN6940" t="e">
        <f t="shared" si="1140"/>
        <v>#N/A</v>
      </c>
      <c r="AO6940" s="261" t="e">
        <f t="shared" si="1141"/>
        <v>#N/A</v>
      </c>
      <c r="AP6940" s="261" t="e">
        <f t="shared" si="1142"/>
        <v>#N/A</v>
      </c>
      <c r="AQ6940" s="261" t="e">
        <f t="shared" si="1143"/>
        <v>#N/A</v>
      </c>
      <c r="BB6940">
        <f t="shared" si="1146"/>
        <v>0</v>
      </c>
      <c r="BC6940">
        <f t="shared" si="1144"/>
        <v>0</v>
      </c>
      <c r="BD6940" s="28">
        <f t="shared" si="1145"/>
        <v>0</v>
      </c>
    </row>
    <row r="6941" spans="37:56" x14ac:dyDescent="0.25">
      <c r="AK6941">
        <v>0</v>
      </c>
      <c r="AL6941" t="e">
        <f t="shared" si="1138"/>
        <v>#N/A</v>
      </c>
      <c r="AM6941" t="e">
        <f t="shared" si="1139"/>
        <v>#N/A</v>
      </c>
      <c r="AN6941" t="e">
        <f t="shared" si="1140"/>
        <v>#N/A</v>
      </c>
      <c r="AO6941" s="261" t="e">
        <f t="shared" si="1141"/>
        <v>#N/A</v>
      </c>
      <c r="AP6941" s="261" t="e">
        <f t="shared" si="1142"/>
        <v>#N/A</v>
      </c>
      <c r="AQ6941" s="261" t="e">
        <f t="shared" si="1143"/>
        <v>#N/A</v>
      </c>
      <c r="BB6941">
        <f t="shared" si="1146"/>
        <v>0</v>
      </c>
      <c r="BC6941">
        <f t="shared" si="1144"/>
        <v>0</v>
      </c>
      <c r="BD6941" s="28">
        <f t="shared" si="1145"/>
        <v>0</v>
      </c>
    </row>
    <row r="6942" spans="37:56" x14ac:dyDescent="0.25">
      <c r="AK6942">
        <v>0</v>
      </c>
      <c r="AL6942" t="e">
        <f t="shared" si="1138"/>
        <v>#N/A</v>
      </c>
      <c r="AM6942" t="e">
        <f t="shared" si="1139"/>
        <v>#N/A</v>
      </c>
      <c r="AN6942" t="e">
        <f t="shared" si="1140"/>
        <v>#N/A</v>
      </c>
      <c r="AO6942" s="261" t="e">
        <f t="shared" si="1141"/>
        <v>#N/A</v>
      </c>
      <c r="AP6942" s="261" t="e">
        <f t="shared" si="1142"/>
        <v>#N/A</v>
      </c>
      <c r="AQ6942" s="261" t="e">
        <f t="shared" si="1143"/>
        <v>#N/A</v>
      </c>
      <c r="BB6942">
        <f t="shared" si="1146"/>
        <v>0</v>
      </c>
      <c r="BC6942">
        <f t="shared" si="1144"/>
        <v>0</v>
      </c>
      <c r="BD6942" s="28">
        <f t="shared" si="1145"/>
        <v>0</v>
      </c>
    </row>
    <row r="6943" spans="37:56" x14ac:dyDescent="0.25">
      <c r="AK6943">
        <v>0</v>
      </c>
      <c r="AL6943" t="e">
        <f t="shared" si="1138"/>
        <v>#N/A</v>
      </c>
      <c r="AM6943" t="e">
        <f t="shared" si="1139"/>
        <v>#N/A</v>
      </c>
      <c r="AN6943" t="e">
        <f t="shared" si="1140"/>
        <v>#N/A</v>
      </c>
      <c r="AO6943" s="261" t="e">
        <f t="shared" si="1141"/>
        <v>#N/A</v>
      </c>
      <c r="AP6943" s="261" t="e">
        <f t="shared" si="1142"/>
        <v>#N/A</v>
      </c>
      <c r="AQ6943" s="261" t="e">
        <f t="shared" si="1143"/>
        <v>#N/A</v>
      </c>
      <c r="BB6943">
        <f t="shared" si="1146"/>
        <v>0</v>
      </c>
      <c r="BC6943">
        <f t="shared" si="1144"/>
        <v>0</v>
      </c>
      <c r="BD6943" s="28">
        <f t="shared" si="1145"/>
        <v>0</v>
      </c>
    </row>
    <row r="6944" spans="37:56" x14ac:dyDescent="0.25">
      <c r="AK6944">
        <v>0</v>
      </c>
      <c r="AL6944" t="e">
        <f t="shared" si="1138"/>
        <v>#N/A</v>
      </c>
      <c r="AM6944" t="e">
        <f t="shared" si="1139"/>
        <v>#N/A</v>
      </c>
      <c r="AN6944" t="e">
        <f t="shared" si="1140"/>
        <v>#N/A</v>
      </c>
      <c r="AO6944" s="261" t="e">
        <f t="shared" si="1141"/>
        <v>#N/A</v>
      </c>
      <c r="AP6944" s="261" t="e">
        <f t="shared" si="1142"/>
        <v>#N/A</v>
      </c>
      <c r="AQ6944" s="261" t="e">
        <f t="shared" si="1143"/>
        <v>#N/A</v>
      </c>
      <c r="BB6944">
        <f t="shared" si="1146"/>
        <v>0</v>
      </c>
      <c r="BC6944">
        <f t="shared" si="1144"/>
        <v>0</v>
      </c>
      <c r="BD6944" s="28">
        <f t="shared" si="1145"/>
        <v>0</v>
      </c>
    </row>
    <row r="6945" spans="37:56" x14ac:dyDescent="0.25">
      <c r="AK6945">
        <v>0</v>
      </c>
      <c r="AL6945" t="e">
        <f t="shared" si="1138"/>
        <v>#N/A</v>
      </c>
      <c r="AM6945" t="e">
        <f t="shared" si="1139"/>
        <v>#N/A</v>
      </c>
      <c r="AN6945" t="e">
        <f t="shared" si="1140"/>
        <v>#N/A</v>
      </c>
      <c r="AO6945" s="261" t="e">
        <f t="shared" si="1141"/>
        <v>#N/A</v>
      </c>
      <c r="AP6945" s="261" t="e">
        <f t="shared" si="1142"/>
        <v>#N/A</v>
      </c>
      <c r="AQ6945" s="261" t="e">
        <f t="shared" si="1143"/>
        <v>#N/A</v>
      </c>
      <c r="BB6945">
        <f t="shared" si="1146"/>
        <v>0</v>
      </c>
      <c r="BC6945">
        <f t="shared" si="1144"/>
        <v>0</v>
      </c>
      <c r="BD6945" s="28">
        <f t="shared" si="1145"/>
        <v>0</v>
      </c>
    </row>
    <row r="6946" spans="37:56" x14ac:dyDescent="0.25">
      <c r="AK6946">
        <v>0</v>
      </c>
      <c r="AL6946" t="e">
        <f t="shared" si="1138"/>
        <v>#N/A</v>
      </c>
      <c r="AM6946" t="e">
        <f t="shared" si="1139"/>
        <v>#N/A</v>
      </c>
      <c r="AN6946" t="e">
        <f t="shared" si="1140"/>
        <v>#N/A</v>
      </c>
      <c r="AO6946" s="261" t="e">
        <f t="shared" si="1141"/>
        <v>#N/A</v>
      </c>
      <c r="AP6946" s="261" t="e">
        <f t="shared" si="1142"/>
        <v>#N/A</v>
      </c>
      <c r="AQ6946" s="261" t="e">
        <f t="shared" si="1143"/>
        <v>#N/A</v>
      </c>
      <c r="BB6946">
        <f t="shared" si="1146"/>
        <v>0</v>
      </c>
      <c r="BC6946">
        <f t="shared" si="1144"/>
        <v>0</v>
      </c>
      <c r="BD6946" s="28">
        <f t="shared" si="1145"/>
        <v>0</v>
      </c>
    </row>
    <row r="6947" spans="37:56" x14ac:dyDescent="0.25">
      <c r="AK6947">
        <v>0</v>
      </c>
      <c r="AL6947" t="e">
        <f t="shared" si="1138"/>
        <v>#N/A</v>
      </c>
      <c r="AM6947" t="e">
        <f t="shared" si="1139"/>
        <v>#N/A</v>
      </c>
      <c r="AN6947" t="e">
        <f t="shared" si="1140"/>
        <v>#N/A</v>
      </c>
      <c r="AO6947" s="261" t="e">
        <f t="shared" si="1141"/>
        <v>#N/A</v>
      </c>
      <c r="AP6947" s="261" t="e">
        <f t="shared" si="1142"/>
        <v>#N/A</v>
      </c>
      <c r="AQ6947" s="261" t="e">
        <f t="shared" si="1143"/>
        <v>#N/A</v>
      </c>
      <c r="BB6947">
        <f t="shared" si="1146"/>
        <v>0</v>
      </c>
      <c r="BC6947">
        <f t="shared" si="1144"/>
        <v>0</v>
      </c>
      <c r="BD6947" s="28">
        <f t="shared" si="1145"/>
        <v>0</v>
      </c>
    </row>
    <row r="6948" spans="37:56" x14ac:dyDescent="0.25">
      <c r="AK6948">
        <v>0</v>
      </c>
      <c r="AL6948" t="e">
        <f t="shared" si="1138"/>
        <v>#N/A</v>
      </c>
      <c r="AM6948" t="e">
        <f t="shared" si="1139"/>
        <v>#N/A</v>
      </c>
      <c r="AN6948" t="e">
        <f t="shared" si="1140"/>
        <v>#N/A</v>
      </c>
      <c r="AO6948" s="261" t="e">
        <f t="shared" si="1141"/>
        <v>#N/A</v>
      </c>
      <c r="AP6948" s="261" t="e">
        <f t="shared" si="1142"/>
        <v>#N/A</v>
      </c>
      <c r="AQ6948" s="261" t="e">
        <f t="shared" si="1143"/>
        <v>#N/A</v>
      </c>
      <c r="BB6948">
        <f t="shared" si="1146"/>
        <v>0</v>
      </c>
      <c r="BC6948">
        <f t="shared" si="1144"/>
        <v>0</v>
      </c>
      <c r="BD6948" s="28">
        <f t="shared" si="1145"/>
        <v>0</v>
      </c>
    </row>
    <row r="6949" spans="37:56" x14ac:dyDescent="0.25">
      <c r="AK6949">
        <v>0</v>
      </c>
      <c r="AL6949" t="e">
        <f t="shared" si="1138"/>
        <v>#N/A</v>
      </c>
      <c r="AM6949" t="e">
        <f t="shared" si="1139"/>
        <v>#N/A</v>
      </c>
      <c r="AN6949" t="e">
        <f t="shared" si="1140"/>
        <v>#N/A</v>
      </c>
      <c r="AO6949" s="261" t="e">
        <f t="shared" si="1141"/>
        <v>#N/A</v>
      </c>
      <c r="AP6949" s="261" t="e">
        <f t="shared" si="1142"/>
        <v>#N/A</v>
      </c>
      <c r="AQ6949" s="261" t="e">
        <f t="shared" si="1143"/>
        <v>#N/A</v>
      </c>
      <c r="BB6949">
        <f t="shared" si="1146"/>
        <v>0</v>
      </c>
      <c r="BC6949">
        <f t="shared" si="1144"/>
        <v>0</v>
      </c>
      <c r="BD6949" s="28">
        <f t="shared" si="1145"/>
        <v>0</v>
      </c>
    </row>
    <row r="6950" spans="37:56" x14ac:dyDescent="0.25">
      <c r="AK6950">
        <v>0</v>
      </c>
      <c r="AL6950" t="e">
        <f t="shared" si="1138"/>
        <v>#N/A</v>
      </c>
      <c r="AM6950" t="e">
        <f t="shared" si="1139"/>
        <v>#N/A</v>
      </c>
      <c r="AN6950" t="e">
        <f t="shared" si="1140"/>
        <v>#N/A</v>
      </c>
      <c r="AO6950" s="261" t="e">
        <f t="shared" si="1141"/>
        <v>#N/A</v>
      </c>
      <c r="AP6950" s="261" t="e">
        <f t="shared" si="1142"/>
        <v>#N/A</v>
      </c>
      <c r="AQ6950" s="261" t="e">
        <f t="shared" si="1143"/>
        <v>#N/A</v>
      </c>
      <c r="BB6950">
        <f t="shared" si="1146"/>
        <v>0</v>
      </c>
      <c r="BC6950">
        <f t="shared" si="1144"/>
        <v>0</v>
      </c>
      <c r="BD6950" s="28">
        <f t="shared" si="1145"/>
        <v>0</v>
      </c>
    </row>
    <row r="6951" spans="37:56" x14ac:dyDescent="0.25">
      <c r="AK6951">
        <v>0</v>
      </c>
      <c r="AL6951" t="e">
        <f t="shared" si="1138"/>
        <v>#N/A</v>
      </c>
      <c r="AM6951" t="e">
        <f t="shared" si="1139"/>
        <v>#N/A</v>
      </c>
      <c r="AN6951" t="e">
        <f t="shared" si="1140"/>
        <v>#N/A</v>
      </c>
      <c r="AO6951" s="261" t="e">
        <f t="shared" si="1141"/>
        <v>#N/A</v>
      </c>
      <c r="AP6951" s="261" t="e">
        <f t="shared" si="1142"/>
        <v>#N/A</v>
      </c>
      <c r="AQ6951" s="261" t="e">
        <f t="shared" si="1143"/>
        <v>#N/A</v>
      </c>
      <c r="BB6951">
        <f t="shared" si="1146"/>
        <v>0</v>
      </c>
      <c r="BC6951">
        <f t="shared" si="1144"/>
        <v>0</v>
      </c>
      <c r="BD6951" s="28">
        <f t="shared" si="1145"/>
        <v>0</v>
      </c>
    </row>
    <row r="6952" spans="37:56" x14ac:dyDescent="0.25">
      <c r="AK6952">
        <v>0</v>
      </c>
      <c r="AL6952" t="e">
        <f t="shared" si="1138"/>
        <v>#N/A</v>
      </c>
      <c r="AM6952" t="e">
        <f t="shared" si="1139"/>
        <v>#N/A</v>
      </c>
      <c r="AN6952" t="e">
        <f t="shared" si="1140"/>
        <v>#N/A</v>
      </c>
      <c r="AO6952" s="261" t="e">
        <f t="shared" si="1141"/>
        <v>#N/A</v>
      </c>
      <c r="AP6952" s="261" t="e">
        <f t="shared" si="1142"/>
        <v>#N/A</v>
      </c>
      <c r="AQ6952" s="261" t="e">
        <f t="shared" si="1143"/>
        <v>#N/A</v>
      </c>
      <c r="BB6952">
        <f t="shared" si="1146"/>
        <v>0</v>
      </c>
      <c r="BC6952">
        <f t="shared" si="1144"/>
        <v>0</v>
      </c>
      <c r="BD6952" s="28">
        <f t="shared" si="1145"/>
        <v>0</v>
      </c>
    </row>
    <row r="6953" spans="37:56" x14ac:dyDescent="0.25">
      <c r="AK6953">
        <v>0</v>
      </c>
      <c r="AL6953" t="e">
        <f t="shared" si="1138"/>
        <v>#N/A</v>
      </c>
      <c r="AM6953" t="e">
        <f t="shared" si="1139"/>
        <v>#N/A</v>
      </c>
      <c r="AN6953" t="e">
        <f t="shared" si="1140"/>
        <v>#N/A</v>
      </c>
      <c r="AO6953" s="261" t="e">
        <f t="shared" si="1141"/>
        <v>#N/A</v>
      </c>
      <c r="AP6953" s="261" t="e">
        <f t="shared" si="1142"/>
        <v>#N/A</v>
      </c>
      <c r="AQ6953" s="261" t="e">
        <f t="shared" si="1143"/>
        <v>#N/A</v>
      </c>
      <c r="BB6953">
        <f t="shared" si="1146"/>
        <v>0</v>
      </c>
      <c r="BC6953">
        <f t="shared" si="1144"/>
        <v>0</v>
      </c>
      <c r="BD6953" s="28">
        <f t="shared" si="1145"/>
        <v>0</v>
      </c>
    </row>
    <row r="6954" spans="37:56" x14ac:dyDescent="0.25">
      <c r="AK6954">
        <v>0</v>
      </c>
      <c r="AL6954" t="e">
        <f t="shared" si="1138"/>
        <v>#N/A</v>
      </c>
      <c r="AM6954" t="e">
        <f t="shared" si="1139"/>
        <v>#N/A</v>
      </c>
      <c r="AN6954" t="e">
        <f t="shared" si="1140"/>
        <v>#N/A</v>
      </c>
      <c r="AO6954" s="261" t="e">
        <f t="shared" si="1141"/>
        <v>#N/A</v>
      </c>
      <c r="AP6954" s="261" t="e">
        <f t="shared" si="1142"/>
        <v>#N/A</v>
      </c>
      <c r="AQ6954" s="261" t="e">
        <f t="shared" si="1143"/>
        <v>#N/A</v>
      </c>
      <c r="BB6954">
        <f t="shared" si="1146"/>
        <v>0</v>
      </c>
      <c r="BC6954">
        <f t="shared" si="1144"/>
        <v>0</v>
      </c>
      <c r="BD6954" s="28">
        <f t="shared" si="1145"/>
        <v>0</v>
      </c>
    </row>
    <row r="6955" spans="37:56" x14ac:dyDescent="0.25">
      <c r="AK6955">
        <v>0</v>
      </c>
      <c r="AL6955" t="e">
        <f t="shared" si="1138"/>
        <v>#N/A</v>
      </c>
      <c r="AM6955" t="e">
        <f t="shared" si="1139"/>
        <v>#N/A</v>
      </c>
      <c r="AN6955" t="e">
        <f t="shared" si="1140"/>
        <v>#N/A</v>
      </c>
      <c r="AO6955" s="261" t="e">
        <f t="shared" si="1141"/>
        <v>#N/A</v>
      </c>
      <c r="AP6955" s="261" t="e">
        <f t="shared" si="1142"/>
        <v>#N/A</v>
      </c>
      <c r="AQ6955" s="261" t="e">
        <f t="shared" si="1143"/>
        <v>#N/A</v>
      </c>
      <c r="BB6955">
        <f t="shared" si="1146"/>
        <v>0</v>
      </c>
      <c r="BC6955">
        <f t="shared" si="1144"/>
        <v>0</v>
      </c>
      <c r="BD6955" s="28">
        <f t="shared" si="1145"/>
        <v>0</v>
      </c>
    </row>
    <row r="6956" spans="37:56" x14ac:dyDescent="0.25">
      <c r="AK6956">
        <v>0</v>
      </c>
      <c r="AL6956" t="e">
        <f t="shared" si="1138"/>
        <v>#N/A</v>
      </c>
      <c r="AM6956" t="e">
        <f t="shared" si="1139"/>
        <v>#N/A</v>
      </c>
      <c r="AN6956" t="e">
        <f t="shared" si="1140"/>
        <v>#N/A</v>
      </c>
      <c r="AO6956" s="261" t="e">
        <f t="shared" si="1141"/>
        <v>#N/A</v>
      </c>
      <c r="AP6956" s="261" t="e">
        <f t="shared" si="1142"/>
        <v>#N/A</v>
      </c>
      <c r="AQ6956" s="261" t="e">
        <f t="shared" si="1143"/>
        <v>#N/A</v>
      </c>
      <c r="BB6956">
        <f t="shared" si="1146"/>
        <v>0</v>
      </c>
      <c r="BC6956">
        <f t="shared" si="1144"/>
        <v>0</v>
      </c>
      <c r="BD6956" s="28">
        <f t="shared" si="1145"/>
        <v>0</v>
      </c>
    </row>
    <row r="6957" spans="37:56" x14ac:dyDescent="0.25">
      <c r="AK6957">
        <v>0</v>
      </c>
      <c r="AL6957" t="e">
        <f t="shared" si="1138"/>
        <v>#N/A</v>
      </c>
      <c r="AM6957" t="e">
        <f t="shared" si="1139"/>
        <v>#N/A</v>
      </c>
      <c r="AN6957" t="e">
        <f t="shared" si="1140"/>
        <v>#N/A</v>
      </c>
      <c r="AO6957" s="261" t="e">
        <f t="shared" si="1141"/>
        <v>#N/A</v>
      </c>
      <c r="AP6957" s="261" t="e">
        <f t="shared" si="1142"/>
        <v>#N/A</v>
      </c>
      <c r="AQ6957" s="261" t="e">
        <f t="shared" si="1143"/>
        <v>#N/A</v>
      </c>
      <c r="BB6957">
        <f t="shared" si="1146"/>
        <v>0</v>
      </c>
      <c r="BC6957">
        <f t="shared" si="1144"/>
        <v>0</v>
      </c>
      <c r="BD6957" s="28">
        <f t="shared" si="1145"/>
        <v>0</v>
      </c>
    </row>
    <row r="6958" spans="37:56" x14ac:dyDescent="0.25">
      <c r="AK6958">
        <v>0</v>
      </c>
      <c r="AL6958" t="e">
        <f t="shared" si="1138"/>
        <v>#N/A</v>
      </c>
      <c r="AM6958" t="e">
        <f t="shared" si="1139"/>
        <v>#N/A</v>
      </c>
      <c r="AN6958" t="e">
        <f t="shared" si="1140"/>
        <v>#N/A</v>
      </c>
      <c r="AO6958" s="261" t="e">
        <f t="shared" si="1141"/>
        <v>#N/A</v>
      </c>
      <c r="AP6958" s="261" t="e">
        <f t="shared" si="1142"/>
        <v>#N/A</v>
      </c>
      <c r="AQ6958" s="261" t="e">
        <f t="shared" si="1143"/>
        <v>#N/A</v>
      </c>
      <c r="BB6958">
        <f t="shared" si="1146"/>
        <v>0</v>
      </c>
      <c r="BC6958">
        <f t="shared" si="1144"/>
        <v>0</v>
      </c>
      <c r="BD6958" s="28">
        <f t="shared" si="1145"/>
        <v>0</v>
      </c>
    </row>
    <row r="6959" spans="37:56" x14ac:dyDescent="0.25">
      <c r="AK6959">
        <v>0</v>
      </c>
      <c r="AL6959" t="e">
        <f t="shared" si="1138"/>
        <v>#N/A</v>
      </c>
      <c r="AM6959" t="e">
        <f t="shared" si="1139"/>
        <v>#N/A</v>
      </c>
      <c r="AN6959" t="e">
        <f t="shared" si="1140"/>
        <v>#N/A</v>
      </c>
      <c r="AO6959" s="261" t="e">
        <f t="shared" si="1141"/>
        <v>#N/A</v>
      </c>
      <c r="AP6959" s="261" t="e">
        <f t="shared" si="1142"/>
        <v>#N/A</v>
      </c>
      <c r="AQ6959" s="261" t="e">
        <f t="shared" si="1143"/>
        <v>#N/A</v>
      </c>
      <c r="BB6959">
        <f t="shared" si="1146"/>
        <v>0</v>
      </c>
      <c r="BC6959">
        <f t="shared" si="1144"/>
        <v>0</v>
      </c>
      <c r="BD6959" s="28">
        <f t="shared" si="1145"/>
        <v>0</v>
      </c>
    </row>
    <row r="6960" spans="37:56" x14ac:dyDescent="0.25">
      <c r="AK6960">
        <v>0</v>
      </c>
      <c r="AL6960" t="e">
        <f t="shared" si="1138"/>
        <v>#N/A</v>
      </c>
      <c r="AM6960" t="e">
        <f t="shared" si="1139"/>
        <v>#N/A</v>
      </c>
      <c r="AN6960" t="e">
        <f t="shared" si="1140"/>
        <v>#N/A</v>
      </c>
      <c r="AO6960" s="261" t="e">
        <f t="shared" si="1141"/>
        <v>#N/A</v>
      </c>
      <c r="AP6960" s="261" t="e">
        <f t="shared" si="1142"/>
        <v>#N/A</v>
      </c>
      <c r="AQ6960" s="261" t="e">
        <f t="shared" si="1143"/>
        <v>#N/A</v>
      </c>
      <c r="BB6960">
        <f t="shared" si="1146"/>
        <v>0</v>
      </c>
      <c r="BC6960">
        <f t="shared" si="1144"/>
        <v>0</v>
      </c>
      <c r="BD6960" s="28">
        <f t="shared" si="1145"/>
        <v>0</v>
      </c>
    </row>
    <row r="6961" spans="37:56" x14ac:dyDescent="0.25">
      <c r="AK6961">
        <v>0</v>
      </c>
      <c r="AL6961" t="e">
        <f t="shared" si="1138"/>
        <v>#N/A</v>
      </c>
      <c r="AM6961" t="e">
        <f t="shared" si="1139"/>
        <v>#N/A</v>
      </c>
      <c r="AN6961" t="e">
        <f t="shared" si="1140"/>
        <v>#N/A</v>
      </c>
      <c r="AO6961" s="261" t="e">
        <f t="shared" si="1141"/>
        <v>#N/A</v>
      </c>
      <c r="AP6961" s="261" t="e">
        <f t="shared" si="1142"/>
        <v>#N/A</v>
      </c>
      <c r="AQ6961" s="261" t="e">
        <f t="shared" si="1143"/>
        <v>#N/A</v>
      </c>
      <c r="BB6961">
        <f t="shared" si="1146"/>
        <v>0</v>
      </c>
      <c r="BC6961">
        <f t="shared" si="1144"/>
        <v>0</v>
      </c>
      <c r="BD6961" s="28">
        <f t="shared" si="1145"/>
        <v>0</v>
      </c>
    </row>
    <row r="6962" spans="37:56" x14ac:dyDescent="0.25">
      <c r="AK6962">
        <v>0</v>
      </c>
      <c r="AL6962" t="e">
        <f t="shared" si="1138"/>
        <v>#N/A</v>
      </c>
      <c r="AM6962" t="e">
        <f t="shared" si="1139"/>
        <v>#N/A</v>
      </c>
      <c r="AN6962" t="e">
        <f t="shared" si="1140"/>
        <v>#N/A</v>
      </c>
      <c r="AO6962" s="261" t="e">
        <f t="shared" si="1141"/>
        <v>#N/A</v>
      </c>
      <c r="AP6962" s="261" t="e">
        <f t="shared" si="1142"/>
        <v>#N/A</v>
      </c>
      <c r="AQ6962" s="261" t="e">
        <f t="shared" si="1143"/>
        <v>#N/A</v>
      </c>
      <c r="BB6962">
        <f t="shared" si="1146"/>
        <v>0</v>
      </c>
      <c r="BC6962">
        <f t="shared" si="1144"/>
        <v>0</v>
      </c>
      <c r="BD6962" s="28">
        <f t="shared" si="1145"/>
        <v>0</v>
      </c>
    </row>
    <row r="6963" spans="37:56" x14ac:dyDescent="0.25">
      <c r="AK6963">
        <v>0</v>
      </c>
      <c r="AL6963" t="e">
        <f t="shared" si="1138"/>
        <v>#N/A</v>
      </c>
      <c r="AM6963" t="e">
        <f t="shared" si="1139"/>
        <v>#N/A</v>
      </c>
      <c r="AN6963" t="e">
        <f t="shared" si="1140"/>
        <v>#N/A</v>
      </c>
      <c r="AO6963" s="261" t="e">
        <f t="shared" si="1141"/>
        <v>#N/A</v>
      </c>
      <c r="AP6963" s="261" t="e">
        <f t="shared" si="1142"/>
        <v>#N/A</v>
      </c>
      <c r="AQ6963" s="261" t="e">
        <f t="shared" si="1143"/>
        <v>#N/A</v>
      </c>
      <c r="BB6963">
        <f t="shared" si="1146"/>
        <v>0</v>
      </c>
      <c r="BC6963">
        <f t="shared" si="1144"/>
        <v>0</v>
      </c>
      <c r="BD6963" s="28">
        <f t="shared" si="1145"/>
        <v>0</v>
      </c>
    </row>
    <row r="6964" spans="37:56" x14ac:dyDescent="0.25">
      <c r="AK6964">
        <v>0</v>
      </c>
      <c r="AL6964" t="e">
        <f t="shared" si="1138"/>
        <v>#N/A</v>
      </c>
      <c r="AM6964" t="e">
        <f t="shared" si="1139"/>
        <v>#N/A</v>
      </c>
      <c r="AN6964" t="e">
        <f t="shared" si="1140"/>
        <v>#N/A</v>
      </c>
      <c r="AO6964" s="261" t="e">
        <f t="shared" si="1141"/>
        <v>#N/A</v>
      </c>
      <c r="AP6964" s="261" t="e">
        <f t="shared" si="1142"/>
        <v>#N/A</v>
      </c>
      <c r="AQ6964" s="261" t="e">
        <f t="shared" si="1143"/>
        <v>#N/A</v>
      </c>
      <c r="BB6964">
        <f t="shared" si="1146"/>
        <v>0</v>
      </c>
      <c r="BC6964">
        <f t="shared" si="1144"/>
        <v>0</v>
      </c>
      <c r="BD6964" s="28">
        <f t="shared" si="1145"/>
        <v>0</v>
      </c>
    </row>
    <row r="6965" spans="37:56" x14ac:dyDescent="0.25">
      <c r="AK6965">
        <v>0</v>
      </c>
      <c r="AL6965" t="e">
        <f t="shared" si="1138"/>
        <v>#N/A</v>
      </c>
      <c r="AM6965" t="e">
        <f t="shared" si="1139"/>
        <v>#N/A</v>
      </c>
      <c r="AN6965" t="e">
        <f t="shared" si="1140"/>
        <v>#N/A</v>
      </c>
      <c r="AO6965" s="261" t="e">
        <f t="shared" si="1141"/>
        <v>#N/A</v>
      </c>
      <c r="AP6965" s="261" t="e">
        <f t="shared" si="1142"/>
        <v>#N/A</v>
      </c>
      <c r="AQ6965" s="261" t="e">
        <f t="shared" si="1143"/>
        <v>#N/A</v>
      </c>
      <c r="BB6965">
        <f t="shared" si="1146"/>
        <v>0</v>
      </c>
      <c r="BC6965">
        <f t="shared" si="1144"/>
        <v>0</v>
      </c>
      <c r="BD6965" s="28">
        <f t="shared" si="1145"/>
        <v>0</v>
      </c>
    </row>
    <row r="6966" spans="37:56" x14ac:dyDescent="0.25">
      <c r="AK6966">
        <v>0</v>
      </c>
      <c r="AL6966" t="e">
        <f t="shared" si="1138"/>
        <v>#N/A</v>
      </c>
      <c r="AM6966" t="e">
        <f t="shared" si="1139"/>
        <v>#N/A</v>
      </c>
      <c r="AN6966" t="e">
        <f t="shared" si="1140"/>
        <v>#N/A</v>
      </c>
      <c r="AO6966" s="261" t="e">
        <f t="shared" si="1141"/>
        <v>#N/A</v>
      </c>
      <c r="AP6966" s="261" t="e">
        <f t="shared" si="1142"/>
        <v>#N/A</v>
      </c>
      <c r="AQ6966" s="261" t="e">
        <f t="shared" si="1143"/>
        <v>#N/A</v>
      </c>
      <c r="BB6966">
        <f t="shared" si="1146"/>
        <v>0</v>
      </c>
      <c r="BC6966">
        <f t="shared" si="1144"/>
        <v>0</v>
      </c>
      <c r="BD6966" s="28">
        <f t="shared" si="1145"/>
        <v>0</v>
      </c>
    </row>
    <row r="6967" spans="37:56" x14ac:dyDescent="0.25">
      <c r="AK6967">
        <v>0</v>
      </c>
      <c r="AL6967" t="e">
        <f t="shared" si="1138"/>
        <v>#N/A</v>
      </c>
      <c r="AM6967" t="e">
        <f t="shared" si="1139"/>
        <v>#N/A</v>
      </c>
      <c r="AN6967" t="e">
        <f t="shared" si="1140"/>
        <v>#N/A</v>
      </c>
      <c r="AO6967" s="261" t="e">
        <f t="shared" si="1141"/>
        <v>#N/A</v>
      </c>
      <c r="AP6967" s="261" t="e">
        <f t="shared" si="1142"/>
        <v>#N/A</v>
      </c>
      <c r="AQ6967" s="261" t="e">
        <f t="shared" si="1143"/>
        <v>#N/A</v>
      </c>
      <c r="BB6967">
        <f t="shared" si="1146"/>
        <v>0</v>
      </c>
      <c r="BC6967">
        <f t="shared" si="1144"/>
        <v>0</v>
      </c>
      <c r="BD6967" s="28">
        <f t="shared" si="1145"/>
        <v>0</v>
      </c>
    </row>
    <row r="6968" spans="37:56" x14ac:dyDescent="0.25">
      <c r="AK6968">
        <v>0</v>
      </c>
      <c r="AL6968" t="e">
        <f t="shared" si="1138"/>
        <v>#N/A</v>
      </c>
      <c r="AM6968" t="e">
        <f t="shared" si="1139"/>
        <v>#N/A</v>
      </c>
      <c r="AN6968" t="e">
        <f t="shared" si="1140"/>
        <v>#N/A</v>
      </c>
      <c r="AO6968" s="261" t="e">
        <f t="shared" si="1141"/>
        <v>#N/A</v>
      </c>
      <c r="AP6968" s="261" t="e">
        <f t="shared" si="1142"/>
        <v>#N/A</v>
      </c>
      <c r="AQ6968" s="261" t="e">
        <f t="shared" si="1143"/>
        <v>#N/A</v>
      </c>
      <c r="BB6968">
        <f t="shared" si="1146"/>
        <v>0</v>
      </c>
      <c r="BC6968">
        <f t="shared" si="1144"/>
        <v>0</v>
      </c>
      <c r="BD6968" s="28">
        <f t="shared" si="1145"/>
        <v>0</v>
      </c>
    </row>
    <row r="6969" spans="37:56" x14ac:dyDescent="0.25">
      <c r="AK6969">
        <v>0</v>
      </c>
      <c r="AL6969" t="e">
        <f t="shared" si="1138"/>
        <v>#N/A</v>
      </c>
      <c r="AM6969" t="e">
        <f t="shared" si="1139"/>
        <v>#N/A</v>
      </c>
      <c r="AN6969" t="e">
        <f t="shared" si="1140"/>
        <v>#N/A</v>
      </c>
      <c r="AO6969" s="261" t="e">
        <f t="shared" si="1141"/>
        <v>#N/A</v>
      </c>
      <c r="AP6969" s="261" t="e">
        <f t="shared" si="1142"/>
        <v>#N/A</v>
      </c>
      <c r="AQ6969" s="261" t="e">
        <f t="shared" si="1143"/>
        <v>#N/A</v>
      </c>
      <c r="BB6969">
        <f t="shared" si="1146"/>
        <v>0</v>
      </c>
      <c r="BC6969">
        <f t="shared" si="1144"/>
        <v>0</v>
      </c>
      <c r="BD6969" s="28">
        <f t="shared" si="1145"/>
        <v>0</v>
      </c>
    </row>
    <row r="6970" spans="37:56" x14ac:dyDescent="0.25">
      <c r="AK6970">
        <v>0</v>
      </c>
      <c r="AL6970" t="e">
        <f t="shared" si="1138"/>
        <v>#N/A</v>
      </c>
      <c r="AM6970" t="e">
        <f t="shared" si="1139"/>
        <v>#N/A</v>
      </c>
      <c r="AN6970" t="e">
        <f t="shared" si="1140"/>
        <v>#N/A</v>
      </c>
      <c r="AO6970" s="261" t="e">
        <f t="shared" si="1141"/>
        <v>#N/A</v>
      </c>
      <c r="AP6970" s="261" t="e">
        <f t="shared" si="1142"/>
        <v>#N/A</v>
      </c>
      <c r="AQ6970" s="261" t="e">
        <f t="shared" si="1143"/>
        <v>#N/A</v>
      </c>
      <c r="BB6970">
        <f t="shared" si="1146"/>
        <v>0</v>
      </c>
      <c r="BC6970">
        <f t="shared" si="1144"/>
        <v>0</v>
      </c>
      <c r="BD6970" s="28">
        <f t="shared" si="1145"/>
        <v>0</v>
      </c>
    </row>
    <row r="6971" spans="37:56" x14ac:dyDescent="0.25">
      <c r="AK6971">
        <v>0</v>
      </c>
      <c r="AL6971" t="e">
        <f t="shared" si="1138"/>
        <v>#N/A</v>
      </c>
      <c r="AM6971" t="e">
        <f t="shared" si="1139"/>
        <v>#N/A</v>
      </c>
      <c r="AN6971" t="e">
        <f t="shared" si="1140"/>
        <v>#N/A</v>
      </c>
      <c r="AO6971" s="261" t="e">
        <f t="shared" si="1141"/>
        <v>#N/A</v>
      </c>
      <c r="AP6971" s="261" t="e">
        <f t="shared" si="1142"/>
        <v>#N/A</v>
      </c>
      <c r="AQ6971" s="261" t="e">
        <f t="shared" si="1143"/>
        <v>#N/A</v>
      </c>
      <c r="BB6971">
        <f t="shared" si="1146"/>
        <v>0</v>
      </c>
      <c r="BC6971">
        <f t="shared" si="1144"/>
        <v>0</v>
      </c>
      <c r="BD6971" s="28">
        <f t="shared" si="1145"/>
        <v>0</v>
      </c>
    </row>
    <row r="6972" spans="37:56" x14ac:dyDescent="0.25">
      <c r="AK6972">
        <v>0</v>
      </c>
      <c r="AL6972" t="e">
        <f t="shared" si="1138"/>
        <v>#N/A</v>
      </c>
      <c r="AM6972" t="e">
        <f t="shared" si="1139"/>
        <v>#N/A</v>
      </c>
      <c r="AN6972" t="e">
        <f t="shared" si="1140"/>
        <v>#N/A</v>
      </c>
      <c r="AO6972" s="261" t="e">
        <f t="shared" si="1141"/>
        <v>#N/A</v>
      </c>
      <c r="AP6972" s="261" t="e">
        <f t="shared" si="1142"/>
        <v>#N/A</v>
      </c>
      <c r="AQ6972" s="261" t="e">
        <f t="shared" si="1143"/>
        <v>#N/A</v>
      </c>
      <c r="BB6972">
        <f t="shared" si="1146"/>
        <v>0</v>
      </c>
      <c r="BC6972">
        <f t="shared" si="1144"/>
        <v>0</v>
      </c>
      <c r="BD6972" s="28">
        <f t="shared" si="1145"/>
        <v>0</v>
      </c>
    </row>
    <row r="6973" spans="37:56" x14ac:dyDescent="0.25">
      <c r="AK6973">
        <v>0</v>
      </c>
      <c r="AL6973" t="e">
        <f t="shared" si="1138"/>
        <v>#N/A</v>
      </c>
      <c r="AM6973" t="e">
        <f t="shared" si="1139"/>
        <v>#N/A</v>
      </c>
      <c r="AN6973" t="e">
        <f t="shared" si="1140"/>
        <v>#N/A</v>
      </c>
      <c r="AO6973" s="261" t="e">
        <f t="shared" si="1141"/>
        <v>#N/A</v>
      </c>
      <c r="AP6973" s="261" t="e">
        <f t="shared" si="1142"/>
        <v>#N/A</v>
      </c>
      <c r="AQ6973" s="261" t="e">
        <f t="shared" si="1143"/>
        <v>#N/A</v>
      </c>
      <c r="BB6973">
        <f t="shared" si="1146"/>
        <v>0</v>
      </c>
      <c r="BC6973">
        <f t="shared" si="1144"/>
        <v>0</v>
      </c>
      <c r="BD6973" s="28">
        <f t="shared" si="1145"/>
        <v>0</v>
      </c>
    </row>
    <row r="6974" spans="37:56" x14ac:dyDescent="0.25">
      <c r="AK6974">
        <v>0</v>
      </c>
      <c r="AL6974" t="e">
        <f t="shared" si="1138"/>
        <v>#N/A</v>
      </c>
      <c r="AM6974" t="e">
        <f t="shared" si="1139"/>
        <v>#N/A</v>
      </c>
      <c r="AN6974" t="e">
        <f t="shared" si="1140"/>
        <v>#N/A</v>
      </c>
      <c r="AO6974" s="261" t="e">
        <f t="shared" si="1141"/>
        <v>#N/A</v>
      </c>
      <c r="AP6974" s="261" t="e">
        <f t="shared" si="1142"/>
        <v>#N/A</v>
      </c>
      <c r="AQ6974" s="261" t="e">
        <f t="shared" si="1143"/>
        <v>#N/A</v>
      </c>
      <c r="BB6974">
        <f t="shared" si="1146"/>
        <v>0</v>
      </c>
      <c r="BC6974">
        <f t="shared" si="1144"/>
        <v>0</v>
      </c>
      <c r="BD6974" s="28">
        <f t="shared" si="1145"/>
        <v>0</v>
      </c>
    </row>
    <row r="6975" spans="37:56" x14ac:dyDescent="0.25">
      <c r="AK6975">
        <v>0</v>
      </c>
      <c r="AL6975" t="e">
        <f t="shared" si="1138"/>
        <v>#N/A</v>
      </c>
      <c r="AM6975" t="e">
        <f t="shared" si="1139"/>
        <v>#N/A</v>
      </c>
      <c r="AN6975" t="e">
        <f t="shared" si="1140"/>
        <v>#N/A</v>
      </c>
      <c r="AO6975" s="261" t="e">
        <f t="shared" si="1141"/>
        <v>#N/A</v>
      </c>
      <c r="AP6975" s="261" t="e">
        <f t="shared" si="1142"/>
        <v>#N/A</v>
      </c>
      <c r="AQ6975" s="261" t="e">
        <f t="shared" si="1143"/>
        <v>#N/A</v>
      </c>
      <c r="BB6975">
        <f t="shared" si="1146"/>
        <v>0</v>
      </c>
      <c r="BC6975">
        <f t="shared" si="1144"/>
        <v>0</v>
      </c>
      <c r="BD6975" s="28">
        <f t="shared" si="1145"/>
        <v>0</v>
      </c>
    </row>
    <row r="6976" spans="37:56" x14ac:dyDescent="0.25">
      <c r="AK6976">
        <v>0</v>
      </c>
      <c r="AL6976" t="e">
        <f t="shared" si="1138"/>
        <v>#N/A</v>
      </c>
      <c r="AM6976" t="e">
        <f t="shared" si="1139"/>
        <v>#N/A</v>
      </c>
      <c r="AN6976" t="e">
        <f t="shared" si="1140"/>
        <v>#N/A</v>
      </c>
      <c r="AO6976" s="261" t="e">
        <f t="shared" si="1141"/>
        <v>#N/A</v>
      </c>
      <c r="AP6976" s="261" t="e">
        <f t="shared" si="1142"/>
        <v>#N/A</v>
      </c>
      <c r="AQ6976" s="261" t="e">
        <f t="shared" si="1143"/>
        <v>#N/A</v>
      </c>
      <c r="BB6976">
        <f t="shared" si="1146"/>
        <v>0</v>
      </c>
      <c r="BC6976">
        <f t="shared" si="1144"/>
        <v>0</v>
      </c>
      <c r="BD6976" s="28">
        <f t="shared" si="1145"/>
        <v>0</v>
      </c>
    </row>
    <row r="6977" spans="37:56" x14ac:dyDescent="0.25">
      <c r="AK6977">
        <v>0</v>
      </c>
      <c r="AL6977" t="e">
        <f t="shared" si="1138"/>
        <v>#N/A</v>
      </c>
      <c r="AM6977" t="e">
        <f t="shared" si="1139"/>
        <v>#N/A</v>
      </c>
      <c r="AN6977" t="e">
        <f t="shared" si="1140"/>
        <v>#N/A</v>
      </c>
      <c r="AO6977" s="261" t="e">
        <f t="shared" si="1141"/>
        <v>#N/A</v>
      </c>
      <c r="AP6977" s="261" t="e">
        <f t="shared" si="1142"/>
        <v>#N/A</v>
      </c>
      <c r="AQ6977" s="261" t="e">
        <f t="shared" si="1143"/>
        <v>#N/A</v>
      </c>
      <c r="BB6977">
        <f t="shared" si="1146"/>
        <v>0</v>
      </c>
      <c r="BC6977">
        <f t="shared" si="1144"/>
        <v>0</v>
      </c>
      <c r="BD6977" s="28">
        <f t="shared" si="1145"/>
        <v>0</v>
      </c>
    </row>
    <row r="6978" spans="37:56" x14ac:dyDescent="0.25">
      <c r="AK6978">
        <v>0</v>
      </c>
      <c r="AL6978" t="e">
        <f t="shared" si="1138"/>
        <v>#N/A</v>
      </c>
      <c r="AM6978" t="e">
        <f t="shared" si="1139"/>
        <v>#N/A</v>
      </c>
      <c r="AN6978" t="e">
        <f t="shared" si="1140"/>
        <v>#N/A</v>
      </c>
      <c r="AO6978" s="261" t="e">
        <f t="shared" si="1141"/>
        <v>#N/A</v>
      </c>
      <c r="AP6978" s="261" t="e">
        <f t="shared" si="1142"/>
        <v>#N/A</v>
      </c>
      <c r="AQ6978" s="261" t="e">
        <f t="shared" si="1143"/>
        <v>#N/A</v>
      </c>
      <c r="BB6978">
        <f t="shared" si="1146"/>
        <v>0</v>
      </c>
      <c r="BC6978">
        <f t="shared" si="1144"/>
        <v>0</v>
      </c>
      <c r="BD6978" s="28">
        <f t="shared" si="1145"/>
        <v>0</v>
      </c>
    </row>
    <row r="6979" spans="37:56" x14ac:dyDescent="0.25">
      <c r="AK6979">
        <v>0</v>
      </c>
      <c r="AL6979" t="e">
        <f t="shared" ref="AL6979:AL7042" si="1147">_xlfn.XLOOKUP(AK6979,A:A,F:F)</f>
        <v>#N/A</v>
      </c>
      <c r="AM6979" t="e">
        <f t="shared" ref="AM6979:AM7042" si="1148">_xlfn.XLOOKUP(AK6979,A:A,J:J)</f>
        <v>#N/A</v>
      </c>
      <c r="AN6979" t="e">
        <f t="shared" ref="AN6979:AN7042" si="1149">_xlfn.XLOOKUP(AK6979,A:A,M:M)+_xlfn.XLOOKUP(AK6979,A:A,N:N)</f>
        <v>#N/A</v>
      </c>
      <c r="AO6979" s="261" t="e">
        <f t="shared" ref="AO6979:AO7042" si="1150">_xlfn.XLOOKUP(AK6979,A:A,AG:AG)</f>
        <v>#N/A</v>
      </c>
      <c r="AP6979" s="261" t="e">
        <f t="shared" ref="AP6979:AP7042" si="1151">_xlfn.XLOOKUP(AK6979,A:A,AD:AD)</f>
        <v>#N/A</v>
      </c>
      <c r="AQ6979" s="261" t="e">
        <f t="shared" ref="AQ6979:AQ7042" si="1152">_xlfn.XLOOKUP(AK6979,A:A,AE:AE)</f>
        <v>#N/A</v>
      </c>
      <c r="BB6979">
        <f t="shared" si="1146"/>
        <v>0</v>
      </c>
      <c r="BC6979">
        <f t="shared" ref="BC6979:BC7042" si="1153">_xlfn.XLOOKUP(BA6979,A:A,J:J)</f>
        <v>0</v>
      </c>
      <c r="BD6979" s="28">
        <f t="shared" ref="BD6979:BD7042" si="1154">_xlfn.XLOOKUP(BA6979,A:A,M:M)+_xlfn.XLOOKUP(BA6979,A:A,N:N)</f>
        <v>0</v>
      </c>
    </row>
    <row r="6980" spans="37:56" x14ac:dyDescent="0.25">
      <c r="AK6980">
        <v>0</v>
      </c>
      <c r="AL6980" t="e">
        <f t="shared" si="1147"/>
        <v>#N/A</v>
      </c>
      <c r="AM6980" t="e">
        <f t="shared" si="1148"/>
        <v>#N/A</v>
      </c>
      <c r="AN6980" t="e">
        <f t="shared" si="1149"/>
        <v>#N/A</v>
      </c>
      <c r="AO6980" s="261" t="e">
        <f t="shared" si="1150"/>
        <v>#N/A</v>
      </c>
      <c r="AP6980" s="261" t="e">
        <f t="shared" si="1151"/>
        <v>#N/A</v>
      </c>
      <c r="AQ6980" s="261" t="e">
        <f t="shared" si="1152"/>
        <v>#N/A</v>
      </c>
      <c r="BB6980">
        <f t="shared" si="1146"/>
        <v>0</v>
      </c>
      <c r="BC6980">
        <f t="shared" si="1153"/>
        <v>0</v>
      </c>
      <c r="BD6980" s="28">
        <f t="shared" si="1154"/>
        <v>0</v>
      </c>
    </row>
    <row r="6981" spans="37:56" x14ac:dyDescent="0.25">
      <c r="AK6981">
        <v>0</v>
      </c>
      <c r="AL6981" t="e">
        <f t="shared" si="1147"/>
        <v>#N/A</v>
      </c>
      <c r="AM6981" t="e">
        <f t="shared" si="1148"/>
        <v>#N/A</v>
      </c>
      <c r="AN6981" t="e">
        <f t="shared" si="1149"/>
        <v>#N/A</v>
      </c>
      <c r="AO6981" s="261" t="e">
        <f t="shared" si="1150"/>
        <v>#N/A</v>
      </c>
      <c r="AP6981" s="261" t="e">
        <f t="shared" si="1151"/>
        <v>#N/A</v>
      </c>
      <c r="AQ6981" s="261" t="e">
        <f t="shared" si="1152"/>
        <v>#N/A</v>
      </c>
      <c r="BB6981">
        <f t="shared" si="1146"/>
        <v>0</v>
      </c>
      <c r="BC6981">
        <f t="shared" si="1153"/>
        <v>0</v>
      </c>
      <c r="BD6981" s="28">
        <f t="shared" si="1154"/>
        <v>0</v>
      </c>
    </row>
    <row r="6982" spans="37:56" x14ac:dyDescent="0.25">
      <c r="AK6982">
        <v>0</v>
      </c>
      <c r="AL6982" t="e">
        <f t="shared" si="1147"/>
        <v>#N/A</v>
      </c>
      <c r="AM6982" t="e">
        <f t="shared" si="1148"/>
        <v>#N/A</v>
      </c>
      <c r="AN6982" t="e">
        <f t="shared" si="1149"/>
        <v>#N/A</v>
      </c>
      <c r="AO6982" s="261" t="e">
        <f t="shared" si="1150"/>
        <v>#N/A</v>
      </c>
      <c r="AP6982" s="261" t="e">
        <f t="shared" si="1151"/>
        <v>#N/A</v>
      </c>
      <c r="AQ6982" s="261" t="e">
        <f t="shared" si="1152"/>
        <v>#N/A</v>
      </c>
      <c r="BB6982">
        <f t="shared" ref="BB6982:BB7045" si="1155">_xlfn.XLOOKUP(BA6982,A:A,E:E)</f>
        <v>0</v>
      </c>
      <c r="BC6982">
        <f t="shared" si="1153"/>
        <v>0</v>
      </c>
      <c r="BD6982" s="28">
        <f t="shared" si="1154"/>
        <v>0</v>
      </c>
    </row>
    <row r="6983" spans="37:56" x14ac:dyDescent="0.25">
      <c r="AK6983">
        <v>0</v>
      </c>
      <c r="AL6983" t="e">
        <f t="shared" si="1147"/>
        <v>#N/A</v>
      </c>
      <c r="AM6983" t="e">
        <f t="shared" si="1148"/>
        <v>#N/A</v>
      </c>
      <c r="AN6983" t="e">
        <f t="shared" si="1149"/>
        <v>#N/A</v>
      </c>
      <c r="AO6983" s="261" t="e">
        <f t="shared" si="1150"/>
        <v>#N/A</v>
      </c>
      <c r="AP6983" s="261" t="e">
        <f t="shared" si="1151"/>
        <v>#N/A</v>
      </c>
      <c r="AQ6983" s="261" t="e">
        <f t="shared" si="1152"/>
        <v>#N/A</v>
      </c>
      <c r="BB6983">
        <f t="shared" si="1155"/>
        <v>0</v>
      </c>
      <c r="BC6983">
        <f t="shared" si="1153"/>
        <v>0</v>
      </c>
      <c r="BD6983" s="28">
        <f t="shared" si="1154"/>
        <v>0</v>
      </c>
    </row>
    <row r="6984" spans="37:56" x14ac:dyDescent="0.25">
      <c r="AK6984">
        <v>0</v>
      </c>
      <c r="AL6984" t="e">
        <f t="shared" si="1147"/>
        <v>#N/A</v>
      </c>
      <c r="AM6984" t="e">
        <f t="shared" si="1148"/>
        <v>#N/A</v>
      </c>
      <c r="AN6984" t="e">
        <f t="shared" si="1149"/>
        <v>#N/A</v>
      </c>
      <c r="AO6984" s="261" t="e">
        <f t="shared" si="1150"/>
        <v>#N/A</v>
      </c>
      <c r="AP6984" s="261" t="e">
        <f t="shared" si="1151"/>
        <v>#N/A</v>
      </c>
      <c r="AQ6984" s="261" t="e">
        <f t="shared" si="1152"/>
        <v>#N/A</v>
      </c>
      <c r="BB6984">
        <f t="shared" si="1155"/>
        <v>0</v>
      </c>
      <c r="BC6984">
        <f t="shared" si="1153"/>
        <v>0</v>
      </c>
      <c r="BD6984" s="28">
        <f t="shared" si="1154"/>
        <v>0</v>
      </c>
    </row>
    <row r="6985" spans="37:56" x14ac:dyDescent="0.25">
      <c r="AK6985">
        <v>0</v>
      </c>
      <c r="AL6985" t="e">
        <f t="shared" si="1147"/>
        <v>#N/A</v>
      </c>
      <c r="AM6985" t="e">
        <f t="shared" si="1148"/>
        <v>#N/A</v>
      </c>
      <c r="AN6985" t="e">
        <f t="shared" si="1149"/>
        <v>#N/A</v>
      </c>
      <c r="AO6985" s="261" t="e">
        <f t="shared" si="1150"/>
        <v>#N/A</v>
      </c>
      <c r="AP6985" s="261" t="e">
        <f t="shared" si="1151"/>
        <v>#N/A</v>
      </c>
      <c r="AQ6985" s="261" t="e">
        <f t="shared" si="1152"/>
        <v>#N/A</v>
      </c>
      <c r="BB6985">
        <f t="shared" si="1155"/>
        <v>0</v>
      </c>
      <c r="BC6985">
        <f t="shared" si="1153"/>
        <v>0</v>
      </c>
      <c r="BD6985" s="28">
        <f t="shared" si="1154"/>
        <v>0</v>
      </c>
    </row>
    <row r="6986" spans="37:56" x14ac:dyDescent="0.25">
      <c r="AK6986">
        <v>0</v>
      </c>
      <c r="AL6986" t="e">
        <f t="shared" si="1147"/>
        <v>#N/A</v>
      </c>
      <c r="AM6986" t="e">
        <f t="shared" si="1148"/>
        <v>#N/A</v>
      </c>
      <c r="AN6986" t="e">
        <f t="shared" si="1149"/>
        <v>#N/A</v>
      </c>
      <c r="AO6986" s="261" t="e">
        <f t="shared" si="1150"/>
        <v>#N/A</v>
      </c>
      <c r="AP6986" s="261" t="e">
        <f t="shared" si="1151"/>
        <v>#N/A</v>
      </c>
      <c r="AQ6986" s="261" t="e">
        <f t="shared" si="1152"/>
        <v>#N/A</v>
      </c>
      <c r="BB6986">
        <f t="shared" si="1155"/>
        <v>0</v>
      </c>
      <c r="BC6986">
        <f t="shared" si="1153"/>
        <v>0</v>
      </c>
      <c r="BD6986" s="28">
        <f t="shared" si="1154"/>
        <v>0</v>
      </c>
    </row>
    <row r="6987" spans="37:56" x14ac:dyDescent="0.25">
      <c r="AK6987">
        <v>0</v>
      </c>
      <c r="AL6987" t="e">
        <f t="shared" si="1147"/>
        <v>#N/A</v>
      </c>
      <c r="AM6987" t="e">
        <f t="shared" si="1148"/>
        <v>#N/A</v>
      </c>
      <c r="AN6987" t="e">
        <f t="shared" si="1149"/>
        <v>#N/A</v>
      </c>
      <c r="AO6987" s="261" t="e">
        <f t="shared" si="1150"/>
        <v>#N/A</v>
      </c>
      <c r="AP6987" s="261" t="e">
        <f t="shared" si="1151"/>
        <v>#N/A</v>
      </c>
      <c r="AQ6987" s="261" t="e">
        <f t="shared" si="1152"/>
        <v>#N/A</v>
      </c>
      <c r="BB6987">
        <f t="shared" si="1155"/>
        <v>0</v>
      </c>
      <c r="BC6987">
        <f t="shared" si="1153"/>
        <v>0</v>
      </c>
      <c r="BD6987" s="28">
        <f t="shared" si="1154"/>
        <v>0</v>
      </c>
    </row>
    <row r="6988" spans="37:56" x14ac:dyDescent="0.25">
      <c r="AK6988">
        <v>0</v>
      </c>
      <c r="AL6988" t="e">
        <f t="shared" si="1147"/>
        <v>#N/A</v>
      </c>
      <c r="AM6988" t="e">
        <f t="shared" si="1148"/>
        <v>#N/A</v>
      </c>
      <c r="AN6988" t="e">
        <f t="shared" si="1149"/>
        <v>#N/A</v>
      </c>
      <c r="AO6988" s="261" t="e">
        <f t="shared" si="1150"/>
        <v>#N/A</v>
      </c>
      <c r="AP6988" s="261" t="e">
        <f t="shared" si="1151"/>
        <v>#N/A</v>
      </c>
      <c r="AQ6988" s="261" t="e">
        <f t="shared" si="1152"/>
        <v>#N/A</v>
      </c>
      <c r="BB6988">
        <f t="shared" si="1155"/>
        <v>0</v>
      </c>
      <c r="BC6988">
        <f t="shared" si="1153"/>
        <v>0</v>
      </c>
      <c r="BD6988" s="28">
        <f t="shared" si="1154"/>
        <v>0</v>
      </c>
    </row>
    <row r="6989" spans="37:56" x14ac:dyDescent="0.25">
      <c r="AK6989">
        <v>0</v>
      </c>
      <c r="AL6989" t="e">
        <f t="shared" si="1147"/>
        <v>#N/A</v>
      </c>
      <c r="AM6989" t="e">
        <f t="shared" si="1148"/>
        <v>#N/A</v>
      </c>
      <c r="AN6989" t="e">
        <f t="shared" si="1149"/>
        <v>#N/A</v>
      </c>
      <c r="AO6989" s="261" t="e">
        <f t="shared" si="1150"/>
        <v>#N/A</v>
      </c>
      <c r="AP6989" s="261" t="e">
        <f t="shared" si="1151"/>
        <v>#N/A</v>
      </c>
      <c r="AQ6989" s="261" t="e">
        <f t="shared" si="1152"/>
        <v>#N/A</v>
      </c>
      <c r="BB6989">
        <f t="shared" si="1155"/>
        <v>0</v>
      </c>
      <c r="BC6989">
        <f t="shared" si="1153"/>
        <v>0</v>
      </c>
      <c r="BD6989" s="28">
        <f t="shared" si="1154"/>
        <v>0</v>
      </c>
    </row>
    <row r="6990" spans="37:56" x14ac:dyDescent="0.25">
      <c r="AK6990">
        <v>0</v>
      </c>
      <c r="AL6990" t="e">
        <f t="shared" si="1147"/>
        <v>#N/A</v>
      </c>
      <c r="AM6990" t="e">
        <f t="shared" si="1148"/>
        <v>#N/A</v>
      </c>
      <c r="AN6990" t="e">
        <f t="shared" si="1149"/>
        <v>#N/A</v>
      </c>
      <c r="AO6990" s="261" t="e">
        <f t="shared" si="1150"/>
        <v>#N/A</v>
      </c>
      <c r="AP6990" s="261" t="e">
        <f t="shared" si="1151"/>
        <v>#N/A</v>
      </c>
      <c r="AQ6990" s="261" t="e">
        <f t="shared" si="1152"/>
        <v>#N/A</v>
      </c>
      <c r="BB6990">
        <f t="shared" si="1155"/>
        <v>0</v>
      </c>
      <c r="BC6990">
        <f t="shared" si="1153"/>
        <v>0</v>
      </c>
      <c r="BD6990" s="28">
        <f t="shared" si="1154"/>
        <v>0</v>
      </c>
    </row>
    <row r="6991" spans="37:56" x14ac:dyDescent="0.25">
      <c r="AK6991">
        <v>0</v>
      </c>
      <c r="AL6991" t="e">
        <f t="shared" si="1147"/>
        <v>#N/A</v>
      </c>
      <c r="AM6991" t="e">
        <f t="shared" si="1148"/>
        <v>#N/A</v>
      </c>
      <c r="AN6991" t="e">
        <f t="shared" si="1149"/>
        <v>#N/A</v>
      </c>
      <c r="AO6991" s="261" t="e">
        <f t="shared" si="1150"/>
        <v>#N/A</v>
      </c>
      <c r="AP6991" s="261" t="e">
        <f t="shared" si="1151"/>
        <v>#N/A</v>
      </c>
      <c r="AQ6991" s="261" t="e">
        <f t="shared" si="1152"/>
        <v>#N/A</v>
      </c>
      <c r="BB6991">
        <f t="shared" si="1155"/>
        <v>0</v>
      </c>
      <c r="BC6991">
        <f t="shared" si="1153"/>
        <v>0</v>
      </c>
      <c r="BD6991" s="28">
        <f t="shared" si="1154"/>
        <v>0</v>
      </c>
    </row>
    <row r="6992" spans="37:56" x14ac:dyDescent="0.25">
      <c r="AK6992">
        <v>0</v>
      </c>
      <c r="AL6992" t="e">
        <f t="shared" si="1147"/>
        <v>#N/A</v>
      </c>
      <c r="AM6992" t="e">
        <f t="shared" si="1148"/>
        <v>#N/A</v>
      </c>
      <c r="AN6992" t="e">
        <f t="shared" si="1149"/>
        <v>#N/A</v>
      </c>
      <c r="AO6992" s="261" t="e">
        <f t="shared" si="1150"/>
        <v>#N/A</v>
      </c>
      <c r="AP6992" s="261" t="e">
        <f t="shared" si="1151"/>
        <v>#N/A</v>
      </c>
      <c r="AQ6992" s="261" t="e">
        <f t="shared" si="1152"/>
        <v>#N/A</v>
      </c>
      <c r="BB6992">
        <f t="shared" si="1155"/>
        <v>0</v>
      </c>
      <c r="BC6992">
        <f t="shared" si="1153"/>
        <v>0</v>
      </c>
      <c r="BD6992" s="28">
        <f t="shared" si="1154"/>
        <v>0</v>
      </c>
    </row>
    <row r="6993" spans="37:56" x14ac:dyDescent="0.25">
      <c r="AK6993">
        <v>0</v>
      </c>
      <c r="AL6993" t="e">
        <f t="shared" si="1147"/>
        <v>#N/A</v>
      </c>
      <c r="AM6993" t="e">
        <f t="shared" si="1148"/>
        <v>#N/A</v>
      </c>
      <c r="AN6993" t="e">
        <f t="shared" si="1149"/>
        <v>#N/A</v>
      </c>
      <c r="AO6993" s="261" t="e">
        <f t="shared" si="1150"/>
        <v>#N/A</v>
      </c>
      <c r="AP6993" s="261" t="e">
        <f t="shared" si="1151"/>
        <v>#N/A</v>
      </c>
      <c r="AQ6993" s="261" t="e">
        <f t="shared" si="1152"/>
        <v>#N/A</v>
      </c>
      <c r="BB6993">
        <f t="shared" si="1155"/>
        <v>0</v>
      </c>
      <c r="BC6993">
        <f t="shared" si="1153"/>
        <v>0</v>
      </c>
      <c r="BD6993" s="28">
        <f t="shared" si="1154"/>
        <v>0</v>
      </c>
    </row>
    <row r="6994" spans="37:56" x14ac:dyDescent="0.25">
      <c r="AK6994">
        <v>0</v>
      </c>
      <c r="AL6994" t="e">
        <f t="shared" si="1147"/>
        <v>#N/A</v>
      </c>
      <c r="AM6994" t="e">
        <f t="shared" si="1148"/>
        <v>#N/A</v>
      </c>
      <c r="AN6994" t="e">
        <f t="shared" si="1149"/>
        <v>#N/A</v>
      </c>
      <c r="AO6994" s="261" t="e">
        <f t="shared" si="1150"/>
        <v>#N/A</v>
      </c>
      <c r="AP6994" s="261" t="e">
        <f t="shared" si="1151"/>
        <v>#N/A</v>
      </c>
      <c r="AQ6994" s="261" t="e">
        <f t="shared" si="1152"/>
        <v>#N/A</v>
      </c>
      <c r="BB6994">
        <f t="shared" si="1155"/>
        <v>0</v>
      </c>
      <c r="BC6994">
        <f t="shared" si="1153"/>
        <v>0</v>
      </c>
      <c r="BD6994" s="28">
        <f t="shared" si="1154"/>
        <v>0</v>
      </c>
    </row>
    <row r="6995" spans="37:56" x14ac:dyDescent="0.25">
      <c r="AK6995">
        <v>0</v>
      </c>
      <c r="AL6995" t="e">
        <f t="shared" si="1147"/>
        <v>#N/A</v>
      </c>
      <c r="AM6995" t="e">
        <f t="shared" si="1148"/>
        <v>#N/A</v>
      </c>
      <c r="AN6995" t="e">
        <f t="shared" si="1149"/>
        <v>#N/A</v>
      </c>
      <c r="AO6995" s="261" t="e">
        <f t="shared" si="1150"/>
        <v>#N/A</v>
      </c>
      <c r="AP6995" s="261" t="e">
        <f t="shared" si="1151"/>
        <v>#N/A</v>
      </c>
      <c r="AQ6995" s="261" t="e">
        <f t="shared" si="1152"/>
        <v>#N/A</v>
      </c>
      <c r="BB6995">
        <f t="shared" si="1155"/>
        <v>0</v>
      </c>
      <c r="BC6995">
        <f t="shared" si="1153"/>
        <v>0</v>
      </c>
      <c r="BD6995" s="28">
        <f t="shared" si="1154"/>
        <v>0</v>
      </c>
    </row>
    <row r="6996" spans="37:56" x14ac:dyDescent="0.25">
      <c r="AK6996">
        <v>0</v>
      </c>
      <c r="AL6996" t="e">
        <f t="shared" si="1147"/>
        <v>#N/A</v>
      </c>
      <c r="AM6996" t="e">
        <f t="shared" si="1148"/>
        <v>#N/A</v>
      </c>
      <c r="AN6996" t="e">
        <f t="shared" si="1149"/>
        <v>#N/A</v>
      </c>
      <c r="AO6996" s="261" t="e">
        <f t="shared" si="1150"/>
        <v>#N/A</v>
      </c>
      <c r="AP6996" s="261" t="e">
        <f t="shared" si="1151"/>
        <v>#N/A</v>
      </c>
      <c r="AQ6996" s="261" t="e">
        <f t="shared" si="1152"/>
        <v>#N/A</v>
      </c>
      <c r="BB6996">
        <f t="shared" si="1155"/>
        <v>0</v>
      </c>
      <c r="BC6996">
        <f t="shared" si="1153"/>
        <v>0</v>
      </c>
      <c r="BD6996" s="28">
        <f t="shared" si="1154"/>
        <v>0</v>
      </c>
    </row>
    <row r="6997" spans="37:56" x14ac:dyDescent="0.25">
      <c r="AK6997">
        <v>0</v>
      </c>
      <c r="AL6997" t="e">
        <f t="shared" si="1147"/>
        <v>#N/A</v>
      </c>
      <c r="AM6997" t="e">
        <f t="shared" si="1148"/>
        <v>#N/A</v>
      </c>
      <c r="AN6997" t="e">
        <f t="shared" si="1149"/>
        <v>#N/A</v>
      </c>
      <c r="AO6997" s="261" t="e">
        <f t="shared" si="1150"/>
        <v>#N/A</v>
      </c>
      <c r="AP6997" s="261" t="e">
        <f t="shared" si="1151"/>
        <v>#N/A</v>
      </c>
      <c r="AQ6997" s="261" t="e">
        <f t="shared" si="1152"/>
        <v>#N/A</v>
      </c>
      <c r="BB6997">
        <f t="shared" si="1155"/>
        <v>0</v>
      </c>
      <c r="BC6997">
        <f t="shared" si="1153"/>
        <v>0</v>
      </c>
      <c r="BD6997" s="28">
        <f t="shared" si="1154"/>
        <v>0</v>
      </c>
    </row>
    <row r="6998" spans="37:56" x14ac:dyDescent="0.25">
      <c r="AK6998">
        <v>0</v>
      </c>
      <c r="AL6998" t="e">
        <f t="shared" si="1147"/>
        <v>#N/A</v>
      </c>
      <c r="AM6998" t="e">
        <f t="shared" si="1148"/>
        <v>#N/A</v>
      </c>
      <c r="AN6998" t="e">
        <f t="shared" si="1149"/>
        <v>#N/A</v>
      </c>
      <c r="AO6998" s="261" t="e">
        <f t="shared" si="1150"/>
        <v>#N/A</v>
      </c>
      <c r="AP6998" s="261" t="e">
        <f t="shared" si="1151"/>
        <v>#N/A</v>
      </c>
      <c r="AQ6998" s="261" t="e">
        <f t="shared" si="1152"/>
        <v>#N/A</v>
      </c>
      <c r="BB6998">
        <f t="shared" si="1155"/>
        <v>0</v>
      </c>
      <c r="BC6998">
        <f t="shared" si="1153"/>
        <v>0</v>
      </c>
      <c r="BD6998" s="28">
        <f t="shared" si="1154"/>
        <v>0</v>
      </c>
    </row>
    <row r="6999" spans="37:56" x14ac:dyDescent="0.25">
      <c r="AK6999">
        <v>0</v>
      </c>
      <c r="AL6999" t="e">
        <f t="shared" si="1147"/>
        <v>#N/A</v>
      </c>
      <c r="AM6999" t="e">
        <f t="shared" si="1148"/>
        <v>#N/A</v>
      </c>
      <c r="AN6999" t="e">
        <f t="shared" si="1149"/>
        <v>#N/A</v>
      </c>
      <c r="AO6999" s="261" t="e">
        <f t="shared" si="1150"/>
        <v>#N/A</v>
      </c>
      <c r="AP6999" s="261" t="e">
        <f t="shared" si="1151"/>
        <v>#N/A</v>
      </c>
      <c r="AQ6999" s="261" t="e">
        <f t="shared" si="1152"/>
        <v>#N/A</v>
      </c>
      <c r="BB6999">
        <f t="shared" si="1155"/>
        <v>0</v>
      </c>
      <c r="BC6999">
        <f t="shared" si="1153"/>
        <v>0</v>
      </c>
      <c r="BD6999" s="28">
        <f t="shared" si="1154"/>
        <v>0</v>
      </c>
    </row>
    <row r="7000" spans="37:56" x14ac:dyDescent="0.25">
      <c r="AK7000">
        <v>0</v>
      </c>
      <c r="AL7000" t="e">
        <f t="shared" si="1147"/>
        <v>#N/A</v>
      </c>
      <c r="AM7000" t="e">
        <f t="shared" si="1148"/>
        <v>#N/A</v>
      </c>
      <c r="AN7000" t="e">
        <f t="shared" si="1149"/>
        <v>#N/A</v>
      </c>
      <c r="AO7000" s="261" t="e">
        <f t="shared" si="1150"/>
        <v>#N/A</v>
      </c>
      <c r="AP7000" s="261" t="e">
        <f t="shared" si="1151"/>
        <v>#N/A</v>
      </c>
      <c r="AQ7000" s="261" t="e">
        <f t="shared" si="1152"/>
        <v>#N/A</v>
      </c>
      <c r="BB7000">
        <f t="shared" si="1155"/>
        <v>0</v>
      </c>
      <c r="BC7000">
        <f t="shared" si="1153"/>
        <v>0</v>
      </c>
      <c r="BD7000" s="28">
        <f t="shared" si="1154"/>
        <v>0</v>
      </c>
    </row>
    <row r="7001" spans="37:56" x14ac:dyDescent="0.25">
      <c r="AK7001">
        <v>0</v>
      </c>
      <c r="AL7001" t="e">
        <f t="shared" si="1147"/>
        <v>#N/A</v>
      </c>
      <c r="AM7001" t="e">
        <f t="shared" si="1148"/>
        <v>#N/A</v>
      </c>
      <c r="AN7001" t="e">
        <f t="shared" si="1149"/>
        <v>#N/A</v>
      </c>
      <c r="AO7001" s="261" t="e">
        <f t="shared" si="1150"/>
        <v>#N/A</v>
      </c>
      <c r="AP7001" s="261" t="e">
        <f t="shared" si="1151"/>
        <v>#N/A</v>
      </c>
      <c r="AQ7001" s="261" t="e">
        <f t="shared" si="1152"/>
        <v>#N/A</v>
      </c>
      <c r="BB7001">
        <f t="shared" si="1155"/>
        <v>0</v>
      </c>
      <c r="BC7001">
        <f t="shared" si="1153"/>
        <v>0</v>
      </c>
      <c r="BD7001" s="28">
        <f t="shared" si="1154"/>
        <v>0</v>
      </c>
    </row>
    <row r="7002" spans="37:56" x14ac:dyDescent="0.25">
      <c r="AK7002">
        <v>0</v>
      </c>
      <c r="AL7002" t="e">
        <f t="shared" si="1147"/>
        <v>#N/A</v>
      </c>
      <c r="AM7002" t="e">
        <f t="shared" si="1148"/>
        <v>#N/A</v>
      </c>
      <c r="AN7002" t="e">
        <f t="shared" si="1149"/>
        <v>#N/A</v>
      </c>
      <c r="AO7002" s="261" t="e">
        <f t="shared" si="1150"/>
        <v>#N/A</v>
      </c>
      <c r="AP7002" s="261" t="e">
        <f t="shared" si="1151"/>
        <v>#N/A</v>
      </c>
      <c r="AQ7002" s="261" t="e">
        <f t="shared" si="1152"/>
        <v>#N/A</v>
      </c>
      <c r="BB7002">
        <f t="shared" si="1155"/>
        <v>0</v>
      </c>
      <c r="BC7002">
        <f t="shared" si="1153"/>
        <v>0</v>
      </c>
      <c r="BD7002" s="28">
        <f t="shared" si="1154"/>
        <v>0</v>
      </c>
    </row>
    <row r="7003" spans="37:56" x14ac:dyDescent="0.25">
      <c r="AK7003">
        <v>0</v>
      </c>
      <c r="AL7003" t="e">
        <f t="shared" si="1147"/>
        <v>#N/A</v>
      </c>
      <c r="AM7003" t="e">
        <f t="shared" si="1148"/>
        <v>#N/A</v>
      </c>
      <c r="AN7003" t="e">
        <f t="shared" si="1149"/>
        <v>#N/A</v>
      </c>
      <c r="AO7003" s="261" t="e">
        <f t="shared" si="1150"/>
        <v>#N/A</v>
      </c>
      <c r="AP7003" s="261" t="e">
        <f t="shared" si="1151"/>
        <v>#N/A</v>
      </c>
      <c r="AQ7003" s="261" t="e">
        <f t="shared" si="1152"/>
        <v>#N/A</v>
      </c>
      <c r="BB7003">
        <f t="shared" si="1155"/>
        <v>0</v>
      </c>
      <c r="BC7003">
        <f t="shared" si="1153"/>
        <v>0</v>
      </c>
      <c r="BD7003" s="28">
        <f t="shared" si="1154"/>
        <v>0</v>
      </c>
    </row>
    <row r="7004" spans="37:56" x14ac:dyDescent="0.25">
      <c r="AK7004">
        <v>0</v>
      </c>
      <c r="AL7004" t="e">
        <f t="shared" si="1147"/>
        <v>#N/A</v>
      </c>
      <c r="AM7004" t="e">
        <f t="shared" si="1148"/>
        <v>#N/A</v>
      </c>
      <c r="AN7004" t="e">
        <f t="shared" si="1149"/>
        <v>#N/A</v>
      </c>
      <c r="AO7004" s="261" t="e">
        <f t="shared" si="1150"/>
        <v>#N/A</v>
      </c>
      <c r="AP7004" s="261" t="e">
        <f t="shared" si="1151"/>
        <v>#N/A</v>
      </c>
      <c r="AQ7004" s="261" t="e">
        <f t="shared" si="1152"/>
        <v>#N/A</v>
      </c>
      <c r="BB7004">
        <f t="shared" si="1155"/>
        <v>0</v>
      </c>
      <c r="BC7004">
        <f t="shared" si="1153"/>
        <v>0</v>
      </c>
      <c r="BD7004" s="28">
        <f t="shared" si="1154"/>
        <v>0</v>
      </c>
    </row>
    <row r="7005" spans="37:56" x14ac:dyDescent="0.25">
      <c r="AK7005">
        <v>0</v>
      </c>
      <c r="AL7005" t="e">
        <f t="shared" si="1147"/>
        <v>#N/A</v>
      </c>
      <c r="AM7005" t="e">
        <f t="shared" si="1148"/>
        <v>#N/A</v>
      </c>
      <c r="AN7005" t="e">
        <f t="shared" si="1149"/>
        <v>#N/A</v>
      </c>
      <c r="AO7005" s="261" t="e">
        <f t="shared" si="1150"/>
        <v>#N/A</v>
      </c>
      <c r="AP7005" s="261" t="e">
        <f t="shared" si="1151"/>
        <v>#N/A</v>
      </c>
      <c r="AQ7005" s="261" t="e">
        <f t="shared" si="1152"/>
        <v>#N/A</v>
      </c>
      <c r="BB7005">
        <f t="shared" si="1155"/>
        <v>0</v>
      </c>
      <c r="BC7005">
        <f t="shared" si="1153"/>
        <v>0</v>
      </c>
      <c r="BD7005" s="28">
        <f t="shared" si="1154"/>
        <v>0</v>
      </c>
    </row>
    <row r="7006" spans="37:56" x14ac:dyDescent="0.25">
      <c r="AK7006">
        <v>0</v>
      </c>
      <c r="AL7006" t="e">
        <f t="shared" si="1147"/>
        <v>#N/A</v>
      </c>
      <c r="AM7006" t="e">
        <f t="shared" si="1148"/>
        <v>#N/A</v>
      </c>
      <c r="AN7006" t="e">
        <f t="shared" si="1149"/>
        <v>#N/A</v>
      </c>
      <c r="AO7006" s="261" t="e">
        <f t="shared" si="1150"/>
        <v>#N/A</v>
      </c>
      <c r="AP7006" s="261" t="e">
        <f t="shared" si="1151"/>
        <v>#N/A</v>
      </c>
      <c r="AQ7006" s="261" t="e">
        <f t="shared" si="1152"/>
        <v>#N/A</v>
      </c>
      <c r="BB7006">
        <f t="shared" si="1155"/>
        <v>0</v>
      </c>
      <c r="BC7006">
        <f t="shared" si="1153"/>
        <v>0</v>
      </c>
      <c r="BD7006" s="28">
        <f t="shared" si="1154"/>
        <v>0</v>
      </c>
    </row>
    <row r="7007" spans="37:56" x14ac:dyDescent="0.25">
      <c r="AK7007">
        <v>0</v>
      </c>
      <c r="AL7007" t="e">
        <f t="shared" si="1147"/>
        <v>#N/A</v>
      </c>
      <c r="AM7007" t="e">
        <f t="shared" si="1148"/>
        <v>#N/A</v>
      </c>
      <c r="AN7007" t="e">
        <f t="shared" si="1149"/>
        <v>#N/A</v>
      </c>
      <c r="AO7007" s="261" t="e">
        <f t="shared" si="1150"/>
        <v>#N/A</v>
      </c>
      <c r="AP7007" s="261" t="e">
        <f t="shared" si="1151"/>
        <v>#N/A</v>
      </c>
      <c r="AQ7007" s="261" t="e">
        <f t="shared" si="1152"/>
        <v>#N/A</v>
      </c>
      <c r="BB7007">
        <f t="shared" si="1155"/>
        <v>0</v>
      </c>
      <c r="BC7007">
        <f t="shared" si="1153"/>
        <v>0</v>
      </c>
      <c r="BD7007" s="28">
        <f t="shared" si="1154"/>
        <v>0</v>
      </c>
    </row>
    <row r="7008" spans="37:56" x14ac:dyDescent="0.25">
      <c r="AK7008">
        <v>0</v>
      </c>
      <c r="AL7008" t="e">
        <f t="shared" si="1147"/>
        <v>#N/A</v>
      </c>
      <c r="AM7008" t="e">
        <f t="shared" si="1148"/>
        <v>#N/A</v>
      </c>
      <c r="AN7008" t="e">
        <f t="shared" si="1149"/>
        <v>#N/A</v>
      </c>
      <c r="AO7008" s="261" t="e">
        <f t="shared" si="1150"/>
        <v>#N/A</v>
      </c>
      <c r="AP7008" s="261" t="e">
        <f t="shared" si="1151"/>
        <v>#N/A</v>
      </c>
      <c r="AQ7008" s="261" t="e">
        <f t="shared" si="1152"/>
        <v>#N/A</v>
      </c>
      <c r="BB7008">
        <f t="shared" si="1155"/>
        <v>0</v>
      </c>
      <c r="BC7008">
        <f t="shared" si="1153"/>
        <v>0</v>
      </c>
      <c r="BD7008" s="28">
        <f t="shared" si="1154"/>
        <v>0</v>
      </c>
    </row>
    <row r="7009" spans="37:56" x14ac:dyDescent="0.25">
      <c r="AK7009">
        <v>0</v>
      </c>
      <c r="AL7009" t="e">
        <f t="shared" si="1147"/>
        <v>#N/A</v>
      </c>
      <c r="AM7009" t="e">
        <f t="shared" si="1148"/>
        <v>#N/A</v>
      </c>
      <c r="AN7009" t="e">
        <f t="shared" si="1149"/>
        <v>#N/A</v>
      </c>
      <c r="AO7009" s="261" t="e">
        <f t="shared" si="1150"/>
        <v>#N/A</v>
      </c>
      <c r="AP7009" s="261" t="e">
        <f t="shared" si="1151"/>
        <v>#N/A</v>
      </c>
      <c r="AQ7009" s="261" t="e">
        <f t="shared" si="1152"/>
        <v>#N/A</v>
      </c>
      <c r="BB7009">
        <f t="shared" si="1155"/>
        <v>0</v>
      </c>
      <c r="BC7009">
        <f t="shared" si="1153"/>
        <v>0</v>
      </c>
      <c r="BD7009" s="28">
        <f t="shared" si="1154"/>
        <v>0</v>
      </c>
    </row>
    <row r="7010" spans="37:56" x14ac:dyDescent="0.25">
      <c r="AK7010">
        <v>0</v>
      </c>
      <c r="AL7010" t="e">
        <f t="shared" si="1147"/>
        <v>#N/A</v>
      </c>
      <c r="AM7010" t="e">
        <f t="shared" si="1148"/>
        <v>#N/A</v>
      </c>
      <c r="AN7010" t="e">
        <f t="shared" si="1149"/>
        <v>#N/A</v>
      </c>
      <c r="AO7010" s="261" t="e">
        <f t="shared" si="1150"/>
        <v>#N/A</v>
      </c>
      <c r="AP7010" s="261" t="e">
        <f t="shared" si="1151"/>
        <v>#N/A</v>
      </c>
      <c r="AQ7010" s="261" t="e">
        <f t="shared" si="1152"/>
        <v>#N/A</v>
      </c>
      <c r="BB7010">
        <f t="shared" si="1155"/>
        <v>0</v>
      </c>
      <c r="BC7010">
        <f t="shared" si="1153"/>
        <v>0</v>
      </c>
      <c r="BD7010" s="28">
        <f t="shared" si="1154"/>
        <v>0</v>
      </c>
    </row>
    <row r="7011" spans="37:56" x14ac:dyDescent="0.25">
      <c r="AK7011">
        <v>0</v>
      </c>
      <c r="AL7011" t="e">
        <f t="shared" si="1147"/>
        <v>#N/A</v>
      </c>
      <c r="AM7011" t="e">
        <f t="shared" si="1148"/>
        <v>#N/A</v>
      </c>
      <c r="AN7011" t="e">
        <f t="shared" si="1149"/>
        <v>#N/A</v>
      </c>
      <c r="AO7011" s="261" t="e">
        <f t="shared" si="1150"/>
        <v>#N/A</v>
      </c>
      <c r="AP7011" s="261" t="e">
        <f t="shared" si="1151"/>
        <v>#N/A</v>
      </c>
      <c r="AQ7011" s="261" t="e">
        <f t="shared" si="1152"/>
        <v>#N/A</v>
      </c>
      <c r="BB7011">
        <f t="shared" si="1155"/>
        <v>0</v>
      </c>
      <c r="BC7011">
        <f t="shared" si="1153"/>
        <v>0</v>
      </c>
      <c r="BD7011" s="28">
        <f t="shared" si="1154"/>
        <v>0</v>
      </c>
    </row>
    <row r="7012" spans="37:56" x14ac:dyDescent="0.25">
      <c r="AK7012">
        <v>0</v>
      </c>
      <c r="AL7012" t="e">
        <f t="shared" si="1147"/>
        <v>#N/A</v>
      </c>
      <c r="AM7012" t="e">
        <f t="shared" si="1148"/>
        <v>#N/A</v>
      </c>
      <c r="AN7012" t="e">
        <f t="shared" si="1149"/>
        <v>#N/A</v>
      </c>
      <c r="AO7012" s="261" t="e">
        <f t="shared" si="1150"/>
        <v>#N/A</v>
      </c>
      <c r="AP7012" s="261" t="e">
        <f t="shared" si="1151"/>
        <v>#N/A</v>
      </c>
      <c r="AQ7012" s="261" t="e">
        <f t="shared" si="1152"/>
        <v>#N/A</v>
      </c>
      <c r="BB7012">
        <f t="shared" si="1155"/>
        <v>0</v>
      </c>
      <c r="BC7012">
        <f t="shared" si="1153"/>
        <v>0</v>
      </c>
      <c r="BD7012" s="28">
        <f t="shared" si="1154"/>
        <v>0</v>
      </c>
    </row>
    <row r="7013" spans="37:56" x14ac:dyDescent="0.25">
      <c r="AK7013">
        <v>0</v>
      </c>
      <c r="AL7013" t="e">
        <f t="shared" si="1147"/>
        <v>#N/A</v>
      </c>
      <c r="AM7013" t="e">
        <f t="shared" si="1148"/>
        <v>#N/A</v>
      </c>
      <c r="AN7013" t="e">
        <f t="shared" si="1149"/>
        <v>#N/A</v>
      </c>
      <c r="AO7013" s="261" t="e">
        <f t="shared" si="1150"/>
        <v>#N/A</v>
      </c>
      <c r="AP7013" s="261" t="e">
        <f t="shared" si="1151"/>
        <v>#N/A</v>
      </c>
      <c r="AQ7013" s="261" t="e">
        <f t="shared" si="1152"/>
        <v>#N/A</v>
      </c>
      <c r="BB7013">
        <f t="shared" si="1155"/>
        <v>0</v>
      </c>
      <c r="BC7013">
        <f t="shared" si="1153"/>
        <v>0</v>
      </c>
      <c r="BD7013" s="28">
        <f t="shared" si="1154"/>
        <v>0</v>
      </c>
    </row>
    <row r="7014" spans="37:56" x14ac:dyDescent="0.25">
      <c r="AK7014">
        <v>0</v>
      </c>
      <c r="AL7014" t="e">
        <f t="shared" si="1147"/>
        <v>#N/A</v>
      </c>
      <c r="AM7014" t="e">
        <f t="shared" si="1148"/>
        <v>#N/A</v>
      </c>
      <c r="AN7014" t="e">
        <f t="shared" si="1149"/>
        <v>#N/A</v>
      </c>
      <c r="AO7014" s="261" t="e">
        <f t="shared" si="1150"/>
        <v>#N/A</v>
      </c>
      <c r="AP7014" s="261" t="e">
        <f t="shared" si="1151"/>
        <v>#N/A</v>
      </c>
      <c r="AQ7014" s="261" t="e">
        <f t="shared" si="1152"/>
        <v>#N/A</v>
      </c>
      <c r="BB7014">
        <f t="shared" si="1155"/>
        <v>0</v>
      </c>
      <c r="BC7014">
        <f t="shared" si="1153"/>
        <v>0</v>
      </c>
      <c r="BD7014" s="28">
        <f t="shared" si="1154"/>
        <v>0</v>
      </c>
    </row>
    <row r="7015" spans="37:56" x14ac:dyDescent="0.25">
      <c r="AK7015">
        <v>0</v>
      </c>
      <c r="AL7015" t="e">
        <f t="shared" si="1147"/>
        <v>#N/A</v>
      </c>
      <c r="AM7015" t="e">
        <f t="shared" si="1148"/>
        <v>#N/A</v>
      </c>
      <c r="AN7015" t="e">
        <f t="shared" si="1149"/>
        <v>#N/A</v>
      </c>
      <c r="AO7015" s="261" t="e">
        <f t="shared" si="1150"/>
        <v>#N/A</v>
      </c>
      <c r="AP7015" s="261" t="e">
        <f t="shared" si="1151"/>
        <v>#N/A</v>
      </c>
      <c r="AQ7015" s="261" t="e">
        <f t="shared" si="1152"/>
        <v>#N/A</v>
      </c>
      <c r="BB7015">
        <f t="shared" si="1155"/>
        <v>0</v>
      </c>
      <c r="BC7015">
        <f t="shared" si="1153"/>
        <v>0</v>
      </c>
      <c r="BD7015" s="28">
        <f t="shared" si="1154"/>
        <v>0</v>
      </c>
    </row>
    <row r="7016" spans="37:56" x14ac:dyDescent="0.25">
      <c r="AK7016">
        <v>0</v>
      </c>
      <c r="AL7016" t="e">
        <f t="shared" si="1147"/>
        <v>#N/A</v>
      </c>
      <c r="AM7016" t="e">
        <f t="shared" si="1148"/>
        <v>#N/A</v>
      </c>
      <c r="AN7016" t="e">
        <f t="shared" si="1149"/>
        <v>#N/A</v>
      </c>
      <c r="AO7016" s="261" t="e">
        <f t="shared" si="1150"/>
        <v>#N/A</v>
      </c>
      <c r="AP7016" s="261" t="e">
        <f t="shared" si="1151"/>
        <v>#N/A</v>
      </c>
      <c r="AQ7016" s="261" t="e">
        <f t="shared" si="1152"/>
        <v>#N/A</v>
      </c>
      <c r="BB7016">
        <f t="shared" si="1155"/>
        <v>0</v>
      </c>
      <c r="BC7016">
        <f t="shared" si="1153"/>
        <v>0</v>
      </c>
      <c r="BD7016" s="28">
        <f t="shared" si="1154"/>
        <v>0</v>
      </c>
    </row>
    <row r="7017" spans="37:56" x14ac:dyDescent="0.25">
      <c r="AK7017">
        <v>0</v>
      </c>
      <c r="AL7017" t="e">
        <f t="shared" si="1147"/>
        <v>#N/A</v>
      </c>
      <c r="AM7017" t="e">
        <f t="shared" si="1148"/>
        <v>#N/A</v>
      </c>
      <c r="AN7017" t="e">
        <f t="shared" si="1149"/>
        <v>#N/A</v>
      </c>
      <c r="AO7017" s="261" t="e">
        <f t="shared" si="1150"/>
        <v>#N/A</v>
      </c>
      <c r="AP7017" s="261" t="e">
        <f t="shared" si="1151"/>
        <v>#N/A</v>
      </c>
      <c r="AQ7017" s="261" t="e">
        <f t="shared" si="1152"/>
        <v>#N/A</v>
      </c>
      <c r="BB7017">
        <f t="shared" si="1155"/>
        <v>0</v>
      </c>
      <c r="BC7017">
        <f t="shared" si="1153"/>
        <v>0</v>
      </c>
      <c r="BD7017" s="28">
        <f t="shared" si="1154"/>
        <v>0</v>
      </c>
    </row>
    <row r="7018" spans="37:56" x14ac:dyDescent="0.25">
      <c r="AK7018">
        <v>0</v>
      </c>
      <c r="AL7018" t="e">
        <f t="shared" si="1147"/>
        <v>#N/A</v>
      </c>
      <c r="AM7018" t="e">
        <f t="shared" si="1148"/>
        <v>#N/A</v>
      </c>
      <c r="AN7018" t="e">
        <f t="shared" si="1149"/>
        <v>#N/A</v>
      </c>
      <c r="AO7018" s="261" t="e">
        <f t="shared" si="1150"/>
        <v>#N/A</v>
      </c>
      <c r="AP7018" s="261" t="e">
        <f t="shared" si="1151"/>
        <v>#N/A</v>
      </c>
      <c r="AQ7018" s="261" t="e">
        <f t="shared" si="1152"/>
        <v>#N/A</v>
      </c>
      <c r="BB7018">
        <f t="shared" si="1155"/>
        <v>0</v>
      </c>
      <c r="BC7018">
        <f t="shared" si="1153"/>
        <v>0</v>
      </c>
      <c r="BD7018" s="28">
        <f t="shared" si="1154"/>
        <v>0</v>
      </c>
    </row>
    <row r="7019" spans="37:56" x14ac:dyDescent="0.25">
      <c r="AK7019">
        <v>0</v>
      </c>
      <c r="AL7019" t="e">
        <f t="shared" si="1147"/>
        <v>#N/A</v>
      </c>
      <c r="AM7019" t="e">
        <f t="shared" si="1148"/>
        <v>#N/A</v>
      </c>
      <c r="AN7019" t="e">
        <f t="shared" si="1149"/>
        <v>#N/A</v>
      </c>
      <c r="AO7019" s="261" t="e">
        <f t="shared" si="1150"/>
        <v>#N/A</v>
      </c>
      <c r="AP7019" s="261" t="e">
        <f t="shared" si="1151"/>
        <v>#N/A</v>
      </c>
      <c r="AQ7019" s="261" t="e">
        <f t="shared" si="1152"/>
        <v>#N/A</v>
      </c>
      <c r="BB7019">
        <f t="shared" si="1155"/>
        <v>0</v>
      </c>
      <c r="BC7019">
        <f t="shared" si="1153"/>
        <v>0</v>
      </c>
      <c r="BD7019" s="28">
        <f t="shared" si="1154"/>
        <v>0</v>
      </c>
    </row>
    <row r="7020" spans="37:56" x14ac:dyDescent="0.25">
      <c r="AK7020">
        <v>0</v>
      </c>
      <c r="AL7020" t="e">
        <f t="shared" si="1147"/>
        <v>#N/A</v>
      </c>
      <c r="AM7020" t="e">
        <f t="shared" si="1148"/>
        <v>#N/A</v>
      </c>
      <c r="AN7020" t="e">
        <f t="shared" si="1149"/>
        <v>#N/A</v>
      </c>
      <c r="AO7020" s="261" t="e">
        <f t="shared" si="1150"/>
        <v>#N/A</v>
      </c>
      <c r="AP7020" s="261" t="e">
        <f t="shared" si="1151"/>
        <v>#N/A</v>
      </c>
      <c r="AQ7020" s="261" t="e">
        <f t="shared" si="1152"/>
        <v>#N/A</v>
      </c>
      <c r="BB7020">
        <f t="shared" si="1155"/>
        <v>0</v>
      </c>
      <c r="BC7020">
        <f t="shared" si="1153"/>
        <v>0</v>
      </c>
      <c r="BD7020" s="28">
        <f t="shared" si="1154"/>
        <v>0</v>
      </c>
    </row>
    <row r="7021" spans="37:56" x14ac:dyDescent="0.25">
      <c r="AK7021">
        <v>0</v>
      </c>
      <c r="AL7021" t="e">
        <f t="shared" si="1147"/>
        <v>#N/A</v>
      </c>
      <c r="AM7021" t="e">
        <f t="shared" si="1148"/>
        <v>#N/A</v>
      </c>
      <c r="AN7021" t="e">
        <f t="shared" si="1149"/>
        <v>#N/A</v>
      </c>
      <c r="AO7021" s="261" t="e">
        <f t="shared" si="1150"/>
        <v>#N/A</v>
      </c>
      <c r="AP7021" s="261" t="e">
        <f t="shared" si="1151"/>
        <v>#N/A</v>
      </c>
      <c r="AQ7021" s="261" t="e">
        <f t="shared" si="1152"/>
        <v>#N/A</v>
      </c>
      <c r="BB7021">
        <f t="shared" si="1155"/>
        <v>0</v>
      </c>
      <c r="BC7021">
        <f t="shared" si="1153"/>
        <v>0</v>
      </c>
      <c r="BD7021" s="28">
        <f t="shared" si="1154"/>
        <v>0</v>
      </c>
    </row>
    <row r="7022" spans="37:56" x14ac:dyDescent="0.25">
      <c r="AK7022">
        <v>0</v>
      </c>
      <c r="AL7022" t="e">
        <f t="shared" si="1147"/>
        <v>#N/A</v>
      </c>
      <c r="AM7022" t="e">
        <f t="shared" si="1148"/>
        <v>#N/A</v>
      </c>
      <c r="AN7022" t="e">
        <f t="shared" si="1149"/>
        <v>#N/A</v>
      </c>
      <c r="AO7022" s="261" t="e">
        <f t="shared" si="1150"/>
        <v>#N/A</v>
      </c>
      <c r="AP7022" s="261" t="e">
        <f t="shared" si="1151"/>
        <v>#N/A</v>
      </c>
      <c r="AQ7022" s="261" t="e">
        <f t="shared" si="1152"/>
        <v>#N/A</v>
      </c>
      <c r="BB7022">
        <f t="shared" si="1155"/>
        <v>0</v>
      </c>
      <c r="BC7022">
        <f t="shared" si="1153"/>
        <v>0</v>
      </c>
      <c r="BD7022" s="28">
        <f t="shared" si="1154"/>
        <v>0</v>
      </c>
    </row>
    <row r="7023" spans="37:56" x14ac:dyDescent="0.25">
      <c r="AK7023">
        <v>0</v>
      </c>
      <c r="AL7023" t="e">
        <f t="shared" si="1147"/>
        <v>#N/A</v>
      </c>
      <c r="AM7023" t="e">
        <f t="shared" si="1148"/>
        <v>#N/A</v>
      </c>
      <c r="AN7023" t="e">
        <f t="shared" si="1149"/>
        <v>#N/A</v>
      </c>
      <c r="AO7023" s="261" t="e">
        <f t="shared" si="1150"/>
        <v>#N/A</v>
      </c>
      <c r="AP7023" s="261" t="e">
        <f t="shared" si="1151"/>
        <v>#N/A</v>
      </c>
      <c r="AQ7023" s="261" t="e">
        <f t="shared" si="1152"/>
        <v>#N/A</v>
      </c>
      <c r="BB7023">
        <f t="shared" si="1155"/>
        <v>0</v>
      </c>
      <c r="BC7023">
        <f t="shared" si="1153"/>
        <v>0</v>
      </c>
      <c r="BD7023" s="28">
        <f t="shared" si="1154"/>
        <v>0</v>
      </c>
    </row>
    <row r="7024" spans="37:56" x14ac:dyDescent="0.25">
      <c r="AK7024">
        <v>0</v>
      </c>
      <c r="AL7024" t="e">
        <f t="shared" si="1147"/>
        <v>#N/A</v>
      </c>
      <c r="AM7024" t="e">
        <f t="shared" si="1148"/>
        <v>#N/A</v>
      </c>
      <c r="AN7024" t="e">
        <f t="shared" si="1149"/>
        <v>#N/A</v>
      </c>
      <c r="AO7024" s="261" t="e">
        <f t="shared" si="1150"/>
        <v>#N/A</v>
      </c>
      <c r="AP7024" s="261" t="e">
        <f t="shared" si="1151"/>
        <v>#N/A</v>
      </c>
      <c r="AQ7024" s="261" t="e">
        <f t="shared" si="1152"/>
        <v>#N/A</v>
      </c>
      <c r="BB7024">
        <f t="shared" si="1155"/>
        <v>0</v>
      </c>
      <c r="BC7024">
        <f t="shared" si="1153"/>
        <v>0</v>
      </c>
      <c r="BD7024" s="28">
        <f t="shared" si="1154"/>
        <v>0</v>
      </c>
    </row>
    <row r="7025" spans="37:56" x14ac:dyDescent="0.25">
      <c r="AK7025">
        <v>0</v>
      </c>
      <c r="AL7025" t="e">
        <f t="shared" si="1147"/>
        <v>#N/A</v>
      </c>
      <c r="AM7025" t="e">
        <f t="shared" si="1148"/>
        <v>#N/A</v>
      </c>
      <c r="AN7025" t="e">
        <f t="shared" si="1149"/>
        <v>#N/A</v>
      </c>
      <c r="AO7025" s="261" t="e">
        <f t="shared" si="1150"/>
        <v>#N/A</v>
      </c>
      <c r="AP7025" s="261" t="e">
        <f t="shared" si="1151"/>
        <v>#N/A</v>
      </c>
      <c r="AQ7025" s="261" t="e">
        <f t="shared" si="1152"/>
        <v>#N/A</v>
      </c>
      <c r="BB7025">
        <f t="shared" si="1155"/>
        <v>0</v>
      </c>
      <c r="BC7025">
        <f t="shared" si="1153"/>
        <v>0</v>
      </c>
      <c r="BD7025" s="28">
        <f t="shared" si="1154"/>
        <v>0</v>
      </c>
    </row>
    <row r="7026" spans="37:56" x14ac:dyDescent="0.25">
      <c r="AK7026">
        <v>0</v>
      </c>
      <c r="AL7026" t="e">
        <f t="shared" si="1147"/>
        <v>#N/A</v>
      </c>
      <c r="AM7026" t="e">
        <f t="shared" si="1148"/>
        <v>#N/A</v>
      </c>
      <c r="AN7026" t="e">
        <f t="shared" si="1149"/>
        <v>#N/A</v>
      </c>
      <c r="AO7026" s="261" t="e">
        <f t="shared" si="1150"/>
        <v>#N/A</v>
      </c>
      <c r="AP7026" s="261" t="e">
        <f t="shared" si="1151"/>
        <v>#N/A</v>
      </c>
      <c r="AQ7026" s="261" t="e">
        <f t="shared" si="1152"/>
        <v>#N/A</v>
      </c>
      <c r="BB7026">
        <f t="shared" si="1155"/>
        <v>0</v>
      </c>
      <c r="BC7026">
        <f t="shared" si="1153"/>
        <v>0</v>
      </c>
      <c r="BD7026" s="28">
        <f t="shared" si="1154"/>
        <v>0</v>
      </c>
    </row>
    <row r="7027" spans="37:56" x14ac:dyDescent="0.25">
      <c r="AK7027">
        <v>0</v>
      </c>
      <c r="AL7027" t="e">
        <f t="shared" si="1147"/>
        <v>#N/A</v>
      </c>
      <c r="AM7027" t="e">
        <f t="shared" si="1148"/>
        <v>#N/A</v>
      </c>
      <c r="AN7027" t="e">
        <f t="shared" si="1149"/>
        <v>#N/A</v>
      </c>
      <c r="AO7027" s="261" t="e">
        <f t="shared" si="1150"/>
        <v>#N/A</v>
      </c>
      <c r="AP7027" s="261" t="e">
        <f t="shared" si="1151"/>
        <v>#N/A</v>
      </c>
      <c r="AQ7027" s="261" t="e">
        <f t="shared" si="1152"/>
        <v>#N/A</v>
      </c>
      <c r="BB7027">
        <f t="shared" si="1155"/>
        <v>0</v>
      </c>
      <c r="BC7027">
        <f t="shared" si="1153"/>
        <v>0</v>
      </c>
      <c r="BD7027" s="28">
        <f t="shared" si="1154"/>
        <v>0</v>
      </c>
    </row>
    <row r="7028" spans="37:56" x14ac:dyDescent="0.25">
      <c r="AK7028">
        <v>0</v>
      </c>
      <c r="AL7028" t="e">
        <f t="shared" si="1147"/>
        <v>#N/A</v>
      </c>
      <c r="AM7028" t="e">
        <f t="shared" si="1148"/>
        <v>#N/A</v>
      </c>
      <c r="AN7028" t="e">
        <f t="shared" si="1149"/>
        <v>#N/A</v>
      </c>
      <c r="AO7028" s="261" t="e">
        <f t="shared" si="1150"/>
        <v>#N/A</v>
      </c>
      <c r="AP7028" s="261" t="e">
        <f t="shared" si="1151"/>
        <v>#N/A</v>
      </c>
      <c r="AQ7028" s="261" t="e">
        <f t="shared" si="1152"/>
        <v>#N/A</v>
      </c>
      <c r="BB7028">
        <f t="shared" si="1155"/>
        <v>0</v>
      </c>
      <c r="BC7028">
        <f t="shared" si="1153"/>
        <v>0</v>
      </c>
      <c r="BD7028" s="28">
        <f t="shared" si="1154"/>
        <v>0</v>
      </c>
    </row>
    <row r="7029" spans="37:56" x14ac:dyDescent="0.25">
      <c r="AK7029">
        <v>0</v>
      </c>
      <c r="AL7029" t="e">
        <f t="shared" si="1147"/>
        <v>#N/A</v>
      </c>
      <c r="AM7029" t="e">
        <f t="shared" si="1148"/>
        <v>#N/A</v>
      </c>
      <c r="AN7029" t="e">
        <f t="shared" si="1149"/>
        <v>#N/A</v>
      </c>
      <c r="AO7029" s="261" t="e">
        <f t="shared" si="1150"/>
        <v>#N/A</v>
      </c>
      <c r="AP7029" s="261" t="e">
        <f t="shared" si="1151"/>
        <v>#N/A</v>
      </c>
      <c r="AQ7029" s="261" t="e">
        <f t="shared" si="1152"/>
        <v>#N/A</v>
      </c>
      <c r="BB7029">
        <f t="shared" si="1155"/>
        <v>0</v>
      </c>
      <c r="BC7029">
        <f t="shared" si="1153"/>
        <v>0</v>
      </c>
      <c r="BD7029" s="28">
        <f t="shared" si="1154"/>
        <v>0</v>
      </c>
    </row>
    <row r="7030" spans="37:56" x14ac:dyDescent="0.25">
      <c r="AK7030">
        <v>0</v>
      </c>
      <c r="AL7030" t="e">
        <f t="shared" si="1147"/>
        <v>#N/A</v>
      </c>
      <c r="AM7030" t="e">
        <f t="shared" si="1148"/>
        <v>#N/A</v>
      </c>
      <c r="AN7030" t="e">
        <f t="shared" si="1149"/>
        <v>#N/A</v>
      </c>
      <c r="AO7030" s="261" t="e">
        <f t="shared" si="1150"/>
        <v>#N/A</v>
      </c>
      <c r="AP7030" s="261" t="e">
        <f t="shared" si="1151"/>
        <v>#N/A</v>
      </c>
      <c r="AQ7030" s="261" t="e">
        <f t="shared" si="1152"/>
        <v>#N/A</v>
      </c>
      <c r="BB7030">
        <f t="shared" si="1155"/>
        <v>0</v>
      </c>
      <c r="BC7030">
        <f t="shared" si="1153"/>
        <v>0</v>
      </c>
      <c r="BD7030" s="28">
        <f t="shared" si="1154"/>
        <v>0</v>
      </c>
    </row>
    <row r="7031" spans="37:56" x14ac:dyDescent="0.25">
      <c r="AK7031">
        <v>0</v>
      </c>
      <c r="AL7031" t="e">
        <f t="shared" si="1147"/>
        <v>#N/A</v>
      </c>
      <c r="AM7031" t="e">
        <f t="shared" si="1148"/>
        <v>#N/A</v>
      </c>
      <c r="AN7031" t="e">
        <f t="shared" si="1149"/>
        <v>#N/A</v>
      </c>
      <c r="AO7031" s="261" t="e">
        <f t="shared" si="1150"/>
        <v>#N/A</v>
      </c>
      <c r="AP7031" s="261" t="e">
        <f t="shared" si="1151"/>
        <v>#N/A</v>
      </c>
      <c r="AQ7031" s="261" t="e">
        <f t="shared" si="1152"/>
        <v>#N/A</v>
      </c>
      <c r="BB7031">
        <f t="shared" si="1155"/>
        <v>0</v>
      </c>
      <c r="BC7031">
        <f t="shared" si="1153"/>
        <v>0</v>
      </c>
      <c r="BD7031" s="28">
        <f t="shared" si="1154"/>
        <v>0</v>
      </c>
    </row>
    <row r="7032" spans="37:56" x14ac:dyDescent="0.25">
      <c r="AK7032">
        <v>0</v>
      </c>
      <c r="AL7032" t="e">
        <f t="shared" si="1147"/>
        <v>#N/A</v>
      </c>
      <c r="AM7032" t="e">
        <f t="shared" si="1148"/>
        <v>#N/A</v>
      </c>
      <c r="AN7032" t="e">
        <f t="shared" si="1149"/>
        <v>#N/A</v>
      </c>
      <c r="AO7032" s="261" t="e">
        <f t="shared" si="1150"/>
        <v>#N/A</v>
      </c>
      <c r="AP7032" s="261" t="e">
        <f t="shared" si="1151"/>
        <v>#N/A</v>
      </c>
      <c r="AQ7032" s="261" t="e">
        <f t="shared" si="1152"/>
        <v>#N/A</v>
      </c>
      <c r="BB7032">
        <f t="shared" si="1155"/>
        <v>0</v>
      </c>
      <c r="BC7032">
        <f t="shared" si="1153"/>
        <v>0</v>
      </c>
      <c r="BD7032" s="28">
        <f t="shared" si="1154"/>
        <v>0</v>
      </c>
    </row>
    <row r="7033" spans="37:56" x14ac:dyDescent="0.25">
      <c r="AK7033">
        <v>0</v>
      </c>
      <c r="AL7033" t="e">
        <f t="shared" si="1147"/>
        <v>#N/A</v>
      </c>
      <c r="AM7033" t="e">
        <f t="shared" si="1148"/>
        <v>#N/A</v>
      </c>
      <c r="AN7033" t="e">
        <f t="shared" si="1149"/>
        <v>#N/A</v>
      </c>
      <c r="AO7033" s="261" t="e">
        <f t="shared" si="1150"/>
        <v>#N/A</v>
      </c>
      <c r="AP7033" s="261" t="e">
        <f t="shared" si="1151"/>
        <v>#N/A</v>
      </c>
      <c r="AQ7033" s="261" t="e">
        <f t="shared" si="1152"/>
        <v>#N/A</v>
      </c>
      <c r="BB7033">
        <f t="shared" si="1155"/>
        <v>0</v>
      </c>
      <c r="BC7033">
        <f t="shared" si="1153"/>
        <v>0</v>
      </c>
      <c r="BD7033" s="28">
        <f t="shared" si="1154"/>
        <v>0</v>
      </c>
    </row>
    <row r="7034" spans="37:56" x14ac:dyDescent="0.25">
      <c r="AK7034">
        <v>0</v>
      </c>
      <c r="AL7034" t="e">
        <f t="shared" si="1147"/>
        <v>#N/A</v>
      </c>
      <c r="AM7034" t="e">
        <f t="shared" si="1148"/>
        <v>#N/A</v>
      </c>
      <c r="AN7034" t="e">
        <f t="shared" si="1149"/>
        <v>#N/A</v>
      </c>
      <c r="AO7034" s="261" t="e">
        <f t="shared" si="1150"/>
        <v>#N/A</v>
      </c>
      <c r="AP7034" s="261" t="e">
        <f t="shared" si="1151"/>
        <v>#N/A</v>
      </c>
      <c r="AQ7034" s="261" t="e">
        <f t="shared" si="1152"/>
        <v>#N/A</v>
      </c>
      <c r="BB7034">
        <f t="shared" si="1155"/>
        <v>0</v>
      </c>
      <c r="BC7034">
        <f t="shared" si="1153"/>
        <v>0</v>
      </c>
      <c r="BD7034" s="28">
        <f t="shared" si="1154"/>
        <v>0</v>
      </c>
    </row>
    <row r="7035" spans="37:56" x14ac:dyDescent="0.25">
      <c r="AK7035">
        <v>0</v>
      </c>
      <c r="AL7035" t="e">
        <f t="shared" si="1147"/>
        <v>#N/A</v>
      </c>
      <c r="AM7035" t="e">
        <f t="shared" si="1148"/>
        <v>#N/A</v>
      </c>
      <c r="AN7035" t="e">
        <f t="shared" si="1149"/>
        <v>#N/A</v>
      </c>
      <c r="AO7035" s="261" t="e">
        <f t="shared" si="1150"/>
        <v>#N/A</v>
      </c>
      <c r="AP7035" s="261" t="e">
        <f t="shared" si="1151"/>
        <v>#N/A</v>
      </c>
      <c r="AQ7035" s="261" t="e">
        <f t="shared" si="1152"/>
        <v>#N/A</v>
      </c>
      <c r="BB7035">
        <f t="shared" si="1155"/>
        <v>0</v>
      </c>
      <c r="BC7035">
        <f t="shared" si="1153"/>
        <v>0</v>
      </c>
      <c r="BD7035" s="28">
        <f t="shared" si="1154"/>
        <v>0</v>
      </c>
    </row>
    <row r="7036" spans="37:56" x14ac:dyDescent="0.25">
      <c r="AK7036">
        <v>0</v>
      </c>
      <c r="AL7036" t="e">
        <f t="shared" si="1147"/>
        <v>#N/A</v>
      </c>
      <c r="AM7036" t="e">
        <f t="shared" si="1148"/>
        <v>#N/A</v>
      </c>
      <c r="AN7036" t="e">
        <f t="shared" si="1149"/>
        <v>#N/A</v>
      </c>
      <c r="AO7036" s="261" t="e">
        <f t="shared" si="1150"/>
        <v>#N/A</v>
      </c>
      <c r="AP7036" s="261" t="e">
        <f t="shared" si="1151"/>
        <v>#N/A</v>
      </c>
      <c r="AQ7036" s="261" t="e">
        <f t="shared" si="1152"/>
        <v>#N/A</v>
      </c>
      <c r="BB7036">
        <f t="shared" si="1155"/>
        <v>0</v>
      </c>
      <c r="BC7036">
        <f t="shared" si="1153"/>
        <v>0</v>
      </c>
      <c r="BD7036" s="28">
        <f t="shared" si="1154"/>
        <v>0</v>
      </c>
    </row>
    <row r="7037" spans="37:56" x14ac:dyDescent="0.25">
      <c r="AK7037">
        <v>0</v>
      </c>
      <c r="AL7037" t="e">
        <f t="shared" si="1147"/>
        <v>#N/A</v>
      </c>
      <c r="AM7037" t="e">
        <f t="shared" si="1148"/>
        <v>#N/A</v>
      </c>
      <c r="AN7037" t="e">
        <f t="shared" si="1149"/>
        <v>#N/A</v>
      </c>
      <c r="AO7037" s="261" t="e">
        <f t="shared" si="1150"/>
        <v>#N/A</v>
      </c>
      <c r="AP7037" s="261" t="e">
        <f t="shared" si="1151"/>
        <v>#N/A</v>
      </c>
      <c r="AQ7037" s="261" t="e">
        <f t="shared" si="1152"/>
        <v>#N/A</v>
      </c>
      <c r="BB7037">
        <f t="shared" si="1155"/>
        <v>0</v>
      </c>
      <c r="BC7037">
        <f t="shared" si="1153"/>
        <v>0</v>
      </c>
      <c r="BD7037" s="28">
        <f t="shared" si="1154"/>
        <v>0</v>
      </c>
    </row>
    <row r="7038" spans="37:56" x14ac:dyDescent="0.25">
      <c r="AK7038">
        <v>0</v>
      </c>
      <c r="AL7038" t="e">
        <f t="shared" si="1147"/>
        <v>#N/A</v>
      </c>
      <c r="AM7038" t="e">
        <f t="shared" si="1148"/>
        <v>#N/A</v>
      </c>
      <c r="AN7038" t="e">
        <f t="shared" si="1149"/>
        <v>#N/A</v>
      </c>
      <c r="AO7038" s="261" t="e">
        <f t="shared" si="1150"/>
        <v>#N/A</v>
      </c>
      <c r="AP7038" s="261" t="e">
        <f t="shared" si="1151"/>
        <v>#N/A</v>
      </c>
      <c r="AQ7038" s="261" t="e">
        <f t="shared" si="1152"/>
        <v>#N/A</v>
      </c>
      <c r="BB7038">
        <f t="shared" si="1155"/>
        <v>0</v>
      </c>
      <c r="BC7038">
        <f t="shared" si="1153"/>
        <v>0</v>
      </c>
      <c r="BD7038" s="28">
        <f t="shared" si="1154"/>
        <v>0</v>
      </c>
    </row>
    <row r="7039" spans="37:56" x14ac:dyDescent="0.25">
      <c r="AK7039">
        <v>0</v>
      </c>
      <c r="AL7039" t="e">
        <f t="shared" si="1147"/>
        <v>#N/A</v>
      </c>
      <c r="AM7039" t="e">
        <f t="shared" si="1148"/>
        <v>#N/A</v>
      </c>
      <c r="AN7039" t="e">
        <f t="shared" si="1149"/>
        <v>#N/A</v>
      </c>
      <c r="AO7039" s="261" t="e">
        <f t="shared" si="1150"/>
        <v>#N/A</v>
      </c>
      <c r="AP7039" s="261" t="e">
        <f t="shared" si="1151"/>
        <v>#N/A</v>
      </c>
      <c r="AQ7039" s="261" t="e">
        <f t="shared" si="1152"/>
        <v>#N/A</v>
      </c>
      <c r="BB7039">
        <f t="shared" si="1155"/>
        <v>0</v>
      </c>
      <c r="BC7039">
        <f t="shared" si="1153"/>
        <v>0</v>
      </c>
      <c r="BD7039" s="28">
        <f t="shared" si="1154"/>
        <v>0</v>
      </c>
    </row>
    <row r="7040" spans="37:56" x14ac:dyDescent="0.25">
      <c r="AK7040">
        <v>0</v>
      </c>
      <c r="AL7040" t="e">
        <f t="shared" si="1147"/>
        <v>#N/A</v>
      </c>
      <c r="AM7040" t="e">
        <f t="shared" si="1148"/>
        <v>#N/A</v>
      </c>
      <c r="AN7040" t="e">
        <f t="shared" si="1149"/>
        <v>#N/A</v>
      </c>
      <c r="AO7040" s="261" t="e">
        <f t="shared" si="1150"/>
        <v>#N/A</v>
      </c>
      <c r="AP7040" s="261" t="e">
        <f t="shared" si="1151"/>
        <v>#N/A</v>
      </c>
      <c r="AQ7040" s="261" t="e">
        <f t="shared" si="1152"/>
        <v>#N/A</v>
      </c>
      <c r="BB7040">
        <f t="shared" si="1155"/>
        <v>0</v>
      </c>
      <c r="BC7040">
        <f t="shared" si="1153"/>
        <v>0</v>
      </c>
      <c r="BD7040" s="28">
        <f t="shared" si="1154"/>
        <v>0</v>
      </c>
    </row>
    <row r="7041" spans="37:56" x14ac:dyDescent="0.25">
      <c r="AK7041">
        <v>0</v>
      </c>
      <c r="AL7041" t="e">
        <f t="shared" si="1147"/>
        <v>#N/A</v>
      </c>
      <c r="AM7041" t="e">
        <f t="shared" si="1148"/>
        <v>#N/A</v>
      </c>
      <c r="AN7041" t="e">
        <f t="shared" si="1149"/>
        <v>#N/A</v>
      </c>
      <c r="AO7041" s="261" t="e">
        <f t="shared" si="1150"/>
        <v>#N/A</v>
      </c>
      <c r="AP7041" s="261" t="e">
        <f t="shared" si="1151"/>
        <v>#N/A</v>
      </c>
      <c r="AQ7041" s="261" t="e">
        <f t="shared" si="1152"/>
        <v>#N/A</v>
      </c>
      <c r="BB7041">
        <f t="shared" si="1155"/>
        <v>0</v>
      </c>
      <c r="BC7041">
        <f t="shared" si="1153"/>
        <v>0</v>
      </c>
      <c r="BD7041" s="28">
        <f t="shared" si="1154"/>
        <v>0</v>
      </c>
    </row>
    <row r="7042" spans="37:56" x14ac:dyDescent="0.25">
      <c r="AK7042">
        <v>0</v>
      </c>
      <c r="AL7042" t="e">
        <f t="shared" si="1147"/>
        <v>#N/A</v>
      </c>
      <c r="AM7042" t="e">
        <f t="shared" si="1148"/>
        <v>#N/A</v>
      </c>
      <c r="AN7042" t="e">
        <f t="shared" si="1149"/>
        <v>#N/A</v>
      </c>
      <c r="AO7042" s="261" t="e">
        <f t="shared" si="1150"/>
        <v>#N/A</v>
      </c>
      <c r="AP7042" s="261" t="e">
        <f t="shared" si="1151"/>
        <v>#N/A</v>
      </c>
      <c r="AQ7042" s="261" t="e">
        <f t="shared" si="1152"/>
        <v>#N/A</v>
      </c>
      <c r="BB7042">
        <f t="shared" si="1155"/>
        <v>0</v>
      </c>
      <c r="BC7042">
        <f t="shared" si="1153"/>
        <v>0</v>
      </c>
      <c r="BD7042" s="28">
        <f t="shared" si="1154"/>
        <v>0</v>
      </c>
    </row>
    <row r="7043" spans="37:56" x14ac:dyDescent="0.25">
      <c r="AK7043">
        <v>0</v>
      </c>
      <c r="AL7043" t="e">
        <f t="shared" ref="AL7043:AL7106" si="1156">_xlfn.XLOOKUP(AK7043,A:A,F:F)</f>
        <v>#N/A</v>
      </c>
      <c r="AM7043" t="e">
        <f t="shared" ref="AM7043:AM7106" si="1157">_xlfn.XLOOKUP(AK7043,A:A,J:J)</f>
        <v>#N/A</v>
      </c>
      <c r="AN7043" t="e">
        <f t="shared" ref="AN7043:AN7106" si="1158">_xlfn.XLOOKUP(AK7043,A:A,M:M)+_xlfn.XLOOKUP(AK7043,A:A,N:N)</f>
        <v>#N/A</v>
      </c>
      <c r="AO7043" s="261" t="e">
        <f t="shared" ref="AO7043:AO7106" si="1159">_xlfn.XLOOKUP(AK7043,A:A,AG:AG)</f>
        <v>#N/A</v>
      </c>
      <c r="AP7043" s="261" t="e">
        <f t="shared" ref="AP7043:AP7106" si="1160">_xlfn.XLOOKUP(AK7043,A:A,AD:AD)</f>
        <v>#N/A</v>
      </c>
      <c r="AQ7043" s="261" t="e">
        <f t="shared" ref="AQ7043:AQ7106" si="1161">_xlfn.XLOOKUP(AK7043,A:A,AE:AE)</f>
        <v>#N/A</v>
      </c>
      <c r="BB7043">
        <f t="shared" si="1155"/>
        <v>0</v>
      </c>
      <c r="BC7043">
        <f t="shared" ref="BC7043:BC7106" si="1162">_xlfn.XLOOKUP(BA7043,A:A,J:J)</f>
        <v>0</v>
      </c>
      <c r="BD7043" s="28">
        <f t="shared" ref="BD7043:BD7106" si="1163">_xlfn.XLOOKUP(BA7043,A:A,M:M)+_xlfn.XLOOKUP(BA7043,A:A,N:N)</f>
        <v>0</v>
      </c>
    </row>
    <row r="7044" spans="37:56" x14ac:dyDescent="0.25">
      <c r="AK7044">
        <v>0</v>
      </c>
      <c r="AL7044" t="e">
        <f t="shared" si="1156"/>
        <v>#N/A</v>
      </c>
      <c r="AM7044" t="e">
        <f t="shared" si="1157"/>
        <v>#N/A</v>
      </c>
      <c r="AN7044" t="e">
        <f t="shared" si="1158"/>
        <v>#N/A</v>
      </c>
      <c r="AO7044" s="261" t="e">
        <f t="shared" si="1159"/>
        <v>#N/A</v>
      </c>
      <c r="AP7044" s="261" t="e">
        <f t="shared" si="1160"/>
        <v>#N/A</v>
      </c>
      <c r="AQ7044" s="261" t="e">
        <f t="shared" si="1161"/>
        <v>#N/A</v>
      </c>
      <c r="BB7044">
        <f t="shared" si="1155"/>
        <v>0</v>
      </c>
      <c r="BC7044">
        <f t="shared" si="1162"/>
        <v>0</v>
      </c>
      <c r="BD7044" s="28">
        <f t="shared" si="1163"/>
        <v>0</v>
      </c>
    </row>
    <row r="7045" spans="37:56" x14ac:dyDescent="0.25">
      <c r="AK7045">
        <v>0</v>
      </c>
      <c r="AL7045" t="e">
        <f t="shared" si="1156"/>
        <v>#N/A</v>
      </c>
      <c r="AM7045" t="e">
        <f t="shared" si="1157"/>
        <v>#N/A</v>
      </c>
      <c r="AN7045" t="e">
        <f t="shared" si="1158"/>
        <v>#N/A</v>
      </c>
      <c r="AO7045" s="261" t="e">
        <f t="shared" si="1159"/>
        <v>#N/A</v>
      </c>
      <c r="AP7045" s="261" t="e">
        <f t="shared" si="1160"/>
        <v>#N/A</v>
      </c>
      <c r="AQ7045" s="261" t="e">
        <f t="shared" si="1161"/>
        <v>#N/A</v>
      </c>
      <c r="BB7045">
        <f t="shared" si="1155"/>
        <v>0</v>
      </c>
      <c r="BC7045">
        <f t="shared" si="1162"/>
        <v>0</v>
      </c>
      <c r="BD7045" s="28">
        <f t="shared" si="1163"/>
        <v>0</v>
      </c>
    </row>
    <row r="7046" spans="37:56" x14ac:dyDescent="0.25">
      <c r="AK7046">
        <v>0</v>
      </c>
      <c r="AL7046" t="e">
        <f t="shared" si="1156"/>
        <v>#N/A</v>
      </c>
      <c r="AM7046" t="e">
        <f t="shared" si="1157"/>
        <v>#N/A</v>
      </c>
      <c r="AN7046" t="e">
        <f t="shared" si="1158"/>
        <v>#N/A</v>
      </c>
      <c r="AO7046" s="261" t="e">
        <f t="shared" si="1159"/>
        <v>#N/A</v>
      </c>
      <c r="AP7046" s="261" t="e">
        <f t="shared" si="1160"/>
        <v>#N/A</v>
      </c>
      <c r="AQ7046" s="261" t="e">
        <f t="shared" si="1161"/>
        <v>#N/A</v>
      </c>
      <c r="BB7046">
        <f t="shared" ref="BB7046:BB7109" si="1164">_xlfn.XLOOKUP(BA7046,A:A,E:E)</f>
        <v>0</v>
      </c>
      <c r="BC7046">
        <f t="shared" si="1162"/>
        <v>0</v>
      </c>
      <c r="BD7046" s="28">
        <f t="shared" si="1163"/>
        <v>0</v>
      </c>
    </row>
    <row r="7047" spans="37:56" x14ac:dyDescent="0.25">
      <c r="AK7047">
        <v>0</v>
      </c>
      <c r="AL7047" t="e">
        <f t="shared" si="1156"/>
        <v>#N/A</v>
      </c>
      <c r="AM7047" t="e">
        <f t="shared" si="1157"/>
        <v>#N/A</v>
      </c>
      <c r="AN7047" t="e">
        <f t="shared" si="1158"/>
        <v>#N/A</v>
      </c>
      <c r="AO7047" s="261" t="e">
        <f t="shared" si="1159"/>
        <v>#N/A</v>
      </c>
      <c r="AP7047" s="261" t="e">
        <f t="shared" si="1160"/>
        <v>#N/A</v>
      </c>
      <c r="AQ7047" s="261" t="e">
        <f t="shared" si="1161"/>
        <v>#N/A</v>
      </c>
      <c r="BB7047">
        <f t="shared" si="1164"/>
        <v>0</v>
      </c>
      <c r="BC7047">
        <f t="shared" si="1162"/>
        <v>0</v>
      </c>
      <c r="BD7047" s="28">
        <f t="shared" si="1163"/>
        <v>0</v>
      </c>
    </row>
    <row r="7048" spans="37:56" x14ac:dyDescent="0.25">
      <c r="AK7048">
        <v>0</v>
      </c>
      <c r="AL7048" t="e">
        <f t="shared" si="1156"/>
        <v>#N/A</v>
      </c>
      <c r="AM7048" t="e">
        <f t="shared" si="1157"/>
        <v>#N/A</v>
      </c>
      <c r="AN7048" t="e">
        <f t="shared" si="1158"/>
        <v>#N/A</v>
      </c>
      <c r="AO7048" s="261" t="e">
        <f t="shared" si="1159"/>
        <v>#N/A</v>
      </c>
      <c r="AP7048" s="261" t="e">
        <f t="shared" si="1160"/>
        <v>#N/A</v>
      </c>
      <c r="AQ7048" s="261" t="e">
        <f t="shared" si="1161"/>
        <v>#N/A</v>
      </c>
      <c r="BB7048">
        <f t="shared" si="1164"/>
        <v>0</v>
      </c>
      <c r="BC7048">
        <f t="shared" si="1162"/>
        <v>0</v>
      </c>
      <c r="BD7048" s="28">
        <f t="shared" si="1163"/>
        <v>0</v>
      </c>
    </row>
    <row r="7049" spans="37:56" x14ac:dyDescent="0.25">
      <c r="AK7049">
        <v>0</v>
      </c>
      <c r="AL7049" t="e">
        <f t="shared" si="1156"/>
        <v>#N/A</v>
      </c>
      <c r="AM7049" t="e">
        <f t="shared" si="1157"/>
        <v>#N/A</v>
      </c>
      <c r="AN7049" t="e">
        <f t="shared" si="1158"/>
        <v>#N/A</v>
      </c>
      <c r="AO7049" s="261" t="e">
        <f t="shared" si="1159"/>
        <v>#N/A</v>
      </c>
      <c r="AP7049" s="261" t="e">
        <f t="shared" si="1160"/>
        <v>#N/A</v>
      </c>
      <c r="AQ7049" s="261" t="e">
        <f t="shared" si="1161"/>
        <v>#N/A</v>
      </c>
      <c r="BB7049">
        <f t="shared" si="1164"/>
        <v>0</v>
      </c>
      <c r="BC7049">
        <f t="shared" si="1162"/>
        <v>0</v>
      </c>
      <c r="BD7049" s="28">
        <f t="shared" si="1163"/>
        <v>0</v>
      </c>
    </row>
    <row r="7050" spans="37:56" x14ac:dyDescent="0.25">
      <c r="AK7050">
        <v>0</v>
      </c>
      <c r="AL7050" t="e">
        <f t="shared" si="1156"/>
        <v>#N/A</v>
      </c>
      <c r="AM7050" t="e">
        <f t="shared" si="1157"/>
        <v>#N/A</v>
      </c>
      <c r="AN7050" t="e">
        <f t="shared" si="1158"/>
        <v>#N/A</v>
      </c>
      <c r="AO7050" s="261" t="e">
        <f t="shared" si="1159"/>
        <v>#N/A</v>
      </c>
      <c r="AP7050" s="261" t="e">
        <f t="shared" si="1160"/>
        <v>#N/A</v>
      </c>
      <c r="AQ7050" s="261" t="e">
        <f t="shared" si="1161"/>
        <v>#N/A</v>
      </c>
      <c r="BB7050">
        <f t="shared" si="1164"/>
        <v>0</v>
      </c>
      <c r="BC7050">
        <f t="shared" si="1162"/>
        <v>0</v>
      </c>
      <c r="BD7050" s="28">
        <f t="shared" si="1163"/>
        <v>0</v>
      </c>
    </row>
    <row r="7051" spans="37:56" x14ac:dyDescent="0.25">
      <c r="AK7051">
        <v>0</v>
      </c>
      <c r="AL7051" t="e">
        <f t="shared" si="1156"/>
        <v>#N/A</v>
      </c>
      <c r="AM7051" t="e">
        <f t="shared" si="1157"/>
        <v>#N/A</v>
      </c>
      <c r="AN7051" t="e">
        <f t="shared" si="1158"/>
        <v>#N/A</v>
      </c>
      <c r="AO7051" s="261" t="e">
        <f t="shared" si="1159"/>
        <v>#N/A</v>
      </c>
      <c r="AP7051" s="261" t="e">
        <f t="shared" si="1160"/>
        <v>#N/A</v>
      </c>
      <c r="AQ7051" s="261" t="e">
        <f t="shared" si="1161"/>
        <v>#N/A</v>
      </c>
      <c r="BB7051">
        <f t="shared" si="1164"/>
        <v>0</v>
      </c>
      <c r="BC7051">
        <f t="shared" si="1162"/>
        <v>0</v>
      </c>
      <c r="BD7051" s="28">
        <f t="shared" si="1163"/>
        <v>0</v>
      </c>
    </row>
    <row r="7052" spans="37:56" x14ac:dyDescent="0.25">
      <c r="AK7052">
        <v>0</v>
      </c>
      <c r="AL7052" t="e">
        <f t="shared" si="1156"/>
        <v>#N/A</v>
      </c>
      <c r="AM7052" t="e">
        <f t="shared" si="1157"/>
        <v>#N/A</v>
      </c>
      <c r="AN7052" t="e">
        <f t="shared" si="1158"/>
        <v>#N/A</v>
      </c>
      <c r="AO7052" s="261" t="e">
        <f t="shared" si="1159"/>
        <v>#N/A</v>
      </c>
      <c r="AP7052" s="261" t="e">
        <f t="shared" si="1160"/>
        <v>#N/A</v>
      </c>
      <c r="AQ7052" s="261" t="e">
        <f t="shared" si="1161"/>
        <v>#N/A</v>
      </c>
      <c r="BB7052">
        <f t="shared" si="1164"/>
        <v>0</v>
      </c>
      <c r="BC7052">
        <f t="shared" si="1162"/>
        <v>0</v>
      </c>
      <c r="BD7052" s="28">
        <f t="shared" si="1163"/>
        <v>0</v>
      </c>
    </row>
    <row r="7053" spans="37:56" x14ac:dyDescent="0.25">
      <c r="AK7053">
        <v>0</v>
      </c>
      <c r="AL7053" t="e">
        <f t="shared" si="1156"/>
        <v>#N/A</v>
      </c>
      <c r="AM7053" t="e">
        <f t="shared" si="1157"/>
        <v>#N/A</v>
      </c>
      <c r="AN7053" t="e">
        <f t="shared" si="1158"/>
        <v>#N/A</v>
      </c>
      <c r="AO7053" s="261" t="e">
        <f t="shared" si="1159"/>
        <v>#N/A</v>
      </c>
      <c r="AP7053" s="261" t="e">
        <f t="shared" si="1160"/>
        <v>#N/A</v>
      </c>
      <c r="AQ7053" s="261" t="e">
        <f t="shared" si="1161"/>
        <v>#N/A</v>
      </c>
      <c r="BB7053">
        <f t="shared" si="1164"/>
        <v>0</v>
      </c>
      <c r="BC7053">
        <f t="shared" si="1162"/>
        <v>0</v>
      </c>
      <c r="BD7053" s="28">
        <f t="shared" si="1163"/>
        <v>0</v>
      </c>
    </row>
    <row r="7054" spans="37:56" x14ac:dyDescent="0.25">
      <c r="AK7054">
        <v>0</v>
      </c>
      <c r="AL7054" t="e">
        <f t="shared" si="1156"/>
        <v>#N/A</v>
      </c>
      <c r="AM7054" t="e">
        <f t="shared" si="1157"/>
        <v>#N/A</v>
      </c>
      <c r="AN7054" t="e">
        <f t="shared" si="1158"/>
        <v>#N/A</v>
      </c>
      <c r="AO7054" s="261" t="e">
        <f t="shared" si="1159"/>
        <v>#N/A</v>
      </c>
      <c r="AP7054" s="261" t="e">
        <f t="shared" si="1160"/>
        <v>#N/A</v>
      </c>
      <c r="AQ7054" s="261" t="e">
        <f t="shared" si="1161"/>
        <v>#N/A</v>
      </c>
      <c r="BB7054">
        <f t="shared" si="1164"/>
        <v>0</v>
      </c>
      <c r="BC7054">
        <f t="shared" si="1162"/>
        <v>0</v>
      </c>
      <c r="BD7054" s="28">
        <f t="shared" si="1163"/>
        <v>0</v>
      </c>
    </row>
    <row r="7055" spans="37:56" x14ac:dyDescent="0.25">
      <c r="AK7055">
        <v>0</v>
      </c>
      <c r="AL7055" t="e">
        <f t="shared" si="1156"/>
        <v>#N/A</v>
      </c>
      <c r="AM7055" t="e">
        <f t="shared" si="1157"/>
        <v>#N/A</v>
      </c>
      <c r="AN7055" t="e">
        <f t="shared" si="1158"/>
        <v>#N/A</v>
      </c>
      <c r="AO7055" s="261" t="e">
        <f t="shared" si="1159"/>
        <v>#N/A</v>
      </c>
      <c r="AP7055" s="261" t="e">
        <f t="shared" si="1160"/>
        <v>#N/A</v>
      </c>
      <c r="AQ7055" s="261" t="e">
        <f t="shared" si="1161"/>
        <v>#N/A</v>
      </c>
      <c r="BB7055">
        <f t="shared" si="1164"/>
        <v>0</v>
      </c>
      <c r="BC7055">
        <f t="shared" si="1162"/>
        <v>0</v>
      </c>
      <c r="BD7055" s="28">
        <f t="shared" si="1163"/>
        <v>0</v>
      </c>
    </row>
    <row r="7056" spans="37:56" x14ac:dyDescent="0.25">
      <c r="AK7056">
        <v>0</v>
      </c>
      <c r="AL7056" t="e">
        <f t="shared" si="1156"/>
        <v>#N/A</v>
      </c>
      <c r="AM7056" t="e">
        <f t="shared" si="1157"/>
        <v>#N/A</v>
      </c>
      <c r="AN7056" t="e">
        <f t="shared" si="1158"/>
        <v>#N/A</v>
      </c>
      <c r="AO7056" s="261" t="e">
        <f t="shared" si="1159"/>
        <v>#N/A</v>
      </c>
      <c r="AP7056" s="261" t="e">
        <f t="shared" si="1160"/>
        <v>#N/A</v>
      </c>
      <c r="AQ7056" s="261" t="e">
        <f t="shared" si="1161"/>
        <v>#N/A</v>
      </c>
      <c r="BB7056">
        <f t="shared" si="1164"/>
        <v>0</v>
      </c>
      <c r="BC7056">
        <f t="shared" si="1162"/>
        <v>0</v>
      </c>
      <c r="BD7056" s="28">
        <f t="shared" si="1163"/>
        <v>0</v>
      </c>
    </row>
    <row r="7057" spans="37:56" x14ac:dyDescent="0.25">
      <c r="AK7057">
        <v>0</v>
      </c>
      <c r="AL7057" t="e">
        <f t="shared" si="1156"/>
        <v>#N/A</v>
      </c>
      <c r="AM7057" t="e">
        <f t="shared" si="1157"/>
        <v>#N/A</v>
      </c>
      <c r="AN7057" t="e">
        <f t="shared" si="1158"/>
        <v>#N/A</v>
      </c>
      <c r="AO7057" s="261" t="e">
        <f t="shared" si="1159"/>
        <v>#N/A</v>
      </c>
      <c r="AP7057" s="261" t="e">
        <f t="shared" si="1160"/>
        <v>#N/A</v>
      </c>
      <c r="AQ7057" s="261" t="e">
        <f t="shared" si="1161"/>
        <v>#N/A</v>
      </c>
      <c r="BB7057">
        <f t="shared" si="1164"/>
        <v>0</v>
      </c>
      <c r="BC7057">
        <f t="shared" si="1162"/>
        <v>0</v>
      </c>
      <c r="BD7057" s="28">
        <f t="shared" si="1163"/>
        <v>0</v>
      </c>
    </row>
    <row r="7058" spans="37:56" x14ac:dyDescent="0.25">
      <c r="AK7058">
        <v>0</v>
      </c>
      <c r="AL7058" t="e">
        <f t="shared" si="1156"/>
        <v>#N/A</v>
      </c>
      <c r="AM7058" t="e">
        <f t="shared" si="1157"/>
        <v>#N/A</v>
      </c>
      <c r="AN7058" t="e">
        <f t="shared" si="1158"/>
        <v>#N/A</v>
      </c>
      <c r="AO7058" s="261" t="e">
        <f t="shared" si="1159"/>
        <v>#N/A</v>
      </c>
      <c r="AP7058" s="261" t="e">
        <f t="shared" si="1160"/>
        <v>#N/A</v>
      </c>
      <c r="AQ7058" s="261" t="e">
        <f t="shared" si="1161"/>
        <v>#N/A</v>
      </c>
      <c r="BB7058">
        <f t="shared" si="1164"/>
        <v>0</v>
      </c>
      <c r="BC7058">
        <f t="shared" si="1162"/>
        <v>0</v>
      </c>
      <c r="BD7058" s="28">
        <f t="shared" si="1163"/>
        <v>0</v>
      </c>
    </row>
    <row r="7059" spans="37:56" x14ac:dyDescent="0.25">
      <c r="AK7059">
        <v>0</v>
      </c>
      <c r="AL7059" t="e">
        <f t="shared" si="1156"/>
        <v>#N/A</v>
      </c>
      <c r="AM7059" t="e">
        <f t="shared" si="1157"/>
        <v>#N/A</v>
      </c>
      <c r="AN7059" t="e">
        <f t="shared" si="1158"/>
        <v>#N/A</v>
      </c>
      <c r="AO7059" s="261" t="e">
        <f t="shared" si="1159"/>
        <v>#N/A</v>
      </c>
      <c r="AP7059" s="261" t="e">
        <f t="shared" si="1160"/>
        <v>#N/A</v>
      </c>
      <c r="AQ7059" s="261" t="e">
        <f t="shared" si="1161"/>
        <v>#N/A</v>
      </c>
      <c r="BB7059">
        <f t="shared" si="1164"/>
        <v>0</v>
      </c>
      <c r="BC7059">
        <f t="shared" si="1162"/>
        <v>0</v>
      </c>
      <c r="BD7059" s="28">
        <f t="shared" si="1163"/>
        <v>0</v>
      </c>
    </row>
    <row r="7060" spans="37:56" x14ac:dyDescent="0.25">
      <c r="AK7060">
        <v>0</v>
      </c>
      <c r="AL7060" t="e">
        <f t="shared" si="1156"/>
        <v>#N/A</v>
      </c>
      <c r="AM7060" t="e">
        <f t="shared" si="1157"/>
        <v>#N/A</v>
      </c>
      <c r="AN7060" t="e">
        <f t="shared" si="1158"/>
        <v>#N/A</v>
      </c>
      <c r="AO7060" s="261" t="e">
        <f t="shared" si="1159"/>
        <v>#N/A</v>
      </c>
      <c r="AP7060" s="261" t="e">
        <f t="shared" si="1160"/>
        <v>#N/A</v>
      </c>
      <c r="AQ7060" s="261" t="e">
        <f t="shared" si="1161"/>
        <v>#N/A</v>
      </c>
      <c r="BB7060">
        <f t="shared" si="1164"/>
        <v>0</v>
      </c>
      <c r="BC7060">
        <f t="shared" si="1162"/>
        <v>0</v>
      </c>
      <c r="BD7060" s="28">
        <f t="shared" si="1163"/>
        <v>0</v>
      </c>
    </row>
    <row r="7061" spans="37:56" x14ac:dyDescent="0.25">
      <c r="AK7061">
        <v>0</v>
      </c>
      <c r="AL7061" t="e">
        <f t="shared" si="1156"/>
        <v>#N/A</v>
      </c>
      <c r="AM7061" t="e">
        <f t="shared" si="1157"/>
        <v>#N/A</v>
      </c>
      <c r="AN7061" t="e">
        <f t="shared" si="1158"/>
        <v>#N/A</v>
      </c>
      <c r="AO7061" s="261" t="e">
        <f t="shared" si="1159"/>
        <v>#N/A</v>
      </c>
      <c r="AP7061" s="261" t="e">
        <f t="shared" si="1160"/>
        <v>#N/A</v>
      </c>
      <c r="AQ7061" s="261" t="e">
        <f t="shared" si="1161"/>
        <v>#N/A</v>
      </c>
      <c r="BB7061">
        <f t="shared" si="1164"/>
        <v>0</v>
      </c>
      <c r="BC7061">
        <f t="shared" si="1162"/>
        <v>0</v>
      </c>
      <c r="BD7061" s="28">
        <f t="shared" si="1163"/>
        <v>0</v>
      </c>
    </row>
    <row r="7062" spans="37:56" x14ac:dyDescent="0.25">
      <c r="AK7062">
        <v>0</v>
      </c>
      <c r="AL7062" t="e">
        <f t="shared" si="1156"/>
        <v>#N/A</v>
      </c>
      <c r="AM7062" t="e">
        <f t="shared" si="1157"/>
        <v>#N/A</v>
      </c>
      <c r="AN7062" t="e">
        <f t="shared" si="1158"/>
        <v>#N/A</v>
      </c>
      <c r="AO7062" s="261" t="e">
        <f t="shared" si="1159"/>
        <v>#N/A</v>
      </c>
      <c r="AP7062" s="261" t="e">
        <f t="shared" si="1160"/>
        <v>#N/A</v>
      </c>
      <c r="AQ7062" s="261" t="e">
        <f t="shared" si="1161"/>
        <v>#N/A</v>
      </c>
      <c r="BB7062">
        <f t="shared" si="1164"/>
        <v>0</v>
      </c>
      <c r="BC7062">
        <f t="shared" si="1162"/>
        <v>0</v>
      </c>
      <c r="BD7062" s="28">
        <f t="shared" si="1163"/>
        <v>0</v>
      </c>
    </row>
    <row r="7063" spans="37:56" x14ac:dyDescent="0.25">
      <c r="AK7063">
        <v>0</v>
      </c>
      <c r="AL7063" t="e">
        <f t="shared" si="1156"/>
        <v>#N/A</v>
      </c>
      <c r="AM7063" t="e">
        <f t="shared" si="1157"/>
        <v>#N/A</v>
      </c>
      <c r="AN7063" t="e">
        <f t="shared" si="1158"/>
        <v>#N/A</v>
      </c>
      <c r="AO7063" s="261" t="e">
        <f t="shared" si="1159"/>
        <v>#N/A</v>
      </c>
      <c r="AP7063" s="261" t="e">
        <f t="shared" si="1160"/>
        <v>#N/A</v>
      </c>
      <c r="AQ7063" s="261" t="e">
        <f t="shared" si="1161"/>
        <v>#N/A</v>
      </c>
      <c r="BB7063">
        <f t="shared" si="1164"/>
        <v>0</v>
      </c>
      <c r="BC7063">
        <f t="shared" si="1162"/>
        <v>0</v>
      </c>
      <c r="BD7063" s="28">
        <f t="shared" si="1163"/>
        <v>0</v>
      </c>
    </row>
    <row r="7064" spans="37:56" x14ac:dyDescent="0.25">
      <c r="AK7064">
        <v>0</v>
      </c>
      <c r="AL7064" t="e">
        <f t="shared" si="1156"/>
        <v>#N/A</v>
      </c>
      <c r="AM7064" t="e">
        <f t="shared" si="1157"/>
        <v>#N/A</v>
      </c>
      <c r="AN7064" t="e">
        <f t="shared" si="1158"/>
        <v>#N/A</v>
      </c>
      <c r="AO7064" s="261" t="e">
        <f t="shared" si="1159"/>
        <v>#N/A</v>
      </c>
      <c r="AP7064" s="261" t="e">
        <f t="shared" si="1160"/>
        <v>#N/A</v>
      </c>
      <c r="AQ7064" s="261" t="e">
        <f t="shared" si="1161"/>
        <v>#N/A</v>
      </c>
      <c r="BB7064">
        <f t="shared" si="1164"/>
        <v>0</v>
      </c>
      <c r="BC7064">
        <f t="shared" si="1162"/>
        <v>0</v>
      </c>
      <c r="BD7064" s="28">
        <f t="shared" si="1163"/>
        <v>0</v>
      </c>
    </row>
    <row r="7065" spans="37:56" x14ac:dyDescent="0.25">
      <c r="AK7065">
        <v>0</v>
      </c>
      <c r="AL7065" t="e">
        <f t="shared" si="1156"/>
        <v>#N/A</v>
      </c>
      <c r="AM7065" t="e">
        <f t="shared" si="1157"/>
        <v>#N/A</v>
      </c>
      <c r="AN7065" t="e">
        <f t="shared" si="1158"/>
        <v>#N/A</v>
      </c>
      <c r="AO7065" s="261" t="e">
        <f t="shared" si="1159"/>
        <v>#N/A</v>
      </c>
      <c r="AP7065" s="261" t="e">
        <f t="shared" si="1160"/>
        <v>#N/A</v>
      </c>
      <c r="AQ7065" s="261" t="e">
        <f t="shared" si="1161"/>
        <v>#N/A</v>
      </c>
      <c r="BB7065">
        <f t="shared" si="1164"/>
        <v>0</v>
      </c>
      <c r="BC7065">
        <f t="shared" si="1162"/>
        <v>0</v>
      </c>
      <c r="BD7065" s="28">
        <f t="shared" si="1163"/>
        <v>0</v>
      </c>
    </row>
    <row r="7066" spans="37:56" x14ac:dyDescent="0.25">
      <c r="AK7066">
        <v>0</v>
      </c>
      <c r="AL7066" t="e">
        <f t="shared" si="1156"/>
        <v>#N/A</v>
      </c>
      <c r="AM7066" t="e">
        <f t="shared" si="1157"/>
        <v>#N/A</v>
      </c>
      <c r="AN7066" t="e">
        <f t="shared" si="1158"/>
        <v>#N/A</v>
      </c>
      <c r="AO7066" s="261" t="e">
        <f t="shared" si="1159"/>
        <v>#N/A</v>
      </c>
      <c r="AP7066" s="261" t="e">
        <f t="shared" si="1160"/>
        <v>#N/A</v>
      </c>
      <c r="AQ7066" s="261" t="e">
        <f t="shared" si="1161"/>
        <v>#N/A</v>
      </c>
      <c r="BB7066">
        <f t="shared" si="1164"/>
        <v>0</v>
      </c>
      <c r="BC7066">
        <f t="shared" si="1162"/>
        <v>0</v>
      </c>
      <c r="BD7066" s="28">
        <f t="shared" si="1163"/>
        <v>0</v>
      </c>
    </row>
    <row r="7067" spans="37:56" x14ac:dyDescent="0.25">
      <c r="AK7067">
        <v>0</v>
      </c>
      <c r="AL7067" t="e">
        <f t="shared" si="1156"/>
        <v>#N/A</v>
      </c>
      <c r="AM7067" t="e">
        <f t="shared" si="1157"/>
        <v>#N/A</v>
      </c>
      <c r="AN7067" t="e">
        <f t="shared" si="1158"/>
        <v>#N/A</v>
      </c>
      <c r="AO7067" s="261" t="e">
        <f t="shared" si="1159"/>
        <v>#N/A</v>
      </c>
      <c r="AP7067" s="261" t="e">
        <f t="shared" si="1160"/>
        <v>#N/A</v>
      </c>
      <c r="AQ7067" s="261" t="e">
        <f t="shared" si="1161"/>
        <v>#N/A</v>
      </c>
      <c r="BB7067">
        <f t="shared" si="1164"/>
        <v>0</v>
      </c>
      <c r="BC7067">
        <f t="shared" si="1162"/>
        <v>0</v>
      </c>
      <c r="BD7067" s="28">
        <f t="shared" si="1163"/>
        <v>0</v>
      </c>
    </row>
    <row r="7068" spans="37:56" x14ac:dyDescent="0.25">
      <c r="AK7068">
        <v>0</v>
      </c>
      <c r="AL7068" t="e">
        <f t="shared" si="1156"/>
        <v>#N/A</v>
      </c>
      <c r="AM7068" t="e">
        <f t="shared" si="1157"/>
        <v>#N/A</v>
      </c>
      <c r="AN7068" t="e">
        <f t="shared" si="1158"/>
        <v>#N/A</v>
      </c>
      <c r="AO7068" s="261" t="e">
        <f t="shared" si="1159"/>
        <v>#N/A</v>
      </c>
      <c r="AP7068" s="261" t="e">
        <f t="shared" si="1160"/>
        <v>#N/A</v>
      </c>
      <c r="AQ7068" s="261" t="e">
        <f t="shared" si="1161"/>
        <v>#N/A</v>
      </c>
      <c r="BB7068">
        <f t="shared" si="1164"/>
        <v>0</v>
      </c>
      <c r="BC7068">
        <f t="shared" si="1162"/>
        <v>0</v>
      </c>
      <c r="BD7068" s="28">
        <f t="shared" si="1163"/>
        <v>0</v>
      </c>
    </row>
    <row r="7069" spans="37:56" x14ac:dyDescent="0.25">
      <c r="AK7069">
        <v>0</v>
      </c>
      <c r="AL7069" t="e">
        <f t="shared" si="1156"/>
        <v>#N/A</v>
      </c>
      <c r="AM7069" t="e">
        <f t="shared" si="1157"/>
        <v>#N/A</v>
      </c>
      <c r="AN7069" t="e">
        <f t="shared" si="1158"/>
        <v>#N/A</v>
      </c>
      <c r="AO7069" s="261" t="e">
        <f t="shared" si="1159"/>
        <v>#N/A</v>
      </c>
      <c r="AP7069" s="261" t="e">
        <f t="shared" si="1160"/>
        <v>#N/A</v>
      </c>
      <c r="AQ7069" s="261" t="e">
        <f t="shared" si="1161"/>
        <v>#N/A</v>
      </c>
      <c r="BB7069">
        <f t="shared" si="1164"/>
        <v>0</v>
      </c>
      <c r="BC7069">
        <f t="shared" si="1162"/>
        <v>0</v>
      </c>
      <c r="BD7069" s="28">
        <f t="shared" si="1163"/>
        <v>0</v>
      </c>
    </row>
    <row r="7070" spans="37:56" x14ac:dyDescent="0.25">
      <c r="AK7070">
        <v>0</v>
      </c>
      <c r="AL7070" t="e">
        <f t="shared" si="1156"/>
        <v>#N/A</v>
      </c>
      <c r="AM7070" t="e">
        <f t="shared" si="1157"/>
        <v>#N/A</v>
      </c>
      <c r="AN7070" t="e">
        <f t="shared" si="1158"/>
        <v>#N/A</v>
      </c>
      <c r="AO7070" s="261" t="e">
        <f t="shared" si="1159"/>
        <v>#N/A</v>
      </c>
      <c r="AP7070" s="261" t="e">
        <f t="shared" si="1160"/>
        <v>#N/A</v>
      </c>
      <c r="AQ7070" s="261" t="e">
        <f t="shared" si="1161"/>
        <v>#N/A</v>
      </c>
      <c r="BB7070">
        <f t="shared" si="1164"/>
        <v>0</v>
      </c>
      <c r="BC7070">
        <f t="shared" si="1162"/>
        <v>0</v>
      </c>
      <c r="BD7070" s="28">
        <f t="shared" si="1163"/>
        <v>0</v>
      </c>
    </row>
    <row r="7071" spans="37:56" x14ac:dyDescent="0.25">
      <c r="AK7071">
        <v>0</v>
      </c>
      <c r="AL7071" t="e">
        <f t="shared" si="1156"/>
        <v>#N/A</v>
      </c>
      <c r="AM7071" t="e">
        <f t="shared" si="1157"/>
        <v>#N/A</v>
      </c>
      <c r="AN7071" t="e">
        <f t="shared" si="1158"/>
        <v>#N/A</v>
      </c>
      <c r="AO7071" s="261" t="e">
        <f t="shared" si="1159"/>
        <v>#N/A</v>
      </c>
      <c r="AP7071" s="261" t="e">
        <f t="shared" si="1160"/>
        <v>#N/A</v>
      </c>
      <c r="AQ7071" s="261" t="e">
        <f t="shared" si="1161"/>
        <v>#N/A</v>
      </c>
      <c r="BB7071">
        <f t="shared" si="1164"/>
        <v>0</v>
      </c>
      <c r="BC7071">
        <f t="shared" si="1162"/>
        <v>0</v>
      </c>
      <c r="BD7071" s="28">
        <f t="shared" si="1163"/>
        <v>0</v>
      </c>
    </row>
    <row r="7072" spans="37:56" x14ac:dyDescent="0.25">
      <c r="AK7072">
        <v>0</v>
      </c>
      <c r="AL7072" t="e">
        <f t="shared" si="1156"/>
        <v>#N/A</v>
      </c>
      <c r="AM7072" t="e">
        <f t="shared" si="1157"/>
        <v>#N/A</v>
      </c>
      <c r="AN7072" t="e">
        <f t="shared" si="1158"/>
        <v>#N/A</v>
      </c>
      <c r="AO7072" s="261" t="e">
        <f t="shared" si="1159"/>
        <v>#N/A</v>
      </c>
      <c r="AP7072" s="261" t="e">
        <f t="shared" si="1160"/>
        <v>#N/A</v>
      </c>
      <c r="AQ7072" s="261" t="e">
        <f t="shared" si="1161"/>
        <v>#N/A</v>
      </c>
      <c r="BB7072">
        <f t="shared" si="1164"/>
        <v>0</v>
      </c>
      <c r="BC7072">
        <f t="shared" si="1162"/>
        <v>0</v>
      </c>
      <c r="BD7072" s="28">
        <f t="shared" si="1163"/>
        <v>0</v>
      </c>
    </row>
    <row r="7073" spans="37:56" x14ac:dyDescent="0.25">
      <c r="AK7073">
        <v>0</v>
      </c>
      <c r="AL7073" t="e">
        <f t="shared" si="1156"/>
        <v>#N/A</v>
      </c>
      <c r="AM7073" t="e">
        <f t="shared" si="1157"/>
        <v>#N/A</v>
      </c>
      <c r="AN7073" t="e">
        <f t="shared" si="1158"/>
        <v>#N/A</v>
      </c>
      <c r="AO7073" s="261" t="e">
        <f t="shared" si="1159"/>
        <v>#N/A</v>
      </c>
      <c r="AP7073" s="261" t="e">
        <f t="shared" si="1160"/>
        <v>#N/A</v>
      </c>
      <c r="AQ7073" s="261" t="e">
        <f t="shared" si="1161"/>
        <v>#N/A</v>
      </c>
      <c r="BB7073">
        <f t="shared" si="1164"/>
        <v>0</v>
      </c>
      <c r="BC7073">
        <f t="shared" si="1162"/>
        <v>0</v>
      </c>
      <c r="BD7073" s="28">
        <f t="shared" si="1163"/>
        <v>0</v>
      </c>
    </row>
    <row r="7074" spans="37:56" x14ac:dyDescent="0.25">
      <c r="AK7074">
        <v>0</v>
      </c>
      <c r="AL7074" t="e">
        <f t="shared" si="1156"/>
        <v>#N/A</v>
      </c>
      <c r="AM7074" t="e">
        <f t="shared" si="1157"/>
        <v>#N/A</v>
      </c>
      <c r="AN7074" t="e">
        <f t="shared" si="1158"/>
        <v>#N/A</v>
      </c>
      <c r="AO7074" s="261" t="e">
        <f t="shared" si="1159"/>
        <v>#N/A</v>
      </c>
      <c r="AP7074" s="261" t="e">
        <f t="shared" si="1160"/>
        <v>#N/A</v>
      </c>
      <c r="AQ7074" s="261" t="e">
        <f t="shared" si="1161"/>
        <v>#N/A</v>
      </c>
      <c r="BB7074">
        <f t="shared" si="1164"/>
        <v>0</v>
      </c>
      <c r="BC7074">
        <f t="shared" si="1162"/>
        <v>0</v>
      </c>
      <c r="BD7074" s="28">
        <f t="shared" si="1163"/>
        <v>0</v>
      </c>
    </row>
    <row r="7075" spans="37:56" x14ac:dyDescent="0.25">
      <c r="AK7075">
        <v>0</v>
      </c>
      <c r="AL7075" t="e">
        <f t="shared" si="1156"/>
        <v>#N/A</v>
      </c>
      <c r="AM7075" t="e">
        <f t="shared" si="1157"/>
        <v>#N/A</v>
      </c>
      <c r="AN7075" t="e">
        <f t="shared" si="1158"/>
        <v>#N/A</v>
      </c>
      <c r="AO7075" s="261" t="e">
        <f t="shared" si="1159"/>
        <v>#N/A</v>
      </c>
      <c r="AP7075" s="261" t="e">
        <f t="shared" si="1160"/>
        <v>#N/A</v>
      </c>
      <c r="AQ7075" s="261" t="e">
        <f t="shared" si="1161"/>
        <v>#N/A</v>
      </c>
      <c r="BB7075">
        <f t="shared" si="1164"/>
        <v>0</v>
      </c>
      <c r="BC7075">
        <f t="shared" si="1162"/>
        <v>0</v>
      </c>
      <c r="BD7075" s="28">
        <f t="shared" si="1163"/>
        <v>0</v>
      </c>
    </row>
    <row r="7076" spans="37:56" x14ac:dyDescent="0.25">
      <c r="AK7076">
        <v>0</v>
      </c>
      <c r="AL7076" t="e">
        <f t="shared" si="1156"/>
        <v>#N/A</v>
      </c>
      <c r="AM7076" t="e">
        <f t="shared" si="1157"/>
        <v>#N/A</v>
      </c>
      <c r="AN7076" t="e">
        <f t="shared" si="1158"/>
        <v>#N/A</v>
      </c>
      <c r="AO7076" s="261" t="e">
        <f t="shared" si="1159"/>
        <v>#N/A</v>
      </c>
      <c r="AP7076" s="261" t="e">
        <f t="shared" si="1160"/>
        <v>#N/A</v>
      </c>
      <c r="AQ7076" s="261" t="e">
        <f t="shared" si="1161"/>
        <v>#N/A</v>
      </c>
      <c r="BB7076">
        <f t="shared" si="1164"/>
        <v>0</v>
      </c>
      <c r="BC7076">
        <f t="shared" si="1162"/>
        <v>0</v>
      </c>
      <c r="BD7076" s="28">
        <f t="shared" si="1163"/>
        <v>0</v>
      </c>
    </row>
    <row r="7077" spans="37:56" x14ac:dyDescent="0.25">
      <c r="AK7077">
        <v>0</v>
      </c>
      <c r="AL7077" t="e">
        <f t="shared" si="1156"/>
        <v>#N/A</v>
      </c>
      <c r="AM7077" t="e">
        <f t="shared" si="1157"/>
        <v>#N/A</v>
      </c>
      <c r="AN7077" t="e">
        <f t="shared" si="1158"/>
        <v>#N/A</v>
      </c>
      <c r="AO7077" s="261" t="e">
        <f t="shared" si="1159"/>
        <v>#N/A</v>
      </c>
      <c r="AP7077" s="261" t="e">
        <f t="shared" si="1160"/>
        <v>#N/A</v>
      </c>
      <c r="AQ7077" s="261" t="e">
        <f t="shared" si="1161"/>
        <v>#N/A</v>
      </c>
      <c r="BB7077">
        <f t="shared" si="1164"/>
        <v>0</v>
      </c>
      <c r="BC7077">
        <f t="shared" si="1162"/>
        <v>0</v>
      </c>
      <c r="BD7077" s="28">
        <f t="shared" si="1163"/>
        <v>0</v>
      </c>
    </row>
    <row r="7078" spans="37:56" x14ac:dyDescent="0.25">
      <c r="AK7078">
        <v>0</v>
      </c>
      <c r="AL7078" t="e">
        <f t="shared" si="1156"/>
        <v>#N/A</v>
      </c>
      <c r="AM7078" t="e">
        <f t="shared" si="1157"/>
        <v>#N/A</v>
      </c>
      <c r="AN7078" t="e">
        <f t="shared" si="1158"/>
        <v>#N/A</v>
      </c>
      <c r="AO7078" s="261" t="e">
        <f t="shared" si="1159"/>
        <v>#N/A</v>
      </c>
      <c r="AP7078" s="261" t="e">
        <f t="shared" si="1160"/>
        <v>#N/A</v>
      </c>
      <c r="AQ7078" s="261" t="e">
        <f t="shared" si="1161"/>
        <v>#N/A</v>
      </c>
      <c r="BB7078">
        <f t="shared" si="1164"/>
        <v>0</v>
      </c>
      <c r="BC7078">
        <f t="shared" si="1162"/>
        <v>0</v>
      </c>
      <c r="BD7078" s="28">
        <f t="shared" si="1163"/>
        <v>0</v>
      </c>
    </row>
    <row r="7079" spans="37:56" x14ac:dyDescent="0.25">
      <c r="AK7079">
        <v>0</v>
      </c>
      <c r="AL7079" t="e">
        <f t="shared" si="1156"/>
        <v>#N/A</v>
      </c>
      <c r="AM7079" t="e">
        <f t="shared" si="1157"/>
        <v>#N/A</v>
      </c>
      <c r="AN7079" t="e">
        <f t="shared" si="1158"/>
        <v>#N/A</v>
      </c>
      <c r="AO7079" s="261" t="e">
        <f t="shared" si="1159"/>
        <v>#N/A</v>
      </c>
      <c r="AP7079" s="261" t="e">
        <f t="shared" si="1160"/>
        <v>#N/A</v>
      </c>
      <c r="AQ7079" s="261" t="e">
        <f t="shared" si="1161"/>
        <v>#N/A</v>
      </c>
      <c r="BB7079">
        <f t="shared" si="1164"/>
        <v>0</v>
      </c>
      <c r="BC7079">
        <f t="shared" si="1162"/>
        <v>0</v>
      </c>
      <c r="BD7079" s="28">
        <f t="shared" si="1163"/>
        <v>0</v>
      </c>
    </row>
    <row r="7080" spans="37:56" x14ac:dyDescent="0.25">
      <c r="AK7080">
        <v>0</v>
      </c>
      <c r="AL7080" t="e">
        <f t="shared" si="1156"/>
        <v>#N/A</v>
      </c>
      <c r="AM7080" t="e">
        <f t="shared" si="1157"/>
        <v>#N/A</v>
      </c>
      <c r="AN7080" t="e">
        <f t="shared" si="1158"/>
        <v>#N/A</v>
      </c>
      <c r="AO7080" s="261" t="e">
        <f t="shared" si="1159"/>
        <v>#N/A</v>
      </c>
      <c r="AP7080" s="261" t="e">
        <f t="shared" si="1160"/>
        <v>#N/A</v>
      </c>
      <c r="AQ7080" s="261" t="e">
        <f t="shared" si="1161"/>
        <v>#N/A</v>
      </c>
      <c r="BB7080">
        <f t="shared" si="1164"/>
        <v>0</v>
      </c>
      <c r="BC7080">
        <f t="shared" si="1162"/>
        <v>0</v>
      </c>
      <c r="BD7080" s="28">
        <f t="shared" si="1163"/>
        <v>0</v>
      </c>
    </row>
    <row r="7081" spans="37:56" x14ac:dyDescent="0.25">
      <c r="AK7081">
        <v>0</v>
      </c>
      <c r="AL7081" t="e">
        <f t="shared" si="1156"/>
        <v>#N/A</v>
      </c>
      <c r="AM7081" t="e">
        <f t="shared" si="1157"/>
        <v>#N/A</v>
      </c>
      <c r="AN7081" t="e">
        <f t="shared" si="1158"/>
        <v>#N/A</v>
      </c>
      <c r="AO7081" s="261" t="e">
        <f t="shared" si="1159"/>
        <v>#N/A</v>
      </c>
      <c r="AP7081" s="261" t="e">
        <f t="shared" si="1160"/>
        <v>#N/A</v>
      </c>
      <c r="AQ7081" s="261" t="e">
        <f t="shared" si="1161"/>
        <v>#N/A</v>
      </c>
      <c r="BB7081">
        <f t="shared" si="1164"/>
        <v>0</v>
      </c>
      <c r="BC7081">
        <f t="shared" si="1162"/>
        <v>0</v>
      </c>
      <c r="BD7081" s="28">
        <f t="shared" si="1163"/>
        <v>0</v>
      </c>
    </row>
    <row r="7082" spans="37:56" x14ac:dyDescent="0.25">
      <c r="AK7082">
        <v>0</v>
      </c>
      <c r="AL7082" t="e">
        <f t="shared" si="1156"/>
        <v>#N/A</v>
      </c>
      <c r="AM7082" t="e">
        <f t="shared" si="1157"/>
        <v>#N/A</v>
      </c>
      <c r="AN7082" t="e">
        <f t="shared" si="1158"/>
        <v>#N/A</v>
      </c>
      <c r="AO7082" s="261" t="e">
        <f t="shared" si="1159"/>
        <v>#N/A</v>
      </c>
      <c r="AP7082" s="261" t="e">
        <f t="shared" si="1160"/>
        <v>#N/A</v>
      </c>
      <c r="AQ7082" s="261" t="e">
        <f t="shared" si="1161"/>
        <v>#N/A</v>
      </c>
      <c r="BB7082">
        <f t="shared" si="1164"/>
        <v>0</v>
      </c>
      <c r="BC7082">
        <f t="shared" si="1162"/>
        <v>0</v>
      </c>
      <c r="BD7082" s="28">
        <f t="shared" si="1163"/>
        <v>0</v>
      </c>
    </row>
    <row r="7083" spans="37:56" x14ac:dyDescent="0.25">
      <c r="AK7083">
        <v>0</v>
      </c>
      <c r="AL7083" t="e">
        <f t="shared" si="1156"/>
        <v>#N/A</v>
      </c>
      <c r="AM7083" t="e">
        <f t="shared" si="1157"/>
        <v>#N/A</v>
      </c>
      <c r="AN7083" t="e">
        <f t="shared" si="1158"/>
        <v>#N/A</v>
      </c>
      <c r="AO7083" s="261" t="e">
        <f t="shared" si="1159"/>
        <v>#N/A</v>
      </c>
      <c r="AP7083" s="261" t="e">
        <f t="shared" si="1160"/>
        <v>#N/A</v>
      </c>
      <c r="AQ7083" s="261" t="e">
        <f t="shared" si="1161"/>
        <v>#N/A</v>
      </c>
      <c r="BB7083">
        <f t="shared" si="1164"/>
        <v>0</v>
      </c>
      <c r="BC7083">
        <f t="shared" si="1162"/>
        <v>0</v>
      </c>
      <c r="BD7083" s="28">
        <f t="shared" si="1163"/>
        <v>0</v>
      </c>
    </row>
    <row r="7084" spans="37:56" x14ac:dyDescent="0.25">
      <c r="AK7084">
        <v>0</v>
      </c>
      <c r="AL7084" t="e">
        <f t="shared" si="1156"/>
        <v>#N/A</v>
      </c>
      <c r="AM7084" t="e">
        <f t="shared" si="1157"/>
        <v>#N/A</v>
      </c>
      <c r="AN7084" t="e">
        <f t="shared" si="1158"/>
        <v>#N/A</v>
      </c>
      <c r="AO7084" s="261" t="e">
        <f t="shared" si="1159"/>
        <v>#N/A</v>
      </c>
      <c r="AP7084" s="261" t="e">
        <f t="shared" si="1160"/>
        <v>#N/A</v>
      </c>
      <c r="AQ7084" s="261" t="e">
        <f t="shared" si="1161"/>
        <v>#N/A</v>
      </c>
      <c r="BB7084">
        <f t="shared" si="1164"/>
        <v>0</v>
      </c>
      <c r="BC7084">
        <f t="shared" si="1162"/>
        <v>0</v>
      </c>
      <c r="BD7084" s="28">
        <f t="shared" si="1163"/>
        <v>0</v>
      </c>
    </row>
    <row r="7085" spans="37:56" x14ac:dyDescent="0.25">
      <c r="AK7085">
        <v>0</v>
      </c>
      <c r="AL7085" t="e">
        <f t="shared" si="1156"/>
        <v>#N/A</v>
      </c>
      <c r="AM7085" t="e">
        <f t="shared" si="1157"/>
        <v>#N/A</v>
      </c>
      <c r="AN7085" t="e">
        <f t="shared" si="1158"/>
        <v>#N/A</v>
      </c>
      <c r="AO7085" s="261" t="e">
        <f t="shared" si="1159"/>
        <v>#N/A</v>
      </c>
      <c r="AP7085" s="261" t="e">
        <f t="shared" si="1160"/>
        <v>#N/A</v>
      </c>
      <c r="AQ7085" s="261" t="e">
        <f t="shared" si="1161"/>
        <v>#N/A</v>
      </c>
      <c r="BB7085">
        <f t="shared" si="1164"/>
        <v>0</v>
      </c>
      <c r="BC7085">
        <f t="shared" si="1162"/>
        <v>0</v>
      </c>
      <c r="BD7085" s="28">
        <f t="shared" si="1163"/>
        <v>0</v>
      </c>
    </row>
    <row r="7086" spans="37:56" x14ac:dyDescent="0.25">
      <c r="AK7086">
        <v>0</v>
      </c>
      <c r="AL7086" t="e">
        <f t="shared" si="1156"/>
        <v>#N/A</v>
      </c>
      <c r="AM7086" t="e">
        <f t="shared" si="1157"/>
        <v>#N/A</v>
      </c>
      <c r="AN7086" t="e">
        <f t="shared" si="1158"/>
        <v>#N/A</v>
      </c>
      <c r="AO7086" s="261" t="e">
        <f t="shared" si="1159"/>
        <v>#N/A</v>
      </c>
      <c r="AP7086" s="261" t="e">
        <f t="shared" si="1160"/>
        <v>#N/A</v>
      </c>
      <c r="AQ7086" s="261" t="e">
        <f t="shared" si="1161"/>
        <v>#N/A</v>
      </c>
      <c r="BB7086">
        <f t="shared" si="1164"/>
        <v>0</v>
      </c>
      <c r="BC7086">
        <f t="shared" si="1162"/>
        <v>0</v>
      </c>
      <c r="BD7086" s="28">
        <f t="shared" si="1163"/>
        <v>0</v>
      </c>
    </row>
    <row r="7087" spans="37:56" x14ac:dyDescent="0.25">
      <c r="AK7087">
        <v>0</v>
      </c>
      <c r="AL7087" t="e">
        <f t="shared" si="1156"/>
        <v>#N/A</v>
      </c>
      <c r="AM7087" t="e">
        <f t="shared" si="1157"/>
        <v>#N/A</v>
      </c>
      <c r="AN7087" t="e">
        <f t="shared" si="1158"/>
        <v>#N/A</v>
      </c>
      <c r="AO7087" s="261" t="e">
        <f t="shared" si="1159"/>
        <v>#N/A</v>
      </c>
      <c r="AP7087" s="261" t="e">
        <f t="shared" si="1160"/>
        <v>#N/A</v>
      </c>
      <c r="AQ7087" s="261" t="e">
        <f t="shared" si="1161"/>
        <v>#N/A</v>
      </c>
      <c r="BB7087">
        <f t="shared" si="1164"/>
        <v>0</v>
      </c>
      <c r="BC7087">
        <f t="shared" si="1162"/>
        <v>0</v>
      </c>
      <c r="BD7087" s="28">
        <f t="shared" si="1163"/>
        <v>0</v>
      </c>
    </row>
    <row r="7088" spans="37:56" x14ac:dyDescent="0.25">
      <c r="AK7088">
        <v>0</v>
      </c>
      <c r="AL7088" t="e">
        <f t="shared" si="1156"/>
        <v>#N/A</v>
      </c>
      <c r="AM7088" t="e">
        <f t="shared" si="1157"/>
        <v>#N/A</v>
      </c>
      <c r="AN7088" t="e">
        <f t="shared" si="1158"/>
        <v>#N/A</v>
      </c>
      <c r="AO7088" s="261" t="e">
        <f t="shared" si="1159"/>
        <v>#N/A</v>
      </c>
      <c r="AP7088" s="261" t="e">
        <f t="shared" si="1160"/>
        <v>#N/A</v>
      </c>
      <c r="AQ7088" s="261" t="e">
        <f t="shared" si="1161"/>
        <v>#N/A</v>
      </c>
      <c r="BB7088">
        <f t="shared" si="1164"/>
        <v>0</v>
      </c>
      <c r="BC7088">
        <f t="shared" si="1162"/>
        <v>0</v>
      </c>
      <c r="BD7088" s="28">
        <f t="shared" si="1163"/>
        <v>0</v>
      </c>
    </row>
    <row r="7089" spans="37:56" x14ac:dyDescent="0.25">
      <c r="AK7089">
        <v>0</v>
      </c>
      <c r="AL7089" t="e">
        <f t="shared" si="1156"/>
        <v>#N/A</v>
      </c>
      <c r="AM7089" t="e">
        <f t="shared" si="1157"/>
        <v>#N/A</v>
      </c>
      <c r="AN7089" t="e">
        <f t="shared" si="1158"/>
        <v>#N/A</v>
      </c>
      <c r="AO7089" s="261" t="e">
        <f t="shared" si="1159"/>
        <v>#N/A</v>
      </c>
      <c r="AP7089" s="261" t="e">
        <f t="shared" si="1160"/>
        <v>#N/A</v>
      </c>
      <c r="AQ7089" s="261" t="e">
        <f t="shared" si="1161"/>
        <v>#N/A</v>
      </c>
      <c r="BB7089">
        <f t="shared" si="1164"/>
        <v>0</v>
      </c>
      <c r="BC7089">
        <f t="shared" si="1162"/>
        <v>0</v>
      </c>
      <c r="BD7089" s="28">
        <f t="shared" si="1163"/>
        <v>0</v>
      </c>
    </row>
    <row r="7090" spans="37:56" x14ac:dyDescent="0.25">
      <c r="AK7090">
        <v>0</v>
      </c>
      <c r="AL7090" t="e">
        <f t="shared" si="1156"/>
        <v>#N/A</v>
      </c>
      <c r="AM7090" t="e">
        <f t="shared" si="1157"/>
        <v>#N/A</v>
      </c>
      <c r="AN7090" t="e">
        <f t="shared" si="1158"/>
        <v>#N/A</v>
      </c>
      <c r="AO7090" s="261" t="e">
        <f t="shared" si="1159"/>
        <v>#N/A</v>
      </c>
      <c r="AP7090" s="261" t="e">
        <f t="shared" si="1160"/>
        <v>#N/A</v>
      </c>
      <c r="AQ7090" s="261" t="e">
        <f t="shared" si="1161"/>
        <v>#N/A</v>
      </c>
      <c r="BB7090">
        <f t="shared" si="1164"/>
        <v>0</v>
      </c>
      <c r="BC7090">
        <f t="shared" si="1162"/>
        <v>0</v>
      </c>
      <c r="BD7090" s="28">
        <f t="shared" si="1163"/>
        <v>0</v>
      </c>
    </row>
    <row r="7091" spans="37:56" x14ac:dyDescent="0.25">
      <c r="AK7091">
        <v>0</v>
      </c>
      <c r="AL7091" t="e">
        <f t="shared" si="1156"/>
        <v>#N/A</v>
      </c>
      <c r="AM7091" t="e">
        <f t="shared" si="1157"/>
        <v>#N/A</v>
      </c>
      <c r="AN7091" t="e">
        <f t="shared" si="1158"/>
        <v>#N/A</v>
      </c>
      <c r="AO7091" s="261" t="e">
        <f t="shared" si="1159"/>
        <v>#N/A</v>
      </c>
      <c r="AP7091" s="261" t="e">
        <f t="shared" si="1160"/>
        <v>#N/A</v>
      </c>
      <c r="AQ7091" s="261" t="e">
        <f t="shared" si="1161"/>
        <v>#N/A</v>
      </c>
      <c r="BB7091">
        <f t="shared" si="1164"/>
        <v>0</v>
      </c>
      <c r="BC7091">
        <f t="shared" si="1162"/>
        <v>0</v>
      </c>
      <c r="BD7091" s="28">
        <f t="shared" si="1163"/>
        <v>0</v>
      </c>
    </row>
    <row r="7092" spans="37:56" x14ac:dyDescent="0.25">
      <c r="AK7092">
        <v>0</v>
      </c>
      <c r="AL7092" t="e">
        <f t="shared" si="1156"/>
        <v>#N/A</v>
      </c>
      <c r="AM7092" t="e">
        <f t="shared" si="1157"/>
        <v>#N/A</v>
      </c>
      <c r="AN7092" t="e">
        <f t="shared" si="1158"/>
        <v>#N/A</v>
      </c>
      <c r="AO7092" s="261" t="e">
        <f t="shared" si="1159"/>
        <v>#N/A</v>
      </c>
      <c r="AP7092" s="261" t="e">
        <f t="shared" si="1160"/>
        <v>#N/A</v>
      </c>
      <c r="AQ7092" s="261" t="e">
        <f t="shared" si="1161"/>
        <v>#N/A</v>
      </c>
      <c r="BB7092">
        <f t="shared" si="1164"/>
        <v>0</v>
      </c>
      <c r="BC7092">
        <f t="shared" si="1162"/>
        <v>0</v>
      </c>
      <c r="BD7092" s="28">
        <f t="shared" si="1163"/>
        <v>0</v>
      </c>
    </row>
    <row r="7093" spans="37:56" x14ac:dyDescent="0.25">
      <c r="AK7093">
        <v>0</v>
      </c>
      <c r="AL7093" t="e">
        <f t="shared" si="1156"/>
        <v>#N/A</v>
      </c>
      <c r="AM7093" t="e">
        <f t="shared" si="1157"/>
        <v>#N/A</v>
      </c>
      <c r="AN7093" t="e">
        <f t="shared" si="1158"/>
        <v>#N/A</v>
      </c>
      <c r="AO7093" s="261" t="e">
        <f t="shared" si="1159"/>
        <v>#N/A</v>
      </c>
      <c r="AP7093" s="261" t="e">
        <f t="shared" si="1160"/>
        <v>#N/A</v>
      </c>
      <c r="AQ7093" s="261" t="e">
        <f t="shared" si="1161"/>
        <v>#N/A</v>
      </c>
      <c r="BB7093">
        <f t="shared" si="1164"/>
        <v>0</v>
      </c>
      <c r="BC7093">
        <f t="shared" si="1162"/>
        <v>0</v>
      </c>
      <c r="BD7093" s="28">
        <f t="shared" si="1163"/>
        <v>0</v>
      </c>
    </row>
    <row r="7094" spans="37:56" x14ac:dyDescent="0.25">
      <c r="AK7094">
        <v>0</v>
      </c>
      <c r="AL7094" t="e">
        <f t="shared" si="1156"/>
        <v>#N/A</v>
      </c>
      <c r="AM7094" t="e">
        <f t="shared" si="1157"/>
        <v>#N/A</v>
      </c>
      <c r="AN7094" t="e">
        <f t="shared" si="1158"/>
        <v>#N/A</v>
      </c>
      <c r="AO7094" s="261" t="e">
        <f t="shared" si="1159"/>
        <v>#N/A</v>
      </c>
      <c r="AP7094" s="261" t="e">
        <f t="shared" si="1160"/>
        <v>#N/A</v>
      </c>
      <c r="AQ7094" s="261" t="e">
        <f t="shared" si="1161"/>
        <v>#N/A</v>
      </c>
      <c r="BB7094">
        <f t="shared" si="1164"/>
        <v>0</v>
      </c>
      <c r="BC7094">
        <f t="shared" si="1162"/>
        <v>0</v>
      </c>
      <c r="BD7094" s="28">
        <f t="shared" si="1163"/>
        <v>0</v>
      </c>
    </row>
    <row r="7095" spans="37:56" x14ac:dyDescent="0.25">
      <c r="AK7095">
        <v>0</v>
      </c>
      <c r="AL7095" t="e">
        <f t="shared" si="1156"/>
        <v>#N/A</v>
      </c>
      <c r="AM7095" t="e">
        <f t="shared" si="1157"/>
        <v>#N/A</v>
      </c>
      <c r="AN7095" t="e">
        <f t="shared" si="1158"/>
        <v>#N/A</v>
      </c>
      <c r="AO7095" s="261" t="e">
        <f t="shared" si="1159"/>
        <v>#N/A</v>
      </c>
      <c r="AP7095" s="261" t="e">
        <f t="shared" si="1160"/>
        <v>#N/A</v>
      </c>
      <c r="AQ7095" s="261" t="e">
        <f t="shared" si="1161"/>
        <v>#N/A</v>
      </c>
      <c r="BB7095">
        <f t="shared" si="1164"/>
        <v>0</v>
      </c>
      <c r="BC7095">
        <f t="shared" si="1162"/>
        <v>0</v>
      </c>
      <c r="BD7095" s="28">
        <f t="shared" si="1163"/>
        <v>0</v>
      </c>
    </row>
    <row r="7096" spans="37:56" x14ac:dyDescent="0.25">
      <c r="AK7096">
        <v>0</v>
      </c>
      <c r="AL7096" t="e">
        <f t="shared" si="1156"/>
        <v>#N/A</v>
      </c>
      <c r="AM7096" t="e">
        <f t="shared" si="1157"/>
        <v>#N/A</v>
      </c>
      <c r="AN7096" t="e">
        <f t="shared" si="1158"/>
        <v>#N/A</v>
      </c>
      <c r="AO7096" s="261" t="e">
        <f t="shared" si="1159"/>
        <v>#N/A</v>
      </c>
      <c r="AP7096" s="261" t="e">
        <f t="shared" si="1160"/>
        <v>#N/A</v>
      </c>
      <c r="AQ7096" s="261" t="e">
        <f t="shared" si="1161"/>
        <v>#N/A</v>
      </c>
      <c r="BB7096">
        <f t="shared" si="1164"/>
        <v>0</v>
      </c>
      <c r="BC7096">
        <f t="shared" si="1162"/>
        <v>0</v>
      </c>
      <c r="BD7096" s="28">
        <f t="shared" si="1163"/>
        <v>0</v>
      </c>
    </row>
    <row r="7097" spans="37:56" x14ac:dyDescent="0.25">
      <c r="AK7097">
        <v>0</v>
      </c>
      <c r="AL7097" t="e">
        <f t="shared" si="1156"/>
        <v>#N/A</v>
      </c>
      <c r="AM7097" t="e">
        <f t="shared" si="1157"/>
        <v>#N/A</v>
      </c>
      <c r="AN7097" t="e">
        <f t="shared" si="1158"/>
        <v>#N/A</v>
      </c>
      <c r="AO7097" s="261" t="e">
        <f t="shared" si="1159"/>
        <v>#N/A</v>
      </c>
      <c r="AP7097" s="261" t="e">
        <f t="shared" si="1160"/>
        <v>#N/A</v>
      </c>
      <c r="AQ7097" s="261" t="e">
        <f t="shared" si="1161"/>
        <v>#N/A</v>
      </c>
      <c r="BB7097">
        <f t="shared" si="1164"/>
        <v>0</v>
      </c>
      <c r="BC7097">
        <f t="shared" si="1162"/>
        <v>0</v>
      </c>
      <c r="BD7097" s="28">
        <f t="shared" si="1163"/>
        <v>0</v>
      </c>
    </row>
    <row r="7098" spans="37:56" x14ac:dyDescent="0.25">
      <c r="AK7098">
        <v>0</v>
      </c>
      <c r="AL7098" t="e">
        <f t="shared" si="1156"/>
        <v>#N/A</v>
      </c>
      <c r="AM7098" t="e">
        <f t="shared" si="1157"/>
        <v>#N/A</v>
      </c>
      <c r="AN7098" t="e">
        <f t="shared" si="1158"/>
        <v>#N/A</v>
      </c>
      <c r="AO7098" s="261" t="e">
        <f t="shared" si="1159"/>
        <v>#N/A</v>
      </c>
      <c r="AP7098" s="261" t="e">
        <f t="shared" si="1160"/>
        <v>#N/A</v>
      </c>
      <c r="AQ7098" s="261" t="e">
        <f t="shared" si="1161"/>
        <v>#N/A</v>
      </c>
      <c r="BB7098">
        <f t="shared" si="1164"/>
        <v>0</v>
      </c>
      <c r="BC7098">
        <f t="shared" si="1162"/>
        <v>0</v>
      </c>
      <c r="BD7098" s="28">
        <f t="shared" si="1163"/>
        <v>0</v>
      </c>
    </row>
    <row r="7099" spans="37:56" x14ac:dyDescent="0.25">
      <c r="AK7099">
        <v>0</v>
      </c>
      <c r="AL7099" t="e">
        <f t="shared" si="1156"/>
        <v>#N/A</v>
      </c>
      <c r="AM7099" t="e">
        <f t="shared" si="1157"/>
        <v>#N/A</v>
      </c>
      <c r="AN7099" t="e">
        <f t="shared" si="1158"/>
        <v>#N/A</v>
      </c>
      <c r="AO7099" s="261" t="e">
        <f t="shared" si="1159"/>
        <v>#N/A</v>
      </c>
      <c r="AP7099" s="261" t="e">
        <f t="shared" si="1160"/>
        <v>#N/A</v>
      </c>
      <c r="AQ7099" s="261" t="e">
        <f t="shared" si="1161"/>
        <v>#N/A</v>
      </c>
      <c r="BB7099">
        <f t="shared" si="1164"/>
        <v>0</v>
      </c>
      <c r="BC7099">
        <f t="shared" si="1162"/>
        <v>0</v>
      </c>
      <c r="BD7099" s="28">
        <f t="shared" si="1163"/>
        <v>0</v>
      </c>
    </row>
    <row r="7100" spans="37:56" x14ac:dyDescent="0.25">
      <c r="AK7100">
        <v>0</v>
      </c>
      <c r="AL7100" t="e">
        <f t="shared" si="1156"/>
        <v>#N/A</v>
      </c>
      <c r="AM7100" t="e">
        <f t="shared" si="1157"/>
        <v>#N/A</v>
      </c>
      <c r="AN7100" t="e">
        <f t="shared" si="1158"/>
        <v>#N/A</v>
      </c>
      <c r="AO7100" s="261" t="e">
        <f t="shared" si="1159"/>
        <v>#N/A</v>
      </c>
      <c r="AP7100" s="261" t="e">
        <f t="shared" si="1160"/>
        <v>#N/A</v>
      </c>
      <c r="AQ7100" s="261" t="e">
        <f t="shared" si="1161"/>
        <v>#N/A</v>
      </c>
      <c r="BB7100">
        <f t="shared" si="1164"/>
        <v>0</v>
      </c>
      <c r="BC7100">
        <f t="shared" si="1162"/>
        <v>0</v>
      </c>
      <c r="BD7100" s="28">
        <f t="shared" si="1163"/>
        <v>0</v>
      </c>
    </row>
    <row r="7101" spans="37:56" x14ac:dyDescent="0.25">
      <c r="AK7101">
        <v>0</v>
      </c>
      <c r="AL7101" t="e">
        <f t="shared" si="1156"/>
        <v>#N/A</v>
      </c>
      <c r="AM7101" t="e">
        <f t="shared" si="1157"/>
        <v>#N/A</v>
      </c>
      <c r="AN7101" t="e">
        <f t="shared" si="1158"/>
        <v>#N/A</v>
      </c>
      <c r="AO7101" s="261" t="e">
        <f t="shared" si="1159"/>
        <v>#N/A</v>
      </c>
      <c r="AP7101" s="261" t="e">
        <f t="shared" si="1160"/>
        <v>#N/A</v>
      </c>
      <c r="AQ7101" s="261" t="e">
        <f t="shared" si="1161"/>
        <v>#N/A</v>
      </c>
      <c r="BB7101">
        <f t="shared" si="1164"/>
        <v>0</v>
      </c>
      <c r="BC7101">
        <f t="shared" si="1162"/>
        <v>0</v>
      </c>
      <c r="BD7101" s="28">
        <f t="shared" si="1163"/>
        <v>0</v>
      </c>
    </row>
    <row r="7102" spans="37:56" x14ac:dyDescent="0.25">
      <c r="AK7102">
        <v>0</v>
      </c>
      <c r="AL7102" t="e">
        <f t="shared" si="1156"/>
        <v>#N/A</v>
      </c>
      <c r="AM7102" t="e">
        <f t="shared" si="1157"/>
        <v>#N/A</v>
      </c>
      <c r="AN7102" t="e">
        <f t="shared" si="1158"/>
        <v>#N/A</v>
      </c>
      <c r="AO7102" s="261" t="e">
        <f t="shared" si="1159"/>
        <v>#N/A</v>
      </c>
      <c r="AP7102" s="261" t="e">
        <f t="shared" si="1160"/>
        <v>#N/A</v>
      </c>
      <c r="AQ7102" s="261" t="e">
        <f t="shared" si="1161"/>
        <v>#N/A</v>
      </c>
      <c r="BB7102">
        <f t="shared" si="1164"/>
        <v>0</v>
      </c>
      <c r="BC7102">
        <f t="shared" si="1162"/>
        <v>0</v>
      </c>
      <c r="BD7102" s="28">
        <f t="shared" si="1163"/>
        <v>0</v>
      </c>
    </row>
    <row r="7103" spans="37:56" x14ac:dyDescent="0.25">
      <c r="AK7103">
        <v>0</v>
      </c>
      <c r="AL7103" t="e">
        <f t="shared" si="1156"/>
        <v>#N/A</v>
      </c>
      <c r="AM7103" t="e">
        <f t="shared" si="1157"/>
        <v>#N/A</v>
      </c>
      <c r="AN7103" t="e">
        <f t="shared" si="1158"/>
        <v>#N/A</v>
      </c>
      <c r="AO7103" s="261" t="e">
        <f t="shared" si="1159"/>
        <v>#N/A</v>
      </c>
      <c r="AP7103" s="261" t="e">
        <f t="shared" si="1160"/>
        <v>#N/A</v>
      </c>
      <c r="AQ7103" s="261" t="e">
        <f t="shared" si="1161"/>
        <v>#N/A</v>
      </c>
      <c r="BB7103">
        <f t="shared" si="1164"/>
        <v>0</v>
      </c>
      <c r="BC7103">
        <f t="shared" si="1162"/>
        <v>0</v>
      </c>
      <c r="BD7103" s="28">
        <f t="shared" si="1163"/>
        <v>0</v>
      </c>
    </row>
    <row r="7104" spans="37:56" x14ac:dyDescent="0.25">
      <c r="AK7104">
        <v>0</v>
      </c>
      <c r="AL7104" t="e">
        <f t="shared" si="1156"/>
        <v>#N/A</v>
      </c>
      <c r="AM7104" t="e">
        <f t="shared" si="1157"/>
        <v>#N/A</v>
      </c>
      <c r="AN7104" t="e">
        <f t="shared" si="1158"/>
        <v>#N/A</v>
      </c>
      <c r="AO7104" s="261" t="e">
        <f t="shared" si="1159"/>
        <v>#N/A</v>
      </c>
      <c r="AP7104" s="261" t="e">
        <f t="shared" si="1160"/>
        <v>#N/A</v>
      </c>
      <c r="AQ7104" s="261" t="e">
        <f t="shared" si="1161"/>
        <v>#N/A</v>
      </c>
      <c r="BB7104">
        <f t="shared" si="1164"/>
        <v>0</v>
      </c>
      <c r="BC7104">
        <f t="shared" si="1162"/>
        <v>0</v>
      </c>
      <c r="BD7104" s="28">
        <f t="shared" si="1163"/>
        <v>0</v>
      </c>
    </row>
    <row r="7105" spans="37:56" x14ac:dyDescent="0.25">
      <c r="AK7105">
        <v>0</v>
      </c>
      <c r="AL7105" t="e">
        <f t="shared" si="1156"/>
        <v>#N/A</v>
      </c>
      <c r="AM7105" t="e">
        <f t="shared" si="1157"/>
        <v>#N/A</v>
      </c>
      <c r="AN7105" t="e">
        <f t="shared" si="1158"/>
        <v>#N/A</v>
      </c>
      <c r="AO7105" s="261" t="e">
        <f t="shared" si="1159"/>
        <v>#N/A</v>
      </c>
      <c r="AP7105" s="261" t="e">
        <f t="shared" si="1160"/>
        <v>#N/A</v>
      </c>
      <c r="AQ7105" s="261" t="e">
        <f t="shared" si="1161"/>
        <v>#N/A</v>
      </c>
      <c r="BB7105">
        <f t="shared" si="1164"/>
        <v>0</v>
      </c>
      <c r="BC7105">
        <f t="shared" si="1162"/>
        <v>0</v>
      </c>
      <c r="BD7105" s="28">
        <f t="shared" si="1163"/>
        <v>0</v>
      </c>
    </row>
    <row r="7106" spans="37:56" x14ac:dyDescent="0.25">
      <c r="AK7106">
        <v>0</v>
      </c>
      <c r="AL7106" t="e">
        <f t="shared" si="1156"/>
        <v>#N/A</v>
      </c>
      <c r="AM7106" t="e">
        <f t="shared" si="1157"/>
        <v>#N/A</v>
      </c>
      <c r="AN7106" t="e">
        <f t="shared" si="1158"/>
        <v>#N/A</v>
      </c>
      <c r="AO7106" s="261" t="e">
        <f t="shared" si="1159"/>
        <v>#N/A</v>
      </c>
      <c r="AP7106" s="261" t="e">
        <f t="shared" si="1160"/>
        <v>#N/A</v>
      </c>
      <c r="AQ7106" s="261" t="e">
        <f t="shared" si="1161"/>
        <v>#N/A</v>
      </c>
      <c r="BB7106">
        <f t="shared" si="1164"/>
        <v>0</v>
      </c>
      <c r="BC7106">
        <f t="shared" si="1162"/>
        <v>0</v>
      </c>
      <c r="BD7106" s="28">
        <f t="shared" si="1163"/>
        <v>0</v>
      </c>
    </row>
    <row r="7107" spans="37:56" x14ac:dyDescent="0.25">
      <c r="AK7107">
        <v>0</v>
      </c>
      <c r="AL7107" t="e">
        <f t="shared" ref="AL7107:AL7170" si="1165">_xlfn.XLOOKUP(AK7107,A:A,F:F)</f>
        <v>#N/A</v>
      </c>
      <c r="AM7107" t="e">
        <f t="shared" ref="AM7107:AM7170" si="1166">_xlfn.XLOOKUP(AK7107,A:A,J:J)</f>
        <v>#N/A</v>
      </c>
      <c r="AN7107" t="e">
        <f t="shared" ref="AN7107:AN7170" si="1167">_xlfn.XLOOKUP(AK7107,A:A,M:M)+_xlfn.XLOOKUP(AK7107,A:A,N:N)</f>
        <v>#N/A</v>
      </c>
      <c r="AO7107" s="261" t="e">
        <f t="shared" ref="AO7107:AO7170" si="1168">_xlfn.XLOOKUP(AK7107,A:A,AG:AG)</f>
        <v>#N/A</v>
      </c>
      <c r="AP7107" s="261" t="e">
        <f t="shared" ref="AP7107:AP7170" si="1169">_xlfn.XLOOKUP(AK7107,A:A,AD:AD)</f>
        <v>#N/A</v>
      </c>
      <c r="AQ7107" s="261" t="e">
        <f t="shared" ref="AQ7107:AQ7170" si="1170">_xlfn.XLOOKUP(AK7107,A:A,AE:AE)</f>
        <v>#N/A</v>
      </c>
      <c r="BB7107">
        <f t="shared" si="1164"/>
        <v>0</v>
      </c>
      <c r="BC7107">
        <f t="shared" ref="BC7107:BC7170" si="1171">_xlfn.XLOOKUP(BA7107,A:A,J:J)</f>
        <v>0</v>
      </c>
      <c r="BD7107" s="28">
        <f t="shared" ref="BD7107:BD7170" si="1172">_xlfn.XLOOKUP(BA7107,A:A,M:M)+_xlfn.XLOOKUP(BA7107,A:A,N:N)</f>
        <v>0</v>
      </c>
    </row>
    <row r="7108" spans="37:56" x14ac:dyDescent="0.25">
      <c r="AK7108">
        <v>0</v>
      </c>
      <c r="AL7108" t="e">
        <f t="shared" si="1165"/>
        <v>#N/A</v>
      </c>
      <c r="AM7108" t="e">
        <f t="shared" si="1166"/>
        <v>#N/A</v>
      </c>
      <c r="AN7108" t="e">
        <f t="shared" si="1167"/>
        <v>#N/A</v>
      </c>
      <c r="AO7108" s="261" t="e">
        <f t="shared" si="1168"/>
        <v>#N/A</v>
      </c>
      <c r="AP7108" s="261" t="e">
        <f t="shared" si="1169"/>
        <v>#N/A</v>
      </c>
      <c r="AQ7108" s="261" t="e">
        <f t="shared" si="1170"/>
        <v>#N/A</v>
      </c>
      <c r="BB7108">
        <f t="shared" si="1164"/>
        <v>0</v>
      </c>
      <c r="BC7108">
        <f t="shared" si="1171"/>
        <v>0</v>
      </c>
      <c r="BD7108" s="28">
        <f t="shared" si="1172"/>
        <v>0</v>
      </c>
    </row>
    <row r="7109" spans="37:56" x14ac:dyDescent="0.25">
      <c r="AK7109">
        <v>0</v>
      </c>
      <c r="AL7109" t="e">
        <f t="shared" si="1165"/>
        <v>#N/A</v>
      </c>
      <c r="AM7109" t="e">
        <f t="shared" si="1166"/>
        <v>#N/A</v>
      </c>
      <c r="AN7109" t="e">
        <f t="shared" si="1167"/>
        <v>#N/A</v>
      </c>
      <c r="AO7109" s="261" t="e">
        <f t="shared" si="1168"/>
        <v>#N/A</v>
      </c>
      <c r="AP7109" s="261" t="e">
        <f t="shared" si="1169"/>
        <v>#N/A</v>
      </c>
      <c r="AQ7109" s="261" t="e">
        <f t="shared" si="1170"/>
        <v>#N/A</v>
      </c>
      <c r="BB7109">
        <f t="shared" si="1164"/>
        <v>0</v>
      </c>
      <c r="BC7109">
        <f t="shared" si="1171"/>
        <v>0</v>
      </c>
      <c r="BD7109" s="28">
        <f t="shared" si="1172"/>
        <v>0</v>
      </c>
    </row>
    <row r="7110" spans="37:56" x14ac:dyDescent="0.25">
      <c r="AK7110">
        <v>0</v>
      </c>
      <c r="AL7110" t="e">
        <f t="shared" si="1165"/>
        <v>#N/A</v>
      </c>
      <c r="AM7110" t="e">
        <f t="shared" si="1166"/>
        <v>#N/A</v>
      </c>
      <c r="AN7110" t="e">
        <f t="shared" si="1167"/>
        <v>#N/A</v>
      </c>
      <c r="AO7110" s="261" t="e">
        <f t="shared" si="1168"/>
        <v>#N/A</v>
      </c>
      <c r="AP7110" s="261" t="e">
        <f t="shared" si="1169"/>
        <v>#N/A</v>
      </c>
      <c r="AQ7110" s="261" t="e">
        <f t="shared" si="1170"/>
        <v>#N/A</v>
      </c>
      <c r="BB7110">
        <f t="shared" ref="BB7110:BB7173" si="1173">_xlfn.XLOOKUP(BA7110,A:A,E:E)</f>
        <v>0</v>
      </c>
      <c r="BC7110">
        <f t="shared" si="1171"/>
        <v>0</v>
      </c>
      <c r="BD7110" s="28">
        <f t="shared" si="1172"/>
        <v>0</v>
      </c>
    </row>
    <row r="7111" spans="37:56" x14ac:dyDescent="0.25">
      <c r="AK7111">
        <v>0</v>
      </c>
      <c r="AL7111" t="e">
        <f t="shared" si="1165"/>
        <v>#N/A</v>
      </c>
      <c r="AM7111" t="e">
        <f t="shared" si="1166"/>
        <v>#N/A</v>
      </c>
      <c r="AN7111" t="e">
        <f t="shared" si="1167"/>
        <v>#N/A</v>
      </c>
      <c r="AO7111" s="261" t="e">
        <f t="shared" si="1168"/>
        <v>#N/A</v>
      </c>
      <c r="AP7111" s="261" t="e">
        <f t="shared" si="1169"/>
        <v>#N/A</v>
      </c>
      <c r="AQ7111" s="261" t="e">
        <f t="shared" si="1170"/>
        <v>#N/A</v>
      </c>
      <c r="BB7111">
        <f t="shared" si="1173"/>
        <v>0</v>
      </c>
      <c r="BC7111">
        <f t="shared" si="1171"/>
        <v>0</v>
      </c>
      <c r="BD7111" s="28">
        <f t="shared" si="1172"/>
        <v>0</v>
      </c>
    </row>
    <row r="7112" spans="37:56" x14ac:dyDescent="0.25">
      <c r="AK7112">
        <v>0</v>
      </c>
      <c r="AL7112" t="e">
        <f t="shared" si="1165"/>
        <v>#N/A</v>
      </c>
      <c r="AM7112" t="e">
        <f t="shared" si="1166"/>
        <v>#N/A</v>
      </c>
      <c r="AN7112" t="e">
        <f t="shared" si="1167"/>
        <v>#N/A</v>
      </c>
      <c r="AO7112" s="261" t="e">
        <f t="shared" si="1168"/>
        <v>#N/A</v>
      </c>
      <c r="AP7112" s="261" t="e">
        <f t="shared" si="1169"/>
        <v>#N/A</v>
      </c>
      <c r="AQ7112" s="261" t="e">
        <f t="shared" si="1170"/>
        <v>#N/A</v>
      </c>
      <c r="BB7112">
        <f t="shared" si="1173"/>
        <v>0</v>
      </c>
      <c r="BC7112">
        <f t="shared" si="1171"/>
        <v>0</v>
      </c>
      <c r="BD7112" s="28">
        <f t="shared" si="1172"/>
        <v>0</v>
      </c>
    </row>
    <row r="7113" spans="37:56" x14ac:dyDescent="0.25">
      <c r="AK7113">
        <v>0</v>
      </c>
      <c r="AL7113" t="e">
        <f t="shared" si="1165"/>
        <v>#N/A</v>
      </c>
      <c r="AM7113" t="e">
        <f t="shared" si="1166"/>
        <v>#N/A</v>
      </c>
      <c r="AN7113" t="e">
        <f t="shared" si="1167"/>
        <v>#N/A</v>
      </c>
      <c r="AO7113" s="261" t="e">
        <f t="shared" si="1168"/>
        <v>#N/A</v>
      </c>
      <c r="AP7113" s="261" t="e">
        <f t="shared" si="1169"/>
        <v>#N/A</v>
      </c>
      <c r="AQ7113" s="261" t="e">
        <f t="shared" si="1170"/>
        <v>#N/A</v>
      </c>
      <c r="BB7113">
        <f t="shared" si="1173"/>
        <v>0</v>
      </c>
      <c r="BC7113">
        <f t="shared" si="1171"/>
        <v>0</v>
      </c>
      <c r="BD7113" s="28">
        <f t="shared" si="1172"/>
        <v>0</v>
      </c>
    </row>
    <row r="7114" spans="37:56" x14ac:dyDescent="0.25">
      <c r="AK7114">
        <v>0</v>
      </c>
      <c r="AL7114" t="e">
        <f t="shared" si="1165"/>
        <v>#N/A</v>
      </c>
      <c r="AM7114" t="e">
        <f t="shared" si="1166"/>
        <v>#N/A</v>
      </c>
      <c r="AN7114" t="e">
        <f t="shared" si="1167"/>
        <v>#N/A</v>
      </c>
      <c r="AO7114" s="261" t="e">
        <f t="shared" si="1168"/>
        <v>#N/A</v>
      </c>
      <c r="AP7114" s="261" t="e">
        <f t="shared" si="1169"/>
        <v>#N/A</v>
      </c>
      <c r="AQ7114" s="261" t="e">
        <f t="shared" si="1170"/>
        <v>#N/A</v>
      </c>
      <c r="BB7114">
        <f t="shared" si="1173"/>
        <v>0</v>
      </c>
      <c r="BC7114">
        <f t="shared" si="1171"/>
        <v>0</v>
      </c>
      <c r="BD7114" s="28">
        <f t="shared" si="1172"/>
        <v>0</v>
      </c>
    </row>
    <row r="7115" spans="37:56" x14ac:dyDescent="0.25">
      <c r="AK7115">
        <v>0</v>
      </c>
      <c r="AL7115" t="e">
        <f t="shared" si="1165"/>
        <v>#N/A</v>
      </c>
      <c r="AM7115" t="e">
        <f t="shared" si="1166"/>
        <v>#N/A</v>
      </c>
      <c r="AN7115" t="e">
        <f t="shared" si="1167"/>
        <v>#N/A</v>
      </c>
      <c r="AO7115" s="261" t="e">
        <f t="shared" si="1168"/>
        <v>#N/A</v>
      </c>
      <c r="AP7115" s="261" t="e">
        <f t="shared" si="1169"/>
        <v>#N/A</v>
      </c>
      <c r="AQ7115" s="261" t="e">
        <f t="shared" si="1170"/>
        <v>#N/A</v>
      </c>
      <c r="BB7115">
        <f t="shared" si="1173"/>
        <v>0</v>
      </c>
      <c r="BC7115">
        <f t="shared" si="1171"/>
        <v>0</v>
      </c>
      <c r="BD7115" s="28">
        <f t="shared" si="1172"/>
        <v>0</v>
      </c>
    </row>
    <row r="7116" spans="37:56" x14ac:dyDescent="0.25">
      <c r="AK7116">
        <v>0</v>
      </c>
      <c r="AL7116" t="e">
        <f t="shared" si="1165"/>
        <v>#N/A</v>
      </c>
      <c r="AM7116" t="e">
        <f t="shared" si="1166"/>
        <v>#N/A</v>
      </c>
      <c r="AN7116" t="e">
        <f t="shared" si="1167"/>
        <v>#N/A</v>
      </c>
      <c r="AO7116" s="261" t="e">
        <f t="shared" si="1168"/>
        <v>#N/A</v>
      </c>
      <c r="AP7116" s="261" t="e">
        <f t="shared" si="1169"/>
        <v>#N/A</v>
      </c>
      <c r="AQ7116" s="261" t="e">
        <f t="shared" si="1170"/>
        <v>#N/A</v>
      </c>
      <c r="BB7116">
        <f t="shared" si="1173"/>
        <v>0</v>
      </c>
      <c r="BC7116">
        <f t="shared" si="1171"/>
        <v>0</v>
      </c>
      <c r="BD7116" s="28">
        <f t="shared" si="1172"/>
        <v>0</v>
      </c>
    </row>
    <row r="7117" spans="37:56" x14ac:dyDescent="0.25">
      <c r="AK7117">
        <v>0</v>
      </c>
      <c r="AL7117" t="e">
        <f t="shared" si="1165"/>
        <v>#N/A</v>
      </c>
      <c r="AM7117" t="e">
        <f t="shared" si="1166"/>
        <v>#N/A</v>
      </c>
      <c r="AN7117" t="e">
        <f t="shared" si="1167"/>
        <v>#N/A</v>
      </c>
      <c r="AO7117" s="261" t="e">
        <f t="shared" si="1168"/>
        <v>#N/A</v>
      </c>
      <c r="AP7117" s="261" t="e">
        <f t="shared" si="1169"/>
        <v>#N/A</v>
      </c>
      <c r="AQ7117" s="261" t="e">
        <f t="shared" si="1170"/>
        <v>#N/A</v>
      </c>
      <c r="BB7117">
        <f t="shared" si="1173"/>
        <v>0</v>
      </c>
      <c r="BC7117">
        <f t="shared" si="1171"/>
        <v>0</v>
      </c>
      <c r="BD7117" s="28">
        <f t="shared" si="1172"/>
        <v>0</v>
      </c>
    </row>
    <row r="7118" spans="37:56" x14ac:dyDescent="0.25">
      <c r="AK7118">
        <v>0</v>
      </c>
      <c r="AL7118" t="e">
        <f t="shared" si="1165"/>
        <v>#N/A</v>
      </c>
      <c r="AM7118" t="e">
        <f t="shared" si="1166"/>
        <v>#N/A</v>
      </c>
      <c r="AN7118" t="e">
        <f t="shared" si="1167"/>
        <v>#N/A</v>
      </c>
      <c r="AO7118" s="261" t="e">
        <f t="shared" si="1168"/>
        <v>#N/A</v>
      </c>
      <c r="AP7118" s="261" t="e">
        <f t="shared" si="1169"/>
        <v>#N/A</v>
      </c>
      <c r="AQ7118" s="261" t="e">
        <f t="shared" si="1170"/>
        <v>#N/A</v>
      </c>
      <c r="BB7118">
        <f t="shared" si="1173"/>
        <v>0</v>
      </c>
      <c r="BC7118">
        <f t="shared" si="1171"/>
        <v>0</v>
      </c>
      <c r="BD7118" s="28">
        <f t="shared" si="1172"/>
        <v>0</v>
      </c>
    </row>
    <row r="7119" spans="37:56" x14ac:dyDescent="0.25">
      <c r="AK7119">
        <v>0</v>
      </c>
      <c r="AL7119" t="e">
        <f t="shared" si="1165"/>
        <v>#N/A</v>
      </c>
      <c r="AM7119" t="e">
        <f t="shared" si="1166"/>
        <v>#N/A</v>
      </c>
      <c r="AN7119" t="e">
        <f t="shared" si="1167"/>
        <v>#N/A</v>
      </c>
      <c r="AO7119" s="261" t="e">
        <f t="shared" si="1168"/>
        <v>#N/A</v>
      </c>
      <c r="AP7119" s="261" t="e">
        <f t="shared" si="1169"/>
        <v>#N/A</v>
      </c>
      <c r="AQ7119" s="261" t="e">
        <f t="shared" si="1170"/>
        <v>#N/A</v>
      </c>
      <c r="BB7119">
        <f t="shared" si="1173"/>
        <v>0</v>
      </c>
      <c r="BC7119">
        <f t="shared" si="1171"/>
        <v>0</v>
      </c>
      <c r="BD7119" s="28">
        <f t="shared" si="1172"/>
        <v>0</v>
      </c>
    </row>
    <row r="7120" spans="37:56" x14ac:dyDescent="0.25">
      <c r="AK7120">
        <v>0</v>
      </c>
      <c r="AL7120" t="e">
        <f t="shared" si="1165"/>
        <v>#N/A</v>
      </c>
      <c r="AM7120" t="e">
        <f t="shared" si="1166"/>
        <v>#N/A</v>
      </c>
      <c r="AN7120" t="e">
        <f t="shared" si="1167"/>
        <v>#N/A</v>
      </c>
      <c r="AO7120" s="261" t="e">
        <f t="shared" si="1168"/>
        <v>#N/A</v>
      </c>
      <c r="AP7120" s="261" t="e">
        <f t="shared" si="1169"/>
        <v>#N/A</v>
      </c>
      <c r="AQ7120" s="261" t="e">
        <f t="shared" si="1170"/>
        <v>#N/A</v>
      </c>
      <c r="BB7120">
        <f t="shared" si="1173"/>
        <v>0</v>
      </c>
      <c r="BC7120">
        <f t="shared" si="1171"/>
        <v>0</v>
      </c>
      <c r="BD7120" s="28">
        <f t="shared" si="1172"/>
        <v>0</v>
      </c>
    </row>
    <row r="7121" spans="37:56" x14ac:dyDescent="0.25">
      <c r="AK7121">
        <v>0</v>
      </c>
      <c r="AL7121" t="e">
        <f t="shared" si="1165"/>
        <v>#N/A</v>
      </c>
      <c r="AM7121" t="e">
        <f t="shared" si="1166"/>
        <v>#N/A</v>
      </c>
      <c r="AN7121" t="e">
        <f t="shared" si="1167"/>
        <v>#N/A</v>
      </c>
      <c r="AO7121" s="261" t="e">
        <f t="shared" si="1168"/>
        <v>#N/A</v>
      </c>
      <c r="AP7121" s="261" t="e">
        <f t="shared" si="1169"/>
        <v>#N/A</v>
      </c>
      <c r="AQ7121" s="261" t="e">
        <f t="shared" si="1170"/>
        <v>#N/A</v>
      </c>
      <c r="BB7121">
        <f t="shared" si="1173"/>
        <v>0</v>
      </c>
      <c r="BC7121">
        <f t="shared" si="1171"/>
        <v>0</v>
      </c>
      <c r="BD7121" s="28">
        <f t="shared" si="1172"/>
        <v>0</v>
      </c>
    </row>
    <row r="7122" spans="37:56" x14ac:dyDescent="0.25">
      <c r="AK7122">
        <v>0</v>
      </c>
      <c r="AL7122" t="e">
        <f t="shared" si="1165"/>
        <v>#N/A</v>
      </c>
      <c r="AM7122" t="e">
        <f t="shared" si="1166"/>
        <v>#N/A</v>
      </c>
      <c r="AN7122" t="e">
        <f t="shared" si="1167"/>
        <v>#N/A</v>
      </c>
      <c r="AO7122" s="261" t="e">
        <f t="shared" si="1168"/>
        <v>#N/A</v>
      </c>
      <c r="AP7122" s="261" t="e">
        <f t="shared" si="1169"/>
        <v>#N/A</v>
      </c>
      <c r="AQ7122" s="261" t="e">
        <f t="shared" si="1170"/>
        <v>#N/A</v>
      </c>
      <c r="BB7122">
        <f t="shared" si="1173"/>
        <v>0</v>
      </c>
      <c r="BC7122">
        <f t="shared" si="1171"/>
        <v>0</v>
      </c>
      <c r="BD7122" s="28">
        <f t="shared" si="1172"/>
        <v>0</v>
      </c>
    </row>
    <row r="7123" spans="37:56" x14ac:dyDescent="0.25">
      <c r="AK7123">
        <v>0</v>
      </c>
      <c r="AL7123" t="e">
        <f t="shared" si="1165"/>
        <v>#N/A</v>
      </c>
      <c r="AM7123" t="e">
        <f t="shared" si="1166"/>
        <v>#N/A</v>
      </c>
      <c r="AN7123" t="e">
        <f t="shared" si="1167"/>
        <v>#N/A</v>
      </c>
      <c r="AO7123" s="261" t="e">
        <f t="shared" si="1168"/>
        <v>#N/A</v>
      </c>
      <c r="AP7123" s="261" t="e">
        <f t="shared" si="1169"/>
        <v>#N/A</v>
      </c>
      <c r="AQ7123" s="261" t="e">
        <f t="shared" si="1170"/>
        <v>#N/A</v>
      </c>
      <c r="BB7123">
        <f t="shared" si="1173"/>
        <v>0</v>
      </c>
      <c r="BC7123">
        <f t="shared" si="1171"/>
        <v>0</v>
      </c>
      <c r="BD7123" s="28">
        <f t="shared" si="1172"/>
        <v>0</v>
      </c>
    </row>
    <row r="7124" spans="37:56" x14ac:dyDescent="0.25">
      <c r="AK7124">
        <v>0</v>
      </c>
      <c r="AL7124" t="e">
        <f t="shared" si="1165"/>
        <v>#N/A</v>
      </c>
      <c r="AM7124" t="e">
        <f t="shared" si="1166"/>
        <v>#N/A</v>
      </c>
      <c r="AN7124" t="e">
        <f t="shared" si="1167"/>
        <v>#N/A</v>
      </c>
      <c r="AO7124" s="261" t="e">
        <f t="shared" si="1168"/>
        <v>#N/A</v>
      </c>
      <c r="AP7124" s="261" t="e">
        <f t="shared" si="1169"/>
        <v>#N/A</v>
      </c>
      <c r="AQ7124" s="261" t="e">
        <f t="shared" si="1170"/>
        <v>#N/A</v>
      </c>
      <c r="BB7124">
        <f t="shared" si="1173"/>
        <v>0</v>
      </c>
      <c r="BC7124">
        <f t="shared" si="1171"/>
        <v>0</v>
      </c>
      <c r="BD7124" s="28">
        <f t="shared" si="1172"/>
        <v>0</v>
      </c>
    </row>
    <row r="7125" spans="37:56" x14ac:dyDescent="0.25">
      <c r="AK7125">
        <v>0</v>
      </c>
      <c r="AL7125" t="e">
        <f t="shared" si="1165"/>
        <v>#N/A</v>
      </c>
      <c r="AM7125" t="e">
        <f t="shared" si="1166"/>
        <v>#N/A</v>
      </c>
      <c r="AN7125" t="e">
        <f t="shared" si="1167"/>
        <v>#N/A</v>
      </c>
      <c r="AO7125" s="261" t="e">
        <f t="shared" si="1168"/>
        <v>#N/A</v>
      </c>
      <c r="AP7125" s="261" t="e">
        <f t="shared" si="1169"/>
        <v>#N/A</v>
      </c>
      <c r="AQ7125" s="261" t="e">
        <f t="shared" si="1170"/>
        <v>#N/A</v>
      </c>
      <c r="BB7125">
        <f t="shared" si="1173"/>
        <v>0</v>
      </c>
      <c r="BC7125">
        <f t="shared" si="1171"/>
        <v>0</v>
      </c>
      <c r="BD7125" s="28">
        <f t="shared" si="1172"/>
        <v>0</v>
      </c>
    </row>
    <row r="7126" spans="37:56" x14ac:dyDescent="0.25">
      <c r="AK7126">
        <v>0</v>
      </c>
      <c r="AL7126" t="e">
        <f t="shared" si="1165"/>
        <v>#N/A</v>
      </c>
      <c r="AM7126" t="e">
        <f t="shared" si="1166"/>
        <v>#N/A</v>
      </c>
      <c r="AN7126" t="e">
        <f t="shared" si="1167"/>
        <v>#N/A</v>
      </c>
      <c r="AO7126" s="261" t="e">
        <f t="shared" si="1168"/>
        <v>#N/A</v>
      </c>
      <c r="AP7126" s="261" t="e">
        <f t="shared" si="1169"/>
        <v>#N/A</v>
      </c>
      <c r="AQ7126" s="261" t="e">
        <f t="shared" si="1170"/>
        <v>#N/A</v>
      </c>
      <c r="BB7126">
        <f t="shared" si="1173"/>
        <v>0</v>
      </c>
      <c r="BC7126">
        <f t="shared" si="1171"/>
        <v>0</v>
      </c>
      <c r="BD7126" s="28">
        <f t="shared" si="1172"/>
        <v>0</v>
      </c>
    </row>
    <row r="7127" spans="37:56" x14ac:dyDescent="0.25">
      <c r="AK7127">
        <v>0</v>
      </c>
      <c r="AL7127" t="e">
        <f t="shared" si="1165"/>
        <v>#N/A</v>
      </c>
      <c r="AM7127" t="e">
        <f t="shared" si="1166"/>
        <v>#N/A</v>
      </c>
      <c r="AN7127" t="e">
        <f t="shared" si="1167"/>
        <v>#N/A</v>
      </c>
      <c r="AO7127" s="261" t="e">
        <f t="shared" si="1168"/>
        <v>#N/A</v>
      </c>
      <c r="AP7127" s="261" t="e">
        <f t="shared" si="1169"/>
        <v>#N/A</v>
      </c>
      <c r="AQ7127" s="261" t="e">
        <f t="shared" si="1170"/>
        <v>#N/A</v>
      </c>
      <c r="BB7127">
        <f t="shared" si="1173"/>
        <v>0</v>
      </c>
      <c r="BC7127">
        <f t="shared" si="1171"/>
        <v>0</v>
      </c>
      <c r="BD7127" s="28">
        <f t="shared" si="1172"/>
        <v>0</v>
      </c>
    </row>
    <row r="7128" spans="37:56" x14ac:dyDescent="0.25">
      <c r="AK7128">
        <v>0</v>
      </c>
      <c r="AL7128" t="e">
        <f t="shared" si="1165"/>
        <v>#N/A</v>
      </c>
      <c r="AM7128" t="e">
        <f t="shared" si="1166"/>
        <v>#N/A</v>
      </c>
      <c r="AN7128" t="e">
        <f t="shared" si="1167"/>
        <v>#N/A</v>
      </c>
      <c r="AO7128" s="261" t="e">
        <f t="shared" si="1168"/>
        <v>#N/A</v>
      </c>
      <c r="AP7128" s="261" t="e">
        <f t="shared" si="1169"/>
        <v>#N/A</v>
      </c>
      <c r="AQ7128" s="261" t="e">
        <f t="shared" si="1170"/>
        <v>#N/A</v>
      </c>
      <c r="BB7128">
        <f t="shared" si="1173"/>
        <v>0</v>
      </c>
      <c r="BC7128">
        <f t="shared" si="1171"/>
        <v>0</v>
      </c>
      <c r="BD7128" s="28">
        <f t="shared" si="1172"/>
        <v>0</v>
      </c>
    </row>
    <row r="7129" spans="37:56" x14ac:dyDescent="0.25">
      <c r="AK7129">
        <v>0</v>
      </c>
      <c r="AL7129" t="e">
        <f t="shared" si="1165"/>
        <v>#N/A</v>
      </c>
      <c r="AM7129" t="e">
        <f t="shared" si="1166"/>
        <v>#N/A</v>
      </c>
      <c r="AN7129" t="e">
        <f t="shared" si="1167"/>
        <v>#N/A</v>
      </c>
      <c r="AO7129" s="261" t="e">
        <f t="shared" si="1168"/>
        <v>#N/A</v>
      </c>
      <c r="AP7129" s="261" t="e">
        <f t="shared" si="1169"/>
        <v>#N/A</v>
      </c>
      <c r="AQ7129" s="261" t="e">
        <f t="shared" si="1170"/>
        <v>#N/A</v>
      </c>
      <c r="BB7129">
        <f t="shared" si="1173"/>
        <v>0</v>
      </c>
      <c r="BC7129">
        <f t="shared" si="1171"/>
        <v>0</v>
      </c>
      <c r="BD7129" s="28">
        <f t="shared" si="1172"/>
        <v>0</v>
      </c>
    </row>
    <row r="7130" spans="37:56" x14ac:dyDescent="0.25">
      <c r="AK7130">
        <v>0</v>
      </c>
      <c r="AL7130" t="e">
        <f t="shared" si="1165"/>
        <v>#N/A</v>
      </c>
      <c r="AM7130" t="e">
        <f t="shared" si="1166"/>
        <v>#N/A</v>
      </c>
      <c r="AN7130" t="e">
        <f t="shared" si="1167"/>
        <v>#N/A</v>
      </c>
      <c r="AO7130" s="261" t="e">
        <f t="shared" si="1168"/>
        <v>#N/A</v>
      </c>
      <c r="AP7130" s="261" t="e">
        <f t="shared" si="1169"/>
        <v>#N/A</v>
      </c>
      <c r="AQ7130" s="261" t="e">
        <f t="shared" si="1170"/>
        <v>#N/A</v>
      </c>
      <c r="BB7130">
        <f t="shared" si="1173"/>
        <v>0</v>
      </c>
      <c r="BC7130">
        <f t="shared" si="1171"/>
        <v>0</v>
      </c>
      <c r="BD7130" s="28">
        <f t="shared" si="1172"/>
        <v>0</v>
      </c>
    </row>
    <row r="7131" spans="37:56" x14ac:dyDescent="0.25">
      <c r="AK7131">
        <v>0</v>
      </c>
      <c r="AL7131" t="e">
        <f t="shared" si="1165"/>
        <v>#N/A</v>
      </c>
      <c r="AM7131" t="e">
        <f t="shared" si="1166"/>
        <v>#N/A</v>
      </c>
      <c r="AN7131" t="e">
        <f t="shared" si="1167"/>
        <v>#N/A</v>
      </c>
      <c r="AO7131" s="261" t="e">
        <f t="shared" si="1168"/>
        <v>#N/A</v>
      </c>
      <c r="AP7131" s="261" t="e">
        <f t="shared" si="1169"/>
        <v>#N/A</v>
      </c>
      <c r="AQ7131" s="261" t="e">
        <f t="shared" si="1170"/>
        <v>#N/A</v>
      </c>
      <c r="BB7131">
        <f t="shared" si="1173"/>
        <v>0</v>
      </c>
      <c r="BC7131">
        <f t="shared" si="1171"/>
        <v>0</v>
      </c>
      <c r="BD7131" s="28">
        <f t="shared" si="1172"/>
        <v>0</v>
      </c>
    </row>
    <row r="7132" spans="37:56" x14ac:dyDescent="0.25">
      <c r="AK7132">
        <v>0</v>
      </c>
      <c r="AL7132" t="e">
        <f t="shared" si="1165"/>
        <v>#N/A</v>
      </c>
      <c r="AM7132" t="e">
        <f t="shared" si="1166"/>
        <v>#N/A</v>
      </c>
      <c r="AN7132" t="e">
        <f t="shared" si="1167"/>
        <v>#N/A</v>
      </c>
      <c r="AO7132" s="261" t="e">
        <f t="shared" si="1168"/>
        <v>#N/A</v>
      </c>
      <c r="AP7132" s="261" t="e">
        <f t="shared" si="1169"/>
        <v>#N/A</v>
      </c>
      <c r="AQ7132" s="261" t="e">
        <f t="shared" si="1170"/>
        <v>#N/A</v>
      </c>
      <c r="BB7132">
        <f t="shared" si="1173"/>
        <v>0</v>
      </c>
      <c r="BC7132">
        <f t="shared" si="1171"/>
        <v>0</v>
      </c>
      <c r="BD7132" s="28">
        <f t="shared" si="1172"/>
        <v>0</v>
      </c>
    </row>
    <row r="7133" spans="37:56" x14ac:dyDescent="0.25">
      <c r="AK7133">
        <v>0</v>
      </c>
      <c r="AL7133" t="e">
        <f t="shared" si="1165"/>
        <v>#N/A</v>
      </c>
      <c r="AM7133" t="e">
        <f t="shared" si="1166"/>
        <v>#N/A</v>
      </c>
      <c r="AN7133" t="e">
        <f t="shared" si="1167"/>
        <v>#N/A</v>
      </c>
      <c r="AO7133" s="261" t="e">
        <f t="shared" si="1168"/>
        <v>#N/A</v>
      </c>
      <c r="AP7133" s="261" t="e">
        <f t="shared" si="1169"/>
        <v>#N/A</v>
      </c>
      <c r="AQ7133" s="261" t="e">
        <f t="shared" si="1170"/>
        <v>#N/A</v>
      </c>
      <c r="BB7133">
        <f t="shared" si="1173"/>
        <v>0</v>
      </c>
      <c r="BC7133">
        <f t="shared" si="1171"/>
        <v>0</v>
      </c>
      <c r="BD7133" s="28">
        <f t="shared" si="1172"/>
        <v>0</v>
      </c>
    </row>
    <row r="7134" spans="37:56" x14ac:dyDescent="0.25">
      <c r="AK7134">
        <v>0</v>
      </c>
      <c r="AL7134" t="e">
        <f t="shared" si="1165"/>
        <v>#N/A</v>
      </c>
      <c r="AM7134" t="e">
        <f t="shared" si="1166"/>
        <v>#N/A</v>
      </c>
      <c r="AN7134" t="e">
        <f t="shared" si="1167"/>
        <v>#N/A</v>
      </c>
      <c r="AO7134" s="261" t="e">
        <f t="shared" si="1168"/>
        <v>#N/A</v>
      </c>
      <c r="AP7134" s="261" t="e">
        <f t="shared" si="1169"/>
        <v>#N/A</v>
      </c>
      <c r="AQ7134" s="261" t="e">
        <f t="shared" si="1170"/>
        <v>#N/A</v>
      </c>
      <c r="BB7134">
        <f t="shared" si="1173"/>
        <v>0</v>
      </c>
      <c r="BC7134">
        <f t="shared" si="1171"/>
        <v>0</v>
      </c>
      <c r="BD7134" s="28">
        <f t="shared" si="1172"/>
        <v>0</v>
      </c>
    </row>
    <row r="7135" spans="37:56" x14ac:dyDescent="0.25">
      <c r="AK7135">
        <v>0</v>
      </c>
      <c r="AL7135" t="e">
        <f t="shared" si="1165"/>
        <v>#N/A</v>
      </c>
      <c r="AM7135" t="e">
        <f t="shared" si="1166"/>
        <v>#N/A</v>
      </c>
      <c r="AN7135" t="e">
        <f t="shared" si="1167"/>
        <v>#N/A</v>
      </c>
      <c r="AO7135" s="261" t="e">
        <f t="shared" si="1168"/>
        <v>#N/A</v>
      </c>
      <c r="AP7135" s="261" t="e">
        <f t="shared" si="1169"/>
        <v>#N/A</v>
      </c>
      <c r="AQ7135" s="261" t="e">
        <f t="shared" si="1170"/>
        <v>#N/A</v>
      </c>
      <c r="BB7135">
        <f t="shared" si="1173"/>
        <v>0</v>
      </c>
      <c r="BC7135">
        <f t="shared" si="1171"/>
        <v>0</v>
      </c>
      <c r="BD7135" s="28">
        <f t="shared" si="1172"/>
        <v>0</v>
      </c>
    </row>
    <row r="7136" spans="37:56" x14ac:dyDescent="0.25">
      <c r="AK7136">
        <v>0</v>
      </c>
      <c r="AL7136" t="e">
        <f t="shared" si="1165"/>
        <v>#N/A</v>
      </c>
      <c r="AM7136" t="e">
        <f t="shared" si="1166"/>
        <v>#N/A</v>
      </c>
      <c r="AN7136" t="e">
        <f t="shared" si="1167"/>
        <v>#N/A</v>
      </c>
      <c r="AO7136" s="261" t="e">
        <f t="shared" si="1168"/>
        <v>#N/A</v>
      </c>
      <c r="AP7136" s="261" t="e">
        <f t="shared" si="1169"/>
        <v>#N/A</v>
      </c>
      <c r="AQ7136" s="261" t="e">
        <f t="shared" si="1170"/>
        <v>#N/A</v>
      </c>
      <c r="BB7136">
        <f t="shared" si="1173"/>
        <v>0</v>
      </c>
      <c r="BC7136">
        <f t="shared" si="1171"/>
        <v>0</v>
      </c>
      <c r="BD7136" s="28">
        <f t="shared" si="1172"/>
        <v>0</v>
      </c>
    </row>
    <row r="7137" spans="37:56" x14ac:dyDescent="0.25">
      <c r="AK7137">
        <v>0</v>
      </c>
      <c r="AL7137" t="e">
        <f t="shared" si="1165"/>
        <v>#N/A</v>
      </c>
      <c r="AM7137" t="e">
        <f t="shared" si="1166"/>
        <v>#N/A</v>
      </c>
      <c r="AN7137" t="e">
        <f t="shared" si="1167"/>
        <v>#N/A</v>
      </c>
      <c r="AO7137" s="261" t="e">
        <f t="shared" si="1168"/>
        <v>#N/A</v>
      </c>
      <c r="AP7137" s="261" t="e">
        <f t="shared" si="1169"/>
        <v>#N/A</v>
      </c>
      <c r="AQ7137" s="261" t="e">
        <f t="shared" si="1170"/>
        <v>#N/A</v>
      </c>
      <c r="BB7137">
        <f t="shared" si="1173"/>
        <v>0</v>
      </c>
      <c r="BC7137">
        <f t="shared" si="1171"/>
        <v>0</v>
      </c>
      <c r="BD7137" s="28">
        <f t="shared" si="1172"/>
        <v>0</v>
      </c>
    </row>
    <row r="7138" spans="37:56" x14ac:dyDescent="0.25">
      <c r="AK7138">
        <v>0</v>
      </c>
      <c r="AL7138" t="e">
        <f t="shared" si="1165"/>
        <v>#N/A</v>
      </c>
      <c r="AM7138" t="e">
        <f t="shared" si="1166"/>
        <v>#N/A</v>
      </c>
      <c r="AN7138" t="e">
        <f t="shared" si="1167"/>
        <v>#N/A</v>
      </c>
      <c r="AO7138" s="261" t="e">
        <f t="shared" si="1168"/>
        <v>#N/A</v>
      </c>
      <c r="AP7138" s="261" t="e">
        <f t="shared" si="1169"/>
        <v>#N/A</v>
      </c>
      <c r="AQ7138" s="261" t="e">
        <f t="shared" si="1170"/>
        <v>#N/A</v>
      </c>
      <c r="BB7138">
        <f t="shared" si="1173"/>
        <v>0</v>
      </c>
      <c r="BC7138">
        <f t="shared" si="1171"/>
        <v>0</v>
      </c>
      <c r="BD7138" s="28">
        <f t="shared" si="1172"/>
        <v>0</v>
      </c>
    </row>
    <row r="7139" spans="37:56" x14ac:dyDescent="0.25">
      <c r="AK7139">
        <v>0</v>
      </c>
      <c r="AL7139" t="e">
        <f t="shared" si="1165"/>
        <v>#N/A</v>
      </c>
      <c r="AM7139" t="e">
        <f t="shared" si="1166"/>
        <v>#N/A</v>
      </c>
      <c r="AN7139" t="e">
        <f t="shared" si="1167"/>
        <v>#N/A</v>
      </c>
      <c r="AO7139" s="261" t="e">
        <f t="shared" si="1168"/>
        <v>#N/A</v>
      </c>
      <c r="AP7139" s="261" t="e">
        <f t="shared" si="1169"/>
        <v>#N/A</v>
      </c>
      <c r="AQ7139" s="261" t="e">
        <f t="shared" si="1170"/>
        <v>#N/A</v>
      </c>
      <c r="BB7139">
        <f t="shared" si="1173"/>
        <v>0</v>
      </c>
      <c r="BC7139">
        <f t="shared" si="1171"/>
        <v>0</v>
      </c>
      <c r="BD7139" s="28">
        <f t="shared" si="1172"/>
        <v>0</v>
      </c>
    </row>
    <row r="7140" spans="37:56" x14ac:dyDescent="0.25">
      <c r="AK7140">
        <v>0</v>
      </c>
      <c r="AL7140" t="e">
        <f t="shared" si="1165"/>
        <v>#N/A</v>
      </c>
      <c r="AM7140" t="e">
        <f t="shared" si="1166"/>
        <v>#N/A</v>
      </c>
      <c r="AN7140" t="e">
        <f t="shared" si="1167"/>
        <v>#N/A</v>
      </c>
      <c r="AO7140" s="261" t="e">
        <f t="shared" si="1168"/>
        <v>#N/A</v>
      </c>
      <c r="AP7140" s="261" t="e">
        <f t="shared" si="1169"/>
        <v>#N/A</v>
      </c>
      <c r="AQ7140" s="261" t="e">
        <f t="shared" si="1170"/>
        <v>#N/A</v>
      </c>
      <c r="BB7140">
        <f t="shared" si="1173"/>
        <v>0</v>
      </c>
      <c r="BC7140">
        <f t="shared" si="1171"/>
        <v>0</v>
      </c>
      <c r="BD7140" s="28">
        <f t="shared" si="1172"/>
        <v>0</v>
      </c>
    </row>
    <row r="7141" spans="37:56" x14ac:dyDescent="0.25">
      <c r="AK7141">
        <v>0</v>
      </c>
      <c r="AL7141" t="e">
        <f t="shared" si="1165"/>
        <v>#N/A</v>
      </c>
      <c r="AM7141" t="e">
        <f t="shared" si="1166"/>
        <v>#N/A</v>
      </c>
      <c r="AN7141" t="e">
        <f t="shared" si="1167"/>
        <v>#N/A</v>
      </c>
      <c r="AO7141" s="261" t="e">
        <f t="shared" si="1168"/>
        <v>#N/A</v>
      </c>
      <c r="AP7141" s="261" t="e">
        <f t="shared" si="1169"/>
        <v>#N/A</v>
      </c>
      <c r="AQ7141" s="261" t="e">
        <f t="shared" si="1170"/>
        <v>#N/A</v>
      </c>
      <c r="BB7141">
        <f t="shared" si="1173"/>
        <v>0</v>
      </c>
      <c r="BC7141">
        <f t="shared" si="1171"/>
        <v>0</v>
      </c>
      <c r="BD7141" s="28">
        <f t="shared" si="1172"/>
        <v>0</v>
      </c>
    </row>
    <row r="7142" spans="37:56" x14ac:dyDescent="0.25">
      <c r="AK7142">
        <v>0</v>
      </c>
      <c r="AL7142" t="e">
        <f t="shared" si="1165"/>
        <v>#N/A</v>
      </c>
      <c r="AM7142" t="e">
        <f t="shared" si="1166"/>
        <v>#N/A</v>
      </c>
      <c r="AN7142" t="e">
        <f t="shared" si="1167"/>
        <v>#N/A</v>
      </c>
      <c r="AO7142" s="261" t="e">
        <f t="shared" si="1168"/>
        <v>#N/A</v>
      </c>
      <c r="AP7142" s="261" t="e">
        <f t="shared" si="1169"/>
        <v>#N/A</v>
      </c>
      <c r="AQ7142" s="261" t="e">
        <f t="shared" si="1170"/>
        <v>#N/A</v>
      </c>
      <c r="BB7142">
        <f t="shared" si="1173"/>
        <v>0</v>
      </c>
      <c r="BC7142">
        <f t="shared" si="1171"/>
        <v>0</v>
      </c>
      <c r="BD7142" s="28">
        <f t="shared" si="1172"/>
        <v>0</v>
      </c>
    </row>
    <row r="7143" spans="37:56" x14ac:dyDescent="0.25">
      <c r="AK7143">
        <v>0</v>
      </c>
      <c r="AL7143" t="e">
        <f t="shared" si="1165"/>
        <v>#N/A</v>
      </c>
      <c r="AM7143" t="e">
        <f t="shared" si="1166"/>
        <v>#N/A</v>
      </c>
      <c r="AN7143" t="e">
        <f t="shared" si="1167"/>
        <v>#N/A</v>
      </c>
      <c r="AO7143" s="261" t="e">
        <f t="shared" si="1168"/>
        <v>#N/A</v>
      </c>
      <c r="AP7143" s="261" t="e">
        <f t="shared" si="1169"/>
        <v>#N/A</v>
      </c>
      <c r="AQ7143" s="261" t="e">
        <f t="shared" si="1170"/>
        <v>#N/A</v>
      </c>
      <c r="BB7143">
        <f t="shared" si="1173"/>
        <v>0</v>
      </c>
      <c r="BC7143">
        <f t="shared" si="1171"/>
        <v>0</v>
      </c>
      <c r="BD7143" s="28">
        <f t="shared" si="1172"/>
        <v>0</v>
      </c>
    </row>
    <row r="7144" spans="37:56" x14ac:dyDescent="0.25">
      <c r="AK7144">
        <v>0</v>
      </c>
      <c r="AL7144" t="e">
        <f t="shared" si="1165"/>
        <v>#N/A</v>
      </c>
      <c r="AM7144" t="e">
        <f t="shared" si="1166"/>
        <v>#N/A</v>
      </c>
      <c r="AN7144" t="e">
        <f t="shared" si="1167"/>
        <v>#N/A</v>
      </c>
      <c r="AO7144" s="261" t="e">
        <f t="shared" si="1168"/>
        <v>#N/A</v>
      </c>
      <c r="AP7144" s="261" t="e">
        <f t="shared" si="1169"/>
        <v>#N/A</v>
      </c>
      <c r="AQ7144" s="261" t="e">
        <f t="shared" si="1170"/>
        <v>#N/A</v>
      </c>
      <c r="BB7144">
        <f t="shared" si="1173"/>
        <v>0</v>
      </c>
      <c r="BC7144">
        <f t="shared" si="1171"/>
        <v>0</v>
      </c>
      <c r="BD7144" s="28">
        <f t="shared" si="1172"/>
        <v>0</v>
      </c>
    </row>
    <row r="7145" spans="37:56" x14ac:dyDescent="0.25">
      <c r="AK7145">
        <v>0</v>
      </c>
      <c r="AL7145" t="e">
        <f t="shared" si="1165"/>
        <v>#N/A</v>
      </c>
      <c r="AM7145" t="e">
        <f t="shared" si="1166"/>
        <v>#N/A</v>
      </c>
      <c r="AN7145" t="e">
        <f t="shared" si="1167"/>
        <v>#N/A</v>
      </c>
      <c r="AO7145" s="261" t="e">
        <f t="shared" si="1168"/>
        <v>#N/A</v>
      </c>
      <c r="AP7145" s="261" t="e">
        <f t="shared" si="1169"/>
        <v>#N/A</v>
      </c>
      <c r="AQ7145" s="261" t="e">
        <f t="shared" si="1170"/>
        <v>#N/A</v>
      </c>
      <c r="BB7145">
        <f t="shared" si="1173"/>
        <v>0</v>
      </c>
      <c r="BC7145">
        <f t="shared" si="1171"/>
        <v>0</v>
      </c>
      <c r="BD7145" s="28">
        <f t="shared" si="1172"/>
        <v>0</v>
      </c>
    </row>
    <row r="7146" spans="37:56" x14ac:dyDescent="0.25">
      <c r="AK7146">
        <v>0</v>
      </c>
      <c r="AL7146" t="e">
        <f t="shared" si="1165"/>
        <v>#N/A</v>
      </c>
      <c r="AM7146" t="e">
        <f t="shared" si="1166"/>
        <v>#N/A</v>
      </c>
      <c r="AN7146" t="e">
        <f t="shared" si="1167"/>
        <v>#N/A</v>
      </c>
      <c r="AO7146" s="261" t="e">
        <f t="shared" si="1168"/>
        <v>#N/A</v>
      </c>
      <c r="AP7146" s="261" t="e">
        <f t="shared" si="1169"/>
        <v>#N/A</v>
      </c>
      <c r="AQ7146" s="261" t="e">
        <f t="shared" si="1170"/>
        <v>#N/A</v>
      </c>
      <c r="BB7146">
        <f t="shared" si="1173"/>
        <v>0</v>
      </c>
      <c r="BC7146">
        <f t="shared" si="1171"/>
        <v>0</v>
      </c>
      <c r="BD7146" s="28">
        <f t="shared" si="1172"/>
        <v>0</v>
      </c>
    </row>
    <row r="7147" spans="37:56" x14ac:dyDescent="0.25">
      <c r="AK7147">
        <v>0</v>
      </c>
      <c r="AL7147" t="e">
        <f t="shared" si="1165"/>
        <v>#N/A</v>
      </c>
      <c r="AM7147" t="e">
        <f t="shared" si="1166"/>
        <v>#N/A</v>
      </c>
      <c r="AN7147" t="e">
        <f t="shared" si="1167"/>
        <v>#N/A</v>
      </c>
      <c r="AO7147" s="261" t="e">
        <f t="shared" si="1168"/>
        <v>#N/A</v>
      </c>
      <c r="AP7147" s="261" t="e">
        <f t="shared" si="1169"/>
        <v>#N/A</v>
      </c>
      <c r="AQ7147" s="261" t="e">
        <f t="shared" si="1170"/>
        <v>#N/A</v>
      </c>
      <c r="BB7147">
        <f t="shared" si="1173"/>
        <v>0</v>
      </c>
      <c r="BC7147">
        <f t="shared" si="1171"/>
        <v>0</v>
      </c>
      <c r="BD7147" s="28">
        <f t="shared" si="1172"/>
        <v>0</v>
      </c>
    </row>
    <row r="7148" spans="37:56" x14ac:dyDescent="0.25">
      <c r="AK7148">
        <v>0</v>
      </c>
      <c r="AL7148" t="e">
        <f t="shared" si="1165"/>
        <v>#N/A</v>
      </c>
      <c r="AM7148" t="e">
        <f t="shared" si="1166"/>
        <v>#N/A</v>
      </c>
      <c r="AN7148" t="e">
        <f t="shared" si="1167"/>
        <v>#N/A</v>
      </c>
      <c r="AO7148" s="261" t="e">
        <f t="shared" si="1168"/>
        <v>#N/A</v>
      </c>
      <c r="AP7148" s="261" t="e">
        <f t="shared" si="1169"/>
        <v>#N/A</v>
      </c>
      <c r="AQ7148" s="261" t="e">
        <f t="shared" si="1170"/>
        <v>#N/A</v>
      </c>
      <c r="BB7148">
        <f t="shared" si="1173"/>
        <v>0</v>
      </c>
      <c r="BC7148">
        <f t="shared" si="1171"/>
        <v>0</v>
      </c>
      <c r="BD7148" s="28">
        <f t="shared" si="1172"/>
        <v>0</v>
      </c>
    </row>
    <row r="7149" spans="37:56" x14ac:dyDescent="0.25">
      <c r="AK7149">
        <v>0</v>
      </c>
      <c r="AL7149" t="e">
        <f t="shared" si="1165"/>
        <v>#N/A</v>
      </c>
      <c r="AM7149" t="e">
        <f t="shared" si="1166"/>
        <v>#N/A</v>
      </c>
      <c r="AN7149" t="e">
        <f t="shared" si="1167"/>
        <v>#N/A</v>
      </c>
      <c r="AO7149" s="261" t="e">
        <f t="shared" si="1168"/>
        <v>#N/A</v>
      </c>
      <c r="AP7149" s="261" t="e">
        <f t="shared" si="1169"/>
        <v>#N/A</v>
      </c>
      <c r="AQ7149" s="261" t="e">
        <f t="shared" si="1170"/>
        <v>#N/A</v>
      </c>
      <c r="BB7149">
        <f t="shared" si="1173"/>
        <v>0</v>
      </c>
      <c r="BC7149">
        <f t="shared" si="1171"/>
        <v>0</v>
      </c>
      <c r="BD7149" s="28">
        <f t="shared" si="1172"/>
        <v>0</v>
      </c>
    </row>
    <row r="7150" spans="37:56" x14ac:dyDescent="0.25">
      <c r="AK7150">
        <v>0</v>
      </c>
      <c r="AL7150" t="e">
        <f t="shared" si="1165"/>
        <v>#N/A</v>
      </c>
      <c r="AM7150" t="e">
        <f t="shared" si="1166"/>
        <v>#N/A</v>
      </c>
      <c r="AN7150" t="e">
        <f t="shared" si="1167"/>
        <v>#N/A</v>
      </c>
      <c r="AO7150" s="261" t="e">
        <f t="shared" si="1168"/>
        <v>#N/A</v>
      </c>
      <c r="AP7150" s="261" t="e">
        <f t="shared" si="1169"/>
        <v>#N/A</v>
      </c>
      <c r="AQ7150" s="261" t="e">
        <f t="shared" si="1170"/>
        <v>#N/A</v>
      </c>
      <c r="BB7150">
        <f t="shared" si="1173"/>
        <v>0</v>
      </c>
      <c r="BC7150">
        <f t="shared" si="1171"/>
        <v>0</v>
      </c>
      <c r="BD7150" s="28">
        <f t="shared" si="1172"/>
        <v>0</v>
      </c>
    </row>
    <row r="7151" spans="37:56" x14ac:dyDescent="0.25">
      <c r="AK7151">
        <v>0</v>
      </c>
      <c r="AL7151" t="e">
        <f t="shared" si="1165"/>
        <v>#N/A</v>
      </c>
      <c r="AM7151" t="e">
        <f t="shared" si="1166"/>
        <v>#N/A</v>
      </c>
      <c r="AN7151" t="e">
        <f t="shared" si="1167"/>
        <v>#N/A</v>
      </c>
      <c r="AO7151" s="261" t="e">
        <f t="shared" si="1168"/>
        <v>#N/A</v>
      </c>
      <c r="AP7151" s="261" t="e">
        <f t="shared" si="1169"/>
        <v>#N/A</v>
      </c>
      <c r="AQ7151" s="261" t="e">
        <f t="shared" si="1170"/>
        <v>#N/A</v>
      </c>
      <c r="BB7151">
        <f t="shared" si="1173"/>
        <v>0</v>
      </c>
      <c r="BC7151">
        <f t="shared" si="1171"/>
        <v>0</v>
      </c>
      <c r="BD7151" s="28">
        <f t="shared" si="1172"/>
        <v>0</v>
      </c>
    </row>
    <row r="7152" spans="37:56" x14ac:dyDescent="0.25">
      <c r="AK7152">
        <v>0</v>
      </c>
      <c r="AL7152" t="e">
        <f t="shared" si="1165"/>
        <v>#N/A</v>
      </c>
      <c r="AM7152" t="e">
        <f t="shared" si="1166"/>
        <v>#N/A</v>
      </c>
      <c r="AN7152" t="e">
        <f t="shared" si="1167"/>
        <v>#N/A</v>
      </c>
      <c r="AO7152" s="261" t="e">
        <f t="shared" si="1168"/>
        <v>#N/A</v>
      </c>
      <c r="AP7152" s="261" t="e">
        <f t="shared" si="1169"/>
        <v>#N/A</v>
      </c>
      <c r="AQ7152" s="261" t="e">
        <f t="shared" si="1170"/>
        <v>#N/A</v>
      </c>
      <c r="BB7152">
        <f t="shared" si="1173"/>
        <v>0</v>
      </c>
      <c r="BC7152">
        <f t="shared" si="1171"/>
        <v>0</v>
      </c>
      <c r="BD7152" s="28">
        <f t="shared" si="1172"/>
        <v>0</v>
      </c>
    </row>
    <row r="7153" spans="37:56" x14ac:dyDescent="0.25">
      <c r="AK7153">
        <v>0</v>
      </c>
      <c r="AL7153" t="e">
        <f t="shared" si="1165"/>
        <v>#N/A</v>
      </c>
      <c r="AM7153" t="e">
        <f t="shared" si="1166"/>
        <v>#N/A</v>
      </c>
      <c r="AN7153" t="e">
        <f t="shared" si="1167"/>
        <v>#N/A</v>
      </c>
      <c r="AO7153" s="261" t="e">
        <f t="shared" si="1168"/>
        <v>#N/A</v>
      </c>
      <c r="AP7153" s="261" t="e">
        <f t="shared" si="1169"/>
        <v>#N/A</v>
      </c>
      <c r="AQ7153" s="261" t="e">
        <f t="shared" si="1170"/>
        <v>#N/A</v>
      </c>
      <c r="BB7153">
        <f t="shared" si="1173"/>
        <v>0</v>
      </c>
      <c r="BC7153">
        <f t="shared" si="1171"/>
        <v>0</v>
      </c>
      <c r="BD7153" s="28">
        <f t="shared" si="1172"/>
        <v>0</v>
      </c>
    </row>
    <row r="7154" spans="37:56" x14ac:dyDescent="0.25">
      <c r="AK7154">
        <v>0</v>
      </c>
      <c r="AL7154" t="e">
        <f t="shared" si="1165"/>
        <v>#N/A</v>
      </c>
      <c r="AM7154" t="e">
        <f t="shared" si="1166"/>
        <v>#N/A</v>
      </c>
      <c r="AN7154" t="e">
        <f t="shared" si="1167"/>
        <v>#N/A</v>
      </c>
      <c r="AO7154" s="261" t="e">
        <f t="shared" si="1168"/>
        <v>#N/A</v>
      </c>
      <c r="AP7154" s="261" t="e">
        <f t="shared" si="1169"/>
        <v>#N/A</v>
      </c>
      <c r="AQ7154" s="261" t="e">
        <f t="shared" si="1170"/>
        <v>#N/A</v>
      </c>
      <c r="BB7154">
        <f t="shared" si="1173"/>
        <v>0</v>
      </c>
      <c r="BC7154">
        <f t="shared" si="1171"/>
        <v>0</v>
      </c>
      <c r="BD7154" s="28">
        <f t="shared" si="1172"/>
        <v>0</v>
      </c>
    </row>
    <row r="7155" spans="37:56" x14ac:dyDescent="0.25">
      <c r="AK7155">
        <v>0</v>
      </c>
      <c r="AL7155" t="e">
        <f t="shared" si="1165"/>
        <v>#N/A</v>
      </c>
      <c r="AM7155" t="e">
        <f t="shared" si="1166"/>
        <v>#N/A</v>
      </c>
      <c r="AN7155" t="e">
        <f t="shared" si="1167"/>
        <v>#N/A</v>
      </c>
      <c r="AO7155" s="261" t="e">
        <f t="shared" si="1168"/>
        <v>#N/A</v>
      </c>
      <c r="AP7155" s="261" t="e">
        <f t="shared" si="1169"/>
        <v>#N/A</v>
      </c>
      <c r="AQ7155" s="261" t="e">
        <f t="shared" si="1170"/>
        <v>#N/A</v>
      </c>
      <c r="BB7155">
        <f t="shared" si="1173"/>
        <v>0</v>
      </c>
      <c r="BC7155">
        <f t="shared" si="1171"/>
        <v>0</v>
      </c>
      <c r="BD7155" s="28">
        <f t="shared" si="1172"/>
        <v>0</v>
      </c>
    </row>
    <row r="7156" spans="37:56" x14ac:dyDescent="0.25">
      <c r="AK7156">
        <v>0</v>
      </c>
      <c r="AL7156" t="e">
        <f t="shared" si="1165"/>
        <v>#N/A</v>
      </c>
      <c r="AM7156" t="e">
        <f t="shared" si="1166"/>
        <v>#N/A</v>
      </c>
      <c r="AN7156" t="e">
        <f t="shared" si="1167"/>
        <v>#N/A</v>
      </c>
      <c r="AO7156" s="261" t="e">
        <f t="shared" si="1168"/>
        <v>#N/A</v>
      </c>
      <c r="AP7156" s="261" t="e">
        <f t="shared" si="1169"/>
        <v>#N/A</v>
      </c>
      <c r="AQ7156" s="261" t="e">
        <f t="shared" si="1170"/>
        <v>#N/A</v>
      </c>
      <c r="BB7156">
        <f t="shared" si="1173"/>
        <v>0</v>
      </c>
      <c r="BC7156">
        <f t="shared" si="1171"/>
        <v>0</v>
      </c>
      <c r="BD7156" s="28">
        <f t="shared" si="1172"/>
        <v>0</v>
      </c>
    </row>
    <row r="7157" spans="37:56" x14ac:dyDescent="0.25">
      <c r="AK7157">
        <v>0</v>
      </c>
      <c r="AL7157" t="e">
        <f t="shared" si="1165"/>
        <v>#N/A</v>
      </c>
      <c r="AM7157" t="e">
        <f t="shared" si="1166"/>
        <v>#N/A</v>
      </c>
      <c r="AN7157" t="e">
        <f t="shared" si="1167"/>
        <v>#N/A</v>
      </c>
      <c r="AO7157" s="261" t="e">
        <f t="shared" si="1168"/>
        <v>#N/A</v>
      </c>
      <c r="AP7157" s="261" t="e">
        <f t="shared" si="1169"/>
        <v>#N/A</v>
      </c>
      <c r="AQ7157" s="261" t="e">
        <f t="shared" si="1170"/>
        <v>#N/A</v>
      </c>
      <c r="BB7157">
        <f t="shared" si="1173"/>
        <v>0</v>
      </c>
      <c r="BC7157">
        <f t="shared" si="1171"/>
        <v>0</v>
      </c>
      <c r="BD7157" s="28">
        <f t="shared" si="1172"/>
        <v>0</v>
      </c>
    </row>
    <row r="7158" spans="37:56" x14ac:dyDescent="0.25">
      <c r="AK7158">
        <v>0</v>
      </c>
      <c r="AL7158" t="e">
        <f t="shared" si="1165"/>
        <v>#N/A</v>
      </c>
      <c r="AM7158" t="e">
        <f t="shared" si="1166"/>
        <v>#N/A</v>
      </c>
      <c r="AN7158" t="e">
        <f t="shared" si="1167"/>
        <v>#N/A</v>
      </c>
      <c r="AO7158" s="261" t="e">
        <f t="shared" si="1168"/>
        <v>#N/A</v>
      </c>
      <c r="AP7158" s="261" t="e">
        <f t="shared" si="1169"/>
        <v>#N/A</v>
      </c>
      <c r="AQ7158" s="261" t="e">
        <f t="shared" si="1170"/>
        <v>#N/A</v>
      </c>
      <c r="BB7158">
        <f t="shared" si="1173"/>
        <v>0</v>
      </c>
      <c r="BC7158">
        <f t="shared" si="1171"/>
        <v>0</v>
      </c>
      <c r="BD7158" s="28">
        <f t="shared" si="1172"/>
        <v>0</v>
      </c>
    </row>
    <row r="7159" spans="37:56" x14ac:dyDescent="0.25">
      <c r="AK7159">
        <v>0</v>
      </c>
      <c r="AL7159" t="e">
        <f t="shared" si="1165"/>
        <v>#N/A</v>
      </c>
      <c r="AM7159" t="e">
        <f t="shared" si="1166"/>
        <v>#N/A</v>
      </c>
      <c r="AN7159" t="e">
        <f t="shared" si="1167"/>
        <v>#N/A</v>
      </c>
      <c r="AO7159" s="261" t="e">
        <f t="shared" si="1168"/>
        <v>#N/A</v>
      </c>
      <c r="AP7159" s="261" t="e">
        <f t="shared" si="1169"/>
        <v>#N/A</v>
      </c>
      <c r="AQ7159" s="261" t="e">
        <f t="shared" si="1170"/>
        <v>#N/A</v>
      </c>
      <c r="BB7159">
        <f t="shared" si="1173"/>
        <v>0</v>
      </c>
      <c r="BC7159">
        <f t="shared" si="1171"/>
        <v>0</v>
      </c>
      <c r="BD7159" s="28">
        <f t="shared" si="1172"/>
        <v>0</v>
      </c>
    </row>
    <row r="7160" spans="37:56" x14ac:dyDescent="0.25">
      <c r="AK7160">
        <v>0</v>
      </c>
      <c r="AL7160" t="e">
        <f t="shared" si="1165"/>
        <v>#N/A</v>
      </c>
      <c r="AM7160" t="e">
        <f t="shared" si="1166"/>
        <v>#N/A</v>
      </c>
      <c r="AN7160" t="e">
        <f t="shared" si="1167"/>
        <v>#N/A</v>
      </c>
      <c r="AO7160" s="261" t="e">
        <f t="shared" si="1168"/>
        <v>#N/A</v>
      </c>
      <c r="AP7160" s="261" t="e">
        <f t="shared" si="1169"/>
        <v>#N/A</v>
      </c>
      <c r="AQ7160" s="261" t="e">
        <f t="shared" si="1170"/>
        <v>#N/A</v>
      </c>
      <c r="BB7160">
        <f t="shared" si="1173"/>
        <v>0</v>
      </c>
      <c r="BC7160">
        <f t="shared" si="1171"/>
        <v>0</v>
      </c>
      <c r="BD7160" s="28">
        <f t="shared" si="1172"/>
        <v>0</v>
      </c>
    </row>
    <row r="7161" spans="37:56" x14ac:dyDescent="0.25">
      <c r="AK7161">
        <v>0</v>
      </c>
      <c r="AL7161" t="e">
        <f t="shared" si="1165"/>
        <v>#N/A</v>
      </c>
      <c r="AM7161" t="e">
        <f t="shared" si="1166"/>
        <v>#N/A</v>
      </c>
      <c r="AN7161" t="e">
        <f t="shared" si="1167"/>
        <v>#N/A</v>
      </c>
      <c r="AO7161" s="261" t="e">
        <f t="shared" si="1168"/>
        <v>#N/A</v>
      </c>
      <c r="AP7161" s="261" t="e">
        <f t="shared" si="1169"/>
        <v>#N/A</v>
      </c>
      <c r="AQ7161" s="261" t="e">
        <f t="shared" si="1170"/>
        <v>#N/A</v>
      </c>
      <c r="BB7161">
        <f t="shared" si="1173"/>
        <v>0</v>
      </c>
      <c r="BC7161">
        <f t="shared" si="1171"/>
        <v>0</v>
      </c>
      <c r="BD7161" s="28">
        <f t="shared" si="1172"/>
        <v>0</v>
      </c>
    </row>
    <row r="7162" spans="37:56" x14ac:dyDescent="0.25">
      <c r="AK7162">
        <v>0</v>
      </c>
      <c r="AL7162" t="e">
        <f t="shared" si="1165"/>
        <v>#N/A</v>
      </c>
      <c r="AM7162" t="e">
        <f t="shared" si="1166"/>
        <v>#N/A</v>
      </c>
      <c r="AN7162" t="e">
        <f t="shared" si="1167"/>
        <v>#N/A</v>
      </c>
      <c r="AO7162" s="261" t="e">
        <f t="shared" si="1168"/>
        <v>#N/A</v>
      </c>
      <c r="AP7162" s="261" t="e">
        <f t="shared" si="1169"/>
        <v>#N/A</v>
      </c>
      <c r="AQ7162" s="261" t="e">
        <f t="shared" si="1170"/>
        <v>#N/A</v>
      </c>
      <c r="BB7162">
        <f t="shared" si="1173"/>
        <v>0</v>
      </c>
      <c r="BC7162">
        <f t="shared" si="1171"/>
        <v>0</v>
      </c>
      <c r="BD7162" s="28">
        <f t="shared" si="1172"/>
        <v>0</v>
      </c>
    </row>
    <row r="7163" spans="37:56" x14ac:dyDescent="0.25">
      <c r="AK7163">
        <v>0</v>
      </c>
      <c r="AL7163" t="e">
        <f t="shared" si="1165"/>
        <v>#N/A</v>
      </c>
      <c r="AM7163" t="e">
        <f t="shared" si="1166"/>
        <v>#N/A</v>
      </c>
      <c r="AN7163" t="e">
        <f t="shared" si="1167"/>
        <v>#N/A</v>
      </c>
      <c r="AO7163" s="261" t="e">
        <f t="shared" si="1168"/>
        <v>#N/A</v>
      </c>
      <c r="AP7163" s="261" t="e">
        <f t="shared" si="1169"/>
        <v>#N/A</v>
      </c>
      <c r="AQ7163" s="261" t="e">
        <f t="shared" si="1170"/>
        <v>#N/A</v>
      </c>
      <c r="BB7163">
        <f t="shared" si="1173"/>
        <v>0</v>
      </c>
      <c r="BC7163">
        <f t="shared" si="1171"/>
        <v>0</v>
      </c>
      <c r="BD7163" s="28">
        <f t="shared" si="1172"/>
        <v>0</v>
      </c>
    </row>
    <row r="7164" spans="37:56" x14ac:dyDescent="0.25">
      <c r="AK7164">
        <v>0</v>
      </c>
      <c r="AL7164" t="e">
        <f t="shared" si="1165"/>
        <v>#N/A</v>
      </c>
      <c r="AM7164" t="e">
        <f t="shared" si="1166"/>
        <v>#N/A</v>
      </c>
      <c r="AN7164" t="e">
        <f t="shared" si="1167"/>
        <v>#N/A</v>
      </c>
      <c r="AO7164" s="261" t="e">
        <f t="shared" si="1168"/>
        <v>#N/A</v>
      </c>
      <c r="AP7164" s="261" t="e">
        <f t="shared" si="1169"/>
        <v>#N/A</v>
      </c>
      <c r="AQ7164" s="261" t="e">
        <f t="shared" si="1170"/>
        <v>#N/A</v>
      </c>
      <c r="BB7164">
        <f t="shared" si="1173"/>
        <v>0</v>
      </c>
      <c r="BC7164">
        <f t="shared" si="1171"/>
        <v>0</v>
      </c>
      <c r="BD7164" s="28">
        <f t="shared" si="1172"/>
        <v>0</v>
      </c>
    </row>
    <row r="7165" spans="37:56" x14ac:dyDescent="0.25">
      <c r="AK7165">
        <v>0</v>
      </c>
      <c r="AL7165" t="e">
        <f t="shared" si="1165"/>
        <v>#N/A</v>
      </c>
      <c r="AM7165" t="e">
        <f t="shared" si="1166"/>
        <v>#N/A</v>
      </c>
      <c r="AN7165" t="e">
        <f t="shared" si="1167"/>
        <v>#N/A</v>
      </c>
      <c r="AO7165" s="261" t="e">
        <f t="shared" si="1168"/>
        <v>#N/A</v>
      </c>
      <c r="AP7165" s="261" t="e">
        <f t="shared" si="1169"/>
        <v>#N/A</v>
      </c>
      <c r="AQ7165" s="261" t="e">
        <f t="shared" si="1170"/>
        <v>#N/A</v>
      </c>
      <c r="BB7165">
        <f t="shared" si="1173"/>
        <v>0</v>
      </c>
      <c r="BC7165">
        <f t="shared" si="1171"/>
        <v>0</v>
      </c>
      <c r="BD7165" s="28">
        <f t="shared" si="1172"/>
        <v>0</v>
      </c>
    </row>
    <row r="7166" spans="37:56" x14ac:dyDescent="0.25">
      <c r="AK7166">
        <v>0</v>
      </c>
      <c r="AL7166" t="e">
        <f t="shared" si="1165"/>
        <v>#N/A</v>
      </c>
      <c r="AM7166" t="e">
        <f t="shared" si="1166"/>
        <v>#N/A</v>
      </c>
      <c r="AN7166" t="e">
        <f t="shared" si="1167"/>
        <v>#N/A</v>
      </c>
      <c r="AO7166" s="261" t="e">
        <f t="shared" si="1168"/>
        <v>#N/A</v>
      </c>
      <c r="AP7166" s="261" t="e">
        <f t="shared" si="1169"/>
        <v>#N/A</v>
      </c>
      <c r="AQ7166" s="261" t="e">
        <f t="shared" si="1170"/>
        <v>#N/A</v>
      </c>
      <c r="BB7166">
        <f t="shared" si="1173"/>
        <v>0</v>
      </c>
      <c r="BC7166">
        <f t="shared" si="1171"/>
        <v>0</v>
      </c>
      <c r="BD7166" s="28">
        <f t="shared" si="1172"/>
        <v>0</v>
      </c>
    </row>
    <row r="7167" spans="37:56" x14ac:dyDescent="0.25">
      <c r="AK7167">
        <v>0</v>
      </c>
      <c r="AL7167" t="e">
        <f t="shared" si="1165"/>
        <v>#N/A</v>
      </c>
      <c r="AM7167" t="e">
        <f t="shared" si="1166"/>
        <v>#N/A</v>
      </c>
      <c r="AN7167" t="e">
        <f t="shared" si="1167"/>
        <v>#N/A</v>
      </c>
      <c r="AO7167" s="261" t="e">
        <f t="shared" si="1168"/>
        <v>#N/A</v>
      </c>
      <c r="AP7167" s="261" t="e">
        <f t="shared" si="1169"/>
        <v>#N/A</v>
      </c>
      <c r="AQ7167" s="261" t="e">
        <f t="shared" si="1170"/>
        <v>#N/A</v>
      </c>
      <c r="BB7167">
        <f t="shared" si="1173"/>
        <v>0</v>
      </c>
      <c r="BC7167">
        <f t="shared" si="1171"/>
        <v>0</v>
      </c>
      <c r="BD7167" s="28">
        <f t="shared" si="1172"/>
        <v>0</v>
      </c>
    </row>
    <row r="7168" spans="37:56" x14ac:dyDescent="0.25">
      <c r="AK7168">
        <v>0</v>
      </c>
      <c r="AL7168" t="e">
        <f t="shared" si="1165"/>
        <v>#N/A</v>
      </c>
      <c r="AM7168" t="e">
        <f t="shared" si="1166"/>
        <v>#N/A</v>
      </c>
      <c r="AN7168" t="e">
        <f t="shared" si="1167"/>
        <v>#N/A</v>
      </c>
      <c r="AO7168" s="261" t="e">
        <f t="shared" si="1168"/>
        <v>#N/A</v>
      </c>
      <c r="AP7168" s="261" t="e">
        <f t="shared" si="1169"/>
        <v>#N/A</v>
      </c>
      <c r="AQ7168" s="261" t="e">
        <f t="shared" si="1170"/>
        <v>#N/A</v>
      </c>
      <c r="BB7168">
        <f t="shared" si="1173"/>
        <v>0</v>
      </c>
      <c r="BC7168">
        <f t="shared" si="1171"/>
        <v>0</v>
      </c>
      <c r="BD7168" s="28">
        <f t="shared" si="1172"/>
        <v>0</v>
      </c>
    </row>
    <row r="7169" spans="37:56" x14ac:dyDescent="0.25">
      <c r="AK7169">
        <v>0</v>
      </c>
      <c r="AL7169" t="e">
        <f t="shared" si="1165"/>
        <v>#N/A</v>
      </c>
      <c r="AM7169" t="e">
        <f t="shared" si="1166"/>
        <v>#N/A</v>
      </c>
      <c r="AN7169" t="e">
        <f t="shared" si="1167"/>
        <v>#N/A</v>
      </c>
      <c r="AO7169" s="261" t="e">
        <f t="shared" si="1168"/>
        <v>#N/A</v>
      </c>
      <c r="AP7169" s="261" t="e">
        <f t="shared" si="1169"/>
        <v>#N/A</v>
      </c>
      <c r="AQ7169" s="261" t="e">
        <f t="shared" si="1170"/>
        <v>#N/A</v>
      </c>
      <c r="BB7169">
        <f t="shared" si="1173"/>
        <v>0</v>
      </c>
      <c r="BC7169">
        <f t="shared" si="1171"/>
        <v>0</v>
      </c>
      <c r="BD7169" s="28">
        <f t="shared" si="1172"/>
        <v>0</v>
      </c>
    </row>
    <row r="7170" spans="37:56" x14ac:dyDescent="0.25">
      <c r="AK7170">
        <v>0</v>
      </c>
      <c r="AL7170" t="e">
        <f t="shared" si="1165"/>
        <v>#N/A</v>
      </c>
      <c r="AM7170" t="e">
        <f t="shared" si="1166"/>
        <v>#N/A</v>
      </c>
      <c r="AN7170" t="e">
        <f t="shared" si="1167"/>
        <v>#N/A</v>
      </c>
      <c r="AO7170" s="261" t="e">
        <f t="shared" si="1168"/>
        <v>#N/A</v>
      </c>
      <c r="AP7170" s="261" t="e">
        <f t="shared" si="1169"/>
        <v>#N/A</v>
      </c>
      <c r="AQ7170" s="261" t="e">
        <f t="shared" si="1170"/>
        <v>#N/A</v>
      </c>
      <c r="BB7170">
        <f t="shared" si="1173"/>
        <v>0</v>
      </c>
      <c r="BC7170">
        <f t="shared" si="1171"/>
        <v>0</v>
      </c>
      <c r="BD7170" s="28">
        <f t="shared" si="1172"/>
        <v>0</v>
      </c>
    </row>
    <row r="7171" spans="37:56" x14ac:dyDescent="0.25">
      <c r="AK7171">
        <v>0</v>
      </c>
      <c r="AL7171" t="e">
        <f t="shared" ref="AL7171:AL7234" si="1174">_xlfn.XLOOKUP(AK7171,A:A,F:F)</f>
        <v>#N/A</v>
      </c>
      <c r="AM7171" t="e">
        <f t="shared" ref="AM7171:AM7234" si="1175">_xlfn.XLOOKUP(AK7171,A:A,J:J)</f>
        <v>#N/A</v>
      </c>
      <c r="AN7171" t="e">
        <f t="shared" ref="AN7171:AN7234" si="1176">_xlfn.XLOOKUP(AK7171,A:A,M:M)+_xlfn.XLOOKUP(AK7171,A:A,N:N)</f>
        <v>#N/A</v>
      </c>
      <c r="AO7171" s="261" t="e">
        <f t="shared" ref="AO7171:AO7234" si="1177">_xlfn.XLOOKUP(AK7171,A:A,AG:AG)</f>
        <v>#N/A</v>
      </c>
      <c r="AP7171" s="261" t="e">
        <f t="shared" ref="AP7171:AP7234" si="1178">_xlfn.XLOOKUP(AK7171,A:A,AD:AD)</f>
        <v>#N/A</v>
      </c>
      <c r="AQ7171" s="261" t="e">
        <f t="shared" ref="AQ7171:AQ7234" si="1179">_xlfn.XLOOKUP(AK7171,A:A,AE:AE)</f>
        <v>#N/A</v>
      </c>
      <c r="BB7171">
        <f t="shared" si="1173"/>
        <v>0</v>
      </c>
      <c r="BC7171">
        <f t="shared" ref="BC7171:BC7234" si="1180">_xlfn.XLOOKUP(BA7171,A:A,J:J)</f>
        <v>0</v>
      </c>
      <c r="BD7171" s="28">
        <f t="shared" ref="BD7171:BD7234" si="1181">_xlfn.XLOOKUP(BA7171,A:A,M:M)+_xlfn.XLOOKUP(BA7171,A:A,N:N)</f>
        <v>0</v>
      </c>
    </row>
    <row r="7172" spans="37:56" x14ac:dyDescent="0.25">
      <c r="AK7172">
        <v>0</v>
      </c>
      <c r="AL7172" t="e">
        <f t="shared" si="1174"/>
        <v>#N/A</v>
      </c>
      <c r="AM7172" t="e">
        <f t="shared" si="1175"/>
        <v>#N/A</v>
      </c>
      <c r="AN7172" t="e">
        <f t="shared" si="1176"/>
        <v>#N/A</v>
      </c>
      <c r="AO7172" s="261" t="e">
        <f t="shared" si="1177"/>
        <v>#N/A</v>
      </c>
      <c r="AP7172" s="261" t="e">
        <f t="shared" si="1178"/>
        <v>#N/A</v>
      </c>
      <c r="AQ7172" s="261" t="e">
        <f t="shared" si="1179"/>
        <v>#N/A</v>
      </c>
      <c r="BB7172">
        <f t="shared" si="1173"/>
        <v>0</v>
      </c>
      <c r="BC7172">
        <f t="shared" si="1180"/>
        <v>0</v>
      </c>
      <c r="BD7172" s="28">
        <f t="shared" si="1181"/>
        <v>0</v>
      </c>
    </row>
    <row r="7173" spans="37:56" x14ac:dyDescent="0.25">
      <c r="AK7173">
        <v>0</v>
      </c>
      <c r="AL7173" t="e">
        <f t="shared" si="1174"/>
        <v>#N/A</v>
      </c>
      <c r="AM7173" t="e">
        <f t="shared" si="1175"/>
        <v>#N/A</v>
      </c>
      <c r="AN7173" t="e">
        <f t="shared" si="1176"/>
        <v>#N/A</v>
      </c>
      <c r="AO7173" s="261" t="e">
        <f t="shared" si="1177"/>
        <v>#N/A</v>
      </c>
      <c r="AP7173" s="261" t="e">
        <f t="shared" si="1178"/>
        <v>#N/A</v>
      </c>
      <c r="AQ7173" s="261" t="e">
        <f t="shared" si="1179"/>
        <v>#N/A</v>
      </c>
      <c r="BB7173">
        <f t="shared" si="1173"/>
        <v>0</v>
      </c>
      <c r="BC7173">
        <f t="shared" si="1180"/>
        <v>0</v>
      </c>
      <c r="BD7173" s="28">
        <f t="shared" si="1181"/>
        <v>0</v>
      </c>
    </row>
    <row r="7174" spans="37:56" x14ac:dyDescent="0.25">
      <c r="AK7174">
        <v>0</v>
      </c>
      <c r="AL7174" t="e">
        <f t="shared" si="1174"/>
        <v>#N/A</v>
      </c>
      <c r="AM7174" t="e">
        <f t="shared" si="1175"/>
        <v>#N/A</v>
      </c>
      <c r="AN7174" t="e">
        <f t="shared" si="1176"/>
        <v>#N/A</v>
      </c>
      <c r="AO7174" s="261" t="e">
        <f t="shared" si="1177"/>
        <v>#N/A</v>
      </c>
      <c r="AP7174" s="261" t="e">
        <f t="shared" si="1178"/>
        <v>#N/A</v>
      </c>
      <c r="AQ7174" s="261" t="e">
        <f t="shared" si="1179"/>
        <v>#N/A</v>
      </c>
      <c r="BB7174">
        <f t="shared" ref="BB7174:BB7237" si="1182">_xlfn.XLOOKUP(BA7174,A:A,E:E)</f>
        <v>0</v>
      </c>
      <c r="BC7174">
        <f t="shared" si="1180"/>
        <v>0</v>
      </c>
      <c r="BD7174" s="28">
        <f t="shared" si="1181"/>
        <v>0</v>
      </c>
    </row>
    <row r="7175" spans="37:56" x14ac:dyDescent="0.25">
      <c r="AK7175">
        <v>0</v>
      </c>
      <c r="AL7175" t="e">
        <f t="shared" si="1174"/>
        <v>#N/A</v>
      </c>
      <c r="AM7175" t="e">
        <f t="shared" si="1175"/>
        <v>#N/A</v>
      </c>
      <c r="AN7175" t="e">
        <f t="shared" si="1176"/>
        <v>#N/A</v>
      </c>
      <c r="AO7175" s="261" t="e">
        <f t="shared" si="1177"/>
        <v>#N/A</v>
      </c>
      <c r="AP7175" s="261" t="e">
        <f t="shared" si="1178"/>
        <v>#N/A</v>
      </c>
      <c r="AQ7175" s="261" t="e">
        <f t="shared" si="1179"/>
        <v>#N/A</v>
      </c>
      <c r="BB7175">
        <f t="shared" si="1182"/>
        <v>0</v>
      </c>
      <c r="BC7175">
        <f t="shared" si="1180"/>
        <v>0</v>
      </c>
      <c r="BD7175" s="28">
        <f t="shared" si="1181"/>
        <v>0</v>
      </c>
    </row>
    <row r="7176" spans="37:56" x14ac:dyDescent="0.25">
      <c r="AK7176">
        <v>0</v>
      </c>
      <c r="AL7176" t="e">
        <f t="shared" si="1174"/>
        <v>#N/A</v>
      </c>
      <c r="AM7176" t="e">
        <f t="shared" si="1175"/>
        <v>#N/A</v>
      </c>
      <c r="AN7176" t="e">
        <f t="shared" si="1176"/>
        <v>#N/A</v>
      </c>
      <c r="AO7176" s="261" t="e">
        <f t="shared" si="1177"/>
        <v>#N/A</v>
      </c>
      <c r="AP7176" s="261" t="e">
        <f t="shared" si="1178"/>
        <v>#N/A</v>
      </c>
      <c r="AQ7176" s="261" t="e">
        <f t="shared" si="1179"/>
        <v>#N/A</v>
      </c>
      <c r="BB7176">
        <f t="shared" si="1182"/>
        <v>0</v>
      </c>
      <c r="BC7176">
        <f t="shared" si="1180"/>
        <v>0</v>
      </c>
      <c r="BD7176" s="28">
        <f t="shared" si="1181"/>
        <v>0</v>
      </c>
    </row>
    <row r="7177" spans="37:56" x14ac:dyDescent="0.25">
      <c r="AK7177">
        <v>0</v>
      </c>
      <c r="AL7177" t="e">
        <f t="shared" si="1174"/>
        <v>#N/A</v>
      </c>
      <c r="AM7177" t="e">
        <f t="shared" si="1175"/>
        <v>#N/A</v>
      </c>
      <c r="AN7177" t="e">
        <f t="shared" si="1176"/>
        <v>#N/A</v>
      </c>
      <c r="AO7177" s="261" t="e">
        <f t="shared" si="1177"/>
        <v>#N/A</v>
      </c>
      <c r="AP7177" s="261" t="e">
        <f t="shared" si="1178"/>
        <v>#N/A</v>
      </c>
      <c r="AQ7177" s="261" t="e">
        <f t="shared" si="1179"/>
        <v>#N/A</v>
      </c>
      <c r="BB7177">
        <f t="shared" si="1182"/>
        <v>0</v>
      </c>
      <c r="BC7177">
        <f t="shared" si="1180"/>
        <v>0</v>
      </c>
      <c r="BD7177" s="28">
        <f t="shared" si="1181"/>
        <v>0</v>
      </c>
    </row>
    <row r="7178" spans="37:56" x14ac:dyDescent="0.25">
      <c r="AK7178">
        <v>0</v>
      </c>
      <c r="AL7178" t="e">
        <f t="shared" si="1174"/>
        <v>#N/A</v>
      </c>
      <c r="AM7178" t="e">
        <f t="shared" si="1175"/>
        <v>#N/A</v>
      </c>
      <c r="AN7178" t="e">
        <f t="shared" si="1176"/>
        <v>#N/A</v>
      </c>
      <c r="AO7178" s="261" t="e">
        <f t="shared" si="1177"/>
        <v>#N/A</v>
      </c>
      <c r="AP7178" s="261" t="e">
        <f t="shared" si="1178"/>
        <v>#N/A</v>
      </c>
      <c r="AQ7178" s="261" t="e">
        <f t="shared" si="1179"/>
        <v>#N/A</v>
      </c>
      <c r="BB7178">
        <f t="shared" si="1182"/>
        <v>0</v>
      </c>
      <c r="BC7178">
        <f t="shared" si="1180"/>
        <v>0</v>
      </c>
      <c r="BD7178" s="28">
        <f t="shared" si="1181"/>
        <v>0</v>
      </c>
    </row>
    <row r="7179" spans="37:56" x14ac:dyDescent="0.25">
      <c r="AK7179">
        <v>0</v>
      </c>
      <c r="AL7179" t="e">
        <f t="shared" si="1174"/>
        <v>#N/A</v>
      </c>
      <c r="AM7179" t="e">
        <f t="shared" si="1175"/>
        <v>#N/A</v>
      </c>
      <c r="AN7179" t="e">
        <f t="shared" si="1176"/>
        <v>#N/A</v>
      </c>
      <c r="AO7179" s="261" t="e">
        <f t="shared" si="1177"/>
        <v>#N/A</v>
      </c>
      <c r="AP7179" s="261" t="e">
        <f t="shared" si="1178"/>
        <v>#N/A</v>
      </c>
      <c r="AQ7179" s="261" t="e">
        <f t="shared" si="1179"/>
        <v>#N/A</v>
      </c>
      <c r="BB7179">
        <f t="shared" si="1182"/>
        <v>0</v>
      </c>
      <c r="BC7179">
        <f t="shared" si="1180"/>
        <v>0</v>
      </c>
      <c r="BD7179" s="28">
        <f t="shared" si="1181"/>
        <v>0</v>
      </c>
    </row>
    <row r="7180" spans="37:56" x14ac:dyDescent="0.25">
      <c r="AK7180">
        <v>0</v>
      </c>
      <c r="AL7180" t="e">
        <f t="shared" si="1174"/>
        <v>#N/A</v>
      </c>
      <c r="AM7180" t="e">
        <f t="shared" si="1175"/>
        <v>#N/A</v>
      </c>
      <c r="AN7180" t="e">
        <f t="shared" si="1176"/>
        <v>#N/A</v>
      </c>
      <c r="AO7180" s="261" t="e">
        <f t="shared" si="1177"/>
        <v>#N/A</v>
      </c>
      <c r="AP7180" s="261" t="e">
        <f t="shared" si="1178"/>
        <v>#N/A</v>
      </c>
      <c r="AQ7180" s="261" t="e">
        <f t="shared" si="1179"/>
        <v>#N/A</v>
      </c>
      <c r="BB7180">
        <f t="shared" si="1182"/>
        <v>0</v>
      </c>
      <c r="BC7180">
        <f t="shared" si="1180"/>
        <v>0</v>
      </c>
      <c r="BD7180" s="28">
        <f t="shared" si="1181"/>
        <v>0</v>
      </c>
    </row>
    <row r="7181" spans="37:56" x14ac:dyDescent="0.25">
      <c r="AK7181">
        <v>0</v>
      </c>
      <c r="AL7181" t="e">
        <f t="shared" si="1174"/>
        <v>#N/A</v>
      </c>
      <c r="AM7181" t="e">
        <f t="shared" si="1175"/>
        <v>#N/A</v>
      </c>
      <c r="AN7181" t="e">
        <f t="shared" si="1176"/>
        <v>#N/A</v>
      </c>
      <c r="AO7181" s="261" t="e">
        <f t="shared" si="1177"/>
        <v>#N/A</v>
      </c>
      <c r="AP7181" s="261" t="e">
        <f t="shared" si="1178"/>
        <v>#N/A</v>
      </c>
      <c r="AQ7181" s="261" t="e">
        <f t="shared" si="1179"/>
        <v>#N/A</v>
      </c>
      <c r="BB7181">
        <f t="shared" si="1182"/>
        <v>0</v>
      </c>
      <c r="BC7181">
        <f t="shared" si="1180"/>
        <v>0</v>
      </c>
      <c r="BD7181" s="28">
        <f t="shared" si="1181"/>
        <v>0</v>
      </c>
    </row>
    <row r="7182" spans="37:56" x14ac:dyDescent="0.25">
      <c r="AK7182">
        <v>0</v>
      </c>
      <c r="AL7182" t="e">
        <f t="shared" si="1174"/>
        <v>#N/A</v>
      </c>
      <c r="AM7182" t="e">
        <f t="shared" si="1175"/>
        <v>#N/A</v>
      </c>
      <c r="AN7182" t="e">
        <f t="shared" si="1176"/>
        <v>#N/A</v>
      </c>
      <c r="AO7182" s="261" t="e">
        <f t="shared" si="1177"/>
        <v>#N/A</v>
      </c>
      <c r="AP7182" s="261" t="e">
        <f t="shared" si="1178"/>
        <v>#N/A</v>
      </c>
      <c r="AQ7182" s="261" t="e">
        <f t="shared" si="1179"/>
        <v>#N/A</v>
      </c>
      <c r="BB7182">
        <f t="shared" si="1182"/>
        <v>0</v>
      </c>
      <c r="BC7182">
        <f t="shared" si="1180"/>
        <v>0</v>
      </c>
      <c r="BD7182" s="28">
        <f t="shared" si="1181"/>
        <v>0</v>
      </c>
    </row>
    <row r="7183" spans="37:56" x14ac:dyDescent="0.25">
      <c r="AK7183">
        <v>0</v>
      </c>
      <c r="AL7183" t="e">
        <f t="shared" si="1174"/>
        <v>#N/A</v>
      </c>
      <c r="AM7183" t="e">
        <f t="shared" si="1175"/>
        <v>#N/A</v>
      </c>
      <c r="AN7183" t="e">
        <f t="shared" si="1176"/>
        <v>#N/A</v>
      </c>
      <c r="AO7183" s="261" t="e">
        <f t="shared" si="1177"/>
        <v>#N/A</v>
      </c>
      <c r="AP7183" s="261" t="e">
        <f t="shared" si="1178"/>
        <v>#N/A</v>
      </c>
      <c r="AQ7183" s="261" t="e">
        <f t="shared" si="1179"/>
        <v>#N/A</v>
      </c>
      <c r="BB7183">
        <f t="shared" si="1182"/>
        <v>0</v>
      </c>
      <c r="BC7183">
        <f t="shared" si="1180"/>
        <v>0</v>
      </c>
      <c r="BD7183" s="28">
        <f t="shared" si="1181"/>
        <v>0</v>
      </c>
    </row>
    <row r="7184" spans="37:56" x14ac:dyDescent="0.25">
      <c r="AK7184">
        <v>0</v>
      </c>
      <c r="AL7184" t="e">
        <f t="shared" si="1174"/>
        <v>#N/A</v>
      </c>
      <c r="AM7184" t="e">
        <f t="shared" si="1175"/>
        <v>#N/A</v>
      </c>
      <c r="AN7184" t="e">
        <f t="shared" si="1176"/>
        <v>#N/A</v>
      </c>
      <c r="AO7184" s="261" t="e">
        <f t="shared" si="1177"/>
        <v>#N/A</v>
      </c>
      <c r="AP7184" s="261" t="e">
        <f t="shared" si="1178"/>
        <v>#N/A</v>
      </c>
      <c r="AQ7184" s="261" t="e">
        <f t="shared" si="1179"/>
        <v>#N/A</v>
      </c>
      <c r="BB7184">
        <f t="shared" si="1182"/>
        <v>0</v>
      </c>
      <c r="BC7184">
        <f t="shared" si="1180"/>
        <v>0</v>
      </c>
      <c r="BD7184" s="28">
        <f t="shared" si="1181"/>
        <v>0</v>
      </c>
    </row>
    <row r="7185" spans="37:56" x14ac:dyDescent="0.25">
      <c r="AK7185">
        <v>0</v>
      </c>
      <c r="AL7185" t="e">
        <f t="shared" si="1174"/>
        <v>#N/A</v>
      </c>
      <c r="AM7185" t="e">
        <f t="shared" si="1175"/>
        <v>#N/A</v>
      </c>
      <c r="AN7185" t="e">
        <f t="shared" si="1176"/>
        <v>#N/A</v>
      </c>
      <c r="AO7185" s="261" t="e">
        <f t="shared" si="1177"/>
        <v>#N/A</v>
      </c>
      <c r="AP7185" s="261" t="e">
        <f t="shared" si="1178"/>
        <v>#N/A</v>
      </c>
      <c r="AQ7185" s="261" t="e">
        <f t="shared" si="1179"/>
        <v>#N/A</v>
      </c>
      <c r="BB7185">
        <f t="shared" si="1182"/>
        <v>0</v>
      </c>
      <c r="BC7185">
        <f t="shared" si="1180"/>
        <v>0</v>
      </c>
      <c r="BD7185" s="28">
        <f t="shared" si="1181"/>
        <v>0</v>
      </c>
    </row>
    <row r="7186" spans="37:56" x14ac:dyDescent="0.25">
      <c r="AK7186">
        <v>0</v>
      </c>
      <c r="AL7186" t="e">
        <f t="shared" si="1174"/>
        <v>#N/A</v>
      </c>
      <c r="AM7186" t="e">
        <f t="shared" si="1175"/>
        <v>#N/A</v>
      </c>
      <c r="AN7186" t="e">
        <f t="shared" si="1176"/>
        <v>#N/A</v>
      </c>
      <c r="AO7186" s="261" t="e">
        <f t="shared" si="1177"/>
        <v>#N/A</v>
      </c>
      <c r="AP7186" s="261" t="e">
        <f t="shared" si="1178"/>
        <v>#N/A</v>
      </c>
      <c r="AQ7186" s="261" t="e">
        <f t="shared" si="1179"/>
        <v>#N/A</v>
      </c>
      <c r="BB7186">
        <f t="shared" si="1182"/>
        <v>0</v>
      </c>
      <c r="BC7186">
        <f t="shared" si="1180"/>
        <v>0</v>
      </c>
      <c r="BD7186" s="28">
        <f t="shared" si="1181"/>
        <v>0</v>
      </c>
    </row>
    <row r="7187" spans="37:56" x14ac:dyDescent="0.25">
      <c r="AK7187">
        <v>0</v>
      </c>
      <c r="AL7187" t="e">
        <f t="shared" si="1174"/>
        <v>#N/A</v>
      </c>
      <c r="AM7187" t="e">
        <f t="shared" si="1175"/>
        <v>#N/A</v>
      </c>
      <c r="AN7187" t="e">
        <f t="shared" si="1176"/>
        <v>#N/A</v>
      </c>
      <c r="AO7187" s="261" t="e">
        <f t="shared" si="1177"/>
        <v>#N/A</v>
      </c>
      <c r="AP7187" s="261" t="e">
        <f t="shared" si="1178"/>
        <v>#N/A</v>
      </c>
      <c r="AQ7187" s="261" t="e">
        <f t="shared" si="1179"/>
        <v>#N/A</v>
      </c>
      <c r="BB7187">
        <f t="shared" si="1182"/>
        <v>0</v>
      </c>
      <c r="BC7187">
        <f t="shared" si="1180"/>
        <v>0</v>
      </c>
      <c r="BD7187" s="28">
        <f t="shared" si="1181"/>
        <v>0</v>
      </c>
    </row>
    <row r="7188" spans="37:56" x14ac:dyDescent="0.25">
      <c r="AK7188">
        <v>0</v>
      </c>
      <c r="AL7188" t="e">
        <f t="shared" si="1174"/>
        <v>#N/A</v>
      </c>
      <c r="AM7188" t="e">
        <f t="shared" si="1175"/>
        <v>#N/A</v>
      </c>
      <c r="AN7188" t="e">
        <f t="shared" si="1176"/>
        <v>#N/A</v>
      </c>
      <c r="AO7188" s="261" t="e">
        <f t="shared" si="1177"/>
        <v>#N/A</v>
      </c>
      <c r="AP7188" s="261" t="e">
        <f t="shared" si="1178"/>
        <v>#N/A</v>
      </c>
      <c r="AQ7188" s="261" t="e">
        <f t="shared" si="1179"/>
        <v>#N/A</v>
      </c>
      <c r="BB7188">
        <f t="shared" si="1182"/>
        <v>0</v>
      </c>
      <c r="BC7188">
        <f t="shared" si="1180"/>
        <v>0</v>
      </c>
      <c r="BD7188" s="28">
        <f t="shared" si="1181"/>
        <v>0</v>
      </c>
    </row>
    <row r="7189" spans="37:56" x14ac:dyDescent="0.25">
      <c r="AK7189">
        <v>0</v>
      </c>
      <c r="AL7189" t="e">
        <f t="shared" si="1174"/>
        <v>#N/A</v>
      </c>
      <c r="AM7189" t="e">
        <f t="shared" si="1175"/>
        <v>#N/A</v>
      </c>
      <c r="AN7189" t="e">
        <f t="shared" si="1176"/>
        <v>#N/A</v>
      </c>
      <c r="AO7189" s="261" t="e">
        <f t="shared" si="1177"/>
        <v>#N/A</v>
      </c>
      <c r="AP7189" s="261" t="e">
        <f t="shared" si="1178"/>
        <v>#N/A</v>
      </c>
      <c r="AQ7189" s="261" t="e">
        <f t="shared" si="1179"/>
        <v>#N/A</v>
      </c>
      <c r="BB7189">
        <f t="shared" si="1182"/>
        <v>0</v>
      </c>
      <c r="BC7189">
        <f t="shared" si="1180"/>
        <v>0</v>
      </c>
      <c r="BD7189" s="28">
        <f t="shared" si="1181"/>
        <v>0</v>
      </c>
    </row>
    <row r="7190" spans="37:56" x14ac:dyDescent="0.25">
      <c r="AK7190">
        <v>0</v>
      </c>
      <c r="AL7190" t="e">
        <f t="shared" si="1174"/>
        <v>#N/A</v>
      </c>
      <c r="AM7190" t="e">
        <f t="shared" si="1175"/>
        <v>#N/A</v>
      </c>
      <c r="AN7190" t="e">
        <f t="shared" si="1176"/>
        <v>#N/A</v>
      </c>
      <c r="AO7190" s="261" t="e">
        <f t="shared" si="1177"/>
        <v>#N/A</v>
      </c>
      <c r="AP7190" s="261" t="e">
        <f t="shared" si="1178"/>
        <v>#N/A</v>
      </c>
      <c r="AQ7190" s="261" t="e">
        <f t="shared" si="1179"/>
        <v>#N/A</v>
      </c>
      <c r="BB7190">
        <f t="shared" si="1182"/>
        <v>0</v>
      </c>
      <c r="BC7190">
        <f t="shared" si="1180"/>
        <v>0</v>
      </c>
      <c r="BD7190" s="28">
        <f t="shared" si="1181"/>
        <v>0</v>
      </c>
    </row>
    <row r="7191" spans="37:56" x14ac:dyDescent="0.25">
      <c r="AK7191">
        <v>0</v>
      </c>
      <c r="AL7191" t="e">
        <f t="shared" si="1174"/>
        <v>#N/A</v>
      </c>
      <c r="AM7191" t="e">
        <f t="shared" si="1175"/>
        <v>#N/A</v>
      </c>
      <c r="AN7191" t="e">
        <f t="shared" si="1176"/>
        <v>#N/A</v>
      </c>
      <c r="AO7191" s="261" t="e">
        <f t="shared" si="1177"/>
        <v>#N/A</v>
      </c>
      <c r="AP7191" s="261" t="e">
        <f t="shared" si="1178"/>
        <v>#N/A</v>
      </c>
      <c r="AQ7191" s="261" t="e">
        <f t="shared" si="1179"/>
        <v>#N/A</v>
      </c>
      <c r="BB7191">
        <f t="shared" si="1182"/>
        <v>0</v>
      </c>
      <c r="BC7191">
        <f t="shared" si="1180"/>
        <v>0</v>
      </c>
      <c r="BD7191" s="28">
        <f t="shared" si="1181"/>
        <v>0</v>
      </c>
    </row>
    <row r="7192" spans="37:56" x14ac:dyDescent="0.25">
      <c r="AK7192">
        <v>0</v>
      </c>
      <c r="AL7192" t="e">
        <f t="shared" si="1174"/>
        <v>#N/A</v>
      </c>
      <c r="AM7192" t="e">
        <f t="shared" si="1175"/>
        <v>#N/A</v>
      </c>
      <c r="AN7192" t="e">
        <f t="shared" si="1176"/>
        <v>#N/A</v>
      </c>
      <c r="AO7192" s="261" t="e">
        <f t="shared" si="1177"/>
        <v>#N/A</v>
      </c>
      <c r="AP7192" s="261" t="e">
        <f t="shared" si="1178"/>
        <v>#N/A</v>
      </c>
      <c r="AQ7192" s="261" t="e">
        <f t="shared" si="1179"/>
        <v>#N/A</v>
      </c>
      <c r="BB7192">
        <f t="shared" si="1182"/>
        <v>0</v>
      </c>
      <c r="BC7192">
        <f t="shared" si="1180"/>
        <v>0</v>
      </c>
      <c r="BD7192" s="28">
        <f t="shared" si="1181"/>
        <v>0</v>
      </c>
    </row>
    <row r="7193" spans="37:56" x14ac:dyDescent="0.25">
      <c r="AK7193">
        <v>0</v>
      </c>
      <c r="AL7193" t="e">
        <f t="shared" si="1174"/>
        <v>#N/A</v>
      </c>
      <c r="AM7193" t="e">
        <f t="shared" si="1175"/>
        <v>#N/A</v>
      </c>
      <c r="AN7193" t="e">
        <f t="shared" si="1176"/>
        <v>#N/A</v>
      </c>
      <c r="AO7193" s="261" t="e">
        <f t="shared" si="1177"/>
        <v>#N/A</v>
      </c>
      <c r="AP7193" s="261" t="e">
        <f t="shared" si="1178"/>
        <v>#N/A</v>
      </c>
      <c r="AQ7193" s="261" t="e">
        <f t="shared" si="1179"/>
        <v>#N/A</v>
      </c>
      <c r="BB7193">
        <f t="shared" si="1182"/>
        <v>0</v>
      </c>
      <c r="BC7193">
        <f t="shared" si="1180"/>
        <v>0</v>
      </c>
      <c r="BD7193" s="28">
        <f t="shared" si="1181"/>
        <v>0</v>
      </c>
    </row>
    <row r="7194" spans="37:56" x14ac:dyDescent="0.25">
      <c r="AK7194">
        <v>0</v>
      </c>
      <c r="AL7194" t="e">
        <f t="shared" si="1174"/>
        <v>#N/A</v>
      </c>
      <c r="AM7194" t="e">
        <f t="shared" si="1175"/>
        <v>#N/A</v>
      </c>
      <c r="AN7194" t="e">
        <f t="shared" si="1176"/>
        <v>#N/A</v>
      </c>
      <c r="AO7194" s="261" t="e">
        <f t="shared" si="1177"/>
        <v>#N/A</v>
      </c>
      <c r="AP7194" s="261" t="e">
        <f t="shared" si="1178"/>
        <v>#N/A</v>
      </c>
      <c r="AQ7194" s="261" t="e">
        <f t="shared" si="1179"/>
        <v>#N/A</v>
      </c>
      <c r="BB7194">
        <f t="shared" si="1182"/>
        <v>0</v>
      </c>
      <c r="BC7194">
        <f t="shared" si="1180"/>
        <v>0</v>
      </c>
      <c r="BD7194" s="28">
        <f t="shared" si="1181"/>
        <v>0</v>
      </c>
    </row>
    <row r="7195" spans="37:56" x14ac:dyDescent="0.25">
      <c r="AK7195">
        <v>0</v>
      </c>
      <c r="AL7195" t="e">
        <f t="shared" si="1174"/>
        <v>#N/A</v>
      </c>
      <c r="AM7195" t="e">
        <f t="shared" si="1175"/>
        <v>#N/A</v>
      </c>
      <c r="AN7195" t="e">
        <f t="shared" si="1176"/>
        <v>#N/A</v>
      </c>
      <c r="AO7195" s="261" t="e">
        <f t="shared" si="1177"/>
        <v>#N/A</v>
      </c>
      <c r="AP7195" s="261" t="e">
        <f t="shared" si="1178"/>
        <v>#N/A</v>
      </c>
      <c r="AQ7195" s="261" t="e">
        <f t="shared" si="1179"/>
        <v>#N/A</v>
      </c>
      <c r="BB7195">
        <f t="shared" si="1182"/>
        <v>0</v>
      </c>
      <c r="BC7195">
        <f t="shared" si="1180"/>
        <v>0</v>
      </c>
      <c r="BD7195" s="28">
        <f t="shared" si="1181"/>
        <v>0</v>
      </c>
    </row>
    <row r="7196" spans="37:56" x14ac:dyDescent="0.25">
      <c r="AK7196">
        <v>0</v>
      </c>
      <c r="AL7196" t="e">
        <f t="shared" si="1174"/>
        <v>#N/A</v>
      </c>
      <c r="AM7196" t="e">
        <f t="shared" si="1175"/>
        <v>#N/A</v>
      </c>
      <c r="AN7196" t="e">
        <f t="shared" si="1176"/>
        <v>#N/A</v>
      </c>
      <c r="AO7196" s="261" t="e">
        <f t="shared" si="1177"/>
        <v>#N/A</v>
      </c>
      <c r="AP7196" s="261" t="e">
        <f t="shared" si="1178"/>
        <v>#N/A</v>
      </c>
      <c r="AQ7196" s="261" t="e">
        <f t="shared" si="1179"/>
        <v>#N/A</v>
      </c>
      <c r="BB7196">
        <f t="shared" si="1182"/>
        <v>0</v>
      </c>
      <c r="BC7196">
        <f t="shared" si="1180"/>
        <v>0</v>
      </c>
      <c r="BD7196" s="28">
        <f t="shared" si="1181"/>
        <v>0</v>
      </c>
    </row>
    <row r="7197" spans="37:56" x14ac:dyDescent="0.25">
      <c r="AK7197">
        <v>0</v>
      </c>
      <c r="AL7197" t="e">
        <f t="shared" si="1174"/>
        <v>#N/A</v>
      </c>
      <c r="AM7197" t="e">
        <f t="shared" si="1175"/>
        <v>#N/A</v>
      </c>
      <c r="AN7197" t="e">
        <f t="shared" si="1176"/>
        <v>#N/A</v>
      </c>
      <c r="AO7197" s="261" t="e">
        <f t="shared" si="1177"/>
        <v>#N/A</v>
      </c>
      <c r="AP7197" s="261" t="e">
        <f t="shared" si="1178"/>
        <v>#N/A</v>
      </c>
      <c r="AQ7197" s="261" t="e">
        <f t="shared" si="1179"/>
        <v>#N/A</v>
      </c>
      <c r="BB7197">
        <f t="shared" si="1182"/>
        <v>0</v>
      </c>
      <c r="BC7197">
        <f t="shared" si="1180"/>
        <v>0</v>
      </c>
      <c r="BD7197" s="28">
        <f t="shared" si="1181"/>
        <v>0</v>
      </c>
    </row>
    <row r="7198" spans="37:56" x14ac:dyDescent="0.25">
      <c r="AK7198">
        <v>0</v>
      </c>
      <c r="AL7198" t="e">
        <f t="shared" si="1174"/>
        <v>#N/A</v>
      </c>
      <c r="AM7198" t="e">
        <f t="shared" si="1175"/>
        <v>#N/A</v>
      </c>
      <c r="AN7198" t="e">
        <f t="shared" si="1176"/>
        <v>#N/A</v>
      </c>
      <c r="AO7198" s="261" t="e">
        <f t="shared" si="1177"/>
        <v>#N/A</v>
      </c>
      <c r="AP7198" s="261" t="e">
        <f t="shared" si="1178"/>
        <v>#N/A</v>
      </c>
      <c r="AQ7198" s="261" t="e">
        <f t="shared" si="1179"/>
        <v>#N/A</v>
      </c>
      <c r="BB7198">
        <f t="shared" si="1182"/>
        <v>0</v>
      </c>
      <c r="BC7198">
        <f t="shared" si="1180"/>
        <v>0</v>
      </c>
      <c r="BD7198" s="28">
        <f t="shared" si="1181"/>
        <v>0</v>
      </c>
    </row>
    <row r="7199" spans="37:56" x14ac:dyDescent="0.25">
      <c r="AK7199">
        <v>0</v>
      </c>
      <c r="AL7199" t="e">
        <f t="shared" si="1174"/>
        <v>#N/A</v>
      </c>
      <c r="AM7199" t="e">
        <f t="shared" si="1175"/>
        <v>#N/A</v>
      </c>
      <c r="AN7199" t="e">
        <f t="shared" si="1176"/>
        <v>#N/A</v>
      </c>
      <c r="AO7199" s="261" t="e">
        <f t="shared" si="1177"/>
        <v>#N/A</v>
      </c>
      <c r="AP7199" s="261" t="e">
        <f t="shared" si="1178"/>
        <v>#N/A</v>
      </c>
      <c r="AQ7199" s="261" t="e">
        <f t="shared" si="1179"/>
        <v>#N/A</v>
      </c>
      <c r="BB7199">
        <f t="shared" si="1182"/>
        <v>0</v>
      </c>
      <c r="BC7199">
        <f t="shared" si="1180"/>
        <v>0</v>
      </c>
      <c r="BD7199" s="28">
        <f t="shared" si="1181"/>
        <v>0</v>
      </c>
    </row>
    <row r="7200" spans="37:56" x14ac:dyDescent="0.25">
      <c r="AK7200">
        <v>0</v>
      </c>
      <c r="AL7200" t="e">
        <f t="shared" si="1174"/>
        <v>#N/A</v>
      </c>
      <c r="AM7200" t="e">
        <f t="shared" si="1175"/>
        <v>#N/A</v>
      </c>
      <c r="AN7200" t="e">
        <f t="shared" si="1176"/>
        <v>#N/A</v>
      </c>
      <c r="AO7200" s="261" t="e">
        <f t="shared" si="1177"/>
        <v>#N/A</v>
      </c>
      <c r="AP7200" s="261" t="e">
        <f t="shared" si="1178"/>
        <v>#N/A</v>
      </c>
      <c r="AQ7200" s="261" t="e">
        <f t="shared" si="1179"/>
        <v>#N/A</v>
      </c>
      <c r="BB7200">
        <f t="shared" si="1182"/>
        <v>0</v>
      </c>
      <c r="BC7200">
        <f t="shared" si="1180"/>
        <v>0</v>
      </c>
      <c r="BD7200" s="28">
        <f t="shared" si="1181"/>
        <v>0</v>
      </c>
    </row>
    <row r="7201" spans="37:56" x14ac:dyDescent="0.25">
      <c r="AK7201">
        <v>0</v>
      </c>
      <c r="AL7201" t="e">
        <f t="shared" si="1174"/>
        <v>#N/A</v>
      </c>
      <c r="AM7201" t="e">
        <f t="shared" si="1175"/>
        <v>#N/A</v>
      </c>
      <c r="AN7201" t="e">
        <f t="shared" si="1176"/>
        <v>#N/A</v>
      </c>
      <c r="AO7201" s="261" t="e">
        <f t="shared" si="1177"/>
        <v>#N/A</v>
      </c>
      <c r="AP7201" s="261" t="e">
        <f t="shared" si="1178"/>
        <v>#N/A</v>
      </c>
      <c r="AQ7201" s="261" t="e">
        <f t="shared" si="1179"/>
        <v>#N/A</v>
      </c>
      <c r="BB7201">
        <f t="shared" si="1182"/>
        <v>0</v>
      </c>
      <c r="BC7201">
        <f t="shared" si="1180"/>
        <v>0</v>
      </c>
      <c r="BD7201" s="28">
        <f t="shared" si="1181"/>
        <v>0</v>
      </c>
    </row>
    <row r="7202" spans="37:56" x14ac:dyDescent="0.25">
      <c r="AK7202">
        <v>0</v>
      </c>
      <c r="AL7202" t="e">
        <f t="shared" si="1174"/>
        <v>#N/A</v>
      </c>
      <c r="AM7202" t="e">
        <f t="shared" si="1175"/>
        <v>#N/A</v>
      </c>
      <c r="AN7202" t="e">
        <f t="shared" si="1176"/>
        <v>#N/A</v>
      </c>
      <c r="AO7202" s="261" t="e">
        <f t="shared" si="1177"/>
        <v>#N/A</v>
      </c>
      <c r="AP7202" s="261" t="e">
        <f t="shared" si="1178"/>
        <v>#N/A</v>
      </c>
      <c r="AQ7202" s="261" t="e">
        <f t="shared" si="1179"/>
        <v>#N/A</v>
      </c>
      <c r="BB7202">
        <f t="shared" si="1182"/>
        <v>0</v>
      </c>
      <c r="BC7202">
        <f t="shared" si="1180"/>
        <v>0</v>
      </c>
      <c r="BD7202" s="28">
        <f t="shared" si="1181"/>
        <v>0</v>
      </c>
    </row>
    <row r="7203" spans="37:56" x14ac:dyDescent="0.25">
      <c r="AK7203">
        <v>0</v>
      </c>
      <c r="AL7203" t="e">
        <f t="shared" si="1174"/>
        <v>#N/A</v>
      </c>
      <c r="AM7203" t="e">
        <f t="shared" si="1175"/>
        <v>#N/A</v>
      </c>
      <c r="AN7203" t="e">
        <f t="shared" si="1176"/>
        <v>#N/A</v>
      </c>
      <c r="AO7203" s="261" t="e">
        <f t="shared" si="1177"/>
        <v>#N/A</v>
      </c>
      <c r="AP7203" s="261" t="e">
        <f t="shared" si="1178"/>
        <v>#N/A</v>
      </c>
      <c r="AQ7203" s="261" t="e">
        <f t="shared" si="1179"/>
        <v>#N/A</v>
      </c>
      <c r="BB7203">
        <f t="shared" si="1182"/>
        <v>0</v>
      </c>
      <c r="BC7203">
        <f t="shared" si="1180"/>
        <v>0</v>
      </c>
      <c r="BD7203" s="28">
        <f t="shared" si="1181"/>
        <v>0</v>
      </c>
    </row>
    <row r="7204" spans="37:56" x14ac:dyDescent="0.25">
      <c r="AK7204">
        <v>0</v>
      </c>
      <c r="AL7204" t="e">
        <f t="shared" si="1174"/>
        <v>#N/A</v>
      </c>
      <c r="AM7204" t="e">
        <f t="shared" si="1175"/>
        <v>#N/A</v>
      </c>
      <c r="AN7204" t="e">
        <f t="shared" si="1176"/>
        <v>#N/A</v>
      </c>
      <c r="AO7204" s="261" t="e">
        <f t="shared" si="1177"/>
        <v>#N/A</v>
      </c>
      <c r="AP7204" s="261" t="e">
        <f t="shared" si="1178"/>
        <v>#N/A</v>
      </c>
      <c r="AQ7204" s="261" t="e">
        <f t="shared" si="1179"/>
        <v>#N/A</v>
      </c>
      <c r="BB7204">
        <f t="shared" si="1182"/>
        <v>0</v>
      </c>
      <c r="BC7204">
        <f t="shared" si="1180"/>
        <v>0</v>
      </c>
      <c r="BD7204" s="28">
        <f t="shared" si="1181"/>
        <v>0</v>
      </c>
    </row>
    <row r="7205" spans="37:56" x14ac:dyDescent="0.25">
      <c r="AK7205">
        <v>0</v>
      </c>
      <c r="AL7205" t="e">
        <f t="shared" si="1174"/>
        <v>#N/A</v>
      </c>
      <c r="AM7205" t="e">
        <f t="shared" si="1175"/>
        <v>#N/A</v>
      </c>
      <c r="AN7205" t="e">
        <f t="shared" si="1176"/>
        <v>#N/A</v>
      </c>
      <c r="AO7205" s="261" t="e">
        <f t="shared" si="1177"/>
        <v>#N/A</v>
      </c>
      <c r="AP7205" s="261" t="e">
        <f t="shared" si="1178"/>
        <v>#N/A</v>
      </c>
      <c r="AQ7205" s="261" t="e">
        <f t="shared" si="1179"/>
        <v>#N/A</v>
      </c>
      <c r="BB7205">
        <f t="shared" si="1182"/>
        <v>0</v>
      </c>
      <c r="BC7205">
        <f t="shared" si="1180"/>
        <v>0</v>
      </c>
      <c r="BD7205" s="28">
        <f t="shared" si="1181"/>
        <v>0</v>
      </c>
    </row>
    <row r="7206" spans="37:56" x14ac:dyDescent="0.25">
      <c r="AK7206">
        <v>0</v>
      </c>
      <c r="AL7206" t="e">
        <f t="shared" si="1174"/>
        <v>#N/A</v>
      </c>
      <c r="AM7206" t="e">
        <f t="shared" si="1175"/>
        <v>#N/A</v>
      </c>
      <c r="AN7206" t="e">
        <f t="shared" si="1176"/>
        <v>#N/A</v>
      </c>
      <c r="AO7206" s="261" t="e">
        <f t="shared" si="1177"/>
        <v>#N/A</v>
      </c>
      <c r="AP7206" s="261" t="e">
        <f t="shared" si="1178"/>
        <v>#N/A</v>
      </c>
      <c r="AQ7206" s="261" t="e">
        <f t="shared" si="1179"/>
        <v>#N/A</v>
      </c>
      <c r="BB7206">
        <f t="shared" si="1182"/>
        <v>0</v>
      </c>
      <c r="BC7206">
        <f t="shared" si="1180"/>
        <v>0</v>
      </c>
      <c r="BD7206" s="28">
        <f t="shared" si="1181"/>
        <v>0</v>
      </c>
    </row>
    <row r="7207" spans="37:56" x14ac:dyDescent="0.25">
      <c r="AK7207">
        <v>0</v>
      </c>
      <c r="AL7207" t="e">
        <f t="shared" si="1174"/>
        <v>#N/A</v>
      </c>
      <c r="AM7207" t="e">
        <f t="shared" si="1175"/>
        <v>#N/A</v>
      </c>
      <c r="AN7207" t="e">
        <f t="shared" si="1176"/>
        <v>#N/A</v>
      </c>
      <c r="AO7207" s="261" t="e">
        <f t="shared" si="1177"/>
        <v>#N/A</v>
      </c>
      <c r="AP7207" s="261" t="e">
        <f t="shared" si="1178"/>
        <v>#N/A</v>
      </c>
      <c r="AQ7207" s="261" t="e">
        <f t="shared" si="1179"/>
        <v>#N/A</v>
      </c>
      <c r="BB7207">
        <f t="shared" si="1182"/>
        <v>0</v>
      </c>
      <c r="BC7207">
        <f t="shared" si="1180"/>
        <v>0</v>
      </c>
      <c r="BD7207" s="28">
        <f t="shared" si="1181"/>
        <v>0</v>
      </c>
    </row>
    <row r="7208" spans="37:56" x14ac:dyDescent="0.25">
      <c r="AK7208">
        <v>0</v>
      </c>
      <c r="AL7208" t="e">
        <f t="shared" si="1174"/>
        <v>#N/A</v>
      </c>
      <c r="AM7208" t="e">
        <f t="shared" si="1175"/>
        <v>#N/A</v>
      </c>
      <c r="AN7208" t="e">
        <f t="shared" si="1176"/>
        <v>#N/A</v>
      </c>
      <c r="AO7208" s="261" t="e">
        <f t="shared" si="1177"/>
        <v>#N/A</v>
      </c>
      <c r="AP7208" s="261" t="e">
        <f t="shared" si="1178"/>
        <v>#N/A</v>
      </c>
      <c r="AQ7208" s="261" t="e">
        <f t="shared" si="1179"/>
        <v>#N/A</v>
      </c>
      <c r="BB7208">
        <f t="shared" si="1182"/>
        <v>0</v>
      </c>
      <c r="BC7208">
        <f t="shared" si="1180"/>
        <v>0</v>
      </c>
      <c r="BD7208" s="28">
        <f t="shared" si="1181"/>
        <v>0</v>
      </c>
    </row>
    <row r="7209" spans="37:56" x14ac:dyDescent="0.25">
      <c r="AK7209">
        <v>0</v>
      </c>
      <c r="AL7209" t="e">
        <f t="shared" si="1174"/>
        <v>#N/A</v>
      </c>
      <c r="AM7209" t="e">
        <f t="shared" si="1175"/>
        <v>#N/A</v>
      </c>
      <c r="AN7209" t="e">
        <f t="shared" si="1176"/>
        <v>#N/A</v>
      </c>
      <c r="AO7209" s="261" t="e">
        <f t="shared" si="1177"/>
        <v>#N/A</v>
      </c>
      <c r="AP7209" s="261" t="e">
        <f t="shared" si="1178"/>
        <v>#N/A</v>
      </c>
      <c r="AQ7209" s="261" t="e">
        <f t="shared" si="1179"/>
        <v>#N/A</v>
      </c>
      <c r="BB7209">
        <f t="shared" si="1182"/>
        <v>0</v>
      </c>
      <c r="BC7209">
        <f t="shared" si="1180"/>
        <v>0</v>
      </c>
      <c r="BD7209" s="28">
        <f t="shared" si="1181"/>
        <v>0</v>
      </c>
    </row>
    <row r="7210" spans="37:56" x14ac:dyDescent="0.25">
      <c r="AK7210">
        <v>0</v>
      </c>
      <c r="AL7210" t="e">
        <f t="shared" si="1174"/>
        <v>#N/A</v>
      </c>
      <c r="AM7210" t="e">
        <f t="shared" si="1175"/>
        <v>#N/A</v>
      </c>
      <c r="AN7210" t="e">
        <f t="shared" si="1176"/>
        <v>#N/A</v>
      </c>
      <c r="AO7210" s="261" t="e">
        <f t="shared" si="1177"/>
        <v>#N/A</v>
      </c>
      <c r="AP7210" s="261" t="e">
        <f t="shared" si="1178"/>
        <v>#N/A</v>
      </c>
      <c r="AQ7210" s="261" t="e">
        <f t="shared" si="1179"/>
        <v>#N/A</v>
      </c>
      <c r="BB7210">
        <f t="shared" si="1182"/>
        <v>0</v>
      </c>
      <c r="BC7210">
        <f t="shared" si="1180"/>
        <v>0</v>
      </c>
      <c r="BD7210" s="28">
        <f t="shared" si="1181"/>
        <v>0</v>
      </c>
    </row>
    <row r="7211" spans="37:56" x14ac:dyDescent="0.25">
      <c r="AK7211">
        <v>0</v>
      </c>
      <c r="AL7211" t="e">
        <f t="shared" si="1174"/>
        <v>#N/A</v>
      </c>
      <c r="AM7211" t="e">
        <f t="shared" si="1175"/>
        <v>#N/A</v>
      </c>
      <c r="AN7211" t="e">
        <f t="shared" si="1176"/>
        <v>#N/A</v>
      </c>
      <c r="AO7211" s="261" t="e">
        <f t="shared" si="1177"/>
        <v>#N/A</v>
      </c>
      <c r="AP7211" s="261" t="e">
        <f t="shared" si="1178"/>
        <v>#N/A</v>
      </c>
      <c r="AQ7211" s="261" t="e">
        <f t="shared" si="1179"/>
        <v>#N/A</v>
      </c>
      <c r="BB7211">
        <f t="shared" si="1182"/>
        <v>0</v>
      </c>
      <c r="BC7211">
        <f t="shared" si="1180"/>
        <v>0</v>
      </c>
      <c r="BD7211" s="28">
        <f t="shared" si="1181"/>
        <v>0</v>
      </c>
    </row>
    <row r="7212" spans="37:56" x14ac:dyDescent="0.25">
      <c r="AK7212">
        <v>0</v>
      </c>
      <c r="AL7212" t="e">
        <f t="shared" si="1174"/>
        <v>#N/A</v>
      </c>
      <c r="AM7212" t="e">
        <f t="shared" si="1175"/>
        <v>#N/A</v>
      </c>
      <c r="AN7212" t="e">
        <f t="shared" si="1176"/>
        <v>#N/A</v>
      </c>
      <c r="AO7212" s="261" t="e">
        <f t="shared" si="1177"/>
        <v>#N/A</v>
      </c>
      <c r="AP7212" s="261" t="e">
        <f t="shared" si="1178"/>
        <v>#N/A</v>
      </c>
      <c r="AQ7212" s="261" t="e">
        <f t="shared" si="1179"/>
        <v>#N/A</v>
      </c>
      <c r="BB7212">
        <f t="shared" si="1182"/>
        <v>0</v>
      </c>
      <c r="BC7212">
        <f t="shared" si="1180"/>
        <v>0</v>
      </c>
      <c r="BD7212" s="28">
        <f t="shared" si="1181"/>
        <v>0</v>
      </c>
    </row>
    <row r="7213" spans="37:56" x14ac:dyDescent="0.25">
      <c r="AK7213">
        <v>0</v>
      </c>
      <c r="AL7213" t="e">
        <f t="shared" si="1174"/>
        <v>#N/A</v>
      </c>
      <c r="AM7213" t="e">
        <f t="shared" si="1175"/>
        <v>#N/A</v>
      </c>
      <c r="AN7213" t="e">
        <f t="shared" si="1176"/>
        <v>#N/A</v>
      </c>
      <c r="AO7213" s="261" t="e">
        <f t="shared" si="1177"/>
        <v>#N/A</v>
      </c>
      <c r="AP7213" s="261" t="e">
        <f t="shared" si="1178"/>
        <v>#N/A</v>
      </c>
      <c r="AQ7213" s="261" t="e">
        <f t="shared" si="1179"/>
        <v>#N/A</v>
      </c>
      <c r="BB7213">
        <f t="shared" si="1182"/>
        <v>0</v>
      </c>
      <c r="BC7213">
        <f t="shared" si="1180"/>
        <v>0</v>
      </c>
      <c r="BD7213" s="28">
        <f t="shared" si="1181"/>
        <v>0</v>
      </c>
    </row>
    <row r="7214" spans="37:56" x14ac:dyDescent="0.25">
      <c r="AK7214">
        <v>0</v>
      </c>
      <c r="AL7214" t="e">
        <f t="shared" si="1174"/>
        <v>#N/A</v>
      </c>
      <c r="AM7214" t="e">
        <f t="shared" si="1175"/>
        <v>#N/A</v>
      </c>
      <c r="AN7214" t="e">
        <f t="shared" si="1176"/>
        <v>#N/A</v>
      </c>
      <c r="AO7214" s="261" t="e">
        <f t="shared" si="1177"/>
        <v>#N/A</v>
      </c>
      <c r="AP7214" s="261" t="e">
        <f t="shared" si="1178"/>
        <v>#N/A</v>
      </c>
      <c r="AQ7214" s="261" t="e">
        <f t="shared" si="1179"/>
        <v>#N/A</v>
      </c>
      <c r="BB7214">
        <f t="shared" si="1182"/>
        <v>0</v>
      </c>
      <c r="BC7214">
        <f t="shared" si="1180"/>
        <v>0</v>
      </c>
      <c r="BD7214" s="28">
        <f t="shared" si="1181"/>
        <v>0</v>
      </c>
    </row>
    <row r="7215" spans="37:56" x14ac:dyDescent="0.25">
      <c r="AK7215">
        <v>0</v>
      </c>
      <c r="AL7215" t="e">
        <f t="shared" si="1174"/>
        <v>#N/A</v>
      </c>
      <c r="AM7215" t="e">
        <f t="shared" si="1175"/>
        <v>#N/A</v>
      </c>
      <c r="AN7215" t="e">
        <f t="shared" si="1176"/>
        <v>#N/A</v>
      </c>
      <c r="AO7215" s="261" t="e">
        <f t="shared" si="1177"/>
        <v>#N/A</v>
      </c>
      <c r="AP7215" s="261" t="e">
        <f t="shared" si="1178"/>
        <v>#N/A</v>
      </c>
      <c r="AQ7215" s="261" t="e">
        <f t="shared" si="1179"/>
        <v>#N/A</v>
      </c>
      <c r="BB7215">
        <f t="shared" si="1182"/>
        <v>0</v>
      </c>
      <c r="BC7215">
        <f t="shared" si="1180"/>
        <v>0</v>
      </c>
      <c r="BD7215" s="28">
        <f t="shared" si="1181"/>
        <v>0</v>
      </c>
    </row>
    <row r="7216" spans="37:56" x14ac:dyDescent="0.25">
      <c r="AK7216">
        <v>0</v>
      </c>
      <c r="AL7216" t="e">
        <f t="shared" si="1174"/>
        <v>#N/A</v>
      </c>
      <c r="AM7216" t="e">
        <f t="shared" si="1175"/>
        <v>#N/A</v>
      </c>
      <c r="AN7216" t="e">
        <f t="shared" si="1176"/>
        <v>#N/A</v>
      </c>
      <c r="AO7216" s="261" t="e">
        <f t="shared" si="1177"/>
        <v>#N/A</v>
      </c>
      <c r="AP7216" s="261" t="e">
        <f t="shared" si="1178"/>
        <v>#N/A</v>
      </c>
      <c r="AQ7216" s="261" t="e">
        <f t="shared" si="1179"/>
        <v>#N/A</v>
      </c>
      <c r="BB7216">
        <f t="shared" si="1182"/>
        <v>0</v>
      </c>
      <c r="BC7216">
        <f t="shared" si="1180"/>
        <v>0</v>
      </c>
      <c r="BD7216" s="28">
        <f t="shared" si="1181"/>
        <v>0</v>
      </c>
    </row>
    <row r="7217" spans="37:56" x14ac:dyDescent="0.25">
      <c r="AK7217">
        <v>0</v>
      </c>
      <c r="AL7217" t="e">
        <f t="shared" si="1174"/>
        <v>#N/A</v>
      </c>
      <c r="AM7217" t="e">
        <f t="shared" si="1175"/>
        <v>#N/A</v>
      </c>
      <c r="AN7217" t="e">
        <f t="shared" si="1176"/>
        <v>#N/A</v>
      </c>
      <c r="AO7217" s="261" t="e">
        <f t="shared" si="1177"/>
        <v>#N/A</v>
      </c>
      <c r="AP7217" s="261" t="e">
        <f t="shared" si="1178"/>
        <v>#N/A</v>
      </c>
      <c r="AQ7217" s="261" t="e">
        <f t="shared" si="1179"/>
        <v>#N/A</v>
      </c>
      <c r="BB7217">
        <f t="shared" si="1182"/>
        <v>0</v>
      </c>
      <c r="BC7217">
        <f t="shared" si="1180"/>
        <v>0</v>
      </c>
      <c r="BD7217" s="28">
        <f t="shared" si="1181"/>
        <v>0</v>
      </c>
    </row>
    <row r="7218" spans="37:56" x14ac:dyDescent="0.25">
      <c r="AK7218">
        <v>0</v>
      </c>
      <c r="AL7218" t="e">
        <f t="shared" si="1174"/>
        <v>#N/A</v>
      </c>
      <c r="AM7218" t="e">
        <f t="shared" si="1175"/>
        <v>#N/A</v>
      </c>
      <c r="AN7218" t="e">
        <f t="shared" si="1176"/>
        <v>#N/A</v>
      </c>
      <c r="AO7218" s="261" t="e">
        <f t="shared" si="1177"/>
        <v>#N/A</v>
      </c>
      <c r="AP7218" s="261" t="e">
        <f t="shared" si="1178"/>
        <v>#N/A</v>
      </c>
      <c r="AQ7218" s="261" t="e">
        <f t="shared" si="1179"/>
        <v>#N/A</v>
      </c>
      <c r="BB7218">
        <f t="shared" si="1182"/>
        <v>0</v>
      </c>
      <c r="BC7218">
        <f t="shared" si="1180"/>
        <v>0</v>
      </c>
      <c r="BD7218" s="28">
        <f t="shared" si="1181"/>
        <v>0</v>
      </c>
    </row>
    <row r="7219" spans="37:56" x14ac:dyDescent="0.25">
      <c r="AK7219">
        <v>0</v>
      </c>
      <c r="AL7219" t="e">
        <f t="shared" si="1174"/>
        <v>#N/A</v>
      </c>
      <c r="AM7219" t="e">
        <f t="shared" si="1175"/>
        <v>#N/A</v>
      </c>
      <c r="AN7219" t="e">
        <f t="shared" si="1176"/>
        <v>#N/A</v>
      </c>
      <c r="AO7219" s="261" t="e">
        <f t="shared" si="1177"/>
        <v>#N/A</v>
      </c>
      <c r="AP7219" s="261" t="e">
        <f t="shared" si="1178"/>
        <v>#N/A</v>
      </c>
      <c r="AQ7219" s="261" t="e">
        <f t="shared" si="1179"/>
        <v>#N/A</v>
      </c>
      <c r="BB7219">
        <f t="shared" si="1182"/>
        <v>0</v>
      </c>
      <c r="BC7219">
        <f t="shared" si="1180"/>
        <v>0</v>
      </c>
      <c r="BD7219" s="28">
        <f t="shared" si="1181"/>
        <v>0</v>
      </c>
    </row>
    <row r="7220" spans="37:56" x14ac:dyDescent="0.25">
      <c r="AK7220">
        <v>0</v>
      </c>
      <c r="AL7220" t="e">
        <f t="shared" si="1174"/>
        <v>#N/A</v>
      </c>
      <c r="AM7220" t="e">
        <f t="shared" si="1175"/>
        <v>#N/A</v>
      </c>
      <c r="AN7220" t="e">
        <f t="shared" si="1176"/>
        <v>#N/A</v>
      </c>
      <c r="AO7220" s="261" t="e">
        <f t="shared" si="1177"/>
        <v>#N/A</v>
      </c>
      <c r="AP7220" s="261" t="e">
        <f t="shared" si="1178"/>
        <v>#N/A</v>
      </c>
      <c r="AQ7220" s="261" t="e">
        <f t="shared" si="1179"/>
        <v>#N/A</v>
      </c>
      <c r="BB7220">
        <f t="shared" si="1182"/>
        <v>0</v>
      </c>
      <c r="BC7220">
        <f t="shared" si="1180"/>
        <v>0</v>
      </c>
      <c r="BD7220" s="28">
        <f t="shared" si="1181"/>
        <v>0</v>
      </c>
    </row>
    <row r="7221" spans="37:56" x14ac:dyDescent="0.25">
      <c r="AK7221">
        <v>0</v>
      </c>
      <c r="AL7221" t="e">
        <f t="shared" si="1174"/>
        <v>#N/A</v>
      </c>
      <c r="AM7221" t="e">
        <f t="shared" si="1175"/>
        <v>#N/A</v>
      </c>
      <c r="AN7221" t="e">
        <f t="shared" si="1176"/>
        <v>#N/A</v>
      </c>
      <c r="AO7221" s="261" t="e">
        <f t="shared" si="1177"/>
        <v>#N/A</v>
      </c>
      <c r="AP7221" s="261" t="e">
        <f t="shared" si="1178"/>
        <v>#N/A</v>
      </c>
      <c r="AQ7221" s="261" t="e">
        <f t="shared" si="1179"/>
        <v>#N/A</v>
      </c>
      <c r="BB7221">
        <f t="shared" si="1182"/>
        <v>0</v>
      </c>
      <c r="BC7221">
        <f t="shared" si="1180"/>
        <v>0</v>
      </c>
      <c r="BD7221" s="28">
        <f t="shared" si="1181"/>
        <v>0</v>
      </c>
    </row>
    <row r="7222" spans="37:56" x14ac:dyDescent="0.25">
      <c r="AK7222">
        <v>0</v>
      </c>
      <c r="AL7222" t="e">
        <f t="shared" si="1174"/>
        <v>#N/A</v>
      </c>
      <c r="AM7222" t="e">
        <f t="shared" si="1175"/>
        <v>#N/A</v>
      </c>
      <c r="AN7222" t="e">
        <f t="shared" si="1176"/>
        <v>#N/A</v>
      </c>
      <c r="AO7222" s="261" t="e">
        <f t="shared" si="1177"/>
        <v>#N/A</v>
      </c>
      <c r="AP7222" s="261" t="e">
        <f t="shared" si="1178"/>
        <v>#N/A</v>
      </c>
      <c r="AQ7222" s="261" t="e">
        <f t="shared" si="1179"/>
        <v>#N/A</v>
      </c>
      <c r="BB7222">
        <f t="shared" si="1182"/>
        <v>0</v>
      </c>
      <c r="BC7222">
        <f t="shared" si="1180"/>
        <v>0</v>
      </c>
      <c r="BD7222" s="28">
        <f t="shared" si="1181"/>
        <v>0</v>
      </c>
    </row>
    <row r="7223" spans="37:56" x14ac:dyDescent="0.25">
      <c r="AK7223">
        <v>0</v>
      </c>
      <c r="AL7223" t="e">
        <f t="shared" si="1174"/>
        <v>#N/A</v>
      </c>
      <c r="AM7223" t="e">
        <f t="shared" si="1175"/>
        <v>#N/A</v>
      </c>
      <c r="AN7223" t="e">
        <f t="shared" si="1176"/>
        <v>#N/A</v>
      </c>
      <c r="AO7223" s="261" t="e">
        <f t="shared" si="1177"/>
        <v>#N/A</v>
      </c>
      <c r="AP7223" s="261" t="e">
        <f t="shared" si="1178"/>
        <v>#N/A</v>
      </c>
      <c r="AQ7223" s="261" t="e">
        <f t="shared" si="1179"/>
        <v>#N/A</v>
      </c>
      <c r="BB7223">
        <f t="shared" si="1182"/>
        <v>0</v>
      </c>
      <c r="BC7223">
        <f t="shared" si="1180"/>
        <v>0</v>
      </c>
      <c r="BD7223" s="28">
        <f t="shared" si="1181"/>
        <v>0</v>
      </c>
    </row>
    <row r="7224" spans="37:56" x14ac:dyDescent="0.25">
      <c r="AK7224">
        <v>0</v>
      </c>
      <c r="AL7224" t="e">
        <f t="shared" si="1174"/>
        <v>#N/A</v>
      </c>
      <c r="AM7224" t="e">
        <f t="shared" si="1175"/>
        <v>#N/A</v>
      </c>
      <c r="AN7224" t="e">
        <f t="shared" si="1176"/>
        <v>#N/A</v>
      </c>
      <c r="AO7224" s="261" t="e">
        <f t="shared" si="1177"/>
        <v>#N/A</v>
      </c>
      <c r="AP7224" s="261" t="e">
        <f t="shared" si="1178"/>
        <v>#N/A</v>
      </c>
      <c r="AQ7224" s="261" t="e">
        <f t="shared" si="1179"/>
        <v>#N/A</v>
      </c>
      <c r="BB7224">
        <f t="shared" si="1182"/>
        <v>0</v>
      </c>
      <c r="BC7224">
        <f t="shared" si="1180"/>
        <v>0</v>
      </c>
      <c r="BD7224" s="28">
        <f t="shared" si="1181"/>
        <v>0</v>
      </c>
    </row>
    <row r="7225" spans="37:56" x14ac:dyDescent="0.25">
      <c r="AK7225">
        <v>0</v>
      </c>
      <c r="AL7225" t="e">
        <f t="shared" si="1174"/>
        <v>#N/A</v>
      </c>
      <c r="AM7225" t="e">
        <f t="shared" si="1175"/>
        <v>#N/A</v>
      </c>
      <c r="AN7225" t="e">
        <f t="shared" si="1176"/>
        <v>#N/A</v>
      </c>
      <c r="AO7225" s="261" t="e">
        <f t="shared" si="1177"/>
        <v>#N/A</v>
      </c>
      <c r="AP7225" s="261" t="e">
        <f t="shared" si="1178"/>
        <v>#N/A</v>
      </c>
      <c r="AQ7225" s="261" t="e">
        <f t="shared" si="1179"/>
        <v>#N/A</v>
      </c>
      <c r="BB7225">
        <f t="shared" si="1182"/>
        <v>0</v>
      </c>
      <c r="BC7225">
        <f t="shared" si="1180"/>
        <v>0</v>
      </c>
      <c r="BD7225" s="28">
        <f t="shared" si="1181"/>
        <v>0</v>
      </c>
    </row>
    <row r="7226" spans="37:56" x14ac:dyDescent="0.25">
      <c r="AK7226">
        <v>0</v>
      </c>
      <c r="AL7226" t="e">
        <f t="shared" si="1174"/>
        <v>#N/A</v>
      </c>
      <c r="AM7226" t="e">
        <f t="shared" si="1175"/>
        <v>#N/A</v>
      </c>
      <c r="AN7226" t="e">
        <f t="shared" si="1176"/>
        <v>#N/A</v>
      </c>
      <c r="AO7226" s="261" t="e">
        <f t="shared" si="1177"/>
        <v>#N/A</v>
      </c>
      <c r="AP7226" s="261" t="e">
        <f t="shared" si="1178"/>
        <v>#N/A</v>
      </c>
      <c r="AQ7226" s="261" t="e">
        <f t="shared" si="1179"/>
        <v>#N/A</v>
      </c>
      <c r="BB7226">
        <f t="shared" si="1182"/>
        <v>0</v>
      </c>
      <c r="BC7226">
        <f t="shared" si="1180"/>
        <v>0</v>
      </c>
      <c r="BD7226" s="28">
        <f t="shared" si="1181"/>
        <v>0</v>
      </c>
    </row>
    <row r="7227" spans="37:56" x14ac:dyDescent="0.25">
      <c r="AK7227">
        <v>0</v>
      </c>
      <c r="AL7227" t="e">
        <f t="shared" si="1174"/>
        <v>#N/A</v>
      </c>
      <c r="AM7227" t="e">
        <f t="shared" si="1175"/>
        <v>#N/A</v>
      </c>
      <c r="AN7227" t="e">
        <f t="shared" si="1176"/>
        <v>#N/A</v>
      </c>
      <c r="AO7227" s="261" t="e">
        <f t="shared" si="1177"/>
        <v>#N/A</v>
      </c>
      <c r="AP7227" s="261" t="e">
        <f t="shared" si="1178"/>
        <v>#N/A</v>
      </c>
      <c r="AQ7227" s="261" t="e">
        <f t="shared" si="1179"/>
        <v>#N/A</v>
      </c>
      <c r="BB7227">
        <f t="shared" si="1182"/>
        <v>0</v>
      </c>
      <c r="BC7227">
        <f t="shared" si="1180"/>
        <v>0</v>
      </c>
      <c r="BD7227" s="28">
        <f t="shared" si="1181"/>
        <v>0</v>
      </c>
    </row>
    <row r="7228" spans="37:56" x14ac:dyDescent="0.25">
      <c r="AK7228">
        <v>0</v>
      </c>
      <c r="AL7228" t="e">
        <f t="shared" si="1174"/>
        <v>#N/A</v>
      </c>
      <c r="AM7228" t="e">
        <f t="shared" si="1175"/>
        <v>#N/A</v>
      </c>
      <c r="AN7228" t="e">
        <f t="shared" si="1176"/>
        <v>#N/A</v>
      </c>
      <c r="AO7228" s="261" t="e">
        <f t="shared" si="1177"/>
        <v>#N/A</v>
      </c>
      <c r="AP7228" s="261" t="e">
        <f t="shared" si="1178"/>
        <v>#N/A</v>
      </c>
      <c r="AQ7228" s="261" t="e">
        <f t="shared" si="1179"/>
        <v>#N/A</v>
      </c>
      <c r="BB7228">
        <f t="shared" si="1182"/>
        <v>0</v>
      </c>
      <c r="BC7228">
        <f t="shared" si="1180"/>
        <v>0</v>
      </c>
      <c r="BD7228" s="28">
        <f t="shared" si="1181"/>
        <v>0</v>
      </c>
    </row>
    <row r="7229" spans="37:56" x14ac:dyDescent="0.25">
      <c r="AK7229">
        <v>0</v>
      </c>
      <c r="AL7229" t="e">
        <f t="shared" si="1174"/>
        <v>#N/A</v>
      </c>
      <c r="AM7229" t="e">
        <f t="shared" si="1175"/>
        <v>#N/A</v>
      </c>
      <c r="AN7229" t="e">
        <f t="shared" si="1176"/>
        <v>#N/A</v>
      </c>
      <c r="AO7229" s="261" t="e">
        <f t="shared" si="1177"/>
        <v>#N/A</v>
      </c>
      <c r="AP7229" s="261" t="e">
        <f t="shared" si="1178"/>
        <v>#N/A</v>
      </c>
      <c r="AQ7229" s="261" t="e">
        <f t="shared" si="1179"/>
        <v>#N/A</v>
      </c>
      <c r="BB7229">
        <f t="shared" si="1182"/>
        <v>0</v>
      </c>
      <c r="BC7229">
        <f t="shared" si="1180"/>
        <v>0</v>
      </c>
      <c r="BD7229" s="28">
        <f t="shared" si="1181"/>
        <v>0</v>
      </c>
    </row>
    <row r="7230" spans="37:56" x14ac:dyDescent="0.25">
      <c r="AK7230">
        <v>0</v>
      </c>
      <c r="AL7230" t="e">
        <f t="shared" si="1174"/>
        <v>#N/A</v>
      </c>
      <c r="AM7230" t="e">
        <f t="shared" si="1175"/>
        <v>#N/A</v>
      </c>
      <c r="AN7230" t="e">
        <f t="shared" si="1176"/>
        <v>#N/A</v>
      </c>
      <c r="AO7230" s="261" t="e">
        <f t="shared" si="1177"/>
        <v>#N/A</v>
      </c>
      <c r="AP7230" s="261" t="e">
        <f t="shared" si="1178"/>
        <v>#N/A</v>
      </c>
      <c r="AQ7230" s="261" t="e">
        <f t="shared" si="1179"/>
        <v>#N/A</v>
      </c>
      <c r="BB7230">
        <f t="shared" si="1182"/>
        <v>0</v>
      </c>
      <c r="BC7230">
        <f t="shared" si="1180"/>
        <v>0</v>
      </c>
      <c r="BD7230" s="28">
        <f t="shared" si="1181"/>
        <v>0</v>
      </c>
    </row>
    <row r="7231" spans="37:56" x14ac:dyDescent="0.25">
      <c r="AK7231">
        <v>0</v>
      </c>
      <c r="AL7231" t="e">
        <f t="shared" si="1174"/>
        <v>#N/A</v>
      </c>
      <c r="AM7231" t="e">
        <f t="shared" si="1175"/>
        <v>#N/A</v>
      </c>
      <c r="AN7231" t="e">
        <f t="shared" si="1176"/>
        <v>#N/A</v>
      </c>
      <c r="AO7231" s="261" t="e">
        <f t="shared" si="1177"/>
        <v>#N/A</v>
      </c>
      <c r="AP7231" s="261" t="e">
        <f t="shared" si="1178"/>
        <v>#N/A</v>
      </c>
      <c r="AQ7231" s="261" t="e">
        <f t="shared" si="1179"/>
        <v>#N/A</v>
      </c>
      <c r="BB7231">
        <f t="shared" si="1182"/>
        <v>0</v>
      </c>
      <c r="BC7231">
        <f t="shared" si="1180"/>
        <v>0</v>
      </c>
      <c r="BD7231" s="28">
        <f t="shared" si="1181"/>
        <v>0</v>
      </c>
    </row>
    <row r="7232" spans="37:56" x14ac:dyDescent="0.25">
      <c r="AK7232">
        <v>0</v>
      </c>
      <c r="AL7232" t="e">
        <f t="shared" si="1174"/>
        <v>#N/A</v>
      </c>
      <c r="AM7232" t="e">
        <f t="shared" si="1175"/>
        <v>#N/A</v>
      </c>
      <c r="AN7232" t="e">
        <f t="shared" si="1176"/>
        <v>#N/A</v>
      </c>
      <c r="AO7232" s="261" t="e">
        <f t="shared" si="1177"/>
        <v>#N/A</v>
      </c>
      <c r="AP7232" s="261" t="e">
        <f t="shared" si="1178"/>
        <v>#N/A</v>
      </c>
      <c r="AQ7232" s="261" t="e">
        <f t="shared" si="1179"/>
        <v>#N/A</v>
      </c>
      <c r="BB7232">
        <f t="shared" si="1182"/>
        <v>0</v>
      </c>
      <c r="BC7232">
        <f t="shared" si="1180"/>
        <v>0</v>
      </c>
      <c r="BD7232" s="28">
        <f t="shared" si="1181"/>
        <v>0</v>
      </c>
    </row>
    <row r="7233" spans="37:56" x14ac:dyDescent="0.25">
      <c r="AK7233">
        <v>0</v>
      </c>
      <c r="AL7233" t="e">
        <f t="shared" si="1174"/>
        <v>#N/A</v>
      </c>
      <c r="AM7233" t="e">
        <f t="shared" si="1175"/>
        <v>#N/A</v>
      </c>
      <c r="AN7233" t="e">
        <f t="shared" si="1176"/>
        <v>#N/A</v>
      </c>
      <c r="AO7233" s="261" t="e">
        <f t="shared" si="1177"/>
        <v>#N/A</v>
      </c>
      <c r="AP7233" s="261" t="e">
        <f t="shared" si="1178"/>
        <v>#N/A</v>
      </c>
      <c r="AQ7233" s="261" t="e">
        <f t="shared" si="1179"/>
        <v>#N/A</v>
      </c>
      <c r="BB7233">
        <f t="shared" si="1182"/>
        <v>0</v>
      </c>
      <c r="BC7233">
        <f t="shared" si="1180"/>
        <v>0</v>
      </c>
      <c r="BD7233" s="28">
        <f t="shared" si="1181"/>
        <v>0</v>
      </c>
    </row>
    <row r="7234" spans="37:56" x14ac:dyDescent="0.25">
      <c r="AK7234">
        <v>0</v>
      </c>
      <c r="AL7234" t="e">
        <f t="shared" si="1174"/>
        <v>#N/A</v>
      </c>
      <c r="AM7234" t="e">
        <f t="shared" si="1175"/>
        <v>#N/A</v>
      </c>
      <c r="AN7234" t="e">
        <f t="shared" si="1176"/>
        <v>#N/A</v>
      </c>
      <c r="AO7234" s="261" t="e">
        <f t="shared" si="1177"/>
        <v>#N/A</v>
      </c>
      <c r="AP7234" s="261" t="e">
        <f t="shared" si="1178"/>
        <v>#N/A</v>
      </c>
      <c r="AQ7234" s="261" t="e">
        <f t="shared" si="1179"/>
        <v>#N/A</v>
      </c>
      <c r="BB7234">
        <f t="shared" si="1182"/>
        <v>0</v>
      </c>
      <c r="BC7234">
        <f t="shared" si="1180"/>
        <v>0</v>
      </c>
      <c r="BD7234" s="28">
        <f t="shared" si="1181"/>
        <v>0</v>
      </c>
    </row>
    <row r="7235" spans="37:56" x14ac:dyDescent="0.25">
      <c r="AK7235">
        <v>0</v>
      </c>
      <c r="AL7235" t="e">
        <f t="shared" ref="AL7235:AL7298" si="1183">_xlfn.XLOOKUP(AK7235,A:A,F:F)</f>
        <v>#N/A</v>
      </c>
      <c r="AM7235" t="e">
        <f t="shared" ref="AM7235:AM7298" si="1184">_xlfn.XLOOKUP(AK7235,A:A,J:J)</f>
        <v>#N/A</v>
      </c>
      <c r="AN7235" t="e">
        <f t="shared" ref="AN7235:AN7298" si="1185">_xlfn.XLOOKUP(AK7235,A:A,M:M)+_xlfn.XLOOKUP(AK7235,A:A,N:N)</f>
        <v>#N/A</v>
      </c>
      <c r="AO7235" s="261" t="e">
        <f t="shared" ref="AO7235:AO7298" si="1186">_xlfn.XLOOKUP(AK7235,A:A,AG:AG)</f>
        <v>#N/A</v>
      </c>
      <c r="AP7235" s="261" t="e">
        <f t="shared" ref="AP7235:AP7298" si="1187">_xlfn.XLOOKUP(AK7235,A:A,AD:AD)</f>
        <v>#N/A</v>
      </c>
      <c r="AQ7235" s="261" t="e">
        <f t="shared" ref="AQ7235:AQ7298" si="1188">_xlfn.XLOOKUP(AK7235,A:A,AE:AE)</f>
        <v>#N/A</v>
      </c>
      <c r="BB7235">
        <f t="shared" si="1182"/>
        <v>0</v>
      </c>
      <c r="BC7235">
        <f t="shared" ref="BC7235:BC7298" si="1189">_xlfn.XLOOKUP(BA7235,A:A,J:J)</f>
        <v>0</v>
      </c>
      <c r="BD7235" s="28">
        <f t="shared" ref="BD7235:BD7298" si="1190">_xlfn.XLOOKUP(BA7235,A:A,M:M)+_xlfn.XLOOKUP(BA7235,A:A,N:N)</f>
        <v>0</v>
      </c>
    </row>
    <row r="7236" spans="37:56" x14ac:dyDescent="0.25">
      <c r="AK7236">
        <v>0</v>
      </c>
      <c r="AL7236" t="e">
        <f t="shared" si="1183"/>
        <v>#N/A</v>
      </c>
      <c r="AM7236" t="e">
        <f t="shared" si="1184"/>
        <v>#N/A</v>
      </c>
      <c r="AN7236" t="e">
        <f t="shared" si="1185"/>
        <v>#N/A</v>
      </c>
      <c r="AO7236" s="261" t="e">
        <f t="shared" si="1186"/>
        <v>#N/A</v>
      </c>
      <c r="AP7236" s="261" t="e">
        <f t="shared" si="1187"/>
        <v>#N/A</v>
      </c>
      <c r="AQ7236" s="261" t="e">
        <f t="shared" si="1188"/>
        <v>#N/A</v>
      </c>
      <c r="BB7236">
        <f t="shared" si="1182"/>
        <v>0</v>
      </c>
      <c r="BC7236">
        <f t="shared" si="1189"/>
        <v>0</v>
      </c>
      <c r="BD7236" s="28">
        <f t="shared" si="1190"/>
        <v>0</v>
      </c>
    </row>
    <row r="7237" spans="37:56" x14ac:dyDescent="0.25">
      <c r="AK7237">
        <v>0</v>
      </c>
      <c r="AL7237" t="e">
        <f t="shared" si="1183"/>
        <v>#N/A</v>
      </c>
      <c r="AM7237" t="e">
        <f t="shared" si="1184"/>
        <v>#N/A</v>
      </c>
      <c r="AN7237" t="e">
        <f t="shared" si="1185"/>
        <v>#N/A</v>
      </c>
      <c r="AO7237" s="261" t="e">
        <f t="shared" si="1186"/>
        <v>#N/A</v>
      </c>
      <c r="AP7237" s="261" t="e">
        <f t="shared" si="1187"/>
        <v>#N/A</v>
      </c>
      <c r="AQ7237" s="261" t="e">
        <f t="shared" si="1188"/>
        <v>#N/A</v>
      </c>
      <c r="BB7237">
        <f t="shared" si="1182"/>
        <v>0</v>
      </c>
      <c r="BC7237">
        <f t="shared" si="1189"/>
        <v>0</v>
      </c>
      <c r="BD7237" s="28">
        <f t="shared" si="1190"/>
        <v>0</v>
      </c>
    </row>
    <row r="7238" spans="37:56" x14ac:dyDescent="0.25">
      <c r="AK7238">
        <v>0</v>
      </c>
      <c r="AL7238" t="e">
        <f t="shared" si="1183"/>
        <v>#N/A</v>
      </c>
      <c r="AM7238" t="e">
        <f t="shared" si="1184"/>
        <v>#N/A</v>
      </c>
      <c r="AN7238" t="e">
        <f t="shared" si="1185"/>
        <v>#N/A</v>
      </c>
      <c r="AO7238" s="261" t="e">
        <f t="shared" si="1186"/>
        <v>#N/A</v>
      </c>
      <c r="AP7238" s="261" t="e">
        <f t="shared" si="1187"/>
        <v>#N/A</v>
      </c>
      <c r="AQ7238" s="261" t="e">
        <f t="shared" si="1188"/>
        <v>#N/A</v>
      </c>
      <c r="BB7238">
        <f t="shared" ref="BB7238:BB7301" si="1191">_xlfn.XLOOKUP(BA7238,A:A,E:E)</f>
        <v>0</v>
      </c>
      <c r="BC7238">
        <f t="shared" si="1189"/>
        <v>0</v>
      </c>
      <c r="BD7238" s="28">
        <f t="shared" si="1190"/>
        <v>0</v>
      </c>
    </row>
    <row r="7239" spans="37:56" x14ac:dyDescent="0.25">
      <c r="AK7239">
        <v>0</v>
      </c>
      <c r="AL7239" t="e">
        <f t="shared" si="1183"/>
        <v>#N/A</v>
      </c>
      <c r="AM7239" t="e">
        <f t="shared" si="1184"/>
        <v>#N/A</v>
      </c>
      <c r="AN7239" t="e">
        <f t="shared" si="1185"/>
        <v>#N/A</v>
      </c>
      <c r="AO7239" s="261" t="e">
        <f t="shared" si="1186"/>
        <v>#N/A</v>
      </c>
      <c r="AP7239" s="261" t="e">
        <f t="shared" si="1187"/>
        <v>#N/A</v>
      </c>
      <c r="AQ7239" s="261" t="e">
        <f t="shared" si="1188"/>
        <v>#N/A</v>
      </c>
      <c r="BB7239">
        <f t="shared" si="1191"/>
        <v>0</v>
      </c>
      <c r="BC7239">
        <f t="shared" si="1189"/>
        <v>0</v>
      </c>
      <c r="BD7239" s="28">
        <f t="shared" si="1190"/>
        <v>0</v>
      </c>
    </row>
    <row r="7240" spans="37:56" x14ac:dyDescent="0.25">
      <c r="AK7240">
        <v>0</v>
      </c>
      <c r="AL7240" t="e">
        <f t="shared" si="1183"/>
        <v>#N/A</v>
      </c>
      <c r="AM7240" t="e">
        <f t="shared" si="1184"/>
        <v>#N/A</v>
      </c>
      <c r="AN7240" t="e">
        <f t="shared" si="1185"/>
        <v>#N/A</v>
      </c>
      <c r="AO7240" s="261" t="e">
        <f t="shared" si="1186"/>
        <v>#N/A</v>
      </c>
      <c r="AP7240" s="261" t="e">
        <f t="shared" si="1187"/>
        <v>#N/A</v>
      </c>
      <c r="AQ7240" s="261" t="e">
        <f t="shared" si="1188"/>
        <v>#N/A</v>
      </c>
      <c r="BB7240">
        <f t="shared" si="1191"/>
        <v>0</v>
      </c>
      <c r="BC7240">
        <f t="shared" si="1189"/>
        <v>0</v>
      </c>
      <c r="BD7240" s="28">
        <f t="shared" si="1190"/>
        <v>0</v>
      </c>
    </row>
    <row r="7241" spans="37:56" x14ac:dyDescent="0.25">
      <c r="AK7241">
        <v>0</v>
      </c>
      <c r="AL7241" t="e">
        <f t="shared" si="1183"/>
        <v>#N/A</v>
      </c>
      <c r="AM7241" t="e">
        <f t="shared" si="1184"/>
        <v>#N/A</v>
      </c>
      <c r="AN7241" t="e">
        <f t="shared" si="1185"/>
        <v>#N/A</v>
      </c>
      <c r="AO7241" s="261" t="e">
        <f t="shared" si="1186"/>
        <v>#N/A</v>
      </c>
      <c r="AP7241" s="261" t="e">
        <f t="shared" si="1187"/>
        <v>#N/A</v>
      </c>
      <c r="AQ7241" s="261" t="e">
        <f t="shared" si="1188"/>
        <v>#N/A</v>
      </c>
      <c r="BB7241">
        <f t="shared" si="1191"/>
        <v>0</v>
      </c>
      <c r="BC7241">
        <f t="shared" si="1189"/>
        <v>0</v>
      </c>
      <c r="BD7241" s="28">
        <f t="shared" si="1190"/>
        <v>0</v>
      </c>
    </row>
    <row r="7242" spans="37:56" x14ac:dyDescent="0.25">
      <c r="AK7242">
        <v>0</v>
      </c>
      <c r="AL7242" t="e">
        <f t="shared" si="1183"/>
        <v>#N/A</v>
      </c>
      <c r="AM7242" t="e">
        <f t="shared" si="1184"/>
        <v>#N/A</v>
      </c>
      <c r="AN7242" t="e">
        <f t="shared" si="1185"/>
        <v>#N/A</v>
      </c>
      <c r="AO7242" s="261" t="e">
        <f t="shared" si="1186"/>
        <v>#N/A</v>
      </c>
      <c r="AP7242" s="261" t="e">
        <f t="shared" si="1187"/>
        <v>#N/A</v>
      </c>
      <c r="AQ7242" s="261" t="e">
        <f t="shared" si="1188"/>
        <v>#N/A</v>
      </c>
      <c r="BB7242">
        <f t="shared" si="1191"/>
        <v>0</v>
      </c>
      <c r="BC7242">
        <f t="shared" si="1189"/>
        <v>0</v>
      </c>
      <c r="BD7242" s="28">
        <f t="shared" si="1190"/>
        <v>0</v>
      </c>
    </row>
    <row r="7243" spans="37:56" x14ac:dyDescent="0.25">
      <c r="AK7243">
        <v>0</v>
      </c>
      <c r="AL7243" t="e">
        <f t="shared" si="1183"/>
        <v>#N/A</v>
      </c>
      <c r="AM7243" t="e">
        <f t="shared" si="1184"/>
        <v>#N/A</v>
      </c>
      <c r="AN7243" t="e">
        <f t="shared" si="1185"/>
        <v>#N/A</v>
      </c>
      <c r="AO7243" s="261" t="e">
        <f t="shared" si="1186"/>
        <v>#N/A</v>
      </c>
      <c r="AP7243" s="261" t="e">
        <f t="shared" si="1187"/>
        <v>#N/A</v>
      </c>
      <c r="AQ7243" s="261" t="e">
        <f t="shared" si="1188"/>
        <v>#N/A</v>
      </c>
      <c r="BB7243">
        <f t="shared" si="1191"/>
        <v>0</v>
      </c>
      <c r="BC7243">
        <f t="shared" si="1189"/>
        <v>0</v>
      </c>
      <c r="BD7243" s="28">
        <f t="shared" si="1190"/>
        <v>0</v>
      </c>
    </row>
    <row r="7244" spans="37:56" x14ac:dyDescent="0.25">
      <c r="AK7244">
        <v>0</v>
      </c>
      <c r="AL7244" t="e">
        <f t="shared" si="1183"/>
        <v>#N/A</v>
      </c>
      <c r="AM7244" t="e">
        <f t="shared" si="1184"/>
        <v>#N/A</v>
      </c>
      <c r="AN7244" t="e">
        <f t="shared" si="1185"/>
        <v>#N/A</v>
      </c>
      <c r="AO7244" s="261" t="e">
        <f t="shared" si="1186"/>
        <v>#N/A</v>
      </c>
      <c r="AP7244" s="261" t="e">
        <f t="shared" si="1187"/>
        <v>#N/A</v>
      </c>
      <c r="AQ7244" s="261" t="e">
        <f t="shared" si="1188"/>
        <v>#N/A</v>
      </c>
      <c r="BB7244">
        <f t="shared" si="1191"/>
        <v>0</v>
      </c>
      <c r="BC7244">
        <f t="shared" si="1189"/>
        <v>0</v>
      </c>
      <c r="BD7244" s="28">
        <f t="shared" si="1190"/>
        <v>0</v>
      </c>
    </row>
    <row r="7245" spans="37:56" x14ac:dyDescent="0.25">
      <c r="AK7245">
        <v>0</v>
      </c>
      <c r="AL7245" t="e">
        <f t="shared" si="1183"/>
        <v>#N/A</v>
      </c>
      <c r="AM7245" t="e">
        <f t="shared" si="1184"/>
        <v>#N/A</v>
      </c>
      <c r="AN7245" t="e">
        <f t="shared" si="1185"/>
        <v>#N/A</v>
      </c>
      <c r="AO7245" s="261" t="e">
        <f t="shared" si="1186"/>
        <v>#N/A</v>
      </c>
      <c r="AP7245" s="261" t="e">
        <f t="shared" si="1187"/>
        <v>#N/A</v>
      </c>
      <c r="AQ7245" s="261" t="e">
        <f t="shared" si="1188"/>
        <v>#N/A</v>
      </c>
      <c r="BB7245">
        <f t="shared" si="1191"/>
        <v>0</v>
      </c>
      <c r="BC7245">
        <f t="shared" si="1189"/>
        <v>0</v>
      </c>
      <c r="BD7245" s="28">
        <f t="shared" si="1190"/>
        <v>0</v>
      </c>
    </row>
    <row r="7246" spans="37:56" x14ac:dyDescent="0.25">
      <c r="AK7246">
        <v>0</v>
      </c>
      <c r="AL7246" t="e">
        <f t="shared" si="1183"/>
        <v>#N/A</v>
      </c>
      <c r="AM7246" t="e">
        <f t="shared" si="1184"/>
        <v>#N/A</v>
      </c>
      <c r="AN7246" t="e">
        <f t="shared" si="1185"/>
        <v>#N/A</v>
      </c>
      <c r="AO7246" s="261" t="e">
        <f t="shared" si="1186"/>
        <v>#N/A</v>
      </c>
      <c r="AP7246" s="261" t="e">
        <f t="shared" si="1187"/>
        <v>#N/A</v>
      </c>
      <c r="AQ7246" s="261" t="e">
        <f t="shared" si="1188"/>
        <v>#N/A</v>
      </c>
      <c r="BB7246">
        <f t="shared" si="1191"/>
        <v>0</v>
      </c>
      <c r="BC7246">
        <f t="shared" si="1189"/>
        <v>0</v>
      </c>
      <c r="BD7246" s="28">
        <f t="shared" si="1190"/>
        <v>0</v>
      </c>
    </row>
    <row r="7247" spans="37:56" x14ac:dyDescent="0.25">
      <c r="AK7247">
        <v>0</v>
      </c>
      <c r="AL7247" t="e">
        <f t="shared" si="1183"/>
        <v>#N/A</v>
      </c>
      <c r="AM7247" t="e">
        <f t="shared" si="1184"/>
        <v>#N/A</v>
      </c>
      <c r="AN7247" t="e">
        <f t="shared" si="1185"/>
        <v>#N/A</v>
      </c>
      <c r="AO7247" s="261" t="e">
        <f t="shared" si="1186"/>
        <v>#N/A</v>
      </c>
      <c r="AP7247" s="261" t="e">
        <f t="shared" si="1187"/>
        <v>#N/A</v>
      </c>
      <c r="AQ7247" s="261" t="e">
        <f t="shared" si="1188"/>
        <v>#N/A</v>
      </c>
      <c r="BB7247">
        <f t="shared" si="1191"/>
        <v>0</v>
      </c>
      <c r="BC7247">
        <f t="shared" si="1189"/>
        <v>0</v>
      </c>
      <c r="BD7247" s="28">
        <f t="shared" si="1190"/>
        <v>0</v>
      </c>
    </row>
    <row r="7248" spans="37:56" x14ac:dyDescent="0.25">
      <c r="AK7248">
        <v>0</v>
      </c>
      <c r="AL7248" t="e">
        <f t="shared" si="1183"/>
        <v>#N/A</v>
      </c>
      <c r="AM7248" t="e">
        <f t="shared" si="1184"/>
        <v>#N/A</v>
      </c>
      <c r="AN7248" t="e">
        <f t="shared" si="1185"/>
        <v>#N/A</v>
      </c>
      <c r="AO7248" s="261" t="e">
        <f t="shared" si="1186"/>
        <v>#N/A</v>
      </c>
      <c r="AP7248" s="261" t="e">
        <f t="shared" si="1187"/>
        <v>#N/A</v>
      </c>
      <c r="AQ7248" s="261" t="e">
        <f t="shared" si="1188"/>
        <v>#N/A</v>
      </c>
      <c r="BB7248">
        <f t="shared" si="1191"/>
        <v>0</v>
      </c>
      <c r="BC7248">
        <f t="shared" si="1189"/>
        <v>0</v>
      </c>
      <c r="BD7248" s="28">
        <f t="shared" si="1190"/>
        <v>0</v>
      </c>
    </row>
    <row r="7249" spans="37:56" x14ac:dyDescent="0.25">
      <c r="AK7249">
        <v>0</v>
      </c>
      <c r="AL7249" t="e">
        <f t="shared" si="1183"/>
        <v>#N/A</v>
      </c>
      <c r="AM7249" t="e">
        <f t="shared" si="1184"/>
        <v>#N/A</v>
      </c>
      <c r="AN7249" t="e">
        <f t="shared" si="1185"/>
        <v>#N/A</v>
      </c>
      <c r="AO7249" s="261" t="e">
        <f t="shared" si="1186"/>
        <v>#N/A</v>
      </c>
      <c r="AP7249" s="261" t="e">
        <f t="shared" si="1187"/>
        <v>#N/A</v>
      </c>
      <c r="AQ7249" s="261" t="e">
        <f t="shared" si="1188"/>
        <v>#N/A</v>
      </c>
      <c r="BB7249">
        <f t="shared" si="1191"/>
        <v>0</v>
      </c>
      <c r="BC7249">
        <f t="shared" si="1189"/>
        <v>0</v>
      </c>
      <c r="BD7249" s="28">
        <f t="shared" si="1190"/>
        <v>0</v>
      </c>
    </row>
    <row r="7250" spans="37:56" x14ac:dyDescent="0.25">
      <c r="AK7250">
        <v>0</v>
      </c>
      <c r="AL7250" t="e">
        <f t="shared" si="1183"/>
        <v>#N/A</v>
      </c>
      <c r="AM7250" t="e">
        <f t="shared" si="1184"/>
        <v>#N/A</v>
      </c>
      <c r="AN7250" t="e">
        <f t="shared" si="1185"/>
        <v>#N/A</v>
      </c>
      <c r="AO7250" s="261" t="e">
        <f t="shared" si="1186"/>
        <v>#N/A</v>
      </c>
      <c r="AP7250" s="261" t="e">
        <f t="shared" si="1187"/>
        <v>#N/A</v>
      </c>
      <c r="AQ7250" s="261" t="e">
        <f t="shared" si="1188"/>
        <v>#N/A</v>
      </c>
      <c r="BB7250">
        <f t="shared" si="1191"/>
        <v>0</v>
      </c>
      <c r="BC7250">
        <f t="shared" si="1189"/>
        <v>0</v>
      </c>
      <c r="BD7250" s="28">
        <f t="shared" si="1190"/>
        <v>0</v>
      </c>
    </row>
    <row r="7251" spans="37:56" x14ac:dyDescent="0.25">
      <c r="AK7251">
        <v>0</v>
      </c>
      <c r="AL7251" t="e">
        <f t="shared" si="1183"/>
        <v>#N/A</v>
      </c>
      <c r="AM7251" t="e">
        <f t="shared" si="1184"/>
        <v>#N/A</v>
      </c>
      <c r="AN7251" t="e">
        <f t="shared" si="1185"/>
        <v>#N/A</v>
      </c>
      <c r="AO7251" s="261" t="e">
        <f t="shared" si="1186"/>
        <v>#N/A</v>
      </c>
      <c r="AP7251" s="261" t="e">
        <f t="shared" si="1187"/>
        <v>#N/A</v>
      </c>
      <c r="AQ7251" s="261" t="e">
        <f t="shared" si="1188"/>
        <v>#N/A</v>
      </c>
      <c r="BB7251">
        <f t="shared" si="1191"/>
        <v>0</v>
      </c>
      <c r="BC7251">
        <f t="shared" si="1189"/>
        <v>0</v>
      </c>
      <c r="BD7251" s="28">
        <f t="shared" si="1190"/>
        <v>0</v>
      </c>
    </row>
    <row r="7252" spans="37:56" x14ac:dyDescent="0.25">
      <c r="AK7252">
        <v>0</v>
      </c>
      <c r="AL7252" t="e">
        <f t="shared" si="1183"/>
        <v>#N/A</v>
      </c>
      <c r="AM7252" t="e">
        <f t="shared" si="1184"/>
        <v>#N/A</v>
      </c>
      <c r="AN7252" t="e">
        <f t="shared" si="1185"/>
        <v>#N/A</v>
      </c>
      <c r="AO7252" s="261" t="e">
        <f t="shared" si="1186"/>
        <v>#N/A</v>
      </c>
      <c r="AP7252" s="261" t="e">
        <f t="shared" si="1187"/>
        <v>#N/A</v>
      </c>
      <c r="AQ7252" s="261" t="e">
        <f t="shared" si="1188"/>
        <v>#N/A</v>
      </c>
      <c r="BB7252">
        <f t="shared" si="1191"/>
        <v>0</v>
      </c>
      <c r="BC7252">
        <f t="shared" si="1189"/>
        <v>0</v>
      </c>
      <c r="BD7252" s="28">
        <f t="shared" si="1190"/>
        <v>0</v>
      </c>
    </row>
    <row r="7253" spans="37:56" x14ac:dyDescent="0.25">
      <c r="AK7253">
        <v>0</v>
      </c>
      <c r="AL7253" t="e">
        <f t="shared" si="1183"/>
        <v>#N/A</v>
      </c>
      <c r="AM7253" t="e">
        <f t="shared" si="1184"/>
        <v>#N/A</v>
      </c>
      <c r="AN7253" t="e">
        <f t="shared" si="1185"/>
        <v>#N/A</v>
      </c>
      <c r="AO7253" s="261" t="e">
        <f t="shared" si="1186"/>
        <v>#N/A</v>
      </c>
      <c r="AP7253" s="261" t="e">
        <f t="shared" si="1187"/>
        <v>#N/A</v>
      </c>
      <c r="AQ7253" s="261" t="e">
        <f t="shared" si="1188"/>
        <v>#N/A</v>
      </c>
      <c r="BB7253">
        <f t="shared" si="1191"/>
        <v>0</v>
      </c>
      <c r="BC7253">
        <f t="shared" si="1189"/>
        <v>0</v>
      </c>
      <c r="BD7253" s="28">
        <f t="shared" si="1190"/>
        <v>0</v>
      </c>
    </row>
    <row r="7254" spans="37:56" x14ac:dyDescent="0.25">
      <c r="AK7254">
        <v>0</v>
      </c>
      <c r="AL7254" t="e">
        <f t="shared" si="1183"/>
        <v>#N/A</v>
      </c>
      <c r="AM7254" t="e">
        <f t="shared" si="1184"/>
        <v>#N/A</v>
      </c>
      <c r="AN7254" t="e">
        <f t="shared" si="1185"/>
        <v>#N/A</v>
      </c>
      <c r="AO7254" s="261" t="e">
        <f t="shared" si="1186"/>
        <v>#N/A</v>
      </c>
      <c r="AP7254" s="261" t="e">
        <f t="shared" si="1187"/>
        <v>#N/A</v>
      </c>
      <c r="AQ7254" s="261" t="e">
        <f t="shared" si="1188"/>
        <v>#N/A</v>
      </c>
      <c r="BB7254">
        <f t="shared" si="1191"/>
        <v>0</v>
      </c>
      <c r="BC7254">
        <f t="shared" si="1189"/>
        <v>0</v>
      </c>
      <c r="BD7254" s="28">
        <f t="shared" si="1190"/>
        <v>0</v>
      </c>
    </row>
    <row r="7255" spans="37:56" x14ac:dyDescent="0.25">
      <c r="AK7255">
        <v>0</v>
      </c>
      <c r="AL7255" t="e">
        <f t="shared" si="1183"/>
        <v>#N/A</v>
      </c>
      <c r="AM7255" t="e">
        <f t="shared" si="1184"/>
        <v>#N/A</v>
      </c>
      <c r="AN7255" t="e">
        <f t="shared" si="1185"/>
        <v>#N/A</v>
      </c>
      <c r="AO7255" s="261" t="e">
        <f t="shared" si="1186"/>
        <v>#N/A</v>
      </c>
      <c r="AP7255" s="261" t="e">
        <f t="shared" si="1187"/>
        <v>#N/A</v>
      </c>
      <c r="AQ7255" s="261" t="e">
        <f t="shared" si="1188"/>
        <v>#N/A</v>
      </c>
      <c r="BB7255">
        <f t="shared" si="1191"/>
        <v>0</v>
      </c>
      <c r="BC7255">
        <f t="shared" si="1189"/>
        <v>0</v>
      </c>
      <c r="BD7255" s="28">
        <f t="shared" si="1190"/>
        <v>0</v>
      </c>
    </row>
    <row r="7256" spans="37:56" x14ac:dyDescent="0.25">
      <c r="AK7256">
        <v>0</v>
      </c>
      <c r="AL7256" t="e">
        <f t="shared" si="1183"/>
        <v>#N/A</v>
      </c>
      <c r="AM7256" t="e">
        <f t="shared" si="1184"/>
        <v>#N/A</v>
      </c>
      <c r="AN7256" t="e">
        <f t="shared" si="1185"/>
        <v>#N/A</v>
      </c>
      <c r="AO7256" s="261" t="e">
        <f t="shared" si="1186"/>
        <v>#N/A</v>
      </c>
      <c r="AP7256" s="261" t="e">
        <f t="shared" si="1187"/>
        <v>#N/A</v>
      </c>
      <c r="AQ7256" s="261" t="e">
        <f t="shared" si="1188"/>
        <v>#N/A</v>
      </c>
      <c r="BB7256">
        <f t="shared" si="1191"/>
        <v>0</v>
      </c>
      <c r="BC7256">
        <f t="shared" si="1189"/>
        <v>0</v>
      </c>
      <c r="BD7256" s="28">
        <f t="shared" si="1190"/>
        <v>0</v>
      </c>
    </row>
    <row r="7257" spans="37:56" x14ac:dyDescent="0.25">
      <c r="AK7257">
        <v>0</v>
      </c>
      <c r="AL7257" t="e">
        <f t="shared" si="1183"/>
        <v>#N/A</v>
      </c>
      <c r="AM7257" t="e">
        <f t="shared" si="1184"/>
        <v>#N/A</v>
      </c>
      <c r="AN7257" t="e">
        <f t="shared" si="1185"/>
        <v>#N/A</v>
      </c>
      <c r="AO7257" s="261" t="e">
        <f t="shared" si="1186"/>
        <v>#N/A</v>
      </c>
      <c r="AP7257" s="261" t="e">
        <f t="shared" si="1187"/>
        <v>#N/A</v>
      </c>
      <c r="AQ7257" s="261" t="e">
        <f t="shared" si="1188"/>
        <v>#N/A</v>
      </c>
      <c r="BB7257">
        <f t="shared" si="1191"/>
        <v>0</v>
      </c>
      <c r="BC7257">
        <f t="shared" si="1189"/>
        <v>0</v>
      </c>
      <c r="BD7257" s="28">
        <f t="shared" si="1190"/>
        <v>0</v>
      </c>
    </row>
    <row r="7258" spans="37:56" x14ac:dyDescent="0.25">
      <c r="AK7258">
        <v>0</v>
      </c>
      <c r="AL7258" t="e">
        <f t="shared" si="1183"/>
        <v>#N/A</v>
      </c>
      <c r="AM7258" t="e">
        <f t="shared" si="1184"/>
        <v>#N/A</v>
      </c>
      <c r="AN7258" t="e">
        <f t="shared" si="1185"/>
        <v>#N/A</v>
      </c>
      <c r="AO7258" s="261" t="e">
        <f t="shared" si="1186"/>
        <v>#N/A</v>
      </c>
      <c r="AP7258" s="261" t="e">
        <f t="shared" si="1187"/>
        <v>#N/A</v>
      </c>
      <c r="AQ7258" s="261" t="e">
        <f t="shared" si="1188"/>
        <v>#N/A</v>
      </c>
      <c r="BB7258">
        <f t="shared" si="1191"/>
        <v>0</v>
      </c>
      <c r="BC7258">
        <f t="shared" si="1189"/>
        <v>0</v>
      </c>
      <c r="BD7258" s="28">
        <f t="shared" si="1190"/>
        <v>0</v>
      </c>
    </row>
    <row r="7259" spans="37:56" x14ac:dyDescent="0.25">
      <c r="AK7259">
        <v>0</v>
      </c>
      <c r="AL7259" t="e">
        <f t="shared" si="1183"/>
        <v>#N/A</v>
      </c>
      <c r="AM7259" t="e">
        <f t="shared" si="1184"/>
        <v>#N/A</v>
      </c>
      <c r="AN7259" t="e">
        <f t="shared" si="1185"/>
        <v>#N/A</v>
      </c>
      <c r="AO7259" s="261" t="e">
        <f t="shared" si="1186"/>
        <v>#N/A</v>
      </c>
      <c r="AP7259" s="261" t="e">
        <f t="shared" si="1187"/>
        <v>#N/A</v>
      </c>
      <c r="AQ7259" s="261" t="e">
        <f t="shared" si="1188"/>
        <v>#N/A</v>
      </c>
      <c r="BB7259">
        <f t="shared" si="1191"/>
        <v>0</v>
      </c>
      <c r="BC7259">
        <f t="shared" si="1189"/>
        <v>0</v>
      </c>
      <c r="BD7259" s="28">
        <f t="shared" si="1190"/>
        <v>0</v>
      </c>
    </row>
    <row r="7260" spans="37:56" x14ac:dyDescent="0.25">
      <c r="AK7260">
        <v>0</v>
      </c>
      <c r="AL7260" t="e">
        <f t="shared" si="1183"/>
        <v>#N/A</v>
      </c>
      <c r="AM7260" t="e">
        <f t="shared" si="1184"/>
        <v>#N/A</v>
      </c>
      <c r="AN7260" t="e">
        <f t="shared" si="1185"/>
        <v>#N/A</v>
      </c>
      <c r="AO7260" s="261" t="e">
        <f t="shared" si="1186"/>
        <v>#N/A</v>
      </c>
      <c r="AP7260" s="261" t="e">
        <f t="shared" si="1187"/>
        <v>#N/A</v>
      </c>
      <c r="AQ7260" s="261" t="e">
        <f t="shared" si="1188"/>
        <v>#N/A</v>
      </c>
      <c r="BB7260">
        <f t="shared" si="1191"/>
        <v>0</v>
      </c>
      <c r="BC7260">
        <f t="shared" si="1189"/>
        <v>0</v>
      </c>
      <c r="BD7260" s="28">
        <f t="shared" si="1190"/>
        <v>0</v>
      </c>
    </row>
    <row r="7261" spans="37:56" x14ac:dyDescent="0.25">
      <c r="AK7261">
        <v>0</v>
      </c>
      <c r="AL7261" t="e">
        <f t="shared" si="1183"/>
        <v>#N/A</v>
      </c>
      <c r="AM7261" t="e">
        <f t="shared" si="1184"/>
        <v>#N/A</v>
      </c>
      <c r="AN7261" t="e">
        <f t="shared" si="1185"/>
        <v>#N/A</v>
      </c>
      <c r="AO7261" s="261" t="e">
        <f t="shared" si="1186"/>
        <v>#N/A</v>
      </c>
      <c r="AP7261" s="261" t="e">
        <f t="shared" si="1187"/>
        <v>#N/A</v>
      </c>
      <c r="AQ7261" s="261" t="e">
        <f t="shared" si="1188"/>
        <v>#N/A</v>
      </c>
      <c r="BB7261">
        <f t="shared" si="1191"/>
        <v>0</v>
      </c>
      <c r="BC7261">
        <f t="shared" si="1189"/>
        <v>0</v>
      </c>
      <c r="BD7261" s="28">
        <f t="shared" si="1190"/>
        <v>0</v>
      </c>
    </row>
    <row r="7262" spans="37:56" x14ac:dyDescent="0.25">
      <c r="AK7262">
        <v>0</v>
      </c>
      <c r="AL7262" t="e">
        <f t="shared" si="1183"/>
        <v>#N/A</v>
      </c>
      <c r="AM7262" t="e">
        <f t="shared" si="1184"/>
        <v>#N/A</v>
      </c>
      <c r="AN7262" t="e">
        <f t="shared" si="1185"/>
        <v>#N/A</v>
      </c>
      <c r="AO7262" s="261" t="e">
        <f t="shared" si="1186"/>
        <v>#N/A</v>
      </c>
      <c r="AP7262" s="261" t="e">
        <f t="shared" si="1187"/>
        <v>#N/A</v>
      </c>
      <c r="AQ7262" s="261" t="e">
        <f t="shared" si="1188"/>
        <v>#N/A</v>
      </c>
      <c r="BB7262">
        <f t="shared" si="1191"/>
        <v>0</v>
      </c>
      <c r="BC7262">
        <f t="shared" si="1189"/>
        <v>0</v>
      </c>
      <c r="BD7262" s="28">
        <f t="shared" si="1190"/>
        <v>0</v>
      </c>
    </row>
    <row r="7263" spans="37:56" x14ac:dyDescent="0.25">
      <c r="AK7263">
        <v>0</v>
      </c>
      <c r="AL7263" t="e">
        <f t="shared" si="1183"/>
        <v>#N/A</v>
      </c>
      <c r="AM7263" t="e">
        <f t="shared" si="1184"/>
        <v>#N/A</v>
      </c>
      <c r="AN7263" t="e">
        <f t="shared" si="1185"/>
        <v>#N/A</v>
      </c>
      <c r="AO7263" s="261" t="e">
        <f t="shared" si="1186"/>
        <v>#N/A</v>
      </c>
      <c r="AP7263" s="261" t="e">
        <f t="shared" si="1187"/>
        <v>#N/A</v>
      </c>
      <c r="AQ7263" s="261" t="e">
        <f t="shared" si="1188"/>
        <v>#N/A</v>
      </c>
      <c r="BB7263">
        <f t="shared" si="1191"/>
        <v>0</v>
      </c>
      <c r="BC7263">
        <f t="shared" si="1189"/>
        <v>0</v>
      </c>
      <c r="BD7263" s="28">
        <f t="shared" si="1190"/>
        <v>0</v>
      </c>
    </row>
    <row r="7264" spans="37:56" x14ac:dyDescent="0.25">
      <c r="AK7264">
        <v>0</v>
      </c>
      <c r="AL7264" t="e">
        <f t="shared" si="1183"/>
        <v>#N/A</v>
      </c>
      <c r="AM7264" t="e">
        <f t="shared" si="1184"/>
        <v>#N/A</v>
      </c>
      <c r="AN7264" t="e">
        <f t="shared" si="1185"/>
        <v>#N/A</v>
      </c>
      <c r="AO7264" s="261" t="e">
        <f t="shared" si="1186"/>
        <v>#N/A</v>
      </c>
      <c r="AP7264" s="261" t="e">
        <f t="shared" si="1187"/>
        <v>#N/A</v>
      </c>
      <c r="AQ7264" s="261" t="e">
        <f t="shared" si="1188"/>
        <v>#N/A</v>
      </c>
      <c r="BB7264">
        <f t="shared" si="1191"/>
        <v>0</v>
      </c>
      <c r="BC7264">
        <f t="shared" si="1189"/>
        <v>0</v>
      </c>
      <c r="BD7264" s="28">
        <f t="shared" si="1190"/>
        <v>0</v>
      </c>
    </row>
    <row r="7265" spans="37:56" x14ac:dyDescent="0.25">
      <c r="AK7265">
        <v>0</v>
      </c>
      <c r="AL7265" t="e">
        <f t="shared" si="1183"/>
        <v>#N/A</v>
      </c>
      <c r="AM7265" t="e">
        <f t="shared" si="1184"/>
        <v>#N/A</v>
      </c>
      <c r="AN7265" t="e">
        <f t="shared" si="1185"/>
        <v>#N/A</v>
      </c>
      <c r="AO7265" s="261" t="e">
        <f t="shared" si="1186"/>
        <v>#N/A</v>
      </c>
      <c r="AP7265" s="261" t="e">
        <f t="shared" si="1187"/>
        <v>#N/A</v>
      </c>
      <c r="AQ7265" s="261" t="e">
        <f t="shared" si="1188"/>
        <v>#N/A</v>
      </c>
      <c r="BB7265">
        <f t="shared" si="1191"/>
        <v>0</v>
      </c>
      <c r="BC7265">
        <f t="shared" si="1189"/>
        <v>0</v>
      </c>
      <c r="BD7265" s="28">
        <f t="shared" si="1190"/>
        <v>0</v>
      </c>
    </row>
    <row r="7266" spans="37:56" x14ac:dyDescent="0.25">
      <c r="AK7266">
        <v>0</v>
      </c>
      <c r="AL7266" t="e">
        <f t="shared" si="1183"/>
        <v>#N/A</v>
      </c>
      <c r="AM7266" t="e">
        <f t="shared" si="1184"/>
        <v>#N/A</v>
      </c>
      <c r="AN7266" t="e">
        <f t="shared" si="1185"/>
        <v>#N/A</v>
      </c>
      <c r="AO7266" s="261" t="e">
        <f t="shared" si="1186"/>
        <v>#N/A</v>
      </c>
      <c r="AP7266" s="261" t="e">
        <f t="shared" si="1187"/>
        <v>#N/A</v>
      </c>
      <c r="AQ7266" s="261" t="e">
        <f t="shared" si="1188"/>
        <v>#N/A</v>
      </c>
      <c r="BB7266">
        <f t="shared" si="1191"/>
        <v>0</v>
      </c>
      <c r="BC7266">
        <f t="shared" si="1189"/>
        <v>0</v>
      </c>
      <c r="BD7266" s="28">
        <f t="shared" si="1190"/>
        <v>0</v>
      </c>
    </row>
    <row r="7267" spans="37:56" x14ac:dyDescent="0.25">
      <c r="AK7267">
        <v>0</v>
      </c>
      <c r="AL7267" t="e">
        <f t="shared" si="1183"/>
        <v>#N/A</v>
      </c>
      <c r="AM7267" t="e">
        <f t="shared" si="1184"/>
        <v>#N/A</v>
      </c>
      <c r="AN7267" t="e">
        <f t="shared" si="1185"/>
        <v>#N/A</v>
      </c>
      <c r="AO7267" s="261" t="e">
        <f t="shared" si="1186"/>
        <v>#N/A</v>
      </c>
      <c r="AP7267" s="261" t="e">
        <f t="shared" si="1187"/>
        <v>#N/A</v>
      </c>
      <c r="AQ7267" s="261" t="e">
        <f t="shared" si="1188"/>
        <v>#N/A</v>
      </c>
      <c r="BB7267">
        <f t="shared" si="1191"/>
        <v>0</v>
      </c>
      <c r="BC7267">
        <f t="shared" si="1189"/>
        <v>0</v>
      </c>
      <c r="BD7267" s="28">
        <f t="shared" si="1190"/>
        <v>0</v>
      </c>
    </row>
    <row r="7268" spans="37:56" x14ac:dyDescent="0.25">
      <c r="AK7268">
        <v>0</v>
      </c>
      <c r="AL7268" t="e">
        <f t="shared" si="1183"/>
        <v>#N/A</v>
      </c>
      <c r="AM7268" t="e">
        <f t="shared" si="1184"/>
        <v>#N/A</v>
      </c>
      <c r="AN7268" t="e">
        <f t="shared" si="1185"/>
        <v>#N/A</v>
      </c>
      <c r="AO7268" s="261" t="e">
        <f t="shared" si="1186"/>
        <v>#N/A</v>
      </c>
      <c r="AP7268" s="261" t="e">
        <f t="shared" si="1187"/>
        <v>#N/A</v>
      </c>
      <c r="AQ7268" s="261" t="e">
        <f t="shared" si="1188"/>
        <v>#N/A</v>
      </c>
      <c r="BB7268">
        <f t="shared" si="1191"/>
        <v>0</v>
      </c>
      <c r="BC7268">
        <f t="shared" si="1189"/>
        <v>0</v>
      </c>
      <c r="BD7268" s="28">
        <f t="shared" si="1190"/>
        <v>0</v>
      </c>
    </row>
    <row r="7269" spans="37:56" x14ac:dyDescent="0.25">
      <c r="AK7269">
        <v>0</v>
      </c>
      <c r="AL7269" t="e">
        <f t="shared" si="1183"/>
        <v>#N/A</v>
      </c>
      <c r="AM7269" t="e">
        <f t="shared" si="1184"/>
        <v>#N/A</v>
      </c>
      <c r="AN7269" t="e">
        <f t="shared" si="1185"/>
        <v>#N/A</v>
      </c>
      <c r="AO7269" s="261" t="e">
        <f t="shared" si="1186"/>
        <v>#N/A</v>
      </c>
      <c r="AP7269" s="261" t="e">
        <f t="shared" si="1187"/>
        <v>#N/A</v>
      </c>
      <c r="AQ7269" s="261" t="e">
        <f t="shared" si="1188"/>
        <v>#N/A</v>
      </c>
      <c r="BB7269">
        <f t="shared" si="1191"/>
        <v>0</v>
      </c>
      <c r="BC7269">
        <f t="shared" si="1189"/>
        <v>0</v>
      </c>
      <c r="BD7269" s="28">
        <f t="shared" si="1190"/>
        <v>0</v>
      </c>
    </row>
    <row r="7270" spans="37:56" x14ac:dyDescent="0.25">
      <c r="AK7270">
        <v>0</v>
      </c>
      <c r="AL7270" t="e">
        <f t="shared" si="1183"/>
        <v>#N/A</v>
      </c>
      <c r="AM7270" t="e">
        <f t="shared" si="1184"/>
        <v>#N/A</v>
      </c>
      <c r="AN7270" t="e">
        <f t="shared" si="1185"/>
        <v>#N/A</v>
      </c>
      <c r="AO7270" s="261" t="e">
        <f t="shared" si="1186"/>
        <v>#N/A</v>
      </c>
      <c r="AP7270" s="261" t="e">
        <f t="shared" si="1187"/>
        <v>#N/A</v>
      </c>
      <c r="AQ7270" s="261" t="e">
        <f t="shared" si="1188"/>
        <v>#N/A</v>
      </c>
      <c r="BB7270">
        <f t="shared" si="1191"/>
        <v>0</v>
      </c>
      <c r="BC7270">
        <f t="shared" si="1189"/>
        <v>0</v>
      </c>
      <c r="BD7270" s="28">
        <f t="shared" si="1190"/>
        <v>0</v>
      </c>
    </row>
    <row r="7271" spans="37:56" x14ac:dyDescent="0.25">
      <c r="AK7271">
        <v>0</v>
      </c>
      <c r="AL7271" t="e">
        <f t="shared" si="1183"/>
        <v>#N/A</v>
      </c>
      <c r="AM7271" t="e">
        <f t="shared" si="1184"/>
        <v>#N/A</v>
      </c>
      <c r="AN7271" t="e">
        <f t="shared" si="1185"/>
        <v>#N/A</v>
      </c>
      <c r="AO7271" s="261" t="e">
        <f t="shared" si="1186"/>
        <v>#N/A</v>
      </c>
      <c r="AP7271" s="261" t="e">
        <f t="shared" si="1187"/>
        <v>#N/A</v>
      </c>
      <c r="AQ7271" s="261" t="e">
        <f t="shared" si="1188"/>
        <v>#N/A</v>
      </c>
      <c r="BB7271">
        <f t="shared" si="1191"/>
        <v>0</v>
      </c>
      <c r="BC7271">
        <f t="shared" si="1189"/>
        <v>0</v>
      </c>
      <c r="BD7271" s="28">
        <f t="shared" si="1190"/>
        <v>0</v>
      </c>
    </row>
    <row r="7272" spans="37:56" x14ac:dyDescent="0.25">
      <c r="AK7272">
        <v>0</v>
      </c>
      <c r="AL7272" t="e">
        <f t="shared" si="1183"/>
        <v>#N/A</v>
      </c>
      <c r="AM7272" t="e">
        <f t="shared" si="1184"/>
        <v>#N/A</v>
      </c>
      <c r="AN7272" t="e">
        <f t="shared" si="1185"/>
        <v>#N/A</v>
      </c>
      <c r="AO7272" s="261" t="e">
        <f t="shared" si="1186"/>
        <v>#N/A</v>
      </c>
      <c r="AP7272" s="261" t="e">
        <f t="shared" si="1187"/>
        <v>#N/A</v>
      </c>
      <c r="AQ7272" s="261" t="e">
        <f t="shared" si="1188"/>
        <v>#N/A</v>
      </c>
      <c r="BB7272">
        <f t="shared" si="1191"/>
        <v>0</v>
      </c>
      <c r="BC7272">
        <f t="shared" si="1189"/>
        <v>0</v>
      </c>
      <c r="BD7272" s="28">
        <f t="shared" si="1190"/>
        <v>0</v>
      </c>
    </row>
    <row r="7273" spans="37:56" x14ac:dyDescent="0.25">
      <c r="AK7273">
        <v>0</v>
      </c>
      <c r="AL7273" t="e">
        <f t="shared" si="1183"/>
        <v>#N/A</v>
      </c>
      <c r="AM7273" t="e">
        <f t="shared" si="1184"/>
        <v>#N/A</v>
      </c>
      <c r="AN7273" t="e">
        <f t="shared" si="1185"/>
        <v>#N/A</v>
      </c>
      <c r="AO7273" s="261" t="e">
        <f t="shared" si="1186"/>
        <v>#N/A</v>
      </c>
      <c r="AP7273" s="261" t="e">
        <f t="shared" si="1187"/>
        <v>#N/A</v>
      </c>
      <c r="AQ7273" s="261" t="e">
        <f t="shared" si="1188"/>
        <v>#N/A</v>
      </c>
      <c r="BB7273">
        <f t="shared" si="1191"/>
        <v>0</v>
      </c>
      <c r="BC7273">
        <f t="shared" si="1189"/>
        <v>0</v>
      </c>
      <c r="BD7273" s="28">
        <f t="shared" si="1190"/>
        <v>0</v>
      </c>
    </row>
    <row r="7274" spans="37:56" x14ac:dyDescent="0.25">
      <c r="AK7274">
        <v>0</v>
      </c>
      <c r="AL7274" t="e">
        <f t="shared" si="1183"/>
        <v>#N/A</v>
      </c>
      <c r="AM7274" t="e">
        <f t="shared" si="1184"/>
        <v>#N/A</v>
      </c>
      <c r="AN7274" t="e">
        <f t="shared" si="1185"/>
        <v>#N/A</v>
      </c>
      <c r="AO7274" s="261" t="e">
        <f t="shared" si="1186"/>
        <v>#N/A</v>
      </c>
      <c r="AP7274" s="261" t="e">
        <f t="shared" si="1187"/>
        <v>#N/A</v>
      </c>
      <c r="AQ7274" s="261" t="e">
        <f t="shared" si="1188"/>
        <v>#N/A</v>
      </c>
      <c r="BB7274">
        <f t="shared" si="1191"/>
        <v>0</v>
      </c>
      <c r="BC7274">
        <f t="shared" si="1189"/>
        <v>0</v>
      </c>
      <c r="BD7274" s="28">
        <f t="shared" si="1190"/>
        <v>0</v>
      </c>
    </row>
    <row r="7275" spans="37:56" x14ac:dyDescent="0.25">
      <c r="AK7275">
        <v>0</v>
      </c>
      <c r="AL7275" t="e">
        <f t="shared" si="1183"/>
        <v>#N/A</v>
      </c>
      <c r="AM7275" t="e">
        <f t="shared" si="1184"/>
        <v>#N/A</v>
      </c>
      <c r="AN7275" t="e">
        <f t="shared" si="1185"/>
        <v>#N/A</v>
      </c>
      <c r="AO7275" s="261" t="e">
        <f t="shared" si="1186"/>
        <v>#N/A</v>
      </c>
      <c r="AP7275" s="261" t="e">
        <f t="shared" si="1187"/>
        <v>#N/A</v>
      </c>
      <c r="AQ7275" s="261" t="e">
        <f t="shared" si="1188"/>
        <v>#N/A</v>
      </c>
      <c r="BB7275">
        <f t="shared" si="1191"/>
        <v>0</v>
      </c>
      <c r="BC7275">
        <f t="shared" si="1189"/>
        <v>0</v>
      </c>
      <c r="BD7275" s="28">
        <f t="shared" si="1190"/>
        <v>0</v>
      </c>
    </row>
    <row r="7276" spans="37:56" x14ac:dyDescent="0.25">
      <c r="AK7276">
        <v>0</v>
      </c>
      <c r="AL7276" t="e">
        <f t="shared" si="1183"/>
        <v>#N/A</v>
      </c>
      <c r="AM7276" t="e">
        <f t="shared" si="1184"/>
        <v>#N/A</v>
      </c>
      <c r="AN7276" t="e">
        <f t="shared" si="1185"/>
        <v>#N/A</v>
      </c>
      <c r="AO7276" s="261" t="e">
        <f t="shared" si="1186"/>
        <v>#N/A</v>
      </c>
      <c r="AP7276" s="261" t="e">
        <f t="shared" si="1187"/>
        <v>#N/A</v>
      </c>
      <c r="AQ7276" s="261" t="e">
        <f t="shared" si="1188"/>
        <v>#N/A</v>
      </c>
      <c r="BB7276">
        <f t="shared" si="1191"/>
        <v>0</v>
      </c>
      <c r="BC7276">
        <f t="shared" si="1189"/>
        <v>0</v>
      </c>
      <c r="BD7276" s="28">
        <f t="shared" si="1190"/>
        <v>0</v>
      </c>
    </row>
    <row r="7277" spans="37:56" x14ac:dyDescent="0.25">
      <c r="AK7277">
        <v>0</v>
      </c>
      <c r="AL7277" t="e">
        <f t="shared" si="1183"/>
        <v>#N/A</v>
      </c>
      <c r="AM7277" t="e">
        <f t="shared" si="1184"/>
        <v>#N/A</v>
      </c>
      <c r="AN7277" t="e">
        <f t="shared" si="1185"/>
        <v>#N/A</v>
      </c>
      <c r="AO7277" s="261" t="e">
        <f t="shared" si="1186"/>
        <v>#N/A</v>
      </c>
      <c r="AP7277" s="261" t="e">
        <f t="shared" si="1187"/>
        <v>#N/A</v>
      </c>
      <c r="AQ7277" s="261" t="e">
        <f t="shared" si="1188"/>
        <v>#N/A</v>
      </c>
      <c r="BB7277">
        <f t="shared" si="1191"/>
        <v>0</v>
      </c>
      <c r="BC7277">
        <f t="shared" si="1189"/>
        <v>0</v>
      </c>
      <c r="BD7277" s="28">
        <f t="shared" si="1190"/>
        <v>0</v>
      </c>
    </row>
    <row r="7278" spans="37:56" x14ac:dyDescent="0.25">
      <c r="AK7278">
        <v>0</v>
      </c>
      <c r="AL7278" t="e">
        <f t="shared" si="1183"/>
        <v>#N/A</v>
      </c>
      <c r="AM7278" t="e">
        <f t="shared" si="1184"/>
        <v>#N/A</v>
      </c>
      <c r="AN7278" t="e">
        <f t="shared" si="1185"/>
        <v>#N/A</v>
      </c>
      <c r="AO7278" s="261" t="e">
        <f t="shared" si="1186"/>
        <v>#N/A</v>
      </c>
      <c r="AP7278" s="261" t="e">
        <f t="shared" si="1187"/>
        <v>#N/A</v>
      </c>
      <c r="AQ7278" s="261" t="e">
        <f t="shared" si="1188"/>
        <v>#N/A</v>
      </c>
      <c r="BB7278">
        <f t="shared" si="1191"/>
        <v>0</v>
      </c>
      <c r="BC7278">
        <f t="shared" si="1189"/>
        <v>0</v>
      </c>
      <c r="BD7278" s="28">
        <f t="shared" si="1190"/>
        <v>0</v>
      </c>
    </row>
    <row r="7279" spans="37:56" x14ac:dyDescent="0.25">
      <c r="AK7279">
        <v>0</v>
      </c>
      <c r="AL7279" t="e">
        <f t="shared" si="1183"/>
        <v>#N/A</v>
      </c>
      <c r="AM7279" t="e">
        <f t="shared" si="1184"/>
        <v>#N/A</v>
      </c>
      <c r="AN7279" t="e">
        <f t="shared" si="1185"/>
        <v>#N/A</v>
      </c>
      <c r="AO7279" s="261" t="e">
        <f t="shared" si="1186"/>
        <v>#N/A</v>
      </c>
      <c r="AP7279" s="261" t="e">
        <f t="shared" si="1187"/>
        <v>#N/A</v>
      </c>
      <c r="AQ7279" s="261" t="e">
        <f t="shared" si="1188"/>
        <v>#N/A</v>
      </c>
      <c r="BB7279">
        <f t="shared" si="1191"/>
        <v>0</v>
      </c>
      <c r="BC7279">
        <f t="shared" si="1189"/>
        <v>0</v>
      </c>
      <c r="BD7279" s="28">
        <f t="shared" si="1190"/>
        <v>0</v>
      </c>
    </row>
    <row r="7280" spans="37:56" x14ac:dyDescent="0.25">
      <c r="AK7280">
        <v>0</v>
      </c>
      <c r="AL7280" t="e">
        <f t="shared" si="1183"/>
        <v>#N/A</v>
      </c>
      <c r="AM7280" t="e">
        <f t="shared" si="1184"/>
        <v>#N/A</v>
      </c>
      <c r="AN7280" t="e">
        <f t="shared" si="1185"/>
        <v>#N/A</v>
      </c>
      <c r="AO7280" s="261" t="e">
        <f t="shared" si="1186"/>
        <v>#N/A</v>
      </c>
      <c r="AP7280" s="261" t="e">
        <f t="shared" si="1187"/>
        <v>#N/A</v>
      </c>
      <c r="AQ7280" s="261" t="e">
        <f t="shared" si="1188"/>
        <v>#N/A</v>
      </c>
      <c r="BB7280">
        <f t="shared" si="1191"/>
        <v>0</v>
      </c>
      <c r="BC7280">
        <f t="shared" si="1189"/>
        <v>0</v>
      </c>
      <c r="BD7280" s="28">
        <f t="shared" si="1190"/>
        <v>0</v>
      </c>
    </row>
    <row r="7281" spans="37:56" x14ac:dyDescent="0.25">
      <c r="AK7281">
        <v>0</v>
      </c>
      <c r="AL7281" t="e">
        <f t="shared" si="1183"/>
        <v>#N/A</v>
      </c>
      <c r="AM7281" t="e">
        <f t="shared" si="1184"/>
        <v>#N/A</v>
      </c>
      <c r="AN7281" t="e">
        <f t="shared" si="1185"/>
        <v>#N/A</v>
      </c>
      <c r="AO7281" s="261" t="e">
        <f t="shared" si="1186"/>
        <v>#N/A</v>
      </c>
      <c r="AP7281" s="261" t="e">
        <f t="shared" si="1187"/>
        <v>#N/A</v>
      </c>
      <c r="AQ7281" s="261" t="e">
        <f t="shared" si="1188"/>
        <v>#N/A</v>
      </c>
      <c r="BB7281">
        <f t="shared" si="1191"/>
        <v>0</v>
      </c>
      <c r="BC7281">
        <f t="shared" si="1189"/>
        <v>0</v>
      </c>
      <c r="BD7281" s="28">
        <f t="shared" si="1190"/>
        <v>0</v>
      </c>
    </row>
    <row r="7282" spans="37:56" x14ac:dyDescent="0.25">
      <c r="AK7282">
        <v>0</v>
      </c>
      <c r="AL7282" t="e">
        <f t="shared" si="1183"/>
        <v>#N/A</v>
      </c>
      <c r="AM7282" t="e">
        <f t="shared" si="1184"/>
        <v>#N/A</v>
      </c>
      <c r="AN7282" t="e">
        <f t="shared" si="1185"/>
        <v>#N/A</v>
      </c>
      <c r="AO7282" s="261" t="e">
        <f t="shared" si="1186"/>
        <v>#N/A</v>
      </c>
      <c r="AP7282" s="261" t="e">
        <f t="shared" si="1187"/>
        <v>#N/A</v>
      </c>
      <c r="AQ7282" s="261" t="e">
        <f t="shared" si="1188"/>
        <v>#N/A</v>
      </c>
      <c r="BB7282">
        <f t="shared" si="1191"/>
        <v>0</v>
      </c>
      <c r="BC7282">
        <f t="shared" si="1189"/>
        <v>0</v>
      </c>
      <c r="BD7282" s="28">
        <f t="shared" si="1190"/>
        <v>0</v>
      </c>
    </row>
    <row r="7283" spans="37:56" x14ac:dyDescent="0.25">
      <c r="AK7283">
        <v>0</v>
      </c>
      <c r="AL7283" t="e">
        <f t="shared" si="1183"/>
        <v>#N/A</v>
      </c>
      <c r="AM7283" t="e">
        <f t="shared" si="1184"/>
        <v>#N/A</v>
      </c>
      <c r="AN7283" t="e">
        <f t="shared" si="1185"/>
        <v>#N/A</v>
      </c>
      <c r="AO7283" s="261" t="e">
        <f t="shared" si="1186"/>
        <v>#N/A</v>
      </c>
      <c r="AP7283" s="261" t="e">
        <f t="shared" si="1187"/>
        <v>#N/A</v>
      </c>
      <c r="AQ7283" s="261" t="e">
        <f t="shared" si="1188"/>
        <v>#N/A</v>
      </c>
      <c r="BB7283">
        <f t="shared" si="1191"/>
        <v>0</v>
      </c>
      <c r="BC7283">
        <f t="shared" si="1189"/>
        <v>0</v>
      </c>
      <c r="BD7283" s="28">
        <f t="shared" si="1190"/>
        <v>0</v>
      </c>
    </row>
    <row r="7284" spans="37:56" x14ac:dyDescent="0.25">
      <c r="AK7284">
        <v>0</v>
      </c>
      <c r="AL7284" t="e">
        <f t="shared" si="1183"/>
        <v>#N/A</v>
      </c>
      <c r="AM7284" t="e">
        <f t="shared" si="1184"/>
        <v>#N/A</v>
      </c>
      <c r="AN7284" t="e">
        <f t="shared" si="1185"/>
        <v>#N/A</v>
      </c>
      <c r="AO7284" s="261" t="e">
        <f t="shared" si="1186"/>
        <v>#N/A</v>
      </c>
      <c r="AP7284" s="261" t="e">
        <f t="shared" si="1187"/>
        <v>#N/A</v>
      </c>
      <c r="AQ7284" s="261" t="e">
        <f t="shared" si="1188"/>
        <v>#N/A</v>
      </c>
      <c r="BB7284">
        <f t="shared" si="1191"/>
        <v>0</v>
      </c>
      <c r="BC7284">
        <f t="shared" si="1189"/>
        <v>0</v>
      </c>
      <c r="BD7284" s="28">
        <f t="shared" si="1190"/>
        <v>0</v>
      </c>
    </row>
    <row r="7285" spans="37:56" x14ac:dyDescent="0.25">
      <c r="AK7285">
        <v>0</v>
      </c>
      <c r="AL7285" t="e">
        <f t="shared" si="1183"/>
        <v>#N/A</v>
      </c>
      <c r="AM7285" t="e">
        <f t="shared" si="1184"/>
        <v>#N/A</v>
      </c>
      <c r="AN7285" t="e">
        <f t="shared" si="1185"/>
        <v>#N/A</v>
      </c>
      <c r="AO7285" s="261" t="e">
        <f t="shared" si="1186"/>
        <v>#N/A</v>
      </c>
      <c r="AP7285" s="261" t="e">
        <f t="shared" si="1187"/>
        <v>#N/A</v>
      </c>
      <c r="AQ7285" s="261" t="e">
        <f t="shared" si="1188"/>
        <v>#N/A</v>
      </c>
      <c r="BB7285">
        <f t="shared" si="1191"/>
        <v>0</v>
      </c>
      <c r="BC7285">
        <f t="shared" si="1189"/>
        <v>0</v>
      </c>
      <c r="BD7285" s="28">
        <f t="shared" si="1190"/>
        <v>0</v>
      </c>
    </row>
    <row r="7286" spans="37:56" x14ac:dyDescent="0.25">
      <c r="AK7286">
        <v>0</v>
      </c>
      <c r="AL7286" t="e">
        <f t="shared" si="1183"/>
        <v>#N/A</v>
      </c>
      <c r="AM7286" t="e">
        <f t="shared" si="1184"/>
        <v>#N/A</v>
      </c>
      <c r="AN7286" t="e">
        <f t="shared" si="1185"/>
        <v>#N/A</v>
      </c>
      <c r="AO7286" s="261" t="e">
        <f t="shared" si="1186"/>
        <v>#N/A</v>
      </c>
      <c r="AP7286" s="261" t="e">
        <f t="shared" si="1187"/>
        <v>#N/A</v>
      </c>
      <c r="AQ7286" s="261" t="e">
        <f t="shared" si="1188"/>
        <v>#N/A</v>
      </c>
      <c r="BB7286">
        <f t="shared" si="1191"/>
        <v>0</v>
      </c>
      <c r="BC7286">
        <f t="shared" si="1189"/>
        <v>0</v>
      </c>
      <c r="BD7286" s="28">
        <f t="shared" si="1190"/>
        <v>0</v>
      </c>
    </row>
    <row r="7287" spans="37:56" x14ac:dyDescent="0.25">
      <c r="AK7287">
        <v>0</v>
      </c>
      <c r="AL7287" t="e">
        <f t="shared" si="1183"/>
        <v>#N/A</v>
      </c>
      <c r="AM7287" t="e">
        <f t="shared" si="1184"/>
        <v>#N/A</v>
      </c>
      <c r="AN7287" t="e">
        <f t="shared" si="1185"/>
        <v>#N/A</v>
      </c>
      <c r="AO7287" s="261" t="e">
        <f t="shared" si="1186"/>
        <v>#N/A</v>
      </c>
      <c r="AP7287" s="261" t="e">
        <f t="shared" si="1187"/>
        <v>#N/A</v>
      </c>
      <c r="AQ7287" s="261" t="e">
        <f t="shared" si="1188"/>
        <v>#N/A</v>
      </c>
      <c r="BB7287">
        <f t="shared" si="1191"/>
        <v>0</v>
      </c>
      <c r="BC7287">
        <f t="shared" si="1189"/>
        <v>0</v>
      </c>
      <c r="BD7287" s="28">
        <f t="shared" si="1190"/>
        <v>0</v>
      </c>
    </row>
    <row r="7288" spans="37:56" x14ac:dyDescent="0.25">
      <c r="AK7288">
        <v>0</v>
      </c>
      <c r="AL7288" t="e">
        <f t="shared" si="1183"/>
        <v>#N/A</v>
      </c>
      <c r="AM7288" t="e">
        <f t="shared" si="1184"/>
        <v>#N/A</v>
      </c>
      <c r="AN7288" t="e">
        <f t="shared" si="1185"/>
        <v>#N/A</v>
      </c>
      <c r="AO7288" s="261" t="e">
        <f t="shared" si="1186"/>
        <v>#N/A</v>
      </c>
      <c r="AP7288" s="261" t="e">
        <f t="shared" si="1187"/>
        <v>#N/A</v>
      </c>
      <c r="AQ7288" s="261" t="e">
        <f t="shared" si="1188"/>
        <v>#N/A</v>
      </c>
      <c r="BB7288">
        <f t="shared" si="1191"/>
        <v>0</v>
      </c>
      <c r="BC7288">
        <f t="shared" si="1189"/>
        <v>0</v>
      </c>
      <c r="BD7288" s="28">
        <f t="shared" si="1190"/>
        <v>0</v>
      </c>
    </row>
    <row r="7289" spans="37:56" x14ac:dyDescent="0.25">
      <c r="AK7289">
        <v>0</v>
      </c>
      <c r="AL7289" t="e">
        <f t="shared" si="1183"/>
        <v>#N/A</v>
      </c>
      <c r="AM7289" t="e">
        <f t="shared" si="1184"/>
        <v>#N/A</v>
      </c>
      <c r="AN7289" t="e">
        <f t="shared" si="1185"/>
        <v>#N/A</v>
      </c>
      <c r="AO7289" s="261" t="e">
        <f t="shared" si="1186"/>
        <v>#N/A</v>
      </c>
      <c r="AP7289" s="261" t="e">
        <f t="shared" si="1187"/>
        <v>#N/A</v>
      </c>
      <c r="AQ7289" s="261" t="e">
        <f t="shared" si="1188"/>
        <v>#N/A</v>
      </c>
      <c r="BB7289">
        <f t="shared" si="1191"/>
        <v>0</v>
      </c>
      <c r="BC7289">
        <f t="shared" si="1189"/>
        <v>0</v>
      </c>
      <c r="BD7289" s="28">
        <f t="shared" si="1190"/>
        <v>0</v>
      </c>
    </row>
    <row r="7290" spans="37:56" x14ac:dyDescent="0.25">
      <c r="AK7290">
        <v>0</v>
      </c>
      <c r="AL7290" t="e">
        <f t="shared" si="1183"/>
        <v>#N/A</v>
      </c>
      <c r="AM7290" t="e">
        <f t="shared" si="1184"/>
        <v>#N/A</v>
      </c>
      <c r="AN7290" t="e">
        <f t="shared" si="1185"/>
        <v>#N/A</v>
      </c>
      <c r="AO7290" s="261" t="e">
        <f t="shared" si="1186"/>
        <v>#N/A</v>
      </c>
      <c r="AP7290" s="261" t="e">
        <f t="shared" si="1187"/>
        <v>#N/A</v>
      </c>
      <c r="AQ7290" s="261" t="e">
        <f t="shared" si="1188"/>
        <v>#N/A</v>
      </c>
      <c r="BB7290">
        <f t="shared" si="1191"/>
        <v>0</v>
      </c>
      <c r="BC7290">
        <f t="shared" si="1189"/>
        <v>0</v>
      </c>
      <c r="BD7290" s="28">
        <f t="shared" si="1190"/>
        <v>0</v>
      </c>
    </row>
    <row r="7291" spans="37:56" x14ac:dyDescent="0.25">
      <c r="AK7291">
        <v>0</v>
      </c>
      <c r="AL7291" t="e">
        <f t="shared" si="1183"/>
        <v>#N/A</v>
      </c>
      <c r="AM7291" t="e">
        <f t="shared" si="1184"/>
        <v>#N/A</v>
      </c>
      <c r="AN7291" t="e">
        <f t="shared" si="1185"/>
        <v>#N/A</v>
      </c>
      <c r="AO7291" s="261" t="e">
        <f t="shared" si="1186"/>
        <v>#N/A</v>
      </c>
      <c r="AP7291" s="261" t="e">
        <f t="shared" si="1187"/>
        <v>#N/A</v>
      </c>
      <c r="AQ7291" s="261" t="e">
        <f t="shared" si="1188"/>
        <v>#N/A</v>
      </c>
      <c r="BB7291">
        <f t="shared" si="1191"/>
        <v>0</v>
      </c>
      <c r="BC7291">
        <f t="shared" si="1189"/>
        <v>0</v>
      </c>
      <c r="BD7291" s="28">
        <f t="shared" si="1190"/>
        <v>0</v>
      </c>
    </row>
    <row r="7292" spans="37:56" x14ac:dyDescent="0.25">
      <c r="AK7292">
        <v>0</v>
      </c>
      <c r="AL7292" t="e">
        <f t="shared" si="1183"/>
        <v>#N/A</v>
      </c>
      <c r="AM7292" t="e">
        <f t="shared" si="1184"/>
        <v>#N/A</v>
      </c>
      <c r="AN7292" t="e">
        <f t="shared" si="1185"/>
        <v>#N/A</v>
      </c>
      <c r="AO7292" s="261" t="e">
        <f t="shared" si="1186"/>
        <v>#N/A</v>
      </c>
      <c r="AP7292" s="261" t="e">
        <f t="shared" si="1187"/>
        <v>#N/A</v>
      </c>
      <c r="AQ7292" s="261" t="e">
        <f t="shared" si="1188"/>
        <v>#N/A</v>
      </c>
      <c r="BB7292">
        <f t="shared" si="1191"/>
        <v>0</v>
      </c>
      <c r="BC7292">
        <f t="shared" si="1189"/>
        <v>0</v>
      </c>
      <c r="BD7292" s="28">
        <f t="shared" si="1190"/>
        <v>0</v>
      </c>
    </row>
    <row r="7293" spans="37:56" x14ac:dyDescent="0.25">
      <c r="AK7293">
        <v>0</v>
      </c>
      <c r="AL7293" t="e">
        <f t="shared" si="1183"/>
        <v>#N/A</v>
      </c>
      <c r="AM7293" t="e">
        <f t="shared" si="1184"/>
        <v>#N/A</v>
      </c>
      <c r="AN7293" t="e">
        <f t="shared" si="1185"/>
        <v>#N/A</v>
      </c>
      <c r="AO7293" s="261" t="e">
        <f t="shared" si="1186"/>
        <v>#N/A</v>
      </c>
      <c r="AP7293" s="261" t="e">
        <f t="shared" si="1187"/>
        <v>#N/A</v>
      </c>
      <c r="AQ7293" s="261" t="e">
        <f t="shared" si="1188"/>
        <v>#N/A</v>
      </c>
      <c r="BB7293">
        <f t="shared" si="1191"/>
        <v>0</v>
      </c>
      <c r="BC7293">
        <f t="shared" si="1189"/>
        <v>0</v>
      </c>
      <c r="BD7293" s="28">
        <f t="shared" si="1190"/>
        <v>0</v>
      </c>
    </row>
    <row r="7294" spans="37:56" x14ac:dyDescent="0.25">
      <c r="AK7294">
        <v>0</v>
      </c>
      <c r="AL7294" t="e">
        <f t="shared" si="1183"/>
        <v>#N/A</v>
      </c>
      <c r="AM7294" t="e">
        <f t="shared" si="1184"/>
        <v>#N/A</v>
      </c>
      <c r="AN7294" t="e">
        <f t="shared" si="1185"/>
        <v>#N/A</v>
      </c>
      <c r="AO7294" s="261" t="e">
        <f t="shared" si="1186"/>
        <v>#N/A</v>
      </c>
      <c r="AP7294" s="261" t="e">
        <f t="shared" si="1187"/>
        <v>#N/A</v>
      </c>
      <c r="AQ7294" s="261" t="e">
        <f t="shared" si="1188"/>
        <v>#N/A</v>
      </c>
      <c r="BB7294">
        <f t="shared" si="1191"/>
        <v>0</v>
      </c>
      <c r="BC7294">
        <f t="shared" si="1189"/>
        <v>0</v>
      </c>
      <c r="BD7294" s="28">
        <f t="shared" si="1190"/>
        <v>0</v>
      </c>
    </row>
    <row r="7295" spans="37:56" x14ac:dyDescent="0.25">
      <c r="AK7295">
        <v>0</v>
      </c>
      <c r="AL7295" t="e">
        <f t="shared" si="1183"/>
        <v>#N/A</v>
      </c>
      <c r="AM7295" t="e">
        <f t="shared" si="1184"/>
        <v>#N/A</v>
      </c>
      <c r="AN7295" t="e">
        <f t="shared" si="1185"/>
        <v>#N/A</v>
      </c>
      <c r="AO7295" s="261" t="e">
        <f t="shared" si="1186"/>
        <v>#N/A</v>
      </c>
      <c r="AP7295" s="261" t="e">
        <f t="shared" si="1187"/>
        <v>#N/A</v>
      </c>
      <c r="AQ7295" s="261" t="e">
        <f t="shared" si="1188"/>
        <v>#N/A</v>
      </c>
      <c r="BB7295">
        <f t="shared" si="1191"/>
        <v>0</v>
      </c>
      <c r="BC7295">
        <f t="shared" si="1189"/>
        <v>0</v>
      </c>
      <c r="BD7295" s="28">
        <f t="shared" si="1190"/>
        <v>0</v>
      </c>
    </row>
    <row r="7296" spans="37:56" x14ac:dyDescent="0.25">
      <c r="AK7296">
        <v>0</v>
      </c>
      <c r="AL7296" t="e">
        <f t="shared" si="1183"/>
        <v>#N/A</v>
      </c>
      <c r="AM7296" t="e">
        <f t="shared" si="1184"/>
        <v>#N/A</v>
      </c>
      <c r="AN7296" t="e">
        <f t="shared" si="1185"/>
        <v>#N/A</v>
      </c>
      <c r="AO7296" s="261" t="e">
        <f t="shared" si="1186"/>
        <v>#N/A</v>
      </c>
      <c r="AP7296" s="261" t="e">
        <f t="shared" si="1187"/>
        <v>#N/A</v>
      </c>
      <c r="AQ7296" s="261" t="e">
        <f t="shared" si="1188"/>
        <v>#N/A</v>
      </c>
      <c r="BB7296">
        <f t="shared" si="1191"/>
        <v>0</v>
      </c>
      <c r="BC7296">
        <f t="shared" si="1189"/>
        <v>0</v>
      </c>
      <c r="BD7296" s="28">
        <f t="shared" si="1190"/>
        <v>0</v>
      </c>
    </row>
    <row r="7297" spans="37:56" x14ac:dyDescent="0.25">
      <c r="AK7297">
        <v>0</v>
      </c>
      <c r="AL7297" t="e">
        <f t="shared" si="1183"/>
        <v>#N/A</v>
      </c>
      <c r="AM7297" t="e">
        <f t="shared" si="1184"/>
        <v>#N/A</v>
      </c>
      <c r="AN7297" t="e">
        <f t="shared" si="1185"/>
        <v>#N/A</v>
      </c>
      <c r="AO7297" s="261" t="e">
        <f t="shared" si="1186"/>
        <v>#N/A</v>
      </c>
      <c r="AP7297" s="261" t="e">
        <f t="shared" si="1187"/>
        <v>#N/A</v>
      </c>
      <c r="AQ7297" s="261" t="e">
        <f t="shared" si="1188"/>
        <v>#N/A</v>
      </c>
      <c r="BB7297">
        <f t="shared" si="1191"/>
        <v>0</v>
      </c>
      <c r="BC7297">
        <f t="shared" si="1189"/>
        <v>0</v>
      </c>
      <c r="BD7297" s="28">
        <f t="shared" si="1190"/>
        <v>0</v>
      </c>
    </row>
    <row r="7298" spans="37:56" x14ac:dyDescent="0.25">
      <c r="AK7298">
        <v>0</v>
      </c>
      <c r="AL7298" t="e">
        <f t="shared" si="1183"/>
        <v>#N/A</v>
      </c>
      <c r="AM7298" t="e">
        <f t="shared" si="1184"/>
        <v>#N/A</v>
      </c>
      <c r="AN7298" t="e">
        <f t="shared" si="1185"/>
        <v>#N/A</v>
      </c>
      <c r="AO7298" s="261" t="e">
        <f t="shared" si="1186"/>
        <v>#N/A</v>
      </c>
      <c r="AP7298" s="261" t="e">
        <f t="shared" si="1187"/>
        <v>#N/A</v>
      </c>
      <c r="AQ7298" s="261" t="e">
        <f t="shared" si="1188"/>
        <v>#N/A</v>
      </c>
      <c r="BB7298">
        <f t="shared" si="1191"/>
        <v>0</v>
      </c>
      <c r="BC7298">
        <f t="shared" si="1189"/>
        <v>0</v>
      </c>
      <c r="BD7298" s="28">
        <f t="shared" si="1190"/>
        <v>0</v>
      </c>
    </row>
    <row r="7299" spans="37:56" x14ac:dyDescent="0.25">
      <c r="AK7299">
        <v>0</v>
      </c>
      <c r="AL7299" t="e">
        <f t="shared" ref="AL7299:AL7362" si="1192">_xlfn.XLOOKUP(AK7299,A:A,F:F)</f>
        <v>#N/A</v>
      </c>
      <c r="AM7299" t="e">
        <f t="shared" ref="AM7299:AM7362" si="1193">_xlfn.XLOOKUP(AK7299,A:A,J:J)</f>
        <v>#N/A</v>
      </c>
      <c r="AN7299" t="e">
        <f t="shared" ref="AN7299:AN7362" si="1194">_xlfn.XLOOKUP(AK7299,A:A,M:M)+_xlfn.XLOOKUP(AK7299,A:A,N:N)</f>
        <v>#N/A</v>
      </c>
      <c r="AO7299" s="261" t="e">
        <f t="shared" ref="AO7299:AO7362" si="1195">_xlfn.XLOOKUP(AK7299,A:A,AG:AG)</f>
        <v>#N/A</v>
      </c>
      <c r="AP7299" s="261" t="e">
        <f t="shared" ref="AP7299:AP7362" si="1196">_xlfn.XLOOKUP(AK7299,A:A,AD:AD)</f>
        <v>#N/A</v>
      </c>
      <c r="AQ7299" s="261" t="e">
        <f t="shared" ref="AQ7299:AQ7362" si="1197">_xlfn.XLOOKUP(AK7299,A:A,AE:AE)</f>
        <v>#N/A</v>
      </c>
      <c r="BB7299">
        <f t="shared" si="1191"/>
        <v>0</v>
      </c>
      <c r="BC7299">
        <f t="shared" ref="BC7299:BC7362" si="1198">_xlfn.XLOOKUP(BA7299,A:A,J:J)</f>
        <v>0</v>
      </c>
      <c r="BD7299" s="28">
        <f t="shared" ref="BD7299:BD7362" si="1199">_xlfn.XLOOKUP(BA7299,A:A,M:M)+_xlfn.XLOOKUP(BA7299,A:A,N:N)</f>
        <v>0</v>
      </c>
    </row>
    <row r="7300" spans="37:56" x14ac:dyDescent="0.25">
      <c r="AK7300">
        <v>0</v>
      </c>
      <c r="AL7300" t="e">
        <f t="shared" si="1192"/>
        <v>#N/A</v>
      </c>
      <c r="AM7300" t="e">
        <f t="shared" si="1193"/>
        <v>#N/A</v>
      </c>
      <c r="AN7300" t="e">
        <f t="shared" si="1194"/>
        <v>#N/A</v>
      </c>
      <c r="AO7300" s="261" t="e">
        <f t="shared" si="1195"/>
        <v>#N/A</v>
      </c>
      <c r="AP7300" s="261" t="e">
        <f t="shared" si="1196"/>
        <v>#N/A</v>
      </c>
      <c r="AQ7300" s="261" t="e">
        <f t="shared" si="1197"/>
        <v>#N/A</v>
      </c>
      <c r="BB7300">
        <f t="shared" si="1191"/>
        <v>0</v>
      </c>
      <c r="BC7300">
        <f t="shared" si="1198"/>
        <v>0</v>
      </c>
      <c r="BD7300" s="28">
        <f t="shared" si="1199"/>
        <v>0</v>
      </c>
    </row>
    <row r="7301" spans="37:56" x14ac:dyDescent="0.25">
      <c r="AK7301">
        <v>0</v>
      </c>
      <c r="AL7301" t="e">
        <f t="shared" si="1192"/>
        <v>#N/A</v>
      </c>
      <c r="AM7301" t="e">
        <f t="shared" si="1193"/>
        <v>#N/A</v>
      </c>
      <c r="AN7301" t="e">
        <f t="shared" si="1194"/>
        <v>#N/A</v>
      </c>
      <c r="AO7301" s="261" t="e">
        <f t="shared" si="1195"/>
        <v>#N/A</v>
      </c>
      <c r="AP7301" s="261" t="e">
        <f t="shared" si="1196"/>
        <v>#N/A</v>
      </c>
      <c r="AQ7301" s="261" t="e">
        <f t="shared" si="1197"/>
        <v>#N/A</v>
      </c>
      <c r="BB7301">
        <f t="shared" si="1191"/>
        <v>0</v>
      </c>
      <c r="BC7301">
        <f t="shared" si="1198"/>
        <v>0</v>
      </c>
      <c r="BD7301" s="28">
        <f t="shared" si="1199"/>
        <v>0</v>
      </c>
    </row>
    <row r="7302" spans="37:56" x14ac:dyDescent="0.25">
      <c r="AK7302">
        <v>0</v>
      </c>
      <c r="AL7302" t="e">
        <f t="shared" si="1192"/>
        <v>#N/A</v>
      </c>
      <c r="AM7302" t="e">
        <f t="shared" si="1193"/>
        <v>#N/A</v>
      </c>
      <c r="AN7302" t="e">
        <f t="shared" si="1194"/>
        <v>#N/A</v>
      </c>
      <c r="AO7302" s="261" t="e">
        <f t="shared" si="1195"/>
        <v>#N/A</v>
      </c>
      <c r="AP7302" s="261" t="e">
        <f t="shared" si="1196"/>
        <v>#N/A</v>
      </c>
      <c r="AQ7302" s="261" t="e">
        <f t="shared" si="1197"/>
        <v>#N/A</v>
      </c>
      <c r="BB7302">
        <f t="shared" ref="BB7302:BB7365" si="1200">_xlfn.XLOOKUP(BA7302,A:A,E:E)</f>
        <v>0</v>
      </c>
      <c r="BC7302">
        <f t="shared" si="1198"/>
        <v>0</v>
      </c>
      <c r="BD7302" s="28">
        <f t="shared" si="1199"/>
        <v>0</v>
      </c>
    </row>
    <row r="7303" spans="37:56" x14ac:dyDescent="0.25">
      <c r="AK7303">
        <v>0</v>
      </c>
      <c r="AL7303" t="e">
        <f t="shared" si="1192"/>
        <v>#N/A</v>
      </c>
      <c r="AM7303" t="e">
        <f t="shared" si="1193"/>
        <v>#N/A</v>
      </c>
      <c r="AN7303" t="e">
        <f t="shared" si="1194"/>
        <v>#N/A</v>
      </c>
      <c r="AO7303" s="261" t="e">
        <f t="shared" si="1195"/>
        <v>#N/A</v>
      </c>
      <c r="AP7303" s="261" t="e">
        <f t="shared" si="1196"/>
        <v>#N/A</v>
      </c>
      <c r="AQ7303" s="261" t="e">
        <f t="shared" si="1197"/>
        <v>#N/A</v>
      </c>
      <c r="BB7303">
        <f t="shared" si="1200"/>
        <v>0</v>
      </c>
      <c r="BC7303">
        <f t="shared" si="1198"/>
        <v>0</v>
      </c>
      <c r="BD7303" s="28">
        <f t="shared" si="1199"/>
        <v>0</v>
      </c>
    </row>
    <row r="7304" spans="37:56" x14ac:dyDescent="0.25">
      <c r="AK7304">
        <v>0</v>
      </c>
      <c r="AL7304" t="e">
        <f t="shared" si="1192"/>
        <v>#N/A</v>
      </c>
      <c r="AM7304" t="e">
        <f t="shared" si="1193"/>
        <v>#N/A</v>
      </c>
      <c r="AN7304" t="e">
        <f t="shared" si="1194"/>
        <v>#N/A</v>
      </c>
      <c r="AO7304" s="261" t="e">
        <f t="shared" si="1195"/>
        <v>#N/A</v>
      </c>
      <c r="AP7304" s="261" t="e">
        <f t="shared" si="1196"/>
        <v>#N/A</v>
      </c>
      <c r="AQ7304" s="261" t="e">
        <f t="shared" si="1197"/>
        <v>#N/A</v>
      </c>
      <c r="BB7304">
        <f t="shared" si="1200"/>
        <v>0</v>
      </c>
      <c r="BC7304">
        <f t="shared" si="1198"/>
        <v>0</v>
      </c>
      <c r="BD7304" s="28">
        <f t="shared" si="1199"/>
        <v>0</v>
      </c>
    </row>
    <row r="7305" spans="37:56" x14ac:dyDescent="0.25">
      <c r="AK7305">
        <v>0</v>
      </c>
      <c r="AL7305" t="e">
        <f t="shared" si="1192"/>
        <v>#N/A</v>
      </c>
      <c r="AM7305" t="e">
        <f t="shared" si="1193"/>
        <v>#N/A</v>
      </c>
      <c r="AN7305" t="e">
        <f t="shared" si="1194"/>
        <v>#N/A</v>
      </c>
      <c r="AO7305" s="261" t="e">
        <f t="shared" si="1195"/>
        <v>#N/A</v>
      </c>
      <c r="AP7305" s="261" t="e">
        <f t="shared" si="1196"/>
        <v>#N/A</v>
      </c>
      <c r="AQ7305" s="261" t="e">
        <f t="shared" si="1197"/>
        <v>#N/A</v>
      </c>
      <c r="BB7305">
        <f t="shared" si="1200"/>
        <v>0</v>
      </c>
      <c r="BC7305">
        <f t="shared" si="1198"/>
        <v>0</v>
      </c>
      <c r="BD7305" s="28">
        <f t="shared" si="1199"/>
        <v>0</v>
      </c>
    </row>
    <row r="7306" spans="37:56" x14ac:dyDescent="0.25">
      <c r="AK7306">
        <v>0</v>
      </c>
      <c r="AL7306" t="e">
        <f t="shared" si="1192"/>
        <v>#N/A</v>
      </c>
      <c r="AM7306" t="e">
        <f t="shared" si="1193"/>
        <v>#N/A</v>
      </c>
      <c r="AN7306" t="e">
        <f t="shared" si="1194"/>
        <v>#N/A</v>
      </c>
      <c r="AO7306" s="261" t="e">
        <f t="shared" si="1195"/>
        <v>#N/A</v>
      </c>
      <c r="AP7306" s="261" t="e">
        <f t="shared" si="1196"/>
        <v>#N/A</v>
      </c>
      <c r="AQ7306" s="261" t="e">
        <f t="shared" si="1197"/>
        <v>#N/A</v>
      </c>
      <c r="BB7306">
        <f t="shared" si="1200"/>
        <v>0</v>
      </c>
      <c r="BC7306">
        <f t="shared" si="1198"/>
        <v>0</v>
      </c>
      <c r="BD7306" s="28">
        <f t="shared" si="1199"/>
        <v>0</v>
      </c>
    </row>
    <row r="7307" spans="37:56" x14ac:dyDescent="0.25">
      <c r="AK7307">
        <v>0</v>
      </c>
      <c r="AL7307" t="e">
        <f t="shared" si="1192"/>
        <v>#N/A</v>
      </c>
      <c r="AM7307" t="e">
        <f t="shared" si="1193"/>
        <v>#N/A</v>
      </c>
      <c r="AN7307" t="e">
        <f t="shared" si="1194"/>
        <v>#N/A</v>
      </c>
      <c r="AO7307" s="261" t="e">
        <f t="shared" si="1195"/>
        <v>#N/A</v>
      </c>
      <c r="AP7307" s="261" t="e">
        <f t="shared" si="1196"/>
        <v>#N/A</v>
      </c>
      <c r="AQ7307" s="261" t="e">
        <f t="shared" si="1197"/>
        <v>#N/A</v>
      </c>
      <c r="BB7307">
        <f t="shared" si="1200"/>
        <v>0</v>
      </c>
      <c r="BC7307">
        <f t="shared" si="1198"/>
        <v>0</v>
      </c>
      <c r="BD7307" s="28">
        <f t="shared" si="1199"/>
        <v>0</v>
      </c>
    </row>
    <row r="7308" spans="37:56" x14ac:dyDescent="0.25">
      <c r="AK7308">
        <v>0</v>
      </c>
      <c r="AL7308" t="e">
        <f t="shared" si="1192"/>
        <v>#N/A</v>
      </c>
      <c r="AM7308" t="e">
        <f t="shared" si="1193"/>
        <v>#N/A</v>
      </c>
      <c r="AN7308" t="e">
        <f t="shared" si="1194"/>
        <v>#N/A</v>
      </c>
      <c r="AO7308" s="261" t="e">
        <f t="shared" si="1195"/>
        <v>#N/A</v>
      </c>
      <c r="AP7308" s="261" t="e">
        <f t="shared" si="1196"/>
        <v>#N/A</v>
      </c>
      <c r="AQ7308" s="261" t="e">
        <f t="shared" si="1197"/>
        <v>#N/A</v>
      </c>
      <c r="BB7308">
        <f t="shared" si="1200"/>
        <v>0</v>
      </c>
      <c r="BC7308">
        <f t="shared" si="1198"/>
        <v>0</v>
      </c>
      <c r="BD7308" s="28">
        <f t="shared" si="1199"/>
        <v>0</v>
      </c>
    </row>
    <row r="7309" spans="37:56" x14ac:dyDescent="0.25">
      <c r="AK7309">
        <v>0</v>
      </c>
      <c r="AL7309" t="e">
        <f t="shared" si="1192"/>
        <v>#N/A</v>
      </c>
      <c r="AM7309" t="e">
        <f t="shared" si="1193"/>
        <v>#N/A</v>
      </c>
      <c r="AN7309" t="e">
        <f t="shared" si="1194"/>
        <v>#N/A</v>
      </c>
      <c r="AO7309" s="261" t="e">
        <f t="shared" si="1195"/>
        <v>#N/A</v>
      </c>
      <c r="AP7309" s="261" t="e">
        <f t="shared" si="1196"/>
        <v>#N/A</v>
      </c>
      <c r="AQ7309" s="261" t="e">
        <f t="shared" si="1197"/>
        <v>#N/A</v>
      </c>
      <c r="BB7309">
        <f t="shared" si="1200"/>
        <v>0</v>
      </c>
      <c r="BC7309">
        <f t="shared" si="1198"/>
        <v>0</v>
      </c>
      <c r="BD7309" s="28">
        <f t="shared" si="1199"/>
        <v>0</v>
      </c>
    </row>
    <row r="7310" spans="37:56" x14ac:dyDescent="0.25">
      <c r="AK7310">
        <v>0</v>
      </c>
      <c r="AL7310" t="e">
        <f t="shared" si="1192"/>
        <v>#N/A</v>
      </c>
      <c r="AM7310" t="e">
        <f t="shared" si="1193"/>
        <v>#N/A</v>
      </c>
      <c r="AN7310" t="e">
        <f t="shared" si="1194"/>
        <v>#N/A</v>
      </c>
      <c r="AO7310" s="261" t="e">
        <f t="shared" si="1195"/>
        <v>#N/A</v>
      </c>
      <c r="AP7310" s="261" t="e">
        <f t="shared" si="1196"/>
        <v>#N/A</v>
      </c>
      <c r="AQ7310" s="261" t="e">
        <f t="shared" si="1197"/>
        <v>#N/A</v>
      </c>
      <c r="BB7310">
        <f t="shared" si="1200"/>
        <v>0</v>
      </c>
      <c r="BC7310">
        <f t="shared" si="1198"/>
        <v>0</v>
      </c>
      <c r="BD7310" s="28">
        <f t="shared" si="1199"/>
        <v>0</v>
      </c>
    </row>
    <row r="7311" spans="37:56" x14ac:dyDescent="0.25">
      <c r="AK7311">
        <v>0</v>
      </c>
      <c r="AL7311" t="e">
        <f t="shared" si="1192"/>
        <v>#N/A</v>
      </c>
      <c r="AM7311" t="e">
        <f t="shared" si="1193"/>
        <v>#N/A</v>
      </c>
      <c r="AN7311" t="e">
        <f t="shared" si="1194"/>
        <v>#N/A</v>
      </c>
      <c r="AO7311" s="261" t="e">
        <f t="shared" si="1195"/>
        <v>#N/A</v>
      </c>
      <c r="AP7311" s="261" t="e">
        <f t="shared" si="1196"/>
        <v>#N/A</v>
      </c>
      <c r="AQ7311" s="261" t="e">
        <f t="shared" si="1197"/>
        <v>#N/A</v>
      </c>
      <c r="BB7311">
        <f t="shared" si="1200"/>
        <v>0</v>
      </c>
      <c r="BC7311">
        <f t="shared" si="1198"/>
        <v>0</v>
      </c>
      <c r="BD7311" s="28">
        <f t="shared" si="1199"/>
        <v>0</v>
      </c>
    </row>
    <row r="7312" spans="37:56" x14ac:dyDescent="0.25">
      <c r="AK7312">
        <v>0</v>
      </c>
      <c r="AL7312" t="e">
        <f t="shared" si="1192"/>
        <v>#N/A</v>
      </c>
      <c r="AM7312" t="e">
        <f t="shared" si="1193"/>
        <v>#N/A</v>
      </c>
      <c r="AN7312" t="e">
        <f t="shared" si="1194"/>
        <v>#N/A</v>
      </c>
      <c r="AO7312" s="261" t="e">
        <f t="shared" si="1195"/>
        <v>#N/A</v>
      </c>
      <c r="AP7312" s="261" t="e">
        <f t="shared" si="1196"/>
        <v>#N/A</v>
      </c>
      <c r="AQ7312" s="261" t="e">
        <f t="shared" si="1197"/>
        <v>#N/A</v>
      </c>
      <c r="BB7312">
        <f t="shared" si="1200"/>
        <v>0</v>
      </c>
      <c r="BC7312">
        <f t="shared" si="1198"/>
        <v>0</v>
      </c>
      <c r="BD7312" s="28">
        <f t="shared" si="1199"/>
        <v>0</v>
      </c>
    </row>
    <row r="7313" spans="37:56" x14ac:dyDescent="0.25">
      <c r="AK7313">
        <v>0</v>
      </c>
      <c r="AL7313" t="e">
        <f t="shared" si="1192"/>
        <v>#N/A</v>
      </c>
      <c r="AM7313" t="e">
        <f t="shared" si="1193"/>
        <v>#N/A</v>
      </c>
      <c r="AN7313" t="e">
        <f t="shared" si="1194"/>
        <v>#N/A</v>
      </c>
      <c r="AO7313" s="261" t="e">
        <f t="shared" si="1195"/>
        <v>#N/A</v>
      </c>
      <c r="AP7313" s="261" t="e">
        <f t="shared" si="1196"/>
        <v>#N/A</v>
      </c>
      <c r="AQ7313" s="261" t="e">
        <f t="shared" si="1197"/>
        <v>#N/A</v>
      </c>
      <c r="BB7313">
        <f t="shared" si="1200"/>
        <v>0</v>
      </c>
      <c r="BC7313">
        <f t="shared" si="1198"/>
        <v>0</v>
      </c>
      <c r="BD7313" s="28">
        <f t="shared" si="1199"/>
        <v>0</v>
      </c>
    </row>
    <row r="7314" spans="37:56" x14ac:dyDescent="0.25">
      <c r="AK7314">
        <v>0</v>
      </c>
      <c r="AL7314" t="e">
        <f t="shared" si="1192"/>
        <v>#N/A</v>
      </c>
      <c r="AM7314" t="e">
        <f t="shared" si="1193"/>
        <v>#N/A</v>
      </c>
      <c r="AN7314" t="e">
        <f t="shared" si="1194"/>
        <v>#N/A</v>
      </c>
      <c r="AO7314" s="261" t="e">
        <f t="shared" si="1195"/>
        <v>#N/A</v>
      </c>
      <c r="AP7314" s="261" t="e">
        <f t="shared" si="1196"/>
        <v>#N/A</v>
      </c>
      <c r="AQ7314" s="261" t="e">
        <f t="shared" si="1197"/>
        <v>#N/A</v>
      </c>
      <c r="BB7314">
        <f t="shared" si="1200"/>
        <v>0</v>
      </c>
      <c r="BC7314">
        <f t="shared" si="1198"/>
        <v>0</v>
      </c>
      <c r="BD7314" s="28">
        <f t="shared" si="1199"/>
        <v>0</v>
      </c>
    </row>
    <row r="7315" spans="37:56" x14ac:dyDescent="0.25">
      <c r="AK7315">
        <v>0</v>
      </c>
      <c r="AL7315" t="e">
        <f t="shared" si="1192"/>
        <v>#N/A</v>
      </c>
      <c r="AM7315" t="e">
        <f t="shared" si="1193"/>
        <v>#N/A</v>
      </c>
      <c r="AN7315" t="e">
        <f t="shared" si="1194"/>
        <v>#N/A</v>
      </c>
      <c r="AO7315" s="261" t="e">
        <f t="shared" si="1195"/>
        <v>#N/A</v>
      </c>
      <c r="AP7315" s="261" t="e">
        <f t="shared" si="1196"/>
        <v>#N/A</v>
      </c>
      <c r="AQ7315" s="261" t="e">
        <f t="shared" si="1197"/>
        <v>#N/A</v>
      </c>
      <c r="BB7315">
        <f t="shared" si="1200"/>
        <v>0</v>
      </c>
      <c r="BC7315">
        <f t="shared" si="1198"/>
        <v>0</v>
      </c>
      <c r="BD7315" s="28">
        <f t="shared" si="1199"/>
        <v>0</v>
      </c>
    </row>
    <row r="7316" spans="37:56" x14ac:dyDescent="0.25">
      <c r="AK7316">
        <v>0</v>
      </c>
      <c r="AL7316" t="e">
        <f t="shared" si="1192"/>
        <v>#N/A</v>
      </c>
      <c r="AM7316" t="e">
        <f t="shared" si="1193"/>
        <v>#N/A</v>
      </c>
      <c r="AN7316" t="e">
        <f t="shared" si="1194"/>
        <v>#N/A</v>
      </c>
      <c r="AO7316" s="261" t="e">
        <f t="shared" si="1195"/>
        <v>#N/A</v>
      </c>
      <c r="AP7316" s="261" t="e">
        <f t="shared" si="1196"/>
        <v>#N/A</v>
      </c>
      <c r="AQ7316" s="261" t="e">
        <f t="shared" si="1197"/>
        <v>#N/A</v>
      </c>
      <c r="BB7316">
        <f t="shared" si="1200"/>
        <v>0</v>
      </c>
      <c r="BC7316">
        <f t="shared" si="1198"/>
        <v>0</v>
      </c>
      <c r="BD7316" s="28">
        <f t="shared" si="1199"/>
        <v>0</v>
      </c>
    </row>
    <row r="7317" spans="37:56" x14ac:dyDescent="0.25">
      <c r="AK7317">
        <v>0</v>
      </c>
      <c r="AL7317" t="e">
        <f t="shared" si="1192"/>
        <v>#N/A</v>
      </c>
      <c r="AM7317" t="e">
        <f t="shared" si="1193"/>
        <v>#N/A</v>
      </c>
      <c r="AN7317" t="e">
        <f t="shared" si="1194"/>
        <v>#N/A</v>
      </c>
      <c r="AO7317" s="261" t="e">
        <f t="shared" si="1195"/>
        <v>#N/A</v>
      </c>
      <c r="AP7317" s="261" t="e">
        <f t="shared" si="1196"/>
        <v>#N/A</v>
      </c>
      <c r="AQ7317" s="261" t="e">
        <f t="shared" si="1197"/>
        <v>#N/A</v>
      </c>
      <c r="BB7317">
        <f t="shared" si="1200"/>
        <v>0</v>
      </c>
      <c r="BC7317">
        <f t="shared" si="1198"/>
        <v>0</v>
      </c>
      <c r="BD7317" s="28">
        <f t="shared" si="1199"/>
        <v>0</v>
      </c>
    </row>
    <row r="7318" spans="37:56" x14ac:dyDescent="0.25">
      <c r="AK7318">
        <v>0</v>
      </c>
      <c r="AL7318" t="e">
        <f t="shared" si="1192"/>
        <v>#N/A</v>
      </c>
      <c r="AM7318" t="e">
        <f t="shared" si="1193"/>
        <v>#N/A</v>
      </c>
      <c r="AN7318" t="e">
        <f t="shared" si="1194"/>
        <v>#N/A</v>
      </c>
      <c r="AO7318" s="261" t="e">
        <f t="shared" si="1195"/>
        <v>#N/A</v>
      </c>
      <c r="AP7318" s="261" t="e">
        <f t="shared" si="1196"/>
        <v>#N/A</v>
      </c>
      <c r="AQ7318" s="261" t="e">
        <f t="shared" si="1197"/>
        <v>#N/A</v>
      </c>
      <c r="BB7318">
        <f t="shared" si="1200"/>
        <v>0</v>
      </c>
      <c r="BC7318">
        <f t="shared" si="1198"/>
        <v>0</v>
      </c>
      <c r="BD7318" s="28">
        <f t="shared" si="1199"/>
        <v>0</v>
      </c>
    </row>
    <row r="7319" spans="37:56" x14ac:dyDescent="0.25">
      <c r="AK7319">
        <v>0</v>
      </c>
      <c r="AL7319" t="e">
        <f t="shared" si="1192"/>
        <v>#N/A</v>
      </c>
      <c r="AM7319" t="e">
        <f t="shared" si="1193"/>
        <v>#N/A</v>
      </c>
      <c r="AN7319" t="e">
        <f t="shared" si="1194"/>
        <v>#N/A</v>
      </c>
      <c r="AO7319" s="261" t="e">
        <f t="shared" si="1195"/>
        <v>#N/A</v>
      </c>
      <c r="AP7319" s="261" t="e">
        <f t="shared" si="1196"/>
        <v>#N/A</v>
      </c>
      <c r="AQ7319" s="261" t="e">
        <f t="shared" si="1197"/>
        <v>#N/A</v>
      </c>
      <c r="BB7319">
        <f t="shared" si="1200"/>
        <v>0</v>
      </c>
      <c r="BC7319">
        <f t="shared" si="1198"/>
        <v>0</v>
      </c>
      <c r="BD7319" s="28">
        <f t="shared" si="1199"/>
        <v>0</v>
      </c>
    </row>
    <row r="7320" spans="37:56" x14ac:dyDescent="0.25">
      <c r="AK7320">
        <v>0</v>
      </c>
      <c r="AL7320" t="e">
        <f t="shared" si="1192"/>
        <v>#N/A</v>
      </c>
      <c r="AM7320" t="e">
        <f t="shared" si="1193"/>
        <v>#N/A</v>
      </c>
      <c r="AN7320" t="e">
        <f t="shared" si="1194"/>
        <v>#N/A</v>
      </c>
      <c r="AO7320" s="261" t="e">
        <f t="shared" si="1195"/>
        <v>#N/A</v>
      </c>
      <c r="AP7320" s="261" t="e">
        <f t="shared" si="1196"/>
        <v>#N/A</v>
      </c>
      <c r="AQ7320" s="261" t="e">
        <f t="shared" si="1197"/>
        <v>#N/A</v>
      </c>
      <c r="BB7320">
        <f t="shared" si="1200"/>
        <v>0</v>
      </c>
      <c r="BC7320">
        <f t="shared" si="1198"/>
        <v>0</v>
      </c>
      <c r="BD7320" s="28">
        <f t="shared" si="1199"/>
        <v>0</v>
      </c>
    </row>
    <row r="7321" spans="37:56" x14ac:dyDescent="0.25">
      <c r="AK7321">
        <v>0</v>
      </c>
      <c r="AL7321" t="e">
        <f t="shared" si="1192"/>
        <v>#N/A</v>
      </c>
      <c r="AM7321" t="e">
        <f t="shared" si="1193"/>
        <v>#N/A</v>
      </c>
      <c r="AN7321" t="e">
        <f t="shared" si="1194"/>
        <v>#N/A</v>
      </c>
      <c r="AO7321" s="261" t="e">
        <f t="shared" si="1195"/>
        <v>#N/A</v>
      </c>
      <c r="AP7321" s="261" t="e">
        <f t="shared" si="1196"/>
        <v>#N/A</v>
      </c>
      <c r="AQ7321" s="261" t="e">
        <f t="shared" si="1197"/>
        <v>#N/A</v>
      </c>
      <c r="BB7321">
        <f t="shared" si="1200"/>
        <v>0</v>
      </c>
      <c r="BC7321">
        <f t="shared" si="1198"/>
        <v>0</v>
      </c>
      <c r="BD7321" s="28">
        <f t="shared" si="1199"/>
        <v>0</v>
      </c>
    </row>
    <row r="7322" spans="37:56" x14ac:dyDescent="0.25">
      <c r="AK7322">
        <v>0</v>
      </c>
      <c r="AL7322" t="e">
        <f t="shared" si="1192"/>
        <v>#N/A</v>
      </c>
      <c r="AM7322" t="e">
        <f t="shared" si="1193"/>
        <v>#N/A</v>
      </c>
      <c r="AN7322" t="e">
        <f t="shared" si="1194"/>
        <v>#N/A</v>
      </c>
      <c r="AO7322" s="261" t="e">
        <f t="shared" si="1195"/>
        <v>#N/A</v>
      </c>
      <c r="AP7322" s="261" t="e">
        <f t="shared" si="1196"/>
        <v>#N/A</v>
      </c>
      <c r="AQ7322" s="261" t="e">
        <f t="shared" si="1197"/>
        <v>#N/A</v>
      </c>
      <c r="BB7322">
        <f t="shared" si="1200"/>
        <v>0</v>
      </c>
      <c r="BC7322">
        <f t="shared" si="1198"/>
        <v>0</v>
      </c>
      <c r="BD7322" s="28">
        <f t="shared" si="1199"/>
        <v>0</v>
      </c>
    </row>
    <row r="7323" spans="37:56" x14ac:dyDescent="0.25">
      <c r="AK7323">
        <v>0</v>
      </c>
      <c r="AL7323" t="e">
        <f t="shared" si="1192"/>
        <v>#N/A</v>
      </c>
      <c r="AM7323" t="e">
        <f t="shared" si="1193"/>
        <v>#N/A</v>
      </c>
      <c r="AN7323" t="e">
        <f t="shared" si="1194"/>
        <v>#N/A</v>
      </c>
      <c r="AO7323" s="261" t="e">
        <f t="shared" si="1195"/>
        <v>#N/A</v>
      </c>
      <c r="AP7323" s="261" t="e">
        <f t="shared" si="1196"/>
        <v>#N/A</v>
      </c>
      <c r="AQ7323" s="261" t="e">
        <f t="shared" si="1197"/>
        <v>#N/A</v>
      </c>
      <c r="BB7323">
        <f t="shared" si="1200"/>
        <v>0</v>
      </c>
      <c r="BC7323">
        <f t="shared" si="1198"/>
        <v>0</v>
      </c>
      <c r="BD7323" s="28">
        <f t="shared" si="1199"/>
        <v>0</v>
      </c>
    </row>
    <row r="7324" spans="37:56" x14ac:dyDescent="0.25">
      <c r="AK7324">
        <v>0</v>
      </c>
      <c r="AL7324" t="e">
        <f t="shared" si="1192"/>
        <v>#N/A</v>
      </c>
      <c r="AM7324" t="e">
        <f t="shared" si="1193"/>
        <v>#N/A</v>
      </c>
      <c r="AN7324" t="e">
        <f t="shared" si="1194"/>
        <v>#N/A</v>
      </c>
      <c r="AO7324" s="261" t="e">
        <f t="shared" si="1195"/>
        <v>#N/A</v>
      </c>
      <c r="AP7324" s="261" t="e">
        <f t="shared" si="1196"/>
        <v>#N/A</v>
      </c>
      <c r="AQ7324" s="261" t="e">
        <f t="shared" si="1197"/>
        <v>#N/A</v>
      </c>
      <c r="BB7324">
        <f t="shared" si="1200"/>
        <v>0</v>
      </c>
      <c r="BC7324">
        <f t="shared" si="1198"/>
        <v>0</v>
      </c>
      <c r="BD7324" s="28">
        <f t="shared" si="1199"/>
        <v>0</v>
      </c>
    </row>
    <row r="7325" spans="37:56" x14ac:dyDescent="0.25">
      <c r="AK7325">
        <v>0</v>
      </c>
      <c r="AL7325" t="e">
        <f t="shared" si="1192"/>
        <v>#N/A</v>
      </c>
      <c r="AM7325" t="e">
        <f t="shared" si="1193"/>
        <v>#N/A</v>
      </c>
      <c r="AN7325" t="e">
        <f t="shared" si="1194"/>
        <v>#N/A</v>
      </c>
      <c r="AO7325" s="261" t="e">
        <f t="shared" si="1195"/>
        <v>#N/A</v>
      </c>
      <c r="AP7325" s="261" t="e">
        <f t="shared" si="1196"/>
        <v>#N/A</v>
      </c>
      <c r="AQ7325" s="261" t="e">
        <f t="shared" si="1197"/>
        <v>#N/A</v>
      </c>
      <c r="BB7325">
        <f t="shared" si="1200"/>
        <v>0</v>
      </c>
      <c r="BC7325">
        <f t="shared" si="1198"/>
        <v>0</v>
      </c>
      <c r="BD7325" s="28">
        <f t="shared" si="1199"/>
        <v>0</v>
      </c>
    </row>
    <row r="7326" spans="37:56" x14ac:dyDescent="0.25">
      <c r="AK7326">
        <v>0</v>
      </c>
      <c r="AL7326" t="e">
        <f t="shared" si="1192"/>
        <v>#N/A</v>
      </c>
      <c r="AM7326" t="e">
        <f t="shared" si="1193"/>
        <v>#N/A</v>
      </c>
      <c r="AN7326" t="e">
        <f t="shared" si="1194"/>
        <v>#N/A</v>
      </c>
      <c r="AO7326" s="261" t="e">
        <f t="shared" si="1195"/>
        <v>#N/A</v>
      </c>
      <c r="AP7326" s="261" t="e">
        <f t="shared" si="1196"/>
        <v>#N/A</v>
      </c>
      <c r="AQ7326" s="261" t="e">
        <f t="shared" si="1197"/>
        <v>#N/A</v>
      </c>
      <c r="BB7326">
        <f t="shared" si="1200"/>
        <v>0</v>
      </c>
      <c r="BC7326">
        <f t="shared" si="1198"/>
        <v>0</v>
      </c>
      <c r="BD7326" s="28">
        <f t="shared" si="1199"/>
        <v>0</v>
      </c>
    </row>
    <row r="7327" spans="37:56" x14ac:dyDescent="0.25">
      <c r="AK7327">
        <v>0</v>
      </c>
      <c r="AL7327" t="e">
        <f t="shared" si="1192"/>
        <v>#N/A</v>
      </c>
      <c r="AM7327" t="e">
        <f t="shared" si="1193"/>
        <v>#N/A</v>
      </c>
      <c r="AN7327" t="e">
        <f t="shared" si="1194"/>
        <v>#N/A</v>
      </c>
      <c r="AO7327" s="261" t="e">
        <f t="shared" si="1195"/>
        <v>#N/A</v>
      </c>
      <c r="AP7327" s="261" t="e">
        <f t="shared" si="1196"/>
        <v>#N/A</v>
      </c>
      <c r="AQ7327" s="261" t="e">
        <f t="shared" si="1197"/>
        <v>#N/A</v>
      </c>
      <c r="BB7327">
        <f t="shared" si="1200"/>
        <v>0</v>
      </c>
      <c r="BC7327">
        <f t="shared" si="1198"/>
        <v>0</v>
      </c>
      <c r="BD7327" s="28">
        <f t="shared" si="1199"/>
        <v>0</v>
      </c>
    </row>
    <row r="7328" spans="37:56" x14ac:dyDescent="0.25">
      <c r="AK7328">
        <v>0</v>
      </c>
      <c r="AL7328" t="e">
        <f t="shared" si="1192"/>
        <v>#N/A</v>
      </c>
      <c r="AM7328" t="e">
        <f t="shared" si="1193"/>
        <v>#N/A</v>
      </c>
      <c r="AN7328" t="e">
        <f t="shared" si="1194"/>
        <v>#N/A</v>
      </c>
      <c r="AO7328" s="261" t="e">
        <f t="shared" si="1195"/>
        <v>#N/A</v>
      </c>
      <c r="AP7328" s="261" t="e">
        <f t="shared" si="1196"/>
        <v>#N/A</v>
      </c>
      <c r="AQ7328" s="261" t="e">
        <f t="shared" si="1197"/>
        <v>#N/A</v>
      </c>
      <c r="BB7328">
        <f t="shared" si="1200"/>
        <v>0</v>
      </c>
      <c r="BC7328">
        <f t="shared" si="1198"/>
        <v>0</v>
      </c>
      <c r="BD7328" s="28">
        <f t="shared" si="1199"/>
        <v>0</v>
      </c>
    </row>
    <row r="7329" spans="37:56" x14ac:dyDescent="0.25">
      <c r="AK7329">
        <v>0</v>
      </c>
      <c r="AL7329" t="e">
        <f t="shared" si="1192"/>
        <v>#N/A</v>
      </c>
      <c r="AM7329" t="e">
        <f t="shared" si="1193"/>
        <v>#N/A</v>
      </c>
      <c r="AN7329" t="e">
        <f t="shared" si="1194"/>
        <v>#N/A</v>
      </c>
      <c r="AO7329" s="261" t="e">
        <f t="shared" si="1195"/>
        <v>#N/A</v>
      </c>
      <c r="AP7329" s="261" t="e">
        <f t="shared" si="1196"/>
        <v>#N/A</v>
      </c>
      <c r="AQ7329" s="261" t="e">
        <f t="shared" si="1197"/>
        <v>#N/A</v>
      </c>
      <c r="BB7329">
        <f t="shared" si="1200"/>
        <v>0</v>
      </c>
      <c r="BC7329">
        <f t="shared" si="1198"/>
        <v>0</v>
      </c>
      <c r="BD7329" s="28">
        <f t="shared" si="1199"/>
        <v>0</v>
      </c>
    </row>
    <row r="7330" spans="37:56" x14ac:dyDescent="0.25">
      <c r="AK7330">
        <v>0</v>
      </c>
      <c r="AL7330" t="e">
        <f t="shared" si="1192"/>
        <v>#N/A</v>
      </c>
      <c r="AM7330" t="e">
        <f t="shared" si="1193"/>
        <v>#N/A</v>
      </c>
      <c r="AN7330" t="e">
        <f t="shared" si="1194"/>
        <v>#N/A</v>
      </c>
      <c r="AO7330" s="261" t="e">
        <f t="shared" si="1195"/>
        <v>#N/A</v>
      </c>
      <c r="AP7330" s="261" t="e">
        <f t="shared" si="1196"/>
        <v>#N/A</v>
      </c>
      <c r="AQ7330" s="261" t="e">
        <f t="shared" si="1197"/>
        <v>#N/A</v>
      </c>
      <c r="BB7330">
        <f t="shared" si="1200"/>
        <v>0</v>
      </c>
      <c r="BC7330">
        <f t="shared" si="1198"/>
        <v>0</v>
      </c>
      <c r="BD7330" s="28">
        <f t="shared" si="1199"/>
        <v>0</v>
      </c>
    </row>
    <row r="7331" spans="37:56" x14ac:dyDescent="0.25">
      <c r="AK7331">
        <v>0</v>
      </c>
      <c r="AL7331" t="e">
        <f t="shared" si="1192"/>
        <v>#N/A</v>
      </c>
      <c r="AM7331" t="e">
        <f t="shared" si="1193"/>
        <v>#N/A</v>
      </c>
      <c r="AN7331" t="e">
        <f t="shared" si="1194"/>
        <v>#N/A</v>
      </c>
      <c r="AO7331" s="261" t="e">
        <f t="shared" si="1195"/>
        <v>#N/A</v>
      </c>
      <c r="AP7331" s="261" t="e">
        <f t="shared" si="1196"/>
        <v>#N/A</v>
      </c>
      <c r="AQ7331" s="261" t="e">
        <f t="shared" si="1197"/>
        <v>#N/A</v>
      </c>
      <c r="BB7331">
        <f t="shared" si="1200"/>
        <v>0</v>
      </c>
      <c r="BC7331">
        <f t="shared" si="1198"/>
        <v>0</v>
      </c>
      <c r="BD7331" s="28">
        <f t="shared" si="1199"/>
        <v>0</v>
      </c>
    </row>
    <row r="7332" spans="37:56" x14ac:dyDescent="0.25">
      <c r="AK7332">
        <v>0</v>
      </c>
      <c r="AL7332" t="e">
        <f t="shared" si="1192"/>
        <v>#N/A</v>
      </c>
      <c r="AM7332" t="e">
        <f t="shared" si="1193"/>
        <v>#N/A</v>
      </c>
      <c r="AN7332" t="e">
        <f t="shared" si="1194"/>
        <v>#N/A</v>
      </c>
      <c r="AO7332" s="261" t="e">
        <f t="shared" si="1195"/>
        <v>#N/A</v>
      </c>
      <c r="AP7332" s="261" t="e">
        <f t="shared" si="1196"/>
        <v>#N/A</v>
      </c>
      <c r="AQ7332" s="261" t="e">
        <f t="shared" si="1197"/>
        <v>#N/A</v>
      </c>
      <c r="BB7332">
        <f t="shared" si="1200"/>
        <v>0</v>
      </c>
      <c r="BC7332">
        <f t="shared" si="1198"/>
        <v>0</v>
      </c>
      <c r="BD7332" s="28">
        <f t="shared" si="1199"/>
        <v>0</v>
      </c>
    </row>
    <row r="7333" spans="37:56" x14ac:dyDescent="0.25">
      <c r="AK7333">
        <v>0</v>
      </c>
      <c r="AL7333" t="e">
        <f t="shared" si="1192"/>
        <v>#N/A</v>
      </c>
      <c r="AM7333" t="e">
        <f t="shared" si="1193"/>
        <v>#N/A</v>
      </c>
      <c r="AN7333" t="e">
        <f t="shared" si="1194"/>
        <v>#N/A</v>
      </c>
      <c r="AO7333" s="261" t="e">
        <f t="shared" si="1195"/>
        <v>#N/A</v>
      </c>
      <c r="AP7333" s="261" t="e">
        <f t="shared" si="1196"/>
        <v>#N/A</v>
      </c>
      <c r="AQ7333" s="261" t="e">
        <f t="shared" si="1197"/>
        <v>#N/A</v>
      </c>
      <c r="BB7333">
        <f t="shared" si="1200"/>
        <v>0</v>
      </c>
      <c r="BC7333">
        <f t="shared" si="1198"/>
        <v>0</v>
      </c>
      <c r="BD7333" s="28">
        <f t="shared" si="1199"/>
        <v>0</v>
      </c>
    </row>
    <row r="7334" spans="37:56" x14ac:dyDescent="0.25">
      <c r="AK7334">
        <v>0</v>
      </c>
      <c r="AL7334" t="e">
        <f t="shared" si="1192"/>
        <v>#N/A</v>
      </c>
      <c r="AM7334" t="e">
        <f t="shared" si="1193"/>
        <v>#N/A</v>
      </c>
      <c r="AN7334" t="e">
        <f t="shared" si="1194"/>
        <v>#N/A</v>
      </c>
      <c r="AO7334" s="261" t="e">
        <f t="shared" si="1195"/>
        <v>#N/A</v>
      </c>
      <c r="AP7334" s="261" t="e">
        <f t="shared" si="1196"/>
        <v>#N/A</v>
      </c>
      <c r="AQ7334" s="261" t="e">
        <f t="shared" si="1197"/>
        <v>#N/A</v>
      </c>
      <c r="BB7334">
        <f t="shared" si="1200"/>
        <v>0</v>
      </c>
      <c r="BC7334">
        <f t="shared" si="1198"/>
        <v>0</v>
      </c>
      <c r="BD7334" s="28">
        <f t="shared" si="1199"/>
        <v>0</v>
      </c>
    </row>
    <row r="7335" spans="37:56" x14ac:dyDescent="0.25">
      <c r="AK7335">
        <v>0</v>
      </c>
      <c r="AL7335" t="e">
        <f t="shared" si="1192"/>
        <v>#N/A</v>
      </c>
      <c r="AM7335" t="e">
        <f t="shared" si="1193"/>
        <v>#N/A</v>
      </c>
      <c r="AN7335" t="e">
        <f t="shared" si="1194"/>
        <v>#N/A</v>
      </c>
      <c r="AO7335" s="261" t="e">
        <f t="shared" si="1195"/>
        <v>#N/A</v>
      </c>
      <c r="AP7335" s="261" t="e">
        <f t="shared" si="1196"/>
        <v>#N/A</v>
      </c>
      <c r="AQ7335" s="261" t="e">
        <f t="shared" si="1197"/>
        <v>#N/A</v>
      </c>
      <c r="BB7335">
        <f t="shared" si="1200"/>
        <v>0</v>
      </c>
      <c r="BC7335">
        <f t="shared" si="1198"/>
        <v>0</v>
      </c>
      <c r="BD7335" s="28">
        <f t="shared" si="1199"/>
        <v>0</v>
      </c>
    </row>
    <row r="7336" spans="37:56" x14ac:dyDescent="0.25">
      <c r="AK7336">
        <v>0</v>
      </c>
      <c r="AL7336" t="e">
        <f t="shared" si="1192"/>
        <v>#N/A</v>
      </c>
      <c r="AM7336" t="e">
        <f t="shared" si="1193"/>
        <v>#N/A</v>
      </c>
      <c r="AN7336" t="e">
        <f t="shared" si="1194"/>
        <v>#N/A</v>
      </c>
      <c r="AO7336" s="261" t="e">
        <f t="shared" si="1195"/>
        <v>#N/A</v>
      </c>
      <c r="AP7336" s="261" t="e">
        <f t="shared" si="1196"/>
        <v>#N/A</v>
      </c>
      <c r="AQ7336" s="261" t="e">
        <f t="shared" si="1197"/>
        <v>#N/A</v>
      </c>
      <c r="BB7336">
        <f t="shared" si="1200"/>
        <v>0</v>
      </c>
      <c r="BC7336">
        <f t="shared" si="1198"/>
        <v>0</v>
      </c>
      <c r="BD7336" s="28">
        <f t="shared" si="1199"/>
        <v>0</v>
      </c>
    </row>
    <row r="7337" spans="37:56" x14ac:dyDescent="0.25">
      <c r="AK7337">
        <v>0</v>
      </c>
      <c r="AL7337" t="e">
        <f t="shared" si="1192"/>
        <v>#N/A</v>
      </c>
      <c r="AM7337" t="e">
        <f t="shared" si="1193"/>
        <v>#N/A</v>
      </c>
      <c r="AN7337" t="e">
        <f t="shared" si="1194"/>
        <v>#N/A</v>
      </c>
      <c r="AO7337" s="261" t="e">
        <f t="shared" si="1195"/>
        <v>#N/A</v>
      </c>
      <c r="AP7337" s="261" t="e">
        <f t="shared" si="1196"/>
        <v>#N/A</v>
      </c>
      <c r="AQ7337" s="261" t="e">
        <f t="shared" si="1197"/>
        <v>#N/A</v>
      </c>
      <c r="BB7337">
        <f t="shared" si="1200"/>
        <v>0</v>
      </c>
      <c r="BC7337">
        <f t="shared" si="1198"/>
        <v>0</v>
      </c>
      <c r="BD7337" s="28">
        <f t="shared" si="1199"/>
        <v>0</v>
      </c>
    </row>
    <row r="7338" spans="37:56" x14ac:dyDescent="0.25">
      <c r="AK7338">
        <v>0</v>
      </c>
      <c r="AL7338" t="e">
        <f t="shared" si="1192"/>
        <v>#N/A</v>
      </c>
      <c r="AM7338" t="e">
        <f t="shared" si="1193"/>
        <v>#N/A</v>
      </c>
      <c r="AN7338" t="e">
        <f t="shared" si="1194"/>
        <v>#N/A</v>
      </c>
      <c r="AO7338" s="261" t="e">
        <f t="shared" si="1195"/>
        <v>#N/A</v>
      </c>
      <c r="AP7338" s="261" t="e">
        <f t="shared" si="1196"/>
        <v>#N/A</v>
      </c>
      <c r="AQ7338" s="261" t="e">
        <f t="shared" si="1197"/>
        <v>#N/A</v>
      </c>
      <c r="BB7338">
        <f t="shared" si="1200"/>
        <v>0</v>
      </c>
      <c r="BC7338">
        <f t="shared" si="1198"/>
        <v>0</v>
      </c>
      <c r="BD7338" s="28">
        <f t="shared" si="1199"/>
        <v>0</v>
      </c>
    </row>
    <row r="7339" spans="37:56" x14ac:dyDescent="0.25">
      <c r="AK7339">
        <v>0</v>
      </c>
      <c r="AL7339" t="e">
        <f t="shared" si="1192"/>
        <v>#N/A</v>
      </c>
      <c r="AM7339" t="e">
        <f t="shared" si="1193"/>
        <v>#N/A</v>
      </c>
      <c r="AN7339" t="e">
        <f t="shared" si="1194"/>
        <v>#N/A</v>
      </c>
      <c r="AO7339" s="261" t="e">
        <f t="shared" si="1195"/>
        <v>#N/A</v>
      </c>
      <c r="AP7339" s="261" t="e">
        <f t="shared" si="1196"/>
        <v>#N/A</v>
      </c>
      <c r="AQ7339" s="261" t="e">
        <f t="shared" si="1197"/>
        <v>#N/A</v>
      </c>
      <c r="BB7339">
        <f t="shared" si="1200"/>
        <v>0</v>
      </c>
      <c r="BC7339">
        <f t="shared" si="1198"/>
        <v>0</v>
      </c>
      <c r="BD7339" s="28">
        <f t="shared" si="1199"/>
        <v>0</v>
      </c>
    </row>
    <row r="7340" spans="37:56" x14ac:dyDescent="0.25">
      <c r="AK7340">
        <v>0</v>
      </c>
      <c r="AL7340" t="e">
        <f t="shared" si="1192"/>
        <v>#N/A</v>
      </c>
      <c r="AM7340" t="e">
        <f t="shared" si="1193"/>
        <v>#N/A</v>
      </c>
      <c r="AN7340" t="e">
        <f t="shared" si="1194"/>
        <v>#N/A</v>
      </c>
      <c r="AO7340" s="261" t="e">
        <f t="shared" si="1195"/>
        <v>#N/A</v>
      </c>
      <c r="AP7340" s="261" t="e">
        <f t="shared" si="1196"/>
        <v>#N/A</v>
      </c>
      <c r="AQ7340" s="261" t="e">
        <f t="shared" si="1197"/>
        <v>#N/A</v>
      </c>
      <c r="BB7340">
        <f t="shared" si="1200"/>
        <v>0</v>
      </c>
      <c r="BC7340">
        <f t="shared" si="1198"/>
        <v>0</v>
      </c>
      <c r="BD7340" s="28">
        <f t="shared" si="1199"/>
        <v>0</v>
      </c>
    </row>
    <row r="7341" spans="37:56" x14ac:dyDescent="0.25">
      <c r="AK7341">
        <v>0</v>
      </c>
      <c r="AL7341" t="e">
        <f t="shared" si="1192"/>
        <v>#N/A</v>
      </c>
      <c r="AM7341" t="e">
        <f t="shared" si="1193"/>
        <v>#N/A</v>
      </c>
      <c r="AN7341" t="e">
        <f t="shared" si="1194"/>
        <v>#N/A</v>
      </c>
      <c r="AO7341" s="261" t="e">
        <f t="shared" si="1195"/>
        <v>#N/A</v>
      </c>
      <c r="AP7341" s="261" t="e">
        <f t="shared" si="1196"/>
        <v>#N/A</v>
      </c>
      <c r="AQ7341" s="261" t="e">
        <f t="shared" si="1197"/>
        <v>#N/A</v>
      </c>
      <c r="BB7341">
        <f t="shared" si="1200"/>
        <v>0</v>
      </c>
      <c r="BC7341">
        <f t="shared" si="1198"/>
        <v>0</v>
      </c>
      <c r="BD7341" s="28">
        <f t="shared" si="1199"/>
        <v>0</v>
      </c>
    </row>
    <row r="7342" spans="37:56" x14ac:dyDescent="0.25">
      <c r="AK7342">
        <v>0</v>
      </c>
      <c r="AL7342" t="e">
        <f t="shared" si="1192"/>
        <v>#N/A</v>
      </c>
      <c r="AM7342" t="e">
        <f t="shared" si="1193"/>
        <v>#N/A</v>
      </c>
      <c r="AN7342" t="e">
        <f t="shared" si="1194"/>
        <v>#N/A</v>
      </c>
      <c r="AO7342" s="261" t="e">
        <f t="shared" si="1195"/>
        <v>#N/A</v>
      </c>
      <c r="AP7342" s="261" t="e">
        <f t="shared" si="1196"/>
        <v>#N/A</v>
      </c>
      <c r="AQ7342" s="261" t="e">
        <f t="shared" si="1197"/>
        <v>#N/A</v>
      </c>
      <c r="BB7342">
        <f t="shared" si="1200"/>
        <v>0</v>
      </c>
      <c r="BC7342">
        <f t="shared" si="1198"/>
        <v>0</v>
      </c>
      <c r="BD7342" s="28">
        <f t="shared" si="1199"/>
        <v>0</v>
      </c>
    </row>
    <row r="7343" spans="37:56" x14ac:dyDescent="0.25">
      <c r="AK7343">
        <v>0</v>
      </c>
      <c r="AL7343" t="e">
        <f t="shared" si="1192"/>
        <v>#N/A</v>
      </c>
      <c r="AM7343" t="e">
        <f t="shared" si="1193"/>
        <v>#N/A</v>
      </c>
      <c r="AN7343" t="e">
        <f t="shared" si="1194"/>
        <v>#N/A</v>
      </c>
      <c r="AO7343" s="261" t="e">
        <f t="shared" si="1195"/>
        <v>#N/A</v>
      </c>
      <c r="AP7343" s="261" t="e">
        <f t="shared" si="1196"/>
        <v>#N/A</v>
      </c>
      <c r="AQ7343" s="261" t="e">
        <f t="shared" si="1197"/>
        <v>#N/A</v>
      </c>
      <c r="BB7343">
        <f t="shared" si="1200"/>
        <v>0</v>
      </c>
      <c r="BC7343">
        <f t="shared" si="1198"/>
        <v>0</v>
      </c>
      <c r="BD7343" s="28">
        <f t="shared" si="1199"/>
        <v>0</v>
      </c>
    </row>
    <row r="7344" spans="37:56" x14ac:dyDescent="0.25">
      <c r="AK7344">
        <v>0</v>
      </c>
      <c r="AL7344" t="e">
        <f t="shared" si="1192"/>
        <v>#N/A</v>
      </c>
      <c r="AM7344" t="e">
        <f t="shared" si="1193"/>
        <v>#N/A</v>
      </c>
      <c r="AN7344" t="e">
        <f t="shared" si="1194"/>
        <v>#N/A</v>
      </c>
      <c r="AO7344" s="261" t="e">
        <f t="shared" si="1195"/>
        <v>#N/A</v>
      </c>
      <c r="AP7344" s="261" t="e">
        <f t="shared" si="1196"/>
        <v>#N/A</v>
      </c>
      <c r="AQ7344" s="261" t="e">
        <f t="shared" si="1197"/>
        <v>#N/A</v>
      </c>
      <c r="BB7344">
        <f t="shared" si="1200"/>
        <v>0</v>
      </c>
      <c r="BC7344">
        <f t="shared" si="1198"/>
        <v>0</v>
      </c>
      <c r="BD7344" s="28">
        <f t="shared" si="1199"/>
        <v>0</v>
      </c>
    </row>
    <row r="7345" spans="37:56" x14ac:dyDescent="0.25">
      <c r="AK7345">
        <v>0</v>
      </c>
      <c r="AL7345" t="e">
        <f t="shared" si="1192"/>
        <v>#N/A</v>
      </c>
      <c r="AM7345" t="e">
        <f t="shared" si="1193"/>
        <v>#N/A</v>
      </c>
      <c r="AN7345" t="e">
        <f t="shared" si="1194"/>
        <v>#N/A</v>
      </c>
      <c r="AO7345" s="261" t="e">
        <f t="shared" si="1195"/>
        <v>#N/A</v>
      </c>
      <c r="AP7345" s="261" t="e">
        <f t="shared" si="1196"/>
        <v>#N/A</v>
      </c>
      <c r="AQ7345" s="261" t="e">
        <f t="shared" si="1197"/>
        <v>#N/A</v>
      </c>
      <c r="BB7345">
        <f t="shared" si="1200"/>
        <v>0</v>
      </c>
      <c r="BC7345">
        <f t="shared" si="1198"/>
        <v>0</v>
      </c>
      <c r="BD7345" s="28">
        <f t="shared" si="1199"/>
        <v>0</v>
      </c>
    </row>
    <row r="7346" spans="37:56" x14ac:dyDescent="0.25">
      <c r="AK7346">
        <v>0</v>
      </c>
      <c r="AL7346" t="e">
        <f t="shared" si="1192"/>
        <v>#N/A</v>
      </c>
      <c r="AM7346" t="e">
        <f t="shared" si="1193"/>
        <v>#N/A</v>
      </c>
      <c r="AN7346" t="e">
        <f t="shared" si="1194"/>
        <v>#N/A</v>
      </c>
      <c r="AO7346" s="261" t="e">
        <f t="shared" si="1195"/>
        <v>#N/A</v>
      </c>
      <c r="AP7346" s="261" t="e">
        <f t="shared" si="1196"/>
        <v>#N/A</v>
      </c>
      <c r="AQ7346" s="261" t="e">
        <f t="shared" si="1197"/>
        <v>#N/A</v>
      </c>
      <c r="BB7346">
        <f t="shared" si="1200"/>
        <v>0</v>
      </c>
      <c r="BC7346">
        <f t="shared" si="1198"/>
        <v>0</v>
      </c>
      <c r="BD7346" s="28">
        <f t="shared" si="1199"/>
        <v>0</v>
      </c>
    </row>
    <row r="7347" spans="37:56" x14ac:dyDescent="0.25">
      <c r="AK7347">
        <v>0</v>
      </c>
      <c r="AL7347" t="e">
        <f t="shared" si="1192"/>
        <v>#N/A</v>
      </c>
      <c r="AM7347" t="e">
        <f t="shared" si="1193"/>
        <v>#N/A</v>
      </c>
      <c r="AN7347" t="e">
        <f t="shared" si="1194"/>
        <v>#N/A</v>
      </c>
      <c r="AO7347" s="261" t="e">
        <f t="shared" si="1195"/>
        <v>#N/A</v>
      </c>
      <c r="AP7347" s="261" t="e">
        <f t="shared" si="1196"/>
        <v>#N/A</v>
      </c>
      <c r="AQ7347" s="261" t="e">
        <f t="shared" si="1197"/>
        <v>#N/A</v>
      </c>
      <c r="BB7347">
        <f t="shared" si="1200"/>
        <v>0</v>
      </c>
      <c r="BC7347">
        <f t="shared" si="1198"/>
        <v>0</v>
      </c>
      <c r="BD7347" s="28">
        <f t="shared" si="1199"/>
        <v>0</v>
      </c>
    </row>
    <row r="7348" spans="37:56" x14ac:dyDescent="0.25">
      <c r="AK7348">
        <v>0</v>
      </c>
      <c r="AL7348" t="e">
        <f t="shared" si="1192"/>
        <v>#N/A</v>
      </c>
      <c r="AM7348" t="e">
        <f t="shared" si="1193"/>
        <v>#N/A</v>
      </c>
      <c r="AN7348" t="e">
        <f t="shared" si="1194"/>
        <v>#N/A</v>
      </c>
      <c r="AO7348" s="261" t="e">
        <f t="shared" si="1195"/>
        <v>#N/A</v>
      </c>
      <c r="AP7348" s="261" t="e">
        <f t="shared" si="1196"/>
        <v>#N/A</v>
      </c>
      <c r="AQ7348" s="261" t="e">
        <f t="shared" si="1197"/>
        <v>#N/A</v>
      </c>
      <c r="BB7348">
        <f t="shared" si="1200"/>
        <v>0</v>
      </c>
      <c r="BC7348">
        <f t="shared" si="1198"/>
        <v>0</v>
      </c>
      <c r="BD7348" s="28">
        <f t="shared" si="1199"/>
        <v>0</v>
      </c>
    </row>
    <row r="7349" spans="37:56" x14ac:dyDescent="0.25">
      <c r="AK7349">
        <v>0</v>
      </c>
      <c r="AL7349" t="e">
        <f t="shared" si="1192"/>
        <v>#N/A</v>
      </c>
      <c r="AM7349" t="e">
        <f t="shared" si="1193"/>
        <v>#N/A</v>
      </c>
      <c r="AN7349" t="e">
        <f t="shared" si="1194"/>
        <v>#N/A</v>
      </c>
      <c r="AO7349" s="261" t="e">
        <f t="shared" si="1195"/>
        <v>#N/A</v>
      </c>
      <c r="AP7349" s="261" t="e">
        <f t="shared" si="1196"/>
        <v>#N/A</v>
      </c>
      <c r="AQ7349" s="261" t="e">
        <f t="shared" si="1197"/>
        <v>#N/A</v>
      </c>
      <c r="BB7349">
        <f t="shared" si="1200"/>
        <v>0</v>
      </c>
      <c r="BC7349">
        <f t="shared" si="1198"/>
        <v>0</v>
      </c>
      <c r="BD7349" s="28">
        <f t="shared" si="1199"/>
        <v>0</v>
      </c>
    </row>
    <row r="7350" spans="37:56" x14ac:dyDescent="0.25">
      <c r="AK7350">
        <v>0</v>
      </c>
      <c r="AL7350" t="e">
        <f t="shared" si="1192"/>
        <v>#N/A</v>
      </c>
      <c r="AM7350" t="e">
        <f t="shared" si="1193"/>
        <v>#N/A</v>
      </c>
      <c r="AN7350" t="e">
        <f t="shared" si="1194"/>
        <v>#N/A</v>
      </c>
      <c r="AO7350" s="261" t="e">
        <f t="shared" si="1195"/>
        <v>#N/A</v>
      </c>
      <c r="AP7350" s="261" t="e">
        <f t="shared" si="1196"/>
        <v>#N/A</v>
      </c>
      <c r="AQ7350" s="261" t="e">
        <f t="shared" si="1197"/>
        <v>#N/A</v>
      </c>
      <c r="BB7350">
        <f t="shared" si="1200"/>
        <v>0</v>
      </c>
      <c r="BC7350">
        <f t="shared" si="1198"/>
        <v>0</v>
      </c>
      <c r="BD7350" s="28">
        <f t="shared" si="1199"/>
        <v>0</v>
      </c>
    </row>
    <row r="7351" spans="37:56" x14ac:dyDescent="0.25">
      <c r="AK7351">
        <v>0</v>
      </c>
      <c r="AL7351" t="e">
        <f t="shared" si="1192"/>
        <v>#N/A</v>
      </c>
      <c r="AM7351" t="e">
        <f t="shared" si="1193"/>
        <v>#N/A</v>
      </c>
      <c r="AN7351" t="e">
        <f t="shared" si="1194"/>
        <v>#N/A</v>
      </c>
      <c r="AO7351" s="261" t="e">
        <f t="shared" si="1195"/>
        <v>#N/A</v>
      </c>
      <c r="AP7351" s="261" t="e">
        <f t="shared" si="1196"/>
        <v>#N/A</v>
      </c>
      <c r="AQ7351" s="261" t="e">
        <f t="shared" si="1197"/>
        <v>#N/A</v>
      </c>
      <c r="BB7351">
        <f t="shared" si="1200"/>
        <v>0</v>
      </c>
      <c r="BC7351">
        <f t="shared" si="1198"/>
        <v>0</v>
      </c>
      <c r="BD7351" s="28">
        <f t="shared" si="1199"/>
        <v>0</v>
      </c>
    </row>
    <row r="7352" spans="37:56" x14ac:dyDescent="0.25">
      <c r="AK7352">
        <v>0</v>
      </c>
      <c r="AL7352" t="e">
        <f t="shared" si="1192"/>
        <v>#N/A</v>
      </c>
      <c r="AM7352" t="e">
        <f t="shared" si="1193"/>
        <v>#N/A</v>
      </c>
      <c r="AN7352" t="e">
        <f t="shared" si="1194"/>
        <v>#N/A</v>
      </c>
      <c r="AO7352" s="261" t="e">
        <f t="shared" si="1195"/>
        <v>#N/A</v>
      </c>
      <c r="AP7352" s="261" t="e">
        <f t="shared" si="1196"/>
        <v>#N/A</v>
      </c>
      <c r="AQ7352" s="261" t="e">
        <f t="shared" si="1197"/>
        <v>#N/A</v>
      </c>
      <c r="BB7352">
        <f t="shared" si="1200"/>
        <v>0</v>
      </c>
      <c r="BC7352">
        <f t="shared" si="1198"/>
        <v>0</v>
      </c>
      <c r="BD7352" s="28">
        <f t="shared" si="1199"/>
        <v>0</v>
      </c>
    </row>
    <row r="7353" spans="37:56" x14ac:dyDescent="0.25">
      <c r="AK7353">
        <v>0</v>
      </c>
      <c r="AL7353" t="e">
        <f t="shared" si="1192"/>
        <v>#N/A</v>
      </c>
      <c r="AM7353" t="e">
        <f t="shared" si="1193"/>
        <v>#N/A</v>
      </c>
      <c r="AN7353" t="e">
        <f t="shared" si="1194"/>
        <v>#N/A</v>
      </c>
      <c r="AO7353" s="261" t="e">
        <f t="shared" si="1195"/>
        <v>#N/A</v>
      </c>
      <c r="AP7353" s="261" t="e">
        <f t="shared" si="1196"/>
        <v>#N/A</v>
      </c>
      <c r="AQ7353" s="261" t="e">
        <f t="shared" si="1197"/>
        <v>#N/A</v>
      </c>
      <c r="BB7353">
        <f t="shared" si="1200"/>
        <v>0</v>
      </c>
      <c r="BC7353">
        <f t="shared" si="1198"/>
        <v>0</v>
      </c>
      <c r="BD7353" s="28">
        <f t="shared" si="1199"/>
        <v>0</v>
      </c>
    </row>
    <row r="7354" spans="37:56" x14ac:dyDescent="0.25">
      <c r="AK7354">
        <v>0</v>
      </c>
      <c r="AL7354" t="e">
        <f t="shared" si="1192"/>
        <v>#N/A</v>
      </c>
      <c r="AM7354" t="e">
        <f t="shared" si="1193"/>
        <v>#N/A</v>
      </c>
      <c r="AN7354" t="e">
        <f t="shared" si="1194"/>
        <v>#N/A</v>
      </c>
      <c r="AO7354" s="261" t="e">
        <f t="shared" si="1195"/>
        <v>#N/A</v>
      </c>
      <c r="AP7354" s="261" t="e">
        <f t="shared" si="1196"/>
        <v>#N/A</v>
      </c>
      <c r="AQ7354" s="261" t="e">
        <f t="shared" si="1197"/>
        <v>#N/A</v>
      </c>
      <c r="BB7354">
        <f t="shared" si="1200"/>
        <v>0</v>
      </c>
      <c r="BC7354">
        <f t="shared" si="1198"/>
        <v>0</v>
      </c>
      <c r="BD7354" s="28">
        <f t="shared" si="1199"/>
        <v>0</v>
      </c>
    </row>
    <row r="7355" spans="37:56" x14ac:dyDescent="0.25">
      <c r="AK7355">
        <v>0</v>
      </c>
      <c r="AL7355" t="e">
        <f t="shared" si="1192"/>
        <v>#N/A</v>
      </c>
      <c r="AM7355" t="e">
        <f t="shared" si="1193"/>
        <v>#N/A</v>
      </c>
      <c r="AN7355" t="e">
        <f t="shared" si="1194"/>
        <v>#N/A</v>
      </c>
      <c r="AO7355" s="261" t="e">
        <f t="shared" si="1195"/>
        <v>#N/A</v>
      </c>
      <c r="AP7355" s="261" t="e">
        <f t="shared" si="1196"/>
        <v>#N/A</v>
      </c>
      <c r="AQ7355" s="261" t="e">
        <f t="shared" si="1197"/>
        <v>#N/A</v>
      </c>
      <c r="BB7355">
        <f t="shared" si="1200"/>
        <v>0</v>
      </c>
      <c r="BC7355">
        <f t="shared" si="1198"/>
        <v>0</v>
      </c>
      <c r="BD7355" s="28">
        <f t="shared" si="1199"/>
        <v>0</v>
      </c>
    </row>
    <row r="7356" spans="37:56" x14ac:dyDescent="0.25">
      <c r="AK7356">
        <v>0</v>
      </c>
      <c r="AL7356" t="e">
        <f t="shared" si="1192"/>
        <v>#N/A</v>
      </c>
      <c r="AM7356" t="e">
        <f t="shared" si="1193"/>
        <v>#N/A</v>
      </c>
      <c r="AN7356" t="e">
        <f t="shared" si="1194"/>
        <v>#N/A</v>
      </c>
      <c r="AO7356" s="261" t="e">
        <f t="shared" si="1195"/>
        <v>#N/A</v>
      </c>
      <c r="AP7356" s="261" t="e">
        <f t="shared" si="1196"/>
        <v>#N/A</v>
      </c>
      <c r="AQ7356" s="261" t="e">
        <f t="shared" si="1197"/>
        <v>#N/A</v>
      </c>
      <c r="BB7356">
        <f t="shared" si="1200"/>
        <v>0</v>
      </c>
      <c r="BC7356">
        <f t="shared" si="1198"/>
        <v>0</v>
      </c>
      <c r="BD7356" s="28">
        <f t="shared" si="1199"/>
        <v>0</v>
      </c>
    </row>
    <row r="7357" spans="37:56" x14ac:dyDescent="0.25">
      <c r="AK7357">
        <v>0</v>
      </c>
      <c r="AL7357" t="e">
        <f t="shared" si="1192"/>
        <v>#N/A</v>
      </c>
      <c r="AM7357" t="e">
        <f t="shared" si="1193"/>
        <v>#N/A</v>
      </c>
      <c r="AN7357" t="e">
        <f t="shared" si="1194"/>
        <v>#N/A</v>
      </c>
      <c r="AO7357" s="261" t="e">
        <f t="shared" si="1195"/>
        <v>#N/A</v>
      </c>
      <c r="AP7357" s="261" t="e">
        <f t="shared" si="1196"/>
        <v>#N/A</v>
      </c>
      <c r="AQ7357" s="261" t="e">
        <f t="shared" si="1197"/>
        <v>#N/A</v>
      </c>
      <c r="BB7357">
        <f t="shared" si="1200"/>
        <v>0</v>
      </c>
      <c r="BC7357">
        <f t="shared" si="1198"/>
        <v>0</v>
      </c>
      <c r="BD7357" s="28">
        <f t="shared" si="1199"/>
        <v>0</v>
      </c>
    </row>
    <row r="7358" spans="37:56" x14ac:dyDescent="0.25">
      <c r="AK7358">
        <v>0</v>
      </c>
      <c r="AL7358" t="e">
        <f t="shared" si="1192"/>
        <v>#N/A</v>
      </c>
      <c r="AM7358" t="e">
        <f t="shared" si="1193"/>
        <v>#N/A</v>
      </c>
      <c r="AN7358" t="e">
        <f t="shared" si="1194"/>
        <v>#N/A</v>
      </c>
      <c r="AO7358" s="261" t="e">
        <f t="shared" si="1195"/>
        <v>#N/A</v>
      </c>
      <c r="AP7358" s="261" t="e">
        <f t="shared" si="1196"/>
        <v>#N/A</v>
      </c>
      <c r="AQ7358" s="261" t="e">
        <f t="shared" si="1197"/>
        <v>#N/A</v>
      </c>
      <c r="BB7358">
        <f t="shared" si="1200"/>
        <v>0</v>
      </c>
      <c r="BC7358">
        <f t="shared" si="1198"/>
        <v>0</v>
      </c>
      <c r="BD7358" s="28">
        <f t="shared" si="1199"/>
        <v>0</v>
      </c>
    </row>
    <row r="7359" spans="37:56" x14ac:dyDescent="0.25">
      <c r="AK7359">
        <v>0</v>
      </c>
      <c r="AL7359" t="e">
        <f t="shared" si="1192"/>
        <v>#N/A</v>
      </c>
      <c r="AM7359" t="e">
        <f t="shared" si="1193"/>
        <v>#N/A</v>
      </c>
      <c r="AN7359" t="e">
        <f t="shared" si="1194"/>
        <v>#N/A</v>
      </c>
      <c r="AO7359" s="261" t="e">
        <f t="shared" si="1195"/>
        <v>#N/A</v>
      </c>
      <c r="AP7359" s="261" t="e">
        <f t="shared" si="1196"/>
        <v>#N/A</v>
      </c>
      <c r="AQ7359" s="261" t="e">
        <f t="shared" si="1197"/>
        <v>#N/A</v>
      </c>
      <c r="BB7359">
        <f t="shared" si="1200"/>
        <v>0</v>
      </c>
      <c r="BC7359">
        <f t="shared" si="1198"/>
        <v>0</v>
      </c>
      <c r="BD7359" s="28">
        <f t="shared" si="1199"/>
        <v>0</v>
      </c>
    </row>
    <row r="7360" spans="37:56" x14ac:dyDescent="0.25">
      <c r="AK7360">
        <v>0</v>
      </c>
      <c r="AL7360" t="e">
        <f t="shared" si="1192"/>
        <v>#N/A</v>
      </c>
      <c r="AM7360" t="e">
        <f t="shared" si="1193"/>
        <v>#N/A</v>
      </c>
      <c r="AN7360" t="e">
        <f t="shared" si="1194"/>
        <v>#N/A</v>
      </c>
      <c r="AO7360" s="261" t="e">
        <f t="shared" si="1195"/>
        <v>#N/A</v>
      </c>
      <c r="AP7360" s="261" t="e">
        <f t="shared" si="1196"/>
        <v>#N/A</v>
      </c>
      <c r="AQ7360" s="261" t="e">
        <f t="shared" si="1197"/>
        <v>#N/A</v>
      </c>
      <c r="BB7360">
        <f t="shared" si="1200"/>
        <v>0</v>
      </c>
      <c r="BC7360">
        <f t="shared" si="1198"/>
        <v>0</v>
      </c>
      <c r="BD7360" s="28">
        <f t="shared" si="1199"/>
        <v>0</v>
      </c>
    </row>
    <row r="7361" spans="37:56" x14ac:dyDescent="0.25">
      <c r="AK7361">
        <v>0</v>
      </c>
      <c r="AL7361" t="e">
        <f t="shared" si="1192"/>
        <v>#N/A</v>
      </c>
      <c r="AM7361" t="e">
        <f t="shared" si="1193"/>
        <v>#N/A</v>
      </c>
      <c r="AN7361" t="e">
        <f t="shared" si="1194"/>
        <v>#N/A</v>
      </c>
      <c r="AO7361" s="261" t="e">
        <f t="shared" si="1195"/>
        <v>#N/A</v>
      </c>
      <c r="AP7361" s="261" t="e">
        <f t="shared" si="1196"/>
        <v>#N/A</v>
      </c>
      <c r="AQ7361" s="261" t="e">
        <f t="shared" si="1197"/>
        <v>#N/A</v>
      </c>
      <c r="BB7361">
        <f t="shared" si="1200"/>
        <v>0</v>
      </c>
      <c r="BC7361">
        <f t="shared" si="1198"/>
        <v>0</v>
      </c>
      <c r="BD7361" s="28">
        <f t="shared" si="1199"/>
        <v>0</v>
      </c>
    </row>
    <row r="7362" spans="37:56" x14ac:dyDescent="0.25">
      <c r="AK7362">
        <v>0</v>
      </c>
      <c r="AL7362" t="e">
        <f t="shared" si="1192"/>
        <v>#N/A</v>
      </c>
      <c r="AM7362" t="e">
        <f t="shared" si="1193"/>
        <v>#N/A</v>
      </c>
      <c r="AN7362" t="e">
        <f t="shared" si="1194"/>
        <v>#N/A</v>
      </c>
      <c r="AO7362" s="261" t="e">
        <f t="shared" si="1195"/>
        <v>#N/A</v>
      </c>
      <c r="AP7362" s="261" t="e">
        <f t="shared" si="1196"/>
        <v>#N/A</v>
      </c>
      <c r="AQ7362" s="261" t="e">
        <f t="shared" si="1197"/>
        <v>#N/A</v>
      </c>
      <c r="BB7362">
        <f t="shared" si="1200"/>
        <v>0</v>
      </c>
      <c r="BC7362">
        <f t="shared" si="1198"/>
        <v>0</v>
      </c>
      <c r="BD7362" s="28">
        <f t="shared" si="1199"/>
        <v>0</v>
      </c>
    </row>
    <row r="7363" spans="37:56" x14ac:dyDescent="0.25">
      <c r="AK7363">
        <v>0</v>
      </c>
      <c r="AL7363" t="e">
        <f t="shared" ref="AL7363:AL7426" si="1201">_xlfn.XLOOKUP(AK7363,A:A,F:F)</f>
        <v>#N/A</v>
      </c>
      <c r="AM7363" t="e">
        <f t="shared" ref="AM7363:AM7426" si="1202">_xlfn.XLOOKUP(AK7363,A:A,J:J)</f>
        <v>#N/A</v>
      </c>
      <c r="AN7363" t="e">
        <f t="shared" ref="AN7363:AN7426" si="1203">_xlfn.XLOOKUP(AK7363,A:A,M:M)+_xlfn.XLOOKUP(AK7363,A:A,N:N)</f>
        <v>#N/A</v>
      </c>
      <c r="AO7363" s="261" t="e">
        <f t="shared" ref="AO7363:AO7426" si="1204">_xlfn.XLOOKUP(AK7363,A:A,AG:AG)</f>
        <v>#N/A</v>
      </c>
      <c r="AP7363" s="261" t="e">
        <f t="shared" ref="AP7363:AP7426" si="1205">_xlfn.XLOOKUP(AK7363,A:A,AD:AD)</f>
        <v>#N/A</v>
      </c>
      <c r="AQ7363" s="261" t="e">
        <f t="shared" ref="AQ7363:AQ7426" si="1206">_xlfn.XLOOKUP(AK7363,A:A,AE:AE)</f>
        <v>#N/A</v>
      </c>
      <c r="BB7363">
        <f t="shared" si="1200"/>
        <v>0</v>
      </c>
      <c r="BC7363">
        <f t="shared" ref="BC7363:BC7426" si="1207">_xlfn.XLOOKUP(BA7363,A:A,J:J)</f>
        <v>0</v>
      </c>
      <c r="BD7363" s="28">
        <f t="shared" ref="BD7363:BD7426" si="1208">_xlfn.XLOOKUP(BA7363,A:A,M:M)+_xlfn.XLOOKUP(BA7363,A:A,N:N)</f>
        <v>0</v>
      </c>
    </row>
    <row r="7364" spans="37:56" x14ac:dyDescent="0.25">
      <c r="AK7364">
        <v>0</v>
      </c>
      <c r="AL7364" t="e">
        <f t="shared" si="1201"/>
        <v>#N/A</v>
      </c>
      <c r="AM7364" t="e">
        <f t="shared" si="1202"/>
        <v>#N/A</v>
      </c>
      <c r="AN7364" t="e">
        <f t="shared" si="1203"/>
        <v>#N/A</v>
      </c>
      <c r="AO7364" s="261" t="e">
        <f t="shared" si="1204"/>
        <v>#N/A</v>
      </c>
      <c r="AP7364" s="261" t="e">
        <f t="shared" si="1205"/>
        <v>#N/A</v>
      </c>
      <c r="AQ7364" s="261" t="e">
        <f t="shared" si="1206"/>
        <v>#N/A</v>
      </c>
      <c r="BB7364">
        <f t="shared" si="1200"/>
        <v>0</v>
      </c>
      <c r="BC7364">
        <f t="shared" si="1207"/>
        <v>0</v>
      </c>
      <c r="BD7364" s="28">
        <f t="shared" si="1208"/>
        <v>0</v>
      </c>
    </row>
    <row r="7365" spans="37:56" x14ac:dyDescent="0.25">
      <c r="AK7365">
        <v>0</v>
      </c>
      <c r="AL7365" t="e">
        <f t="shared" si="1201"/>
        <v>#N/A</v>
      </c>
      <c r="AM7365" t="e">
        <f t="shared" si="1202"/>
        <v>#N/A</v>
      </c>
      <c r="AN7365" t="e">
        <f t="shared" si="1203"/>
        <v>#N/A</v>
      </c>
      <c r="AO7365" s="261" t="e">
        <f t="shared" si="1204"/>
        <v>#N/A</v>
      </c>
      <c r="AP7365" s="261" t="e">
        <f t="shared" si="1205"/>
        <v>#N/A</v>
      </c>
      <c r="AQ7365" s="261" t="e">
        <f t="shared" si="1206"/>
        <v>#N/A</v>
      </c>
      <c r="BB7365">
        <f t="shared" si="1200"/>
        <v>0</v>
      </c>
      <c r="BC7365">
        <f t="shared" si="1207"/>
        <v>0</v>
      </c>
      <c r="BD7365" s="28">
        <f t="shared" si="1208"/>
        <v>0</v>
      </c>
    </row>
    <row r="7366" spans="37:56" x14ac:dyDescent="0.25">
      <c r="AK7366">
        <v>0</v>
      </c>
      <c r="AL7366" t="e">
        <f t="shared" si="1201"/>
        <v>#N/A</v>
      </c>
      <c r="AM7366" t="e">
        <f t="shared" si="1202"/>
        <v>#N/A</v>
      </c>
      <c r="AN7366" t="e">
        <f t="shared" si="1203"/>
        <v>#N/A</v>
      </c>
      <c r="AO7366" s="261" t="e">
        <f t="shared" si="1204"/>
        <v>#N/A</v>
      </c>
      <c r="AP7366" s="261" t="e">
        <f t="shared" si="1205"/>
        <v>#N/A</v>
      </c>
      <c r="AQ7366" s="261" t="e">
        <f t="shared" si="1206"/>
        <v>#N/A</v>
      </c>
      <c r="BB7366">
        <f t="shared" ref="BB7366:BB7429" si="1209">_xlfn.XLOOKUP(BA7366,A:A,E:E)</f>
        <v>0</v>
      </c>
      <c r="BC7366">
        <f t="shared" si="1207"/>
        <v>0</v>
      </c>
      <c r="BD7366" s="28">
        <f t="shared" si="1208"/>
        <v>0</v>
      </c>
    </row>
    <row r="7367" spans="37:56" x14ac:dyDescent="0.25">
      <c r="AK7367">
        <v>0</v>
      </c>
      <c r="AL7367" t="e">
        <f t="shared" si="1201"/>
        <v>#N/A</v>
      </c>
      <c r="AM7367" t="e">
        <f t="shared" si="1202"/>
        <v>#N/A</v>
      </c>
      <c r="AN7367" t="e">
        <f t="shared" si="1203"/>
        <v>#N/A</v>
      </c>
      <c r="AO7367" s="261" t="e">
        <f t="shared" si="1204"/>
        <v>#N/A</v>
      </c>
      <c r="AP7367" s="261" t="e">
        <f t="shared" si="1205"/>
        <v>#N/A</v>
      </c>
      <c r="AQ7367" s="261" t="e">
        <f t="shared" si="1206"/>
        <v>#N/A</v>
      </c>
      <c r="BB7367">
        <f t="shared" si="1209"/>
        <v>0</v>
      </c>
      <c r="BC7367">
        <f t="shared" si="1207"/>
        <v>0</v>
      </c>
      <c r="BD7367" s="28">
        <f t="shared" si="1208"/>
        <v>0</v>
      </c>
    </row>
    <row r="7368" spans="37:56" x14ac:dyDescent="0.25">
      <c r="AK7368">
        <v>0</v>
      </c>
      <c r="AL7368" t="e">
        <f t="shared" si="1201"/>
        <v>#N/A</v>
      </c>
      <c r="AM7368" t="e">
        <f t="shared" si="1202"/>
        <v>#N/A</v>
      </c>
      <c r="AN7368" t="e">
        <f t="shared" si="1203"/>
        <v>#N/A</v>
      </c>
      <c r="AO7368" s="261" t="e">
        <f t="shared" si="1204"/>
        <v>#N/A</v>
      </c>
      <c r="AP7368" s="261" t="e">
        <f t="shared" si="1205"/>
        <v>#N/A</v>
      </c>
      <c r="AQ7368" s="261" t="e">
        <f t="shared" si="1206"/>
        <v>#N/A</v>
      </c>
      <c r="BB7368">
        <f t="shared" si="1209"/>
        <v>0</v>
      </c>
      <c r="BC7368">
        <f t="shared" si="1207"/>
        <v>0</v>
      </c>
      <c r="BD7368" s="28">
        <f t="shared" si="1208"/>
        <v>0</v>
      </c>
    </row>
    <row r="7369" spans="37:56" x14ac:dyDescent="0.25">
      <c r="AK7369">
        <v>0</v>
      </c>
      <c r="AL7369" t="e">
        <f t="shared" si="1201"/>
        <v>#N/A</v>
      </c>
      <c r="AM7369" t="e">
        <f t="shared" si="1202"/>
        <v>#N/A</v>
      </c>
      <c r="AN7369" t="e">
        <f t="shared" si="1203"/>
        <v>#N/A</v>
      </c>
      <c r="AO7369" s="261" t="e">
        <f t="shared" si="1204"/>
        <v>#N/A</v>
      </c>
      <c r="AP7369" s="261" t="e">
        <f t="shared" si="1205"/>
        <v>#N/A</v>
      </c>
      <c r="AQ7369" s="261" t="e">
        <f t="shared" si="1206"/>
        <v>#N/A</v>
      </c>
      <c r="BB7369">
        <f t="shared" si="1209"/>
        <v>0</v>
      </c>
      <c r="BC7369">
        <f t="shared" si="1207"/>
        <v>0</v>
      </c>
      <c r="BD7369" s="28">
        <f t="shared" si="1208"/>
        <v>0</v>
      </c>
    </row>
    <row r="7370" spans="37:56" x14ac:dyDescent="0.25">
      <c r="AK7370">
        <v>0</v>
      </c>
      <c r="AL7370" t="e">
        <f t="shared" si="1201"/>
        <v>#N/A</v>
      </c>
      <c r="AM7370" t="e">
        <f t="shared" si="1202"/>
        <v>#N/A</v>
      </c>
      <c r="AN7370" t="e">
        <f t="shared" si="1203"/>
        <v>#N/A</v>
      </c>
      <c r="AO7370" s="261" t="e">
        <f t="shared" si="1204"/>
        <v>#N/A</v>
      </c>
      <c r="AP7370" s="261" t="e">
        <f t="shared" si="1205"/>
        <v>#N/A</v>
      </c>
      <c r="AQ7370" s="261" t="e">
        <f t="shared" si="1206"/>
        <v>#N/A</v>
      </c>
      <c r="BB7370">
        <f t="shared" si="1209"/>
        <v>0</v>
      </c>
      <c r="BC7370">
        <f t="shared" si="1207"/>
        <v>0</v>
      </c>
      <c r="BD7370" s="28">
        <f t="shared" si="1208"/>
        <v>0</v>
      </c>
    </row>
    <row r="7371" spans="37:56" x14ac:dyDescent="0.25">
      <c r="AK7371">
        <v>0</v>
      </c>
      <c r="AL7371" t="e">
        <f t="shared" si="1201"/>
        <v>#N/A</v>
      </c>
      <c r="AM7371" t="e">
        <f t="shared" si="1202"/>
        <v>#N/A</v>
      </c>
      <c r="AN7371" t="e">
        <f t="shared" si="1203"/>
        <v>#N/A</v>
      </c>
      <c r="AO7371" s="261" t="e">
        <f t="shared" si="1204"/>
        <v>#N/A</v>
      </c>
      <c r="AP7371" s="261" t="e">
        <f t="shared" si="1205"/>
        <v>#N/A</v>
      </c>
      <c r="AQ7371" s="261" t="e">
        <f t="shared" si="1206"/>
        <v>#N/A</v>
      </c>
      <c r="BB7371">
        <f t="shared" si="1209"/>
        <v>0</v>
      </c>
      <c r="BC7371">
        <f t="shared" si="1207"/>
        <v>0</v>
      </c>
      <c r="BD7371" s="28">
        <f t="shared" si="1208"/>
        <v>0</v>
      </c>
    </row>
    <row r="7372" spans="37:56" x14ac:dyDescent="0.25">
      <c r="AK7372">
        <v>0</v>
      </c>
      <c r="AL7372" t="e">
        <f t="shared" si="1201"/>
        <v>#N/A</v>
      </c>
      <c r="AM7372" t="e">
        <f t="shared" si="1202"/>
        <v>#N/A</v>
      </c>
      <c r="AN7372" t="e">
        <f t="shared" si="1203"/>
        <v>#N/A</v>
      </c>
      <c r="AO7372" s="261" t="e">
        <f t="shared" si="1204"/>
        <v>#N/A</v>
      </c>
      <c r="AP7372" s="261" t="e">
        <f t="shared" si="1205"/>
        <v>#N/A</v>
      </c>
      <c r="AQ7372" s="261" t="e">
        <f t="shared" si="1206"/>
        <v>#N/A</v>
      </c>
      <c r="BB7372">
        <f t="shared" si="1209"/>
        <v>0</v>
      </c>
      <c r="BC7372">
        <f t="shared" si="1207"/>
        <v>0</v>
      </c>
      <c r="BD7372" s="28">
        <f t="shared" si="1208"/>
        <v>0</v>
      </c>
    </row>
    <row r="7373" spans="37:56" x14ac:dyDescent="0.25">
      <c r="AK7373">
        <v>0</v>
      </c>
      <c r="AL7373" t="e">
        <f t="shared" si="1201"/>
        <v>#N/A</v>
      </c>
      <c r="AM7373" t="e">
        <f t="shared" si="1202"/>
        <v>#N/A</v>
      </c>
      <c r="AN7373" t="e">
        <f t="shared" si="1203"/>
        <v>#N/A</v>
      </c>
      <c r="AO7373" s="261" t="e">
        <f t="shared" si="1204"/>
        <v>#N/A</v>
      </c>
      <c r="AP7373" s="261" t="e">
        <f t="shared" si="1205"/>
        <v>#N/A</v>
      </c>
      <c r="AQ7373" s="261" t="e">
        <f t="shared" si="1206"/>
        <v>#N/A</v>
      </c>
      <c r="BB7373">
        <f t="shared" si="1209"/>
        <v>0</v>
      </c>
      <c r="BC7373">
        <f t="shared" si="1207"/>
        <v>0</v>
      </c>
      <c r="BD7373" s="28">
        <f t="shared" si="1208"/>
        <v>0</v>
      </c>
    </row>
    <row r="7374" spans="37:56" x14ac:dyDescent="0.25">
      <c r="AK7374">
        <v>0</v>
      </c>
      <c r="AL7374" t="e">
        <f t="shared" si="1201"/>
        <v>#N/A</v>
      </c>
      <c r="AM7374" t="e">
        <f t="shared" si="1202"/>
        <v>#N/A</v>
      </c>
      <c r="AN7374" t="e">
        <f t="shared" si="1203"/>
        <v>#N/A</v>
      </c>
      <c r="AO7374" s="261" t="e">
        <f t="shared" si="1204"/>
        <v>#N/A</v>
      </c>
      <c r="AP7374" s="261" t="e">
        <f t="shared" si="1205"/>
        <v>#N/A</v>
      </c>
      <c r="AQ7374" s="261" t="e">
        <f t="shared" si="1206"/>
        <v>#N/A</v>
      </c>
      <c r="BB7374">
        <f t="shared" si="1209"/>
        <v>0</v>
      </c>
      <c r="BC7374">
        <f t="shared" si="1207"/>
        <v>0</v>
      </c>
      <c r="BD7374" s="28">
        <f t="shared" si="1208"/>
        <v>0</v>
      </c>
    </row>
    <row r="7375" spans="37:56" x14ac:dyDescent="0.25">
      <c r="AK7375">
        <v>0</v>
      </c>
      <c r="AL7375" t="e">
        <f t="shared" si="1201"/>
        <v>#N/A</v>
      </c>
      <c r="AM7375" t="e">
        <f t="shared" si="1202"/>
        <v>#N/A</v>
      </c>
      <c r="AN7375" t="e">
        <f t="shared" si="1203"/>
        <v>#N/A</v>
      </c>
      <c r="AO7375" s="261" t="e">
        <f t="shared" si="1204"/>
        <v>#N/A</v>
      </c>
      <c r="AP7375" s="261" t="e">
        <f t="shared" si="1205"/>
        <v>#N/A</v>
      </c>
      <c r="AQ7375" s="261" t="e">
        <f t="shared" si="1206"/>
        <v>#N/A</v>
      </c>
      <c r="BB7375">
        <f t="shared" si="1209"/>
        <v>0</v>
      </c>
      <c r="BC7375">
        <f t="shared" si="1207"/>
        <v>0</v>
      </c>
      <c r="BD7375" s="28">
        <f t="shared" si="1208"/>
        <v>0</v>
      </c>
    </row>
    <row r="7376" spans="37:56" x14ac:dyDescent="0.25">
      <c r="AK7376">
        <v>0</v>
      </c>
      <c r="AL7376" t="e">
        <f t="shared" si="1201"/>
        <v>#N/A</v>
      </c>
      <c r="AM7376" t="e">
        <f t="shared" si="1202"/>
        <v>#N/A</v>
      </c>
      <c r="AN7376" t="e">
        <f t="shared" si="1203"/>
        <v>#N/A</v>
      </c>
      <c r="AO7376" s="261" t="e">
        <f t="shared" si="1204"/>
        <v>#N/A</v>
      </c>
      <c r="AP7376" s="261" t="e">
        <f t="shared" si="1205"/>
        <v>#N/A</v>
      </c>
      <c r="AQ7376" s="261" t="e">
        <f t="shared" si="1206"/>
        <v>#N/A</v>
      </c>
      <c r="BB7376">
        <f t="shared" si="1209"/>
        <v>0</v>
      </c>
      <c r="BC7376">
        <f t="shared" si="1207"/>
        <v>0</v>
      </c>
      <c r="BD7376" s="28">
        <f t="shared" si="1208"/>
        <v>0</v>
      </c>
    </row>
    <row r="7377" spans="37:56" x14ac:dyDescent="0.25">
      <c r="AK7377">
        <v>0</v>
      </c>
      <c r="AL7377" t="e">
        <f t="shared" si="1201"/>
        <v>#N/A</v>
      </c>
      <c r="AM7377" t="e">
        <f t="shared" si="1202"/>
        <v>#N/A</v>
      </c>
      <c r="AN7377" t="e">
        <f t="shared" si="1203"/>
        <v>#N/A</v>
      </c>
      <c r="AO7377" s="261" t="e">
        <f t="shared" si="1204"/>
        <v>#N/A</v>
      </c>
      <c r="AP7377" s="261" t="e">
        <f t="shared" si="1205"/>
        <v>#N/A</v>
      </c>
      <c r="AQ7377" s="261" t="e">
        <f t="shared" si="1206"/>
        <v>#N/A</v>
      </c>
      <c r="BB7377">
        <f t="shared" si="1209"/>
        <v>0</v>
      </c>
      <c r="BC7377">
        <f t="shared" si="1207"/>
        <v>0</v>
      </c>
      <c r="BD7377" s="28">
        <f t="shared" si="1208"/>
        <v>0</v>
      </c>
    </row>
    <row r="7378" spans="37:56" x14ac:dyDescent="0.25">
      <c r="AK7378">
        <v>0</v>
      </c>
      <c r="AL7378" t="e">
        <f t="shared" si="1201"/>
        <v>#N/A</v>
      </c>
      <c r="AM7378" t="e">
        <f t="shared" si="1202"/>
        <v>#N/A</v>
      </c>
      <c r="AN7378" t="e">
        <f t="shared" si="1203"/>
        <v>#N/A</v>
      </c>
      <c r="AO7378" s="261" t="e">
        <f t="shared" si="1204"/>
        <v>#N/A</v>
      </c>
      <c r="AP7378" s="261" t="e">
        <f t="shared" si="1205"/>
        <v>#N/A</v>
      </c>
      <c r="AQ7378" s="261" t="e">
        <f t="shared" si="1206"/>
        <v>#N/A</v>
      </c>
      <c r="BB7378">
        <f t="shared" si="1209"/>
        <v>0</v>
      </c>
      <c r="BC7378">
        <f t="shared" si="1207"/>
        <v>0</v>
      </c>
      <c r="BD7378" s="28">
        <f t="shared" si="1208"/>
        <v>0</v>
      </c>
    </row>
    <row r="7379" spans="37:56" x14ac:dyDescent="0.25">
      <c r="AK7379">
        <v>0</v>
      </c>
      <c r="AL7379" t="e">
        <f t="shared" si="1201"/>
        <v>#N/A</v>
      </c>
      <c r="AM7379" t="e">
        <f t="shared" si="1202"/>
        <v>#N/A</v>
      </c>
      <c r="AN7379" t="e">
        <f t="shared" si="1203"/>
        <v>#N/A</v>
      </c>
      <c r="AO7379" s="261" t="e">
        <f t="shared" si="1204"/>
        <v>#N/A</v>
      </c>
      <c r="AP7379" s="261" t="e">
        <f t="shared" si="1205"/>
        <v>#N/A</v>
      </c>
      <c r="AQ7379" s="261" t="e">
        <f t="shared" si="1206"/>
        <v>#N/A</v>
      </c>
      <c r="BB7379">
        <f t="shared" si="1209"/>
        <v>0</v>
      </c>
      <c r="BC7379">
        <f t="shared" si="1207"/>
        <v>0</v>
      </c>
      <c r="BD7379" s="28">
        <f t="shared" si="1208"/>
        <v>0</v>
      </c>
    </row>
    <row r="7380" spans="37:56" x14ac:dyDescent="0.25">
      <c r="AK7380">
        <v>0</v>
      </c>
      <c r="AL7380" t="e">
        <f t="shared" si="1201"/>
        <v>#N/A</v>
      </c>
      <c r="AM7380" t="e">
        <f t="shared" si="1202"/>
        <v>#N/A</v>
      </c>
      <c r="AN7380" t="e">
        <f t="shared" si="1203"/>
        <v>#N/A</v>
      </c>
      <c r="AO7380" s="261" t="e">
        <f t="shared" si="1204"/>
        <v>#N/A</v>
      </c>
      <c r="AP7380" s="261" t="e">
        <f t="shared" si="1205"/>
        <v>#N/A</v>
      </c>
      <c r="AQ7380" s="261" t="e">
        <f t="shared" si="1206"/>
        <v>#N/A</v>
      </c>
      <c r="BB7380">
        <f t="shared" si="1209"/>
        <v>0</v>
      </c>
      <c r="BC7380">
        <f t="shared" si="1207"/>
        <v>0</v>
      </c>
      <c r="BD7380" s="28">
        <f t="shared" si="1208"/>
        <v>0</v>
      </c>
    </row>
    <row r="7381" spans="37:56" x14ac:dyDescent="0.25">
      <c r="AK7381">
        <v>0</v>
      </c>
      <c r="AL7381" t="e">
        <f t="shared" si="1201"/>
        <v>#N/A</v>
      </c>
      <c r="AM7381" t="e">
        <f t="shared" si="1202"/>
        <v>#N/A</v>
      </c>
      <c r="AN7381" t="e">
        <f t="shared" si="1203"/>
        <v>#N/A</v>
      </c>
      <c r="AO7381" s="261" t="e">
        <f t="shared" si="1204"/>
        <v>#N/A</v>
      </c>
      <c r="AP7381" s="261" t="e">
        <f t="shared" si="1205"/>
        <v>#N/A</v>
      </c>
      <c r="AQ7381" s="261" t="e">
        <f t="shared" si="1206"/>
        <v>#N/A</v>
      </c>
      <c r="BB7381">
        <f t="shared" si="1209"/>
        <v>0</v>
      </c>
      <c r="BC7381">
        <f t="shared" si="1207"/>
        <v>0</v>
      </c>
      <c r="BD7381" s="28">
        <f t="shared" si="1208"/>
        <v>0</v>
      </c>
    </row>
    <row r="7382" spans="37:56" x14ac:dyDescent="0.25">
      <c r="AK7382">
        <v>0</v>
      </c>
      <c r="AL7382" t="e">
        <f t="shared" si="1201"/>
        <v>#N/A</v>
      </c>
      <c r="AM7382" t="e">
        <f t="shared" si="1202"/>
        <v>#N/A</v>
      </c>
      <c r="AN7382" t="e">
        <f t="shared" si="1203"/>
        <v>#N/A</v>
      </c>
      <c r="AO7382" s="261" t="e">
        <f t="shared" si="1204"/>
        <v>#N/A</v>
      </c>
      <c r="AP7382" s="261" t="e">
        <f t="shared" si="1205"/>
        <v>#N/A</v>
      </c>
      <c r="AQ7382" s="261" t="e">
        <f t="shared" si="1206"/>
        <v>#N/A</v>
      </c>
      <c r="BB7382">
        <f t="shared" si="1209"/>
        <v>0</v>
      </c>
      <c r="BC7382">
        <f t="shared" si="1207"/>
        <v>0</v>
      </c>
      <c r="BD7382" s="28">
        <f t="shared" si="1208"/>
        <v>0</v>
      </c>
    </row>
    <row r="7383" spans="37:56" x14ac:dyDescent="0.25">
      <c r="AK7383">
        <v>0</v>
      </c>
      <c r="AL7383" t="e">
        <f t="shared" si="1201"/>
        <v>#N/A</v>
      </c>
      <c r="AM7383" t="e">
        <f t="shared" si="1202"/>
        <v>#N/A</v>
      </c>
      <c r="AN7383" t="e">
        <f t="shared" si="1203"/>
        <v>#N/A</v>
      </c>
      <c r="AO7383" s="261" t="e">
        <f t="shared" si="1204"/>
        <v>#N/A</v>
      </c>
      <c r="AP7383" s="261" t="e">
        <f t="shared" si="1205"/>
        <v>#N/A</v>
      </c>
      <c r="AQ7383" s="261" t="e">
        <f t="shared" si="1206"/>
        <v>#N/A</v>
      </c>
      <c r="BB7383">
        <f t="shared" si="1209"/>
        <v>0</v>
      </c>
      <c r="BC7383">
        <f t="shared" si="1207"/>
        <v>0</v>
      </c>
      <c r="BD7383" s="28">
        <f t="shared" si="1208"/>
        <v>0</v>
      </c>
    </row>
    <row r="7384" spans="37:56" x14ac:dyDescent="0.25">
      <c r="AK7384">
        <v>0</v>
      </c>
      <c r="AL7384" t="e">
        <f t="shared" si="1201"/>
        <v>#N/A</v>
      </c>
      <c r="AM7384" t="e">
        <f t="shared" si="1202"/>
        <v>#N/A</v>
      </c>
      <c r="AN7384" t="e">
        <f t="shared" si="1203"/>
        <v>#N/A</v>
      </c>
      <c r="AO7384" s="261" t="e">
        <f t="shared" si="1204"/>
        <v>#N/A</v>
      </c>
      <c r="AP7384" s="261" t="e">
        <f t="shared" si="1205"/>
        <v>#N/A</v>
      </c>
      <c r="AQ7384" s="261" t="e">
        <f t="shared" si="1206"/>
        <v>#N/A</v>
      </c>
      <c r="BB7384">
        <f t="shared" si="1209"/>
        <v>0</v>
      </c>
      <c r="BC7384">
        <f t="shared" si="1207"/>
        <v>0</v>
      </c>
      <c r="BD7384" s="28">
        <f t="shared" si="1208"/>
        <v>0</v>
      </c>
    </row>
    <row r="7385" spans="37:56" x14ac:dyDescent="0.25">
      <c r="AK7385">
        <v>0</v>
      </c>
      <c r="AL7385" t="e">
        <f t="shared" si="1201"/>
        <v>#N/A</v>
      </c>
      <c r="AM7385" t="e">
        <f t="shared" si="1202"/>
        <v>#N/A</v>
      </c>
      <c r="AN7385" t="e">
        <f t="shared" si="1203"/>
        <v>#N/A</v>
      </c>
      <c r="AO7385" s="261" t="e">
        <f t="shared" si="1204"/>
        <v>#N/A</v>
      </c>
      <c r="AP7385" s="261" t="e">
        <f t="shared" si="1205"/>
        <v>#N/A</v>
      </c>
      <c r="AQ7385" s="261" t="e">
        <f t="shared" si="1206"/>
        <v>#N/A</v>
      </c>
      <c r="BB7385">
        <f t="shared" si="1209"/>
        <v>0</v>
      </c>
      <c r="BC7385">
        <f t="shared" si="1207"/>
        <v>0</v>
      </c>
      <c r="BD7385" s="28">
        <f t="shared" si="1208"/>
        <v>0</v>
      </c>
    </row>
    <row r="7386" spans="37:56" x14ac:dyDescent="0.25">
      <c r="AK7386">
        <v>0</v>
      </c>
      <c r="AL7386" t="e">
        <f t="shared" si="1201"/>
        <v>#N/A</v>
      </c>
      <c r="AM7386" t="e">
        <f t="shared" si="1202"/>
        <v>#N/A</v>
      </c>
      <c r="AN7386" t="e">
        <f t="shared" si="1203"/>
        <v>#N/A</v>
      </c>
      <c r="AO7386" s="261" t="e">
        <f t="shared" si="1204"/>
        <v>#N/A</v>
      </c>
      <c r="AP7386" s="261" t="e">
        <f t="shared" si="1205"/>
        <v>#N/A</v>
      </c>
      <c r="AQ7386" s="261" t="e">
        <f t="shared" si="1206"/>
        <v>#N/A</v>
      </c>
      <c r="BB7386">
        <f t="shared" si="1209"/>
        <v>0</v>
      </c>
      <c r="BC7386">
        <f t="shared" si="1207"/>
        <v>0</v>
      </c>
      <c r="BD7386" s="28">
        <f t="shared" si="1208"/>
        <v>0</v>
      </c>
    </row>
    <row r="7387" spans="37:56" x14ac:dyDescent="0.25">
      <c r="AK7387">
        <v>0</v>
      </c>
      <c r="AL7387" t="e">
        <f t="shared" si="1201"/>
        <v>#N/A</v>
      </c>
      <c r="AM7387" t="e">
        <f t="shared" si="1202"/>
        <v>#N/A</v>
      </c>
      <c r="AN7387" t="e">
        <f t="shared" si="1203"/>
        <v>#N/A</v>
      </c>
      <c r="AO7387" s="261" t="e">
        <f t="shared" si="1204"/>
        <v>#N/A</v>
      </c>
      <c r="AP7387" s="261" t="e">
        <f t="shared" si="1205"/>
        <v>#N/A</v>
      </c>
      <c r="AQ7387" s="261" t="e">
        <f t="shared" si="1206"/>
        <v>#N/A</v>
      </c>
      <c r="BB7387">
        <f t="shared" si="1209"/>
        <v>0</v>
      </c>
      <c r="BC7387">
        <f t="shared" si="1207"/>
        <v>0</v>
      </c>
      <c r="BD7387" s="28">
        <f t="shared" si="1208"/>
        <v>0</v>
      </c>
    </row>
    <row r="7388" spans="37:56" x14ac:dyDescent="0.25">
      <c r="AK7388">
        <v>0</v>
      </c>
      <c r="AL7388" t="e">
        <f t="shared" si="1201"/>
        <v>#N/A</v>
      </c>
      <c r="AM7388" t="e">
        <f t="shared" si="1202"/>
        <v>#N/A</v>
      </c>
      <c r="AN7388" t="e">
        <f t="shared" si="1203"/>
        <v>#N/A</v>
      </c>
      <c r="AO7388" s="261" t="e">
        <f t="shared" si="1204"/>
        <v>#N/A</v>
      </c>
      <c r="AP7388" s="261" t="e">
        <f t="shared" si="1205"/>
        <v>#N/A</v>
      </c>
      <c r="AQ7388" s="261" t="e">
        <f t="shared" si="1206"/>
        <v>#N/A</v>
      </c>
      <c r="BB7388">
        <f t="shared" si="1209"/>
        <v>0</v>
      </c>
      <c r="BC7388">
        <f t="shared" si="1207"/>
        <v>0</v>
      </c>
      <c r="BD7388" s="28">
        <f t="shared" si="1208"/>
        <v>0</v>
      </c>
    </row>
    <row r="7389" spans="37:56" x14ac:dyDescent="0.25">
      <c r="AK7389">
        <v>0</v>
      </c>
      <c r="AL7389" t="e">
        <f t="shared" si="1201"/>
        <v>#N/A</v>
      </c>
      <c r="AM7389" t="e">
        <f t="shared" si="1202"/>
        <v>#N/A</v>
      </c>
      <c r="AN7389" t="e">
        <f t="shared" si="1203"/>
        <v>#N/A</v>
      </c>
      <c r="AO7389" s="261" t="e">
        <f t="shared" si="1204"/>
        <v>#N/A</v>
      </c>
      <c r="AP7389" s="261" t="e">
        <f t="shared" si="1205"/>
        <v>#N/A</v>
      </c>
      <c r="AQ7389" s="261" t="e">
        <f t="shared" si="1206"/>
        <v>#N/A</v>
      </c>
      <c r="BB7389">
        <f t="shared" si="1209"/>
        <v>0</v>
      </c>
      <c r="BC7389">
        <f t="shared" si="1207"/>
        <v>0</v>
      </c>
      <c r="BD7389" s="28">
        <f t="shared" si="1208"/>
        <v>0</v>
      </c>
    </row>
    <row r="7390" spans="37:56" x14ac:dyDescent="0.25">
      <c r="AK7390">
        <v>0</v>
      </c>
      <c r="AL7390" t="e">
        <f t="shared" si="1201"/>
        <v>#N/A</v>
      </c>
      <c r="AM7390" t="e">
        <f t="shared" si="1202"/>
        <v>#N/A</v>
      </c>
      <c r="AN7390" t="e">
        <f t="shared" si="1203"/>
        <v>#N/A</v>
      </c>
      <c r="AO7390" s="261" t="e">
        <f t="shared" si="1204"/>
        <v>#N/A</v>
      </c>
      <c r="AP7390" s="261" t="e">
        <f t="shared" si="1205"/>
        <v>#N/A</v>
      </c>
      <c r="AQ7390" s="261" t="e">
        <f t="shared" si="1206"/>
        <v>#N/A</v>
      </c>
      <c r="BB7390">
        <f t="shared" si="1209"/>
        <v>0</v>
      </c>
      <c r="BC7390">
        <f t="shared" si="1207"/>
        <v>0</v>
      </c>
      <c r="BD7390" s="28">
        <f t="shared" si="1208"/>
        <v>0</v>
      </c>
    </row>
    <row r="7391" spans="37:56" x14ac:dyDescent="0.25">
      <c r="AK7391">
        <v>0</v>
      </c>
      <c r="AL7391" t="e">
        <f t="shared" si="1201"/>
        <v>#N/A</v>
      </c>
      <c r="AM7391" t="e">
        <f t="shared" si="1202"/>
        <v>#N/A</v>
      </c>
      <c r="AN7391" t="e">
        <f t="shared" si="1203"/>
        <v>#N/A</v>
      </c>
      <c r="AO7391" s="261" t="e">
        <f t="shared" si="1204"/>
        <v>#N/A</v>
      </c>
      <c r="AP7391" s="261" t="e">
        <f t="shared" si="1205"/>
        <v>#N/A</v>
      </c>
      <c r="AQ7391" s="261" t="e">
        <f t="shared" si="1206"/>
        <v>#N/A</v>
      </c>
      <c r="BB7391">
        <f t="shared" si="1209"/>
        <v>0</v>
      </c>
      <c r="BC7391">
        <f t="shared" si="1207"/>
        <v>0</v>
      </c>
      <c r="BD7391" s="28">
        <f t="shared" si="1208"/>
        <v>0</v>
      </c>
    </row>
    <row r="7392" spans="37:56" x14ac:dyDescent="0.25">
      <c r="AK7392">
        <v>0</v>
      </c>
      <c r="AL7392" t="e">
        <f t="shared" si="1201"/>
        <v>#N/A</v>
      </c>
      <c r="AM7392" t="e">
        <f t="shared" si="1202"/>
        <v>#N/A</v>
      </c>
      <c r="AN7392" t="e">
        <f t="shared" si="1203"/>
        <v>#N/A</v>
      </c>
      <c r="AO7392" s="261" t="e">
        <f t="shared" si="1204"/>
        <v>#N/A</v>
      </c>
      <c r="AP7392" s="261" t="e">
        <f t="shared" si="1205"/>
        <v>#N/A</v>
      </c>
      <c r="AQ7392" s="261" t="e">
        <f t="shared" si="1206"/>
        <v>#N/A</v>
      </c>
      <c r="BB7392">
        <f t="shared" si="1209"/>
        <v>0</v>
      </c>
      <c r="BC7392">
        <f t="shared" si="1207"/>
        <v>0</v>
      </c>
      <c r="BD7392" s="28">
        <f t="shared" si="1208"/>
        <v>0</v>
      </c>
    </row>
    <row r="7393" spans="37:56" x14ac:dyDescent="0.25">
      <c r="AK7393">
        <v>0</v>
      </c>
      <c r="AL7393" t="e">
        <f t="shared" si="1201"/>
        <v>#N/A</v>
      </c>
      <c r="AM7393" t="e">
        <f t="shared" si="1202"/>
        <v>#N/A</v>
      </c>
      <c r="AN7393" t="e">
        <f t="shared" si="1203"/>
        <v>#N/A</v>
      </c>
      <c r="AO7393" s="261" t="e">
        <f t="shared" si="1204"/>
        <v>#N/A</v>
      </c>
      <c r="AP7393" s="261" t="e">
        <f t="shared" si="1205"/>
        <v>#N/A</v>
      </c>
      <c r="AQ7393" s="261" t="e">
        <f t="shared" si="1206"/>
        <v>#N/A</v>
      </c>
      <c r="BB7393">
        <f t="shared" si="1209"/>
        <v>0</v>
      </c>
      <c r="BC7393">
        <f t="shared" si="1207"/>
        <v>0</v>
      </c>
      <c r="BD7393" s="28">
        <f t="shared" si="1208"/>
        <v>0</v>
      </c>
    </row>
    <row r="7394" spans="37:56" x14ac:dyDescent="0.25">
      <c r="AK7394">
        <v>0</v>
      </c>
      <c r="AL7394" t="e">
        <f t="shared" si="1201"/>
        <v>#N/A</v>
      </c>
      <c r="AM7394" t="e">
        <f t="shared" si="1202"/>
        <v>#N/A</v>
      </c>
      <c r="AN7394" t="e">
        <f t="shared" si="1203"/>
        <v>#N/A</v>
      </c>
      <c r="AO7394" s="261" t="e">
        <f t="shared" si="1204"/>
        <v>#N/A</v>
      </c>
      <c r="AP7394" s="261" t="e">
        <f t="shared" si="1205"/>
        <v>#N/A</v>
      </c>
      <c r="AQ7394" s="261" t="e">
        <f t="shared" si="1206"/>
        <v>#N/A</v>
      </c>
      <c r="BB7394">
        <f t="shared" si="1209"/>
        <v>0</v>
      </c>
      <c r="BC7394">
        <f t="shared" si="1207"/>
        <v>0</v>
      </c>
      <c r="BD7394" s="28">
        <f t="shared" si="1208"/>
        <v>0</v>
      </c>
    </row>
    <row r="7395" spans="37:56" x14ac:dyDescent="0.25">
      <c r="AK7395">
        <v>0</v>
      </c>
      <c r="AL7395" t="e">
        <f t="shared" si="1201"/>
        <v>#N/A</v>
      </c>
      <c r="AM7395" t="e">
        <f t="shared" si="1202"/>
        <v>#N/A</v>
      </c>
      <c r="AN7395" t="e">
        <f t="shared" si="1203"/>
        <v>#N/A</v>
      </c>
      <c r="AO7395" s="261" t="e">
        <f t="shared" si="1204"/>
        <v>#N/A</v>
      </c>
      <c r="AP7395" s="261" t="e">
        <f t="shared" si="1205"/>
        <v>#N/A</v>
      </c>
      <c r="AQ7395" s="261" t="e">
        <f t="shared" si="1206"/>
        <v>#N/A</v>
      </c>
      <c r="BB7395">
        <f t="shared" si="1209"/>
        <v>0</v>
      </c>
      <c r="BC7395">
        <f t="shared" si="1207"/>
        <v>0</v>
      </c>
      <c r="BD7395" s="28">
        <f t="shared" si="1208"/>
        <v>0</v>
      </c>
    </row>
    <row r="7396" spans="37:56" x14ac:dyDescent="0.25">
      <c r="AK7396">
        <v>0</v>
      </c>
      <c r="AL7396" t="e">
        <f t="shared" si="1201"/>
        <v>#N/A</v>
      </c>
      <c r="AM7396" t="e">
        <f t="shared" si="1202"/>
        <v>#N/A</v>
      </c>
      <c r="AN7396" t="e">
        <f t="shared" si="1203"/>
        <v>#N/A</v>
      </c>
      <c r="AO7396" s="261" t="e">
        <f t="shared" si="1204"/>
        <v>#N/A</v>
      </c>
      <c r="AP7396" s="261" t="e">
        <f t="shared" si="1205"/>
        <v>#N/A</v>
      </c>
      <c r="AQ7396" s="261" t="e">
        <f t="shared" si="1206"/>
        <v>#N/A</v>
      </c>
      <c r="BB7396">
        <f t="shared" si="1209"/>
        <v>0</v>
      </c>
      <c r="BC7396">
        <f t="shared" si="1207"/>
        <v>0</v>
      </c>
      <c r="BD7396" s="28">
        <f t="shared" si="1208"/>
        <v>0</v>
      </c>
    </row>
    <row r="7397" spans="37:56" x14ac:dyDescent="0.25">
      <c r="AK7397">
        <v>0</v>
      </c>
      <c r="AL7397" t="e">
        <f t="shared" si="1201"/>
        <v>#N/A</v>
      </c>
      <c r="AM7397" t="e">
        <f t="shared" si="1202"/>
        <v>#N/A</v>
      </c>
      <c r="AN7397" t="e">
        <f t="shared" si="1203"/>
        <v>#N/A</v>
      </c>
      <c r="AO7397" s="261" t="e">
        <f t="shared" si="1204"/>
        <v>#N/A</v>
      </c>
      <c r="AP7397" s="261" t="e">
        <f t="shared" si="1205"/>
        <v>#N/A</v>
      </c>
      <c r="AQ7397" s="261" t="e">
        <f t="shared" si="1206"/>
        <v>#N/A</v>
      </c>
      <c r="BB7397">
        <f t="shared" si="1209"/>
        <v>0</v>
      </c>
      <c r="BC7397">
        <f t="shared" si="1207"/>
        <v>0</v>
      </c>
      <c r="BD7397" s="28">
        <f t="shared" si="1208"/>
        <v>0</v>
      </c>
    </row>
    <row r="7398" spans="37:56" x14ac:dyDescent="0.25">
      <c r="AK7398">
        <v>0</v>
      </c>
      <c r="AL7398" t="e">
        <f t="shared" si="1201"/>
        <v>#N/A</v>
      </c>
      <c r="AM7398" t="e">
        <f t="shared" si="1202"/>
        <v>#N/A</v>
      </c>
      <c r="AN7398" t="e">
        <f t="shared" si="1203"/>
        <v>#N/A</v>
      </c>
      <c r="AO7398" s="261" t="e">
        <f t="shared" si="1204"/>
        <v>#N/A</v>
      </c>
      <c r="AP7398" s="261" t="e">
        <f t="shared" si="1205"/>
        <v>#N/A</v>
      </c>
      <c r="AQ7398" s="261" t="e">
        <f t="shared" si="1206"/>
        <v>#N/A</v>
      </c>
      <c r="BB7398">
        <f t="shared" si="1209"/>
        <v>0</v>
      </c>
      <c r="BC7398">
        <f t="shared" si="1207"/>
        <v>0</v>
      </c>
      <c r="BD7398" s="28">
        <f t="shared" si="1208"/>
        <v>0</v>
      </c>
    </row>
    <row r="7399" spans="37:56" x14ac:dyDescent="0.25">
      <c r="AK7399">
        <v>0</v>
      </c>
      <c r="AL7399" t="e">
        <f t="shared" si="1201"/>
        <v>#N/A</v>
      </c>
      <c r="AM7399" t="e">
        <f t="shared" si="1202"/>
        <v>#N/A</v>
      </c>
      <c r="AN7399" t="e">
        <f t="shared" si="1203"/>
        <v>#N/A</v>
      </c>
      <c r="AO7399" s="261" t="e">
        <f t="shared" si="1204"/>
        <v>#N/A</v>
      </c>
      <c r="AP7399" s="261" t="e">
        <f t="shared" si="1205"/>
        <v>#N/A</v>
      </c>
      <c r="AQ7399" s="261" t="e">
        <f t="shared" si="1206"/>
        <v>#N/A</v>
      </c>
      <c r="BB7399">
        <f t="shared" si="1209"/>
        <v>0</v>
      </c>
      <c r="BC7399">
        <f t="shared" si="1207"/>
        <v>0</v>
      </c>
      <c r="BD7399" s="28">
        <f t="shared" si="1208"/>
        <v>0</v>
      </c>
    </row>
    <row r="7400" spans="37:56" x14ac:dyDescent="0.25">
      <c r="AK7400">
        <v>0</v>
      </c>
      <c r="AL7400" t="e">
        <f t="shared" si="1201"/>
        <v>#N/A</v>
      </c>
      <c r="AM7400" t="e">
        <f t="shared" si="1202"/>
        <v>#N/A</v>
      </c>
      <c r="AN7400" t="e">
        <f t="shared" si="1203"/>
        <v>#N/A</v>
      </c>
      <c r="AO7400" s="261" t="e">
        <f t="shared" si="1204"/>
        <v>#N/A</v>
      </c>
      <c r="AP7400" s="261" t="e">
        <f t="shared" si="1205"/>
        <v>#N/A</v>
      </c>
      <c r="AQ7400" s="261" t="e">
        <f t="shared" si="1206"/>
        <v>#N/A</v>
      </c>
      <c r="BB7400">
        <f t="shared" si="1209"/>
        <v>0</v>
      </c>
      <c r="BC7400">
        <f t="shared" si="1207"/>
        <v>0</v>
      </c>
      <c r="BD7400" s="28">
        <f t="shared" si="1208"/>
        <v>0</v>
      </c>
    </row>
    <row r="7401" spans="37:56" x14ac:dyDescent="0.25">
      <c r="AK7401">
        <v>0</v>
      </c>
      <c r="AL7401" t="e">
        <f t="shared" si="1201"/>
        <v>#N/A</v>
      </c>
      <c r="AM7401" t="e">
        <f t="shared" si="1202"/>
        <v>#N/A</v>
      </c>
      <c r="AN7401" t="e">
        <f t="shared" si="1203"/>
        <v>#N/A</v>
      </c>
      <c r="AO7401" s="261" t="e">
        <f t="shared" si="1204"/>
        <v>#N/A</v>
      </c>
      <c r="AP7401" s="261" t="e">
        <f t="shared" si="1205"/>
        <v>#N/A</v>
      </c>
      <c r="AQ7401" s="261" t="e">
        <f t="shared" si="1206"/>
        <v>#N/A</v>
      </c>
      <c r="BB7401">
        <f t="shared" si="1209"/>
        <v>0</v>
      </c>
      <c r="BC7401">
        <f t="shared" si="1207"/>
        <v>0</v>
      </c>
      <c r="BD7401" s="28">
        <f t="shared" si="1208"/>
        <v>0</v>
      </c>
    </row>
    <row r="7402" spans="37:56" x14ac:dyDescent="0.25">
      <c r="AK7402">
        <v>0</v>
      </c>
      <c r="AL7402" t="e">
        <f t="shared" si="1201"/>
        <v>#N/A</v>
      </c>
      <c r="AM7402" t="e">
        <f t="shared" si="1202"/>
        <v>#N/A</v>
      </c>
      <c r="AN7402" t="e">
        <f t="shared" si="1203"/>
        <v>#N/A</v>
      </c>
      <c r="AO7402" s="261" t="e">
        <f t="shared" si="1204"/>
        <v>#N/A</v>
      </c>
      <c r="AP7402" s="261" t="e">
        <f t="shared" si="1205"/>
        <v>#N/A</v>
      </c>
      <c r="AQ7402" s="261" t="e">
        <f t="shared" si="1206"/>
        <v>#N/A</v>
      </c>
      <c r="BB7402">
        <f t="shared" si="1209"/>
        <v>0</v>
      </c>
      <c r="BC7402">
        <f t="shared" si="1207"/>
        <v>0</v>
      </c>
      <c r="BD7402" s="28">
        <f t="shared" si="1208"/>
        <v>0</v>
      </c>
    </row>
    <row r="7403" spans="37:56" x14ac:dyDescent="0.25">
      <c r="AK7403">
        <v>0</v>
      </c>
      <c r="AL7403" t="e">
        <f t="shared" si="1201"/>
        <v>#N/A</v>
      </c>
      <c r="AM7403" t="e">
        <f t="shared" si="1202"/>
        <v>#N/A</v>
      </c>
      <c r="AN7403" t="e">
        <f t="shared" si="1203"/>
        <v>#N/A</v>
      </c>
      <c r="AO7403" s="261" t="e">
        <f t="shared" si="1204"/>
        <v>#N/A</v>
      </c>
      <c r="AP7403" s="261" t="e">
        <f t="shared" si="1205"/>
        <v>#N/A</v>
      </c>
      <c r="AQ7403" s="261" t="e">
        <f t="shared" si="1206"/>
        <v>#N/A</v>
      </c>
      <c r="BB7403">
        <f t="shared" si="1209"/>
        <v>0</v>
      </c>
      <c r="BC7403">
        <f t="shared" si="1207"/>
        <v>0</v>
      </c>
      <c r="BD7403" s="28">
        <f t="shared" si="1208"/>
        <v>0</v>
      </c>
    </row>
    <row r="7404" spans="37:56" x14ac:dyDescent="0.25">
      <c r="AK7404">
        <v>0</v>
      </c>
      <c r="AL7404" t="e">
        <f t="shared" si="1201"/>
        <v>#N/A</v>
      </c>
      <c r="AM7404" t="e">
        <f t="shared" si="1202"/>
        <v>#N/A</v>
      </c>
      <c r="AN7404" t="e">
        <f t="shared" si="1203"/>
        <v>#N/A</v>
      </c>
      <c r="AO7404" s="261" t="e">
        <f t="shared" si="1204"/>
        <v>#N/A</v>
      </c>
      <c r="AP7404" s="261" t="e">
        <f t="shared" si="1205"/>
        <v>#N/A</v>
      </c>
      <c r="AQ7404" s="261" t="e">
        <f t="shared" si="1206"/>
        <v>#N/A</v>
      </c>
      <c r="BB7404">
        <f t="shared" si="1209"/>
        <v>0</v>
      </c>
      <c r="BC7404">
        <f t="shared" si="1207"/>
        <v>0</v>
      </c>
      <c r="BD7404" s="28">
        <f t="shared" si="1208"/>
        <v>0</v>
      </c>
    </row>
    <row r="7405" spans="37:56" x14ac:dyDescent="0.25">
      <c r="AK7405">
        <v>0</v>
      </c>
      <c r="AL7405" t="e">
        <f t="shared" si="1201"/>
        <v>#N/A</v>
      </c>
      <c r="AM7405" t="e">
        <f t="shared" si="1202"/>
        <v>#N/A</v>
      </c>
      <c r="AN7405" t="e">
        <f t="shared" si="1203"/>
        <v>#N/A</v>
      </c>
      <c r="AO7405" s="261" t="e">
        <f t="shared" si="1204"/>
        <v>#N/A</v>
      </c>
      <c r="AP7405" s="261" t="e">
        <f t="shared" si="1205"/>
        <v>#N/A</v>
      </c>
      <c r="AQ7405" s="261" t="e">
        <f t="shared" si="1206"/>
        <v>#N/A</v>
      </c>
      <c r="BB7405">
        <f t="shared" si="1209"/>
        <v>0</v>
      </c>
      <c r="BC7405">
        <f t="shared" si="1207"/>
        <v>0</v>
      </c>
      <c r="BD7405" s="28">
        <f t="shared" si="1208"/>
        <v>0</v>
      </c>
    </row>
    <row r="7406" spans="37:56" x14ac:dyDescent="0.25">
      <c r="AK7406">
        <v>0</v>
      </c>
      <c r="AL7406" t="e">
        <f t="shared" si="1201"/>
        <v>#N/A</v>
      </c>
      <c r="AM7406" t="e">
        <f t="shared" si="1202"/>
        <v>#N/A</v>
      </c>
      <c r="AN7406" t="e">
        <f t="shared" si="1203"/>
        <v>#N/A</v>
      </c>
      <c r="AO7406" s="261" t="e">
        <f t="shared" si="1204"/>
        <v>#N/A</v>
      </c>
      <c r="AP7406" s="261" t="e">
        <f t="shared" si="1205"/>
        <v>#N/A</v>
      </c>
      <c r="AQ7406" s="261" t="e">
        <f t="shared" si="1206"/>
        <v>#N/A</v>
      </c>
      <c r="BB7406">
        <f t="shared" si="1209"/>
        <v>0</v>
      </c>
      <c r="BC7406">
        <f t="shared" si="1207"/>
        <v>0</v>
      </c>
      <c r="BD7406" s="28">
        <f t="shared" si="1208"/>
        <v>0</v>
      </c>
    </row>
    <row r="7407" spans="37:56" x14ac:dyDescent="0.25">
      <c r="AK7407">
        <v>0</v>
      </c>
      <c r="AL7407" t="e">
        <f t="shared" si="1201"/>
        <v>#N/A</v>
      </c>
      <c r="AM7407" t="e">
        <f t="shared" si="1202"/>
        <v>#N/A</v>
      </c>
      <c r="AN7407" t="e">
        <f t="shared" si="1203"/>
        <v>#N/A</v>
      </c>
      <c r="AO7407" s="261" t="e">
        <f t="shared" si="1204"/>
        <v>#N/A</v>
      </c>
      <c r="AP7407" s="261" t="e">
        <f t="shared" si="1205"/>
        <v>#N/A</v>
      </c>
      <c r="AQ7407" s="261" t="e">
        <f t="shared" si="1206"/>
        <v>#N/A</v>
      </c>
      <c r="BB7407">
        <f t="shared" si="1209"/>
        <v>0</v>
      </c>
      <c r="BC7407">
        <f t="shared" si="1207"/>
        <v>0</v>
      </c>
      <c r="BD7407" s="28">
        <f t="shared" si="1208"/>
        <v>0</v>
      </c>
    </row>
    <row r="7408" spans="37:56" x14ac:dyDescent="0.25">
      <c r="AK7408">
        <v>0</v>
      </c>
      <c r="AL7408" t="e">
        <f t="shared" si="1201"/>
        <v>#N/A</v>
      </c>
      <c r="AM7408" t="e">
        <f t="shared" si="1202"/>
        <v>#N/A</v>
      </c>
      <c r="AN7408" t="e">
        <f t="shared" si="1203"/>
        <v>#N/A</v>
      </c>
      <c r="AO7408" s="261" t="e">
        <f t="shared" si="1204"/>
        <v>#N/A</v>
      </c>
      <c r="AP7408" s="261" t="e">
        <f t="shared" si="1205"/>
        <v>#N/A</v>
      </c>
      <c r="AQ7408" s="261" t="e">
        <f t="shared" si="1206"/>
        <v>#N/A</v>
      </c>
      <c r="BB7408">
        <f t="shared" si="1209"/>
        <v>0</v>
      </c>
      <c r="BC7408">
        <f t="shared" si="1207"/>
        <v>0</v>
      </c>
      <c r="BD7408" s="28">
        <f t="shared" si="1208"/>
        <v>0</v>
      </c>
    </row>
    <row r="7409" spans="37:56" x14ac:dyDescent="0.25">
      <c r="AK7409">
        <v>0</v>
      </c>
      <c r="AL7409" t="e">
        <f t="shared" si="1201"/>
        <v>#N/A</v>
      </c>
      <c r="AM7409" t="e">
        <f t="shared" si="1202"/>
        <v>#N/A</v>
      </c>
      <c r="AN7409" t="e">
        <f t="shared" si="1203"/>
        <v>#N/A</v>
      </c>
      <c r="AO7409" s="261" t="e">
        <f t="shared" si="1204"/>
        <v>#N/A</v>
      </c>
      <c r="AP7409" s="261" t="e">
        <f t="shared" si="1205"/>
        <v>#N/A</v>
      </c>
      <c r="AQ7409" s="261" t="e">
        <f t="shared" si="1206"/>
        <v>#N/A</v>
      </c>
      <c r="BB7409">
        <f t="shared" si="1209"/>
        <v>0</v>
      </c>
      <c r="BC7409">
        <f t="shared" si="1207"/>
        <v>0</v>
      </c>
      <c r="BD7409" s="28">
        <f t="shared" si="1208"/>
        <v>0</v>
      </c>
    </row>
    <row r="7410" spans="37:56" x14ac:dyDescent="0.25">
      <c r="AK7410">
        <v>0</v>
      </c>
      <c r="AL7410" t="e">
        <f t="shared" si="1201"/>
        <v>#N/A</v>
      </c>
      <c r="AM7410" t="e">
        <f t="shared" si="1202"/>
        <v>#N/A</v>
      </c>
      <c r="AN7410" t="e">
        <f t="shared" si="1203"/>
        <v>#N/A</v>
      </c>
      <c r="AO7410" s="261" t="e">
        <f t="shared" si="1204"/>
        <v>#N/A</v>
      </c>
      <c r="AP7410" s="261" t="e">
        <f t="shared" si="1205"/>
        <v>#N/A</v>
      </c>
      <c r="AQ7410" s="261" t="e">
        <f t="shared" si="1206"/>
        <v>#N/A</v>
      </c>
      <c r="BB7410">
        <f t="shared" si="1209"/>
        <v>0</v>
      </c>
      <c r="BC7410">
        <f t="shared" si="1207"/>
        <v>0</v>
      </c>
      <c r="BD7410" s="28">
        <f t="shared" si="1208"/>
        <v>0</v>
      </c>
    </row>
    <row r="7411" spans="37:56" x14ac:dyDescent="0.25">
      <c r="AK7411">
        <v>0</v>
      </c>
      <c r="AL7411" t="e">
        <f t="shared" si="1201"/>
        <v>#N/A</v>
      </c>
      <c r="AM7411" t="e">
        <f t="shared" si="1202"/>
        <v>#N/A</v>
      </c>
      <c r="AN7411" t="e">
        <f t="shared" si="1203"/>
        <v>#N/A</v>
      </c>
      <c r="AO7411" s="261" t="e">
        <f t="shared" si="1204"/>
        <v>#N/A</v>
      </c>
      <c r="AP7411" s="261" t="e">
        <f t="shared" si="1205"/>
        <v>#N/A</v>
      </c>
      <c r="AQ7411" s="261" t="e">
        <f t="shared" si="1206"/>
        <v>#N/A</v>
      </c>
      <c r="BB7411">
        <f t="shared" si="1209"/>
        <v>0</v>
      </c>
      <c r="BC7411">
        <f t="shared" si="1207"/>
        <v>0</v>
      </c>
      <c r="BD7411" s="28">
        <f t="shared" si="1208"/>
        <v>0</v>
      </c>
    </row>
    <row r="7412" spans="37:56" x14ac:dyDescent="0.25">
      <c r="AK7412">
        <v>0</v>
      </c>
      <c r="AL7412" t="e">
        <f t="shared" si="1201"/>
        <v>#N/A</v>
      </c>
      <c r="AM7412" t="e">
        <f t="shared" si="1202"/>
        <v>#N/A</v>
      </c>
      <c r="AN7412" t="e">
        <f t="shared" si="1203"/>
        <v>#N/A</v>
      </c>
      <c r="AO7412" s="261" t="e">
        <f t="shared" si="1204"/>
        <v>#N/A</v>
      </c>
      <c r="AP7412" s="261" t="e">
        <f t="shared" si="1205"/>
        <v>#N/A</v>
      </c>
      <c r="AQ7412" s="261" t="e">
        <f t="shared" si="1206"/>
        <v>#N/A</v>
      </c>
      <c r="BB7412">
        <f t="shared" si="1209"/>
        <v>0</v>
      </c>
      <c r="BC7412">
        <f t="shared" si="1207"/>
        <v>0</v>
      </c>
      <c r="BD7412" s="28">
        <f t="shared" si="1208"/>
        <v>0</v>
      </c>
    </row>
    <row r="7413" spans="37:56" x14ac:dyDescent="0.25">
      <c r="AK7413">
        <v>0</v>
      </c>
      <c r="AL7413" t="e">
        <f t="shared" si="1201"/>
        <v>#N/A</v>
      </c>
      <c r="AM7413" t="e">
        <f t="shared" si="1202"/>
        <v>#N/A</v>
      </c>
      <c r="AN7413" t="e">
        <f t="shared" si="1203"/>
        <v>#N/A</v>
      </c>
      <c r="AO7413" s="261" t="e">
        <f t="shared" si="1204"/>
        <v>#N/A</v>
      </c>
      <c r="AP7413" s="261" t="e">
        <f t="shared" si="1205"/>
        <v>#N/A</v>
      </c>
      <c r="AQ7413" s="261" t="e">
        <f t="shared" si="1206"/>
        <v>#N/A</v>
      </c>
      <c r="BB7413">
        <f t="shared" si="1209"/>
        <v>0</v>
      </c>
      <c r="BC7413">
        <f t="shared" si="1207"/>
        <v>0</v>
      </c>
      <c r="BD7413" s="28">
        <f t="shared" si="1208"/>
        <v>0</v>
      </c>
    </row>
    <row r="7414" spans="37:56" x14ac:dyDescent="0.25">
      <c r="AK7414">
        <v>0</v>
      </c>
      <c r="AL7414" t="e">
        <f t="shared" si="1201"/>
        <v>#N/A</v>
      </c>
      <c r="AM7414" t="e">
        <f t="shared" si="1202"/>
        <v>#N/A</v>
      </c>
      <c r="AN7414" t="e">
        <f t="shared" si="1203"/>
        <v>#N/A</v>
      </c>
      <c r="AO7414" s="261" t="e">
        <f t="shared" si="1204"/>
        <v>#N/A</v>
      </c>
      <c r="AP7414" s="261" t="e">
        <f t="shared" si="1205"/>
        <v>#N/A</v>
      </c>
      <c r="AQ7414" s="261" t="e">
        <f t="shared" si="1206"/>
        <v>#N/A</v>
      </c>
      <c r="BB7414">
        <f t="shared" si="1209"/>
        <v>0</v>
      </c>
      <c r="BC7414">
        <f t="shared" si="1207"/>
        <v>0</v>
      </c>
      <c r="BD7414" s="28">
        <f t="shared" si="1208"/>
        <v>0</v>
      </c>
    </row>
    <row r="7415" spans="37:56" x14ac:dyDescent="0.25">
      <c r="AK7415">
        <v>0</v>
      </c>
      <c r="AL7415" t="e">
        <f t="shared" si="1201"/>
        <v>#N/A</v>
      </c>
      <c r="AM7415" t="e">
        <f t="shared" si="1202"/>
        <v>#N/A</v>
      </c>
      <c r="AN7415" t="e">
        <f t="shared" si="1203"/>
        <v>#N/A</v>
      </c>
      <c r="AO7415" s="261" t="e">
        <f t="shared" si="1204"/>
        <v>#N/A</v>
      </c>
      <c r="AP7415" s="261" t="e">
        <f t="shared" si="1205"/>
        <v>#N/A</v>
      </c>
      <c r="AQ7415" s="261" t="e">
        <f t="shared" si="1206"/>
        <v>#N/A</v>
      </c>
      <c r="BB7415">
        <f t="shared" si="1209"/>
        <v>0</v>
      </c>
      <c r="BC7415">
        <f t="shared" si="1207"/>
        <v>0</v>
      </c>
      <c r="BD7415" s="28">
        <f t="shared" si="1208"/>
        <v>0</v>
      </c>
    </row>
    <row r="7416" spans="37:56" x14ac:dyDescent="0.25">
      <c r="AK7416">
        <v>0</v>
      </c>
      <c r="AL7416" t="e">
        <f t="shared" si="1201"/>
        <v>#N/A</v>
      </c>
      <c r="AM7416" t="e">
        <f t="shared" si="1202"/>
        <v>#N/A</v>
      </c>
      <c r="AN7416" t="e">
        <f t="shared" si="1203"/>
        <v>#N/A</v>
      </c>
      <c r="AO7416" s="261" t="e">
        <f t="shared" si="1204"/>
        <v>#N/A</v>
      </c>
      <c r="AP7416" s="261" t="e">
        <f t="shared" si="1205"/>
        <v>#N/A</v>
      </c>
      <c r="AQ7416" s="261" t="e">
        <f t="shared" si="1206"/>
        <v>#N/A</v>
      </c>
      <c r="BB7416">
        <f t="shared" si="1209"/>
        <v>0</v>
      </c>
      <c r="BC7416">
        <f t="shared" si="1207"/>
        <v>0</v>
      </c>
      <c r="BD7416" s="28">
        <f t="shared" si="1208"/>
        <v>0</v>
      </c>
    </row>
    <row r="7417" spans="37:56" x14ac:dyDescent="0.25">
      <c r="AK7417">
        <v>0</v>
      </c>
      <c r="AL7417" t="e">
        <f t="shared" si="1201"/>
        <v>#N/A</v>
      </c>
      <c r="AM7417" t="e">
        <f t="shared" si="1202"/>
        <v>#N/A</v>
      </c>
      <c r="AN7417" t="e">
        <f t="shared" si="1203"/>
        <v>#N/A</v>
      </c>
      <c r="AO7417" s="261" t="e">
        <f t="shared" si="1204"/>
        <v>#N/A</v>
      </c>
      <c r="AP7417" s="261" t="e">
        <f t="shared" si="1205"/>
        <v>#N/A</v>
      </c>
      <c r="AQ7417" s="261" t="e">
        <f t="shared" si="1206"/>
        <v>#N/A</v>
      </c>
      <c r="BB7417">
        <f t="shared" si="1209"/>
        <v>0</v>
      </c>
      <c r="BC7417">
        <f t="shared" si="1207"/>
        <v>0</v>
      </c>
      <c r="BD7417" s="28">
        <f t="shared" si="1208"/>
        <v>0</v>
      </c>
    </row>
    <row r="7418" spans="37:56" x14ac:dyDescent="0.25">
      <c r="AK7418">
        <v>0</v>
      </c>
      <c r="AL7418" t="e">
        <f t="shared" si="1201"/>
        <v>#N/A</v>
      </c>
      <c r="AM7418" t="e">
        <f t="shared" si="1202"/>
        <v>#N/A</v>
      </c>
      <c r="AN7418" t="e">
        <f t="shared" si="1203"/>
        <v>#N/A</v>
      </c>
      <c r="AO7418" s="261" t="e">
        <f t="shared" si="1204"/>
        <v>#N/A</v>
      </c>
      <c r="AP7418" s="261" t="e">
        <f t="shared" si="1205"/>
        <v>#N/A</v>
      </c>
      <c r="AQ7418" s="261" t="e">
        <f t="shared" si="1206"/>
        <v>#N/A</v>
      </c>
      <c r="BB7418">
        <f t="shared" si="1209"/>
        <v>0</v>
      </c>
      <c r="BC7418">
        <f t="shared" si="1207"/>
        <v>0</v>
      </c>
      <c r="BD7418" s="28">
        <f t="shared" si="1208"/>
        <v>0</v>
      </c>
    </row>
    <row r="7419" spans="37:56" x14ac:dyDescent="0.25">
      <c r="AK7419">
        <v>0</v>
      </c>
      <c r="AL7419" t="e">
        <f t="shared" si="1201"/>
        <v>#N/A</v>
      </c>
      <c r="AM7419" t="e">
        <f t="shared" si="1202"/>
        <v>#N/A</v>
      </c>
      <c r="AN7419" t="e">
        <f t="shared" si="1203"/>
        <v>#N/A</v>
      </c>
      <c r="AO7419" s="261" t="e">
        <f t="shared" si="1204"/>
        <v>#N/A</v>
      </c>
      <c r="AP7419" s="261" t="e">
        <f t="shared" si="1205"/>
        <v>#N/A</v>
      </c>
      <c r="AQ7419" s="261" t="e">
        <f t="shared" si="1206"/>
        <v>#N/A</v>
      </c>
      <c r="BB7419">
        <f t="shared" si="1209"/>
        <v>0</v>
      </c>
      <c r="BC7419">
        <f t="shared" si="1207"/>
        <v>0</v>
      </c>
      <c r="BD7419" s="28">
        <f t="shared" si="1208"/>
        <v>0</v>
      </c>
    </row>
    <row r="7420" spans="37:56" x14ac:dyDescent="0.25">
      <c r="AK7420">
        <v>0</v>
      </c>
      <c r="AL7420" t="e">
        <f t="shared" si="1201"/>
        <v>#N/A</v>
      </c>
      <c r="AM7420" t="e">
        <f t="shared" si="1202"/>
        <v>#N/A</v>
      </c>
      <c r="AN7420" t="e">
        <f t="shared" si="1203"/>
        <v>#N/A</v>
      </c>
      <c r="AO7420" s="261" t="e">
        <f t="shared" si="1204"/>
        <v>#N/A</v>
      </c>
      <c r="AP7420" s="261" t="e">
        <f t="shared" si="1205"/>
        <v>#N/A</v>
      </c>
      <c r="AQ7420" s="261" t="e">
        <f t="shared" si="1206"/>
        <v>#N/A</v>
      </c>
      <c r="BB7420">
        <f t="shared" si="1209"/>
        <v>0</v>
      </c>
      <c r="BC7420">
        <f t="shared" si="1207"/>
        <v>0</v>
      </c>
      <c r="BD7420" s="28">
        <f t="shared" si="1208"/>
        <v>0</v>
      </c>
    </row>
    <row r="7421" spans="37:56" x14ac:dyDescent="0.25">
      <c r="AK7421">
        <v>0</v>
      </c>
      <c r="AL7421" t="e">
        <f t="shared" si="1201"/>
        <v>#N/A</v>
      </c>
      <c r="AM7421" t="e">
        <f t="shared" si="1202"/>
        <v>#N/A</v>
      </c>
      <c r="AN7421" t="e">
        <f t="shared" si="1203"/>
        <v>#N/A</v>
      </c>
      <c r="AO7421" s="261" t="e">
        <f t="shared" si="1204"/>
        <v>#N/A</v>
      </c>
      <c r="AP7421" s="261" t="e">
        <f t="shared" si="1205"/>
        <v>#N/A</v>
      </c>
      <c r="AQ7421" s="261" t="e">
        <f t="shared" si="1206"/>
        <v>#N/A</v>
      </c>
      <c r="BB7421">
        <f t="shared" si="1209"/>
        <v>0</v>
      </c>
      <c r="BC7421">
        <f t="shared" si="1207"/>
        <v>0</v>
      </c>
      <c r="BD7421" s="28">
        <f t="shared" si="1208"/>
        <v>0</v>
      </c>
    </row>
    <row r="7422" spans="37:56" x14ac:dyDescent="0.25">
      <c r="AK7422">
        <v>0</v>
      </c>
      <c r="AL7422" t="e">
        <f t="shared" si="1201"/>
        <v>#N/A</v>
      </c>
      <c r="AM7422" t="e">
        <f t="shared" si="1202"/>
        <v>#N/A</v>
      </c>
      <c r="AN7422" t="e">
        <f t="shared" si="1203"/>
        <v>#N/A</v>
      </c>
      <c r="AO7422" s="261" t="e">
        <f t="shared" si="1204"/>
        <v>#N/A</v>
      </c>
      <c r="AP7422" s="261" t="e">
        <f t="shared" si="1205"/>
        <v>#N/A</v>
      </c>
      <c r="AQ7422" s="261" t="e">
        <f t="shared" si="1206"/>
        <v>#N/A</v>
      </c>
      <c r="BB7422">
        <f t="shared" si="1209"/>
        <v>0</v>
      </c>
      <c r="BC7422">
        <f t="shared" si="1207"/>
        <v>0</v>
      </c>
      <c r="BD7422" s="28">
        <f t="shared" si="1208"/>
        <v>0</v>
      </c>
    </row>
    <row r="7423" spans="37:56" x14ac:dyDescent="0.25">
      <c r="AK7423">
        <v>0</v>
      </c>
      <c r="AL7423" t="e">
        <f t="shared" si="1201"/>
        <v>#N/A</v>
      </c>
      <c r="AM7423" t="e">
        <f t="shared" si="1202"/>
        <v>#N/A</v>
      </c>
      <c r="AN7423" t="e">
        <f t="shared" si="1203"/>
        <v>#N/A</v>
      </c>
      <c r="AO7423" s="261" t="e">
        <f t="shared" si="1204"/>
        <v>#N/A</v>
      </c>
      <c r="AP7423" s="261" t="e">
        <f t="shared" si="1205"/>
        <v>#N/A</v>
      </c>
      <c r="AQ7423" s="261" t="e">
        <f t="shared" si="1206"/>
        <v>#N/A</v>
      </c>
      <c r="BB7423">
        <f t="shared" si="1209"/>
        <v>0</v>
      </c>
      <c r="BC7423">
        <f t="shared" si="1207"/>
        <v>0</v>
      </c>
      <c r="BD7423" s="28">
        <f t="shared" si="1208"/>
        <v>0</v>
      </c>
    </row>
    <row r="7424" spans="37:56" x14ac:dyDescent="0.25">
      <c r="AK7424">
        <v>0</v>
      </c>
      <c r="AL7424" t="e">
        <f t="shared" si="1201"/>
        <v>#N/A</v>
      </c>
      <c r="AM7424" t="e">
        <f t="shared" si="1202"/>
        <v>#N/A</v>
      </c>
      <c r="AN7424" t="e">
        <f t="shared" si="1203"/>
        <v>#N/A</v>
      </c>
      <c r="AO7424" s="261" t="e">
        <f t="shared" si="1204"/>
        <v>#N/A</v>
      </c>
      <c r="AP7424" s="261" t="e">
        <f t="shared" si="1205"/>
        <v>#N/A</v>
      </c>
      <c r="AQ7424" s="261" t="e">
        <f t="shared" si="1206"/>
        <v>#N/A</v>
      </c>
      <c r="BB7424">
        <f t="shared" si="1209"/>
        <v>0</v>
      </c>
      <c r="BC7424">
        <f t="shared" si="1207"/>
        <v>0</v>
      </c>
      <c r="BD7424" s="28">
        <f t="shared" si="1208"/>
        <v>0</v>
      </c>
    </row>
    <row r="7425" spans="37:56" x14ac:dyDescent="0.25">
      <c r="AK7425">
        <v>0</v>
      </c>
      <c r="AL7425" t="e">
        <f t="shared" si="1201"/>
        <v>#N/A</v>
      </c>
      <c r="AM7425" t="e">
        <f t="shared" si="1202"/>
        <v>#N/A</v>
      </c>
      <c r="AN7425" t="e">
        <f t="shared" si="1203"/>
        <v>#N/A</v>
      </c>
      <c r="AO7425" s="261" t="e">
        <f t="shared" si="1204"/>
        <v>#N/A</v>
      </c>
      <c r="AP7425" s="261" t="e">
        <f t="shared" si="1205"/>
        <v>#N/A</v>
      </c>
      <c r="AQ7425" s="261" t="e">
        <f t="shared" si="1206"/>
        <v>#N/A</v>
      </c>
      <c r="BB7425">
        <f t="shared" si="1209"/>
        <v>0</v>
      </c>
      <c r="BC7425">
        <f t="shared" si="1207"/>
        <v>0</v>
      </c>
      <c r="BD7425" s="28">
        <f t="shared" si="1208"/>
        <v>0</v>
      </c>
    </row>
    <row r="7426" spans="37:56" x14ac:dyDescent="0.25">
      <c r="AK7426">
        <v>0</v>
      </c>
      <c r="AL7426" t="e">
        <f t="shared" si="1201"/>
        <v>#N/A</v>
      </c>
      <c r="AM7426" t="e">
        <f t="shared" si="1202"/>
        <v>#N/A</v>
      </c>
      <c r="AN7426" t="e">
        <f t="shared" si="1203"/>
        <v>#N/A</v>
      </c>
      <c r="AO7426" s="261" t="e">
        <f t="shared" si="1204"/>
        <v>#N/A</v>
      </c>
      <c r="AP7426" s="261" t="e">
        <f t="shared" si="1205"/>
        <v>#N/A</v>
      </c>
      <c r="AQ7426" s="261" t="e">
        <f t="shared" si="1206"/>
        <v>#N/A</v>
      </c>
      <c r="BB7426">
        <f t="shared" si="1209"/>
        <v>0</v>
      </c>
      <c r="BC7426">
        <f t="shared" si="1207"/>
        <v>0</v>
      </c>
      <c r="BD7426" s="28">
        <f t="shared" si="1208"/>
        <v>0</v>
      </c>
    </row>
    <row r="7427" spans="37:56" x14ac:dyDescent="0.25">
      <c r="AK7427">
        <v>0</v>
      </c>
      <c r="AL7427" t="e">
        <f t="shared" ref="AL7427:AL7490" si="1210">_xlfn.XLOOKUP(AK7427,A:A,F:F)</f>
        <v>#N/A</v>
      </c>
      <c r="AM7427" t="e">
        <f t="shared" ref="AM7427:AM7490" si="1211">_xlfn.XLOOKUP(AK7427,A:A,J:J)</f>
        <v>#N/A</v>
      </c>
      <c r="AN7427" t="e">
        <f t="shared" ref="AN7427:AN7490" si="1212">_xlfn.XLOOKUP(AK7427,A:A,M:M)+_xlfn.XLOOKUP(AK7427,A:A,N:N)</f>
        <v>#N/A</v>
      </c>
      <c r="AO7427" s="261" t="e">
        <f t="shared" ref="AO7427:AO7490" si="1213">_xlfn.XLOOKUP(AK7427,A:A,AG:AG)</f>
        <v>#N/A</v>
      </c>
      <c r="AP7427" s="261" t="e">
        <f t="shared" ref="AP7427:AP7490" si="1214">_xlfn.XLOOKUP(AK7427,A:A,AD:AD)</f>
        <v>#N/A</v>
      </c>
      <c r="AQ7427" s="261" t="e">
        <f t="shared" ref="AQ7427:AQ7490" si="1215">_xlfn.XLOOKUP(AK7427,A:A,AE:AE)</f>
        <v>#N/A</v>
      </c>
      <c r="BB7427">
        <f t="shared" si="1209"/>
        <v>0</v>
      </c>
      <c r="BC7427">
        <f t="shared" ref="BC7427:BC7490" si="1216">_xlfn.XLOOKUP(BA7427,A:A,J:J)</f>
        <v>0</v>
      </c>
      <c r="BD7427" s="28">
        <f t="shared" ref="BD7427:BD7490" si="1217">_xlfn.XLOOKUP(BA7427,A:A,M:M)+_xlfn.XLOOKUP(BA7427,A:A,N:N)</f>
        <v>0</v>
      </c>
    </row>
    <row r="7428" spans="37:56" x14ac:dyDescent="0.25">
      <c r="AK7428">
        <v>0</v>
      </c>
      <c r="AL7428" t="e">
        <f t="shared" si="1210"/>
        <v>#N/A</v>
      </c>
      <c r="AM7428" t="e">
        <f t="shared" si="1211"/>
        <v>#N/A</v>
      </c>
      <c r="AN7428" t="e">
        <f t="shared" si="1212"/>
        <v>#N/A</v>
      </c>
      <c r="AO7428" s="261" t="e">
        <f t="shared" si="1213"/>
        <v>#N/A</v>
      </c>
      <c r="AP7428" s="261" t="e">
        <f t="shared" si="1214"/>
        <v>#N/A</v>
      </c>
      <c r="AQ7428" s="261" t="e">
        <f t="shared" si="1215"/>
        <v>#N/A</v>
      </c>
      <c r="BB7428">
        <f t="shared" si="1209"/>
        <v>0</v>
      </c>
      <c r="BC7428">
        <f t="shared" si="1216"/>
        <v>0</v>
      </c>
      <c r="BD7428" s="28">
        <f t="shared" si="1217"/>
        <v>0</v>
      </c>
    </row>
    <row r="7429" spans="37:56" x14ac:dyDescent="0.25">
      <c r="AK7429">
        <v>0</v>
      </c>
      <c r="AL7429" t="e">
        <f t="shared" si="1210"/>
        <v>#N/A</v>
      </c>
      <c r="AM7429" t="e">
        <f t="shared" si="1211"/>
        <v>#N/A</v>
      </c>
      <c r="AN7429" t="e">
        <f t="shared" si="1212"/>
        <v>#N/A</v>
      </c>
      <c r="AO7429" s="261" t="e">
        <f t="shared" si="1213"/>
        <v>#N/A</v>
      </c>
      <c r="AP7429" s="261" t="e">
        <f t="shared" si="1214"/>
        <v>#N/A</v>
      </c>
      <c r="AQ7429" s="261" t="e">
        <f t="shared" si="1215"/>
        <v>#N/A</v>
      </c>
      <c r="BB7429">
        <f t="shared" si="1209"/>
        <v>0</v>
      </c>
      <c r="BC7429">
        <f t="shared" si="1216"/>
        <v>0</v>
      </c>
      <c r="BD7429" s="28">
        <f t="shared" si="1217"/>
        <v>0</v>
      </c>
    </row>
    <row r="7430" spans="37:56" x14ac:dyDescent="0.25">
      <c r="AK7430">
        <v>0</v>
      </c>
      <c r="AL7430" t="e">
        <f t="shared" si="1210"/>
        <v>#N/A</v>
      </c>
      <c r="AM7430" t="e">
        <f t="shared" si="1211"/>
        <v>#N/A</v>
      </c>
      <c r="AN7430" t="e">
        <f t="shared" si="1212"/>
        <v>#N/A</v>
      </c>
      <c r="AO7430" s="261" t="e">
        <f t="shared" si="1213"/>
        <v>#N/A</v>
      </c>
      <c r="AP7430" s="261" t="e">
        <f t="shared" si="1214"/>
        <v>#N/A</v>
      </c>
      <c r="AQ7430" s="261" t="e">
        <f t="shared" si="1215"/>
        <v>#N/A</v>
      </c>
      <c r="BB7430">
        <f t="shared" ref="BB7430:BB7493" si="1218">_xlfn.XLOOKUP(BA7430,A:A,E:E)</f>
        <v>0</v>
      </c>
      <c r="BC7430">
        <f t="shared" si="1216"/>
        <v>0</v>
      </c>
      <c r="BD7430" s="28">
        <f t="shared" si="1217"/>
        <v>0</v>
      </c>
    </row>
    <row r="7431" spans="37:56" x14ac:dyDescent="0.25">
      <c r="AK7431">
        <v>0</v>
      </c>
      <c r="AL7431" t="e">
        <f t="shared" si="1210"/>
        <v>#N/A</v>
      </c>
      <c r="AM7431" t="e">
        <f t="shared" si="1211"/>
        <v>#N/A</v>
      </c>
      <c r="AN7431" t="e">
        <f t="shared" si="1212"/>
        <v>#N/A</v>
      </c>
      <c r="AO7431" s="261" t="e">
        <f t="shared" si="1213"/>
        <v>#N/A</v>
      </c>
      <c r="AP7431" s="261" t="e">
        <f t="shared" si="1214"/>
        <v>#N/A</v>
      </c>
      <c r="AQ7431" s="261" t="e">
        <f t="shared" si="1215"/>
        <v>#N/A</v>
      </c>
      <c r="BB7431">
        <f t="shared" si="1218"/>
        <v>0</v>
      </c>
      <c r="BC7431">
        <f t="shared" si="1216"/>
        <v>0</v>
      </c>
      <c r="BD7431" s="28">
        <f t="shared" si="1217"/>
        <v>0</v>
      </c>
    </row>
    <row r="7432" spans="37:56" x14ac:dyDescent="0.25">
      <c r="AK7432">
        <v>0</v>
      </c>
      <c r="AL7432" t="e">
        <f t="shared" si="1210"/>
        <v>#N/A</v>
      </c>
      <c r="AM7432" t="e">
        <f t="shared" si="1211"/>
        <v>#N/A</v>
      </c>
      <c r="AN7432" t="e">
        <f t="shared" si="1212"/>
        <v>#N/A</v>
      </c>
      <c r="AO7432" s="261" t="e">
        <f t="shared" si="1213"/>
        <v>#N/A</v>
      </c>
      <c r="AP7432" s="261" t="e">
        <f t="shared" si="1214"/>
        <v>#N/A</v>
      </c>
      <c r="AQ7432" s="261" t="e">
        <f t="shared" si="1215"/>
        <v>#N/A</v>
      </c>
      <c r="BB7432">
        <f t="shared" si="1218"/>
        <v>0</v>
      </c>
      <c r="BC7432">
        <f t="shared" si="1216"/>
        <v>0</v>
      </c>
      <c r="BD7432" s="28">
        <f t="shared" si="1217"/>
        <v>0</v>
      </c>
    </row>
    <row r="7433" spans="37:56" x14ac:dyDescent="0.25">
      <c r="AK7433">
        <v>0</v>
      </c>
      <c r="AL7433" t="e">
        <f t="shared" si="1210"/>
        <v>#N/A</v>
      </c>
      <c r="AM7433" t="e">
        <f t="shared" si="1211"/>
        <v>#N/A</v>
      </c>
      <c r="AN7433" t="e">
        <f t="shared" si="1212"/>
        <v>#N/A</v>
      </c>
      <c r="AO7433" s="261" t="e">
        <f t="shared" si="1213"/>
        <v>#N/A</v>
      </c>
      <c r="AP7433" s="261" t="e">
        <f t="shared" si="1214"/>
        <v>#N/A</v>
      </c>
      <c r="AQ7433" s="261" t="e">
        <f t="shared" si="1215"/>
        <v>#N/A</v>
      </c>
      <c r="BB7433">
        <f t="shared" si="1218"/>
        <v>0</v>
      </c>
      <c r="BC7433">
        <f t="shared" si="1216"/>
        <v>0</v>
      </c>
      <c r="BD7433" s="28">
        <f t="shared" si="1217"/>
        <v>0</v>
      </c>
    </row>
    <row r="7434" spans="37:56" x14ac:dyDescent="0.25">
      <c r="AK7434">
        <v>0</v>
      </c>
      <c r="AL7434" t="e">
        <f t="shared" si="1210"/>
        <v>#N/A</v>
      </c>
      <c r="AM7434" t="e">
        <f t="shared" si="1211"/>
        <v>#N/A</v>
      </c>
      <c r="AN7434" t="e">
        <f t="shared" si="1212"/>
        <v>#N/A</v>
      </c>
      <c r="AO7434" s="261" t="e">
        <f t="shared" si="1213"/>
        <v>#N/A</v>
      </c>
      <c r="AP7434" s="261" t="e">
        <f t="shared" si="1214"/>
        <v>#N/A</v>
      </c>
      <c r="AQ7434" s="261" t="e">
        <f t="shared" si="1215"/>
        <v>#N/A</v>
      </c>
      <c r="BB7434">
        <f t="shared" si="1218"/>
        <v>0</v>
      </c>
      <c r="BC7434">
        <f t="shared" si="1216"/>
        <v>0</v>
      </c>
      <c r="BD7434" s="28">
        <f t="shared" si="1217"/>
        <v>0</v>
      </c>
    </row>
    <row r="7435" spans="37:56" x14ac:dyDescent="0.25">
      <c r="AK7435">
        <v>0</v>
      </c>
      <c r="AL7435" t="e">
        <f t="shared" si="1210"/>
        <v>#N/A</v>
      </c>
      <c r="AM7435" t="e">
        <f t="shared" si="1211"/>
        <v>#N/A</v>
      </c>
      <c r="AN7435" t="e">
        <f t="shared" si="1212"/>
        <v>#N/A</v>
      </c>
      <c r="AO7435" s="261" t="e">
        <f t="shared" si="1213"/>
        <v>#N/A</v>
      </c>
      <c r="AP7435" s="261" t="e">
        <f t="shared" si="1214"/>
        <v>#N/A</v>
      </c>
      <c r="AQ7435" s="261" t="e">
        <f t="shared" si="1215"/>
        <v>#N/A</v>
      </c>
      <c r="BB7435">
        <f t="shared" si="1218"/>
        <v>0</v>
      </c>
      <c r="BC7435">
        <f t="shared" si="1216"/>
        <v>0</v>
      </c>
      <c r="BD7435" s="28">
        <f t="shared" si="1217"/>
        <v>0</v>
      </c>
    </row>
    <row r="7436" spans="37:56" x14ac:dyDescent="0.25">
      <c r="AK7436">
        <v>0</v>
      </c>
      <c r="AL7436" t="e">
        <f t="shared" si="1210"/>
        <v>#N/A</v>
      </c>
      <c r="AM7436" t="e">
        <f t="shared" si="1211"/>
        <v>#N/A</v>
      </c>
      <c r="AN7436" t="e">
        <f t="shared" si="1212"/>
        <v>#N/A</v>
      </c>
      <c r="AO7436" s="261" t="e">
        <f t="shared" si="1213"/>
        <v>#N/A</v>
      </c>
      <c r="AP7436" s="261" t="e">
        <f t="shared" si="1214"/>
        <v>#N/A</v>
      </c>
      <c r="AQ7436" s="261" t="e">
        <f t="shared" si="1215"/>
        <v>#N/A</v>
      </c>
      <c r="BB7436">
        <f t="shared" si="1218"/>
        <v>0</v>
      </c>
      <c r="BC7436">
        <f t="shared" si="1216"/>
        <v>0</v>
      </c>
      <c r="BD7436" s="28">
        <f t="shared" si="1217"/>
        <v>0</v>
      </c>
    </row>
    <row r="7437" spans="37:56" x14ac:dyDescent="0.25">
      <c r="AK7437">
        <v>0</v>
      </c>
      <c r="AL7437" t="e">
        <f t="shared" si="1210"/>
        <v>#N/A</v>
      </c>
      <c r="AM7437" t="e">
        <f t="shared" si="1211"/>
        <v>#N/A</v>
      </c>
      <c r="AN7437" t="e">
        <f t="shared" si="1212"/>
        <v>#N/A</v>
      </c>
      <c r="AO7437" s="261" t="e">
        <f t="shared" si="1213"/>
        <v>#N/A</v>
      </c>
      <c r="AP7437" s="261" t="e">
        <f t="shared" si="1214"/>
        <v>#N/A</v>
      </c>
      <c r="AQ7437" s="261" t="e">
        <f t="shared" si="1215"/>
        <v>#N/A</v>
      </c>
      <c r="BB7437">
        <f t="shared" si="1218"/>
        <v>0</v>
      </c>
      <c r="BC7437">
        <f t="shared" si="1216"/>
        <v>0</v>
      </c>
      <c r="BD7437" s="28">
        <f t="shared" si="1217"/>
        <v>0</v>
      </c>
    </row>
    <row r="7438" spans="37:56" x14ac:dyDescent="0.25">
      <c r="AK7438">
        <v>0</v>
      </c>
      <c r="AL7438" t="e">
        <f t="shared" si="1210"/>
        <v>#N/A</v>
      </c>
      <c r="AM7438" t="e">
        <f t="shared" si="1211"/>
        <v>#N/A</v>
      </c>
      <c r="AN7438" t="e">
        <f t="shared" si="1212"/>
        <v>#N/A</v>
      </c>
      <c r="AO7438" s="261" t="e">
        <f t="shared" si="1213"/>
        <v>#N/A</v>
      </c>
      <c r="AP7438" s="261" t="e">
        <f t="shared" si="1214"/>
        <v>#N/A</v>
      </c>
      <c r="AQ7438" s="261" t="e">
        <f t="shared" si="1215"/>
        <v>#N/A</v>
      </c>
      <c r="BB7438">
        <f t="shared" si="1218"/>
        <v>0</v>
      </c>
      <c r="BC7438">
        <f t="shared" si="1216"/>
        <v>0</v>
      </c>
      <c r="BD7438" s="28">
        <f t="shared" si="1217"/>
        <v>0</v>
      </c>
    </row>
    <row r="7439" spans="37:56" x14ac:dyDescent="0.25">
      <c r="AK7439">
        <v>0</v>
      </c>
      <c r="AL7439" t="e">
        <f t="shared" si="1210"/>
        <v>#N/A</v>
      </c>
      <c r="AM7439" t="e">
        <f t="shared" si="1211"/>
        <v>#N/A</v>
      </c>
      <c r="AN7439" t="e">
        <f t="shared" si="1212"/>
        <v>#N/A</v>
      </c>
      <c r="AO7439" s="261" t="e">
        <f t="shared" si="1213"/>
        <v>#N/A</v>
      </c>
      <c r="AP7439" s="261" t="e">
        <f t="shared" si="1214"/>
        <v>#N/A</v>
      </c>
      <c r="AQ7439" s="261" t="e">
        <f t="shared" si="1215"/>
        <v>#N/A</v>
      </c>
      <c r="BB7439">
        <f t="shared" si="1218"/>
        <v>0</v>
      </c>
      <c r="BC7439">
        <f t="shared" si="1216"/>
        <v>0</v>
      </c>
      <c r="BD7439" s="28">
        <f t="shared" si="1217"/>
        <v>0</v>
      </c>
    </row>
    <row r="7440" spans="37:56" x14ac:dyDescent="0.25">
      <c r="AK7440">
        <v>0</v>
      </c>
      <c r="AL7440" t="e">
        <f t="shared" si="1210"/>
        <v>#N/A</v>
      </c>
      <c r="AM7440" t="e">
        <f t="shared" si="1211"/>
        <v>#N/A</v>
      </c>
      <c r="AN7440" t="e">
        <f t="shared" si="1212"/>
        <v>#N/A</v>
      </c>
      <c r="AO7440" s="261" t="e">
        <f t="shared" si="1213"/>
        <v>#N/A</v>
      </c>
      <c r="AP7440" s="261" t="e">
        <f t="shared" si="1214"/>
        <v>#N/A</v>
      </c>
      <c r="AQ7440" s="261" t="e">
        <f t="shared" si="1215"/>
        <v>#N/A</v>
      </c>
      <c r="BB7440">
        <f t="shared" si="1218"/>
        <v>0</v>
      </c>
      <c r="BC7440">
        <f t="shared" si="1216"/>
        <v>0</v>
      </c>
      <c r="BD7440" s="28">
        <f t="shared" si="1217"/>
        <v>0</v>
      </c>
    </row>
    <row r="7441" spans="37:56" x14ac:dyDescent="0.25">
      <c r="AK7441">
        <v>0</v>
      </c>
      <c r="AL7441" t="e">
        <f t="shared" si="1210"/>
        <v>#N/A</v>
      </c>
      <c r="AM7441" t="e">
        <f t="shared" si="1211"/>
        <v>#N/A</v>
      </c>
      <c r="AN7441" t="e">
        <f t="shared" si="1212"/>
        <v>#N/A</v>
      </c>
      <c r="AO7441" s="261" t="e">
        <f t="shared" si="1213"/>
        <v>#N/A</v>
      </c>
      <c r="AP7441" s="261" t="e">
        <f t="shared" si="1214"/>
        <v>#N/A</v>
      </c>
      <c r="AQ7441" s="261" t="e">
        <f t="shared" si="1215"/>
        <v>#N/A</v>
      </c>
      <c r="BB7441">
        <f t="shared" si="1218"/>
        <v>0</v>
      </c>
      <c r="BC7441">
        <f t="shared" si="1216"/>
        <v>0</v>
      </c>
      <c r="BD7441" s="28">
        <f t="shared" si="1217"/>
        <v>0</v>
      </c>
    </row>
    <row r="7442" spans="37:56" x14ac:dyDescent="0.25">
      <c r="AK7442">
        <v>0</v>
      </c>
      <c r="AL7442" t="e">
        <f t="shared" si="1210"/>
        <v>#N/A</v>
      </c>
      <c r="AM7442" t="e">
        <f t="shared" si="1211"/>
        <v>#N/A</v>
      </c>
      <c r="AN7442" t="e">
        <f t="shared" si="1212"/>
        <v>#N/A</v>
      </c>
      <c r="AO7442" s="261" t="e">
        <f t="shared" si="1213"/>
        <v>#N/A</v>
      </c>
      <c r="AP7442" s="261" t="e">
        <f t="shared" si="1214"/>
        <v>#N/A</v>
      </c>
      <c r="AQ7442" s="261" t="e">
        <f t="shared" si="1215"/>
        <v>#N/A</v>
      </c>
      <c r="BB7442">
        <f t="shared" si="1218"/>
        <v>0</v>
      </c>
      <c r="BC7442">
        <f t="shared" si="1216"/>
        <v>0</v>
      </c>
      <c r="BD7442" s="28">
        <f t="shared" si="1217"/>
        <v>0</v>
      </c>
    </row>
    <row r="7443" spans="37:56" x14ac:dyDescent="0.25">
      <c r="AK7443">
        <v>0</v>
      </c>
      <c r="AL7443" t="e">
        <f t="shared" si="1210"/>
        <v>#N/A</v>
      </c>
      <c r="AM7443" t="e">
        <f t="shared" si="1211"/>
        <v>#N/A</v>
      </c>
      <c r="AN7443" t="e">
        <f t="shared" si="1212"/>
        <v>#N/A</v>
      </c>
      <c r="AO7443" s="261" t="e">
        <f t="shared" si="1213"/>
        <v>#N/A</v>
      </c>
      <c r="AP7443" s="261" t="e">
        <f t="shared" si="1214"/>
        <v>#N/A</v>
      </c>
      <c r="AQ7443" s="261" t="e">
        <f t="shared" si="1215"/>
        <v>#N/A</v>
      </c>
      <c r="BB7443">
        <f t="shared" si="1218"/>
        <v>0</v>
      </c>
      <c r="BC7443">
        <f t="shared" si="1216"/>
        <v>0</v>
      </c>
      <c r="BD7443" s="28">
        <f t="shared" si="1217"/>
        <v>0</v>
      </c>
    </row>
    <row r="7444" spans="37:56" x14ac:dyDescent="0.25">
      <c r="AK7444">
        <v>0</v>
      </c>
      <c r="AL7444" t="e">
        <f t="shared" si="1210"/>
        <v>#N/A</v>
      </c>
      <c r="AM7444" t="e">
        <f t="shared" si="1211"/>
        <v>#N/A</v>
      </c>
      <c r="AN7444" t="e">
        <f t="shared" si="1212"/>
        <v>#N/A</v>
      </c>
      <c r="AO7444" s="261" t="e">
        <f t="shared" si="1213"/>
        <v>#N/A</v>
      </c>
      <c r="AP7444" s="261" t="e">
        <f t="shared" si="1214"/>
        <v>#N/A</v>
      </c>
      <c r="AQ7444" s="261" t="e">
        <f t="shared" si="1215"/>
        <v>#N/A</v>
      </c>
      <c r="BB7444">
        <f t="shared" si="1218"/>
        <v>0</v>
      </c>
      <c r="BC7444">
        <f t="shared" si="1216"/>
        <v>0</v>
      </c>
      <c r="BD7444" s="28">
        <f t="shared" si="1217"/>
        <v>0</v>
      </c>
    </row>
    <row r="7445" spans="37:56" x14ac:dyDescent="0.25">
      <c r="AK7445">
        <v>0</v>
      </c>
      <c r="AL7445" t="e">
        <f t="shared" si="1210"/>
        <v>#N/A</v>
      </c>
      <c r="AM7445" t="e">
        <f t="shared" si="1211"/>
        <v>#N/A</v>
      </c>
      <c r="AN7445" t="e">
        <f t="shared" si="1212"/>
        <v>#N/A</v>
      </c>
      <c r="AO7445" s="261" t="e">
        <f t="shared" si="1213"/>
        <v>#N/A</v>
      </c>
      <c r="AP7445" s="261" t="e">
        <f t="shared" si="1214"/>
        <v>#N/A</v>
      </c>
      <c r="AQ7445" s="261" t="e">
        <f t="shared" si="1215"/>
        <v>#N/A</v>
      </c>
      <c r="BB7445">
        <f t="shared" si="1218"/>
        <v>0</v>
      </c>
      <c r="BC7445">
        <f t="shared" si="1216"/>
        <v>0</v>
      </c>
      <c r="BD7445" s="28">
        <f t="shared" si="1217"/>
        <v>0</v>
      </c>
    </row>
    <row r="7446" spans="37:56" x14ac:dyDescent="0.25">
      <c r="AK7446">
        <v>0</v>
      </c>
      <c r="AL7446" t="e">
        <f t="shared" si="1210"/>
        <v>#N/A</v>
      </c>
      <c r="AM7446" t="e">
        <f t="shared" si="1211"/>
        <v>#N/A</v>
      </c>
      <c r="AN7446" t="e">
        <f t="shared" si="1212"/>
        <v>#N/A</v>
      </c>
      <c r="AO7446" s="261" t="e">
        <f t="shared" si="1213"/>
        <v>#N/A</v>
      </c>
      <c r="AP7446" s="261" t="e">
        <f t="shared" si="1214"/>
        <v>#N/A</v>
      </c>
      <c r="AQ7446" s="261" t="e">
        <f t="shared" si="1215"/>
        <v>#N/A</v>
      </c>
      <c r="BB7446">
        <f t="shared" si="1218"/>
        <v>0</v>
      </c>
      <c r="BC7446">
        <f t="shared" si="1216"/>
        <v>0</v>
      </c>
      <c r="BD7446" s="28">
        <f t="shared" si="1217"/>
        <v>0</v>
      </c>
    </row>
    <row r="7447" spans="37:56" x14ac:dyDescent="0.25">
      <c r="AK7447">
        <v>0</v>
      </c>
      <c r="AL7447" t="e">
        <f t="shared" si="1210"/>
        <v>#N/A</v>
      </c>
      <c r="AM7447" t="e">
        <f t="shared" si="1211"/>
        <v>#N/A</v>
      </c>
      <c r="AN7447" t="e">
        <f t="shared" si="1212"/>
        <v>#N/A</v>
      </c>
      <c r="AO7447" s="261" t="e">
        <f t="shared" si="1213"/>
        <v>#N/A</v>
      </c>
      <c r="AP7447" s="261" t="e">
        <f t="shared" si="1214"/>
        <v>#N/A</v>
      </c>
      <c r="AQ7447" s="261" t="e">
        <f t="shared" si="1215"/>
        <v>#N/A</v>
      </c>
      <c r="BB7447">
        <f t="shared" si="1218"/>
        <v>0</v>
      </c>
      <c r="BC7447">
        <f t="shared" si="1216"/>
        <v>0</v>
      </c>
      <c r="BD7447" s="28">
        <f t="shared" si="1217"/>
        <v>0</v>
      </c>
    </row>
    <row r="7448" spans="37:56" x14ac:dyDescent="0.25">
      <c r="AK7448">
        <v>0</v>
      </c>
      <c r="AL7448" t="e">
        <f t="shared" si="1210"/>
        <v>#N/A</v>
      </c>
      <c r="AM7448" t="e">
        <f t="shared" si="1211"/>
        <v>#N/A</v>
      </c>
      <c r="AN7448" t="e">
        <f t="shared" si="1212"/>
        <v>#N/A</v>
      </c>
      <c r="AO7448" s="261" t="e">
        <f t="shared" si="1213"/>
        <v>#N/A</v>
      </c>
      <c r="AP7448" s="261" t="e">
        <f t="shared" si="1214"/>
        <v>#N/A</v>
      </c>
      <c r="AQ7448" s="261" t="e">
        <f t="shared" si="1215"/>
        <v>#N/A</v>
      </c>
      <c r="BB7448">
        <f t="shared" si="1218"/>
        <v>0</v>
      </c>
      <c r="BC7448">
        <f t="shared" si="1216"/>
        <v>0</v>
      </c>
      <c r="BD7448" s="28">
        <f t="shared" si="1217"/>
        <v>0</v>
      </c>
    </row>
    <row r="7449" spans="37:56" x14ac:dyDescent="0.25">
      <c r="AK7449">
        <v>0</v>
      </c>
      <c r="AL7449" t="e">
        <f t="shared" si="1210"/>
        <v>#N/A</v>
      </c>
      <c r="AM7449" t="e">
        <f t="shared" si="1211"/>
        <v>#N/A</v>
      </c>
      <c r="AN7449" t="e">
        <f t="shared" si="1212"/>
        <v>#N/A</v>
      </c>
      <c r="AO7449" s="261" t="e">
        <f t="shared" si="1213"/>
        <v>#N/A</v>
      </c>
      <c r="AP7449" s="261" t="e">
        <f t="shared" si="1214"/>
        <v>#N/A</v>
      </c>
      <c r="AQ7449" s="261" t="e">
        <f t="shared" si="1215"/>
        <v>#N/A</v>
      </c>
      <c r="BB7449">
        <f t="shared" si="1218"/>
        <v>0</v>
      </c>
      <c r="BC7449">
        <f t="shared" si="1216"/>
        <v>0</v>
      </c>
      <c r="BD7449" s="28">
        <f t="shared" si="1217"/>
        <v>0</v>
      </c>
    </row>
    <row r="7450" spans="37:56" x14ac:dyDescent="0.25">
      <c r="AK7450">
        <v>0</v>
      </c>
      <c r="AL7450" t="e">
        <f t="shared" si="1210"/>
        <v>#N/A</v>
      </c>
      <c r="AM7450" t="e">
        <f t="shared" si="1211"/>
        <v>#N/A</v>
      </c>
      <c r="AN7450" t="e">
        <f t="shared" si="1212"/>
        <v>#N/A</v>
      </c>
      <c r="AO7450" s="261" t="e">
        <f t="shared" si="1213"/>
        <v>#N/A</v>
      </c>
      <c r="AP7450" s="261" t="e">
        <f t="shared" si="1214"/>
        <v>#N/A</v>
      </c>
      <c r="AQ7450" s="261" t="e">
        <f t="shared" si="1215"/>
        <v>#N/A</v>
      </c>
      <c r="BB7450">
        <f t="shared" si="1218"/>
        <v>0</v>
      </c>
      <c r="BC7450">
        <f t="shared" si="1216"/>
        <v>0</v>
      </c>
      <c r="BD7450" s="28">
        <f t="shared" si="1217"/>
        <v>0</v>
      </c>
    </row>
    <row r="7451" spans="37:56" x14ac:dyDescent="0.25">
      <c r="AK7451">
        <v>0</v>
      </c>
      <c r="AL7451" t="e">
        <f t="shared" si="1210"/>
        <v>#N/A</v>
      </c>
      <c r="AM7451" t="e">
        <f t="shared" si="1211"/>
        <v>#N/A</v>
      </c>
      <c r="AN7451" t="e">
        <f t="shared" si="1212"/>
        <v>#N/A</v>
      </c>
      <c r="AO7451" s="261" t="e">
        <f t="shared" si="1213"/>
        <v>#N/A</v>
      </c>
      <c r="AP7451" s="261" t="e">
        <f t="shared" si="1214"/>
        <v>#N/A</v>
      </c>
      <c r="AQ7451" s="261" t="e">
        <f t="shared" si="1215"/>
        <v>#N/A</v>
      </c>
      <c r="BB7451">
        <f t="shared" si="1218"/>
        <v>0</v>
      </c>
      <c r="BC7451">
        <f t="shared" si="1216"/>
        <v>0</v>
      </c>
      <c r="BD7451" s="28">
        <f t="shared" si="1217"/>
        <v>0</v>
      </c>
    </row>
    <row r="7452" spans="37:56" x14ac:dyDescent="0.25">
      <c r="AK7452">
        <v>0</v>
      </c>
      <c r="AL7452" t="e">
        <f t="shared" si="1210"/>
        <v>#N/A</v>
      </c>
      <c r="AM7452" t="e">
        <f t="shared" si="1211"/>
        <v>#N/A</v>
      </c>
      <c r="AN7452" t="e">
        <f t="shared" si="1212"/>
        <v>#N/A</v>
      </c>
      <c r="AO7452" s="261" t="e">
        <f t="shared" si="1213"/>
        <v>#N/A</v>
      </c>
      <c r="AP7452" s="261" t="e">
        <f t="shared" si="1214"/>
        <v>#N/A</v>
      </c>
      <c r="AQ7452" s="261" t="e">
        <f t="shared" si="1215"/>
        <v>#N/A</v>
      </c>
      <c r="BB7452">
        <f t="shared" si="1218"/>
        <v>0</v>
      </c>
      <c r="BC7452">
        <f t="shared" si="1216"/>
        <v>0</v>
      </c>
      <c r="BD7452" s="28">
        <f t="shared" si="1217"/>
        <v>0</v>
      </c>
    </row>
    <row r="7453" spans="37:56" x14ac:dyDescent="0.25">
      <c r="AK7453">
        <v>0</v>
      </c>
      <c r="AL7453" t="e">
        <f t="shared" si="1210"/>
        <v>#N/A</v>
      </c>
      <c r="AM7453" t="e">
        <f t="shared" si="1211"/>
        <v>#N/A</v>
      </c>
      <c r="AN7453" t="e">
        <f t="shared" si="1212"/>
        <v>#N/A</v>
      </c>
      <c r="AO7453" s="261" t="e">
        <f t="shared" si="1213"/>
        <v>#N/A</v>
      </c>
      <c r="AP7453" s="261" t="e">
        <f t="shared" si="1214"/>
        <v>#N/A</v>
      </c>
      <c r="AQ7453" s="261" t="e">
        <f t="shared" si="1215"/>
        <v>#N/A</v>
      </c>
      <c r="BB7453">
        <f t="shared" si="1218"/>
        <v>0</v>
      </c>
      <c r="BC7453">
        <f t="shared" si="1216"/>
        <v>0</v>
      </c>
      <c r="BD7453" s="28">
        <f t="shared" si="1217"/>
        <v>0</v>
      </c>
    </row>
    <row r="7454" spans="37:56" x14ac:dyDescent="0.25">
      <c r="AK7454">
        <v>0</v>
      </c>
      <c r="AL7454" t="e">
        <f t="shared" si="1210"/>
        <v>#N/A</v>
      </c>
      <c r="AM7454" t="e">
        <f t="shared" si="1211"/>
        <v>#N/A</v>
      </c>
      <c r="AN7454" t="e">
        <f t="shared" si="1212"/>
        <v>#N/A</v>
      </c>
      <c r="AO7454" s="261" t="e">
        <f t="shared" si="1213"/>
        <v>#N/A</v>
      </c>
      <c r="AP7454" s="261" t="e">
        <f t="shared" si="1214"/>
        <v>#N/A</v>
      </c>
      <c r="AQ7454" s="261" t="e">
        <f t="shared" si="1215"/>
        <v>#N/A</v>
      </c>
      <c r="BB7454">
        <f t="shared" si="1218"/>
        <v>0</v>
      </c>
      <c r="BC7454">
        <f t="shared" si="1216"/>
        <v>0</v>
      </c>
      <c r="BD7454" s="28">
        <f t="shared" si="1217"/>
        <v>0</v>
      </c>
    </row>
    <row r="7455" spans="37:56" x14ac:dyDescent="0.25">
      <c r="AK7455">
        <v>0</v>
      </c>
      <c r="AL7455" t="e">
        <f t="shared" si="1210"/>
        <v>#N/A</v>
      </c>
      <c r="AM7455" t="e">
        <f t="shared" si="1211"/>
        <v>#N/A</v>
      </c>
      <c r="AN7455" t="e">
        <f t="shared" si="1212"/>
        <v>#N/A</v>
      </c>
      <c r="AO7455" s="261" t="e">
        <f t="shared" si="1213"/>
        <v>#N/A</v>
      </c>
      <c r="AP7455" s="261" t="e">
        <f t="shared" si="1214"/>
        <v>#N/A</v>
      </c>
      <c r="AQ7455" s="261" t="e">
        <f t="shared" si="1215"/>
        <v>#N/A</v>
      </c>
      <c r="BB7455">
        <f t="shared" si="1218"/>
        <v>0</v>
      </c>
      <c r="BC7455">
        <f t="shared" si="1216"/>
        <v>0</v>
      </c>
      <c r="BD7455" s="28">
        <f t="shared" si="1217"/>
        <v>0</v>
      </c>
    </row>
    <row r="7456" spans="37:56" x14ac:dyDescent="0.25">
      <c r="AK7456">
        <v>0</v>
      </c>
      <c r="AL7456" t="e">
        <f t="shared" si="1210"/>
        <v>#N/A</v>
      </c>
      <c r="AM7456" t="e">
        <f t="shared" si="1211"/>
        <v>#N/A</v>
      </c>
      <c r="AN7456" t="e">
        <f t="shared" si="1212"/>
        <v>#N/A</v>
      </c>
      <c r="AO7456" s="261" t="e">
        <f t="shared" si="1213"/>
        <v>#N/A</v>
      </c>
      <c r="AP7456" s="261" t="e">
        <f t="shared" si="1214"/>
        <v>#N/A</v>
      </c>
      <c r="AQ7456" s="261" t="e">
        <f t="shared" si="1215"/>
        <v>#N/A</v>
      </c>
      <c r="BB7456">
        <f t="shared" si="1218"/>
        <v>0</v>
      </c>
      <c r="BC7456">
        <f t="shared" si="1216"/>
        <v>0</v>
      </c>
      <c r="BD7456" s="28">
        <f t="shared" si="1217"/>
        <v>0</v>
      </c>
    </row>
    <row r="7457" spans="37:56" x14ac:dyDescent="0.25">
      <c r="AK7457">
        <v>0</v>
      </c>
      <c r="AL7457" t="e">
        <f t="shared" si="1210"/>
        <v>#N/A</v>
      </c>
      <c r="AM7457" t="e">
        <f t="shared" si="1211"/>
        <v>#N/A</v>
      </c>
      <c r="AN7457" t="e">
        <f t="shared" si="1212"/>
        <v>#N/A</v>
      </c>
      <c r="AO7457" s="261" t="e">
        <f t="shared" si="1213"/>
        <v>#N/A</v>
      </c>
      <c r="AP7457" s="261" t="e">
        <f t="shared" si="1214"/>
        <v>#N/A</v>
      </c>
      <c r="AQ7457" s="261" t="e">
        <f t="shared" si="1215"/>
        <v>#N/A</v>
      </c>
      <c r="BB7457">
        <f t="shared" si="1218"/>
        <v>0</v>
      </c>
      <c r="BC7457">
        <f t="shared" si="1216"/>
        <v>0</v>
      </c>
      <c r="BD7457" s="28">
        <f t="shared" si="1217"/>
        <v>0</v>
      </c>
    </row>
    <row r="7458" spans="37:56" x14ac:dyDescent="0.25">
      <c r="AK7458">
        <v>0</v>
      </c>
      <c r="AL7458" t="e">
        <f t="shared" si="1210"/>
        <v>#N/A</v>
      </c>
      <c r="AM7458" t="e">
        <f t="shared" si="1211"/>
        <v>#N/A</v>
      </c>
      <c r="AN7458" t="e">
        <f t="shared" si="1212"/>
        <v>#N/A</v>
      </c>
      <c r="AO7458" s="261" t="e">
        <f t="shared" si="1213"/>
        <v>#N/A</v>
      </c>
      <c r="AP7458" s="261" t="e">
        <f t="shared" si="1214"/>
        <v>#N/A</v>
      </c>
      <c r="AQ7458" s="261" t="e">
        <f t="shared" si="1215"/>
        <v>#N/A</v>
      </c>
      <c r="BB7458">
        <f t="shared" si="1218"/>
        <v>0</v>
      </c>
      <c r="BC7458">
        <f t="shared" si="1216"/>
        <v>0</v>
      </c>
      <c r="BD7458" s="28">
        <f t="shared" si="1217"/>
        <v>0</v>
      </c>
    </row>
    <row r="7459" spans="37:56" x14ac:dyDescent="0.25">
      <c r="AK7459">
        <v>0</v>
      </c>
      <c r="AL7459" t="e">
        <f t="shared" si="1210"/>
        <v>#N/A</v>
      </c>
      <c r="AM7459" t="e">
        <f t="shared" si="1211"/>
        <v>#N/A</v>
      </c>
      <c r="AN7459" t="e">
        <f t="shared" si="1212"/>
        <v>#N/A</v>
      </c>
      <c r="AO7459" s="261" t="e">
        <f t="shared" si="1213"/>
        <v>#N/A</v>
      </c>
      <c r="AP7459" s="261" t="e">
        <f t="shared" si="1214"/>
        <v>#N/A</v>
      </c>
      <c r="AQ7459" s="261" t="e">
        <f t="shared" si="1215"/>
        <v>#N/A</v>
      </c>
      <c r="BB7459">
        <f t="shared" si="1218"/>
        <v>0</v>
      </c>
      <c r="BC7459">
        <f t="shared" si="1216"/>
        <v>0</v>
      </c>
      <c r="BD7459" s="28">
        <f t="shared" si="1217"/>
        <v>0</v>
      </c>
    </row>
    <row r="7460" spans="37:56" x14ac:dyDescent="0.25">
      <c r="AK7460">
        <v>0</v>
      </c>
      <c r="AL7460" t="e">
        <f t="shared" si="1210"/>
        <v>#N/A</v>
      </c>
      <c r="AM7460" t="e">
        <f t="shared" si="1211"/>
        <v>#N/A</v>
      </c>
      <c r="AN7460" t="e">
        <f t="shared" si="1212"/>
        <v>#N/A</v>
      </c>
      <c r="AO7460" s="261" t="e">
        <f t="shared" si="1213"/>
        <v>#N/A</v>
      </c>
      <c r="AP7460" s="261" t="e">
        <f t="shared" si="1214"/>
        <v>#N/A</v>
      </c>
      <c r="AQ7460" s="261" t="e">
        <f t="shared" si="1215"/>
        <v>#N/A</v>
      </c>
      <c r="BB7460">
        <f t="shared" si="1218"/>
        <v>0</v>
      </c>
      <c r="BC7460">
        <f t="shared" si="1216"/>
        <v>0</v>
      </c>
      <c r="BD7460" s="28">
        <f t="shared" si="1217"/>
        <v>0</v>
      </c>
    </row>
    <row r="7461" spans="37:56" x14ac:dyDescent="0.25">
      <c r="AK7461">
        <v>0</v>
      </c>
      <c r="AL7461" t="e">
        <f t="shared" si="1210"/>
        <v>#N/A</v>
      </c>
      <c r="AM7461" t="e">
        <f t="shared" si="1211"/>
        <v>#N/A</v>
      </c>
      <c r="AN7461" t="e">
        <f t="shared" si="1212"/>
        <v>#N/A</v>
      </c>
      <c r="AO7461" s="261" t="e">
        <f t="shared" si="1213"/>
        <v>#N/A</v>
      </c>
      <c r="AP7461" s="261" t="e">
        <f t="shared" si="1214"/>
        <v>#N/A</v>
      </c>
      <c r="AQ7461" s="261" t="e">
        <f t="shared" si="1215"/>
        <v>#N/A</v>
      </c>
      <c r="BB7461">
        <f t="shared" si="1218"/>
        <v>0</v>
      </c>
      <c r="BC7461">
        <f t="shared" si="1216"/>
        <v>0</v>
      </c>
      <c r="BD7461" s="28">
        <f t="shared" si="1217"/>
        <v>0</v>
      </c>
    </row>
    <row r="7462" spans="37:56" x14ac:dyDescent="0.25">
      <c r="AK7462">
        <v>0</v>
      </c>
      <c r="AL7462" t="e">
        <f t="shared" si="1210"/>
        <v>#N/A</v>
      </c>
      <c r="AM7462" t="e">
        <f t="shared" si="1211"/>
        <v>#N/A</v>
      </c>
      <c r="AN7462" t="e">
        <f t="shared" si="1212"/>
        <v>#N/A</v>
      </c>
      <c r="AO7462" s="261" t="e">
        <f t="shared" si="1213"/>
        <v>#N/A</v>
      </c>
      <c r="AP7462" s="261" t="e">
        <f t="shared" si="1214"/>
        <v>#N/A</v>
      </c>
      <c r="AQ7462" s="261" t="e">
        <f t="shared" si="1215"/>
        <v>#N/A</v>
      </c>
      <c r="BB7462">
        <f t="shared" si="1218"/>
        <v>0</v>
      </c>
      <c r="BC7462">
        <f t="shared" si="1216"/>
        <v>0</v>
      </c>
      <c r="BD7462" s="28">
        <f t="shared" si="1217"/>
        <v>0</v>
      </c>
    </row>
    <row r="7463" spans="37:56" x14ac:dyDescent="0.25">
      <c r="AK7463">
        <v>0</v>
      </c>
      <c r="AL7463" t="e">
        <f t="shared" si="1210"/>
        <v>#N/A</v>
      </c>
      <c r="AM7463" t="e">
        <f t="shared" si="1211"/>
        <v>#N/A</v>
      </c>
      <c r="AN7463" t="e">
        <f t="shared" si="1212"/>
        <v>#N/A</v>
      </c>
      <c r="AO7463" s="261" t="e">
        <f t="shared" si="1213"/>
        <v>#N/A</v>
      </c>
      <c r="AP7463" s="261" t="e">
        <f t="shared" si="1214"/>
        <v>#N/A</v>
      </c>
      <c r="AQ7463" s="261" t="e">
        <f t="shared" si="1215"/>
        <v>#N/A</v>
      </c>
      <c r="BB7463">
        <f t="shared" si="1218"/>
        <v>0</v>
      </c>
      <c r="BC7463">
        <f t="shared" si="1216"/>
        <v>0</v>
      </c>
      <c r="BD7463" s="28">
        <f t="shared" si="1217"/>
        <v>0</v>
      </c>
    </row>
    <row r="7464" spans="37:56" x14ac:dyDescent="0.25">
      <c r="AK7464">
        <v>0</v>
      </c>
      <c r="AL7464" t="e">
        <f t="shared" si="1210"/>
        <v>#N/A</v>
      </c>
      <c r="AM7464" t="e">
        <f t="shared" si="1211"/>
        <v>#N/A</v>
      </c>
      <c r="AN7464" t="e">
        <f t="shared" si="1212"/>
        <v>#N/A</v>
      </c>
      <c r="AO7464" s="261" t="e">
        <f t="shared" si="1213"/>
        <v>#N/A</v>
      </c>
      <c r="AP7464" s="261" t="e">
        <f t="shared" si="1214"/>
        <v>#N/A</v>
      </c>
      <c r="AQ7464" s="261" t="e">
        <f t="shared" si="1215"/>
        <v>#N/A</v>
      </c>
      <c r="BB7464">
        <f t="shared" si="1218"/>
        <v>0</v>
      </c>
      <c r="BC7464">
        <f t="shared" si="1216"/>
        <v>0</v>
      </c>
      <c r="BD7464" s="28">
        <f t="shared" si="1217"/>
        <v>0</v>
      </c>
    </row>
    <row r="7465" spans="37:56" x14ac:dyDescent="0.25">
      <c r="AK7465">
        <v>0</v>
      </c>
      <c r="AL7465" t="e">
        <f t="shared" si="1210"/>
        <v>#N/A</v>
      </c>
      <c r="AM7465" t="e">
        <f t="shared" si="1211"/>
        <v>#N/A</v>
      </c>
      <c r="AN7465" t="e">
        <f t="shared" si="1212"/>
        <v>#N/A</v>
      </c>
      <c r="AO7465" s="261" t="e">
        <f t="shared" si="1213"/>
        <v>#N/A</v>
      </c>
      <c r="AP7465" s="261" t="e">
        <f t="shared" si="1214"/>
        <v>#N/A</v>
      </c>
      <c r="AQ7465" s="261" t="e">
        <f t="shared" si="1215"/>
        <v>#N/A</v>
      </c>
      <c r="BB7465">
        <f t="shared" si="1218"/>
        <v>0</v>
      </c>
      <c r="BC7465">
        <f t="shared" si="1216"/>
        <v>0</v>
      </c>
      <c r="BD7465" s="28">
        <f t="shared" si="1217"/>
        <v>0</v>
      </c>
    </row>
    <row r="7466" spans="37:56" x14ac:dyDescent="0.25">
      <c r="AK7466">
        <v>0</v>
      </c>
      <c r="AL7466" t="e">
        <f t="shared" si="1210"/>
        <v>#N/A</v>
      </c>
      <c r="AM7466" t="e">
        <f t="shared" si="1211"/>
        <v>#N/A</v>
      </c>
      <c r="AN7466" t="e">
        <f t="shared" si="1212"/>
        <v>#N/A</v>
      </c>
      <c r="AO7466" s="261" t="e">
        <f t="shared" si="1213"/>
        <v>#N/A</v>
      </c>
      <c r="AP7466" s="261" t="e">
        <f t="shared" si="1214"/>
        <v>#N/A</v>
      </c>
      <c r="AQ7466" s="261" t="e">
        <f t="shared" si="1215"/>
        <v>#N/A</v>
      </c>
      <c r="BB7466">
        <f t="shared" si="1218"/>
        <v>0</v>
      </c>
      <c r="BC7466">
        <f t="shared" si="1216"/>
        <v>0</v>
      </c>
      <c r="BD7466" s="28">
        <f t="shared" si="1217"/>
        <v>0</v>
      </c>
    </row>
    <row r="7467" spans="37:56" x14ac:dyDescent="0.25">
      <c r="AK7467">
        <v>0</v>
      </c>
      <c r="AL7467" t="e">
        <f t="shared" si="1210"/>
        <v>#N/A</v>
      </c>
      <c r="AM7467" t="e">
        <f t="shared" si="1211"/>
        <v>#N/A</v>
      </c>
      <c r="AN7467" t="e">
        <f t="shared" si="1212"/>
        <v>#N/A</v>
      </c>
      <c r="AO7467" s="261" t="e">
        <f t="shared" si="1213"/>
        <v>#N/A</v>
      </c>
      <c r="AP7467" s="261" t="e">
        <f t="shared" si="1214"/>
        <v>#N/A</v>
      </c>
      <c r="AQ7467" s="261" t="e">
        <f t="shared" si="1215"/>
        <v>#N/A</v>
      </c>
      <c r="BB7467">
        <f t="shared" si="1218"/>
        <v>0</v>
      </c>
      <c r="BC7467">
        <f t="shared" si="1216"/>
        <v>0</v>
      </c>
      <c r="BD7467" s="28">
        <f t="shared" si="1217"/>
        <v>0</v>
      </c>
    </row>
    <row r="7468" spans="37:56" x14ac:dyDescent="0.25">
      <c r="AK7468">
        <v>0</v>
      </c>
      <c r="AL7468" t="e">
        <f t="shared" si="1210"/>
        <v>#N/A</v>
      </c>
      <c r="AM7468" t="e">
        <f t="shared" si="1211"/>
        <v>#N/A</v>
      </c>
      <c r="AN7468" t="e">
        <f t="shared" si="1212"/>
        <v>#N/A</v>
      </c>
      <c r="AO7468" s="261" t="e">
        <f t="shared" si="1213"/>
        <v>#N/A</v>
      </c>
      <c r="AP7468" s="261" t="e">
        <f t="shared" si="1214"/>
        <v>#N/A</v>
      </c>
      <c r="AQ7468" s="261" t="e">
        <f t="shared" si="1215"/>
        <v>#N/A</v>
      </c>
      <c r="BB7468">
        <f t="shared" si="1218"/>
        <v>0</v>
      </c>
      <c r="BC7468">
        <f t="shared" si="1216"/>
        <v>0</v>
      </c>
      <c r="BD7468" s="28">
        <f t="shared" si="1217"/>
        <v>0</v>
      </c>
    </row>
    <row r="7469" spans="37:56" x14ac:dyDescent="0.25">
      <c r="AK7469">
        <v>0</v>
      </c>
      <c r="AL7469" t="e">
        <f t="shared" si="1210"/>
        <v>#N/A</v>
      </c>
      <c r="AM7469" t="e">
        <f t="shared" si="1211"/>
        <v>#N/A</v>
      </c>
      <c r="AN7469" t="e">
        <f t="shared" si="1212"/>
        <v>#N/A</v>
      </c>
      <c r="AO7469" s="261" t="e">
        <f t="shared" si="1213"/>
        <v>#N/A</v>
      </c>
      <c r="AP7469" s="261" t="e">
        <f t="shared" si="1214"/>
        <v>#N/A</v>
      </c>
      <c r="AQ7469" s="261" t="e">
        <f t="shared" si="1215"/>
        <v>#N/A</v>
      </c>
      <c r="BB7469">
        <f t="shared" si="1218"/>
        <v>0</v>
      </c>
      <c r="BC7469">
        <f t="shared" si="1216"/>
        <v>0</v>
      </c>
      <c r="BD7469" s="28">
        <f t="shared" si="1217"/>
        <v>0</v>
      </c>
    </row>
    <row r="7470" spans="37:56" x14ac:dyDescent="0.25">
      <c r="AK7470">
        <v>0</v>
      </c>
      <c r="AL7470" t="e">
        <f t="shared" si="1210"/>
        <v>#N/A</v>
      </c>
      <c r="AM7470" t="e">
        <f t="shared" si="1211"/>
        <v>#N/A</v>
      </c>
      <c r="AN7470" t="e">
        <f t="shared" si="1212"/>
        <v>#N/A</v>
      </c>
      <c r="AO7470" s="261" t="e">
        <f t="shared" si="1213"/>
        <v>#N/A</v>
      </c>
      <c r="AP7470" s="261" t="e">
        <f t="shared" si="1214"/>
        <v>#N/A</v>
      </c>
      <c r="AQ7470" s="261" t="e">
        <f t="shared" si="1215"/>
        <v>#N/A</v>
      </c>
      <c r="BB7470">
        <f t="shared" si="1218"/>
        <v>0</v>
      </c>
      <c r="BC7470">
        <f t="shared" si="1216"/>
        <v>0</v>
      </c>
      <c r="BD7470" s="28">
        <f t="shared" si="1217"/>
        <v>0</v>
      </c>
    </row>
    <row r="7471" spans="37:56" x14ac:dyDescent="0.25">
      <c r="AK7471">
        <v>0</v>
      </c>
      <c r="AL7471" t="e">
        <f t="shared" si="1210"/>
        <v>#N/A</v>
      </c>
      <c r="AM7471" t="e">
        <f t="shared" si="1211"/>
        <v>#N/A</v>
      </c>
      <c r="AN7471" t="e">
        <f t="shared" si="1212"/>
        <v>#N/A</v>
      </c>
      <c r="AO7471" s="261" t="e">
        <f t="shared" si="1213"/>
        <v>#N/A</v>
      </c>
      <c r="AP7471" s="261" t="e">
        <f t="shared" si="1214"/>
        <v>#N/A</v>
      </c>
      <c r="AQ7471" s="261" t="e">
        <f t="shared" si="1215"/>
        <v>#N/A</v>
      </c>
      <c r="BB7471">
        <f t="shared" si="1218"/>
        <v>0</v>
      </c>
      <c r="BC7471">
        <f t="shared" si="1216"/>
        <v>0</v>
      </c>
      <c r="BD7471" s="28">
        <f t="shared" si="1217"/>
        <v>0</v>
      </c>
    </row>
    <row r="7472" spans="37:56" x14ac:dyDescent="0.25">
      <c r="AK7472">
        <v>0</v>
      </c>
      <c r="AL7472" t="e">
        <f t="shared" si="1210"/>
        <v>#N/A</v>
      </c>
      <c r="AM7472" t="e">
        <f t="shared" si="1211"/>
        <v>#N/A</v>
      </c>
      <c r="AN7472" t="e">
        <f t="shared" si="1212"/>
        <v>#N/A</v>
      </c>
      <c r="AO7472" s="261" t="e">
        <f t="shared" si="1213"/>
        <v>#N/A</v>
      </c>
      <c r="AP7472" s="261" t="e">
        <f t="shared" si="1214"/>
        <v>#N/A</v>
      </c>
      <c r="AQ7472" s="261" t="e">
        <f t="shared" si="1215"/>
        <v>#N/A</v>
      </c>
      <c r="BB7472">
        <f t="shared" si="1218"/>
        <v>0</v>
      </c>
      <c r="BC7472">
        <f t="shared" si="1216"/>
        <v>0</v>
      </c>
      <c r="BD7472" s="28">
        <f t="shared" si="1217"/>
        <v>0</v>
      </c>
    </row>
    <row r="7473" spans="37:56" x14ac:dyDescent="0.25">
      <c r="AK7473">
        <v>0</v>
      </c>
      <c r="AL7473" t="e">
        <f t="shared" si="1210"/>
        <v>#N/A</v>
      </c>
      <c r="AM7473" t="e">
        <f t="shared" si="1211"/>
        <v>#N/A</v>
      </c>
      <c r="AN7473" t="e">
        <f t="shared" si="1212"/>
        <v>#N/A</v>
      </c>
      <c r="AO7473" s="261" t="e">
        <f t="shared" si="1213"/>
        <v>#N/A</v>
      </c>
      <c r="AP7473" s="261" t="e">
        <f t="shared" si="1214"/>
        <v>#N/A</v>
      </c>
      <c r="AQ7473" s="261" t="e">
        <f t="shared" si="1215"/>
        <v>#N/A</v>
      </c>
      <c r="BB7473">
        <f t="shared" si="1218"/>
        <v>0</v>
      </c>
      <c r="BC7473">
        <f t="shared" si="1216"/>
        <v>0</v>
      </c>
      <c r="BD7473" s="28">
        <f t="shared" si="1217"/>
        <v>0</v>
      </c>
    </row>
    <row r="7474" spans="37:56" x14ac:dyDescent="0.25">
      <c r="AK7474">
        <v>0</v>
      </c>
      <c r="AL7474" t="e">
        <f t="shared" si="1210"/>
        <v>#N/A</v>
      </c>
      <c r="AM7474" t="e">
        <f t="shared" si="1211"/>
        <v>#N/A</v>
      </c>
      <c r="AN7474" t="e">
        <f t="shared" si="1212"/>
        <v>#N/A</v>
      </c>
      <c r="AO7474" s="261" t="e">
        <f t="shared" si="1213"/>
        <v>#N/A</v>
      </c>
      <c r="AP7474" s="261" t="e">
        <f t="shared" si="1214"/>
        <v>#N/A</v>
      </c>
      <c r="AQ7474" s="261" t="e">
        <f t="shared" si="1215"/>
        <v>#N/A</v>
      </c>
      <c r="BB7474">
        <f t="shared" si="1218"/>
        <v>0</v>
      </c>
      <c r="BC7474">
        <f t="shared" si="1216"/>
        <v>0</v>
      </c>
      <c r="BD7474" s="28">
        <f t="shared" si="1217"/>
        <v>0</v>
      </c>
    </row>
    <row r="7475" spans="37:56" x14ac:dyDescent="0.25">
      <c r="AK7475">
        <v>0</v>
      </c>
      <c r="AL7475" t="e">
        <f t="shared" si="1210"/>
        <v>#N/A</v>
      </c>
      <c r="AM7475" t="e">
        <f t="shared" si="1211"/>
        <v>#N/A</v>
      </c>
      <c r="AN7475" t="e">
        <f t="shared" si="1212"/>
        <v>#N/A</v>
      </c>
      <c r="AO7475" s="261" t="e">
        <f t="shared" si="1213"/>
        <v>#N/A</v>
      </c>
      <c r="AP7475" s="261" t="e">
        <f t="shared" si="1214"/>
        <v>#N/A</v>
      </c>
      <c r="AQ7475" s="261" t="e">
        <f t="shared" si="1215"/>
        <v>#N/A</v>
      </c>
      <c r="BB7475">
        <f t="shared" si="1218"/>
        <v>0</v>
      </c>
      <c r="BC7475">
        <f t="shared" si="1216"/>
        <v>0</v>
      </c>
      <c r="BD7475" s="28">
        <f t="shared" si="1217"/>
        <v>0</v>
      </c>
    </row>
    <row r="7476" spans="37:56" x14ac:dyDescent="0.25">
      <c r="AK7476">
        <v>0</v>
      </c>
      <c r="AL7476" t="e">
        <f t="shared" si="1210"/>
        <v>#N/A</v>
      </c>
      <c r="AM7476" t="e">
        <f t="shared" si="1211"/>
        <v>#N/A</v>
      </c>
      <c r="AN7476" t="e">
        <f t="shared" si="1212"/>
        <v>#N/A</v>
      </c>
      <c r="AO7476" s="261" t="e">
        <f t="shared" si="1213"/>
        <v>#N/A</v>
      </c>
      <c r="AP7476" s="261" t="e">
        <f t="shared" si="1214"/>
        <v>#N/A</v>
      </c>
      <c r="AQ7476" s="261" t="e">
        <f t="shared" si="1215"/>
        <v>#N/A</v>
      </c>
      <c r="BB7476">
        <f t="shared" si="1218"/>
        <v>0</v>
      </c>
      <c r="BC7476">
        <f t="shared" si="1216"/>
        <v>0</v>
      </c>
      <c r="BD7476" s="28">
        <f t="shared" si="1217"/>
        <v>0</v>
      </c>
    </row>
    <row r="7477" spans="37:56" x14ac:dyDescent="0.25">
      <c r="AK7477">
        <v>0</v>
      </c>
      <c r="AL7477" t="e">
        <f t="shared" si="1210"/>
        <v>#N/A</v>
      </c>
      <c r="AM7477" t="e">
        <f t="shared" si="1211"/>
        <v>#N/A</v>
      </c>
      <c r="AN7477" t="e">
        <f t="shared" si="1212"/>
        <v>#N/A</v>
      </c>
      <c r="AO7477" s="261" t="e">
        <f t="shared" si="1213"/>
        <v>#N/A</v>
      </c>
      <c r="AP7477" s="261" t="e">
        <f t="shared" si="1214"/>
        <v>#N/A</v>
      </c>
      <c r="AQ7477" s="261" t="e">
        <f t="shared" si="1215"/>
        <v>#N/A</v>
      </c>
      <c r="BB7477">
        <f t="shared" si="1218"/>
        <v>0</v>
      </c>
      <c r="BC7477">
        <f t="shared" si="1216"/>
        <v>0</v>
      </c>
      <c r="BD7477" s="28">
        <f t="shared" si="1217"/>
        <v>0</v>
      </c>
    </row>
    <row r="7478" spans="37:56" x14ac:dyDescent="0.25">
      <c r="AK7478">
        <v>0</v>
      </c>
      <c r="AL7478" t="e">
        <f t="shared" si="1210"/>
        <v>#N/A</v>
      </c>
      <c r="AM7478" t="e">
        <f t="shared" si="1211"/>
        <v>#N/A</v>
      </c>
      <c r="AN7478" t="e">
        <f t="shared" si="1212"/>
        <v>#N/A</v>
      </c>
      <c r="AO7478" s="261" t="e">
        <f t="shared" si="1213"/>
        <v>#N/A</v>
      </c>
      <c r="AP7478" s="261" t="e">
        <f t="shared" si="1214"/>
        <v>#N/A</v>
      </c>
      <c r="AQ7478" s="261" t="e">
        <f t="shared" si="1215"/>
        <v>#N/A</v>
      </c>
      <c r="BB7478">
        <f t="shared" si="1218"/>
        <v>0</v>
      </c>
      <c r="BC7478">
        <f t="shared" si="1216"/>
        <v>0</v>
      </c>
      <c r="BD7478" s="28">
        <f t="shared" si="1217"/>
        <v>0</v>
      </c>
    </row>
    <row r="7479" spans="37:56" x14ac:dyDescent="0.25">
      <c r="AK7479">
        <v>0</v>
      </c>
      <c r="AL7479" t="e">
        <f t="shared" si="1210"/>
        <v>#N/A</v>
      </c>
      <c r="AM7479" t="e">
        <f t="shared" si="1211"/>
        <v>#N/A</v>
      </c>
      <c r="AN7479" t="e">
        <f t="shared" si="1212"/>
        <v>#N/A</v>
      </c>
      <c r="AO7479" s="261" t="e">
        <f t="shared" si="1213"/>
        <v>#N/A</v>
      </c>
      <c r="AP7479" s="261" t="e">
        <f t="shared" si="1214"/>
        <v>#N/A</v>
      </c>
      <c r="AQ7479" s="261" t="e">
        <f t="shared" si="1215"/>
        <v>#N/A</v>
      </c>
      <c r="BB7479">
        <f t="shared" si="1218"/>
        <v>0</v>
      </c>
      <c r="BC7479">
        <f t="shared" si="1216"/>
        <v>0</v>
      </c>
      <c r="BD7479" s="28">
        <f t="shared" si="1217"/>
        <v>0</v>
      </c>
    </row>
    <row r="7480" spans="37:56" x14ac:dyDescent="0.25">
      <c r="AK7480">
        <v>0</v>
      </c>
      <c r="AL7480" t="e">
        <f t="shared" si="1210"/>
        <v>#N/A</v>
      </c>
      <c r="AM7480" t="e">
        <f t="shared" si="1211"/>
        <v>#N/A</v>
      </c>
      <c r="AN7480" t="e">
        <f t="shared" si="1212"/>
        <v>#N/A</v>
      </c>
      <c r="AO7480" s="261" t="e">
        <f t="shared" si="1213"/>
        <v>#N/A</v>
      </c>
      <c r="AP7480" s="261" t="e">
        <f t="shared" si="1214"/>
        <v>#N/A</v>
      </c>
      <c r="AQ7480" s="261" t="e">
        <f t="shared" si="1215"/>
        <v>#N/A</v>
      </c>
      <c r="BB7480">
        <f t="shared" si="1218"/>
        <v>0</v>
      </c>
      <c r="BC7480">
        <f t="shared" si="1216"/>
        <v>0</v>
      </c>
      <c r="BD7480" s="28">
        <f t="shared" si="1217"/>
        <v>0</v>
      </c>
    </row>
    <row r="7481" spans="37:56" x14ac:dyDescent="0.25">
      <c r="AK7481">
        <v>0</v>
      </c>
      <c r="AL7481" t="e">
        <f t="shared" si="1210"/>
        <v>#N/A</v>
      </c>
      <c r="AM7481" t="e">
        <f t="shared" si="1211"/>
        <v>#N/A</v>
      </c>
      <c r="AN7481" t="e">
        <f t="shared" si="1212"/>
        <v>#N/A</v>
      </c>
      <c r="AO7481" s="261" t="e">
        <f t="shared" si="1213"/>
        <v>#N/A</v>
      </c>
      <c r="AP7481" s="261" t="e">
        <f t="shared" si="1214"/>
        <v>#N/A</v>
      </c>
      <c r="AQ7481" s="261" t="e">
        <f t="shared" si="1215"/>
        <v>#N/A</v>
      </c>
      <c r="BB7481">
        <f t="shared" si="1218"/>
        <v>0</v>
      </c>
      <c r="BC7481">
        <f t="shared" si="1216"/>
        <v>0</v>
      </c>
      <c r="BD7481" s="28">
        <f t="shared" si="1217"/>
        <v>0</v>
      </c>
    </row>
    <row r="7482" spans="37:56" x14ac:dyDescent="0.25">
      <c r="AK7482">
        <v>0</v>
      </c>
      <c r="AL7482" t="e">
        <f t="shared" si="1210"/>
        <v>#N/A</v>
      </c>
      <c r="AM7482" t="e">
        <f t="shared" si="1211"/>
        <v>#N/A</v>
      </c>
      <c r="AN7482" t="e">
        <f t="shared" si="1212"/>
        <v>#N/A</v>
      </c>
      <c r="AO7482" s="261" t="e">
        <f t="shared" si="1213"/>
        <v>#N/A</v>
      </c>
      <c r="AP7482" s="261" t="e">
        <f t="shared" si="1214"/>
        <v>#N/A</v>
      </c>
      <c r="AQ7482" s="261" t="e">
        <f t="shared" si="1215"/>
        <v>#N/A</v>
      </c>
      <c r="BB7482">
        <f t="shared" si="1218"/>
        <v>0</v>
      </c>
      <c r="BC7482">
        <f t="shared" si="1216"/>
        <v>0</v>
      </c>
      <c r="BD7482" s="28">
        <f t="shared" si="1217"/>
        <v>0</v>
      </c>
    </row>
    <row r="7483" spans="37:56" x14ac:dyDescent="0.25">
      <c r="AK7483">
        <v>0</v>
      </c>
      <c r="AL7483" t="e">
        <f t="shared" si="1210"/>
        <v>#N/A</v>
      </c>
      <c r="AM7483" t="e">
        <f t="shared" si="1211"/>
        <v>#N/A</v>
      </c>
      <c r="AN7483" t="e">
        <f t="shared" si="1212"/>
        <v>#N/A</v>
      </c>
      <c r="AO7483" s="261" t="e">
        <f t="shared" si="1213"/>
        <v>#N/A</v>
      </c>
      <c r="AP7483" s="261" t="e">
        <f t="shared" si="1214"/>
        <v>#N/A</v>
      </c>
      <c r="AQ7483" s="261" t="e">
        <f t="shared" si="1215"/>
        <v>#N/A</v>
      </c>
      <c r="BB7483">
        <f t="shared" si="1218"/>
        <v>0</v>
      </c>
      <c r="BC7483">
        <f t="shared" si="1216"/>
        <v>0</v>
      </c>
      <c r="BD7483" s="28">
        <f t="shared" si="1217"/>
        <v>0</v>
      </c>
    </row>
    <row r="7484" spans="37:56" x14ac:dyDescent="0.25">
      <c r="AK7484">
        <v>0</v>
      </c>
      <c r="AL7484" t="e">
        <f t="shared" si="1210"/>
        <v>#N/A</v>
      </c>
      <c r="AM7484" t="e">
        <f t="shared" si="1211"/>
        <v>#N/A</v>
      </c>
      <c r="AN7484" t="e">
        <f t="shared" si="1212"/>
        <v>#N/A</v>
      </c>
      <c r="AO7484" s="261" t="e">
        <f t="shared" si="1213"/>
        <v>#N/A</v>
      </c>
      <c r="AP7484" s="261" t="e">
        <f t="shared" si="1214"/>
        <v>#N/A</v>
      </c>
      <c r="AQ7484" s="261" t="e">
        <f t="shared" si="1215"/>
        <v>#N/A</v>
      </c>
      <c r="BB7484">
        <f t="shared" si="1218"/>
        <v>0</v>
      </c>
      <c r="BC7484">
        <f t="shared" si="1216"/>
        <v>0</v>
      </c>
      <c r="BD7484" s="28">
        <f t="shared" si="1217"/>
        <v>0</v>
      </c>
    </row>
    <row r="7485" spans="37:56" x14ac:dyDescent="0.25">
      <c r="AK7485">
        <v>0</v>
      </c>
      <c r="AL7485" t="e">
        <f t="shared" si="1210"/>
        <v>#N/A</v>
      </c>
      <c r="AM7485" t="e">
        <f t="shared" si="1211"/>
        <v>#N/A</v>
      </c>
      <c r="AN7485" t="e">
        <f t="shared" si="1212"/>
        <v>#N/A</v>
      </c>
      <c r="AO7485" s="261" t="e">
        <f t="shared" si="1213"/>
        <v>#N/A</v>
      </c>
      <c r="AP7485" s="261" t="e">
        <f t="shared" si="1214"/>
        <v>#N/A</v>
      </c>
      <c r="AQ7485" s="261" t="e">
        <f t="shared" si="1215"/>
        <v>#N/A</v>
      </c>
      <c r="BB7485">
        <f t="shared" si="1218"/>
        <v>0</v>
      </c>
      <c r="BC7485">
        <f t="shared" si="1216"/>
        <v>0</v>
      </c>
      <c r="BD7485" s="28">
        <f t="shared" si="1217"/>
        <v>0</v>
      </c>
    </row>
    <row r="7486" spans="37:56" x14ac:dyDescent="0.25">
      <c r="AK7486">
        <v>0</v>
      </c>
      <c r="AL7486" t="e">
        <f t="shared" si="1210"/>
        <v>#N/A</v>
      </c>
      <c r="AM7486" t="e">
        <f t="shared" si="1211"/>
        <v>#N/A</v>
      </c>
      <c r="AN7486" t="e">
        <f t="shared" si="1212"/>
        <v>#N/A</v>
      </c>
      <c r="AO7486" s="261" t="e">
        <f t="shared" si="1213"/>
        <v>#N/A</v>
      </c>
      <c r="AP7486" s="261" t="e">
        <f t="shared" si="1214"/>
        <v>#N/A</v>
      </c>
      <c r="AQ7486" s="261" t="e">
        <f t="shared" si="1215"/>
        <v>#N/A</v>
      </c>
      <c r="BB7486">
        <f t="shared" si="1218"/>
        <v>0</v>
      </c>
      <c r="BC7486">
        <f t="shared" si="1216"/>
        <v>0</v>
      </c>
      <c r="BD7486" s="28">
        <f t="shared" si="1217"/>
        <v>0</v>
      </c>
    </row>
    <row r="7487" spans="37:56" x14ac:dyDescent="0.25">
      <c r="AK7487">
        <v>0</v>
      </c>
      <c r="AL7487" t="e">
        <f t="shared" si="1210"/>
        <v>#N/A</v>
      </c>
      <c r="AM7487" t="e">
        <f t="shared" si="1211"/>
        <v>#N/A</v>
      </c>
      <c r="AN7487" t="e">
        <f t="shared" si="1212"/>
        <v>#N/A</v>
      </c>
      <c r="AO7487" s="261" t="e">
        <f t="shared" si="1213"/>
        <v>#N/A</v>
      </c>
      <c r="AP7487" s="261" t="e">
        <f t="shared" si="1214"/>
        <v>#N/A</v>
      </c>
      <c r="AQ7487" s="261" t="e">
        <f t="shared" si="1215"/>
        <v>#N/A</v>
      </c>
      <c r="BB7487">
        <f t="shared" si="1218"/>
        <v>0</v>
      </c>
      <c r="BC7487">
        <f t="shared" si="1216"/>
        <v>0</v>
      </c>
      <c r="BD7487" s="28">
        <f t="shared" si="1217"/>
        <v>0</v>
      </c>
    </row>
    <row r="7488" spans="37:56" x14ac:dyDescent="0.25">
      <c r="AK7488">
        <v>0</v>
      </c>
      <c r="AL7488" t="e">
        <f t="shared" si="1210"/>
        <v>#N/A</v>
      </c>
      <c r="AM7488" t="e">
        <f t="shared" si="1211"/>
        <v>#N/A</v>
      </c>
      <c r="AN7488" t="e">
        <f t="shared" si="1212"/>
        <v>#N/A</v>
      </c>
      <c r="AO7488" s="261" t="e">
        <f t="shared" si="1213"/>
        <v>#N/A</v>
      </c>
      <c r="AP7488" s="261" t="e">
        <f t="shared" si="1214"/>
        <v>#N/A</v>
      </c>
      <c r="AQ7488" s="261" t="e">
        <f t="shared" si="1215"/>
        <v>#N/A</v>
      </c>
      <c r="BB7488">
        <f t="shared" si="1218"/>
        <v>0</v>
      </c>
      <c r="BC7488">
        <f t="shared" si="1216"/>
        <v>0</v>
      </c>
      <c r="BD7488" s="28">
        <f t="shared" si="1217"/>
        <v>0</v>
      </c>
    </row>
    <row r="7489" spans="37:56" x14ac:dyDescent="0.25">
      <c r="AK7489">
        <v>0</v>
      </c>
      <c r="AL7489" t="e">
        <f t="shared" si="1210"/>
        <v>#N/A</v>
      </c>
      <c r="AM7489" t="e">
        <f t="shared" si="1211"/>
        <v>#N/A</v>
      </c>
      <c r="AN7489" t="e">
        <f t="shared" si="1212"/>
        <v>#N/A</v>
      </c>
      <c r="AO7489" s="261" t="e">
        <f t="shared" si="1213"/>
        <v>#N/A</v>
      </c>
      <c r="AP7489" s="261" t="e">
        <f t="shared" si="1214"/>
        <v>#N/A</v>
      </c>
      <c r="AQ7489" s="261" t="e">
        <f t="shared" si="1215"/>
        <v>#N/A</v>
      </c>
      <c r="BB7489">
        <f t="shared" si="1218"/>
        <v>0</v>
      </c>
      <c r="BC7489">
        <f t="shared" si="1216"/>
        <v>0</v>
      </c>
      <c r="BD7489" s="28">
        <f t="shared" si="1217"/>
        <v>0</v>
      </c>
    </row>
    <row r="7490" spans="37:56" x14ac:dyDescent="0.25">
      <c r="AK7490">
        <v>0</v>
      </c>
      <c r="AL7490" t="e">
        <f t="shared" si="1210"/>
        <v>#N/A</v>
      </c>
      <c r="AM7490" t="e">
        <f t="shared" si="1211"/>
        <v>#N/A</v>
      </c>
      <c r="AN7490" t="e">
        <f t="shared" si="1212"/>
        <v>#N/A</v>
      </c>
      <c r="AO7490" s="261" t="e">
        <f t="shared" si="1213"/>
        <v>#N/A</v>
      </c>
      <c r="AP7490" s="261" t="e">
        <f t="shared" si="1214"/>
        <v>#N/A</v>
      </c>
      <c r="AQ7490" s="261" t="e">
        <f t="shared" si="1215"/>
        <v>#N/A</v>
      </c>
      <c r="BB7490">
        <f t="shared" si="1218"/>
        <v>0</v>
      </c>
      <c r="BC7490">
        <f t="shared" si="1216"/>
        <v>0</v>
      </c>
      <c r="BD7490" s="28">
        <f t="shared" si="1217"/>
        <v>0</v>
      </c>
    </row>
    <row r="7491" spans="37:56" x14ac:dyDescent="0.25">
      <c r="AK7491">
        <v>0</v>
      </c>
      <c r="AL7491" t="e">
        <f t="shared" ref="AL7491:AL7554" si="1219">_xlfn.XLOOKUP(AK7491,A:A,F:F)</f>
        <v>#N/A</v>
      </c>
      <c r="AM7491" t="e">
        <f t="shared" ref="AM7491:AM7554" si="1220">_xlfn.XLOOKUP(AK7491,A:A,J:J)</f>
        <v>#N/A</v>
      </c>
      <c r="AN7491" t="e">
        <f t="shared" ref="AN7491:AN7554" si="1221">_xlfn.XLOOKUP(AK7491,A:A,M:M)+_xlfn.XLOOKUP(AK7491,A:A,N:N)</f>
        <v>#N/A</v>
      </c>
      <c r="AO7491" s="261" t="e">
        <f t="shared" ref="AO7491:AO7554" si="1222">_xlfn.XLOOKUP(AK7491,A:A,AG:AG)</f>
        <v>#N/A</v>
      </c>
      <c r="AP7491" s="261" t="e">
        <f t="shared" ref="AP7491:AP7554" si="1223">_xlfn.XLOOKUP(AK7491,A:A,AD:AD)</f>
        <v>#N/A</v>
      </c>
      <c r="AQ7491" s="261" t="e">
        <f t="shared" ref="AQ7491:AQ7554" si="1224">_xlfn.XLOOKUP(AK7491,A:A,AE:AE)</f>
        <v>#N/A</v>
      </c>
      <c r="BB7491">
        <f t="shared" si="1218"/>
        <v>0</v>
      </c>
      <c r="BC7491">
        <f t="shared" ref="BC7491:BC7554" si="1225">_xlfn.XLOOKUP(BA7491,A:A,J:J)</f>
        <v>0</v>
      </c>
      <c r="BD7491" s="28">
        <f t="shared" ref="BD7491:BD7554" si="1226">_xlfn.XLOOKUP(BA7491,A:A,M:M)+_xlfn.XLOOKUP(BA7491,A:A,N:N)</f>
        <v>0</v>
      </c>
    </row>
    <row r="7492" spans="37:56" x14ac:dyDescent="0.25">
      <c r="AK7492">
        <v>0</v>
      </c>
      <c r="AL7492" t="e">
        <f t="shared" si="1219"/>
        <v>#N/A</v>
      </c>
      <c r="AM7492" t="e">
        <f t="shared" si="1220"/>
        <v>#N/A</v>
      </c>
      <c r="AN7492" t="e">
        <f t="shared" si="1221"/>
        <v>#N/A</v>
      </c>
      <c r="AO7492" s="261" t="e">
        <f t="shared" si="1222"/>
        <v>#N/A</v>
      </c>
      <c r="AP7492" s="261" t="e">
        <f t="shared" si="1223"/>
        <v>#N/A</v>
      </c>
      <c r="AQ7492" s="261" t="e">
        <f t="shared" si="1224"/>
        <v>#N/A</v>
      </c>
      <c r="BB7492">
        <f t="shared" si="1218"/>
        <v>0</v>
      </c>
      <c r="BC7492">
        <f t="shared" si="1225"/>
        <v>0</v>
      </c>
      <c r="BD7492" s="28">
        <f t="shared" si="1226"/>
        <v>0</v>
      </c>
    </row>
    <row r="7493" spans="37:56" x14ac:dyDescent="0.25">
      <c r="AK7493">
        <v>0</v>
      </c>
      <c r="AL7493" t="e">
        <f t="shared" si="1219"/>
        <v>#N/A</v>
      </c>
      <c r="AM7493" t="e">
        <f t="shared" si="1220"/>
        <v>#N/A</v>
      </c>
      <c r="AN7493" t="e">
        <f t="shared" si="1221"/>
        <v>#N/A</v>
      </c>
      <c r="AO7493" s="261" t="e">
        <f t="shared" si="1222"/>
        <v>#N/A</v>
      </c>
      <c r="AP7493" s="261" t="e">
        <f t="shared" si="1223"/>
        <v>#N/A</v>
      </c>
      <c r="AQ7493" s="261" t="e">
        <f t="shared" si="1224"/>
        <v>#N/A</v>
      </c>
      <c r="BB7493">
        <f t="shared" si="1218"/>
        <v>0</v>
      </c>
      <c r="BC7493">
        <f t="shared" si="1225"/>
        <v>0</v>
      </c>
      <c r="BD7493" s="28">
        <f t="shared" si="1226"/>
        <v>0</v>
      </c>
    </row>
    <row r="7494" spans="37:56" x14ac:dyDescent="0.25">
      <c r="AK7494">
        <v>0</v>
      </c>
      <c r="AL7494" t="e">
        <f t="shared" si="1219"/>
        <v>#N/A</v>
      </c>
      <c r="AM7494" t="e">
        <f t="shared" si="1220"/>
        <v>#N/A</v>
      </c>
      <c r="AN7494" t="e">
        <f t="shared" si="1221"/>
        <v>#N/A</v>
      </c>
      <c r="AO7494" s="261" t="e">
        <f t="shared" si="1222"/>
        <v>#N/A</v>
      </c>
      <c r="AP7494" s="261" t="e">
        <f t="shared" si="1223"/>
        <v>#N/A</v>
      </c>
      <c r="AQ7494" s="261" t="e">
        <f t="shared" si="1224"/>
        <v>#N/A</v>
      </c>
      <c r="BB7494">
        <f t="shared" ref="BB7494:BB7557" si="1227">_xlfn.XLOOKUP(BA7494,A:A,E:E)</f>
        <v>0</v>
      </c>
      <c r="BC7494">
        <f t="shared" si="1225"/>
        <v>0</v>
      </c>
      <c r="BD7494" s="28">
        <f t="shared" si="1226"/>
        <v>0</v>
      </c>
    </row>
    <row r="7495" spans="37:56" x14ac:dyDescent="0.25">
      <c r="AK7495">
        <v>0</v>
      </c>
      <c r="AL7495" t="e">
        <f t="shared" si="1219"/>
        <v>#N/A</v>
      </c>
      <c r="AM7495" t="e">
        <f t="shared" si="1220"/>
        <v>#N/A</v>
      </c>
      <c r="AN7495" t="e">
        <f t="shared" si="1221"/>
        <v>#N/A</v>
      </c>
      <c r="AO7495" s="261" t="e">
        <f t="shared" si="1222"/>
        <v>#N/A</v>
      </c>
      <c r="AP7495" s="261" t="e">
        <f t="shared" si="1223"/>
        <v>#N/A</v>
      </c>
      <c r="AQ7495" s="261" t="e">
        <f t="shared" si="1224"/>
        <v>#N/A</v>
      </c>
      <c r="BB7495">
        <f t="shared" si="1227"/>
        <v>0</v>
      </c>
      <c r="BC7495">
        <f t="shared" si="1225"/>
        <v>0</v>
      </c>
      <c r="BD7495" s="28">
        <f t="shared" si="1226"/>
        <v>0</v>
      </c>
    </row>
    <row r="7496" spans="37:56" x14ac:dyDescent="0.25">
      <c r="AK7496">
        <v>0</v>
      </c>
      <c r="AL7496" t="e">
        <f t="shared" si="1219"/>
        <v>#N/A</v>
      </c>
      <c r="AM7496" t="e">
        <f t="shared" si="1220"/>
        <v>#N/A</v>
      </c>
      <c r="AN7496" t="e">
        <f t="shared" si="1221"/>
        <v>#N/A</v>
      </c>
      <c r="AO7496" s="261" t="e">
        <f t="shared" si="1222"/>
        <v>#N/A</v>
      </c>
      <c r="AP7496" s="261" t="e">
        <f t="shared" si="1223"/>
        <v>#N/A</v>
      </c>
      <c r="AQ7496" s="261" t="e">
        <f t="shared" si="1224"/>
        <v>#N/A</v>
      </c>
      <c r="BB7496">
        <f t="shared" si="1227"/>
        <v>0</v>
      </c>
      <c r="BC7496">
        <f t="shared" si="1225"/>
        <v>0</v>
      </c>
      <c r="BD7496" s="28">
        <f t="shared" si="1226"/>
        <v>0</v>
      </c>
    </row>
    <row r="7497" spans="37:56" x14ac:dyDescent="0.25">
      <c r="AK7497">
        <v>0</v>
      </c>
      <c r="AL7497" t="e">
        <f t="shared" si="1219"/>
        <v>#N/A</v>
      </c>
      <c r="AM7497" t="e">
        <f t="shared" si="1220"/>
        <v>#N/A</v>
      </c>
      <c r="AN7497" t="e">
        <f t="shared" si="1221"/>
        <v>#N/A</v>
      </c>
      <c r="AO7497" s="261" t="e">
        <f t="shared" si="1222"/>
        <v>#N/A</v>
      </c>
      <c r="AP7497" s="261" t="e">
        <f t="shared" si="1223"/>
        <v>#N/A</v>
      </c>
      <c r="AQ7497" s="261" t="e">
        <f t="shared" si="1224"/>
        <v>#N/A</v>
      </c>
      <c r="BB7497">
        <f t="shared" si="1227"/>
        <v>0</v>
      </c>
      <c r="BC7497">
        <f t="shared" si="1225"/>
        <v>0</v>
      </c>
      <c r="BD7497" s="28">
        <f t="shared" si="1226"/>
        <v>0</v>
      </c>
    </row>
    <row r="7498" spans="37:56" x14ac:dyDescent="0.25">
      <c r="AK7498">
        <v>0</v>
      </c>
      <c r="AL7498" t="e">
        <f t="shared" si="1219"/>
        <v>#N/A</v>
      </c>
      <c r="AM7498" t="e">
        <f t="shared" si="1220"/>
        <v>#N/A</v>
      </c>
      <c r="AN7498" t="e">
        <f t="shared" si="1221"/>
        <v>#N/A</v>
      </c>
      <c r="AO7498" s="261" t="e">
        <f t="shared" si="1222"/>
        <v>#N/A</v>
      </c>
      <c r="AP7498" s="261" t="e">
        <f t="shared" si="1223"/>
        <v>#N/A</v>
      </c>
      <c r="AQ7498" s="261" t="e">
        <f t="shared" si="1224"/>
        <v>#N/A</v>
      </c>
      <c r="BB7498">
        <f t="shared" si="1227"/>
        <v>0</v>
      </c>
      <c r="BC7498">
        <f t="shared" si="1225"/>
        <v>0</v>
      </c>
      <c r="BD7498" s="28">
        <f t="shared" si="1226"/>
        <v>0</v>
      </c>
    </row>
    <row r="7499" spans="37:56" x14ac:dyDescent="0.25">
      <c r="AK7499">
        <v>0</v>
      </c>
      <c r="AL7499" t="e">
        <f t="shared" si="1219"/>
        <v>#N/A</v>
      </c>
      <c r="AM7499" t="e">
        <f t="shared" si="1220"/>
        <v>#N/A</v>
      </c>
      <c r="AN7499" t="e">
        <f t="shared" si="1221"/>
        <v>#N/A</v>
      </c>
      <c r="AO7499" s="261" t="e">
        <f t="shared" si="1222"/>
        <v>#N/A</v>
      </c>
      <c r="AP7499" s="261" t="e">
        <f t="shared" si="1223"/>
        <v>#N/A</v>
      </c>
      <c r="AQ7499" s="261" t="e">
        <f t="shared" si="1224"/>
        <v>#N/A</v>
      </c>
      <c r="BB7499">
        <f t="shared" si="1227"/>
        <v>0</v>
      </c>
      <c r="BC7499">
        <f t="shared" si="1225"/>
        <v>0</v>
      </c>
      <c r="BD7499" s="28">
        <f t="shared" si="1226"/>
        <v>0</v>
      </c>
    </row>
    <row r="7500" spans="37:56" x14ac:dyDescent="0.25">
      <c r="AK7500">
        <v>0</v>
      </c>
      <c r="AL7500" t="e">
        <f t="shared" si="1219"/>
        <v>#N/A</v>
      </c>
      <c r="AM7500" t="e">
        <f t="shared" si="1220"/>
        <v>#N/A</v>
      </c>
      <c r="AN7500" t="e">
        <f t="shared" si="1221"/>
        <v>#N/A</v>
      </c>
      <c r="AO7500" s="261" t="e">
        <f t="shared" si="1222"/>
        <v>#N/A</v>
      </c>
      <c r="AP7500" s="261" t="e">
        <f t="shared" si="1223"/>
        <v>#N/A</v>
      </c>
      <c r="AQ7500" s="261" t="e">
        <f t="shared" si="1224"/>
        <v>#N/A</v>
      </c>
      <c r="BB7500">
        <f t="shared" si="1227"/>
        <v>0</v>
      </c>
      <c r="BC7500">
        <f t="shared" si="1225"/>
        <v>0</v>
      </c>
      <c r="BD7500" s="28">
        <f t="shared" si="1226"/>
        <v>0</v>
      </c>
    </row>
    <row r="7501" spans="37:56" x14ac:dyDescent="0.25">
      <c r="AK7501">
        <v>0</v>
      </c>
      <c r="AL7501" t="e">
        <f t="shared" si="1219"/>
        <v>#N/A</v>
      </c>
      <c r="AM7501" t="e">
        <f t="shared" si="1220"/>
        <v>#N/A</v>
      </c>
      <c r="AN7501" t="e">
        <f t="shared" si="1221"/>
        <v>#N/A</v>
      </c>
      <c r="AO7501" s="261" t="e">
        <f t="shared" si="1222"/>
        <v>#N/A</v>
      </c>
      <c r="AP7501" s="261" t="e">
        <f t="shared" si="1223"/>
        <v>#N/A</v>
      </c>
      <c r="AQ7501" s="261" t="e">
        <f t="shared" si="1224"/>
        <v>#N/A</v>
      </c>
      <c r="BB7501">
        <f t="shared" si="1227"/>
        <v>0</v>
      </c>
      <c r="BC7501">
        <f t="shared" si="1225"/>
        <v>0</v>
      </c>
      <c r="BD7501" s="28">
        <f t="shared" si="1226"/>
        <v>0</v>
      </c>
    </row>
    <row r="7502" spans="37:56" x14ac:dyDescent="0.25">
      <c r="AK7502">
        <v>0</v>
      </c>
      <c r="AL7502" t="e">
        <f t="shared" si="1219"/>
        <v>#N/A</v>
      </c>
      <c r="AM7502" t="e">
        <f t="shared" si="1220"/>
        <v>#N/A</v>
      </c>
      <c r="AN7502" t="e">
        <f t="shared" si="1221"/>
        <v>#N/A</v>
      </c>
      <c r="AO7502" s="261" t="e">
        <f t="shared" si="1222"/>
        <v>#N/A</v>
      </c>
      <c r="AP7502" s="261" t="e">
        <f t="shared" si="1223"/>
        <v>#N/A</v>
      </c>
      <c r="AQ7502" s="261" t="e">
        <f t="shared" si="1224"/>
        <v>#N/A</v>
      </c>
      <c r="BB7502">
        <f t="shared" si="1227"/>
        <v>0</v>
      </c>
      <c r="BC7502">
        <f t="shared" si="1225"/>
        <v>0</v>
      </c>
      <c r="BD7502" s="28">
        <f t="shared" si="1226"/>
        <v>0</v>
      </c>
    </row>
    <row r="7503" spans="37:56" x14ac:dyDescent="0.25">
      <c r="AK7503">
        <v>0</v>
      </c>
      <c r="AL7503" t="e">
        <f t="shared" si="1219"/>
        <v>#N/A</v>
      </c>
      <c r="AM7503" t="e">
        <f t="shared" si="1220"/>
        <v>#N/A</v>
      </c>
      <c r="AN7503" t="e">
        <f t="shared" si="1221"/>
        <v>#N/A</v>
      </c>
      <c r="AO7503" s="261" t="e">
        <f t="shared" si="1222"/>
        <v>#N/A</v>
      </c>
      <c r="AP7503" s="261" t="e">
        <f t="shared" si="1223"/>
        <v>#N/A</v>
      </c>
      <c r="AQ7503" s="261" t="e">
        <f t="shared" si="1224"/>
        <v>#N/A</v>
      </c>
      <c r="BB7503">
        <f t="shared" si="1227"/>
        <v>0</v>
      </c>
      <c r="BC7503">
        <f t="shared" si="1225"/>
        <v>0</v>
      </c>
      <c r="BD7503" s="28">
        <f t="shared" si="1226"/>
        <v>0</v>
      </c>
    </row>
    <row r="7504" spans="37:56" x14ac:dyDescent="0.25">
      <c r="AK7504">
        <v>0</v>
      </c>
      <c r="AL7504" t="e">
        <f t="shared" si="1219"/>
        <v>#N/A</v>
      </c>
      <c r="AM7504" t="e">
        <f t="shared" si="1220"/>
        <v>#N/A</v>
      </c>
      <c r="AN7504" t="e">
        <f t="shared" si="1221"/>
        <v>#N/A</v>
      </c>
      <c r="AO7504" s="261" t="e">
        <f t="shared" si="1222"/>
        <v>#N/A</v>
      </c>
      <c r="AP7504" s="261" t="e">
        <f t="shared" si="1223"/>
        <v>#N/A</v>
      </c>
      <c r="AQ7504" s="261" t="e">
        <f t="shared" si="1224"/>
        <v>#N/A</v>
      </c>
      <c r="BB7504">
        <f t="shared" si="1227"/>
        <v>0</v>
      </c>
      <c r="BC7504">
        <f t="shared" si="1225"/>
        <v>0</v>
      </c>
      <c r="BD7504" s="28">
        <f t="shared" si="1226"/>
        <v>0</v>
      </c>
    </row>
    <row r="7505" spans="37:56" x14ac:dyDescent="0.25">
      <c r="AK7505">
        <v>0</v>
      </c>
      <c r="AL7505" t="e">
        <f t="shared" si="1219"/>
        <v>#N/A</v>
      </c>
      <c r="AM7505" t="e">
        <f t="shared" si="1220"/>
        <v>#N/A</v>
      </c>
      <c r="AN7505" t="e">
        <f t="shared" si="1221"/>
        <v>#N/A</v>
      </c>
      <c r="AO7505" s="261" t="e">
        <f t="shared" si="1222"/>
        <v>#N/A</v>
      </c>
      <c r="AP7505" s="261" t="e">
        <f t="shared" si="1223"/>
        <v>#N/A</v>
      </c>
      <c r="AQ7505" s="261" t="e">
        <f t="shared" si="1224"/>
        <v>#N/A</v>
      </c>
      <c r="BB7505">
        <f t="shared" si="1227"/>
        <v>0</v>
      </c>
      <c r="BC7505">
        <f t="shared" si="1225"/>
        <v>0</v>
      </c>
      <c r="BD7505" s="28">
        <f t="shared" si="1226"/>
        <v>0</v>
      </c>
    </row>
    <row r="7506" spans="37:56" x14ac:dyDescent="0.25">
      <c r="AK7506">
        <v>0</v>
      </c>
      <c r="AL7506" t="e">
        <f t="shared" si="1219"/>
        <v>#N/A</v>
      </c>
      <c r="AM7506" t="e">
        <f t="shared" si="1220"/>
        <v>#N/A</v>
      </c>
      <c r="AN7506" t="e">
        <f t="shared" si="1221"/>
        <v>#N/A</v>
      </c>
      <c r="AO7506" s="261" t="e">
        <f t="shared" si="1222"/>
        <v>#N/A</v>
      </c>
      <c r="AP7506" s="261" t="e">
        <f t="shared" si="1223"/>
        <v>#N/A</v>
      </c>
      <c r="AQ7506" s="261" t="e">
        <f t="shared" si="1224"/>
        <v>#N/A</v>
      </c>
      <c r="BB7506">
        <f t="shared" si="1227"/>
        <v>0</v>
      </c>
      <c r="BC7506">
        <f t="shared" si="1225"/>
        <v>0</v>
      </c>
      <c r="BD7506" s="28">
        <f t="shared" si="1226"/>
        <v>0</v>
      </c>
    </row>
    <row r="7507" spans="37:56" x14ac:dyDescent="0.25">
      <c r="AK7507">
        <v>0</v>
      </c>
      <c r="AL7507" t="e">
        <f t="shared" si="1219"/>
        <v>#N/A</v>
      </c>
      <c r="AM7507" t="e">
        <f t="shared" si="1220"/>
        <v>#N/A</v>
      </c>
      <c r="AN7507" t="e">
        <f t="shared" si="1221"/>
        <v>#N/A</v>
      </c>
      <c r="AO7507" s="261" t="e">
        <f t="shared" si="1222"/>
        <v>#N/A</v>
      </c>
      <c r="AP7507" s="261" t="e">
        <f t="shared" si="1223"/>
        <v>#N/A</v>
      </c>
      <c r="AQ7507" s="261" t="e">
        <f t="shared" si="1224"/>
        <v>#N/A</v>
      </c>
      <c r="BB7507">
        <f t="shared" si="1227"/>
        <v>0</v>
      </c>
      <c r="BC7507">
        <f t="shared" si="1225"/>
        <v>0</v>
      </c>
      <c r="BD7507" s="28">
        <f t="shared" si="1226"/>
        <v>0</v>
      </c>
    </row>
    <row r="7508" spans="37:56" x14ac:dyDescent="0.25">
      <c r="AK7508">
        <v>0</v>
      </c>
      <c r="AL7508" t="e">
        <f t="shared" si="1219"/>
        <v>#N/A</v>
      </c>
      <c r="AM7508" t="e">
        <f t="shared" si="1220"/>
        <v>#N/A</v>
      </c>
      <c r="AN7508" t="e">
        <f t="shared" si="1221"/>
        <v>#N/A</v>
      </c>
      <c r="AO7508" s="261" t="e">
        <f t="shared" si="1222"/>
        <v>#N/A</v>
      </c>
      <c r="AP7508" s="261" t="e">
        <f t="shared" si="1223"/>
        <v>#N/A</v>
      </c>
      <c r="AQ7508" s="261" t="e">
        <f t="shared" si="1224"/>
        <v>#N/A</v>
      </c>
      <c r="BB7508">
        <f t="shared" si="1227"/>
        <v>0</v>
      </c>
      <c r="BC7508">
        <f t="shared" si="1225"/>
        <v>0</v>
      </c>
      <c r="BD7508" s="28">
        <f t="shared" si="1226"/>
        <v>0</v>
      </c>
    </row>
    <row r="7509" spans="37:56" x14ac:dyDescent="0.25">
      <c r="AK7509">
        <v>0</v>
      </c>
      <c r="AL7509" t="e">
        <f t="shared" si="1219"/>
        <v>#N/A</v>
      </c>
      <c r="AM7509" t="e">
        <f t="shared" si="1220"/>
        <v>#N/A</v>
      </c>
      <c r="AN7509" t="e">
        <f t="shared" si="1221"/>
        <v>#N/A</v>
      </c>
      <c r="AO7509" s="261" t="e">
        <f t="shared" si="1222"/>
        <v>#N/A</v>
      </c>
      <c r="AP7509" s="261" t="e">
        <f t="shared" si="1223"/>
        <v>#N/A</v>
      </c>
      <c r="AQ7509" s="261" t="e">
        <f t="shared" si="1224"/>
        <v>#N/A</v>
      </c>
      <c r="BB7509">
        <f t="shared" si="1227"/>
        <v>0</v>
      </c>
      <c r="BC7509">
        <f t="shared" si="1225"/>
        <v>0</v>
      </c>
      <c r="BD7509" s="28">
        <f t="shared" si="1226"/>
        <v>0</v>
      </c>
    </row>
    <row r="7510" spans="37:56" x14ac:dyDescent="0.25">
      <c r="AK7510">
        <v>0</v>
      </c>
      <c r="AL7510" t="e">
        <f t="shared" si="1219"/>
        <v>#N/A</v>
      </c>
      <c r="AM7510" t="e">
        <f t="shared" si="1220"/>
        <v>#N/A</v>
      </c>
      <c r="AN7510" t="e">
        <f t="shared" si="1221"/>
        <v>#N/A</v>
      </c>
      <c r="AO7510" s="261" t="e">
        <f t="shared" si="1222"/>
        <v>#N/A</v>
      </c>
      <c r="AP7510" s="261" t="e">
        <f t="shared" si="1223"/>
        <v>#N/A</v>
      </c>
      <c r="AQ7510" s="261" t="e">
        <f t="shared" si="1224"/>
        <v>#N/A</v>
      </c>
      <c r="BB7510">
        <f t="shared" si="1227"/>
        <v>0</v>
      </c>
      <c r="BC7510">
        <f t="shared" si="1225"/>
        <v>0</v>
      </c>
      <c r="BD7510" s="28">
        <f t="shared" si="1226"/>
        <v>0</v>
      </c>
    </row>
    <row r="7511" spans="37:56" x14ac:dyDescent="0.25">
      <c r="AK7511">
        <v>0</v>
      </c>
      <c r="AL7511" t="e">
        <f t="shared" si="1219"/>
        <v>#N/A</v>
      </c>
      <c r="AM7511" t="e">
        <f t="shared" si="1220"/>
        <v>#N/A</v>
      </c>
      <c r="AN7511" t="e">
        <f t="shared" si="1221"/>
        <v>#N/A</v>
      </c>
      <c r="AO7511" s="261" t="e">
        <f t="shared" si="1222"/>
        <v>#N/A</v>
      </c>
      <c r="AP7511" s="261" t="e">
        <f t="shared" si="1223"/>
        <v>#N/A</v>
      </c>
      <c r="AQ7511" s="261" t="e">
        <f t="shared" si="1224"/>
        <v>#N/A</v>
      </c>
      <c r="BB7511">
        <f t="shared" si="1227"/>
        <v>0</v>
      </c>
      <c r="BC7511">
        <f t="shared" si="1225"/>
        <v>0</v>
      </c>
      <c r="BD7511" s="28">
        <f t="shared" si="1226"/>
        <v>0</v>
      </c>
    </row>
    <row r="7512" spans="37:56" x14ac:dyDescent="0.25">
      <c r="AK7512">
        <v>0</v>
      </c>
      <c r="AL7512" t="e">
        <f t="shared" si="1219"/>
        <v>#N/A</v>
      </c>
      <c r="AM7512" t="e">
        <f t="shared" si="1220"/>
        <v>#N/A</v>
      </c>
      <c r="AN7512" t="e">
        <f t="shared" si="1221"/>
        <v>#N/A</v>
      </c>
      <c r="AO7512" s="261" t="e">
        <f t="shared" si="1222"/>
        <v>#N/A</v>
      </c>
      <c r="AP7512" s="261" t="e">
        <f t="shared" si="1223"/>
        <v>#N/A</v>
      </c>
      <c r="AQ7512" s="261" t="e">
        <f t="shared" si="1224"/>
        <v>#N/A</v>
      </c>
      <c r="BB7512">
        <f t="shared" si="1227"/>
        <v>0</v>
      </c>
      <c r="BC7512">
        <f t="shared" si="1225"/>
        <v>0</v>
      </c>
      <c r="BD7512" s="28">
        <f t="shared" si="1226"/>
        <v>0</v>
      </c>
    </row>
    <row r="7513" spans="37:56" x14ac:dyDescent="0.25">
      <c r="AK7513">
        <v>0</v>
      </c>
      <c r="AL7513" t="e">
        <f t="shared" si="1219"/>
        <v>#N/A</v>
      </c>
      <c r="AM7513" t="e">
        <f t="shared" si="1220"/>
        <v>#N/A</v>
      </c>
      <c r="AN7513" t="e">
        <f t="shared" si="1221"/>
        <v>#N/A</v>
      </c>
      <c r="AO7513" s="261" t="e">
        <f t="shared" si="1222"/>
        <v>#N/A</v>
      </c>
      <c r="AP7513" s="261" t="e">
        <f t="shared" si="1223"/>
        <v>#N/A</v>
      </c>
      <c r="AQ7513" s="261" t="e">
        <f t="shared" si="1224"/>
        <v>#N/A</v>
      </c>
      <c r="BB7513">
        <f t="shared" si="1227"/>
        <v>0</v>
      </c>
      <c r="BC7513">
        <f t="shared" si="1225"/>
        <v>0</v>
      </c>
      <c r="BD7513" s="28">
        <f t="shared" si="1226"/>
        <v>0</v>
      </c>
    </row>
    <row r="7514" spans="37:56" x14ac:dyDescent="0.25">
      <c r="AK7514">
        <v>0</v>
      </c>
      <c r="AL7514" t="e">
        <f t="shared" si="1219"/>
        <v>#N/A</v>
      </c>
      <c r="AM7514" t="e">
        <f t="shared" si="1220"/>
        <v>#N/A</v>
      </c>
      <c r="AN7514" t="e">
        <f t="shared" si="1221"/>
        <v>#N/A</v>
      </c>
      <c r="AO7514" s="261" t="e">
        <f t="shared" si="1222"/>
        <v>#N/A</v>
      </c>
      <c r="AP7514" s="261" t="e">
        <f t="shared" si="1223"/>
        <v>#N/A</v>
      </c>
      <c r="AQ7514" s="261" t="e">
        <f t="shared" si="1224"/>
        <v>#N/A</v>
      </c>
      <c r="BB7514">
        <f t="shared" si="1227"/>
        <v>0</v>
      </c>
      <c r="BC7514">
        <f t="shared" si="1225"/>
        <v>0</v>
      </c>
      <c r="BD7514" s="28">
        <f t="shared" si="1226"/>
        <v>0</v>
      </c>
    </row>
    <row r="7515" spans="37:56" x14ac:dyDescent="0.25">
      <c r="AK7515">
        <v>0</v>
      </c>
      <c r="AL7515" t="e">
        <f t="shared" si="1219"/>
        <v>#N/A</v>
      </c>
      <c r="AM7515" t="e">
        <f t="shared" si="1220"/>
        <v>#N/A</v>
      </c>
      <c r="AN7515" t="e">
        <f t="shared" si="1221"/>
        <v>#N/A</v>
      </c>
      <c r="AO7515" s="261" t="e">
        <f t="shared" si="1222"/>
        <v>#N/A</v>
      </c>
      <c r="AP7515" s="261" t="e">
        <f t="shared" si="1223"/>
        <v>#N/A</v>
      </c>
      <c r="AQ7515" s="261" t="e">
        <f t="shared" si="1224"/>
        <v>#N/A</v>
      </c>
      <c r="BB7515">
        <f t="shared" si="1227"/>
        <v>0</v>
      </c>
      <c r="BC7515">
        <f t="shared" si="1225"/>
        <v>0</v>
      </c>
      <c r="BD7515" s="28">
        <f t="shared" si="1226"/>
        <v>0</v>
      </c>
    </row>
    <row r="7516" spans="37:56" x14ac:dyDescent="0.25">
      <c r="AK7516">
        <v>0</v>
      </c>
      <c r="AL7516" t="e">
        <f t="shared" si="1219"/>
        <v>#N/A</v>
      </c>
      <c r="AM7516" t="e">
        <f t="shared" si="1220"/>
        <v>#N/A</v>
      </c>
      <c r="AN7516" t="e">
        <f t="shared" si="1221"/>
        <v>#N/A</v>
      </c>
      <c r="AO7516" s="261" t="e">
        <f t="shared" si="1222"/>
        <v>#N/A</v>
      </c>
      <c r="AP7516" s="261" t="e">
        <f t="shared" si="1223"/>
        <v>#N/A</v>
      </c>
      <c r="AQ7516" s="261" t="e">
        <f t="shared" si="1224"/>
        <v>#N/A</v>
      </c>
      <c r="BB7516">
        <f t="shared" si="1227"/>
        <v>0</v>
      </c>
      <c r="BC7516">
        <f t="shared" si="1225"/>
        <v>0</v>
      </c>
      <c r="BD7516" s="28">
        <f t="shared" si="1226"/>
        <v>0</v>
      </c>
    </row>
    <row r="7517" spans="37:56" x14ac:dyDescent="0.25">
      <c r="AK7517">
        <v>0</v>
      </c>
      <c r="AL7517" t="e">
        <f t="shared" si="1219"/>
        <v>#N/A</v>
      </c>
      <c r="AM7517" t="e">
        <f t="shared" si="1220"/>
        <v>#N/A</v>
      </c>
      <c r="AN7517" t="e">
        <f t="shared" si="1221"/>
        <v>#N/A</v>
      </c>
      <c r="AO7517" s="261" t="e">
        <f t="shared" si="1222"/>
        <v>#N/A</v>
      </c>
      <c r="AP7517" s="261" t="e">
        <f t="shared" si="1223"/>
        <v>#N/A</v>
      </c>
      <c r="AQ7517" s="261" t="e">
        <f t="shared" si="1224"/>
        <v>#N/A</v>
      </c>
      <c r="BB7517">
        <f t="shared" si="1227"/>
        <v>0</v>
      </c>
      <c r="BC7517">
        <f t="shared" si="1225"/>
        <v>0</v>
      </c>
      <c r="BD7517" s="28">
        <f t="shared" si="1226"/>
        <v>0</v>
      </c>
    </row>
    <row r="7518" spans="37:56" x14ac:dyDescent="0.25">
      <c r="AK7518">
        <v>0</v>
      </c>
      <c r="AL7518" t="e">
        <f t="shared" si="1219"/>
        <v>#N/A</v>
      </c>
      <c r="AM7518" t="e">
        <f t="shared" si="1220"/>
        <v>#N/A</v>
      </c>
      <c r="AN7518" t="e">
        <f t="shared" si="1221"/>
        <v>#N/A</v>
      </c>
      <c r="AO7518" s="261" t="e">
        <f t="shared" si="1222"/>
        <v>#N/A</v>
      </c>
      <c r="AP7518" s="261" t="e">
        <f t="shared" si="1223"/>
        <v>#N/A</v>
      </c>
      <c r="AQ7518" s="261" t="e">
        <f t="shared" si="1224"/>
        <v>#N/A</v>
      </c>
      <c r="BB7518">
        <f t="shared" si="1227"/>
        <v>0</v>
      </c>
      <c r="BC7518">
        <f t="shared" si="1225"/>
        <v>0</v>
      </c>
      <c r="BD7518" s="28">
        <f t="shared" si="1226"/>
        <v>0</v>
      </c>
    </row>
    <row r="7519" spans="37:56" x14ac:dyDescent="0.25">
      <c r="AK7519">
        <v>0</v>
      </c>
      <c r="AL7519" t="e">
        <f t="shared" si="1219"/>
        <v>#N/A</v>
      </c>
      <c r="AM7519" t="e">
        <f t="shared" si="1220"/>
        <v>#N/A</v>
      </c>
      <c r="AN7519" t="e">
        <f t="shared" si="1221"/>
        <v>#N/A</v>
      </c>
      <c r="AO7519" s="261" t="e">
        <f t="shared" si="1222"/>
        <v>#N/A</v>
      </c>
      <c r="AP7519" s="261" t="e">
        <f t="shared" si="1223"/>
        <v>#N/A</v>
      </c>
      <c r="AQ7519" s="261" t="e">
        <f t="shared" si="1224"/>
        <v>#N/A</v>
      </c>
      <c r="BB7519">
        <f t="shared" si="1227"/>
        <v>0</v>
      </c>
      <c r="BC7519">
        <f t="shared" si="1225"/>
        <v>0</v>
      </c>
      <c r="BD7519" s="28">
        <f t="shared" si="1226"/>
        <v>0</v>
      </c>
    </row>
    <row r="7520" spans="37:56" x14ac:dyDescent="0.25">
      <c r="AK7520">
        <v>0</v>
      </c>
      <c r="AL7520" t="e">
        <f t="shared" si="1219"/>
        <v>#N/A</v>
      </c>
      <c r="AM7520" t="e">
        <f t="shared" si="1220"/>
        <v>#N/A</v>
      </c>
      <c r="AN7520" t="e">
        <f t="shared" si="1221"/>
        <v>#N/A</v>
      </c>
      <c r="AO7520" s="261" t="e">
        <f t="shared" si="1222"/>
        <v>#N/A</v>
      </c>
      <c r="AP7520" s="261" t="e">
        <f t="shared" si="1223"/>
        <v>#N/A</v>
      </c>
      <c r="AQ7520" s="261" t="e">
        <f t="shared" si="1224"/>
        <v>#N/A</v>
      </c>
      <c r="BB7520">
        <f t="shared" si="1227"/>
        <v>0</v>
      </c>
      <c r="BC7520">
        <f t="shared" si="1225"/>
        <v>0</v>
      </c>
      <c r="BD7520" s="28">
        <f t="shared" si="1226"/>
        <v>0</v>
      </c>
    </row>
    <row r="7521" spans="37:56" x14ac:dyDescent="0.25">
      <c r="AK7521">
        <v>0</v>
      </c>
      <c r="AL7521" t="e">
        <f t="shared" si="1219"/>
        <v>#N/A</v>
      </c>
      <c r="AM7521" t="e">
        <f t="shared" si="1220"/>
        <v>#N/A</v>
      </c>
      <c r="AN7521" t="e">
        <f t="shared" si="1221"/>
        <v>#N/A</v>
      </c>
      <c r="AO7521" s="261" t="e">
        <f t="shared" si="1222"/>
        <v>#N/A</v>
      </c>
      <c r="AP7521" s="261" t="e">
        <f t="shared" si="1223"/>
        <v>#N/A</v>
      </c>
      <c r="AQ7521" s="261" t="e">
        <f t="shared" si="1224"/>
        <v>#N/A</v>
      </c>
      <c r="BB7521">
        <f t="shared" si="1227"/>
        <v>0</v>
      </c>
      <c r="BC7521">
        <f t="shared" si="1225"/>
        <v>0</v>
      </c>
      <c r="BD7521" s="28">
        <f t="shared" si="1226"/>
        <v>0</v>
      </c>
    </row>
    <row r="7522" spans="37:56" x14ac:dyDescent="0.25">
      <c r="AK7522">
        <v>0</v>
      </c>
      <c r="AL7522" t="e">
        <f t="shared" si="1219"/>
        <v>#N/A</v>
      </c>
      <c r="AM7522" t="e">
        <f t="shared" si="1220"/>
        <v>#N/A</v>
      </c>
      <c r="AN7522" t="e">
        <f t="shared" si="1221"/>
        <v>#N/A</v>
      </c>
      <c r="AO7522" s="261" t="e">
        <f t="shared" si="1222"/>
        <v>#N/A</v>
      </c>
      <c r="AP7522" s="261" t="e">
        <f t="shared" si="1223"/>
        <v>#N/A</v>
      </c>
      <c r="AQ7522" s="261" t="e">
        <f t="shared" si="1224"/>
        <v>#N/A</v>
      </c>
      <c r="BB7522">
        <f t="shared" si="1227"/>
        <v>0</v>
      </c>
      <c r="BC7522">
        <f t="shared" si="1225"/>
        <v>0</v>
      </c>
      <c r="BD7522" s="28">
        <f t="shared" si="1226"/>
        <v>0</v>
      </c>
    </row>
    <row r="7523" spans="37:56" x14ac:dyDescent="0.25">
      <c r="AK7523">
        <v>0</v>
      </c>
      <c r="AL7523" t="e">
        <f t="shared" si="1219"/>
        <v>#N/A</v>
      </c>
      <c r="AM7523" t="e">
        <f t="shared" si="1220"/>
        <v>#N/A</v>
      </c>
      <c r="AN7523" t="e">
        <f t="shared" si="1221"/>
        <v>#N/A</v>
      </c>
      <c r="AO7523" s="261" t="e">
        <f t="shared" si="1222"/>
        <v>#N/A</v>
      </c>
      <c r="AP7523" s="261" t="e">
        <f t="shared" si="1223"/>
        <v>#N/A</v>
      </c>
      <c r="AQ7523" s="261" t="e">
        <f t="shared" si="1224"/>
        <v>#N/A</v>
      </c>
      <c r="BB7523">
        <f t="shared" si="1227"/>
        <v>0</v>
      </c>
      <c r="BC7523">
        <f t="shared" si="1225"/>
        <v>0</v>
      </c>
      <c r="BD7523" s="28">
        <f t="shared" si="1226"/>
        <v>0</v>
      </c>
    </row>
    <row r="7524" spans="37:56" x14ac:dyDescent="0.25">
      <c r="AK7524">
        <v>0</v>
      </c>
      <c r="AL7524" t="e">
        <f t="shared" si="1219"/>
        <v>#N/A</v>
      </c>
      <c r="AM7524" t="e">
        <f t="shared" si="1220"/>
        <v>#N/A</v>
      </c>
      <c r="AN7524" t="e">
        <f t="shared" si="1221"/>
        <v>#N/A</v>
      </c>
      <c r="AO7524" s="261" t="e">
        <f t="shared" si="1222"/>
        <v>#N/A</v>
      </c>
      <c r="AP7524" s="261" t="e">
        <f t="shared" si="1223"/>
        <v>#N/A</v>
      </c>
      <c r="AQ7524" s="261" t="e">
        <f t="shared" si="1224"/>
        <v>#N/A</v>
      </c>
      <c r="BB7524">
        <f t="shared" si="1227"/>
        <v>0</v>
      </c>
      <c r="BC7524">
        <f t="shared" si="1225"/>
        <v>0</v>
      </c>
      <c r="BD7524" s="28">
        <f t="shared" si="1226"/>
        <v>0</v>
      </c>
    </row>
    <row r="7525" spans="37:56" x14ac:dyDescent="0.25">
      <c r="AK7525">
        <v>0</v>
      </c>
      <c r="AL7525" t="e">
        <f t="shared" si="1219"/>
        <v>#N/A</v>
      </c>
      <c r="AM7525" t="e">
        <f t="shared" si="1220"/>
        <v>#N/A</v>
      </c>
      <c r="AN7525" t="e">
        <f t="shared" si="1221"/>
        <v>#N/A</v>
      </c>
      <c r="AO7525" s="261" t="e">
        <f t="shared" si="1222"/>
        <v>#N/A</v>
      </c>
      <c r="AP7525" s="261" t="e">
        <f t="shared" si="1223"/>
        <v>#N/A</v>
      </c>
      <c r="AQ7525" s="261" t="e">
        <f t="shared" si="1224"/>
        <v>#N/A</v>
      </c>
      <c r="BB7525">
        <f t="shared" si="1227"/>
        <v>0</v>
      </c>
      <c r="BC7525">
        <f t="shared" si="1225"/>
        <v>0</v>
      </c>
      <c r="BD7525" s="28">
        <f t="shared" si="1226"/>
        <v>0</v>
      </c>
    </row>
    <row r="7526" spans="37:56" x14ac:dyDescent="0.25">
      <c r="AK7526">
        <v>0</v>
      </c>
      <c r="AL7526" t="e">
        <f t="shared" si="1219"/>
        <v>#N/A</v>
      </c>
      <c r="AM7526" t="e">
        <f t="shared" si="1220"/>
        <v>#N/A</v>
      </c>
      <c r="AN7526" t="e">
        <f t="shared" si="1221"/>
        <v>#N/A</v>
      </c>
      <c r="AO7526" s="261" t="e">
        <f t="shared" si="1222"/>
        <v>#N/A</v>
      </c>
      <c r="AP7526" s="261" t="e">
        <f t="shared" si="1223"/>
        <v>#N/A</v>
      </c>
      <c r="AQ7526" s="261" t="e">
        <f t="shared" si="1224"/>
        <v>#N/A</v>
      </c>
      <c r="BB7526">
        <f t="shared" si="1227"/>
        <v>0</v>
      </c>
      <c r="BC7526">
        <f t="shared" si="1225"/>
        <v>0</v>
      </c>
      <c r="BD7526" s="28">
        <f t="shared" si="1226"/>
        <v>0</v>
      </c>
    </row>
    <row r="7527" spans="37:56" x14ac:dyDescent="0.25">
      <c r="AK7527">
        <v>0</v>
      </c>
      <c r="AL7527" t="e">
        <f t="shared" si="1219"/>
        <v>#N/A</v>
      </c>
      <c r="AM7527" t="e">
        <f t="shared" si="1220"/>
        <v>#N/A</v>
      </c>
      <c r="AN7527" t="e">
        <f t="shared" si="1221"/>
        <v>#N/A</v>
      </c>
      <c r="AO7527" s="261" t="e">
        <f t="shared" si="1222"/>
        <v>#N/A</v>
      </c>
      <c r="AP7527" s="261" t="e">
        <f t="shared" si="1223"/>
        <v>#N/A</v>
      </c>
      <c r="AQ7527" s="261" t="e">
        <f t="shared" si="1224"/>
        <v>#N/A</v>
      </c>
      <c r="BB7527">
        <f t="shared" si="1227"/>
        <v>0</v>
      </c>
      <c r="BC7527">
        <f t="shared" si="1225"/>
        <v>0</v>
      </c>
      <c r="BD7527" s="28">
        <f t="shared" si="1226"/>
        <v>0</v>
      </c>
    </row>
    <row r="7528" spans="37:56" x14ac:dyDescent="0.25">
      <c r="AK7528">
        <v>0</v>
      </c>
      <c r="AL7528" t="e">
        <f t="shared" si="1219"/>
        <v>#N/A</v>
      </c>
      <c r="AM7528" t="e">
        <f t="shared" si="1220"/>
        <v>#N/A</v>
      </c>
      <c r="AN7528" t="e">
        <f t="shared" si="1221"/>
        <v>#N/A</v>
      </c>
      <c r="AO7528" s="261" t="e">
        <f t="shared" si="1222"/>
        <v>#N/A</v>
      </c>
      <c r="AP7528" s="261" t="e">
        <f t="shared" si="1223"/>
        <v>#N/A</v>
      </c>
      <c r="AQ7528" s="261" t="e">
        <f t="shared" si="1224"/>
        <v>#N/A</v>
      </c>
      <c r="BB7528">
        <f t="shared" si="1227"/>
        <v>0</v>
      </c>
      <c r="BC7528">
        <f t="shared" si="1225"/>
        <v>0</v>
      </c>
      <c r="BD7528" s="28">
        <f t="shared" si="1226"/>
        <v>0</v>
      </c>
    </row>
    <row r="7529" spans="37:56" x14ac:dyDescent="0.25">
      <c r="AK7529">
        <v>0</v>
      </c>
      <c r="AL7529" t="e">
        <f t="shared" si="1219"/>
        <v>#N/A</v>
      </c>
      <c r="AM7529" t="e">
        <f t="shared" si="1220"/>
        <v>#N/A</v>
      </c>
      <c r="AN7529" t="e">
        <f t="shared" si="1221"/>
        <v>#N/A</v>
      </c>
      <c r="AO7529" s="261" t="e">
        <f t="shared" si="1222"/>
        <v>#N/A</v>
      </c>
      <c r="AP7529" s="261" t="e">
        <f t="shared" si="1223"/>
        <v>#N/A</v>
      </c>
      <c r="AQ7529" s="261" t="e">
        <f t="shared" si="1224"/>
        <v>#N/A</v>
      </c>
      <c r="BB7529">
        <f t="shared" si="1227"/>
        <v>0</v>
      </c>
      <c r="BC7529">
        <f t="shared" si="1225"/>
        <v>0</v>
      </c>
      <c r="BD7529" s="28">
        <f t="shared" si="1226"/>
        <v>0</v>
      </c>
    </row>
    <row r="7530" spans="37:56" x14ac:dyDescent="0.25">
      <c r="AK7530">
        <v>0</v>
      </c>
      <c r="AL7530" t="e">
        <f t="shared" si="1219"/>
        <v>#N/A</v>
      </c>
      <c r="AM7530" t="e">
        <f t="shared" si="1220"/>
        <v>#N/A</v>
      </c>
      <c r="AN7530" t="e">
        <f t="shared" si="1221"/>
        <v>#N/A</v>
      </c>
      <c r="AO7530" s="261" t="e">
        <f t="shared" si="1222"/>
        <v>#N/A</v>
      </c>
      <c r="AP7530" s="261" t="e">
        <f t="shared" si="1223"/>
        <v>#N/A</v>
      </c>
      <c r="AQ7530" s="261" t="e">
        <f t="shared" si="1224"/>
        <v>#N/A</v>
      </c>
      <c r="BB7530">
        <f t="shared" si="1227"/>
        <v>0</v>
      </c>
      <c r="BC7530">
        <f t="shared" si="1225"/>
        <v>0</v>
      </c>
      <c r="BD7530" s="28">
        <f t="shared" si="1226"/>
        <v>0</v>
      </c>
    </row>
    <row r="7531" spans="37:56" x14ac:dyDescent="0.25">
      <c r="AK7531">
        <v>0</v>
      </c>
      <c r="AL7531" t="e">
        <f t="shared" si="1219"/>
        <v>#N/A</v>
      </c>
      <c r="AM7531" t="e">
        <f t="shared" si="1220"/>
        <v>#N/A</v>
      </c>
      <c r="AN7531" t="e">
        <f t="shared" si="1221"/>
        <v>#N/A</v>
      </c>
      <c r="AO7531" s="261" t="e">
        <f t="shared" si="1222"/>
        <v>#N/A</v>
      </c>
      <c r="AP7531" s="261" t="e">
        <f t="shared" si="1223"/>
        <v>#N/A</v>
      </c>
      <c r="AQ7531" s="261" t="e">
        <f t="shared" si="1224"/>
        <v>#N/A</v>
      </c>
      <c r="BB7531">
        <f t="shared" si="1227"/>
        <v>0</v>
      </c>
      <c r="BC7531">
        <f t="shared" si="1225"/>
        <v>0</v>
      </c>
      <c r="BD7531" s="28">
        <f t="shared" si="1226"/>
        <v>0</v>
      </c>
    </row>
    <row r="7532" spans="37:56" x14ac:dyDescent="0.25">
      <c r="AK7532">
        <v>0</v>
      </c>
      <c r="AL7532" t="e">
        <f t="shared" si="1219"/>
        <v>#N/A</v>
      </c>
      <c r="AM7532" t="e">
        <f t="shared" si="1220"/>
        <v>#N/A</v>
      </c>
      <c r="AN7532" t="e">
        <f t="shared" si="1221"/>
        <v>#N/A</v>
      </c>
      <c r="AO7532" s="261" t="e">
        <f t="shared" si="1222"/>
        <v>#N/A</v>
      </c>
      <c r="AP7532" s="261" t="e">
        <f t="shared" si="1223"/>
        <v>#N/A</v>
      </c>
      <c r="AQ7532" s="261" t="e">
        <f t="shared" si="1224"/>
        <v>#N/A</v>
      </c>
      <c r="BB7532">
        <f t="shared" si="1227"/>
        <v>0</v>
      </c>
      <c r="BC7532">
        <f t="shared" si="1225"/>
        <v>0</v>
      </c>
      <c r="BD7532" s="28">
        <f t="shared" si="1226"/>
        <v>0</v>
      </c>
    </row>
    <row r="7533" spans="37:56" x14ac:dyDescent="0.25">
      <c r="AK7533">
        <v>0</v>
      </c>
      <c r="AL7533" t="e">
        <f t="shared" si="1219"/>
        <v>#N/A</v>
      </c>
      <c r="AM7533" t="e">
        <f t="shared" si="1220"/>
        <v>#N/A</v>
      </c>
      <c r="AN7533" t="e">
        <f t="shared" si="1221"/>
        <v>#N/A</v>
      </c>
      <c r="AO7533" s="261" t="e">
        <f t="shared" si="1222"/>
        <v>#N/A</v>
      </c>
      <c r="AP7533" s="261" t="e">
        <f t="shared" si="1223"/>
        <v>#N/A</v>
      </c>
      <c r="AQ7533" s="261" t="e">
        <f t="shared" si="1224"/>
        <v>#N/A</v>
      </c>
      <c r="BB7533">
        <f t="shared" si="1227"/>
        <v>0</v>
      </c>
      <c r="BC7533">
        <f t="shared" si="1225"/>
        <v>0</v>
      </c>
      <c r="BD7533" s="28">
        <f t="shared" si="1226"/>
        <v>0</v>
      </c>
    </row>
    <row r="7534" spans="37:56" x14ac:dyDescent="0.25">
      <c r="AK7534">
        <v>0</v>
      </c>
      <c r="AL7534" t="e">
        <f t="shared" si="1219"/>
        <v>#N/A</v>
      </c>
      <c r="AM7534" t="e">
        <f t="shared" si="1220"/>
        <v>#N/A</v>
      </c>
      <c r="AN7534" t="e">
        <f t="shared" si="1221"/>
        <v>#N/A</v>
      </c>
      <c r="AO7534" s="261" t="e">
        <f t="shared" si="1222"/>
        <v>#N/A</v>
      </c>
      <c r="AP7534" s="261" t="e">
        <f t="shared" si="1223"/>
        <v>#N/A</v>
      </c>
      <c r="AQ7534" s="261" t="e">
        <f t="shared" si="1224"/>
        <v>#N/A</v>
      </c>
      <c r="BB7534">
        <f t="shared" si="1227"/>
        <v>0</v>
      </c>
      <c r="BC7534">
        <f t="shared" si="1225"/>
        <v>0</v>
      </c>
      <c r="BD7534" s="28">
        <f t="shared" si="1226"/>
        <v>0</v>
      </c>
    </row>
    <row r="7535" spans="37:56" x14ac:dyDescent="0.25">
      <c r="AK7535">
        <v>0</v>
      </c>
      <c r="AL7535" t="e">
        <f t="shared" si="1219"/>
        <v>#N/A</v>
      </c>
      <c r="AM7535" t="e">
        <f t="shared" si="1220"/>
        <v>#N/A</v>
      </c>
      <c r="AN7535" t="e">
        <f t="shared" si="1221"/>
        <v>#N/A</v>
      </c>
      <c r="AO7535" s="261" t="e">
        <f t="shared" si="1222"/>
        <v>#N/A</v>
      </c>
      <c r="AP7535" s="261" t="e">
        <f t="shared" si="1223"/>
        <v>#N/A</v>
      </c>
      <c r="AQ7535" s="261" t="e">
        <f t="shared" si="1224"/>
        <v>#N/A</v>
      </c>
      <c r="BB7535">
        <f t="shared" si="1227"/>
        <v>0</v>
      </c>
      <c r="BC7535">
        <f t="shared" si="1225"/>
        <v>0</v>
      </c>
      <c r="BD7535" s="28">
        <f t="shared" si="1226"/>
        <v>0</v>
      </c>
    </row>
    <row r="7536" spans="37:56" x14ac:dyDescent="0.25">
      <c r="AK7536">
        <v>0</v>
      </c>
      <c r="AL7536" t="e">
        <f t="shared" si="1219"/>
        <v>#N/A</v>
      </c>
      <c r="AM7536" t="e">
        <f t="shared" si="1220"/>
        <v>#N/A</v>
      </c>
      <c r="AN7536" t="e">
        <f t="shared" si="1221"/>
        <v>#N/A</v>
      </c>
      <c r="AO7536" s="261" t="e">
        <f t="shared" si="1222"/>
        <v>#N/A</v>
      </c>
      <c r="AP7536" s="261" t="e">
        <f t="shared" si="1223"/>
        <v>#N/A</v>
      </c>
      <c r="AQ7536" s="261" t="e">
        <f t="shared" si="1224"/>
        <v>#N/A</v>
      </c>
      <c r="BB7536">
        <f t="shared" si="1227"/>
        <v>0</v>
      </c>
      <c r="BC7536">
        <f t="shared" si="1225"/>
        <v>0</v>
      </c>
      <c r="BD7536" s="28">
        <f t="shared" si="1226"/>
        <v>0</v>
      </c>
    </row>
    <row r="7537" spans="37:56" x14ac:dyDescent="0.25">
      <c r="AK7537">
        <v>0</v>
      </c>
      <c r="AL7537" t="e">
        <f t="shared" si="1219"/>
        <v>#N/A</v>
      </c>
      <c r="AM7537" t="e">
        <f t="shared" si="1220"/>
        <v>#N/A</v>
      </c>
      <c r="AN7537" t="e">
        <f t="shared" si="1221"/>
        <v>#N/A</v>
      </c>
      <c r="AO7537" s="261" t="e">
        <f t="shared" si="1222"/>
        <v>#N/A</v>
      </c>
      <c r="AP7537" s="261" t="e">
        <f t="shared" si="1223"/>
        <v>#N/A</v>
      </c>
      <c r="AQ7537" s="261" t="e">
        <f t="shared" si="1224"/>
        <v>#N/A</v>
      </c>
      <c r="BB7537">
        <f t="shared" si="1227"/>
        <v>0</v>
      </c>
      <c r="BC7537">
        <f t="shared" si="1225"/>
        <v>0</v>
      </c>
      <c r="BD7537" s="28">
        <f t="shared" si="1226"/>
        <v>0</v>
      </c>
    </row>
    <row r="7538" spans="37:56" x14ac:dyDescent="0.25">
      <c r="AK7538">
        <v>0</v>
      </c>
      <c r="AL7538" t="e">
        <f t="shared" si="1219"/>
        <v>#N/A</v>
      </c>
      <c r="AM7538" t="e">
        <f t="shared" si="1220"/>
        <v>#N/A</v>
      </c>
      <c r="AN7538" t="e">
        <f t="shared" si="1221"/>
        <v>#N/A</v>
      </c>
      <c r="AO7538" s="261" t="e">
        <f t="shared" si="1222"/>
        <v>#N/A</v>
      </c>
      <c r="AP7538" s="261" t="e">
        <f t="shared" si="1223"/>
        <v>#N/A</v>
      </c>
      <c r="AQ7538" s="261" t="e">
        <f t="shared" si="1224"/>
        <v>#N/A</v>
      </c>
      <c r="BB7538">
        <f t="shared" si="1227"/>
        <v>0</v>
      </c>
      <c r="BC7538">
        <f t="shared" si="1225"/>
        <v>0</v>
      </c>
      <c r="BD7538" s="28">
        <f t="shared" si="1226"/>
        <v>0</v>
      </c>
    </row>
    <row r="7539" spans="37:56" x14ac:dyDescent="0.25">
      <c r="AK7539">
        <v>0</v>
      </c>
      <c r="AL7539" t="e">
        <f t="shared" si="1219"/>
        <v>#N/A</v>
      </c>
      <c r="AM7539" t="e">
        <f t="shared" si="1220"/>
        <v>#N/A</v>
      </c>
      <c r="AN7539" t="e">
        <f t="shared" si="1221"/>
        <v>#N/A</v>
      </c>
      <c r="AO7539" s="261" t="e">
        <f t="shared" si="1222"/>
        <v>#N/A</v>
      </c>
      <c r="AP7539" s="261" t="e">
        <f t="shared" si="1223"/>
        <v>#N/A</v>
      </c>
      <c r="AQ7539" s="261" t="e">
        <f t="shared" si="1224"/>
        <v>#N/A</v>
      </c>
      <c r="BB7539">
        <f t="shared" si="1227"/>
        <v>0</v>
      </c>
      <c r="BC7539">
        <f t="shared" si="1225"/>
        <v>0</v>
      </c>
      <c r="BD7539" s="28">
        <f t="shared" si="1226"/>
        <v>0</v>
      </c>
    </row>
    <row r="7540" spans="37:56" x14ac:dyDescent="0.25">
      <c r="AK7540">
        <v>0</v>
      </c>
      <c r="AL7540" t="e">
        <f t="shared" si="1219"/>
        <v>#N/A</v>
      </c>
      <c r="AM7540" t="e">
        <f t="shared" si="1220"/>
        <v>#N/A</v>
      </c>
      <c r="AN7540" t="e">
        <f t="shared" si="1221"/>
        <v>#N/A</v>
      </c>
      <c r="AO7540" s="261" t="e">
        <f t="shared" si="1222"/>
        <v>#N/A</v>
      </c>
      <c r="AP7540" s="261" t="e">
        <f t="shared" si="1223"/>
        <v>#N/A</v>
      </c>
      <c r="AQ7540" s="261" t="e">
        <f t="shared" si="1224"/>
        <v>#N/A</v>
      </c>
      <c r="BB7540">
        <f t="shared" si="1227"/>
        <v>0</v>
      </c>
      <c r="BC7540">
        <f t="shared" si="1225"/>
        <v>0</v>
      </c>
      <c r="BD7540" s="28">
        <f t="shared" si="1226"/>
        <v>0</v>
      </c>
    </row>
    <row r="7541" spans="37:56" x14ac:dyDescent="0.25">
      <c r="AK7541">
        <v>0</v>
      </c>
      <c r="AL7541" t="e">
        <f t="shared" si="1219"/>
        <v>#N/A</v>
      </c>
      <c r="AM7541" t="e">
        <f t="shared" si="1220"/>
        <v>#N/A</v>
      </c>
      <c r="AN7541" t="e">
        <f t="shared" si="1221"/>
        <v>#N/A</v>
      </c>
      <c r="AO7541" s="261" t="e">
        <f t="shared" si="1222"/>
        <v>#N/A</v>
      </c>
      <c r="AP7541" s="261" t="e">
        <f t="shared" si="1223"/>
        <v>#N/A</v>
      </c>
      <c r="AQ7541" s="261" t="e">
        <f t="shared" si="1224"/>
        <v>#N/A</v>
      </c>
      <c r="BB7541">
        <f t="shared" si="1227"/>
        <v>0</v>
      </c>
      <c r="BC7541">
        <f t="shared" si="1225"/>
        <v>0</v>
      </c>
      <c r="BD7541" s="28">
        <f t="shared" si="1226"/>
        <v>0</v>
      </c>
    </row>
    <row r="7542" spans="37:56" x14ac:dyDescent="0.25">
      <c r="AK7542">
        <v>0</v>
      </c>
      <c r="AL7542" t="e">
        <f t="shared" si="1219"/>
        <v>#N/A</v>
      </c>
      <c r="AM7542" t="e">
        <f t="shared" si="1220"/>
        <v>#N/A</v>
      </c>
      <c r="AN7542" t="e">
        <f t="shared" si="1221"/>
        <v>#N/A</v>
      </c>
      <c r="AO7542" s="261" t="e">
        <f t="shared" si="1222"/>
        <v>#N/A</v>
      </c>
      <c r="AP7542" s="261" t="e">
        <f t="shared" si="1223"/>
        <v>#N/A</v>
      </c>
      <c r="AQ7542" s="261" t="e">
        <f t="shared" si="1224"/>
        <v>#N/A</v>
      </c>
      <c r="BB7542">
        <f t="shared" si="1227"/>
        <v>0</v>
      </c>
      <c r="BC7542">
        <f t="shared" si="1225"/>
        <v>0</v>
      </c>
      <c r="BD7542" s="28">
        <f t="shared" si="1226"/>
        <v>0</v>
      </c>
    </row>
    <row r="7543" spans="37:56" x14ac:dyDescent="0.25">
      <c r="AK7543">
        <v>0</v>
      </c>
      <c r="AL7543" t="e">
        <f t="shared" si="1219"/>
        <v>#N/A</v>
      </c>
      <c r="AM7543" t="e">
        <f t="shared" si="1220"/>
        <v>#N/A</v>
      </c>
      <c r="AN7543" t="e">
        <f t="shared" si="1221"/>
        <v>#N/A</v>
      </c>
      <c r="AO7543" s="261" t="e">
        <f t="shared" si="1222"/>
        <v>#N/A</v>
      </c>
      <c r="AP7543" s="261" t="e">
        <f t="shared" si="1223"/>
        <v>#N/A</v>
      </c>
      <c r="AQ7543" s="261" t="e">
        <f t="shared" si="1224"/>
        <v>#N/A</v>
      </c>
      <c r="BB7543">
        <f t="shared" si="1227"/>
        <v>0</v>
      </c>
      <c r="BC7543">
        <f t="shared" si="1225"/>
        <v>0</v>
      </c>
      <c r="BD7543" s="28">
        <f t="shared" si="1226"/>
        <v>0</v>
      </c>
    </row>
    <row r="7544" spans="37:56" x14ac:dyDescent="0.25">
      <c r="AK7544">
        <v>0</v>
      </c>
      <c r="AL7544" t="e">
        <f t="shared" si="1219"/>
        <v>#N/A</v>
      </c>
      <c r="AM7544" t="e">
        <f t="shared" si="1220"/>
        <v>#N/A</v>
      </c>
      <c r="AN7544" t="e">
        <f t="shared" si="1221"/>
        <v>#N/A</v>
      </c>
      <c r="AO7544" s="261" t="e">
        <f t="shared" si="1222"/>
        <v>#N/A</v>
      </c>
      <c r="AP7544" s="261" t="e">
        <f t="shared" si="1223"/>
        <v>#N/A</v>
      </c>
      <c r="AQ7544" s="261" t="e">
        <f t="shared" si="1224"/>
        <v>#N/A</v>
      </c>
      <c r="BB7544">
        <f t="shared" si="1227"/>
        <v>0</v>
      </c>
      <c r="BC7544">
        <f t="shared" si="1225"/>
        <v>0</v>
      </c>
      <c r="BD7544" s="28">
        <f t="shared" si="1226"/>
        <v>0</v>
      </c>
    </row>
    <row r="7545" spans="37:56" x14ac:dyDescent="0.25">
      <c r="AK7545">
        <v>0</v>
      </c>
      <c r="AL7545" t="e">
        <f t="shared" si="1219"/>
        <v>#N/A</v>
      </c>
      <c r="AM7545" t="e">
        <f t="shared" si="1220"/>
        <v>#N/A</v>
      </c>
      <c r="AN7545" t="e">
        <f t="shared" si="1221"/>
        <v>#N/A</v>
      </c>
      <c r="AO7545" s="261" t="e">
        <f t="shared" si="1222"/>
        <v>#N/A</v>
      </c>
      <c r="AP7545" s="261" t="e">
        <f t="shared" si="1223"/>
        <v>#N/A</v>
      </c>
      <c r="AQ7545" s="261" t="e">
        <f t="shared" si="1224"/>
        <v>#N/A</v>
      </c>
      <c r="BB7545">
        <f t="shared" si="1227"/>
        <v>0</v>
      </c>
      <c r="BC7545">
        <f t="shared" si="1225"/>
        <v>0</v>
      </c>
      <c r="BD7545" s="28">
        <f t="shared" si="1226"/>
        <v>0</v>
      </c>
    </row>
    <row r="7546" spans="37:56" x14ac:dyDescent="0.25">
      <c r="AK7546">
        <v>0</v>
      </c>
      <c r="AL7546" t="e">
        <f t="shared" si="1219"/>
        <v>#N/A</v>
      </c>
      <c r="AM7546" t="e">
        <f t="shared" si="1220"/>
        <v>#N/A</v>
      </c>
      <c r="AN7546" t="e">
        <f t="shared" si="1221"/>
        <v>#N/A</v>
      </c>
      <c r="AO7546" s="261" t="e">
        <f t="shared" si="1222"/>
        <v>#N/A</v>
      </c>
      <c r="AP7546" s="261" t="e">
        <f t="shared" si="1223"/>
        <v>#N/A</v>
      </c>
      <c r="AQ7546" s="261" t="e">
        <f t="shared" si="1224"/>
        <v>#N/A</v>
      </c>
      <c r="BB7546">
        <f t="shared" si="1227"/>
        <v>0</v>
      </c>
      <c r="BC7546">
        <f t="shared" si="1225"/>
        <v>0</v>
      </c>
      <c r="BD7546" s="28">
        <f t="shared" si="1226"/>
        <v>0</v>
      </c>
    </row>
    <row r="7547" spans="37:56" x14ac:dyDescent="0.25">
      <c r="AK7547">
        <v>0</v>
      </c>
      <c r="AL7547" t="e">
        <f t="shared" si="1219"/>
        <v>#N/A</v>
      </c>
      <c r="AM7547" t="e">
        <f t="shared" si="1220"/>
        <v>#N/A</v>
      </c>
      <c r="AN7547" t="e">
        <f t="shared" si="1221"/>
        <v>#N/A</v>
      </c>
      <c r="AO7547" s="261" t="e">
        <f t="shared" si="1222"/>
        <v>#N/A</v>
      </c>
      <c r="AP7547" s="261" t="e">
        <f t="shared" si="1223"/>
        <v>#N/A</v>
      </c>
      <c r="AQ7547" s="261" t="e">
        <f t="shared" si="1224"/>
        <v>#N/A</v>
      </c>
      <c r="BB7547">
        <f t="shared" si="1227"/>
        <v>0</v>
      </c>
      <c r="BC7547">
        <f t="shared" si="1225"/>
        <v>0</v>
      </c>
      <c r="BD7547" s="28">
        <f t="shared" si="1226"/>
        <v>0</v>
      </c>
    </row>
    <row r="7548" spans="37:56" x14ac:dyDescent="0.25">
      <c r="AK7548">
        <v>0</v>
      </c>
      <c r="AL7548" t="e">
        <f t="shared" si="1219"/>
        <v>#N/A</v>
      </c>
      <c r="AM7548" t="e">
        <f t="shared" si="1220"/>
        <v>#N/A</v>
      </c>
      <c r="AN7548" t="e">
        <f t="shared" si="1221"/>
        <v>#N/A</v>
      </c>
      <c r="AO7548" s="261" t="e">
        <f t="shared" si="1222"/>
        <v>#N/A</v>
      </c>
      <c r="AP7548" s="261" t="e">
        <f t="shared" si="1223"/>
        <v>#N/A</v>
      </c>
      <c r="AQ7548" s="261" t="e">
        <f t="shared" si="1224"/>
        <v>#N/A</v>
      </c>
      <c r="BB7548">
        <f t="shared" si="1227"/>
        <v>0</v>
      </c>
      <c r="BC7548">
        <f t="shared" si="1225"/>
        <v>0</v>
      </c>
      <c r="BD7548" s="28">
        <f t="shared" si="1226"/>
        <v>0</v>
      </c>
    </row>
    <row r="7549" spans="37:56" x14ac:dyDescent="0.25">
      <c r="AK7549">
        <v>0</v>
      </c>
      <c r="AL7549" t="e">
        <f t="shared" si="1219"/>
        <v>#N/A</v>
      </c>
      <c r="AM7549" t="e">
        <f t="shared" si="1220"/>
        <v>#N/A</v>
      </c>
      <c r="AN7549" t="e">
        <f t="shared" si="1221"/>
        <v>#N/A</v>
      </c>
      <c r="AO7549" s="261" t="e">
        <f t="shared" si="1222"/>
        <v>#N/A</v>
      </c>
      <c r="AP7549" s="261" t="e">
        <f t="shared" si="1223"/>
        <v>#N/A</v>
      </c>
      <c r="AQ7549" s="261" t="e">
        <f t="shared" si="1224"/>
        <v>#N/A</v>
      </c>
      <c r="BB7549">
        <f t="shared" si="1227"/>
        <v>0</v>
      </c>
      <c r="BC7549">
        <f t="shared" si="1225"/>
        <v>0</v>
      </c>
      <c r="BD7549" s="28">
        <f t="shared" si="1226"/>
        <v>0</v>
      </c>
    </row>
    <row r="7550" spans="37:56" x14ac:dyDescent="0.25">
      <c r="AK7550">
        <v>0</v>
      </c>
      <c r="AL7550" t="e">
        <f t="shared" si="1219"/>
        <v>#N/A</v>
      </c>
      <c r="AM7550" t="e">
        <f t="shared" si="1220"/>
        <v>#N/A</v>
      </c>
      <c r="AN7550" t="e">
        <f t="shared" si="1221"/>
        <v>#N/A</v>
      </c>
      <c r="AO7550" s="261" t="e">
        <f t="shared" si="1222"/>
        <v>#N/A</v>
      </c>
      <c r="AP7550" s="261" t="e">
        <f t="shared" si="1223"/>
        <v>#N/A</v>
      </c>
      <c r="AQ7550" s="261" t="e">
        <f t="shared" si="1224"/>
        <v>#N/A</v>
      </c>
      <c r="BB7550">
        <f t="shared" si="1227"/>
        <v>0</v>
      </c>
      <c r="BC7550">
        <f t="shared" si="1225"/>
        <v>0</v>
      </c>
      <c r="BD7550" s="28">
        <f t="shared" si="1226"/>
        <v>0</v>
      </c>
    </row>
    <row r="7551" spans="37:56" x14ac:dyDescent="0.25">
      <c r="AK7551">
        <v>0</v>
      </c>
      <c r="AL7551" t="e">
        <f t="shared" si="1219"/>
        <v>#N/A</v>
      </c>
      <c r="AM7551" t="e">
        <f t="shared" si="1220"/>
        <v>#N/A</v>
      </c>
      <c r="AN7551" t="e">
        <f t="shared" si="1221"/>
        <v>#N/A</v>
      </c>
      <c r="AO7551" s="261" t="e">
        <f t="shared" si="1222"/>
        <v>#N/A</v>
      </c>
      <c r="AP7551" s="261" t="e">
        <f t="shared" si="1223"/>
        <v>#N/A</v>
      </c>
      <c r="AQ7551" s="261" t="e">
        <f t="shared" si="1224"/>
        <v>#N/A</v>
      </c>
      <c r="BB7551">
        <f t="shared" si="1227"/>
        <v>0</v>
      </c>
      <c r="BC7551">
        <f t="shared" si="1225"/>
        <v>0</v>
      </c>
      <c r="BD7551" s="28">
        <f t="shared" si="1226"/>
        <v>0</v>
      </c>
    </row>
    <row r="7552" spans="37:56" x14ac:dyDescent="0.25">
      <c r="AK7552">
        <v>0</v>
      </c>
      <c r="AL7552" t="e">
        <f t="shared" si="1219"/>
        <v>#N/A</v>
      </c>
      <c r="AM7552" t="e">
        <f t="shared" si="1220"/>
        <v>#N/A</v>
      </c>
      <c r="AN7552" t="e">
        <f t="shared" si="1221"/>
        <v>#N/A</v>
      </c>
      <c r="AO7552" s="261" t="e">
        <f t="shared" si="1222"/>
        <v>#N/A</v>
      </c>
      <c r="AP7552" s="261" t="e">
        <f t="shared" si="1223"/>
        <v>#N/A</v>
      </c>
      <c r="AQ7552" s="261" t="e">
        <f t="shared" si="1224"/>
        <v>#N/A</v>
      </c>
      <c r="BB7552">
        <f t="shared" si="1227"/>
        <v>0</v>
      </c>
      <c r="BC7552">
        <f t="shared" si="1225"/>
        <v>0</v>
      </c>
      <c r="BD7552" s="28">
        <f t="shared" si="1226"/>
        <v>0</v>
      </c>
    </row>
    <row r="7553" spans="37:56" x14ac:dyDescent="0.25">
      <c r="AK7553">
        <v>0</v>
      </c>
      <c r="AL7553" t="e">
        <f t="shared" si="1219"/>
        <v>#N/A</v>
      </c>
      <c r="AM7553" t="e">
        <f t="shared" si="1220"/>
        <v>#N/A</v>
      </c>
      <c r="AN7553" t="e">
        <f t="shared" si="1221"/>
        <v>#N/A</v>
      </c>
      <c r="AO7553" s="261" t="e">
        <f t="shared" si="1222"/>
        <v>#N/A</v>
      </c>
      <c r="AP7553" s="261" t="e">
        <f t="shared" si="1223"/>
        <v>#N/A</v>
      </c>
      <c r="AQ7553" s="261" t="e">
        <f t="shared" si="1224"/>
        <v>#N/A</v>
      </c>
      <c r="BB7553">
        <f t="shared" si="1227"/>
        <v>0</v>
      </c>
      <c r="BC7553">
        <f t="shared" si="1225"/>
        <v>0</v>
      </c>
      <c r="BD7553" s="28">
        <f t="shared" si="1226"/>
        <v>0</v>
      </c>
    </row>
    <row r="7554" spans="37:56" x14ac:dyDescent="0.25">
      <c r="AK7554">
        <v>0</v>
      </c>
      <c r="AL7554" t="e">
        <f t="shared" si="1219"/>
        <v>#N/A</v>
      </c>
      <c r="AM7554" t="e">
        <f t="shared" si="1220"/>
        <v>#N/A</v>
      </c>
      <c r="AN7554" t="e">
        <f t="shared" si="1221"/>
        <v>#N/A</v>
      </c>
      <c r="AO7554" s="261" t="e">
        <f t="shared" si="1222"/>
        <v>#N/A</v>
      </c>
      <c r="AP7554" s="261" t="e">
        <f t="shared" si="1223"/>
        <v>#N/A</v>
      </c>
      <c r="AQ7554" s="261" t="e">
        <f t="shared" si="1224"/>
        <v>#N/A</v>
      </c>
      <c r="BB7554">
        <f t="shared" si="1227"/>
        <v>0</v>
      </c>
      <c r="BC7554">
        <f t="shared" si="1225"/>
        <v>0</v>
      </c>
      <c r="BD7554" s="28">
        <f t="shared" si="1226"/>
        <v>0</v>
      </c>
    </row>
    <row r="7555" spans="37:56" x14ac:dyDescent="0.25">
      <c r="AK7555">
        <v>0</v>
      </c>
      <c r="AL7555" t="e">
        <f t="shared" ref="AL7555:AL7618" si="1228">_xlfn.XLOOKUP(AK7555,A:A,F:F)</f>
        <v>#N/A</v>
      </c>
      <c r="AM7555" t="e">
        <f t="shared" ref="AM7555:AM7618" si="1229">_xlfn.XLOOKUP(AK7555,A:A,J:J)</f>
        <v>#N/A</v>
      </c>
      <c r="AN7555" t="e">
        <f t="shared" ref="AN7555:AN7618" si="1230">_xlfn.XLOOKUP(AK7555,A:A,M:M)+_xlfn.XLOOKUP(AK7555,A:A,N:N)</f>
        <v>#N/A</v>
      </c>
      <c r="AO7555" s="261" t="e">
        <f t="shared" ref="AO7555:AO7618" si="1231">_xlfn.XLOOKUP(AK7555,A:A,AG:AG)</f>
        <v>#N/A</v>
      </c>
      <c r="AP7555" s="261" t="e">
        <f t="shared" ref="AP7555:AP7618" si="1232">_xlfn.XLOOKUP(AK7555,A:A,AD:AD)</f>
        <v>#N/A</v>
      </c>
      <c r="AQ7555" s="261" t="e">
        <f t="shared" ref="AQ7555:AQ7618" si="1233">_xlfn.XLOOKUP(AK7555,A:A,AE:AE)</f>
        <v>#N/A</v>
      </c>
      <c r="BB7555">
        <f t="shared" si="1227"/>
        <v>0</v>
      </c>
      <c r="BC7555">
        <f t="shared" ref="BC7555:BC7618" si="1234">_xlfn.XLOOKUP(BA7555,A:A,J:J)</f>
        <v>0</v>
      </c>
      <c r="BD7555" s="28">
        <f t="shared" ref="BD7555:BD7618" si="1235">_xlfn.XLOOKUP(BA7555,A:A,M:M)+_xlfn.XLOOKUP(BA7555,A:A,N:N)</f>
        <v>0</v>
      </c>
    </row>
    <row r="7556" spans="37:56" x14ac:dyDescent="0.25">
      <c r="AK7556">
        <v>0</v>
      </c>
      <c r="AL7556" t="e">
        <f t="shared" si="1228"/>
        <v>#N/A</v>
      </c>
      <c r="AM7556" t="e">
        <f t="shared" si="1229"/>
        <v>#N/A</v>
      </c>
      <c r="AN7556" t="e">
        <f t="shared" si="1230"/>
        <v>#N/A</v>
      </c>
      <c r="AO7556" s="261" t="e">
        <f t="shared" si="1231"/>
        <v>#N/A</v>
      </c>
      <c r="AP7556" s="261" t="e">
        <f t="shared" si="1232"/>
        <v>#N/A</v>
      </c>
      <c r="AQ7556" s="261" t="e">
        <f t="shared" si="1233"/>
        <v>#N/A</v>
      </c>
      <c r="BB7556">
        <f t="shared" si="1227"/>
        <v>0</v>
      </c>
      <c r="BC7556">
        <f t="shared" si="1234"/>
        <v>0</v>
      </c>
      <c r="BD7556" s="28">
        <f t="shared" si="1235"/>
        <v>0</v>
      </c>
    </row>
    <row r="7557" spans="37:56" x14ac:dyDescent="0.25">
      <c r="AK7557">
        <v>0</v>
      </c>
      <c r="AL7557" t="e">
        <f t="shared" si="1228"/>
        <v>#N/A</v>
      </c>
      <c r="AM7557" t="e">
        <f t="shared" si="1229"/>
        <v>#N/A</v>
      </c>
      <c r="AN7557" t="e">
        <f t="shared" si="1230"/>
        <v>#N/A</v>
      </c>
      <c r="AO7557" s="261" t="e">
        <f t="shared" si="1231"/>
        <v>#N/A</v>
      </c>
      <c r="AP7557" s="261" t="e">
        <f t="shared" si="1232"/>
        <v>#N/A</v>
      </c>
      <c r="AQ7557" s="261" t="e">
        <f t="shared" si="1233"/>
        <v>#N/A</v>
      </c>
      <c r="BB7557">
        <f t="shared" si="1227"/>
        <v>0</v>
      </c>
      <c r="BC7557">
        <f t="shared" si="1234"/>
        <v>0</v>
      </c>
      <c r="BD7557" s="28">
        <f t="shared" si="1235"/>
        <v>0</v>
      </c>
    </row>
    <row r="7558" spans="37:56" x14ac:dyDescent="0.25">
      <c r="AK7558">
        <v>0</v>
      </c>
      <c r="AL7558" t="e">
        <f t="shared" si="1228"/>
        <v>#N/A</v>
      </c>
      <c r="AM7558" t="e">
        <f t="shared" si="1229"/>
        <v>#N/A</v>
      </c>
      <c r="AN7558" t="e">
        <f t="shared" si="1230"/>
        <v>#N/A</v>
      </c>
      <c r="AO7558" s="261" t="e">
        <f t="shared" si="1231"/>
        <v>#N/A</v>
      </c>
      <c r="AP7558" s="261" t="e">
        <f t="shared" si="1232"/>
        <v>#N/A</v>
      </c>
      <c r="AQ7558" s="261" t="e">
        <f t="shared" si="1233"/>
        <v>#N/A</v>
      </c>
      <c r="BB7558">
        <f t="shared" ref="BB7558:BB7621" si="1236">_xlfn.XLOOKUP(BA7558,A:A,E:E)</f>
        <v>0</v>
      </c>
      <c r="BC7558">
        <f t="shared" si="1234"/>
        <v>0</v>
      </c>
      <c r="BD7558" s="28">
        <f t="shared" si="1235"/>
        <v>0</v>
      </c>
    </row>
    <row r="7559" spans="37:56" x14ac:dyDescent="0.25">
      <c r="AK7559">
        <v>0</v>
      </c>
      <c r="AL7559" t="e">
        <f t="shared" si="1228"/>
        <v>#N/A</v>
      </c>
      <c r="AM7559" t="e">
        <f t="shared" si="1229"/>
        <v>#N/A</v>
      </c>
      <c r="AN7559" t="e">
        <f t="shared" si="1230"/>
        <v>#N/A</v>
      </c>
      <c r="AO7559" s="261" t="e">
        <f t="shared" si="1231"/>
        <v>#N/A</v>
      </c>
      <c r="AP7559" s="261" t="e">
        <f t="shared" si="1232"/>
        <v>#N/A</v>
      </c>
      <c r="AQ7559" s="261" t="e">
        <f t="shared" si="1233"/>
        <v>#N/A</v>
      </c>
      <c r="BB7559">
        <f t="shared" si="1236"/>
        <v>0</v>
      </c>
      <c r="BC7559">
        <f t="shared" si="1234"/>
        <v>0</v>
      </c>
      <c r="BD7559" s="28">
        <f t="shared" si="1235"/>
        <v>0</v>
      </c>
    </row>
    <row r="7560" spans="37:56" x14ac:dyDescent="0.25">
      <c r="AK7560">
        <v>0</v>
      </c>
      <c r="AL7560" t="e">
        <f t="shared" si="1228"/>
        <v>#N/A</v>
      </c>
      <c r="AM7560" t="e">
        <f t="shared" si="1229"/>
        <v>#N/A</v>
      </c>
      <c r="AN7560" t="e">
        <f t="shared" si="1230"/>
        <v>#N/A</v>
      </c>
      <c r="AO7560" s="261" t="e">
        <f t="shared" si="1231"/>
        <v>#N/A</v>
      </c>
      <c r="AP7560" s="261" t="e">
        <f t="shared" si="1232"/>
        <v>#N/A</v>
      </c>
      <c r="AQ7560" s="261" t="e">
        <f t="shared" si="1233"/>
        <v>#N/A</v>
      </c>
      <c r="BB7560">
        <f t="shared" si="1236"/>
        <v>0</v>
      </c>
      <c r="BC7560">
        <f t="shared" si="1234"/>
        <v>0</v>
      </c>
      <c r="BD7560" s="28">
        <f t="shared" si="1235"/>
        <v>0</v>
      </c>
    </row>
    <row r="7561" spans="37:56" x14ac:dyDescent="0.25">
      <c r="AK7561">
        <v>0</v>
      </c>
      <c r="AL7561" t="e">
        <f t="shared" si="1228"/>
        <v>#N/A</v>
      </c>
      <c r="AM7561" t="e">
        <f t="shared" si="1229"/>
        <v>#N/A</v>
      </c>
      <c r="AN7561" t="e">
        <f t="shared" si="1230"/>
        <v>#N/A</v>
      </c>
      <c r="AO7561" s="261" t="e">
        <f t="shared" si="1231"/>
        <v>#N/A</v>
      </c>
      <c r="AP7561" s="261" t="e">
        <f t="shared" si="1232"/>
        <v>#N/A</v>
      </c>
      <c r="AQ7561" s="261" t="e">
        <f t="shared" si="1233"/>
        <v>#N/A</v>
      </c>
      <c r="BB7561">
        <f t="shared" si="1236"/>
        <v>0</v>
      </c>
      <c r="BC7561">
        <f t="shared" si="1234"/>
        <v>0</v>
      </c>
      <c r="BD7561" s="28">
        <f t="shared" si="1235"/>
        <v>0</v>
      </c>
    </row>
    <row r="7562" spans="37:56" x14ac:dyDescent="0.25">
      <c r="AK7562">
        <v>0</v>
      </c>
      <c r="AL7562" t="e">
        <f t="shared" si="1228"/>
        <v>#N/A</v>
      </c>
      <c r="AM7562" t="e">
        <f t="shared" si="1229"/>
        <v>#N/A</v>
      </c>
      <c r="AN7562" t="e">
        <f t="shared" si="1230"/>
        <v>#N/A</v>
      </c>
      <c r="AO7562" s="261" t="e">
        <f t="shared" si="1231"/>
        <v>#N/A</v>
      </c>
      <c r="AP7562" s="261" t="e">
        <f t="shared" si="1232"/>
        <v>#N/A</v>
      </c>
      <c r="AQ7562" s="261" t="e">
        <f t="shared" si="1233"/>
        <v>#N/A</v>
      </c>
      <c r="BB7562">
        <f t="shared" si="1236"/>
        <v>0</v>
      </c>
      <c r="BC7562">
        <f t="shared" si="1234"/>
        <v>0</v>
      </c>
      <c r="BD7562" s="28">
        <f t="shared" si="1235"/>
        <v>0</v>
      </c>
    </row>
    <row r="7563" spans="37:56" x14ac:dyDescent="0.25">
      <c r="AK7563">
        <v>0</v>
      </c>
      <c r="AL7563" t="e">
        <f t="shared" si="1228"/>
        <v>#N/A</v>
      </c>
      <c r="AM7563" t="e">
        <f t="shared" si="1229"/>
        <v>#N/A</v>
      </c>
      <c r="AN7563" t="e">
        <f t="shared" si="1230"/>
        <v>#N/A</v>
      </c>
      <c r="AO7563" s="261" t="e">
        <f t="shared" si="1231"/>
        <v>#N/A</v>
      </c>
      <c r="AP7563" s="261" t="e">
        <f t="shared" si="1232"/>
        <v>#N/A</v>
      </c>
      <c r="AQ7563" s="261" t="e">
        <f t="shared" si="1233"/>
        <v>#N/A</v>
      </c>
      <c r="BB7563">
        <f t="shared" si="1236"/>
        <v>0</v>
      </c>
      <c r="BC7563">
        <f t="shared" si="1234"/>
        <v>0</v>
      </c>
      <c r="BD7563" s="28">
        <f t="shared" si="1235"/>
        <v>0</v>
      </c>
    </row>
    <row r="7564" spans="37:56" x14ac:dyDescent="0.25">
      <c r="AK7564">
        <v>0</v>
      </c>
      <c r="AL7564" t="e">
        <f t="shared" si="1228"/>
        <v>#N/A</v>
      </c>
      <c r="AM7564" t="e">
        <f t="shared" si="1229"/>
        <v>#N/A</v>
      </c>
      <c r="AN7564" t="e">
        <f t="shared" si="1230"/>
        <v>#N/A</v>
      </c>
      <c r="AO7564" s="261" t="e">
        <f t="shared" si="1231"/>
        <v>#N/A</v>
      </c>
      <c r="AP7564" s="261" t="e">
        <f t="shared" si="1232"/>
        <v>#N/A</v>
      </c>
      <c r="AQ7564" s="261" t="e">
        <f t="shared" si="1233"/>
        <v>#N/A</v>
      </c>
      <c r="BB7564">
        <f t="shared" si="1236"/>
        <v>0</v>
      </c>
      <c r="BC7564">
        <f t="shared" si="1234"/>
        <v>0</v>
      </c>
      <c r="BD7564" s="28">
        <f t="shared" si="1235"/>
        <v>0</v>
      </c>
    </row>
    <row r="7565" spans="37:56" x14ac:dyDescent="0.25">
      <c r="AK7565">
        <v>0</v>
      </c>
      <c r="AL7565" t="e">
        <f t="shared" si="1228"/>
        <v>#N/A</v>
      </c>
      <c r="AM7565" t="e">
        <f t="shared" si="1229"/>
        <v>#N/A</v>
      </c>
      <c r="AN7565" t="e">
        <f t="shared" si="1230"/>
        <v>#N/A</v>
      </c>
      <c r="AO7565" s="261" t="e">
        <f t="shared" si="1231"/>
        <v>#N/A</v>
      </c>
      <c r="AP7565" s="261" t="e">
        <f t="shared" si="1232"/>
        <v>#N/A</v>
      </c>
      <c r="AQ7565" s="261" t="e">
        <f t="shared" si="1233"/>
        <v>#N/A</v>
      </c>
      <c r="BB7565">
        <f t="shared" si="1236"/>
        <v>0</v>
      </c>
      <c r="BC7565">
        <f t="shared" si="1234"/>
        <v>0</v>
      </c>
      <c r="BD7565" s="28">
        <f t="shared" si="1235"/>
        <v>0</v>
      </c>
    </row>
    <row r="7566" spans="37:56" x14ac:dyDescent="0.25">
      <c r="AK7566">
        <v>0</v>
      </c>
      <c r="AL7566" t="e">
        <f t="shared" si="1228"/>
        <v>#N/A</v>
      </c>
      <c r="AM7566" t="e">
        <f t="shared" si="1229"/>
        <v>#N/A</v>
      </c>
      <c r="AN7566" t="e">
        <f t="shared" si="1230"/>
        <v>#N/A</v>
      </c>
      <c r="AO7566" s="261" t="e">
        <f t="shared" si="1231"/>
        <v>#N/A</v>
      </c>
      <c r="AP7566" s="261" t="e">
        <f t="shared" si="1232"/>
        <v>#N/A</v>
      </c>
      <c r="AQ7566" s="261" t="e">
        <f t="shared" si="1233"/>
        <v>#N/A</v>
      </c>
      <c r="BB7566">
        <f t="shared" si="1236"/>
        <v>0</v>
      </c>
      <c r="BC7566">
        <f t="shared" si="1234"/>
        <v>0</v>
      </c>
      <c r="BD7566" s="28">
        <f t="shared" si="1235"/>
        <v>0</v>
      </c>
    </row>
    <row r="7567" spans="37:56" x14ac:dyDescent="0.25">
      <c r="AK7567">
        <v>0</v>
      </c>
      <c r="AL7567" t="e">
        <f t="shared" si="1228"/>
        <v>#N/A</v>
      </c>
      <c r="AM7567" t="e">
        <f t="shared" si="1229"/>
        <v>#N/A</v>
      </c>
      <c r="AN7567" t="e">
        <f t="shared" si="1230"/>
        <v>#N/A</v>
      </c>
      <c r="AO7567" s="261" t="e">
        <f t="shared" si="1231"/>
        <v>#N/A</v>
      </c>
      <c r="AP7567" s="261" t="e">
        <f t="shared" si="1232"/>
        <v>#N/A</v>
      </c>
      <c r="AQ7567" s="261" t="e">
        <f t="shared" si="1233"/>
        <v>#N/A</v>
      </c>
      <c r="BB7567">
        <f t="shared" si="1236"/>
        <v>0</v>
      </c>
      <c r="BC7567">
        <f t="shared" si="1234"/>
        <v>0</v>
      </c>
      <c r="BD7567" s="28">
        <f t="shared" si="1235"/>
        <v>0</v>
      </c>
    </row>
    <row r="7568" spans="37:56" x14ac:dyDescent="0.25">
      <c r="AK7568">
        <v>0</v>
      </c>
      <c r="AL7568" t="e">
        <f t="shared" si="1228"/>
        <v>#N/A</v>
      </c>
      <c r="AM7568" t="e">
        <f t="shared" si="1229"/>
        <v>#N/A</v>
      </c>
      <c r="AN7568" t="e">
        <f t="shared" si="1230"/>
        <v>#N/A</v>
      </c>
      <c r="AO7568" s="261" t="e">
        <f t="shared" si="1231"/>
        <v>#N/A</v>
      </c>
      <c r="AP7568" s="261" t="e">
        <f t="shared" si="1232"/>
        <v>#N/A</v>
      </c>
      <c r="AQ7568" s="261" t="e">
        <f t="shared" si="1233"/>
        <v>#N/A</v>
      </c>
      <c r="BB7568">
        <f t="shared" si="1236"/>
        <v>0</v>
      </c>
      <c r="BC7568">
        <f t="shared" si="1234"/>
        <v>0</v>
      </c>
      <c r="BD7568" s="28">
        <f t="shared" si="1235"/>
        <v>0</v>
      </c>
    </row>
    <row r="7569" spans="37:56" x14ac:dyDescent="0.25">
      <c r="AK7569">
        <v>0</v>
      </c>
      <c r="AL7569" t="e">
        <f t="shared" si="1228"/>
        <v>#N/A</v>
      </c>
      <c r="AM7569" t="e">
        <f t="shared" si="1229"/>
        <v>#N/A</v>
      </c>
      <c r="AN7569" t="e">
        <f t="shared" si="1230"/>
        <v>#N/A</v>
      </c>
      <c r="AO7569" s="261" t="e">
        <f t="shared" si="1231"/>
        <v>#N/A</v>
      </c>
      <c r="AP7569" s="261" t="e">
        <f t="shared" si="1232"/>
        <v>#N/A</v>
      </c>
      <c r="AQ7569" s="261" t="e">
        <f t="shared" si="1233"/>
        <v>#N/A</v>
      </c>
      <c r="BB7569">
        <f t="shared" si="1236"/>
        <v>0</v>
      </c>
      <c r="BC7569">
        <f t="shared" si="1234"/>
        <v>0</v>
      </c>
      <c r="BD7569" s="28">
        <f t="shared" si="1235"/>
        <v>0</v>
      </c>
    </row>
    <row r="7570" spans="37:56" x14ac:dyDescent="0.25">
      <c r="AK7570">
        <v>0</v>
      </c>
      <c r="AL7570" t="e">
        <f t="shared" si="1228"/>
        <v>#N/A</v>
      </c>
      <c r="AM7570" t="e">
        <f t="shared" si="1229"/>
        <v>#N/A</v>
      </c>
      <c r="AN7570" t="e">
        <f t="shared" si="1230"/>
        <v>#N/A</v>
      </c>
      <c r="AO7570" s="261" t="e">
        <f t="shared" si="1231"/>
        <v>#N/A</v>
      </c>
      <c r="AP7570" s="261" t="e">
        <f t="shared" si="1232"/>
        <v>#N/A</v>
      </c>
      <c r="AQ7570" s="261" t="e">
        <f t="shared" si="1233"/>
        <v>#N/A</v>
      </c>
      <c r="BB7570">
        <f t="shared" si="1236"/>
        <v>0</v>
      </c>
      <c r="BC7570">
        <f t="shared" si="1234"/>
        <v>0</v>
      </c>
      <c r="BD7570" s="28">
        <f t="shared" si="1235"/>
        <v>0</v>
      </c>
    </row>
    <row r="7571" spans="37:56" x14ac:dyDescent="0.25">
      <c r="AK7571">
        <v>0</v>
      </c>
      <c r="AL7571" t="e">
        <f t="shared" si="1228"/>
        <v>#N/A</v>
      </c>
      <c r="AM7571" t="e">
        <f t="shared" si="1229"/>
        <v>#N/A</v>
      </c>
      <c r="AN7571" t="e">
        <f t="shared" si="1230"/>
        <v>#N/A</v>
      </c>
      <c r="AO7571" s="261" t="e">
        <f t="shared" si="1231"/>
        <v>#N/A</v>
      </c>
      <c r="AP7571" s="261" t="e">
        <f t="shared" si="1232"/>
        <v>#N/A</v>
      </c>
      <c r="AQ7571" s="261" t="e">
        <f t="shared" si="1233"/>
        <v>#N/A</v>
      </c>
      <c r="BB7571">
        <f t="shared" si="1236"/>
        <v>0</v>
      </c>
      <c r="BC7571">
        <f t="shared" si="1234"/>
        <v>0</v>
      </c>
      <c r="BD7571" s="28">
        <f t="shared" si="1235"/>
        <v>0</v>
      </c>
    </row>
    <row r="7572" spans="37:56" x14ac:dyDescent="0.25">
      <c r="AK7572">
        <v>0</v>
      </c>
      <c r="AL7572" t="e">
        <f t="shared" si="1228"/>
        <v>#N/A</v>
      </c>
      <c r="AM7572" t="e">
        <f t="shared" si="1229"/>
        <v>#N/A</v>
      </c>
      <c r="AN7572" t="e">
        <f t="shared" si="1230"/>
        <v>#N/A</v>
      </c>
      <c r="AO7572" s="261" t="e">
        <f t="shared" si="1231"/>
        <v>#N/A</v>
      </c>
      <c r="AP7572" s="261" t="e">
        <f t="shared" si="1232"/>
        <v>#N/A</v>
      </c>
      <c r="AQ7572" s="261" t="e">
        <f t="shared" si="1233"/>
        <v>#N/A</v>
      </c>
      <c r="BB7572">
        <f t="shared" si="1236"/>
        <v>0</v>
      </c>
      <c r="BC7572">
        <f t="shared" si="1234"/>
        <v>0</v>
      </c>
      <c r="BD7572" s="28">
        <f t="shared" si="1235"/>
        <v>0</v>
      </c>
    </row>
    <row r="7573" spans="37:56" x14ac:dyDescent="0.25">
      <c r="AK7573">
        <v>0</v>
      </c>
      <c r="AL7573" t="e">
        <f t="shared" si="1228"/>
        <v>#N/A</v>
      </c>
      <c r="AM7573" t="e">
        <f t="shared" si="1229"/>
        <v>#N/A</v>
      </c>
      <c r="AN7573" t="e">
        <f t="shared" si="1230"/>
        <v>#N/A</v>
      </c>
      <c r="AO7573" s="261" t="e">
        <f t="shared" si="1231"/>
        <v>#N/A</v>
      </c>
      <c r="AP7573" s="261" t="e">
        <f t="shared" si="1232"/>
        <v>#N/A</v>
      </c>
      <c r="AQ7573" s="261" t="e">
        <f t="shared" si="1233"/>
        <v>#N/A</v>
      </c>
      <c r="BB7573">
        <f t="shared" si="1236"/>
        <v>0</v>
      </c>
      <c r="BC7573">
        <f t="shared" si="1234"/>
        <v>0</v>
      </c>
      <c r="BD7573" s="28">
        <f t="shared" si="1235"/>
        <v>0</v>
      </c>
    </row>
    <row r="7574" spans="37:56" x14ac:dyDescent="0.25">
      <c r="AK7574">
        <v>0</v>
      </c>
      <c r="AL7574" t="e">
        <f t="shared" si="1228"/>
        <v>#N/A</v>
      </c>
      <c r="AM7574" t="e">
        <f t="shared" si="1229"/>
        <v>#N/A</v>
      </c>
      <c r="AN7574" t="e">
        <f t="shared" si="1230"/>
        <v>#N/A</v>
      </c>
      <c r="AO7574" s="261" t="e">
        <f t="shared" si="1231"/>
        <v>#N/A</v>
      </c>
      <c r="AP7574" s="261" t="e">
        <f t="shared" si="1232"/>
        <v>#N/A</v>
      </c>
      <c r="AQ7574" s="261" t="e">
        <f t="shared" si="1233"/>
        <v>#N/A</v>
      </c>
      <c r="BB7574">
        <f t="shared" si="1236"/>
        <v>0</v>
      </c>
      <c r="BC7574">
        <f t="shared" si="1234"/>
        <v>0</v>
      </c>
      <c r="BD7574" s="28">
        <f t="shared" si="1235"/>
        <v>0</v>
      </c>
    </row>
    <row r="7575" spans="37:56" x14ac:dyDescent="0.25">
      <c r="AK7575">
        <v>0</v>
      </c>
      <c r="AL7575" t="e">
        <f t="shared" si="1228"/>
        <v>#N/A</v>
      </c>
      <c r="AM7575" t="e">
        <f t="shared" si="1229"/>
        <v>#N/A</v>
      </c>
      <c r="AN7575" t="e">
        <f t="shared" si="1230"/>
        <v>#N/A</v>
      </c>
      <c r="AO7575" s="261" t="e">
        <f t="shared" si="1231"/>
        <v>#N/A</v>
      </c>
      <c r="AP7575" s="261" t="e">
        <f t="shared" si="1232"/>
        <v>#N/A</v>
      </c>
      <c r="AQ7575" s="261" t="e">
        <f t="shared" si="1233"/>
        <v>#N/A</v>
      </c>
      <c r="BB7575">
        <f t="shared" si="1236"/>
        <v>0</v>
      </c>
      <c r="BC7575">
        <f t="shared" si="1234"/>
        <v>0</v>
      </c>
      <c r="BD7575" s="28">
        <f t="shared" si="1235"/>
        <v>0</v>
      </c>
    </row>
    <row r="7576" spans="37:56" x14ac:dyDescent="0.25">
      <c r="AK7576">
        <v>0</v>
      </c>
      <c r="AL7576" t="e">
        <f t="shared" si="1228"/>
        <v>#N/A</v>
      </c>
      <c r="AM7576" t="e">
        <f t="shared" si="1229"/>
        <v>#N/A</v>
      </c>
      <c r="AN7576" t="e">
        <f t="shared" si="1230"/>
        <v>#N/A</v>
      </c>
      <c r="AO7576" s="261" t="e">
        <f t="shared" si="1231"/>
        <v>#N/A</v>
      </c>
      <c r="AP7576" s="261" t="e">
        <f t="shared" si="1232"/>
        <v>#N/A</v>
      </c>
      <c r="AQ7576" s="261" t="e">
        <f t="shared" si="1233"/>
        <v>#N/A</v>
      </c>
      <c r="BB7576">
        <f t="shared" si="1236"/>
        <v>0</v>
      </c>
      <c r="BC7576">
        <f t="shared" si="1234"/>
        <v>0</v>
      </c>
      <c r="BD7576" s="28">
        <f t="shared" si="1235"/>
        <v>0</v>
      </c>
    </row>
    <row r="7577" spans="37:56" x14ac:dyDescent="0.25">
      <c r="AK7577">
        <v>0</v>
      </c>
      <c r="AL7577" t="e">
        <f t="shared" si="1228"/>
        <v>#N/A</v>
      </c>
      <c r="AM7577" t="e">
        <f t="shared" si="1229"/>
        <v>#N/A</v>
      </c>
      <c r="AN7577" t="e">
        <f t="shared" si="1230"/>
        <v>#N/A</v>
      </c>
      <c r="AO7577" s="261" t="e">
        <f t="shared" si="1231"/>
        <v>#N/A</v>
      </c>
      <c r="AP7577" s="261" t="e">
        <f t="shared" si="1232"/>
        <v>#N/A</v>
      </c>
      <c r="AQ7577" s="261" t="e">
        <f t="shared" si="1233"/>
        <v>#N/A</v>
      </c>
      <c r="BB7577">
        <f t="shared" si="1236"/>
        <v>0</v>
      </c>
      <c r="BC7577">
        <f t="shared" si="1234"/>
        <v>0</v>
      </c>
      <c r="BD7577" s="28">
        <f t="shared" si="1235"/>
        <v>0</v>
      </c>
    </row>
    <row r="7578" spans="37:56" x14ac:dyDescent="0.25">
      <c r="AK7578">
        <v>0</v>
      </c>
      <c r="AL7578" t="e">
        <f t="shared" si="1228"/>
        <v>#N/A</v>
      </c>
      <c r="AM7578" t="e">
        <f t="shared" si="1229"/>
        <v>#N/A</v>
      </c>
      <c r="AN7578" t="e">
        <f t="shared" si="1230"/>
        <v>#N/A</v>
      </c>
      <c r="AO7578" s="261" t="e">
        <f t="shared" si="1231"/>
        <v>#N/A</v>
      </c>
      <c r="AP7578" s="261" t="e">
        <f t="shared" si="1232"/>
        <v>#N/A</v>
      </c>
      <c r="AQ7578" s="261" t="e">
        <f t="shared" si="1233"/>
        <v>#N/A</v>
      </c>
      <c r="BB7578">
        <f t="shared" si="1236"/>
        <v>0</v>
      </c>
      <c r="BC7578">
        <f t="shared" si="1234"/>
        <v>0</v>
      </c>
      <c r="BD7578" s="28">
        <f t="shared" si="1235"/>
        <v>0</v>
      </c>
    </row>
    <row r="7579" spans="37:56" x14ac:dyDescent="0.25">
      <c r="AK7579">
        <v>0</v>
      </c>
      <c r="AL7579" t="e">
        <f t="shared" si="1228"/>
        <v>#N/A</v>
      </c>
      <c r="AM7579" t="e">
        <f t="shared" si="1229"/>
        <v>#N/A</v>
      </c>
      <c r="AN7579" t="e">
        <f t="shared" si="1230"/>
        <v>#N/A</v>
      </c>
      <c r="AO7579" s="261" t="e">
        <f t="shared" si="1231"/>
        <v>#N/A</v>
      </c>
      <c r="AP7579" s="261" t="e">
        <f t="shared" si="1232"/>
        <v>#N/A</v>
      </c>
      <c r="AQ7579" s="261" t="e">
        <f t="shared" si="1233"/>
        <v>#N/A</v>
      </c>
      <c r="BB7579">
        <f t="shared" si="1236"/>
        <v>0</v>
      </c>
      <c r="BC7579">
        <f t="shared" si="1234"/>
        <v>0</v>
      </c>
      <c r="BD7579" s="28">
        <f t="shared" si="1235"/>
        <v>0</v>
      </c>
    </row>
    <row r="7580" spans="37:56" x14ac:dyDescent="0.25">
      <c r="AK7580">
        <v>0</v>
      </c>
      <c r="AL7580" t="e">
        <f t="shared" si="1228"/>
        <v>#N/A</v>
      </c>
      <c r="AM7580" t="e">
        <f t="shared" si="1229"/>
        <v>#N/A</v>
      </c>
      <c r="AN7580" t="e">
        <f t="shared" si="1230"/>
        <v>#N/A</v>
      </c>
      <c r="AO7580" s="261" t="e">
        <f t="shared" si="1231"/>
        <v>#N/A</v>
      </c>
      <c r="AP7580" s="261" t="e">
        <f t="shared" si="1232"/>
        <v>#N/A</v>
      </c>
      <c r="AQ7580" s="261" t="e">
        <f t="shared" si="1233"/>
        <v>#N/A</v>
      </c>
      <c r="BB7580">
        <f t="shared" si="1236"/>
        <v>0</v>
      </c>
      <c r="BC7580">
        <f t="shared" si="1234"/>
        <v>0</v>
      </c>
      <c r="BD7580" s="28">
        <f t="shared" si="1235"/>
        <v>0</v>
      </c>
    </row>
    <row r="7581" spans="37:56" x14ac:dyDescent="0.25">
      <c r="AK7581">
        <v>0</v>
      </c>
      <c r="AL7581" t="e">
        <f t="shared" si="1228"/>
        <v>#N/A</v>
      </c>
      <c r="AM7581" t="e">
        <f t="shared" si="1229"/>
        <v>#N/A</v>
      </c>
      <c r="AN7581" t="e">
        <f t="shared" si="1230"/>
        <v>#N/A</v>
      </c>
      <c r="AO7581" s="261" t="e">
        <f t="shared" si="1231"/>
        <v>#N/A</v>
      </c>
      <c r="AP7581" s="261" t="e">
        <f t="shared" si="1232"/>
        <v>#N/A</v>
      </c>
      <c r="AQ7581" s="261" t="e">
        <f t="shared" si="1233"/>
        <v>#N/A</v>
      </c>
      <c r="BB7581">
        <f t="shared" si="1236"/>
        <v>0</v>
      </c>
      <c r="BC7581">
        <f t="shared" si="1234"/>
        <v>0</v>
      </c>
      <c r="BD7581" s="28">
        <f t="shared" si="1235"/>
        <v>0</v>
      </c>
    </row>
    <row r="7582" spans="37:56" x14ac:dyDescent="0.25">
      <c r="AK7582">
        <v>0</v>
      </c>
      <c r="AL7582" t="e">
        <f t="shared" si="1228"/>
        <v>#N/A</v>
      </c>
      <c r="AM7582" t="e">
        <f t="shared" si="1229"/>
        <v>#N/A</v>
      </c>
      <c r="AN7582" t="e">
        <f t="shared" si="1230"/>
        <v>#N/A</v>
      </c>
      <c r="AO7582" s="261" t="e">
        <f t="shared" si="1231"/>
        <v>#N/A</v>
      </c>
      <c r="AP7582" s="261" t="e">
        <f t="shared" si="1232"/>
        <v>#N/A</v>
      </c>
      <c r="AQ7582" s="261" t="e">
        <f t="shared" si="1233"/>
        <v>#N/A</v>
      </c>
      <c r="BB7582">
        <f t="shared" si="1236"/>
        <v>0</v>
      </c>
      <c r="BC7582">
        <f t="shared" si="1234"/>
        <v>0</v>
      </c>
      <c r="BD7582" s="28">
        <f t="shared" si="1235"/>
        <v>0</v>
      </c>
    </row>
    <row r="7583" spans="37:56" x14ac:dyDescent="0.25">
      <c r="AK7583">
        <v>0</v>
      </c>
      <c r="AL7583" t="e">
        <f t="shared" si="1228"/>
        <v>#N/A</v>
      </c>
      <c r="AM7583" t="e">
        <f t="shared" si="1229"/>
        <v>#N/A</v>
      </c>
      <c r="AN7583" t="e">
        <f t="shared" si="1230"/>
        <v>#N/A</v>
      </c>
      <c r="AO7583" s="261" t="e">
        <f t="shared" si="1231"/>
        <v>#N/A</v>
      </c>
      <c r="AP7583" s="261" t="e">
        <f t="shared" si="1232"/>
        <v>#N/A</v>
      </c>
      <c r="AQ7583" s="261" t="e">
        <f t="shared" si="1233"/>
        <v>#N/A</v>
      </c>
      <c r="BB7583">
        <f t="shared" si="1236"/>
        <v>0</v>
      </c>
      <c r="BC7583">
        <f t="shared" si="1234"/>
        <v>0</v>
      </c>
      <c r="BD7583" s="28">
        <f t="shared" si="1235"/>
        <v>0</v>
      </c>
    </row>
    <row r="7584" spans="37:56" x14ac:dyDescent="0.25">
      <c r="AK7584">
        <v>0</v>
      </c>
      <c r="AL7584" t="e">
        <f t="shared" si="1228"/>
        <v>#N/A</v>
      </c>
      <c r="AM7584" t="e">
        <f t="shared" si="1229"/>
        <v>#N/A</v>
      </c>
      <c r="AN7584" t="e">
        <f t="shared" si="1230"/>
        <v>#N/A</v>
      </c>
      <c r="AO7584" s="261" t="e">
        <f t="shared" si="1231"/>
        <v>#N/A</v>
      </c>
      <c r="AP7584" s="261" t="e">
        <f t="shared" si="1232"/>
        <v>#N/A</v>
      </c>
      <c r="AQ7584" s="261" t="e">
        <f t="shared" si="1233"/>
        <v>#N/A</v>
      </c>
      <c r="BB7584">
        <f t="shared" si="1236"/>
        <v>0</v>
      </c>
      <c r="BC7584">
        <f t="shared" si="1234"/>
        <v>0</v>
      </c>
      <c r="BD7584" s="28">
        <f t="shared" si="1235"/>
        <v>0</v>
      </c>
    </row>
    <row r="7585" spans="37:56" x14ac:dyDescent="0.25">
      <c r="AK7585">
        <v>0</v>
      </c>
      <c r="AL7585" t="e">
        <f t="shared" si="1228"/>
        <v>#N/A</v>
      </c>
      <c r="AM7585" t="e">
        <f t="shared" si="1229"/>
        <v>#N/A</v>
      </c>
      <c r="AN7585" t="e">
        <f t="shared" si="1230"/>
        <v>#N/A</v>
      </c>
      <c r="AO7585" s="261" t="e">
        <f t="shared" si="1231"/>
        <v>#N/A</v>
      </c>
      <c r="AP7585" s="261" t="e">
        <f t="shared" si="1232"/>
        <v>#N/A</v>
      </c>
      <c r="AQ7585" s="261" t="e">
        <f t="shared" si="1233"/>
        <v>#N/A</v>
      </c>
      <c r="BB7585">
        <f t="shared" si="1236"/>
        <v>0</v>
      </c>
      <c r="BC7585">
        <f t="shared" si="1234"/>
        <v>0</v>
      </c>
      <c r="BD7585" s="28">
        <f t="shared" si="1235"/>
        <v>0</v>
      </c>
    </row>
    <row r="7586" spans="37:56" x14ac:dyDescent="0.25">
      <c r="AK7586">
        <v>0</v>
      </c>
      <c r="AL7586" t="e">
        <f t="shared" si="1228"/>
        <v>#N/A</v>
      </c>
      <c r="AM7586" t="e">
        <f t="shared" si="1229"/>
        <v>#N/A</v>
      </c>
      <c r="AN7586" t="e">
        <f t="shared" si="1230"/>
        <v>#N/A</v>
      </c>
      <c r="AO7586" s="261" t="e">
        <f t="shared" si="1231"/>
        <v>#N/A</v>
      </c>
      <c r="AP7586" s="261" t="e">
        <f t="shared" si="1232"/>
        <v>#N/A</v>
      </c>
      <c r="AQ7586" s="261" t="e">
        <f t="shared" si="1233"/>
        <v>#N/A</v>
      </c>
      <c r="BB7586">
        <f t="shared" si="1236"/>
        <v>0</v>
      </c>
      <c r="BC7586">
        <f t="shared" si="1234"/>
        <v>0</v>
      </c>
      <c r="BD7586" s="28">
        <f t="shared" si="1235"/>
        <v>0</v>
      </c>
    </row>
    <row r="7587" spans="37:56" x14ac:dyDescent="0.25">
      <c r="AK7587">
        <v>0</v>
      </c>
      <c r="AL7587" t="e">
        <f t="shared" si="1228"/>
        <v>#N/A</v>
      </c>
      <c r="AM7587" t="e">
        <f t="shared" si="1229"/>
        <v>#N/A</v>
      </c>
      <c r="AN7587" t="e">
        <f t="shared" si="1230"/>
        <v>#N/A</v>
      </c>
      <c r="AO7587" s="261" t="e">
        <f t="shared" si="1231"/>
        <v>#N/A</v>
      </c>
      <c r="AP7587" s="261" t="e">
        <f t="shared" si="1232"/>
        <v>#N/A</v>
      </c>
      <c r="AQ7587" s="261" t="e">
        <f t="shared" si="1233"/>
        <v>#N/A</v>
      </c>
      <c r="BB7587">
        <f t="shared" si="1236"/>
        <v>0</v>
      </c>
      <c r="BC7587">
        <f t="shared" si="1234"/>
        <v>0</v>
      </c>
      <c r="BD7587" s="28">
        <f t="shared" si="1235"/>
        <v>0</v>
      </c>
    </row>
    <row r="7588" spans="37:56" x14ac:dyDescent="0.25">
      <c r="AK7588">
        <v>0</v>
      </c>
      <c r="AL7588" t="e">
        <f t="shared" si="1228"/>
        <v>#N/A</v>
      </c>
      <c r="AM7588" t="e">
        <f t="shared" si="1229"/>
        <v>#N/A</v>
      </c>
      <c r="AN7588" t="e">
        <f t="shared" si="1230"/>
        <v>#N/A</v>
      </c>
      <c r="AO7588" s="261" t="e">
        <f t="shared" si="1231"/>
        <v>#N/A</v>
      </c>
      <c r="AP7588" s="261" t="e">
        <f t="shared" si="1232"/>
        <v>#N/A</v>
      </c>
      <c r="AQ7588" s="261" t="e">
        <f t="shared" si="1233"/>
        <v>#N/A</v>
      </c>
      <c r="BB7588">
        <f t="shared" si="1236"/>
        <v>0</v>
      </c>
      <c r="BC7588">
        <f t="shared" si="1234"/>
        <v>0</v>
      </c>
      <c r="BD7588" s="28">
        <f t="shared" si="1235"/>
        <v>0</v>
      </c>
    </row>
    <row r="7589" spans="37:56" x14ac:dyDescent="0.25">
      <c r="AK7589">
        <v>0</v>
      </c>
      <c r="AL7589" t="e">
        <f t="shared" si="1228"/>
        <v>#N/A</v>
      </c>
      <c r="AM7589" t="e">
        <f t="shared" si="1229"/>
        <v>#N/A</v>
      </c>
      <c r="AN7589" t="e">
        <f t="shared" si="1230"/>
        <v>#N/A</v>
      </c>
      <c r="AO7589" s="261" t="e">
        <f t="shared" si="1231"/>
        <v>#N/A</v>
      </c>
      <c r="AP7589" s="261" t="e">
        <f t="shared" si="1232"/>
        <v>#N/A</v>
      </c>
      <c r="AQ7589" s="261" t="e">
        <f t="shared" si="1233"/>
        <v>#N/A</v>
      </c>
      <c r="BB7589">
        <f t="shared" si="1236"/>
        <v>0</v>
      </c>
      <c r="BC7589">
        <f t="shared" si="1234"/>
        <v>0</v>
      </c>
      <c r="BD7589" s="28">
        <f t="shared" si="1235"/>
        <v>0</v>
      </c>
    </row>
    <row r="7590" spans="37:56" x14ac:dyDescent="0.25">
      <c r="AK7590">
        <v>0</v>
      </c>
      <c r="AL7590" t="e">
        <f t="shared" si="1228"/>
        <v>#N/A</v>
      </c>
      <c r="AM7590" t="e">
        <f t="shared" si="1229"/>
        <v>#N/A</v>
      </c>
      <c r="AN7590" t="e">
        <f t="shared" si="1230"/>
        <v>#N/A</v>
      </c>
      <c r="AO7590" s="261" t="e">
        <f t="shared" si="1231"/>
        <v>#N/A</v>
      </c>
      <c r="AP7590" s="261" t="e">
        <f t="shared" si="1232"/>
        <v>#N/A</v>
      </c>
      <c r="AQ7590" s="261" t="e">
        <f t="shared" si="1233"/>
        <v>#N/A</v>
      </c>
      <c r="BB7590">
        <f t="shared" si="1236"/>
        <v>0</v>
      </c>
      <c r="BC7590">
        <f t="shared" si="1234"/>
        <v>0</v>
      </c>
      <c r="BD7590" s="28">
        <f t="shared" si="1235"/>
        <v>0</v>
      </c>
    </row>
    <row r="7591" spans="37:56" x14ac:dyDescent="0.25">
      <c r="AK7591">
        <v>0</v>
      </c>
      <c r="AL7591" t="e">
        <f t="shared" si="1228"/>
        <v>#N/A</v>
      </c>
      <c r="AM7591" t="e">
        <f t="shared" si="1229"/>
        <v>#N/A</v>
      </c>
      <c r="AN7591" t="e">
        <f t="shared" si="1230"/>
        <v>#N/A</v>
      </c>
      <c r="AO7591" s="261" t="e">
        <f t="shared" si="1231"/>
        <v>#N/A</v>
      </c>
      <c r="AP7591" s="261" t="e">
        <f t="shared" si="1232"/>
        <v>#N/A</v>
      </c>
      <c r="AQ7591" s="261" t="e">
        <f t="shared" si="1233"/>
        <v>#N/A</v>
      </c>
      <c r="BB7591">
        <f t="shared" si="1236"/>
        <v>0</v>
      </c>
      <c r="BC7591">
        <f t="shared" si="1234"/>
        <v>0</v>
      </c>
      <c r="BD7591" s="28">
        <f t="shared" si="1235"/>
        <v>0</v>
      </c>
    </row>
    <row r="7592" spans="37:56" x14ac:dyDescent="0.25">
      <c r="AK7592">
        <v>0</v>
      </c>
      <c r="AL7592" t="e">
        <f t="shared" si="1228"/>
        <v>#N/A</v>
      </c>
      <c r="AM7592" t="e">
        <f t="shared" si="1229"/>
        <v>#N/A</v>
      </c>
      <c r="AN7592" t="e">
        <f t="shared" si="1230"/>
        <v>#N/A</v>
      </c>
      <c r="AO7592" s="261" t="e">
        <f t="shared" si="1231"/>
        <v>#N/A</v>
      </c>
      <c r="AP7592" s="261" t="e">
        <f t="shared" si="1232"/>
        <v>#N/A</v>
      </c>
      <c r="AQ7592" s="261" t="e">
        <f t="shared" si="1233"/>
        <v>#N/A</v>
      </c>
      <c r="BB7592">
        <f t="shared" si="1236"/>
        <v>0</v>
      </c>
      <c r="BC7592">
        <f t="shared" si="1234"/>
        <v>0</v>
      </c>
      <c r="BD7592" s="28">
        <f t="shared" si="1235"/>
        <v>0</v>
      </c>
    </row>
    <row r="7593" spans="37:56" x14ac:dyDescent="0.25">
      <c r="AK7593">
        <v>0</v>
      </c>
      <c r="AL7593" t="e">
        <f t="shared" si="1228"/>
        <v>#N/A</v>
      </c>
      <c r="AM7593" t="e">
        <f t="shared" si="1229"/>
        <v>#N/A</v>
      </c>
      <c r="AN7593" t="e">
        <f t="shared" si="1230"/>
        <v>#N/A</v>
      </c>
      <c r="AO7593" s="261" t="e">
        <f t="shared" si="1231"/>
        <v>#N/A</v>
      </c>
      <c r="AP7593" s="261" t="e">
        <f t="shared" si="1232"/>
        <v>#N/A</v>
      </c>
      <c r="AQ7593" s="261" t="e">
        <f t="shared" si="1233"/>
        <v>#N/A</v>
      </c>
      <c r="BB7593">
        <f t="shared" si="1236"/>
        <v>0</v>
      </c>
      <c r="BC7593">
        <f t="shared" si="1234"/>
        <v>0</v>
      </c>
      <c r="BD7593" s="28">
        <f t="shared" si="1235"/>
        <v>0</v>
      </c>
    </row>
    <row r="7594" spans="37:56" x14ac:dyDescent="0.25">
      <c r="AK7594">
        <v>0</v>
      </c>
      <c r="AL7594" t="e">
        <f t="shared" si="1228"/>
        <v>#N/A</v>
      </c>
      <c r="AM7594" t="e">
        <f t="shared" si="1229"/>
        <v>#N/A</v>
      </c>
      <c r="AN7594" t="e">
        <f t="shared" si="1230"/>
        <v>#N/A</v>
      </c>
      <c r="AO7594" s="261" t="e">
        <f t="shared" si="1231"/>
        <v>#N/A</v>
      </c>
      <c r="AP7594" s="261" t="e">
        <f t="shared" si="1232"/>
        <v>#N/A</v>
      </c>
      <c r="AQ7594" s="261" t="e">
        <f t="shared" si="1233"/>
        <v>#N/A</v>
      </c>
      <c r="BB7594">
        <f t="shared" si="1236"/>
        <v>0</v>
      </c>
      <c r="BC7594">
        <f t="shared" si="1234"/>
        <v>0</v>
      </c>
      <c r="BD7594" s="28">
        <f t="shared" si="1235"/>
        <v>0</v>
      </c>
    </row>
    <row r="7595" spans="37:56" x14ac:dyDescent="0.25">
      <c r="AK7595">
        <v>0</v>
      </c>
      <c r="AL7595" t="e">
        <f t="shared" si="1228"/>
        <v>#N/A</v>
      </c>
      <c r="AM7595" t="e">
        <f t="shared" si="1229"/>
        <v>#N/A</v>
      </c>
      <c r="AN7595" t="e">
        <f t="shared" si="1230"/>
        <v>#N/A</v>
      </c>
      <c r="AO7595" s="261" t="e">
        <f t="shared" si="1231"/>
        <v>#N/A</v>
      </c>
      <c r="AP7595" s="261" t="e">
        <f t="shared" si="1232"/>
        <v>#N/A</v>
      </c>
      <c r="AQ7595" s="261" t="e">
        <f t="shared" si="1233"/>
        <v>#N/A</v>
      </c>
      <c r="BB7595">
        <f t="shared" si="1236"/>
        <v>0</v>
      </c>
      <c r="BC7595">
        <f t="shared" si="1234"/>
        <v>0</v>
      </c>
      <c r="BD7595" s="28">
        <f t="shared" si="1235"/>
        <v>0</v>
      </c>
    </row>
    <row r="7596" spans="37:56" x14ac:dyDescent="0.25">
      <c r="AK7596">
        <v>0</v>
      </c>
      <c r="AL7596" t="e">
        <f t="shared" si="1228"/>
        <v>#N/A</v>
      </c>
      <c r="AM7596" t="e">
        <f t="shared" si="1229"/>
        <v>#N/A</v>
      </c>
      <c r="AN7596" t="e">
        <f t="shared" si="1230"/>
        <v>#N/A</v>
      </c>
      <c r="AO7596" s="261" t="e">
        <f t="shared" si="1231"/>
        <v>#N/A</v>
      </c>
      <c r="AP7596" s="261" t="e">
        <f t="shared" si="1232"/>
        <v>#N/A</v>
      </c>
      <c r="AQ7596" s="261" t="e">
        <f t="shared" si="1233"/>
        <v>#N/A</v>
      </c>
      <c r="BB7596">
        <f t="shared" si="1236"/>
        <v>0</v>
      </c>
      <c r="BC7596">
        <f t="shared" si="1234"/>
        <v>0</v>
      </c>
      <c r="BD7596" s="28">
        <f t="shared" si="1235"/>
        <v>0</v>
      </c>
    </row>
    <row r="7597" spans="37:56" x14ac:dyDescent="0.25">
      <c r="AK7597">
        <v>0</v>
      </c>
      <c r="AL7597" t="e">
        <f t="shared" si="1228"/>
        <v>#N/A</v>
      </c>
      <c r="AM7597" t="e">
        <f t="shared" si="1229"/>
        <v>#N/A</v>
      </c>
      <c r="AN7597" t="e">
        <f t="shared" si="1230"/>
        <v>#N/A</v>
      </c>
      <c r="AO7597" s="261" t="e">
        <f t="shared" si="1231"/>
        <v>#N/A</v>
      </c>
      <c r="AP7597" s="261" t="e">
        <f t="shared" si="1232"/>
        <v>#N/A</v>
      </c>
      <c r="AQ7597" s="261" t="e">
        <f t="shared" si="1233"/>
        <v>#N/A</v>
      </c>
      <c r="BB7597">
        <f t="shared" si="1236"/>
        <v>0</v>
      </c>
      <c r="BC7597">
        <f t="shared" si="1234"/>
        <v>0</v>
      </c>
      <c r="BD7597" s="28">
        <f t="shared" si="1235"/>
        <v>0</v>
      </c>
    </row>
    <row r="7598" spans="37:56" x14ac:dyDescent="0.25">
      <c r="AK7598">
        <v>0</v>
      </c>
      <c r="AL7598" t="e">
        <f t="shared" si="1228"/>
        <v>#N/A</v>
      </c>
      <c r="AM7598" t="e">
        <f t="shared" si="1229"/>
        <v>#N/A</v>
      </c>
      <c r="AN7598" t="e">
        <f t="shared" si="1230"/>
        <v>#N/A</v>
      </c>
      <c r="AO7598" s="261" t="e">
        <f t="shared" si="1231"/>
        <v>#N/A</v>
      </c>
      <c r="AP7598" s="261" t="e">
        <f t="shared" si="1232"/>
        <v>#N/A</v>
      </c>
      <c r="AQ7598" s="261" t="e">
        <f t="shared" si="1233"/>
        <v>#N/A</v>
      </c>
      <c r="BB7598">
        <f t="shared" si="1236"/>
        <v>0</v>
      </c>
      <c r="BC7598">
        <f t="shared" si="1234"/>
        <v>0</v>
      </c>
      <c r="BD7598" s="28">
        <f t="shared" si="1235"/>
        <v>0</v>
      </c>
    </row>
    <row r="7599" spans="37:56" x14ac:dyDescent="0.25">
      <c r="AK7599">
        <v>0</v>
      </c>
      <c r="AL7599" t="e">
        <f t="shared" si="1228"/>
        <v>#N/A</v>
      </c>
      <c r="AM7599" t="e">
        <f t="shared" si="1229"/>
        <v>#N/A</v>
      </c>
      <c r="AN7599" t="e">
        <f t="shared" si="1230"/>
        <v>#N/A</v>
      </c>
      <c r="AO7599" s="261" t="e">
        <f t="shared" si="1231"/>
        <v>#N/A</v>
      </c>
      <c r="AP7599" s="261" t="e">
        <f t="shared" si="1232"/>
        <v>#N/A</v>
      </c>
      <c r="AQ7599" s="261" t="e">
        <f t="shared" si="1233"/>
        <v>#N/A</v>
      </c>
      <c r="BB7599">
        <f t="shared" si="1236"/>
        <v>0</v>
      </c>
      <c r="BC7599">
        <f t="shared" si="1234"/>
        <v>0</v>
      </c>
      <c r="BD7599" s="28">
        <f t="shared" si="1235"/>
        <v>0</v>
      </c>
    </row>
    <row r="7600" spans="37:56" x14ac:dyDescent="0.25">
      <c r="AK7600">
        <v>0</v>
      </c>
      <c r="AL7600" t="e">
        <f t="shared" si="1228"/>
        <v>#N/A</v>
      </c>
      <c r="AM7600" t="e">
        <f t="shared" si="1229"/>
        <v>#N/A</v>
      </c>
      <c r="AN7600" t="e">
        <f t="shared" si="1230"/>
        <v>#N/A</v>
      </c>
      <c r="AO7600" s="261" t="e">
        <f t="shared" si="1231"/>
        <v>#N/A</v>
      </c>
      <c r="AP7600" s="261" t="e">
        <f t="shared" si="1232"/>
        <v>#N/A</v>
      </c>
      <c r="AQ7600" s="261" t="e">
        <f t="shared" si="1233"/>
        <v>#N/A</v>
      </c>
      <c r="BB7600">
        <f t="shared" si="1236"/>
        <v>0</v>
      </c>
      <c r="BC7600">
        <f t="shared" si="1234"/>
        <v>0</v>
      </c>
      <c r="BD7600" s="28">
        <f t="shared" si="1235"/>
        <v>0</v>
      </c>
    </row>
    <row r="7601" spans="37:56" x14ac:dyDescent="0.25">
      <c r="AK7601">
        <v>0</v>
      </c>
      <c r="AL7601" t="e">
        <f t="shared" si="1228"/>
        <v>#N/A</v>
      </c>
      <c r="AM7601" t="e">
        <f t="shared" si="1229"/>
        <v>#N/A</v>
      </c>
      <c r="AN7601" t="e">
        <f t="shared" si="1230"/>
        <v>#N/A</v>
      </c>
      <c r="AO7601" s="261" t="e">
        <f t="shared" si="1231"/>
        <v>#N/A</v>
      </c>
      <c r="AP7601" s="261" t="e">
        <f t="shared" si="1232"/>
        <v>#N/A</v>
      </c>
      <c r="AQ7601" s="261" t="e">
        <f t="shared" si="1233"/>
        <v>#N/A</v>
      </c>
      <c r="BB7601">
        <f t="shared" si="1236"/>
        <v>0</v>
      </c>
      <c r="BC7601">
        <f t="shared" si="1234"/>
        <v>0</v>
      </c>
      <c r="BD7601" s="28">
        <f t="shared" si="1235"/>
        <v>0</v>
      </c>
    </row>
    <row r="7602" spans="37:56" x14ac:dyDescent="0.25">
      <c r="AK7602">
        <v>0</v>
      </c>
      <c r="AL7602" t="e">
        <f t="shared" si="1228"/>
        <v>#N/A</v>
      </c>
      <c r="AM7602" t="e">
        <f t="shared" si="1229"/>
        <v>#N/A</v>
      </c>
      <c r="AN7602" t="e">
        <f t="shared" si="1230"/>
        <v>#N/A</v>
      </c>
      <c r="AO7602" s="261" t="e">
        <f t="shared" si="1231"/>
        <v>#N/A</v>
      </c>
      <c r="AP7602" s="261" t="e">
        <f t="shared" si="1232"/>
        <v>#N/A</v>
      </c>
      <c r="AQ7602" s="261" t="e">
        <f t="shared" si="1233"/>
        <v>#N/A</v>
      </c>
      <c r="BB7602">
        <f t="shared" si="1236"/>
        <v>0</v>
      </c>
      <c r="BC7602">
        <f t="shared" si="1234"/>
        <v>0</v>
      </c>
      <c r="BD7602" s="28">
        <f t="shared" si="1235"/>
        <v>0</v>
      </c>
    </row>
    <row r="7603" spans="37:56" x14ac:dyDescent="0.25">
      <c r="AK7603">
        <v>0</v>
      </c>
      <c r="AL7603" t="e">
        <f t="shared" si="1228"/>
        <v>#N/A</v>
      </c>
      <c r="AM7603" t="e">
        <f t="shared" si="1229"/>
        <v>#N/A</v>
      </c>
      <c r="AN7603" t="e">
        <f t="shared" si="1230"/>
        <v>#N/A</v>
      </c>
      <c r="AO7603" s="261" t="e">
        <f t="shared" si="1231"/>
        <v>#N/A</v>
      </c>
      <c r="AP7603" s="261" t="e">
        <f t="shared" si="1232"/>
        <v>#N/A</v>
      </c>
      <c r="AQ7603" s="261" t="e">
        <f t="shared" si="1233"/>
        <v>#N/A</v>
      </c>
      <c r="BB7603">
        <f t="shared" si="1236"/>
        <v>0</v>
      </c>
      <c r="BC7603">
        <f t="shared" si="1234"/>
        <v>0</v>
      </c>
      <c r="BD7603" s="28">
        <f t="shared" si="1235"/>
        <v>0</v>
      </c>
    </row>
    <row r="7604" spans="37:56" x14ac:dyDescent="0.25">
      <c r="AK7604">
        <v>0</v>
      </c>
      <c r="AL7604" t="e">
        <f t="shared" si="1228"/>
        <v>#N/A</v>
      </c>
      <c r="AM7604" t="e">
        <f t="shared" si="1229"/>
        <v>#N/A</v>
      </c>
      <c r="AN7604" t="e">
        <f t="shared" si="1230"/>
        <v>#N/A</v>
      </c>
      <c r="AO7604" s="261" t="e">
        <f t="shared" si="1231"/>
        <v>#N/A</v>
      </c>
      <c r="AP7604" s="261" t="e">
        <f t="shared" si="1232"/>
        <v>#N/A</v>
      </c>
      <c r="AQ7604" s="261" t="e">
        <f t="shared" si="1233"/>
        <v>#N/A</v>
      </c>
      <c r="BB7604">
        <f t="shared" si="1236"/>
        <v>0</v>
      </c>
      <c r="BC7604">
        <f t="shared" si="1234"/>
        <v>0</v>
      </c>
      <c r="BD7604" s="28">
        <f t="shared" si="1235"/>
        <v>0</v>
      </c>
    </row>
    <row r="7605" spans="37:56" x14ac:dyDescent="0.25">
      <c r="AK7605">
        <v>0</v>
      </c>
      <c r="AL7605" t="e">
        <f t="shared" si="1228"/>
        <v>#N/A</v>
      </c>
      <c r="AM7605" t="e">
        <f t="shared" si="1229"/>
        <v>#N/A</v>
      </c>
      <c r="AN7605" t="e">
        <f t="shared" si="1230"/>
        <v>#N/A</v>
      </c>
      <c r="AO7605" s="261" t="e">
        <f t="shared" si="1231"/>
        <v>#N/A</v>
      </c>
      <c r="AP7605" s="261" t="e">
        <f t="shared" si="1232"/>
        <v>#N/A</v>
      </c>
      <c r="AQ7605" s="261" t="e">
        <f t="shared" si="1233"/>
        <v>#N/A</v>
      </c>
      <c r="BB7605">
        <f t="shared" si="1236"/>
        <v>0</v>
      </c>
      <c r="BC7605">
        <f t="shared" si="1234"/>
        <v>0</v>
      </c>
      <c r="BD7605" s="28">
        <f t="shared" si="1235"/>
        <v>0</v>
      </c>
    </row>
    <row r="7606" spans="37:56" x14ac:dyDescent="0.25">
      <c r="AK7606">
        <v>0</v>
      </c>
      <c r="AL7606" t="e">
        <f t="shared" si="1228"/>
        <v>#N/A</v>
      </c>
      <c r="AM7606" t="e">
        <f t="shared" si="1229"/>
        <v>#N/A</v>
      </c>
      <c r="AN7606" t="e">
        <f t="shared" si="1230"/>
        <v>#N/A</v>
      </c>
      <c r="AO7606" s="261" t="e">
        <f t="shared" si="1231"/>
        <v>#N/A</v>
      </c>
      <c r="AP7606" s="261" t="e">
        <f t="shared" si="1232"/>
        <v>#N/A</v>
      </c>
      <c r="AQ7606" s="261" t="e">
        <f t="shared" si="1233"/>
        <v>#N/A</v>
      </c>
      <c r="BB7606">
        <f t="shared" si="1236"/>
        <v>0</v>
      </c>
      <c r="BC7606">
        <f t="shared" si="1234"/>
        <v>0</v>
      </c>
      <c r="BD7606" s="28">
        <f t="shared" si="1235"/>
        <v>0</v>
      </c>
    </row>
    <row r="7607" spans="37:56" x14ac:dyDescent="0.25">
      <c r="AK7607">
        <v>0</v>
      </c>
      <c r="AL7607" t="e">
        <f t="shared" si="1228"/>
        <v>#N/A</v>
      </c>
      <c r="AM7607" t="e">
        <f t="shared" si="1229"/>
        <v>#N/A</v>
      </c>
      <c r="AN7607" t="e">
        <f t="shared" si="1230"/>
        <v>#N/A</v>
      </c>
      <c r="AO7607" s="261" t="e">
        <f t="shared" si="1231"/>
        <v>#N/A</v>
      </c>
      <c r="AP7607" s="261" t="e">
        <f t="shared" si="1232"/>
        <v>#N/A</v>
      </c>
      <c r="AQ7607" s="261" t="e">
        <f t="shared" si="1233"/>
        <v>#N/A</v>
      </c>
      <c r="BB7607">
        <f t="shared" si="1236"/>
        <v>0</v>
      </c>
      <c r="BC7607">
        <f t="shared" si="1234"/>
        <v>0</v>
      </c>
      <c r="BD7607" s="28">
        <f t="shared" si="1235"/>
        <v>0</v>
      </c>
    </row>
    <row r="7608" spans="37:56" x14ac:dyDescent="0.25">
      <c r="AK7608">
        <v>0</v>
      </c>
      <c r="AL7608" t="e">
        <f t="shared" si="1228"/>
        <v>#N/A</v>
      </c>
      <c r="AM7608" t="e">
        <f t="shared" si="1229"/>
        <v>#N/A</v>
      </c>
      <c r="AN7608" t="e">
        <f t="shared" si="1230"/>
        <v>#N/A</v>
      </c>
      <c r="AO7608" s="261" t="e">
        <f t="shared" si="1231"/>
        <v>#N/A</v>
      </c>
      <c r="AP7608" s="261" t="e">
        <f t="shared" si="1232"/>
        <v>#N/A</v>
      </c>
      <c r="AQ7608" s="261" t="e">
        <f t="shared" si="1233"/>
        <v>#N/A</v>
      </c>
      <c r="BB7608">
        <f t="shared" si="1236"/>
        <v>0</v>
      </c>
      <c r="BC7608">
        <f t="shared" si="1234"/>
        <v>0</v>
      </c>
      <c r="BD7608" s="28">
        <f t="shared" si="1235"/>
        <v>0</v>
      </c>
    </row>
    <row r="7609" spans="37:56" x14ac:dyDescent="0.25">
      <c r="AK7609">
        <v>0</v>
      </c>
      <c r="AL7609" t="e">
        <f t="shared" si="1228"/>
        <v>#N/A</v>
      </c>
      <c r="AM7609" t="e">
        <f t="shared" si="1229"/>
        <v>#N/A</v>
      </c>
      <c r="AN7609" t="e">
        <f t="shared" si="1230"/>
        <v>#N/A</v>
      </c>
      <c r="AO7609" s="261" t="e">
        <f t="shared" si="1231"/>
        <v>#N/A</v>
      </c>
      <c r="AP7609" s="261" t="e">
        <f t="shared" si="1232"/>
        <v>#N/A</v>
      </c>
      <c r="AQ7609" s="261" t="e">
        <f t="shared" si="1233"/>
        <v>#N/A</v>
      </c>
      <c r="BB7609">
        <f t="shared" si="1236"/>
        <v>0</v>
      </c>
      <c r="BC7609">
        <f t="shared" si="1234"/>
        <v>0</v>
      </c>
      <c r="BD7609" s="28">
        <f t="shared" si="1235"/>
        <v>0</v>
      </c>
    </row>
    <row r="7610" spans="37:56" x14ac:dyDescent="0.25">
      <c r="AK7610">
        <v>0</v>
      </c>
      <c r="AL7610" t="e">
        <f t="shared" si="1228"/>
        <v>#N/A</v>
      </c>
      <c r="AM7610" t="e">
        <f t="shared" si="1229"/>
        <v>#N/A</v>
      </c>
      <c r="AN7610" t="e">
        <f t="shared" si="1230"/>
        <v>#N/A</v>
      </c>
      <c r="AO7610" s="261" t="e">
        <f t="shared" si="1231"/>
        <v>#N/A</v>
      </c>
      <c r="AP7610" s="261" t="e">
        <f t="shared" si="1232"/>
        <v>#N/A</v>
      </c>
      <c r="AQ7610" s="261" t="e">
        <f t="shared" si="1233"/>
        <v>#N/A</v>
      </c>
      <c r="BB7610">
        <f t="shared" si="1236"/>
        <v>0</v>
      </c>
      <c r="BC7610">
        <f t="shared" si="1234"/>
        <v>0</v>
      </c>
      <c r="BD7610" s="28">
        <f t="shared" si="1235"/>
        <v>0</v>
      </c>
    </row>
    <row r="7611" spans="37:56" x14ac:dyDescent="0.25">
      <c r="AK7611">
        <v>0</v>
      </c>
      <c r="AL7611" t="e">
        <f t="shared" si="1228"/>
        <v>#N/A</v>
      </c>
      <c r="AM7611" t="e">
        <f t="shared" si="1229"/>
        <v>#N/A</v>
      </c>
      <c r="AN7611" t="e">
        <f t="shared" si="1230"/>
        <v>#N/A</v>
      </c>
      <c r="AO7611" s="261" t="e">
        <f t="shared" si="1231"/>
        <v>#N/A</v>
      </c>
      <c r="AP7611" s="261" t="e">
        <f t="shared" si="1232"/>
        <v>#N/A</v>
      </c>
      <c r="AQ7611" s="261" t="e">
        <f t="shared" si="1233"/>
        <v>#N/A</v>
      </c>
      <c r="BB7611">
        <f t="shared" si="1236"/>
        <v>0</v>
      </c>
      <c r="BC7611">
        <f t="shared" si="1234"/>
        <v>0</v>
      </c>
      <c r="BD7611" s="28">
        <f t="shared" si="1235"/>
        <v>0</v>
      </c>
    </row>
    <row r="7612" spans="37:56" x14ac:dyDescent="0.25">
      <c r="AK7612">
        <v>0</v>
      </c>
      <c r="AL7612" t="e">
        <f t="shared" si="1228"/>
        <v>#N/A</v>
      </c>
      <c r="AM7612" t="e">
        <f t="shared" si="1229"/>
        <v>#N/A</v>
      </c>
      <c r="AN7612" t="e">
        <f t="shared" si="1230"/>
        <v>#N/A</v>
      </c>
      <c r="AO7612" s="261" t="e">
        <f t="shared" si="1231"/>
        <v>#N/A</v>
      </c>
      <c r="AP7612" s="261" t="e">
        <f t="shared" si="1232"/>
        <v>#N/A</v>
      </c>
      <c r="AQ7612" s="261" t="e">
        <f t="shared" si="1233"/>
        <v>#N/A</v>
      </c>
      <c r="BB7612">
        <f t="shared" si="1236"/>
        <v>0</v>
      </c>
      <c r="BC7612">
        <f t="shared" si="1234"/>
        <v>0</v>
      </c>
      <c r="BD7612" s="28">
        <f t="shared" si="1235"/>
        <v>0</v>
      </c>
    </row>
    <row r="7613" spans="37:56" x14ac:dyDescent="0.25">
      <c r="AK7613">
        <v>0</v>
      </c>
      <c r="AL7613" t="e">
        <f t="shared" si="1228"/>
        <v>#N/A</v>
      </c>
      <c r="AM7613" t="e">
        <f t="shared" si="1229"/>
        <v>#N/A</v>
      </c>
      <c r="AN7613" t="e">
        <f t="shared" si="1230"/>
        <v>#N/A</v>
      </c>
      <c r="AO7613" s="261" t="e">
        <f t="shared" si="1231"/>
        <v>#N/A</v>
      </c>
      <c r="AP7613" s="261" t="e">
        <f t="shared" si="1232"/>
        <v>#N/A</v>
      </c>
      <c r="AQ7613" s="261" t="e">
        <f t="shared" si="1233"/>
        <v>#N/A</v>
      </c>
      <c r="BB7613">
        <f t="shared" si="1236"/>
        <v>0</v>
      </c>
      <c r="BC7613">
        <f t="shared" si="1234"/>
        <v>0</v>
      </c>
      <c r="BD7613" s="28">
        <f t="shared" si="1235"/>
        <v>0</v>
      </c>
    </row>
    <row r="7614" spans="37:56" x14ac:dyDescent="0.25">
      <c r="AK7614">
        <v>0</v>
      </c>
      <c r="AL7614" t="e">
        <f t="shared" si="1228"/>
        <v>#N/A</v>
      </c>
      <c r="AM7614" t="e">
        <f t="shared" si="1229"/>
        <v>#N/A</v>
      </c>
      <c r="AN7614" t="e">
        <f t="shared" si="1230"/>
        <v>#N/A</v>
      </c>
      <c r="AO7614" s="261" t="e">
        <f t="shared" si="1231"/>
        <v>#N/A</v>
      </c>
      <c r="AP7614" s="261" t="e">
        <f t="shared" si="1232"/>
        <v>#N/A</v>
      </c>
      <c r="AQ7614" s="261" t="e">
        <f t="shared" si="1233"/>
        <v>#N/A</v>
      </c>
      <c r="BB7614">
        <f t="shared" si="1236"/>
        <v>0</v>
      </c>
      <c r="BC7614">
        <f t="shared" si="1234"/>
        <v>0</v>
      </c>
      <c r="BD7614" s="28">
        <f t="shared" si="1235"/>
        <v>0</v>
      </c>
    </row>
    <row r="7615" spans="37:56" x14ac:dyDescent="0.25">
      <c r="AK7615">
        <v>0</v>
      </c>
      <c r="AL7615" t="e">
        <f t="shared" si="1228"/>
        <v>#N/A</v>
      </c>
      <c r="AM7615" t="e">
        <f t="shared" si="1229"/>
        <v>#N/A</v>
      </c>
      <c r="AN7615" t="e">
        <f t="shared" si="1230"/>
        <v>#N/A</v>
      </c>
      <c r="AO7615" s="261" t="e">
        <f t="shared" si="1231"/>
        <v>#N/A</v>
      </c>
      <c r="AP7615" s="261" t="e">
        <f t="shared" si="1232"/>
        <v>#N/A</v>
      </c>
      <c r="AQ7615" s="261" t="e">
        <f t="shared" si="1233"/>
        <v>#N/A</v>
      </c>
      <c r="BB7615">
        <f t="shared" si="1236"/>
        <v>0</v>
      </c>
      <c r="BC7615">
        <f t="shared" si="1234"/>
        <v>0</v>
      </c>
      <c r="BD7615" s="28">
        <f t="shared" si="1235"/>
        <v>0</v>
      </c>
    </row>
    <row r="7616" spans="37:56" x14ac:dyDescent="0.25">
      <c r="AK7616">
        <v>0</v>
      </c>
      <c r="AL7616" t="e">
        <f t="shared" si="1228"/>
        <v>#N/A</v>
      </c>
      <c r="AM7616" t="e">
        <f t="shared" si="1229"/>
        <v>#N/A</v>
      </c>
      <c r="AN7616" t="e">
        <f t="shared" si="1230"/>
        <v>#N/A</v>
      </c>
      <c r="AO7616" s="261" t="e">
        <f t="shared" si="1231"/>
        <v>#N/A</v>
      </c>
      <c r="AP7616" s="261" t="e">
        <f t="shared" si="1232"/>
        <v>#N/A</v>
      </c>
      <c r="AQ7616" s="261" t="e">
        <f t="shared" si="1233"/>
        <v>#N/A</v>
      </c>
      <c r="BB7616">
        <f t="shared" si="1236"/>
        <v>0</v>
      </c>
      <c r="BC7616">
        <f t="shared" si="1234"/>
        <v>0</v>
      </c>
      <c r="BD7616" s="28">
        <f t="shared" si="1235"/>
        <v>0</v>
      </c>
    </row>
    <row r="7617" spans="37:56" x14ac:dyDescent="0.25">
      <c r="AK7617">
        <v>0</v>
      </c>
      <c r="AL7617" t="e">
        <f t="shared" si="1228"/>
        <v>#N/A</v>
      </c>
      <c r="AM7617" t="e">
        <f t="shared" si="1229"/>
        <v>#N/A</v>
      </c>
      <c r="AN7617" t="e">
        <f t="shared" si="1230"/>
        <v>#N/A</v>
      </c>
      <c r="AO7617" s="261" t="e">
        <f t="shared" si="1231"/>
        <v>#N/A</v>
      </c>
      <c r="AP7617" s="261" t="e">
        <f t="shared" si="1232"/>
        <v>#N/A</v>
      </c>
      <c r="AQ7617" s="261" t="e">
        <f t="shared" si="1233"/>
        <v>#N/A</v>
      </c>
      <c r="BB7617">
        <f t="shared" si="1236"/>
        <v>0</v>
      </c>
      <c r="BC7617">
        <f t="shared" si="1234"/>
        <v>0</v>
      </c>
      <c r="BD7617" s="28">
        <f t="shared" si="1235"/>
        <v>0</v>
      </c>
    </row>
    <row r="7618" spans="37:56" x14ac:dyDescent="0.25">
      <c r="AK7618">
        <v>0</v>
      </c>
      <c r="AL7618" t="e">
        <f t="shared" si="1228"/>
        <v>#N/A</v>
      </c>
      <c r="AM7618" t="e">
        <f t="shared" si="1229"/>
        <v>#N/A</v>
      </c>
      <c r="AN7618" t="e">
        <f t="shared" si="1230"/>
        <v>#N/A</v>
      </c>
      <c r="AO7618" s="261" t="e">
        <f t="shared" si="1231"/>
        <v>#N/A</v>
      </c>
      <c r="AP7618" s="261" t="e">
        <f t="shared" si="1232"/>
        <v>#N/A</v>
      </c>
      <c r="AQ7618" s="261" t="e">
        <f t="shared" si="1233"/>
        <v>#N/A</v>
      </c>
      <c r="BB7618">
        <f t="shared" si="1236"/>
        <v>0</v>
      </c>
      <c r="BC7618">
        <f t="shared" si="1234"/>
        <v>0</v>
      </c>
      <c r="BD7618" s="28">
        <f t="shared" si="1235"/>
        <v>0</v>
      </c>
    </row>
    <row r="7619" spans="37:56" x14ac:dyDescent="0.25">
      <c r="AK7619">
        <v>0</v>
      </c>
      <c r="AL7619" t="e">
        <f t="shared" ref="AL7619:AL7682" si="1237">_xlfn.XLOOKUP(AK7619,A:A,F:F)</f>
        <v>#N/A</v>
      </c>
      <c r="AM7619" t="e">
        <f t="shared" ref="AM7619:AM7682" si="1238">_xlfn.XLOOKUP(AK7619,A:A,J:J)</f>
        <v>#N/A</v>
      </c>
      <c r="AN7619" t="e">
        <f t="shared" ref="AN7619:AN7682" si="1239">_xlfn.XLOOKUP(AK7619,A:A,M:M)+_xlfn.XLOOKUP(AK7619,A:A,N:N)</f>
        <v>#N/A</v>
      </c>
      <c r="AO7619" s="261" t="e">
        <f t="shared" ref="AO7619:AO7682" si="1240">_xlfn.XLOOKUP(AK7619,A:A,AG:AG)</f>
        <v>#N/A</v>
      </c>
      <c r="AP7619" s="261" t="e">
        <f t="shared" ref="AP7619:AP7682" si="1241">_xlfn.XLOOKUP(AK7619,A:A,AD:AD)</f>
        <v>#N/A</v>
      </c>
      <c r="AQ7619" s="261" t="e">
        <f t="shared" ref="AQ7619:AQ7682" si="1242">_xlfn.XLOOKUP(AK7619,A:A,AE:AE)</f>
        <v>#N/A</v>
      </c>
      <c r="BB7619">
        <f t="shared" si="1236"/>
        <v>0</v>
      </c>
      <c r="BC7619">
        <f t="shared" ref="BC7619:BC7682" si="1243">_xlfn.XLOOKUP(BA7619,A:A,J:J)</f>
        <v>0</v>
      </c>
      <c r="BD7619" s="28">
        <f t="shared" ref="BD7619:BD7682" si="1244">_xlfn.XLOOKUP(BA7619,A:A,M:M)+_xlfn.XLOOKUP(BA7619,A:A,N:N)</f>
        <v>0</v>
      </c>
    </row>
    <row r="7620" spans="37:56" x14ac:dyDescent="0.25">
      <c r="AK7620">
        <v>0</v>
      </c>
      <c r="AL7620" t="e">
        <f t="shared" si="1237"/>
        <v>#N/A</v>
      </c>
      <c r="AM7620" t="e">
        <f t="shared" si="1238"/>
        <v>#N/A</v>
      </c>
      <c r="AN7620" t="e">
        <f t="shared" si="1239"/>
        <v>#N/A</v>
      </c>
      <c r="AO7620" s="261" t="e">
        <f t="shared" si="1240"/>
        <v>#N/A</v>
      </c>
      <c r="AP7620" s="261" t="e">
        <f t="shared" si="1241"/>
        <v>#N/A</v>
      </c>
      <c r="AQ7620" s="261" t="e">
        <f t="shared" si="1242"/>
        <v>#N/A</v>
      </c>
      <c r="BB7620">
        <f t="shared" si="1236"/>
        <v>0</v>
      </c>
      <c r="BC7620">
        <f t="shared" si="1243"/>
        <v>0</v>
      </c>
      <c r="BD7620" s="28">
        <f t="shared" si="1244"/>
        <v>0</v>
      </c>
    </row>
    <row r="7621" spans="37:56" x14ac:dyDescent="0.25">
      <c r="AK7621">
        <v>0</v>
      </c>
      <c r="AL7621" t="e">
        <f t="shared" si="1237"/>
        <v>#N/A</v>
      </c>
      <c r="AM7621" t="e">
        <f t="shared" si="1238"/>
        <v>#N/A</v>
      </c>
      <c r="AN7621" t="e">
        <f t="shared" si="1239"/>
        <v>#N/A</v>
      </c>
      <c r="AO7621" s="261" t="e">
        <f t="shared" si="1240"/>
        <v>#N/A</v>
      </c>
      <c r="AP7621" s="261" t="e">
        <f t="shared" si="1241"/>
        <v>#N/A</v>
      </c>
      <c r="AQ7621" s="261" t="e">
        <f t="shared" si="1242"/>
        <v>#N/A</v>
      </c>
      <c r="BB7621">
        <f t="shared" si="1236"/>
        <v>0</v>
      </c>
      <c r="BC7621">
        <f t="shared" si="1243"/>
        <v>0</v>
      </c>
      <c r="BD7621" s="28">
        <f t="shared" si="1244"/>
        <v>0</v>
      </c>
    </row>
    <row r="7622" spans="37:56" x14ac:dyDescent="0.25">
      <c r="AK7622">
        <v>0</v>
      </c>
      <c r="AL7622" t="e">
        <f t="shared" si="1237"/>
        <v>#N/A</v>
      </c>
      <c r="AM7622" t="e">
        <f t="shared" si="1238"/>
        <v>#N/A</v>
      </c>
      <c r="AN7622" t="e">
        <f t="shared" si="1239"/>
        <v>#N/A</v>
      </c>
      <c r="AO7622" s="261" t="e">
        <f t="shared" si="1240"/>
        <v>#N/A</v>
      </c>
      <c r="AP7622" s="261" t="e">
        <f t="shared" si="1241"/>
        <v>#N/A</v>
      </c>
      <c r="AQ7622" s="261" t="e">
        <f t="shared" si="1242"/>
        <v>#N/A</v>
      </c>
      <c r="BB7622">
        <f t="shared" ref="BB7622:BB7685" si="1245">_xlfn.XLOOKUP(BA7622,A:A,E:E)</f>
        <v>0</v>
      </c>
      <c r="BC7622">
        <f t="shared" si="1243"/>
        <v>0</v>
      </c>
      <c r="BD7622" s="28">
        <f t="shared" si="1244"/>
        <v>0</v>
      </c>
    </row>
    <row r="7623" spans="37:56" x14ac:dyDescent="0.25">
      <c r="AK7623">
        <v>0</v>
      </c>
      <c r="AL7623" t="e">
        <f t="shared" si="1237"/>
        <v>#N/A</v>
      </c>
      <c r="AM7623" t="e">
        <f t="shared" si="1238"/>
        <v>#N/A</v>
      </c>
      <c r="AN7623" t="e">
        <f t="shared" si="1239"/>
        <v>#N/A</v>
      </c>
      <c r="AO7623" s="261" t="e">
        <f t="shared" si="1240"/>
        <v>#N/A</v>
      </c>
      <c r="AP7623" s="261" t="e">
        <f t="shared" si="1241"/>
        <v>#N/A</v>
      </c>
      <c r="AQ7623" s="261" t="e">
        <f t="shared" si="1242"/>
        <v>#N/A</v>
      </c>
      <c r="BB7623">
        <f t="shared" si="1245"/>
        <v>0</v>
      </c>
      <c r="BC7623">
        <f t="shared" si="1243"/>
        <v>0</v>
      </c>
      <c r="BD7623" s="28">
        <f t="shared" si="1244"/>
        <v>0</v>
      </c>
    </row>
    <row r="7624" spans="37:56" x14ac:dyDescent="0.25">
      <c r="AK7624">
        <v>0</v>
      </c>
      <c r="AL7624" t="e">
        <f t="shared" si="1237"/>
        <v>#N/A</v>
      </c>
      <c r="AM7624" t="e">
        <f t="shared" si="1238"/>
        <v>#N/A</v>
      </c>
      <c r="AN7624" t="e">
        <f t="shared" si="1239"/>
        <v>#N/A</v>
      </c>
      <c r="AO7624" s="261" t="e">
        <f t="shared" si="1240"/>
        <v>#N/A</v>
      </c>
      <c r="AP7624" s="261" t="e">
        <f t="shared" si="1241"/>
        <v>#N/A</v>
      </c>
      <c r="AQ7624" s="261" t="e">
        <f t="shared" si="1242"/>
        <v>#N/A</v>
      </c>
      <c r="BB7624">
        <f t="shared" si="1245"/>
        <v>0</v>
      </c>
      <c r="BC7624">
        <f t="shared" si="1243"/>
        <v>0</v>
      </c>
      <c r="BD7624" s="28">
        <f t="shared" si="1244"/>
        <v>0</v>
      </c>
    </row>
    <row r="7625" spans="37:56" x14ac:dyDescent="0.25">
      <c r="AK7625">
        <v>0</v>
      </c>
      <c r="AL7625" t="e">
        <f t="shared" si="1237"/>
        <v>#N/A</v>
      </c>
      <c r="AM7625" t="e">
        <f t="shared" si="1238"/>
        <v>#N/A</v>
      </c>
      <c r="AN7625" t="e">
        <f t="shared" si="1239"/>
        <v>#N/A</v>
      </c>
      <c r="AO7625" s="261" t="e">
        <f t="shared" si="1240"/>
        <v>#N/A</v>
      </c>
      <c r="AP7625" s="261" t="e">
        <f t="shared" si="1241"/>
        <v>#N/A</v>
      </c>
      <c r="AQ7625" s="261" t="e">
        <f t="shared" si="1242"/>
        <v>#N/A</v>
      </c>
      <c r="BB7625">
        <f t="shared" si="1245"/>
        <v>0</v>
      </c>
      <c r="BC7625">
        <f t="shared" si="1243"/>
        <v>0</v>
      </c>
      <c r="BD7625" s="28">
        <f t="shared" si="1244"/>
        <v>0</v>
      </c>
    </row>
    <row r="7626" spans="37:56" x14ac:dyDescent="0.25">
      <c r="AK7626">
        <v>0</v>
      </c>
      <c r="AL7626" t="e">
        <f t="shared" si="1237"/>
        <v>#N/A</v>
      </c>
      <c r="AM7626" t="e">
        <f t="shared" si="1238"/>
        <v>#N/A</v>
      </c>
      <c r="AN7626" t="e">
        <f t="shared" si="1239"/>
        <v>#N/A</v>
      </c>
      <c r="AO7626" s="261" t="e">
        <f t="shared" si="1240"/>
        <v>#N/A</v>
      </c>
      <c r="AP7626" s="261" t="e">
        <f t="shared" si="1241"/>
        <v>#N/A</v>
      </c>
      <c r="AQ7626" s="261" t="e">
        <f t="shared" si="1242"/>
        <v>#N/A</v>
      </c>
      <c r="BB7626">
        <f t="shared" si="1245"/>
        <v>0</v>
      </c>
      <c r="BC7626">
        <f t="shared" si="1243"/>
        <v>0</v>
      </c>
      <c r="BD7626" s="28">
        <f t="shared" si="1244"/>
        <v>0</v>
      </c>
    </row>
    <row r="7627" spans="37:56" x14ac:dyDescent="0.25">
      <c r="AK7627">
        <v>0</v>
      </c>
      <c r="AL7627" t="e">
        <f t="shared" si="1237"/>
        <v>#N/A</v>
      </c>
      <c r="AM7627" t="e">
        <f t="shared" si="1238"/>
        <v>#N/A</v>
      </c>
      <c r="AN7627" t="e">
        <f t="shared" si="1239"/>
        <v>#N/A</v>
      </c>
      <c r="AO7627" s="261" t="e">
        <f t="shared" si="1240"/>
        <v>#N/A</v>
      </c>
      <c r="AP7627" s="261" t="e">
        <f t="shared" si="1241"/>
        <v>#N/A</v>
      </c>
      <c r="AQ7627" s="261" t="e">
        <f t="shared" si="1242"/>
        <v>#N/A</v>
      </c>
      <c r="BB7627">
        <f t="shared" si="1245"/>
        <v>0</v>
      </c>
      <c r="BC7627">
        <f t="shared" si="1243"/>
        <v>0</v>
      </c>
      <c r="BD7627" s="28">
        <f t="shared" si="1244"/>
        <v>0</v>
      </c>
    </row>
    <row r="7628" spans="37:56" x14ac:dyDescent="0.25">
      <c r="AK7628">
        <v>0</v>
      </c>
      <c r="AL7628" t="e">
        <f t="shared" si="1237"/>
        <v>#N/A</v>
      </c>
      <c r="AM7628" t="e">
        <f t="shared" si="1238"/>
        <v>#N/A</v>
      </c>
      <c r="AN7628" t="e">
        <f t="shared" si="1239"/>
        <v>#N/A</v>
      </c>
      <c r="AO7628" s="261" t="e">
        <f t="shared" si="1240"/>
        <v>#N/A</v>
      </c>
      <c r="AP7628" s="261" t="e">
        <f t="shared" si="1241"/>
        <v>#N/A</v>
      </c>
      <c r="AQ7628" s="261" t="e">
        <f t="shared" si="1242"/>
        <v>#N/A</v>
      </c>
      <c r="BB7628">
        <f t="shared" si="1245"/>
        <v>0</v>
      </c>
      <c r="BC7628">
        <f t="shared" si="1243"/>
        <v>0</v>
      </c>
      <c r="BD7628" s="28">
        <f t="shared" si="1244"/>
        <v>0</v>
      </c>
    </row>
    <row r="7629" spans="37:56" x14ac:dyDescent="0.25">
      <c r="AK7629">
        <v>0</v>
      </c>
      <c r="AL7629" t="e">
        <f t="shared" si="1237"/>
        <v>#N/A</v>
      </c>
      <c r="AM7629" t="e">
        <f t="shared" si="1238"/>
        <v>#N/A</v>
      </c>
      <c r="AN7629" t="e">
        <f t="shared" si="1239"/>
        <v>#N/A</v>
      </c>
      <c r="AO7629" s="261" t="e">
        <f t="shared" si="1240"/>
        <v>#N/A</v>
      </c>
      <c r="AP7629" s="261" t="e">
        <f t="shared" si="1241"/>
        <v>#N/A</v>
      </c>
      <c r="AQ7629" s="261" t="e">
        <f t="shared" si="1242"/>
        <v>#N/A</v>
      </c>
      <c r="BB7629">
        <f t="shared" si="1245"/>
        <v>0</v>
      </c>
      <c r="BC7629">
        <f t="shared" si="1243"/>
        <v>0</v>
      </c>
      <c r="BD7629" s="28">
        <f t="shared" si="1244"/>
        <v>0</v>
      </c>
    </row>
    <row r="7630" spans="37:56" x14ac:dyDescent="0.25">
      <c r="AK7630">
        <v>0</v>
      </c>
      <c r="AL7630" t="e">
        <f t="shared" si="1237"/>
        <v>#N/A</v>
      </c>
      <c r="AM7630" t="e">
        <f t="shared" si="1238"/>
        <v>#N/A</v>
      </c>
      <c r="AN7630" t="e">
        <f t="shared" si="1239"/>
        <v>#N/A</v>
      </c>
      <c r="AO7630" s="261" t="e">
        <f t="shared" si="1240"/>
        <v>#N/A</v>
      </c>
      <c r="AP7630" s="261" t="e">
        <f t="shared" si="1241"/>
        <v>#N/A</v>
      </c>
      <c r="AQ7630" s="261" t="e">
        <f t="shared" si="1242"/>
        <v>#N/A</v>
      </c>
      <c r="BB7630">
        <f t="shared" si="1245"/>
        <v>0</v>
      </c>
      <c r="BC7630">
        <f t="shared" si="1243"/>
        <v>0</v>
      </c>
      <c r="BD7630" s="28">
        <f t="shared" si="1244"/>
        <v>0</v>
      </c>
    </row>
    <row r="7631" spans="37:56" x14ac:dyDescent="0.25">
      <c r="AK7631">
        <v>0</v>
      </c>
      <c r="AL7631" t="e">
        <f t="shared" si="1237"/>
        <v>#N/A</v>
      </c>
      <c r="AM7631" t="e">
        <f t="shared" si="1238"/>
        <v>#N/A</v>
      </c>
      <c r="AN7631" t="e">
        <f t="shared" si="1239"/>
        <v>#N/A</v>
      </c>
      <c r="AO7631" s="261" t="e">
        <f t="shared" si="1240"/>
        <v>#N/A</v>
      </c>
      <c r="AP7631" s="261" t="e">
        <f t="shared" si="1241"/>
        <v>#N/A</v>
      </c>
      <c r="AQ7631" s="261" t="e">
        <f t="shared" si="1242"/>
        <v>#N/A</v>
      </c>
      <c r="BB7631">
        <f t="shared" si="1245"/>
        <v>0</v>
      </c>
      <c r="BC7631">
        <f t="shared" si="1243"/>
        <v>0</v>
      </c>
      <c r="BD7631" s="28">
        <f t="shared" si="1244"/>
        <v>0</v>
      </c>
    </row>
    <row r="7632" spans="37:56" x14ac:dyDescent="0.25">
      <c r="AK7632">
        <v>0</v>
      </c>
      <c r="AL7632" t="e">
        <f t="shared" si="1237"/>
        <v>#N/A</v>
      </c>
      <c r="AM7632" t="e">
        <f t="shared" si="1238"/>
        <v>#N/A</v>
      </c>
      <c r="AN7632" t="e">
        <f t="shared" si="1239"/>
        <v>#N/A</v>
      </c>
      <c r="AO7632" s="261" t="e">
        <f t="shared" si="1240"/>
        <v>#N/A</v>
      </c>
      <c r="AP7632" s="261" t="e">
        <f t="shared" si="1241"/>
        <v>#N/A</v>
      </c>
      <c r="AQ7632" s="261" t="e">
        <f t="shared" si="1242"/>
        <v>#N/A</v>
      </c>
      <c r="BB7632">
        <f t="shared" si="1245"/>
        <v>0</v>
      </c>
      <c r="BC7632">
        <f t="shared" si="1243"/>
        <v>0</v>
      </c>
      <c r="BD7632" s="28">
        <f t="shared" si="1244"/>
        <v>0</v>
      </c>
    </row>
    <row r="7633" spans="37:56" x14ac:dyDescent="0.25">
      <c r="AK7633">
        <v>0</v>
      </c>
      <c r="AL7633" t="e">
        <f t="shared" si="1237"/>
        <v>#N/A</v>
      </c>
      <c r="AM7633" t="e">
        <f t="shared" si="1238"/>
        <v>#N/A</v>
      </c>
      <c r="AN7633" t="e">
        <f t="shared" si="1239"/>
        <v>#N/A</v>
      </c>
      <c r="AO7633" s="261" t="e">
        <f t="shared" si="1240"/>
        <v>#N/A</v>
      </c>
      <c r="AP7633" s="261" t="e">
        <f t="shared" si="1241"/>
        <v>#N/A</v>
      </c>
      <c r="AQ7633" s="261" t="e">
        <f t="shared" si="1242"/>
        <v>#N/A</v>
      </c>
      <c r="BB7633">
        <f t="shared" si="1245"/>
        <v>0</v>
      </c>
      <c r="BC7633">
        <f t="shared" si="1243"/>
        <v>0</v>
      </c>
      <c r="BD7633" s="28">
        <f t="shared" si="1244"/>
        <v>0</v>
      </c>
    </row>
    <row r="7634" spans="37:56" x14ac:dyDescent="0.25">
      <c r="AK7634">
        <v>0</v>
      </c>
      <c r="AL7634" t="e">
        <f t="shared" si="1237"/>
        <v>#N/A</v>
      </c>
      <c r="AM7634" t="e">
        <f t="shared" si="1238"/>
        <v>#N/A</v>
      </c>
      <c r="AN7634" t="e">
        <f t="shared" si="1239"/>
        <v>#N/A</v>
      </c>
      <c r="AO7634" s="261" t="e">
        <f t="shared" si="1240"/>
        <v>#N/A</v>
      </c>
      <c r="AP7634" s="261" t="e">
        <f t="shared" si="1241"/>
        <v>#N/A</v>
      </c>
      <c r="AQ7634" s="261" t="e">
        <f t="shared" si="1242"/>
        <v>#N/A</v>
      </c>
      <c r="BB7634">
        <f t="shared" si="1245"/>
        <v>0</v>
      </c>
      <c r="BC7634">
        <f t="shared" si="1243"/>
        <v>0</v>
      </c>
      <c r="BD7634" s="28">
        <f t="shared" si="1244"/>
        <v>0</v>
      </c>
    </row>
    <row r="7635" spans="37:56" x14ac:dyDescent="0.25">
      <c r="AK7635">
        <v>0</v>
      </c>
      <c r="AL7635" t="e">
        <f t="shared" si="1237"/>
        <v>#N/A</v>
      </c>
      <c r="AM7635" t="e">
        <f t="shared" si="1238"/>
        <v>#N/A</v>
      </c>
      <c r="AN7635" t="e">
        <f t="shared" si="1239"/>
        <v>#N/A</v>
      </c>
      <c r="AO7635" s="261" t="e">
        <f t="shared" si="1240"/>
        <v>#N/A</v>
      </c>
      <c r="AP7635" s="261" t="e">
        <f t="shared" si="1241"/>
        <v>#N/A</v>
      </c>
      <c r="AQ7635" s="261" t="e">
        <f t="shared" si="1242"/>
        <v>#N/A</v>
      </c>
      <c r="BB7635">
        <f t="shared" si="1245"/>
        <v>0</v>
      </c>
      <c r="BC7635">
        <f t="shared" si="1243"/>
        <v>0</v>
      </c>
      <c r="BD7635" s="28">
        <f t="shared" si="1244"/>
        <v>0</v>
      </c>
    </row>
    <row r="7636" spans="37:56" x14ac:dyDescent="0.25">
      <c r="AK7636">
        <v>0</v>
      </c>
      <c r="AL7636" t="e">
        <f t="shared" si="1237"/>
        <v>#N/A</v>
      </c>
      <c r="AM7636" t="e">
        <f t="shared" si="1238"/>
        <v>#N/A</v>
      </c>
      <c r="AN7636" t="e">
        <f t="shared" si="1239"/>
        <v>#N/A</v>
      </c>
      <c r="AO7636" s="261" t="e">
        <f t="shared" si="1240"/>
        <v>#N/A</v>
      </c>
      <c r="AP7636" s="261" t="e">
        <f t="shared" si="1241"/>
        <v>#N/A</v>
      </c>
      <c r="AQ7636" s="261" t="e">
        <f t="shared" si="1242"/>
        <v>#N/A</v>
      </c>
      <c r="BB7636">
        <f t="shared" si="1245"/>
        <v>0</v>
      </c>
      <c r="BC7636">
        <f t="shared" si="1243"/>
        <v>0</v>
      </c>
      <c r="BD7636" s="28">
        <f t="shared" si="1244"/>
        <v>0</v>
      </c>
    </row>
    <row r="7637" spans="37:56" x14ac:dyDescent="0.25">
      <c r="AK7637">
        <v>0</v>
      </c>
      <c r="AL7637" t="e">
        <f t="shared" si="1237"/>
        <v>#N/A</v>
      </c>
      <c r="AM7637" t="e">
        <f t="shared" si="1238"/>
        <v>#N/A</v>
      </c>
      <c r="AN7637" t="e">
        <f t="shared" si="1239"/>
        <v>#N/A</v>
      </c>
      <c r="AO7637" s="261" t="e">
        <f t="shared" si="1240"/>
        <v>#N/A</v>
      </c>
      <c r="AP7637" s="261" t="e">
        <f t="shared" si="1241"/>
        <v>#N/A</v>
      </c>
      <c r="AQ7637" s="261" t="e">
        <f t="shared" si="1242"/>
        <v>#N/A</v>
      </c>
      <c r="BB7637">
        <f t="shared" si="1245"/>
        <v>0</v>
      </c>
      <c r="BC7637">
        <f t="shared" si="1243"/>
        <v>0</v>
      </c>
      <c r="BD7637" s="28">
        <f t="shared" si="1244"/>
        <v>0</v>
      </c>
    </row>
    <row r="7638" spans="37:56" x14ac:dyDescent="0.25">
      <c r="AK7638">
        <v>0</v>
      </c>
      <c r="AL7638" t="e">
        <f t="shared" si="1237"/>
        <v>#N/A</v>
      </c>
      <c r="AM7638" t="e">
        <f t="shared" si="1238"/>
        <v>#N/A</v>
      </c>
      <c r="AN7638" t="e">
        <f t="shared" si="1239"/>
        <v>#N/A</v>
      </c>
      <c r="AO7638" s="261" t="e">
        <f t="shared" si="1240"/>
        <v>#N/A</v>
      </c>
      <c r="AP7638" s="261" t="e">
        <f t="shared" si="1241"/>
        <v>#N/A</v>
      </c>
      <c r="AQ7638" s="261" t="e">
        <f t="shared" si="1242"/>
        <v>#N/A</v>
      </c>
      <c r="BB7638">
        <f t="shared" si="1245"/>
        <v>0</v>
      </c>
      <c r="BC7638">
        <f t="shared" si="1243"/>
        <v>0</v>
      </c>
      <c r="BD7638" s="28">
        <f t="shared" si="1244"/>
        <v>0</v>
      </c>
    </row>
    <row r="7639" spans="37:56" x14ac:dyDescent="0.25">
      <c r="AK7639">
        <v>0</v>
      </c>
      <c r="AL7639" t="e">
        <f t="shared" si="1237"/>
        <v>#N/A</v>
      </c>
      <c r="AM7639" t="e">
        <f t="shared" si="1238"/>
        <v>#N/A</v>
      </c>
      <c r="AN7639" t="e">
        <f t="shared" si="1239"/>
        <v>#N/A</v>
      </c>
      <c r="AO7639" s="261" t="e">
        <f t="shared" si="1240"/>
        <v>#N/A</v>
      </c>
      <c r="AP7639" s="261" t="e">
        <f t="shared" si="1241"/>
        <v>#N/A</v>
      </c>
      <c r="AQ7639" s="261" t="e">
        <f t="shared" si="1242"/>
        <v>#N/A</v>
      </c>
      <c r="BB7639">
        <f t="shared" si="1245"/>
        <v>0</v>
      </c>
      <c r="BC7639">
        <f t="shared" si="1243"/>
        <v>0</v>
      </c>
      <c r="BD7639" s="28">
        <f t="shared" si="1244"/>
        <v>0</v>
      </c>
    </row>
    <row r="7640" spans="37:56" x14ac:dyDescent="0.25">
      <c r="AK7640">
        <v>0</v>
      </c>
      <c r="AL7640" t="e">
        <f t="shared" si="1237"/>
        <v>#N/A</v>
      </c>
      <c r="AM7640" t="e">
        <f t="shared" si="1238"/>
        <v>#N/A</v>
      </c>
      <c r="AN7640" t="e">
        <f t="shared" si="1239"/>
        <v>#N/A</v>
      </c>
      <c r="AO7640" s="261" t="e">
        <f t="shared" si="1240"/>
        <v>#N/A</v>
      </c>
      <c r="AP7640" s="261" t="e">
        <f t="shared" si="1241"/>
        <v>#N/A</v>
      </c>
      <c r="AQ7640" s="261" t="e">
        <f t="shared" si="1242"/>
        <v>#N/A</v>
      </c>
      <c r="BB7640">
        <f t="shared" si="1245"/>
        <v>0</v>
      </c>
      <c r="BC7640">
        <f t="shared" si="1243"/>
        <v>0</v>
      </c>
      <c r="BD7640" s="28">
        <f t="shared" si="1244"/>
        <v>0</v>
      </c>
    </row>
    <row r="7641" spans="37:56" x14ac:dyDescent="0.25">
      <c r="AK7641">
        <v>0</v>
      </c>
      <c r="AL7641" t="e">
        <f t="shared" si="1237"/>
        <v>#N/A</v>
      </c>
      <c r="AM7641" t="e">
        <f t="shared" si="1238"/>
        <v>#N/A</v>
      </c>
      <c r="AN7641" t="e">
        <f t="shared" si="1239"/>
        <v>#N/A</v>
      </c>
      <c r="AO7641" s="261" t="e">
        <f t="shared" si="1240"/>
        <v>#N/A</v>
      </c>
      <c r="AP7641" s="261" t="e">
        <f t="shared" si="1241"/>
        <v>#N/A</v>
      </c>
      <c r="AQ7641" s="261" t="e">
        <f t="shared" si="1242"/>
        <v>#N/A</v>
      </c>
      <c r="BB7641">
        <f t="shared" si="1245"/>
        <v>0</v>
      </c>
      <c r="BC7641">
        <f t="shared" si="1243"/>
        <v>0</v>
      </c>
      <c r="BD7641" s="28">
        <f t="shared" si="1244"/>
        <v>0</v>
      </c>
    </row>
    <row r="7642" spans="37:56" x14ac:dyDescent="0.25">
      <c r="AK7642">
        <v>0</v>
      </c>
      <c r="AL7642" t="e">
        <f t="shared" si="1237"/>
        <v>#N/A</v>
      </c>
      <c r="AM7642" t="e">
        <f t="shared" si="1238"/>
        <v>#N/A</v>
      </c>
      <c r="AN7642" t="e">
        <f t="shared" si="1239"/>
        <v>#N/A</v>
      </c>
      <c r="AO7642" s="261" t="e">
        <f t="shared" si="1240"/>
        <v>#N/A</v>
      </c>
      <c r="AP7642" s="261" t="e">
        <f t="shared" si="1241"/>
        <v>#N/A</v>
      </c>
      <c r="AQ7642" s="261" t="e">
        <f t="shared" si="1242"/>
        <v>#N/A</v>
      </c>
      <c r="BB7642">
        <f t="shared" si="1245"/>
        <v>0</v>
      </c>
      <c r="BC7642">
        <f t="shared" si="1243"/>
        <v>0</v>
      </c>
      <c r="BD7642" s="28">
        <f t="shared" si="1244"/>
        <v>0</v>
      </c>
    </row>
    <row r="7643" spans="37:56" x14ac:dyDescent="0.25">
      <c r="AK7643">
        <v>0</v>
      </c>
      <c r="AL7643" t="e">
        <f t="shared" si="1237"/>
        <v>#N/A</v>
      </c>
      <c r="AM7643" t="e">
        <f t="shared" si="1238"/>
        <v>#N/A</v>
      </c>
      <c r="AN7643" t="e">
        <f t="shared" si="1239"/>
        <v>#N/A</v>
      </c>
      <c r="AO7643" s="261" t="e">
        <f t="shared" si="1240"/>
        <v>#N/A</v>
      </c>
      <c r="AP7643" s="261" t="e">
        <f t="shared" si="1241"/>
        <v>#N/A</v>
      </c>
      <c r="AQ7643" s="261" t="e">
        <f t="shared" si="1242"/>
        <v>#N/A</v>
      </c>
      <c r="BB7643">
        <f t="shared" si="1245"/>
        <v>0</v>
      </c>
      <c r="BC7643">
        <f t="shared" si="1243"/>
        <v>0</v>
      </c>
      <c r="BD7643" s="28">
        <f t="shared" si="1244"/>
        <v>0</v>
      </c>
    </row>
    <row r="7644" spans="37:56" x14ac:dyDescent="0.25">
      <c r="AK7644">
        <v>0</v>
      </c>
      <c r="AL7644" t="e">
        <f t="shared" si="1237"/>
        <v>#N/A</v>
      </c>
      <c r="AM7644" t="e">
        <f t="shared" si="1238"/>
        <v>#N/A</v>
      </c>
      <c r="AN7644" t="e">
        <f t="shared" si="1239"/>
        <v>#N/A</v>
      </c>
      <c r="AO7644" s="261" t="e">
        <f t="shared" si="1240"/>
        <v>#N/A</v>
      </c>
      <c r="AP7644" s="261" t="e">
        <f t="shared" si="1241"/>
        <v>#N/A</v>
      </c>
      <c r="AQ7644" s="261" t="e">
        <f t="shared" si="1242"/>
        <v>#N/A</v>
      </c>
      <c r="BB7644">
        <f t="shared" si="1245"/>
        <v>0</v>
      </c>
      <c r="BC7644">
        <f t="shared" si="1243"/>
        <v>0</v>
      </c>
      <c r="BD7644" s="28">
        <f t="shared" si="1244"/>
        <v>0</v>
      </c>
    </row>
    <row r="7645" spans="37:56" x14ac:dyDescent="0.25">
      <c r="AK7645">
        <v>0</v>
      </c>
      <c r="AL7645" t="e">
        <f t="shared" si="1237"/>
        <v>#N/A</v>
      </c>
      <c r="AM7645" t="e">
        <f t="shared" si="1238"/>
        <v>#N/A</v>
      </c>
      <c r="AN7645" t="e">
        <f t="shared" si="1239"/>
        <v>#N/A</v>
      </c>
      <c r="AO7645" s="261" t="e">
        <f t="shared" si="1240"/>
        <v>#N/A</v>
      </c>
      <c r="AP7645" s="261" t="e">
        <f t="shared" si="1241"/>
        <v>#N/A</v>
      </c>
      <c r="AQ7645" s="261" t="e">
        <f t="shared" si="1242"/>
        <v>#N/A</v>
      </c>
      <c r="BB7645">
        <f t="shared" si="1245"/>
        <v>0</v>
      </c>
      <c r="BC7645">
        <f t="shared" si="1243"/>
        <v>0</v>
      </c>
      <c r="BD7645" s="28">
        <f t="shared" si="1244"/>
        <v>0</v>
      </c>
    </row>
    <row r="7646" spans="37:56" x14ac:dyDescent="0.25">
      <c r="AK7646">
        <v>0</v>
      </c>
      <c r="AL7646" t="e">
        <f t="shared" si="1237"/>
        <v>#N/A</v>
      </c>
      <c r="AM7646" t="e">
        <f t="shared" si="1238"/>
        <v>#N/A</v>
      </c>
      <c r="AN7646" t="e">
        <f t="shared" si="1239"/>
        <v>#N/A</v>
      </c>
      <c r="AO7646" s="261" t="e">
        <f t="shared" si="1240"/>
        <v>#N/A</v>
      </c>
      <c r="AP7646" s="261" t="e">
        <f t="shared" si="1241"/>
        <v>#N/A</v>
      </c>
      <c r="AQ7646" s="261" t="e">
        <f t="shared" si="1242"/>
        <v>#N/A</v>
      </c>
      <c r="BB7646">
        <f t="shared" si="1245"/>
        <v>0</v>
      </c>
      <c r="BC7646">
        <f t="shared" si="1243"/>
        <v>0</v>
      </c>
      <c r="BD7646" s="28">
        <f t="shared" si="1244"/>
        <v>0</v>
      </c>
    </row>
    <row r="7647" spans="37:56" x14ac:dyDescent="0.25">
      <c r="AK7647">
        <v>0</v>
      </c>
      <c r="AL7647" t="e">
        <f t="shared" si="1237"/>
        <v>#N/A</v>
      </c>
      <c r="AM7647" t="e">
        <f t="shared" si="1238"/>
        <v>#N/A</v>
      </c>
      <c r="AN7647" t="e">
        <f t="shared" si="1239"/>
        <v>#N/A</v>
      </c>
      <c r="AO7647" s="261" t="e">
        <f t="shared" si="1240"/>
        <v>#N/A</v>
      </c>
      <c r="AP7647" s="261" t="e">
        <f t="shared" si="1241"/>
        <v>#N/A</v>
      </c>
      <c r="AQ7647" s="261" t="e">
        <f t="shared" si="1242"/>
        <v>#N/A</v>
      </c>
      <c r="BB7647">
        <f t="shared" si="1245"/>
        <v>0</v>
      </c>
      <c r="BC7647">
        <f t="shared" si="1243"/>
        <v>0</v>
      </c>
      <c r="BD7647" s="28">
        <f t="shared" si="1244"/>
        <v>0</v>
      </c>
    </row>
    <row r="7648" spans="37:56" x14ac:dyDescent="0.25">
      <c r="AK7648">
        <v>0</v>
      </c>
      <c r="AL7648" t="e">
        <f t="shared" si="1237"/>
        <v>#N/A</v>
      </c>
      <c r="AM7648" t="e">
        <f t="shared" si="1238"/>
        <v>#N/A</v>
      </c>
      <c r="AN7648" t="e">
        <f t="shared" si="1239"/>
        <v>#N/A</v>
      </c>
      <c r="AO7648" s="261" t="e">
        <f t="shared" si="1240"/>
        <v>#N/A</v>
      </c>
      <c r="AP7648" s="261" t="e">
        <f t="shared" si="1241"/>
        <v>#N/A</v>
      </c>
      <c r="AQ7648" s="261" t="e">
        <f t="shared" si="1242"/>
        <v>#N/A</v>
      </c>
      <c r="BB7648">
        <f t="shared" si="1245"/>
        <v>0</v>
      </c>
      <c r="BC7648">
        <f t="shared" si="1243"/>
        <v>0</v>
      </c>
      <c r="BD7648" s="28">
        <f t="shared" si="1244"/>
        <v>0</v>
      </c>
    </row>
    <row r="7649" spans="37:56" x14ac:dyDescent="0.25">
      <c r="AK7649">
        <v>0</v>
      </c>
      <c r="AL7649" t="e">
        <f t="shared" si="1237"/>
        <v>#N/A</v>
      </c>
      <c r="AM7649" t="e">
        <f t="shared" si="1238"/>
        <v>#N/A</v>
      </c>
      <c r="AN7649" t="e">
        <f t="shared" si="1239"/>
        <v>#N/A</v>
      </c>
      <c r="AO7649" s="261" t="e">
        <f t="shared" si="1240"/>
        <v>#N/A</v>
      </c>
      <c r="AP7649" s="261" t="e">
        <f t="shared" si="1241"/>
        <v>#N/A</v>
      </c>
      <c r="AQ7649" s="261" t="e">
        <f t="shared" si="1242"/>
        <v>#N/A</v>
      </c>
      <c r="BB7649">
        <f t="shared" si="1245"/>
        <v>0</v>
      </c>
      <c r="BC7649">
        <f t="shared" si="1243"/>
        <v>0</v>
      </c>
      <c r="BD7649" s="28">
        <f t="shared" si="1244"/>
        <v>0</v>
      </c>
    </row>
    <row r="7650" spans="37:56" x14ac:dyDescent="0.25">
      <c r="AK7650">
        <v>0</v>
      </c>
      <c r="AL7650" t="e">
        <f t="shared" si="1237"/>
        <v>#N/A</v>
      </c>
      <c r="AM7650" t="e">
        <f t="shared" si="1238"/>
        <v>#N/A</v>
      </c>
      <c r="AN7650" t="e">
        <f t="shared" si="1239"/>
        <v>#N/A</v>
      </c>
      <c r="AO7650" s="261" t="e">
        <f t="shared" si="1240"/>
        <v>#N/A</v>
      </c>
      <c r="AP7650" s="261" t="e">
        <f t="shared" si="1241"/>
        <v>#N/A</v>
      </c>
      <c r="AQ7650" s="261" t="e">
        <f t="shared" si="1242"/>
        <v>#N/A</v>
      </c>
      <c r="BB7650">
        <f t="shared" si="1245"/>
        <v>0</v>
      </c>
      <c r="BC7650">
        <f t="shared" si="1243"/>
        <v>0</v>
      </c>
      <c r="BD7650" s="28">
        <f t="shared" si="1244"/>
        <v>0</v>
      </c>
    </row>
    <row r="7651" spans="37:56" x14ac:dyDescent="0.25">
      <c r="AK7651">
        <v>0</v>
      </c>
      <c r="AL7651" t="e">
        <f t="shared" si="1237"/>
        <v>#N/A</v>
      </c>
      <c r="AM7651" t="e">
        <f t="shared" si="1238"/>
        <v>#N/A</v>
      </c>
      <c r="AN7651" t="e">
        <f t="shared" si="1239"/>
        <v>#N/A</v>
      </c>
      <c r="AO7651" s="261" t="e">
        <f t="shared" si="1240"/>
        <v>#N/A</v>
      </c>
      <c r="AP7651" s="261" t="e">
        <f t="shared" si="1241"/>
        <v>#N/A</v>
      </c>
      <c r="AQ7651" s="261" t="e">
        <f t="shared" si="1242"/>
        <v>#N/A</v>
      </c>
      <c r="BB7651">
        <f t="shared" si="1245"/>
        <v>0</v>
      </c>
      <c r="BC7651">
        <f t="shared" si="1243"/>
        <v>0</v>
      </c>
      <c r="BD7651" s="28">
        <f t="shared" si="1244"/>
        <v>0</v>
      </c>
    </row>
    <row r="7652" spans="37:56" x14ac:dyDescent="0.25">
      <c r="AK7652">
        <v>0</v>
      </c>
      <c r="AL7652" t="e">
        <f t="shared" si="1237"/>
        <v>#N/A</v>
      </c>
      <c r="AM7652" t="e">
        <f t="shared" si="1238"/>
        <v>#N/A</v>
      </c>
      <c r="AN7652" t="e">
        <f t="shared" si="1239"/>
        <v>#N/A</v>
      </c>
      <c r="AO7652" s="261" t="e">
        <f t="shared" si="1240"/>
        <v>#N/A</v>
      </c>
      <c r="AP7652" s="261" t="e">
        <f t="shared" si="1241"/>
        <v>#N/A</v>
      </c>
      <c r="AQ7652" s="261" t="e">
        <f t="shared" si="1242"/>
        <v>#N/A</v>
      </c>
      <c r="BB7652">
        <f t="shared" si="1245"/>
        <v>0</v>
      </c>
      <c r="BC7652">
        <f t="shared" si="1243"/>
        <v>0</v>
      </c>
      <c r="BD7652" s="28">
        <f t="shared" si="1244"/>
        <v>0</v>
      </c>
    </row>
    <row r="7653" spans="37:56" x14ac:dyDescent="0.25">
      <c r="AK7653">
        <v>0</v>
      </c>
      <c r="AL7653" t="e">
        <f t="shared" si="1237"/>
        <v>#N/A</v>
      </c>
      <c r="AM7653" t="e">
        <f t="shared" si="1238"/>
        <v>#N/A</v>
      </c>
      <c r="AN7653" t="e">
        <f t="shared" si="1239"/>
        <v>#N/A</v>
      </c>
      <c r="AO7653" s="261" t="e">
        <f t="shared" si="1240"/>
        <v>#N/A</v>
      </c>
      <c r="AP7653" s="261" t="e">
        <f t="shared" si="1241"/>
        <v>#N/A</v>
      </c>
      <c r="AQ7653" s="261" t="e">
        <f t="shared" si="1242"/>
        <v>#N/A</v>
      </c>
      <c r="BB7653">
        <f t="shared" si="1245"/>
        <v>0</v>
      </c>
      <c r="BC7653">
        <f t="shared" si="1243"/>
        <v>0</v>
      </c>
      <c r="BD7653" s="28">
        <f t="shared" si="1244"/>
        <v>0</v>
      </c>
    </row>
    <row r="7654" spans="37:56" x14ac:dyDescent="0.25">
      <c r="AK7654">
        <v>0</v>
      </c>
      <c r="AL7654" t="e">
        <f t="shared" si="1237"/>
        <v>#N/A</v>
      </c>
      <c r="AM7654" t="e">
        <f t="shared" si="1238"/>
        <v>#N/A</v>
      </c>
      <c r="AN7654" t="e">
        <f t="shared" si="1239"/>
        <v>#N/A</v>
      </c>
      <c r="AO7654" s="261" t="e">
        <f t="shared" si="1240"/>
        <v>#N/A</v>
      </c>
      <c r="AP7654" s="261" t="e">
        <f t="shared" si="1241"/>
        <v>#N/A</v>
      </c>
      <c r="AQ7654" s="261" t="e">
        <f t="shared" si="1242"/>
        <v>#N/A</v>
      </c>
      <c r="BB7654">
        <f t="shared" si="1245"/>
        <v>0</v>
      </c>
      <c r="BC7654">
        <f t="shared" si="1243"/>
        <v>0</v>
      </c>
      <c r="BD7654" s="28">
        <f t="shared" si="1244"/>
        <v>0</v>
      </c>
    </row>
    <row r="7655" spans="37:56" x14ac:dyDescent="0.25">
      <c r="AK7655">
        <v>0</v>
      </c>
      <c r="AL7655" t="e">
        <f t="shared" si="1237"/>
        <v>#N/A</v>
      </c>
      <c r="AM7655" t="e">
        <f t="shared" si="1238"/>
        <v>#N/A</v>
      </c>
      <c r="AN7655" t="e">
        <f t="shared" si="1239"/>
        <v>#N/A</v>
      </c>
      <c r="AO7655" s="261" t="e">
        <f t="shared" si="1240"/>
        <v>#N/A</v>
      </c>
      <c r="AP7655" s="261" t="e">
        <f t="shared" si="1241"/>
        <v>#N/A</v>
      </c>
      <c r="AQ7655" s="261" t="e">
        <f t="shared" si="1242"/>
        <v>#N/A</v>
      </c>
      <c r="BB7655">
        <f t="shared" si="1245"/>
        <v>0</v>
      </c>
      <c r="BC7655">
        <f t="shared" si="1243"/>
        <v>0</v>
      </c>
      <c r="BD7655" s="28">
        <f t="shared" si="1244"/>
        <v>0</v>
      </c>
    </row>
    <row r="7656" spans="37:56" x14ac:dyDescent="0.25">
      <c r="AK7656">
        <v>0</v>
      </c>
      <c r="AL7656" t="e">
        <f t="shared" si="1237"/>
        <v>#N/A</v>
      </c>
      <c r="AM7656" t="e">
        <f t="shared" si="1238"/>
        <v>#N/A</v>
      </c>
      <c r="AN7656" t="e">
        <f t="shared" si="1239"/>
        <v>#N/A</v>
      </c>
      <c r="AO7656" s="261" t="e">
        <f t="shared" si="1240"/>
        <v>#N/A</v>
      </c>
      <c r="AP7656" s="261" t="e">
        <f t="shared" si="1241"/>
        <v>#N/A</v>
      </c>
      <c r="AQ7656" s="261" t="e">
        <f t="shared" si="1242"/>
        <v>#N/A</v>
      </c>
      <c r="BB7656">
        <f t="shared" si="1245"/>
        <v>0</v>
      </c>
      <c r="BC7656">
        <f t="shared" si="1243"/>
        <v>0</v>
      </c>
      <c r="BD7656" s="28">
        <f t="shared" si="1244"/>
        <v>0</v>
      </c>
    </row>
    <row r="7657" spans="37:56" x14ac:dyDescent="0.25">
      <c r="AK7657">
        <v>0</v>
      </c>
      <c r="AL7657" t="e">
        <f t="shared" si="1237"/>
        <v>#N/A</v>
      </c>
      <c r="AM7657" t="e">
        <f t="shared" si="1238"/>
        <v>#N/A</v>
      </c>
      <c r="AN7657" t="e">
        <f t="shared" si="1239"/>
        <v>#N/A</v>
      </c>
      <c r="AO7657" s="261" t="e">
        <f t="shared" si="1240"/>
        <v>#N/A</v>
      </c>
      <c r="AP7657" s="261" t="e">
        <f t="shared" si="1241"/>
        <v>#N/A</v>
      </c>
      <c r="AQ7657" s="261" t="e">
        <f t="shared" si="1242"/>
        <v>#N/A</v>
      </c>
      <c r="BB7657">
        <f t="shared" si="1245"/>
        <v>0</v>
      </c>
      <c r="BC7657">
        <f t="shared" si="1243"/>
        <v>0</v>
      </c>
      <c r="BD7657" s="28">
        <f t="shared" si="1244"/>
        <v>0</v>
      </c>
    </row>
    <row r="7658" spans="37:56" x14ac:dyDescent="0.25">
      <c r="AK7658">
        <v>0</v>
      </c>
      <c r="AL7658" t="e">
        <f t="shared" si="1237"/>
        <v>#N/A</v>
      </c>
      <c r="AM7658" t="e">
        <f t="shared" si="1238"/>
        <v>#N/A</v>
      </c>
      <c r="AN7658" t="e">
        <f t="shared" si="1239"/>
        <v>#N/A</v>
      </c>
      <c r="AO7658" s="261" t="e">
        <f t="shared" si="1240"/>
        <v>#N/A</v>
      </c>
      <c r="AP7658" s="261" t="e">
        <f t="shared" si="1241"/>
        <v>#N/A</v>
      </c>
      <c r="AQ7658" s="261" t="e">
        <f t="shared" si="1242"/>
        <v>#N/A</v>
      </c>
      <c r="BB7658">
        <f t="shared" si="1245"/>
        <v>0</v>
      </c>
      <c r="BC7658">
        <f t="shared" si="1243"/>
        <v>0</v>
      </c>
      <c r="BD7658" s="28">
        <f t="shared" si="1244"/>
        <v>0</v>
      </c>
    </row>
    <row r="7659" spans="37:56" x14ac:dyDescent="0.25">
      <c r="AK7659">
        <v>0</v>
      </c>
      <c r="AL7659" t="e">
        <f t="shared" si="1237"/>
        <v>#N/A</v>
      </c>
      <c r="AM7659" t="e">
        <f t="shared" si="1238"/>
        <v>#N/A</v>
      </c>
      <c r="AN7659" t="e">
        <f t="shared" si="1239"/>
        <v>#N/A</v>
      </c>
      <c r="AO7659" s="261" t="e">
        <f t="shared" si="1240"/>
        <v>#N/A</v>
      </c>
      <c r="AP7659" s="261" t="e">
        <f t="shared" si="1241"/>
        <v>#N/A</v>
      </c>
      <c r="AQ7659" s="261" t="e">
        <f t="shared" si="1242"/>
        <v>#N/A</v>
      </c>
      <c r="BB7659">
        <f t="shared" si="1245"/>
        <v>0</v>
      </c>
      <c r="BC7659">
        <f t="shared" si="1243"/>
        <v>0</v>
      </c>
      <c r="BD7659" s="28">
        <f t="shared" si="1244"/>
        <v>0</v>
      </c>
    </row>
    <row r="7660" spans="37:56" x14ac:dyDescent="0.25">
      <c r="AK7660">
        <v>0</v>
      </c>
      <c r="AL7660" t="e">
        <f t="shared" si="1237"/>
        <v>#N/A</v>
      </c>
      <c r="AM7660" t="e">
        <f t="shared" si="1238"/>
        <v>#N/A</v>
      </c>
      <c r="AN7660" t="e">
        <f t="shared" si="1239"/>
        <v>#N/A</v>
      </c>
      <c r="AO7660" s="261" t="e">
        <f t="shared" si="1240"/>
        <v>#N/A</v>
      </c>
      <c r="AP7660" s="261" t="e">
        <f t="shared" si="1241"/>
        <v>#N/A</v>
      </c>
      <c r="AQ7660" s="261" t="e">
        <f t="shared" si="1242"/>
        <v>#N/A</v>
      </c>
      <c r="BB7660">
        <f t="shared" si="1245"/>
        <v>0</v>
      </c>
      <c r="BC7660">
        <f t="shared" si="1243"/>
        <v>0</v>
      </c>
      <c r="BD7660" s="28">
        <f t="shared" si="1244"/>
        <v>0</v>
      </c>
    </row>
    <row r="7661" spans="37:56" x14ac:dyDescent="0.25">
      <c r="AK7661">
        <v>0</v>
      </c>
      <c r="AL7661" t="e">
        <f t="shared" si="1237"/>
        <v>#N/A</v>
      </c>
      <c r="AM7661" t="e">
        <f t="shared" si="1238"/>
        <v>#N/A</v>
      </c>
      <c r="AN7661" t="e">
        <f t="shared" si="1239"/>
        <v>#N/A</v>
      </c>
      <c r="AO7661" s="261" t="e">
        <f t="shared" si="1240"/>
        <v>#N/A</v>
      </c>
      <c r="AP7661" s="261" t="e">
        <f t="shared" si="1241"/>
        <v>#N/A</v>
      </c>
      <c r="AQ7661" s="261" t="e">
        <f t="shared" si="1242"/>
        <v>#N/A</v>
      </c>
      <c r="BB7661">
        <f t="shared" si="1245"/>
        <v>0</v>
      </c>
      <c r="BC7661">
        <f t="shared" si="1243"/>
        <v>0</v>
      </c>
      <c r="BD7661" s="28">
        <f t="shared" si="1244"/>
        <v>0</v>
      </c>
    </row>
    <row r="7662" spans="37:56" x14ac:dyDescent="0.25">
      <c r="AK7662">
        <v>0</v>
      </c>
      <c r="AL7662" t="e">
        <f t="shared" si="1237"/>
        <v>#N/A</v>
      </c>
      <c r="AM7662" t="e">
        <f t="shared" si="1238"/>
        <v>#N/A</v>
      </c>
      <c r="AN7662" t="e">
        <f t="shared" si="1239"/>
        <v>#N/A</v>
      </c>
      <c r="AO7662" s="261" t="e">
        <f t="shared" si="1240"/>
        <v>#N/A</v>
      </c>
      <c r="AP7662" s="261" t="e">
        <f t="shared" si="1241"/>
        <v>#N/A</v>
      </c>
      <c r="AQ7662" s="261" t="e">
        <f t="shared" si="1242"/>
        <v>#N/A</v>
      </c>
      <c r="BB7662">
        <f t="shared" si="1245"/>
        <v>0</v>
      </c>
      <c r="BC7662">
        <f t="shared" si="1243"/>
        <v>0</v>
      </c>
      <c r="BD7662" s="28">
        <f t="shared" si="1244"/>
        <v>0</v>
      </c>
    </row>
    <row r="7663" spans="37:56" x14ac:dyDescent="0.25">
      <c r="AK7663">
        <v>0</v>
      </c>
      <c r="AL7663" t="e">
        <f t="shared" si="1237"/>
        <v>#N/A</v>
      </c>
      <c r="AM7663" t="e">
        <f t="shared" si="1238"/>
        <v>#N/A</v>
      </c>
      <c r="AN7663" t="e">
        <f t="shared" si="1239"/>
        <v>#N/A</v>
      </c>
      <c r="AO7663" s="261" t="e">
        <f t="shared" si="1240"/>
        <v>#N/A</v>
      </c>
      <c r="AP7663" s="261" t="e">
        <f t="shared" si="1241"/>
        <v>#N/A</v>
      </c>
      <c r="AQ7663" s="261" t="e">
        <f t="shared" si="1242"/>
        <v>#N/A</v>
      </c>
      <c r="BB7663">
        <f t="shared" si="1245"/>
        <v>0</v>
      </c>
      <c r="BC7663">
        <f t="shared" si="1243"/>
        <v>0</v>
      </c>
      <c r="BD7663" s="28">
        <f t="shared" si="1244"/>
        <v>0</v>
      </c>
    </row>
    <row r="7664" spans="37:56" x14ac:dyDescent="0.25">
      <c r="AK7664">
        <v>0</v>
      </c>
      <c r="AL7664" t="e">
        <f t="shared" si="1237"/>
        <v>#N/A</v>
      </c>
      <c r="AM7664" t="e">
        <f t="shared" si="1238"/>
        <v>#N/A</v>
      </c>
      <c r="AN7664" t="e">
        <f t="shared" si="1239"/>
        <v>#N/A</v>
      </c>
      <c r="AO7664" s="261" t="e">
        <f t="shared" si="1240"/>
        <v>#N/A</v>
      </c>
      <c r="AP7664" s="261" t="e">
        <f t="shared" si="1241"/>
        <v>#N/A</v>
      </c>
      <c r="AQ7664" s="261" t="e">
        <f t="shared" si="1242"/>
        <v>#N/A</v>
      </c>
      <c r="BB7664">
        <f t="shared" si="1245"/>
        <v>0</v>
      </c>
      <c r="BC7664">
        <f t="shared" si="1243"/>
        <v>0</v>
      </c>
      <c r="BD7664" s="28">
        <f t="shared" si="1244"/>
        <v>0</v>
      </c>
    </row>
    <row r="7665" spans="37:56" x14ac:dyDescent="0.25">
      <c r="AK7665">
        <v>0</v>
      </c>
      <c r="AL7665" t="e">
        <f t="shared" si="1237"/>
        <v>#N/A</v>
      </c>
      <c r="AM7665" t="e">
        <f t="shared" si="1238"/>
        <v>#N/A</v>
      </c>
      <c r="AN7665" t="e">
        <f t="shared" si="1239"/>
        <v>#N/A</v>
      </c>
      <c r="AO7665" s="261" t="e">
        <f t="shared" si="1240"/>
        <v>#N/A</v>
      </c>
      <c r="AP7665" s="261" t="e">
        <f t="shared" si="1241"/>
        <v>#N/A</v>
      </c>
      <c r="AQ7665" s="261" t="e">
        <f t="shared" si="1242"/>
        <v>#N/A</v>
      </c>
      <c r="BB7665">
        <f t="shared" si="1245"/>
        <v>0</v>
      </c>
      <c r="BC7665">
        <f t="shared" si="1243"/>
        <v>0</v>
      </c>
      <c r="BD7665" s="28">
        <f t="shared" si="1244"/>
        <v>0</v>
      </c>
    </row>
    <row r="7666" spans="37:56" x14ac:dyDescent="0.25">
      <c r="AK7666">
        <v>0</v>
      </c>
      <c r="AL7666" t="e">
        <f t="shared" si="1237"/>
        <v>#N/A</v>
      </c>
      <c r="AM7666" t="e">
        <f t="shared" si="1238"/>
        <v>#N/A</v>
      </c>
      <c r="AN7666" t="e">
        <f t="shared" si="1239"/>
        <v>#N/A</v>
      </c>
      <c r="AO7666" s="261" t="e">
        <f t="shared" si="1240"/>
        <v>#N/A</v>
      </c>
      <c r="AP7666" s="261" t="e">
        <f t="shared" si="1241"/>
        <v>#N/A</v>
      </c>
      <c r="AQ7666" s="261" t="e">
        <f t="shared" si="1242"/>
        <v>#N/A</v>
      </c>
      <c r="BB7666">
        <f t="shared" si="1245"/>
        <v>0</v>
      </c>
      <c r="BC7666">
        <f t="shared" si="1243"/>
        <v>0</v>
      </c>
      <c r="BD7666" s="28">
        <f t="shared" si="1244"/>
        <v>0</v>
      </c>
    </row>
    <row r="7667" spans="37:56" x14ac:dyDescent="0.25">
      <c r="AK7667">
        <v>0</v>
      </c>
      <c r="AL7667" t="e">
        <f t="shared" si="1237"/>
        <v>#N/A</v>
      </c>
      <c r="AM7667" t="e">
        <f t="shared" si="1238"/>
        <v>#N/A</v>
      </c>
      <c r="AN7667" t="e">
        <f t="shared" si="1239"/>
        <v>#N/A</v>
      </c>
      <c r="AO7667" s="261" t="e">
        <f t="shared" si="1240"/>
        <v>#N/A</v>
      </c>
      <c r="AP7667" s="261" t="e">
        <f t="shared" si="1241"/>
        <v>#N/A</v>
      </c>
      <c r="AQ7667" s="261" t="e">
        <f t="shared" si="1242"/>
        <v>#N/A</v>
      </c>
      <c r="BB7667">
        <f t="shared" si="1245"/>
        <v>0</v>
      </c>
      <c r="BC7667">
        <f t="shared" si="1243"/>
        <v>0</v>
      </c>
      <c r="BD7667" s="28">
        <f t="shared" si="1244"/>
        <v>0</v>
      </c>
    </row>
    <row r="7668" spans="37:56" x14ac:dyDescent="0.25">
      <c r="AK7668">
        <v>0</v>
      </c>
      <c r="AL7668" t="e">
        <f t="shared" si="1237"/>
        <v>#N/A</v>
      </c>
      <c r="AM7668" t="e">
        <f t="shared" si="1238"/>
        <v>#N/A</v>
      </c>
      <c r="AN7668" t="e">
        <f t="shared" si="1239"/>
        <v>#N/A</v>
      </c>
      <c r="AO7668" s="261" t="e">
        <f t="shared" si="1240"/>
        <v>#N/A</v>
      </c>
      <c r="AP7668" s="261" t="e">
        <f t="shared" si="1241"/>
        <v>#N/A</v>
      </c>
      <c r="AQ7668" s="261" t="e">
        <f t="shared" si="1242"/>
        <v>#N/A</v>
      </c>
      <c r="BB7668">
        <f t="shared" si="1245"/>
        <v>0</v>
      </c>
      <c r="BC7668">
        <f t="shared" si="1243"/>
        <v>0</v>
      </c>
      <c r="BD7668" s="28">
        <f t="shared" si="1244"/>
        <v>0</v>
      </c>
    </row>
    <row r="7669" spans="37:56" x14ac:dyDescent="0.25">
      <c r="AK7669">
        <v>0</v>
      </c>
      <c r="AL7669" t="e">
        <f t="shared" si="1237"/>
        <v>#N/A</v>
      </c>
      <c r="AM7669" t="e">
        <f t="shared" si="1238"/>
        <v>#N/A</v>
      </c>
      <c r="AN7669" t="e">
        <f t="shared" si="1239"/>
        <v>#N/A</v>
      </c>
      <c r="AO7669" s="261" t="e">
        <f t="shared" si="1240"/>
        <v>#N/A</v>
      </c>
      <c r="AP7669" s="261" t="e">
        <f t="shared" si="1241"/>
        <v>#N/A</v>
      </c>
      <c r="AQ7669" s="261" t="e">
        <f t="shared" si="1242"/>
        <v>#N/A</v>
      </c>
      <c r="BB7669">
        <f t="shared" si="1245"/>
        <v>0</v>
      </c>
      <c r="BC7669">
        <f t="shared" si="1243"/>
        <v>0</v>
      </c>
      <c r="BD7669" s="28">
        <f t="shared" si="1244"/>
        <v>0</v>
      </c>
    </row>
    <row r="7670" spans="37:56" x14ac:dyDescent="0.25">
      <c r="AK7670">
        <v>0</v>
      </c>
      <c r="AL7670" t="e">
        <f t="shared" si="1237"/>
        <v>#N/A</v>
      </c>
      <c r="AM7670" t="e">
        <f t="shared" si="1238"/>
        <v>#N/A</v>
      </c>
      <c r="AN7670" t="e">
        <f t="shared" si="1239"/>
        <v>#N/A</v>
      </c>
      <c r="AO7670" s="261" t="e">
        <f t="shared" si="1240"/>
        <v>#N/A</v>
      </c>
      <c r="AP7670" s="261" t="e">
        <f t="shared" si="1241"/>
        <v>#N/A</v>
      </c>
      <c r="AQ7670" s="261" t="e">
        <f t="shared" si="1242"/>
        <v>#N/A</v>
      </c>
      <c r="BB7670">
        <f t="shared" si="1245"/>
        <v>0</v>
      </c>
      <c r="BC7670">
        <f t="shared" si="1243"/>
        <v>0</v>
      </c>
      <c r="BD7670" s="28">
        <f t="shared" si="1244"/>
        <v>0</v>
      </c>
    </row>
    <row r="7671" spans="37:56" x14ac:dyDescent="0.25">
      <c r="AK7671">
        <v>0</v>
      </c>
      <c r="AL7671" t="e">
        <f t="shared" si="1237"/>
        <v>#N/A</v>
      </c>
      <c r="AM7671" t="e">
        <f t="shared" si="1238"/>
        <v>#N/A</v>
      </c>
      <c r="AN7671" t="e">
        <f t="shared" si="1239"/>
        <v>#N/A</v>
      </c>
      <c r="AO7671" s="261" t="e">
        <f t="shared" si="1240"/>
        <v>#N/A</v>
      </c>
      <c r="AP7671" s="261" t="e">
        <f t="shared" si="1241"/>
        <v>#N/A</v>
      </c>
      <c r="AQ7671" s="261" t="e">
        <f t="shared" si="1242"/>
        <v>#N/A</v>
      </c>
      <c r="BB7671">
        <f t="shared" si="1245"/>
        <v>0</v>
      </c>
      <c r="BC7671">
        <f t="shared" si="1243"/>
        <v>0</v>
      </c>
      <c r="BD7671" s="28">
        <f t="shared" si="1244"/>
        <v>0</v>
      </c>
    </row>
    <row r="7672" spans="37:56" x14ac:dyDescent="0.25">
      <c r="AK7672">
        <v>0</v>
      </c>
      <c r="AL7672" t="e">
        <f t="shared" si="1237"/>
        <v>#N/A</v>
      </c>
      <c r="AM7672" t="e">
        <f t="shared" si="1238"/>
        <v>#N/A</v>
      </c>
      <c r="AN7672" t="e">
        <f t="shared" si="1239"/>
        <v>#N/A</v>
      </c>
      <c r="AO7672" s="261" t="e">
        <f t="shared" si="1240"/>
        <v>#N/A</v>
      </c>
      <c r="AP7672" s="261" t="e">
        <f t="shared" si="1241"/>
        <v>#N/A</v>
      </c>
      <c r="AQ7672" s="261" t="e">
        <f t="shared" si="1242"/>
        <v>#N/A</v>
      </c>
      <c r="BB7672">
        <f t="shared" si="1245"/>
        <v>0</v>
      </c>
      <c r="BC7672">
        <f t="shared" si="1243"/>
        <v>0</v>
      </c>
      <c r="BD7672" s="28">
        <f t="shared" si="1244"/>
        <v>0</v>
      </c>
    </row>
    <row r="7673" spans="37:56" x14ac:dyDescent="0.25">
      <c r="AK7673">
        <v>0</v>
      </c>
      <c r="AL7673" t="e">
        <f t="shared" si="1237"/>
        <v>#N/A</v>
      </c>
      <c r="AM7673" t="e">
        <f t="shared" si="1238"/>
        <v>#N/A</v>
      </c>
      <c r="AN7673" t="e">
        <f t="shared" si="1239"/>
        <v>#N/A</v>
      </c>
      <c r="AO7673" s="261" t="e">
        <f t="shared" si="1240"/>
        <v>#N/A</v>
      </c>
      <c r="AP7673" s="261" t="e">
        <f t="shared" si="1241"/>
        <v>#N/A</v>
      </c>
      <c r="AQ7673" s="261" t="e">
        <f t="shared" si="1242"/>
        <v>#N/A</v>
      </c>
      <c r="BB7673">
        <f t="shared" si="1245"/>
        <v>0</v>
      </c>
      <c r="BC7673">
        <f t="shared" si="1243"/>
        <v>0</v>
      </c>
      <c r="BD7673" s="28">
        <f t="shared" si="1244"/>
        <v>0</v>
      </c>
    </row>
    <row r="7674" spans="37:56" x14ac:dyDescent="0.25">
      <c r="AK7674">
        <v>0</v>
      </c>
      <c r="AL7674" t="e">
        <f t="shared" si="1237"/>
        <v>#N/A</v>
      </c>
      <c r="AM7674" t="e">
        <f t="shared" si="1238"/>
        <v>#N/A</v>
      </c>
      <c r="AN7674" t="e">
        <f t="shared" si="1239"/>
        <v>#N/A</v>
      </c>
      <c r="AO7674" s="261" t="e">
        <f t="shared" si="1240"/>
        <v>#N/A</v>
      </c>
      <c r="AP7674" s="261" t="e">
        <f t="shared" si="1241"/>
        <v>#N/A</v>
      </c>
      <c r="AQ7674" s="261" t="e">
        <f t="shared" si="1242"/>
        <v>#N/A</v>
      </c>
      <c r="BB7674">
        <f t="shared" si="1245"/>
        <v>0</v>
      </c>
      <c r="BC7674">
        <f t="shared" si="1243"/>
        <v>0</v>
      </c>
      <c r="BD7674" s="28">
        <f t="shared" si="1244"/>
        <v>0</v>
      </c>
    </row>
    <row r="7675" spans="37:56" x14ac:dyDescent="0.25">
      <c r="AK7675">
        <v>0</v>
      </c>
      <c r="AL7675" t="e">
        <f t="shared" si="1237"/>
        <v>#N/A</v>
      </c>
      <c r="AM7675" t="e">
        <f t="shared" si="1238"/>
        <v>#N/A</v>
      </c>
      <c r="AN7675" t="e">
        <f t="shared" si="1239"/>
        <v>#N/A</v>
      </c>
      <c r="AO7675" s="261" t="e">
        <f t="shared" si="1240"/>
        <v>#N/A</v>
      </c>
      <c r="AP7675" s="261" t="e">
        <f t="shared" si="1241"/>
        <v>#N/A</v>
      </c>
      <c r="AQ7675" s="261" t="e">
        <f t="shared" si="1242"/>
        <v>#N/A</v>
      </c>
      <c r="BB7675">
        <f t="shared" si="1245"/>
        <v>0</v>
      </c>
      <c r="BC7675">
        <f t="shared" si="1243"/>
        <v>0</v>
      </c>
      <c r="BD7675" s="28">
        <f t="shared" si="1244"/>
        <v>0</v>
      </c>
    </row>
    <row r="7676" spans="37:56" x14ac:dyDescent="0.25">
      <c r="AK7676">
        <v>0</v>
      </c>
      <c r="AL7676" t="e">
        <f t="shared" si="1237"/>
        <v>#N/A</v>
      </c>
      <c r="AM7676" t="e">
        <f t="shared" si="1238"/>
        <v>#N/A</v>
      </c>
      <c r="AN7676" t="e">
        <f t="shared" si="1239"/>
        <v>#N/A</v>
      </c>
      <c r="AO7676" s="261" t="e">
        <f t="shared" si="1240"/>
        <v>#N/A</v>
      </c>
      <c r="AP7676" s="261" t="e">
        <f t="shared" si="1241"/>
        <v>#N/A</v>
      </c>
      <c r="AQ7676" s="261" t="e">
        <f t="shared" si="1242"/>
        <v>#N/A</v>
      </c>
      <c r="BB7676">
        <f t="shared" si="1245"/>
        <v>0</v>
      </c>
      <c r="BC7676">
        <f t="shared" si="1243"/>
        <v>0</v>
      </c>
      <c r="BD7676" s="28">
        <f t="shared" si="1244"/>
        <v>0</v>
      </c>
    </row>
    <row r="7677" spans="37:56" x14ac:dyDescent="0.25">
      <c r="AK7677">
        <v>0</v>
      </c>
      <c r="AL7677" t="e">
        <f t="shared" si="1237"/>
        <v>#N/A</v>
      </c>
      <c r="AM7677" t="e">
        <f t="shared" si="1238"/>
        <v>#N/A</v>
      </c>
      <c r="AN7677" t="e">
        <f t="shared" si="1239"/>
        <v>#N/A</v>
      </c>
      <c r="AO7677" s="261" t="e">
        <f t="shared" si="1240"/>
        <v>#N/A</v>
      </c>
      <c r="AP7677" s="261" t="e">
        <f t="shared" si="1241"/>
        <v>#N/A</v>
      </c>
      <c r="AQ7677" s="261" t="e">
        <f t="shared" si="1242"/>
        <v>#N/A</v>
      </c>
      <c r="BB7677">
        <f t="shared" si="1245"/>
        <v>0</v>
      </c>
      <c r="BC7677">
        <f t="shared" si="1243"/>
        <v>0</v>
      </c>
      <c r="BD7677" s="28">
        <f t="shared" si="1244"/>
        <v>0</v>
      </c>
    </row>
    <row r="7678" spans="37:56" x14ac:dyDescent="0.25">
      <c r="AK7678">
        <v>0</v>
      </c>
      <c r="AL7678" t="e">
        <f t="shared" si="1237"/>
        <v>#N/A</v>
      </c>
      <c r="AM7678" t="e">
        <f t="shared" si="1238"/>
        <v>#N/A</v>
      </c>
      <c r="AN7678" t="e">
        <f t="shared" si="1239"/>
        <v>#N/A</v>
      </c>
      <c r="AO7678" s="261" t="e">
        <f t="shared" si="1240"/>
        <v>#N/A</v>
      </c>
      <c r="AP7678" s="261" t="e">
        <f t="shared" si="1241"/>
        <v>#N/A</v>
      </c>
      <c r="AQ7678" s="261" t="e">
        <f t="shared" si="1242"/>
        <v>#N/A</v>
      </c>
      <c r="BB7678">
        <f t="shared" si="1245"/>
        <v>0</v>
      </c>
      <c r="BC7678">
        <f t="shared" si="1243"/>
        <v>0</v>
      </c>
      <c r="BD7678" s="28">
        <f t="shared" si="1244"/>
        <v>0</v>
      </c>
    </row>
    <row r="7679" spans="37:56" x14ac:dyDescent="0.25">
      <c r="AK7679">
        <v>0</v>
      </c>
      <c r="AL7679" t="e">
        <f t="shared" si="1237"/>
        <v>#N/A</v>
      </c>
      <c r="AM7679" t="e">
        <f t="shared" si="1238"/>
        <v>#N/A</v>
      </c>
      <c r="AN7679" t="e">
        <f t="shared" si="1239"/>
        <v>#N/A</v>
      </c>
      <c r="AO7679" s="261" t="e">
        <f t="shared" si="1240"/>
        <v>#N/A</v>
      </c>
      <c r="AP7679" s="261" t="e">
        <f t="shared" si="1241"/>
        <v>#N/A</v>
      </c>
      <c r="AQ7679" s="261" t="e">
        <f t="shared" si="1242"/>
        <v>#N/A</v>
      </c>
      <c r="BB7679">
        <f t="shared" si="1245"/>
        <v>0</v>
      </c>
      <c r="BC7679">
        <f t="shared" si="1243"/>
        <v>0</v>
      </c>
      <c r="BD7679" s="28">
        <f t="shared" si="1244"/>
        <v>0</v>
      </c>
    </row>
    <row r="7680" spans="37:56" x14ac:dyDescent="0.25">
      <c r="AK7680">
        <v>0</v>
      </c>
      <c r="AL7680" t="e">
        <f t="shared" si="1237"/>
        <v>#N/A</v>
      </c>
      <c r="AM7680" t="e">
        <f t="shared" si="1238"/>
        <v>#N/A</v>
      </c>
      <c r="AN7680" t="e">
        <f t="shared" si="1239"/>
        <v>#N/A</v>
      </c>
      <c r="AO7680" s="261" t="e">
        <f t="shared" si="1240"/>
        <v>#N/A</v>
      </c>
      <c r="AP7680" s="261" t="e">
        <f t="shared" si="1241"/>
        <v>#N/A</v>
      </c>
      <c r="AQ7680" s="261" t="e">
        <f t="shared" si="1242"/>
        <v>#N/A</v>
      </c>
      <c r="BB7680">
        <f t="shared" si="1245"/>
        <v>0</v>
      </c>
      <c r="BC7680">
        <f t="shared" si="1243"/>
        <v>0</v>
      </c>
      <c r="BD7680" s="28">
        <f t="shared" si="1244"/>
        <v>0</v>
      </c>
    </row>
    <row r="7681" spans="37:56" x14ac:dyDescent="0.25">
      <c r="AK7681">
        <v>0</v>
      </c>
      <c r="AL7681" t="e">
        <f t="shared" si="1237"/>
        <v>#N/A</v>
      </c>
      <c r="AM7681" t="e">
        <f t="shared" si="1238"/>
        <v>#N/A</v>
      </c>
      <c r="AN7681" t="e">
        <f t="shared" si="1239"/>
        <v>#N/A</v>
      </c>
      <c r="AO7681" s="261" t="e">
        <f t="shared" si="1240"/>
        <v>#N/A</v>
      </c>
      <c r="AP7681" s="261" t="e">
        <f t="shared" si="1241"/>
        <v>#N/A</v>
      </c>
      <c r="AQ7681" s="261" t="e">
        <f t="shared" si="1242"/>
        <v>#N/A</v>
      </c>
      <c r="BB7681">
        <f t="shared" si="1245"/>
        <v>0</v>
      </c>
      <c r="BC7681">
        <f t="shared" si="1243"/>
        <v>0</v>
      </c>
      <c r="BD7681" s="28">
        <f t="shared" si="1244"/>
        <v>0</v>
      </c>
    </row>
    <row r="7682" spans="37:56" x14ac:dyDescent="0.25">
      <c r="AK7682">
        <v>0</v>
      </c>
      <c r="AL7682" t="e">
        <f t="shared" si="1237"/>
        <v>#N/A</v>
      </c>
      <c r="AM7682" t="e">
        <f t="shared" si="1238"/>
        <v>#N/A</v>
      </c>
      <c r="AN7682" t="e">
        <f t="shared" si="1239"/>
        <v>#N/A</v>
      </c>
      <c r="AO7682" s="261" t="e">
        <f t="shared" si="1240"/>
        <v>#N/A</v>
      </c>
      <c r="AP7682" s="261" t="e">
        <f t="shared" si="1241"/>
        <v>#N/A</v>
      </c>
      <c r="AQ7682" s="261" t="e">
        <f t="shared" si="1242"/>
        <v>#N/A</v>
      </c>
      <c r="BB7682">
        <f t="shared" si="1245"/>
        <v>0</v>
      </c>
      <c r="BC7682">
        <f t="shared" si="1243"/>
        <v>0</v>
      </c>
      <c r="BD7682" s="28">
        <f t="shared" si="1244"/>
        <v>0</v>
      </c>
    </row>
    <row r="7683" spans="37:56" x14ac:dyDescent="0.25">
      <c r="AK7683">
        <v>0</v>
      </c>
      <c r="AL7683" t="e">
        <f t="shared" ref="AL7683:AL7746" si="1246">_xlfn.XLOOKUP(AK7683,A:A,F:F)</f>
        <v>#N/A</v>
      </c>
      <c r="AM7683" t="e">
        <f t="shared" ref="AM7683:AM7746" si="1247">_xlfn.XLOOKUP(AK7683,A:A,J:J)</f>
        <v>#N/A</v>
      </c>
      <c r="AN7683" t="e">
        <f t="shared" ref="AN7683:AN7746" si="1248">_xlfn.XLOOKUP(AK7683,A:A,M:M)+_xlfn.XLOOKUP(AK7683,A:A,N:N)</f>
        <v>#N/A</v>
      </c>
      <c r="AO7683" s="261" t="e">
        <f t="shared" ref="AO7683:AO7746" si="1249">_xlfn.XLOOKUP(AK7683,A:A,AG:AG)</f>
        <v>#N/A</v>
      </c>
      <c r="AP7683" s="261" t="e">
        <f t="shared" ref="AP7683:AP7746" si="1250">_xlfn.XLOOKUP(AK7683,A:A,AD:AD)</f>
        <v>#N/A</v>
      </c>
      <c r="AQ7683" s="261" t="e">
        <f t="shared" ref="AQ7683:AQ7746" si="1251">_xlfn.XLOOKUP(AK7683,A:A,AE:AE)</f>
        <v>#N/A</v>
      </c>
      <c r="BB7683">
        <f t="shared" si="1245"/>
        <v>0</v>
      </c>
      <c r="BC7683">
        <f t="shared" ref="BC7683:BC7746" si="1252">_xlfn.XLOOKUP(BA7683,A:A,J:J)</f>
        <v>0</v>
      </c>
      <c r="BD7683" s="28">
        <f t="shared" ref="BD7683:BD7746" si="1253">_xlfn.XLOOKUP(BA7683,A:A,M:M)+_xlfn.XLOOKUP(BA7683,A:A,N:N)</f>
        <v>0</v>
      </c>
    </row>
    <row r="7684" spans="37:56" x14ac:dyDescent="0.25">
      <c r="AK7684">
        <v>0</v>
      </c>
      <c r="AL7684" t="e">
        <f t="shared" si="1246"/>
        <v>#N/A</v>
      </c>
      <c r="AM7684" t="e">
        <f t="shared" si="1247"/>
        <v>#N/A</v>
      </c>
      <c r="AN7684" t="e">
        <f t="shared" si="1248"/>
        <v>#N/A</v>
      </c>
      <c r="AO7684" s="261" t="e">
        <f t="shared" si="1249"/>
        <v>#N/A</v>
      </c>
      <c r="AP7684" s="261" t="e">
        <f t="shared" si="1250"/>
        <v>#N/A</v>
      </c>
      <c r="AQ7684" s="261" t="e">
        <f t="shared" si="1251"/>
        <v>#N/A</v>
      </c>
      <c r="BB7684">
        <f t="shared" si="1245"/>
        <v>0</v>
      </c>
      <c r="BC7684">
        <f t="shared" si="1252"/>
        <v>0</v>
      </c>
      <c r="BD7684" s="28">
        <f t="shared" si="1253"/>
        <v>0</v>
      </c>
    </row>
    <row r="7685" spans="37:56" x14ac:dyDescent="0.25">
      <c r="AK7685">
        <v>0</v>
      </c>
      <c r="AL7685" t="e">
        <f t="shared" si="1246"/>
        <v>#N/A</v>
      </c>
      <c r="AM7685" t="e">
        <f t="shared" si="1247"/>
        <v>#N/A</v>
      </c>
      <c r="AN7685" t="e">
        <f t="shared" si="1248"/>
        <v>#N/A</v>
      </c>
      <c r="AO7685" s="261" t="e">
        <f t="shared" si="1249"/>
        <v>#N/A</v>
      </c>
      <c r="AP7685" s="261" t="e">
        <f t="shared" si="1250"/>
        <v>#N/A</v>
      </c>
      <c r="AQ7685" s="261" t="e">
        <f t="shared" si="1251"/>
        <v>#N/A</v>
      </c>
      <c r="BB7685">
        <f t="shared" si="1245"/>
        <v>0</v>
      </c>
      <c r="BC7685">
        <f t="shared" si="1252"/>
        <v>0</v>
      </c>
      <c r="BD7685" s="28">
        <f t="shared" si="1253"/>
        <v>0</v>
      </c>
    </row>
    <row r="7686" spans="37:56" x14ac:dyDescent="0.25">
      <c r="AK7686">
        <v>0</v>
      </c>
      <c r="AL7686" t="e">
        <f t="shared" si="1246"/>
        <v>#N/A</v>
      </c>
      <c r="AM7686" t="e">
        <f t="shared" si="1247"/>
        <v>#N/A</v>
      </c>
      <c r="AN7686" t="e">
        <f t="shared" si="1248"/>
        <v>#N/A</v>
      </c>
      <c r="AO7686" s="261" t="e">
        <f t="shared" si="1249"/>
        <v>#N/A</v>
      </c>
      <c r="AP7686" s="261" t="e">
        <f t="shared" si="1250"/>
        <v>#N/A</v>
      </c>
      <c r="AQ7686" s="261" t="e">
        <f t="shared" si="1251"/>
        <v>#N/A</v>
      </c>
      <c r="BB7686">
        <f t="shared" ref="BB7686:BB7749" si="1254">_xlfn.XLOOKUP(BA7686,A:A,E:E)</f>
        <v>0</v>
      </c>
      <c r="BC7686">
        <f t="shared" si="1252"/>
        <v>0</v>
      </c>
      <c r="BD7686" s="28">
        <f t="shared" si="1253"/>
        <v>0</v>
      </c>
    </row>
    <row r="7687" spans="37:56" x14ac:dyDescent="0.25">
      <c r="AK7687">
        <v>0</v>
      </c>
      <c r="AL7687" t="e">
        <f t="shared" si="1246"/>
        <v>#N/A</v>
      </c>
      <c r="AM7687" t="e">
        <f t="shared" si="1247"/>
        <v>#N/A</v>
      </c>
      <c r="AN7687" t="e">
        <f t="shared" si="1248"/>
        <v>#N/A</v>
      </c>
      <c r="AO7687" s="261" t="e">
        <f t="shared" si="1249"/>
        <v>#N/A</v>
      </c>
      <c r="AP7687" s="261" t="e">
        <f t="shared" si="1250"/>
        <v>#N/A</v>
      </c>
      <c r="AQ7687" s="261" t="e">
        <f t="shared" si="1251"/>
        <v>#N/A</v>
      </c>
      <c r="BB7687">
        <f t="shared" si="1254"/>
        <v>0</v>
      </c>
      <c r="BC7687">
        <f t="shared" si="1252"/>
        <v>0</v>
      </c>
      <c r="BD7687" s="28">
        <f t="shared" si="1253"/>
        <v>0</v>
      </c>
    </row>
    <row r="7688" spans="37:56" x14ac:dyDescent="0.25">
      <c r="AK7688">
        <v>0</v>
      </c>
      <c r="AL7688" t="e">
        <f t="shared" si="1246"/>
        <v>#N/A</v>
      </c>
      <c r="AM7688" t="e">
        <f t="shared" si="1247"/>
        <v>#N/A</v>
      </c>
      <c r="AN7688" t="e">
        <f t="shared" si="1248"/>
        <v>#N/A</v>
      </c>
      <c r="AO7688" s="261" t="e">
        <f t="shared" si="1249"/>
        <v>#N/A</v>
      </c>
      <c r="AP7688" s="261" t="e">
        <f t="shared" si="1250"/>
        <v>#N/A</v>
      </c>
      <c r="AQ7688" s="261" t="e">
        <f t="shared" si="1251"/>
        <v>#N/A</v>
      </c>
      <c r="BB7688">
        <f t="shared" si="1254"/>
        <v>0</v>
      </c>
      <c r="BC7688">
        <f t="shared" si="1252"/>
        <v>0</v>
      </c>
      <c r="BD7688" s="28">
        <f t="shared" si="1253"/>
        <v>0</v>
      </c>
    </row>
    <row r="7689" spans="37:56" x14ac:dyDescent="0.25">
      <c r="AK7689">
        <v>0</v>
      </c>
      <c r="AL7689" t="e">
        <f t="shared" si="1246"/>
        <v>#N/A</v>
      </c>
      <c r="AM7689" t="e">
        <f t="shared" si="1247"/>
        <v>#N/A</v>
      </c>
      <c r="AN7689" t="e">
        <f t="shared" si="1248"/>
        <v>#N/A</v>
      </c>
      <c r="AO7689" s="261" t="e">
        <f t="shared" si="1249"/>
        <v>#N/A</v>
      </c>
      <c r="AP7689" s="261" t="e">
        <f t="shared" si="1250"/>
        <v>#N/A</v>
      </c>
      <c r="AQ7689" s="261" t="e">
        <f t="shared" si="1251"/>
        <v>#N/A</v>
      </c>
      <c r="BB7689">
        <f t="shared" si="1254"/>
        <v>0</v>
      </c>
      <c r="BC7689">
        <f t="shared" si="1252"/>
        <v>0</v>
      </c>
      <c r="BD7689" s="28">
        <f t="shared" si="1253"/>
        <v>0</v>
      </c>
    </row>
    <row r="7690" spans="37:56" x14ac:dyDescent="0.25">
      <c r="AK7690">
        <v>0</v>
      </c>
      <c r="AL7690" t="e">
        <f t="shared" si="1246"/>
        <v>#N/A</v>
      </c>
      <c r="AM7690" t="e">
        <f t="shared" si="1247"/>
        <v>#N/A</v>
      </c>
      <c r="AN7690" t="e">
        <f t="shared" si="1248"/>
        <v>#N/A</v>
      </c>
      <c r="AO7690" s="261" t="e">
        <f t="shared" si="1249"/>
        <v>#N/A</v>
      </c>
      <c r="AP7690" s="261" t="e">
        <f t="shared" si="1250"/>
        <v>#N/A</v>
      </c>
      <c r="AQ7690" s="261" t="e">
        <f t="shared" si="1251"/>
        <v>#N/A</v>
      </c>
      <c r="BB7690">
        <f t="shared" si="1254"/>
        <v>0</v>
      </c>
      <c r="BC7690">
        <f t="shared" si="1252"/>
        <v>0</v>
      </c>
      <c r="BD7690" s="28">
        <f t="shared" si="1253"/>
        <v>0</v>
      </c>
    </row>
    <row r="7691" spans="37:56" x14ac:dyDescent="0.25">
      <c r="AK7691">
        <v>0</v>
      </c>
      <c r="AL7691" t="e">
        <f t="shared" si="1246"/>
        <v>#N/A</v>
      </c>
      <c r="AM7691" t="e">
        <f t="shared" si="1247"/>
        <v>#N/A</v>
      </c>
      <c r="AN7691" t="e">
        <f t="shared" si="1248"/>
        <v>#N/A</v>
      </c>
      <c r="AO7691" s="261" t="e">
        <f t="shared" si="1249"/>
        <v>#N/A</v>
      </c>
      <c r="AP7691" s="261" t="e">
        <f t="shared" si="1250"/>
        <v>#N/A</v>
      </c>
      <c r="AQ7691" s="261" t="e">
        <f t="shared" si="1251"/>
        <v>#N/A</v>
      </c>
      <c r="BB7691">
        <f t="shared" si="1254"/>
        <v>0</v>
      </c>
      <c r="BC7691">
        <f t="shared" si="1252"/>
        <v>0</v>
      </c>
      <c r="BD7691" s="28">
        <f t="shared" si="1253"/>
        <v>0</v>
      </c>
    </row>
    <row r="7692" spans="37:56" x14ac:dyDescent="0.25">
      <c r="AK7692">
        <v>0</v>
      </c>
      <c r="AL7692" t="e">
        <f t="shared" si="1246"/>
        <v>#N/A</v>
      </c>
      <c r="AM7692" t="e">
        <f t="shared" si="1247"/>
        <v>#N/A</v>
      </c>
      <c r="AN7692" t="e">
        <f t="shared" si="1248"/>
        <v>#N/A</v>
      </c>
      <c r="AO7692" s="261" t="e">
        <f t="shared" si="1249"/>
        <v>#N/A</v>
      </c>
      <c r="AP7692" s="261" t="e">
        <f t="shared" si="1250"/>
        <v>#N/A</v>
      </c>
      <c r="AQ7692" s="261" t="e">
        <f t="shared" si="1251"/>
        <v>#N/A</v>
      </c>
      <c r="BB7692">
        <f t="shared" si="1254"/>
        <v>0</v>
      </c>
      <c r="BC7692">
        <f t="shared" si="1252"/>
        <v>0</v>
      </c>
      <c r="BD7692" s="28">
        <f t="shared" si="1253"/>
        <v>0</v>
      </c>
    </row>
    <row r="7693" spans="37:56" x14ac:dyDescent="0.25">
      <c r="AK7693">
        <v>0</v>
      </c>
      <c r="AL7693" t="e">
        <f t="shared" si="1246"/>
        <v>#N/A</v>
      </c>
      <c r="AM7693" t="e">
        <f t="shared" si="1247"/>
        <v>#N/A</v>
      </c>
      <c r="AN7693" t="e">
        <f t="shared" si="1248"/>
        <v>#N/A</v>
      </c>
      <c r="AO7693" s="261" t="e">
        <f t="shared" si="1249"/>
        <v>#N/A</v>
      </c>
      <c r="AP7693" s="261" t="e">
        <f t="shared" si="1250"/>
        <v>#N/A</v>
      </c>
      <c r="AQ7693" s="261" t="e">
        <f t="shared" si="1251"/>
        <v>#N/A</v>
      </c>
      <c r="BB7693">
        <f t="shared" si="1254"/>
        <v>0</v>
      </c>
      <c r="BC7693">
        <f t="shared" si="1252"/>
        <v>0</v>
      </c>
      <c r="BD7693" s="28">
        <f t="shared" si="1253"/>
        <v>0</v>
      </c>
    </row>
    <row r="7694" spans="37:56" x14ac:dyDescent="0.25">
      <c r="AK7694">
        <v>0</v>
      </c>
      <c r="AL7694" t="e">
        <f t="shared" si="1246"/>
        <v>#N/A</v>
      </c>
      <c r="AM7694" t="e">
        <f t="shared" si="1247"/>
        <v>#N/A</v>
      </c>
      <c r="AN7694" t="e">
        <f t="shared" si="1248"/>
        <v>#N/A</v>
      </c>
      <c r="AO7694" s="261" t="e">
        <f t="shared" si="1249"/>
        <v>#N/A</v>
      </c>
      <c r="AP7694" s="261" t="e">
        <f t="shared" si="1250"/>
        <v>#N/A</v>
      </c>
      <c r="AQ7694" s="261" t="e">
        <f t="shared" si="1251"/>
        <v>#N/A</v>
      </c>
      <c r="BB7694">
        <f t="shared" si="1254"/>
        <v>0</v>
      </c>
      <c r="BC7694">
        <f t="shared" si="1252"/>
        <v>0</v>
      </c>
      <c r="BD7694" s="28">
        <f t="shared" si="1253"/>
        <v>0</v>
      </c>
    </row>
    <row r="7695" spans="37:56" x14ac:dyDescent="0.25">
      <c r="AK7695">
        <v>0</v>
      </c>
      <c r="AL7695" t="e">
        <f t="shared" si="1246"/>
        <v>#N/A</v>
      </c>
      <c r="AM7695" t="e">
        <f t="shared" si="1247"/>
        <v>#N/A</v>
      </c>
      <c r="AN7695" t="e">
        <f t="shared" si="1248"/>
        <v>#N/A</v>
      </c>
      <c r="AO7695" s="261" t="e">
        <f t="shared" si="1249"/>
        <v>#N/A</v>
      </c>
      <c r="AP7695" s="261" t="e">
        <f t="shared" si="1250"/>
        <v>#N/A</v>
      </c>
      <c r="AQ7695" s="261" t="e">
        <f t="shared" si="1251"/>
        <v>#N/A</v>
      </c>
      <c r="BB7695">
        <f t="shared" si="1254"/>
        <v>0</v>
      </c>
      <c r="BC7695">
        <f t="shared" si="1252"/>
        <v>0</v>
      </c>
      <c r="BD7695" s="28">
        <f t="shared" si="1253"/>
        <v>0</v>
      </c>
    </row>
    <row r="7696" spans="37:56" x14ac:dyDescent="0.25">
      <c r="AK7696">
        <v>0</v>
      </c>
      <c r="AL7696" t="e">
        <f t="shared" si="1246"/>
        <v>#N/A</v>
      </c>
      <c r="AM7696" t="e">
        <f t="shared" si="1247"/>
        <v>#N/A</v>
      </c>
      <c r="AN7696" t="e">
        <f t="shared" si="1248"/>
        <v>#N/A</v>
      </c>
      <c r="AO7696" s="261" t="e">
        <f t="shared" si="1249"/>
        <v>#N/A</v>
      </c>
      <c r="AP7696" s="261" t="e">
        <f t="shared" si="1250"/>
        <v>#N/A</v>
      </c>
      <c r="AQ7696" s="261" t="e">
        <f t="shared" si="1251"/>
        <v>#N/A</v>
      </c>
      <c r="BB7696">
        <f t="shared" si="1254"/>
        <v>0</v>
      </c>
      <c r="BC7696">
        <f t="shared" si="1252"/>
        <v>0</v>
      </c>
      <c r="BD7696" s="28">
        <f t="shared" si="1253"/>
        <v>0</v>
      </c>
    </row>
    <row r="7697" spans="37:56" x14ac:dyDescent="0.25">
      <c r="AK7697">
        <v>0</v>
      </c>
      <c r="AL7697" t="e">
        <f t="shared" si="1246"/>
        <v>#N/A</v>
      </c>
      <c r="AM7697" t="e">
        <f t="shared" si="1247"/>
        <v>#N/A</v>
      </c>
      <c r="AN7697" t="e">
        <f t="shared" si="1248"/>
        <v>#N/A</v>
      </c>
      <c r="AO7697" s="261" t="e">
        <f t="shared" si="1249"/>
        <v>#N/A</v>
      </c>
      <c r="AP7697" s="261" t="e">
        <f t="shared" si="1250"/>
        <v>#N/A</v>
      </c>
      <c r="AQ7697" s="261" t="e">
        <f t="shared" si="1251"/>
        <v>#N/A</v>
      </c>
      <c r="BB7697">
        <f t="shared" si="1254"/>
        <v>0</v>
      </c>
      <c r="BC7697">
        <f t="shared" si="1252"/>
        <v>0</v>
      </c>
      <c r="BD7697" s="28">
        <f t="shared" si="1253"/>
        <v>0</v>
      </c>
    </row>
    <row r="7698" spans="37:56" x14ac:dyDescent="0.25">
      <c r="AK7698">
        <v>0</v>
      </c>
      <c r="AL7698" t="e">
        <f t="shared" si="1246"/>
        <v>#N/A</v>
      </c>
      <c r="AM7698" t="e">
        <f t="shared" si="1247"/>
        <v>#N/A</v>
      </c>
      <c r="AN7698" t="e">
        <f t="shared" si="1248"/>
        <v>#N/A</v>
      </c>
      <c r="AO7698" s="261" t="e">
        <f t="shared" si="1249"/>
        <v>#N/A</v>
      </c>
      <c r="AP7698" s="261" t="e">
        <f t="shared" si="1250"/>
        <v>#N/A</v>
      </c>
      <c r="AQ7698" s="261" t="e">
        <f t="shared" si="1251"/>
        <v>#N/A</v>
      </c>
      <c r="BB7698">
        <f t="shared" si="1254"/>
        <v>0</v>
      </c>
      <c r="BC7698">
        <f t="shared" si="1252"/>
        <v>0</v>
      </c>
      <c r="BD7698" s="28">
        <f t="shared" si="1253"/>
        <v>0</v>
      </c>
    </row>
    <row r="7699" spans="37:56" x14ac:dyDescent="0.25">
      <c r="AK7699">
        <v>0</v>
      </c>
      <c r="AL7699" t="e">
        <f t="shared" si="1246"/>
        <v>#N/A</v>
      </c>
      <c r="AM7699" t="e">
        <f t="shared" si="1247"/>
        <v>#N/A</v>
      </c>
      <c r="AN7699" t="e">
        <f t="shared" si="1248"/>
        <v>#N/A</v>
      </c>
      <c r="AO7699" s="261" t="e">
        <f t="shared" si="1249"/>
        <v>#N/A</v>
      </c>
      <c r="AP7699" s="261" t="e">
        <f t="shared" si="1250"/>
        <v>#N/A</v>
      </c>
      <c r="AQ7699" s="261" t="e">
        <f t="shared" si="1251"/>
        <v>#N/A</v>
      </c>
      <c r="BB7699">
        <f t="shared" si="1254"/>
        <v>0</v>
      </c>
      <c r="BC7699">
        <f t="shared" si="1252"/>
        <v>0</v>
      </c>
      <c r="BD7699" s="28">
        <f t="shared" si="1253"/>
        <v>0</v>
      </c>
    </row>
    <row r="7700" spans="37:56" x14ac:dyDescent="0.25">
      <c r="AK7700">
        <v>0</v>
      </c>
      <c r="AL7700" t="e">
        <f t="shared" si="1246"/>
        <v>#N/A</v>
      </c>
      <c r="AM7700" t="e">
        <f t="shared" si="1247"/>
        <v>#N/A</v>
      </c>
      <c r="AN7700" t="e">
        <f t="shared" si="1248"/>
        <v>#N/A</v>
      </c>
      <c r="AO7700" s="261" t="e">
        <f t="shared" si="1249"/>
        <v>#N/A</v>
      </c>
      <c r="AP7700" s="261" t="e">
        <f t="shared" si="1250"/>
        <v>#N/A</v>
      </c>
      <c r="AQ7700" s="261" t="e">
        <f t="shared" si="1251"/>
        <v>#N/A</v>
      </c>
      <c r="BB7700">
        <f t="shared" si="1254"/>
        <v>0</v>
      </c>
      <c r="BC7700">
        <f t="shared" si="1252"/>
        <v>0</v>
      </c>
      <c r="BD7700" s="28">
        <f t="shared" si="1253"/>
        <v>0</v>
      </c>
    </row>
    <row r="7701" spans="37:56" x14ac:dyDescent="0.25">
      <c r="AK7701">
        <v>0</v>
      </c>
      <c r="AL7701" t="e">
        <f t="shared" si="1246"/>
        <v>#N/A</v>
      </c>
      <c r="AM7701" t="e">
        <f t="shared" si="1247"/>
        <v>#N/A</v>
      </c>
      <c r="AN7701" t="e">
        <f t="shared" si="1248"/>
        <v>#N/A</v>
      </c>
      <c r="AO7701" s="261" t="e">
        <f t="shared" si="1249"/>
        <v>#N/A</v>
      </c>
      <c r="AP7701" s="261" t="e">
        <f t="shared" si="1250"/>
        <v>#N/A</v>
      </c>
      <c r="AQ7701" s="261" t="e">
        <f t="shared" si="1251"/>
        <v>#N/A</v>
      </c>
      <c r="BB7701">
        <f t="shared" si="1254"/>
        <v>0</v>
      </c>
      <c r="BC7701">
        <f t="shared" si="1252"/>
        <v>0</v>
      </c>
      <c r="BD7701" s="28">
        <f t="shared" si="1253"/>
        <v>0</v>
      </c>
    </row>
    <row r="7702" spans="37:56" x14ac:dyDescent="0.25">
      <c r="AK7702">
        <v>0</v>
      </c>
      <c r="AL7702" t="e">
        <f t="shared" si="1246"/>
        <v>#N/A</v>
      </c>
      <c r="AM7702" t="e">
        <f t="shared" si="1247"/>
        <v>#N/A</v>
      </c>
      <c r="AN7702" t="e">
        <f t="shared" si="1248"/>
        <v>#N/A</v>
      </c>
      <c r="AO7702" s="261" t="e">
        <f t="shared" si="1249"/>
        <v>#N/A</v>
      </c>
      <c r="AP7702" s="261" t="e">
        <f t="shared" si="1250"/>
        <v>#N/A</v>
      </c>
      <c r="AQ7702" s="261" t="e">
        <f t="shared" si="1251"/>
        <v>#N/A</v>
      </c>
      <c r="BB7702">
        <f t="shared" si="1254"/>
        <v>0</v>
      </c>
      <c r="BC7702">
        <f t="shared" si="1252"/>
        <v>0</v>
      </c>
      <c r="BD7702" s="28">
        <f t="shared" si="1253"/>
        <v>0</v>
      </c>
    </row>
    <row r="7703" spans="37:56" x14ac:dyDescent="0.25">
      <c r="AK7703">
        <v>0</v>
      </c>
      <c r="AL7703" t="e">
        <f t="shared" si="1246"/>
        <v>#N/A</v>
      </c>
      <c r="AM7703" t="e">
        <f t="shared" si="1247"/>
        <v>#N/A</v>
      </c>
      <c r="AN7703" t="e">
        <f t="shared" si="1248"/>
        <v>#N/A</v>
      </c>
      <c r="AO7703" s="261" t="e">
        <f t="shared" si="1249"/>
        <v>#N/A</v>
      </c>
      <c r="AP7703" s="261" t="e">
        <f t="shared" si="1250"/>
        <v>#N/A</v>
      </c>
      <c r="AQ7703" s="261" t="e">
        <f t="shared" si="1251"/>
        <v>#N/A</v>
      </c>
      <c r="BB7703">
        <f t="shared" si="1254"/>
        <v>0</v>
      </c>
      <c r="BC7703">
        <f t="shared" si="1252"/>
        <v>0</v>
      </c>
      <c r="BD7703" s="28">
        <f t="shared" si="1253"/>
        <v>0</v>
      </c>
    </row>
    <row r="7704" spans="37:56" x14ac:dyDescent="0.25">
      <c r="AK7704">
        <v>0</v>
      </c>
      <c r="AL7704" t="e">
        <f t="shared" si="1246"/>
        <v>#N/A</v>
      </c>
      <c r="AM7704" t="e">
        <f t="shared" si="1247"/>
        <v>#N/A</v>
      </c>
      <c r="AN7704" t="e">
        <f t="shared" si="1248"/>
        <v>#N/A</v>
      </c>
      <c r="AO7704" s="261" t="e">
        <f t="shared" si="1249"/>
        <v>#N/A</v>
      </c>
      <c r="AP7704" s="261" t="e">
        <f t="shared" si="1250"/>
        <v>#N/A</v>
      </c>
      <c r="AQ7704" s="261" t="e">
        <f t="shared" si="1251"/>
        <v>#N/A</v>
      </c>
      <c r="BB7704">
        <f t="shared" si="1254"/>
        <v>0</v>
      </c>
      <c r="BC7704">
        <f t="shared" si="1252"/>
        <v>0</v>
      </c>
      <c r="BD7704" s="28">
        <f t="shared" si="1253"/>
        <v>0</v>
      </c>
    </row>
    <row r="7705" spans="37:56" x14ac:dyDescent="0.25">
      <c r="AK7705">
        <v>0</v>
      </c>
      <c r="AL7705" t="e">
        <f t="shared" si="1246"/>
        <v>#N/A</v>
      </c>
      <c r="AM7705" t="e">
        <f t="shared" si="1247"/>
        <v>#N/A</v>
      </c>
      <c r="AN7705" t="e">
        <f t="shared" si="1248"/>
        <v>#N/A</v>
      </c>
      <c r="AO7705" s="261" t="e">
        <f t="shared" si="1249"/>
        <v>#N/A</v>
      </c>
      <c r="AP7705" s="261" t="e">
        <f t="shared" si="1250"/>
        <v>#N/A</v>
      </c>
      <c r="AQ7705" s="261" t="e">
        <f t="shared" si="1251"/>
        <v>#N/A</v>
      </c>
      <c r="BB7705">
        <f t="shared" si="1254"/>
        <v>0</v>
      </c>
      <c r="BC7705">
        <f t="shared" si="1252"/>
        <v>0</v>
      </c>
      <c r="BD7705" s="28">
        <f t="shared" si="1253"/>
        <v>0</v>
      </c>
    </row>
    <row r="7706" spans="37:56" x14ac:dyDescent="0.25">
      <c r="AK7706">
        <v>0</v>
      </c>
      <c r="AL7706" t="e">
        <f t="shared" si="1246"/>
        <v>#N/A</v>
      </c>
      <c r="AM7706" t="e">
        <f t="shared" si="1247"/>
        <v>#N/A</v>
      </c>
      <c r="AN7706" t="e">
        <f t="shared" si="1248"/>
        <v>#N/A</v>
      </c>
      <c r="AO7706" s="261" t="e">
        <f t="shared" si="1249"/>
        <v>#N/A</v>
      </c>
      <c r="AP7706" s="261" t="e">
        <f t="shared" si="1250"/>
        <v>#N/A</v>
      </c>
      <c r="AQ7706" s="261" t="e">
        <f t="shared" si="1251"/>
        <v>#N/A</v>
      </c>
      <c r="BB7706">
        <f t="shared" si="1254"/>
        <v>0</v>
      </c>
      <c r="BC7706">
        <f t="shared" si="1252"/>
        <v>0</v>
      </c>
      <c r="BD7706" s="28">
        <f t="shared" si="1253"/>
        <v>0</v>
      </c>
    </row>
    <row r="7707" spans="37:56" x14ac:dyDescent="0.25">
      <c r="AK7707">
        <v>0</v>
      </c>
      <c r="AL7707" t="e">
        <f t="shared" si="1246"/>
        <v>#N/A</v>
      </c>
      <c r="AM7707" t="e">
        <f t="shared" si="1247"/>
        <v>#N/A</v>
      </c>
      <c r="AN7707" t="e">
        <f t="shared" si="1248"/>
        <v>#N/A</v>
      </c>
      <c r="AO7707" s="261" t="e">
        <f t="shared" si="1249"/>
        <v>#N/A</v>
      </c>
      <c r="AP7707" s="261" t="e">
        <f t="shared" si="1250"/>
        <v>#N/A</v>
      </c>
      <c r="AQ7707" s="261" t="e">
        <f t="shared" si="1251"/>
        <v>#N/A</v>
      </c>
      <c r="BB7707">
        <f t="shared" si="1254"/>
        <v>0</v>
      </c>
      <c r="BC7707">
        <f t="shared" si="1252"/>
        <v>0</v>
      </c>
      <c r="BD7707" s="28">
        <f t="shared" si="1253"/>
        <v>0</v>
      </c>
    </row>
    <row r="7708" spans="37:56" x14ac:dyDescent="0.25">
      <c r="AK7708">
        <v>0</v>
      </c>
      <c r="AL7708" t="e">
        <f t="shared" si="1246"/>
        <v>#N/A</v>
      </c>
      <c r="AM7708" t="e">
        <f t="shared" si="1247"/>
        <v>#N/A</v>
      </c>
      <c r="AN7708" t="e">
        <f t="shared" si="1248"/>
        <v>#N/A</v>
      </c>
      <c r="AO7708" s="261" t="e">
        <f t="shared" si="1249"/>
        <v>#N/A</v>
      </c>
      <c r="AP7708" s="261" t="e">
        <f t="shared" si="1250"/>
        <v>#N/A</v>
      </c>
      <c r="AQ7708" s="261" t="e">
        <f t="shared" si="1251"/>
        <v>#N/A</v>
      </c>
      <c r="BB7708">
        <f t="shared" si="1254"/>
        <v>0</v>
      </c>
      <c r="BC7708">
        <f t="shared" si="1252"/>
        <v>0</v>
      </c>
      <c r="BD7708" s="28">
        <f t="shared" si="1253"/>
        <v>0</v>
      </c>
    </row>
    <row r="7709" spans="37:56" x14ac:dyDescent="0.25">
      <c r="AK7709">
        <v>0</v>
      </c>
      <c r="AL7709" t="e">
        <f t="shared" si="1246"/>
        <v>#N/A</v>
      </c>
      <c r="AM7709" t="e">
        <f t="shared" si="1247"/>
        <v>#N/A</v>
      </c>
      <c r="AN7709" t="e">
        <f t="shared" si="1248"/>
        <v>#N/A</v>
      </c>
      <c r="AO7709" s="261" t="e">
        <f t="shared" si="1249"/>
        <v>#N/A</v>
      </c>
      <c r="AP7709" s="261" t="e">
        <f t="shared" si="1250"/>
        <v>#N/A</v>
      </c>
      <c r="AQ7709" s="261" t="e">
        <f t="shared" si="1251"/>
        <v>#N/A</v>
      </c>
      <c r="BB7709">
        <f t="shared" si="1254"/>
        <v>0</v>
      </c>
      <c r="BC7709">
        <f t="shared" si="1252"/>
        <v>0</v>
      </c>
      <c r="BD7709" s="28">
        <f t="shared" si="1253"/>
        <v>0</v>
      </c>
    </row>
    <row r="7710" spans="37:56" x14ac:dyDescent="0.25">
      <c r="AK7710">
        <v>0</v>
      </c>
      <c r="AL7710" t="e">
        <f t="shared" si="1246"/>
        <v>#N/A</v>
      </c>
      <c r="AM7710" t="e">
        <f t="shared" si="1247"/>
        <v>#N/A</v>
      </c>
      <c r="AN7710" t="e">
        <f t="shared" si="1248"/>
        <v>#N/A</v>
      </c>
      <c r="AO7710" s="261" t="e">
        <f t="shared" si="1249"/>
        <v>#N/A</v>
      </c>
      <c r="AP7710" s="261" t="e">
        <f t="shared" si="1250"/>
        <v>#N/A</v>
      </c>
      <c r="AQ7710" s="261" t="e">
        <f t="shared" si="1251"/>
        <v>#N/A</v>
      </c>
      <c r="BB7710">
        <f t="shared" si="1254"/>
        <v>0</v>
      </c>
      <c r="BC7710">
        <f t="shared" si="1252"/>
        <v>0</v>
      </c>
      <c r="BD7710" s="28">
        <f t="shared" si="1253"/>
        <v>0</v>
      </c>
    </row>
    <row r="7711" spans="37:56" x14ac:dyDescent="0.25">
      <c r="AK7711">
        <v>0</v>
      </c>
      <c r="AL7711" t="e">
        <f t="shared" si="1246"/>
        <v>#N/A</v>
      </c>
      <c r="AM7711" t="e">
        <f t="shared" si="1247"/>
        <v>#N/A</v>
      </c>
      <c r="AN7711" t="e">
        <f t="shared" si="1248"/>
        <v>#N/A</v>
      </c>
      <c r="AO7711" s="261" t="e">
        <f t="shared" si="1249"/>
        <v>#N/A</v>
      </c>
      <c r="AP7711" s="261" t="e">
        <f t="shared" si="1250"/>
        <v>#N/A</v>
      </c>
      <c r="AQ7711" s="261" t="e">
        <f t="shared" si="1251"/>
        <v>#N/A</v>
      </c>
      <c r="BB7711">
        <f t="shared" si="1254"/>
        <v>0</v>
      </c>
      <c r="BC7711">
        <f t="shared" si="1252"/>
        <v>0</v>
      </c>
      <c r="BD7711" s="28">
        <f t="shared" si="1253"/>
        <v>0</v>
      </c>
    </row>
    <row r="7712" spans="37:56" x14ac:dyDescent="0.25">
      <c r="AK7712">
        <v>0</v>
      </c>
      <c r="AL7712" t="e">
        <f t="shared" si="1246"/>
        <v>#N/A</v>
      </c>
      <c r="AM7712" t="e">
        <f t="shared" si="1247"/>
        <v>#N/A</v>
      </c>
      <c r="AN7712" t="e">
        <f t="shared" si="1248"/>
        <v>#N/A</v>
      </c>
      <c r="AO7712" s="261" t="e">
        <f t="shared" si="1249"/>
        <v>#N/A</v>
      </c>
      <c r="AP7712" s="261" t="e">
        <f t="shared" si="1250"/>
        <v>#N/A</v>
      </c>
      <c r="AQ7712" s="261" t="e">
        <f t="shared" si="1251"/>
        <v>#N/A</v>
      </c>
      <c r="BB7712">
        <f t="shared" si="1254"/>
        <v>0</v>
      </c>
      <c r="BC7712">
        <f t="shared" si="1252"/>
        <v>0</v>
      </c>
      <c r="BD7712" s="28">
        <f t="shared" si="1253"/>
        <v>0</v>
      </c>
    </row>
    <row r="7713" spans="37:56" x14ac:dyDescent="0.25">
      <c r="AK7713">
        <v>0</v>
      </c>
      <c r="AL7713" t="e">
        <f t="shared" si="1246"/>
        <v>#N/A</v>
      </c>
      <c r="AM7713" t="e">
        <f t="shared" si="1247"/>
        <v>#N/A</v>
      </c>
      <c r="AN7713" t="e">
        <f t="shared" si="1248"/>
        <v>#N/A</v>
      </c>
      <c r="AO7713" s="261" t="e">
        <f t="shared" si="1249"/>
        <v>#N/A</v>
      </c>
      <c r="AP7713" s="261" t="e">
        <f t="shared" si="1250"/>
        <v>#N/A</v>
      </c>
      <c r="AQ7713" s="261" t="e">
        <f t="shared" si="1251"/>
        <v>#N/A</v>
      </c>
      <c r="BB7713">
        <f t="shared" si="1254"/>
        <v>0</v>
      </c>
      <c r="BC7713">
        <f t="shared" si="1252"/>
        <v>0</v>
      </c>
      <c r="BD7713" s="28">
        <f t="shared" si="1253"/>
        <v>0</v>
      </c>
    </row>
    <row r="7714" spans="37:56" x14ac:dyDescent="0.25">
      <c r="AK7714">
        <v>0</v>
      </c>
      <c r="AL7714" t="e">
        <f t="shared" si="1246"/>
        <v>#N/A</v>
      </c>
      <c r="AM7714" t="e">
        <f t="shared" si="1247"/>
        <v>#N/A</v>
      </c>
      <c r="AN7714" t="e">
        <f t="shared" si="1248"/>
        <v>#N/A</v>
      </c>
      <c r="AO7714" s="261" t="e">
        <f t="shared" si="1249"/>
        <v>#N/A</v>
      </c>
      <c r="AP7714" s="261" t="e">
        <f t="shared" si="1250"/>
        <v>#N/A</v>
      </c>
      <c r="AQ7714" s="261" t="e">
        <f t="shared" si="1251"/>
        <v>#N/A</v>
      </c>
      <c r="BB7714">
        <f t="shared" si="1254"/>
        <v>0</v>
      </c>
      <c r="BC7714">
        <f t="shared" si="1252"/>
        <v>0</v>
      </c>
      <c r="BD7714" s="28">
        <f t="shared" si="1253"/>
        <v>0</v>
      </c>
    </row>
    <row r="7715" spans="37:56" x14ac:dyDescent="0.25">
      <c r="AK7715">
        <v>0</v>
      </c>
      <c r="AL7715" t="e">
        <f t="shared" si="1246"/>
        <v>#N/A</v>
      </c>
      <c r="AM7715" t="e">
        <f t="shared" si="1247"/>
        <v>#N/A</v>
      </c>
      <c r="AN7715" t="e">
        <f t="shared" si="1248"/>
        <v>#N/A</v>
      </c>
      <c r="AO7715" s="261" t="e">
        <f t="shared" si="1249"/>
        <v>#N/A</v>
      </c>
      <c r="AP7715" s="261" t="e">
        <f t="shared" si="1250"/>
        <v>#N/A</v>
      </c>
      <c r="AQ7715" s="261" t="e">
        <f t="shared" si="1251"/>
        <v>#N/A</v>
      </c>
      <c r="BB7715">
        <f t="shared" si="1254"/>
        <v>0</v>
      </c>
      <c r="BC7715">
        <f t="shared" si="1252"/>
        <v>0</v>
      </c>
      <c r="BD7715" s="28">
        <f t="shared" si="1253"/>
        <v>0</v>
      </c>
    </row>
    <row r="7716" spans="37:56" x14ac:dyDescent="0.25">
      <c r="AK7716">
        <v>0</v>
      </c>
      <c r="AL7716" t="e">
        <f t="shared" si="1246"/>
        <v>#N/A</v>
      </c>
      <c r="AM7716" t="e">
        <f t="shared" si="1247"/>
        <v>#N/A</v>
      </c>
      <c r="AN7716" t="e">
        <f t="shared" si="1248"/>
        <v>#N/A</v>
      </c>
      <c r="AO7716" s="261" t="e">
        <f t="shared" si="1249"/>
        <v>#N/A</v>
      </c>
      <c r="AP7716" s="261" t="e">
        <f t="shared" si="1250"/>
        <v>#N/A</v>
      </c>
      <c r="AQ7716" s="261" t="e">
        <f t="shared" si="1251"/>
        <v>#N/A</v>
      </c>
      <c r="BB7716">
        <f t="shared" si="1254"/>
        <v>0</v>
      </c>
      <c r="BC7716">
        <f t="shared" si="1252"/>
        <v>0</v>
      </c>
      <c r="BD7716" s="28">
        <f t="shared" si="1253"/>
        <v>0</v>
      </c>
    </row>
    <row r="7717" spans="37:56" x14ac:dyDescent="0.25">
      <c r="AK7717">
        <v>0</v>
      </c>
      <c r="AL7717" t="e">
        <f t="shared" si="1246"/>
        <v>#N/A</v>
      </c>
      <c r="AM7717" t="e">
        <f t="shared" si="1247"/>
        <v>#N/A</v>
      </c>
      <c r="AN7717" t="e">
        <f t="shared" si="1248"/>
        <v>#N/A</v>
      </c>
      <c r="AO7717" s="261" t="e">
        <f t="shared" si="1249"/>
        <v>#N/A</v>
      </c>
      <c r="AP7717" s="261" t="e">
        <f t="shared" si="1250"/>
        <v>#N/A</v>
      </c>
      <c r="AQ7717" s="261" t="e">
        <f t="shared" si="1251"/>
        <v>#N/A</v>
      </c>
      <c r="BB7717">
        <f t="shared" si="1254"/>
        <v>0</v>
      </c>
      <c r="BC7717">
        <f t="shared" si="1252"/>
        <v>0</v>
      </c>
      <c r="BD7717" s="28">
        <f t="shared" si="1253"/>
        <v>0</v>
      </c>
    </row>
    <row r="7718" spans="37:56" x14ac:dyDescent="0.25">
      <c r="AK7718">
        <v>0</v>
      </c>
      <c r="AL7718" t="e">
        <f t="shared" si="1246"/>
        <v>#N/A</v>
      </c>
      <c r="AM7718" t="e">
        <f t="shared" si="1247"/>
        <v>#N/A</v>
      </c>
      <c r="AN7718" t="e">
        <f t="shared" si="1248"/>
        <v>#N/A</v>
      </c>
      <c r="AO7718" s="261" t="e">
        <f t="shared" si="1249"/>
        <v>#N/A</v>
      </c>
      <c r="AP7718" s="261" t="e">
        <f t="shared" si="1250"/>
        <v>#N/A</v>
      </c>
      <c r="AQ7718" s="261" t="e">
        <f t="shared" si="1251"/>
        <v>#N/A</v>
      </c>
      <c r="BB7718">
        <f t="shared" si="1254"/>
        <v>0</v>
      </c>
      <c r="BC7718">
        <f t="shared" si="1252"/>
        <v>0</v>
      </c>
      <c r="BD7718" s="28">
        <f t="shared" si="1253"/>
        <v>0</v>
      </c>
    </row>
    <row r="7719" spans="37:56" x14ac:dyDescent="0.25">
      <c r="AK7719">
        <v>0</v>
      </c>
      <c r="AL7719" t="e">
        <f t="shared" si="1246"/>
        <v>#N/A</v>
      </c>
      <c r="AM7719" t="e">
        <f t="shared" si="1247"/>
        <v>#N/A</v>
      </c>
      <c r="AN7719" t="e">
        <f t="shared" si="1248"/>
        <v>#N/A</v>
      </c>
      <c r="AO7719" s="261" t="e">
        <f t="shared" si="1249"/>
        <v>#N/A</v>
      </c>
      <c r="AP7719" s="261" t="e">
        <f t="shared" si="1250"/>
        <v>#N/A</v>
      </c>
      <c r="AQ7719" s="261" t="e">
        <f t="shared" si="1251"/>
        <v>#N/A</v>
      </c>
      <c r="BB7719">
        <f t="shared" si="1254"/>
        <v>0</v>
      </c>
      <c r="BC7719">
        <f t="shared" si="1252"/>
        <v>0</v>
      </c>
      <c r="BD7719" s="28">
        <f t="shared" si="1253"/>
        <v>0</v>
      </c>
    </row>
    <row r="7720" spans="37:56" x14ac:dyDescent="0.25">
      <c r="AK7720">
        <v>0</v>
      </c>
      <c r="AL7720" t="e">
        <f t="shared" si="1246"/>
        <v>#N/A</v>
      </c>
      <c r="AM7720" t="e">
        <f t="shared" si="1247"/>
        <v>#N/A</v>
      </c>
      <c r="AN7720" t="e">
        <f t="shared" si="1248"/>
        <v>#N/A</v>
      </c>
      <c r="AO7720" s="261" t="e">
        <f t="shared" si="1249"/>
        <v>#N/A</v>
      </c>
      <c r="AP7720" s="261" t="e">
        <f t="shared" si="1250"/>
        <v>#N/A</v>
      </c>
      <c r="AQ7720" s="261" t="e">
        <f t="shared" si="1251"/>
        <v>#N/A</v>
      </c>
      <c r="BB7720">
        <f t="shared" si="1254"/>
        <v>0</v>
      </c>
      <c r="BC7720">
        <f t="shared" si="1252"/>
        <v>0</v>
      </c>
      <c r="BD7720" s="28">
        <f t="shared" si="1253"/>
        <v>0</v>
      </c>
    </row>
    <row r="7721" spans="37:56" x14ac:dyDescent="0.25">
      <c r="AK7721">
        <v>0</v>
      </c>
      <c r="AL7721" t="e">
        <f t="shared" si="1246"/>
        <v>#N/A</v>
      </c>
      <c r="AM7721" t="e">
        <f t="shared" si="1247"/>
        <v>#N/A</v>
      </c>
      <c r="AN7721" t="e">
        <f t="shared" si="1248"/>
        <v>#N/A</v>
      </c>
      <c r="AO7721" s="261" t="e">
        <f t="shared" si="1249"/>
        <v>#N/A</v>
      </c>
      <c r="AP7721" s="261" t="e">
        <f t="shared" si="1250"/>
        <v>#N/A</v>
      </c>
      <c r="AQ7721" s="261" t="e">
        <f t="shared" si="1251"/>
        <v>#N/A</v>
      </c>
      <c r="BB7721">
        <f t="shared" si="1254"/>
        <v>0</v>
      </c>
      <c r="BC7721">
        <f t="shared" si="1252"/>
        <v>0</v>
      </c>
      <c r="BD7721" s="28">
        <f t="shared" si="1253"/>
        <v>0</v>
      </c>
    </row>
    <row r="7722" spans="37:56" x14ac:dyDescent="0.25">
      <c r="AK7722">
        <v>0</v>
      </c>
      <c r="AL7722" t="e">
        <f t="shared" si="1246"/>
        <v>#N/A</v>
      </c>
      <c r="AM7722" t="e">
        <f t="shared" si="1247"/>
        <v>#N/A</v>
      </c>
      <c r="AN7722" t="e">
        <f t="shared" si="1248"/>
        <v>#N/A</v>
      </c>
      <c r="AO7722" s="261" t="e">
        <f t="shared" si="1249"/>
        <v>#N/A</v>
      </c>
      <c r="AP7722" s="261" t="e">
        <f t="shared" si="1250"/>
        <v>#N/A</v>
      </c>
      <c r="AQ7722" s="261" t="e">
        <f t="shared" si="1251"/>
        <v>#N/A</v>
      </c>
      <c r="BB7722">
        <f t="shared" si="1254"/>
        <v>0</v>
      </c>
      <c r="BC7722">
        <f t="shared" si="1252"/>
        <v>0</v>
      </c>
      <c r="BD7722" s="28">
        <f t="shared" si="1253"/>
        <v>0</v>
      </c>
    </row>
    <row r="7723" spans="37:56" x14ac:dyDescent="0.25">
      <c r="AK7723">
        <v>0</v>
      </c>
      <c r="AL7723" t="e">
        <f t="shared" si="1246"/>
        <v>#N/A</v>
      </c>
      <c r="AM7723" t="e">
        <f t="shared" si="1247"/>
        <v>#N/A</v>
      </c>
      <c r="AN7723" t="e">
        <f t="shared" si="1248"/>
        <v>#N/A</v>
      </c>
      <c r="AO7723" s="261" t="e">
        <f t="shared" si="1249"/>
        <v>#N/A</v>
      </c>
      <c r="AP7723" s="261" t="e">
        <f t="shared" si="1250"/>
        <v>#N/A</v>
      </c>
      <c r="AQ7723" s="261" t="e">
        <f t="shared" si="1251"/>
        <v>#N/A</v>
      </c>
      <c r="BB7723">
        <f t="shared" si="1254"/>
        <v>0</v>
      </c>
      <c r="BC7723">
        <f t="shared" si="1252"/>
        <v>0</v>
      </c>
      <c r="BD7723" s="28">
        <f t="shared" si="1253"/>
        <v>0</v>
      </c>
    </row>
    <row r="7724" spans="37:56" x14ac:dyDescent="0.25">
      <c r="AK7724">
        <v>0</v>
      </c>
      <c r="AL7724" t="e">
        <f t="shared" si="1246"/>
        <v>#N/A</v>
      </c>
      <c r="AM7724" t="e">
        <f t="shared" si="1247"/>
        <v>#N/A</v>
      </c>
      <c r="AN7724" t="e">
        <f t="shared" si="1248"/>
        <v>#N/A</v>
      </c>
      <c r="AO7724" s="261" t="e">
        <f t="shared" si="1249"/>
        <v>#N/A</v>
      </c>
      <c r="AP7724" s="261" t="e">
        <f t="shared" si="1250"/>
        <v>#N/A</v>
      </c>
      <c r="AQ7724" s="261" t="e">
        <f t="shared" si="1251"/>
        <v>#N/A</v>
      </c>
      <c r="BB7724">
        <f t="shared" si="1254"/>
        <v>0</v>
      </c>
      <c r="BC7724">
        <f t="shared" si="1252"/>
        <v>0</v>
      </c>
      <c r="BD7724" s="28">
        <f t="shared" si="1253"/>
        <v>0</v>
      </c>
    </row>
    <row r="7725" spans="37:56" x14ac:dyDescent="0.25">
      <c r="AK7725">
        <v>0</v>
      </c>
      <c r="AL7725" t="e">
        <f t="shared" si="1246"/>
        <v>#N/A</v>
      </c>
      <c r="AM7725" t="e">
        <f t="shared" si="1247"/>
        <v>#N/A</v>
      </c>
      <c r="AN7725" t="e">
        <f t="shared" si="1248"/>
        <v>#N/A</v>
      </c>
      <c r="AO7725" s="261" t="e">
        <f t="shared" si="1249"/>
        <v>#N/A</v>
      </c>
      <c r="AP7725" s="261" t="e">
        <f t="shared" si="1250"/>
        <v>#N/A</v>
      </c>
      <c r="AQ7725" s="261" t="e">
        <f t="shared" si="1251"/>
        <v>#N/A</v>
      </c>
      <c r="BB7725">
        <f t="shared" si="1254"/>
        <v>0</v>
      </c>
      <c r="BC7725">
        <f t="shared" si="1252"/>
        <v>0</v>
      </c>
      <c r="BD7725" s="28">
        <f t="shared" si="1253"/>
        <v>0</v>
      </c>
    </row>
    <row r="7726" spans="37:56" x14ac:dyDescent="0.25">
      <c r="AK7726">
        <v>0</v>
      </c>
      <c r="AL7726" t="e">
        <f t="shared" si="1246"/>
        <v>#N/A</v>
      </c>
      <c r="AM7726" t="e">
        <f t="shared" si="1247"/>
        <v>#N/A</v>
      </c>
      <c r="AN7726" t="e">
        <f t="shared" si="1248"/>
        <v>#N/A</v>
      </c>
      <c r="AO7726" s="261" t="e">
        <f t="shared" si="1249"/>
        <v>#N/A</v>
      </c>
      <c r="AP7726" s="261" t="e">
        <f t="shared" si="1250"/>
        <v>#N/A</v>
      </c>
      <c r="AQ7726" s="261" t="e">
        <f t="shared" si="1251"/>
        <v>#N/A</v>
      </c>
      <c r="BB7726">
        <f t="shared" si="1254"/>
        <v>0</v>
      </c>
      <c r="BC7726">
        <f t="shared" si="1252"/>
        <v>0</v>
      </c>
      <c r="BD7726" s="28">
        <f t="shared" si="1253"/>
        <v>0</v>
      </c>
    </row>
    <row r="7727" spans="37:56" x14ac:dyDescent="0.25">
      <c r="AK7727">
        <v>0</v>
      </c>
      <c r="AL7727" t="e">
        <f t="shared" si="1246"/>
        <v>#N/A</v>
      </c>
      <c r="AM7727" t="e">
        <f t="shared" si="1247"/>
        <v>#N/A</v>
      </c>
      <c r="AN7727" t="e">
        <f t="shared" si="1248"/>
        <v>#N/A</v>
      </c>
      <c r="AO7727" s="261" t="e">
        <f t="shared" si="1249"/>
        <v>#N/A</v>
      </c>
      <c r="AP7727" s="261" t="e">
        <f t="shared" si="1250"/>
        <v>#N/A</v>
      </c>
      <c r="AQ7727" s="261" t="e">
        <f t="shared" si="1251"/>
        <v>#N/A</v>
      </c>
      <c r="BB7727">
        <f t="shared" si="1254"/>
        <v>0</v>
      </c>
      <c r="BC7727">
        <f t="shared" si="1252"/>
        <v>0</v>
      </c>
      <c r="BD7727" s="28">
        <f t="shared" si="1253"/>
        <v>0</v>
      </c>
    </row>
    <row r="7728" spans="37:56" x14ac:dyDescent="0.25">
      <c r="AK7728">
        <v>0</v>
      </c>
      <c r="AL7728" t="e">
        <f t="shared" si="1246"/>
        <v>#N/A</v>
      </c>
      <c r="AM7728" t="e">
        <f t="shared" si="1247"/>
        <v>#N/A</v>
      </c>
      <c r="AN7728" t="e">
        <f t="shared" si="1248"/>
        <v>#N/A</v>
      </c>
      <c r="AO7728" s="261" t="e">
        <f t="shared" si="1249"/>
        <v>#N/A</v>
      </c>
      <c r="AP7728" s="261" t="e">
        <f t="shared" si="1250"/>
        <v>#N/A</v>
      </c>
      <c r="AQ7728" s="261" t="e">
        <f t="shared" si="1251"/>
        <v>#N/A</v>
      </c>
      <c r="BB7728">
        <f t="shared" si="1254"/>
        <v>0</v>
      </c>
      <c r="BC7728">
        <f t="shared" si="1252"/>
        <v>0</v>
      </c>
      <c r="BD7728" s="28">
        <f t="shared" si="1253"/>
        <v>0</v>
      </c>
    </row>
    <row r="7729" spans="37:56" x14ac:dyDescent="0.25">
      <c r="AK7729">
        <v>0</v>
      </c>
      <c r="AL7729" t="e">
        <f t="shared" si="1246"/>
        <v>#N/A</v>
      </c>
      <c r="AM7729" t="e">
        <f t="shared" si="1247"/>
        <v>#N/A</v>
      </c>
      <c r="AN7729" t="e">
        <f t="shared" si="1248"/>
        <v>#N/A</v>
      </c>
      <c r="AO7729" s="261" t="e">
        <f t="shared" si="1249"/>
        <v>#N/A</v>
      </c>
      <c r="AP7729" s="261" t="e">
        <f t="shared" si="1250"/>
        <v>#N/A</v>
      </c>
      <c r="AQ7729" s="261" t="e">
        <f t="shared" si="1251"/>
        <v>#N/A</v>
      </c>
      <c r="BB7729">
        <f t="shared" si="1254"/>
        <v>0</v>
      </c>
      <c r="BC7729">
        <f t="shared" si="1252"/>
        <v>0</v>
      </c>
      <c r="BD7729" s="28">
        <f t="shared" si="1253"/>
        <v>0</v>
      </c>
    </row>
    <row r="7730" spans="37:56" x14ac:dyDescent="0.25">
      <c r="AK7730">
        <v>0</v>
      </c>
      <c r="AL7730" t="e">
        <f t="shared" si="1246"/>
        <v>#N/A</v>
      </c>
      <c r="AM7730" t="e">
        <f t="shared" si="1247"/>
        <v>#N/A</v>
      </c>
      <c r="AN7730" t="e">
        <f t="shared" si="1248"/>
        <v>#N/A</v>
      </c>
      <c r="AO7730" s="261" t="e">
        <f t="shared" si="1249"/>
        <v>#N/A</v>
      </c>
      <c r="AP7730" s="261" t="e">
        <f t="shared" si="1250"/>
        <v>#N/A</v>
      </c>
      <c r="AQ7730" s="261" t="e">
        <f t="shared" si="1251"/>
        <v>#N/A</v>
      </c>
      <c r="BB7730">
        <f t="shared" si="1254"/>
        <v>0</v>
      </c>
      <c r="BC7730">
        <f t="shared" si="1252"/>
        <v>0</v>
      </c>
      <c r="BD7730" s="28">
        <f t="shared" si="1253"/>
        <v>0</v>
      </c>
    </row>
    <row r="7731" spans="37:56" x14ac:dyDescent="0.25">
      <c r="AK7731">
        <v>0</v>
      </c>
      <c r="AL7731" t="e">
        <f t="shared" si="1246"/>
        <v>#N/A</v>
      </c>
      <c r="AM7731" t="e">
        <f t="shared" si="1247"/>
        <v>#N/A</v>
      </c>
      <c r="AN7731" t="e">
        <f t="shared" si="1248"/>
        <v>#N/A</v>
      </c>
      <c r="AO7731" s="261" t="e">
        <f t="shared" si="1249"/>
        <v>#N/A</v>
      </c>
      <c r="AP7731" s="261" t="e">
        <f t="shared" si="1250"/>
        <v>#N/A</v>
      </c>
      <c r="AQ7731" s="261" t="e">
        <f t="shared" si="1251"/>
        <v>#N/A</v>
      </c>
      <c r="BB7731">
        <f t="shared" si="1254"/>
        <v>0</v>
      </c>
      <c r="BC7731">
        <f t="shared" si="1252"/>
        <v>0</v>
      </c>
      <c r="BD7731" s="28">
        <f t="shared" si="1253"/>
        <v>0</v>
      </c>
    </row>
    <row r="7732" spans="37:56" x14ac:dyDescent="0.25">
      <c r="AK7732">
        <v>0</v>
      </c>
      <c r="AL7732" t="e">
        <f t="shared" si="1246"/>
        <v>#N/A</v>
      </c>
      <c r="AM7732" t="e">
        <f t="shared" si="1247"/>
        <v>#N/A</v>
      </c>
      <c r="AN7732" t="e">
        <f t="shared" si="1248"/>
        <v>#N/A</v>
      </c>
      <c r="AO7732" s="261" t="e">
        <f t="shared" si="1249"/>
        <v>#N/A</v>
      </c>
      <c r="AP7732" s="261" t="e">
        <f t="shared" si="1250"/>
        <v>#N/A</v>
      </c>
      <c r="AQ7732" s="261" t="e">
        <f t="shared" si="1251"/>
        <v>#N/A</v>
      </c>
      <c r="BB7732">
        <f t="shared" si="1254"/>
        <v>0</v>
      </c>
      <c r="BC7732">
        <f t="shared" si="1252"/>
        <v>0</v>
      </c>
      <c r="BD7732" s="28">
        <f t="shared" si="1253"/>
        <v>0</v>
      </c>
    </row>
    <row r="7733" spans="37:56" x14ac:dyDescent="0.25">
      <c r="AK7733">
        <v>0</v>
      </c>
      <c r="AL7733" t="e">
        <f t="shared" si="1246"/>
        <v>#N/A</v>
      </c>
      <c r="AM7733" t="e">
        <f t="shared" si="1247"/>
        <v>#N/A</v>
      </c>
      <c r="AN7733" t="e">
        <f t="shared" si="1248"/>
        <v>#N/A</v>
      </c>
      <c r="AO7733" s="261" t="e">
        <f t="shared" si="1249"/>
        <v>#N/A</v>
      </c>
      <c r="AP7733" s="261" t="e">
        <f t="shared" si="1250"/>
        <v>#N/A</v>
      </c>
      <c r="AQ7733" s="261" t="e">
        <f t="shared" si="1251"/>
        <v>#N/A</v>
      </c>
      <c r="BB7733">
        <f t="shared" si="1254"/>
        <v>0</v>
      </c>
      <c r="BC7733">
        <f t="shared" si="1252"/>
        <v>0</v>
      </c>
      <c r="BD7733" s="28">
        <f t="shared" si="1253"/>
        <v>0</v>
      </c>
    </row>
    <row r="7734" spans="37:56" x14ac:dyDescent="0.25">
      <c r="AK7734">
        <v>0</v>
      </c>
      <c r="AL7734" t="e">
        <f t="shared" si="1246"/>
        <v>#N/A</v>
      </c>
      <c r="AM7734" t="e">
        <f t="shared" si="1247"/>
        <v>#N/A</v>
      </c>
      <c r="AN7734" t="e">
        <f t="shared" si="1248"/>
        <v>#N/A</v>
      </c>
      <c r="AO7734" s="261" t="e">
        <f t="shared" si="1249"/>
        <v>#N/A</v>
      </c>
      <c r="AP7734" s="261" t="e">
        <f t="shared" si="1250"/>
        <v>#N/A</v>
      </c>
      <c r="AQ7734" s="261" t="e">
        <f t="shared" si="1251"/>
        <v>#N/A</v>
      </c>
      <c r="BB7734">
        <f t="shared" si="1254"/>
        <v>0</v>
      </c>
      <c r="BC7734">
        <f t="shared" si="1252"/>
        <v>0</v>
      </c>
      <c r="BD7734" s="28">
        <f t="shared" si="1253"/>
        <v>0</v>
      </c>
    </row>
    <row r="7735" spans="37:56" x14ac:dyDescent="0.25">
      <c r="AK7735">
        <v>0</v>
      </c>
      <c r="AL7735" t="e">
        <f t="shared" si="1246"/>
        <v>#N/A</v>
      </c>
      <c r="AM7735" t="e">
        <f t="shared" si="1247"/>
        <v>#N/A</v>
      </c>
      <c r="AN7735" t="e">
        <f t="shared" si="1248"/>
        <v>#N/A</v>
      </c>
      <c r="AO7735" s="261" t="e">
        <f t="shared" si="1249"/>
        <v>#N/A</v>
      </c>
      <c r="AP7735" s="261" t="e">
        <f t="shared" si="1250"/>
        <v>#N/A</v>
      </c>
      <c r="AQ7735" s="261" t="e">
        <f t="shared" si="1251"/>
        <v>#N/A</v>
      </c>
      <c r="BB7735">
        <f t="shared" si="1254"/>
        <v>0</v>
      </c>
      <c r="BC7735">
        <f t="shared" si="1252"/>
        <v>0</v>
      </c>
      <c r="BD7735" s="28">
        <f t="shared" si="1253"/>
        <v>0</v>
      </c>
    </row>
    <row r="7736" spans="37:56" x14ac:dyDescent="0.25">
      <c r="AK7736">
        <v>0</v>
      </c>
      <c r="AL7736" t="e">
        <f t="shared" si="1246"/>
        <v>#N/A</v>
      </c>
      <c r="AM7736" t="e">
        <f t="shared" si="1247"/>
        <v>#N/A</v>
      </c>
      <c r="AN7736" t="e">
        <f t="shared" si="1248"/>
        <v>#N/A</v>
      </c>
      <c r="AO7736" s="261" t="e">
        <f t="shared" si="1249"/>
        <v>#N/A</v>
      </c>
      <c r="AP7736" s="261" t="e">
        <f t="shared" si="1250"/>
        <v>#N/A</v>
      </c>
      <c r="AQ7736" s="261" t="e">
        <f t="shared" si="1251"/>
        <v>#N/A</v>
      </c>
      <c r="BB7736">
        <f t="shared" si="1254"/>
        <v>0</v>
      </c>
      <c r="BC7736">
        <f t="shared" si="1252"/>
        <v>0</v>
      </c>
      <c r="BD7736" s="28">
        <f t="shared" si="1253"/>
        <v>0</v>
      </c>
    </row>
    <row r="7737" spans="37:56" x14ac:dyDescent="0.25">
      <c r="AK7737">
        <v>0</v>
      </c>
      <c r="AL7737" t="e">
        <f t="shared" si="1246"/>
        <v>#N/A</v>
      </c>
      <c r="AM7737" t="e">
        <f t="shared" si="1247"/>
        <v>#N/A</v>
      </c>
      <c r="AN7737" t="e">
        <f t="shared" si="1248"/>
        <v>#N/A</v>
      </c>
      <c r="AO7737" s="261" t="e">
        <f t="shared" si="1249"/>
        <v>#N/A</v>
      </c>
      <c r="AP7737" s="261" t="e">
        <f t="shared" si="1250"/>
        <v>#N/A</v>
      </c>
      <c r="AQ7737" s="261" t="e">
        <f t="shared" si="1251"/>
        <v>#N/A</v>
      </c>
      <c r="BB7737">
        <f t="shared" si="1254"/>
        <v>0</v>
      </c>
      <c r="BC7737">
        <f t="shared" si="1252"/>
        <v>0</v>
      </c>
      <c r="BD7737" s="28">
        <f t="shared" si="1253"/>
        <v>0</v>
      </c>
    </row>
    <row r="7738" spans="37:56" x14ac:dyDescent="0.25">
      <c r="AK7738">
        <v>0</v>
      </c>
      <c r="AL7738" t="e">
        <f t="shared" si="1246"/>
        <v>#N/A</v>
      </c>
      <c r="AM7738" t="e">
        <f t="shared" si="1247"/>
        <v>#N/A</v>
      </c>
      <c r="AN7738" t="e">
        <f t="shared" si="1248"/>
        <v>#N/A</v>
      </c>
      <c r="AO7738" s="261" t="e">
        <f t="shared" si="1249"/>
        <v>#N/A</v>
      </c>
      <c r="AP7738" s="261" t="e">
        <f t="shared" si="1250"/>
        <v>#N/A</v>
      </c>
      <c r="AQ7738" s="261" t="e">
        <f t="shared" si="1251"/>
        <v>#N/A</v>
      </c>
      <c r="BB7738">
        <f t="shared" si="1254"/>
        <v>0</v>
      </c>
      <c r="BC7738">
        <f t="shared" si="1252"/>
        <v>0</v>
      </c>
      <c r="BD7738" s="28">
        <f t="shared" si="1253"/>
        <v>0</v>
      </c>
    </row>
    <row r="7739" spans="37:56" x14ac:dyDescent="0.25">
      <c r="AK7739">
        <v>0</v>
      </c>
      <c r="AL7739" t="e">
        <f t="shared" si="1246"/>
        <v>#N/A</v>
      </c>
      <c r="AM7739" t="e">
        <f t="shared" si="1247"/>
        <v>#N/A</v>
      </c>
      <c r="AN7739" t="e">
        <f t="shared" si="1248"/>
        <v>#N/A</v>
      </c>
      <c r="AO7739" s="261" t="e">
        <f t="shared" si="1249"/>
        <v>#N/A</v>
      </c>
      <c r="AP7739" s="261" t="e">
        <f t="shared" si="1250"/>
        <v>#N/A</v>
      </c>
      <c r="AQ7739" s="261" t="e">
        <f t="shared" si="1251"/>
        <v>#N/A</v>
      </c>
      <c r="BB7739">
        <f t="shared" si="1254"/>
        <v>0</v>
      </c>
      <c r="BC7739">
        <f t="shared" si="1252"/>
        <v>0</v>
      </c>
      <c r="BD7739" s="28">
        <f t="shared" si="1253"/>
        <v>0</v>
      </c>
    </row>
    <row r="7740" spans="37:56" x14ac:dyDescent="0.25">
      <c r="AK7740">
        <v>0</v>
      </c>
      <c r="AL7740" t="e">
        <f t="shared" si="1246"/>
        <v>#N/A</v>
      </c>
      <c r="AM7740" t="e">
        <f t="shared" si="1247"/>
        <v>#N/A</v>
      </c>
      <c r="AN7740" t="e">
        <f t="shared" si="1248"/>
        <v>#N/A</v>
      </c>
      <c r="AO7740" s="261" t="e">
        <f t="shared" si="1249"/>
        <v>#N/A</v>
      </c>
      <c r="AP7740" s="261" t="e">
        <f t="shared" si="1250"/>
        <v>#N/A</v>
      </c>
      <c r="AQ7740" s="261" t="e">
        <f t="shared" si="1251"/>
        <v>#N/A</v>
      </c>
      <c r="BB7740">
        <f t="shared" si="1254"/>
        <v>0</v>
      </c>
      <c r="BC7740">
        <f t="shared" si="1252"/>
        <v>0</v>
      </c>
      <c r="BD7740" s="28">
        <f t="shared" si="1253"/>
        <v>0</v>
      </c>
    </row>
    <row r="7741" spans="37:56" x14ac:dyDescent="0.25">
      <c r="AK7741">
        <v>0</v>
      </c>
      <c r="AL7741" t="e">
        <f t="shared" si="1246"/>
        <v>#N/A</v>
      </c>
      <c r="AM7741" t="e">
        <f t="shared" si="1247"/>
        <v>#N/A</v>
      </c>
      <c r="AN7741" t="e">
        <f t="shared" si="1248"/>
        <v>#N/A</v>
      </c>
      <c r="AO7741" s="261" t="e">
        <f t="shared" si="1249"/>
        <v>#N/A</v>
      </c>
      <c r="AP7741" s="261" t="e">
        <f t="shared" si="1250"/>
        <v>#N/A</v>
      </c>
      <c r="AQ7741" s="261" t="e">
        <f t="shared" si="1251"/>
        <v>#N/A</v>
      </c>
      <c r="BB7741">
        <f t="shared" si="1254"/>
        <v>0</v>
      </c>
      <c r="BC7741">
        <f t="shared" si="1252"/>
        <v>0</v>
      </c>
      <c r="BD7741" s="28">
        <f t="shared" si="1253"/>
        <v>0</v>
      </c>
    </row>
    <row r="7742" spans="37:56" x14ac:dyDescent="0.25">
      <c r="AK7742">
        <v>0</v>
      </c>
      <c r="AL7742" t="e">
        <f t="shared" si="1246"/>
        <v>#N/A</v>
      </c>
      <c r="AM7742" t="e">
        <f t="shared" si="1247"/>
        <v>#N/A</v>
      </c>
      <c r="AN7742" t="e">
        <f t="shared" si="1248"/>
        <v>#N/A</v>
      </c>
      <c r="AO7742" s="261" t="e">
        <f t="shared" si="1249"/>
        <v>#N/A</v>
      </c>
      <c r="AP7742" s="261" t="e">
        <f t="shared" si="1250"/>
        <v>#N/A</v>
      </c>
      <c r="AQ7742" s="261" t="e">
        <f t="shared" si="1251"/>
        <v>#N/A</v>
      </c>
      <c r="BB7742">
        <f t="shared" si="1254"/>
        <v>0</v>
      </c>
      <c r="BC7742">
        <f t="shared" si="1252"/>
        <v>0</v>
      </c>
      <c r="BD7742" s="28">
        <f t="shared" si="1253"/>
        <v>0</v>
      </c>
    </row>
    <row r="7743" spans="37:56" x14ac:dyDescent="0.25">
      <c r="AK7743">
        <v>0</v>
      </c>
      <c r="AL7743" t="e">
        <f t="shared" si="1246"/>
        <v>#N/A</v>
      </c>
      <c r="AM7743" t="e">
        <f t="shared" si="1247"/>
        <v>#N/A</v>
      </c>
      <c r="AN7743" t="e">
        <f t="shared" si="1248"/>
        <v>#N/A</v>
      </c>
      <c r="AO7743" s="261" t="e">
        <f t="shared" si="1249"/>
        <v>#N/A</v>
      </c>
      <c r="AP7743" s="261" t="e">
        <f t="shared" si="1250"/>
        <v>#N/A</v>
      </c>
      <c r="AQ7743" s="261" t="e">
        <f t="shared" si="1251"/>
        <v>#N/A</v>
      </c>
      <c r="BB7743">
        <f t="shared" si="1254"/>
        <v>0</v>
      </c>
      <c r="BC7743">
        <f t="shared" si="1252"/>
        <v>0</v>
      </c>
      <c r="BD7743" s="28">
        <f t="shared" si="1253"/>
        <v>0</v>
      </c>
    </row>
    <row r="7744" spans="37:56" x14ac:dyDescent="0.25">
      <c r="AK7744">
        <v>0</v>
      </c>
      <c r="AL7744" t="e">
        <f t="shared" si="1246"/>
        <v>#N/A</v>
      </c>
      <c r="AM7744" t="e">
        <f t="shared" si="1247"/>
        <v>#N/A</v>
      </c>
      <c r="AN7744" t="e">
        <f t="shared" si="1248"/>
        <v>#N/A</v>
      </c>
      <c r="AO7744" s="261" t="e">
        <f t="shared" si="1249"/>
        <v>#N/A</v>
      </c>
      <c r="AP7744" s="261" t="e">
        <f t="shared" si="1250"/>
        <v>#N/A</v>
      </c>
      <c r="AQ7744" s="261" t="e">
        <f t="shared" si="1251"/>
        <v>#N/A</v>
      </c>
      <c r="BB7744">
        <f t="shared" si="1254"/>
        <v>0</v>
      </c>
      <c r="BC7744">
        <f t="shared" si="1252"/>
        <v>0</v>
      </c>
      <c r="BD7744" s="28">
        <f t="shared" si="1253"/>
        <v>0</v>
      </c>
    </row>
    <row r="7745" spans="37:56" x14ac:dyDescent="0.25">
      <c r="AK7745">
        <v>0</v>
      </c>
      <c r="AL7745" t="e">
        <f t="shared" si="1246"/>
        <v>#N/A</v>
      </c>
      <c r="AM7745" t="e">
        <f t="shared" si="1247"/>
        <v>#N/A</v>
      </c>
      <c r="AN7745" t="e">
        <f t="shared" si="1248"/>
        <v>#N/A</v>
      </c>
      <c r="AO7745" s="261" t="e">
        <f t="shared" si="1249"/>
        <v>#N/A</v>
      </c>
      <c r="AP7745" s="261" t="e">
        <f t="shared" si="1250"/>
        <v>#N/A</v>
      </c>
      <c r="AQ7745" s="261" t="e">
        <f t="shared" si="1251"/>
        <v>#N/A</v>
      </c>
      <c r="BB7745">
        <f t="shared" si="1254"/>
        <v>0</v>
      </c>
      <c r="BC7745">
        <f t="shared" si="1252"/>
        <v>0</v>
      </c>
      <c r="BD7745" s="28">
        <f t="shared" si="1253"/>
        <v>0</v>
      </c>
    </row>
    <row r="7746" spans="37:56" x14ac:dyDescent="0.25">
      <c r="AK7746">
        <v>0</v>
      </c>
      <c r="AL7746" t="e">
        <f t="shared" si="1246"/>
        <v>#N/A</v>
      </c>
      <c r="AM7746" t="e">
        <f t="shared" si="1247"/>
        <v>#N/A</v>
      </c>
      <c r="AN7746" t="e">
        <f t="shared" si="1248"/>
        <v>#N/A</v>
      </c>
      <c r="AO7746" s="261" t="e">
        <f t="shared" si="1249"/>
        <v>#N/A</v>
      </c>
      <c r="AP7746" s="261" t="e">
        <f t="shared" si="1250"/>
        <v>#N/A</v>
      </c>
      <c r="AQ7746" s="261" t="e">
        <f t="shared" si="1251"/>
        <v>#N/A</v>
      </c>
      <c r="BB7746">
        <f t="shared" si="1254"/>
        <v>0</v>
      </c>
      <c r="BC7746">
        <f t="shared" si="1252"/>
        <v>0</v>
      </c>
      <c r="BD7746" s="28">
        <f t="shared" si="1253"/>
        <v>0</v>
      </c>
    </row>
    <row r="7747" spans="37:56" x14ac:dyDescent="0.25">
      <c r="AK7747">
        <v>0</v>
      </c>
      <c r="AL7747" t="e">
        <f t="shared" ref="AL7747:AL7810" si="1255">_xlfn.XLOOKUP(AK7747,A:A,F:F)</f>
        <v>#N/A</v>
      </c>
      <c r="AM7747" t="e">
        <f t="shared" ref="AM7747:AM7810" si="1256">_xlfn.XLOOKUP(AK7747,A:A,J:J)</f>
        <v>#N/A</v>
      </c>
      <c r="AN7747" t="e">
        <f t="shared" ref="AN7747:AN7810" si="1257">_xlfn.XLOOKUP(AK7747,A:A,M:M)+_xlfn.XLOOKUP(AK7747,A:A,N:N)</f>
        <v>#N/A</v>
      </c>
      <c r="AO7747" s="261" t="e">
        <f t="shared" ref="AO7747:AO7810" si="1258">_xlfn.XLOOKUP(AK7747,A:A,AG:AG)</f>
        <v>#N/A</v>
      </c>
      <c r="AP7747" s="261" t="e">
        <f t="shared" ref="AP7747:AP7810" si="1259">_xlfn.XLOOKUP(AK7747,A:A,AD:AD)</f>
        <v>#N/A</v>
      </c>
      <c r="AQ7747" s="261" t="e">
        <f t="shared" ref="AQ7747:AQ7810" si="1260">_xlfn.XLOOKUP(AK7747,A:A,AE:AE)</f>
        <v>#N/A</v>
      </c>
      <c r="BB7747">
        <f t="shared" si="1254"/>
        <v>0</v>
      </c>
      <c r="BC7747">
        <f t="shared" ref="BC7747:BC7810" si="1261">_xlfn.XLOOKUP(BA7747,A:A,J:J)</f>
        <v>0</v>
      </c>
      <c r="BD7747" s="28">
        <f t="shared" ref="BD7747:BD7810" si="1262">_xlfn.XLOOKUP(BA7747,A:A,M:M)+_xlfn.XLOOKUP(BA7747,A:A,N:N)</f>
        <v>0</v>
      </c>
    </row>
    <row r="7748" spans="37:56" x14ac:dyDescent="0.25">
      <c r="AK7748">
        <v>0</v>
      </c>
      <c r="AL7748" t="e">
        <f t="shared" si="1255"/>
        <v>#N/A</v>
      </c>
      <c r="AM7748" t="e">
        <f t="shared" si="1256"/>
        <v>#N/A</v>
      </c>
      <c r="AN7748" t="e">
        <f t="shared" si="1257"/>
        <v>#N/A</v>
      </c>
      <c r="AO7748" s="261" t="e">
        <f t="shared" si="1258"/>
        <v>#N/A</v>
      </c>
      <c r="AP7748" s="261" t="e">
        <f t="shared" si="1259"/>
        <v>#N/A</v>
      </c>
      <c r="AQ7748" s="261" t="e">
        <f t="shared" si="1260"/>
        <v>#N/A</v>
      </c>
      <c r="BB7748">
        <f t="shared" si="1254"/>
        <v>0</v>
      </c>
      <c r="BC7748">
        <f t="shared" si="1261"/>
        <v>0</v>
      </c>
      <c r="BD7748" s="28">
        <f t="shared" si="1262"/>
        <v>0</v>
      </c>
    </row>
    <row r="7749" spans="37:56" x14ac:dyDescent="0.25">
      <c r="AK7749">
        <v>0</v>
      </c>
      <c r="AL7749" t="e">
        <f t="shared" si="1255"/>
        <v>#N/A</v>
      </c>
      <c r="AM7749" t="e">
        <f t="shared" si="1256"/>
        <v>#N/A</v>
      </c>
      <c r="AN7749" t="e">
        <f t="shared" si="1257"/>
        <v>#N/A</v>
      </c>
      <c r="AO7749" s="261" t="e">
        <f t="shared" si="1258"/>
        <v>#N/A</v>
      </c>
      <c r="AP7749" s="261" t="e">
        <f t="shared" si="1259"/>
        <v>#N/A</v>
      </c>
      <c r="AQ7749" s="261" t="e">
        <f t="shared" si="1260"/>
        <v>#N/A</v>
      </c>
      <c r="BB7749">
        <f t="shared" si="1254"/>
        <v>0</v>
      </c>
      <c r="BC7749">
        <f t="shared" si="1261"/>
        <v>0</v>
      </c>
      <c r="BD7749" s="28">
        <f t="shared" si="1262"/>
        <v>0</v>
      </c>
    </row>
    <row r="7750" spans="37:56" x14ac:dyDescent="0.25">
      <c r="AK7750">
        <v>0</v>
      </c>
      <c r="AL7750" t="e">
        <f t="shared" si="1255"/>
        <v>#N/A</v>
      </c>
      <c r="AM7750" t="e">
        <f t="shared" si="1256"/>
        <v>#N/A</v>
      </c>
      <c r="AN7750" t="e">
        <f t="shared" si="1257"/>
        <v>#N/A</v>
      </c>
      <c r="AO7750" s="261" t="e">
        <f t="shared" si="1258"/>
        <v>#N/A</v>
      </c>
      <c r="AP7750" s="261" t="e">
        <f t="shared" si="1259"/>
        <v>#N/A</v>
      </c>
      <c r="AQ7750" s="261" t="e">
        <f t="shared" si="1260"/>
        <v>#N/A</v>
      </c>
      <c r="BB7750">
        <f t="shared" ref="BB7750:BB7813" si="1263">_xlfn.XLOOKUP(BA7750,A:A,E:E)</f>
        <v>0</v>
      </c>
      <c r="BC7750">
        <f t="shared" si="1261"/>
        <v>0</v>
      </c>
      <c r="BD7750" s="28">
        <f t="shared" si="1262"/>
        <v>0</v>
      </c>
    </row>
    <row r="7751" spans="37:56" x14ac:dyDescent="0.25">
      <c r="AK7751">
        <v>0</v>
      </c>
      <c r="AL7751" t="e">
        <f t="shared" si="1255"/>
        <v>#N/A</v>
      </c>
      <c r="AM7751" t="e">
        <f t="shared" si="1256"/>
        <v>#N/A</v>
      </c>
      <c r="AN7751" t="e">
        <f t="shared" si="1257"/>
        <v>#N/A</v>
      </c>
      <c r="AO7751" s="261" t="e">
        <f t="shared" si="1258"/>
        <v>#N/A</v>
      </c>
      <c r="AP7751" s="261" t="e">
        <f t="shared" si="1259"/>
        <v>#N/A</v>
      </c>
      <c r="AQ7751" s="261" t="e">
        <f t="shared" si="1260"/>
        <v>#N/A</v>
      </c>
      <c r="BB7751">
        <f t="shared" si="1263"/>
        <v>0</v>
      </c>
      <c r="BC7751">
        <f t="shared" si="1261"/>
        <v>0</v>
      </c>
      <c r="BD7751" s="28">
        <f t="shared" si="1262"/>
        <v>0</v>
      </c>
    </row>
    <row r="7752" spans="37:56" x14ac:dyDescent="0.25">
      <c r="AK7752">
        <v>0</v>
      </c>
      <c r="AL7752" t="e">
        <f t="shared" si="1255"/>
        <v>#N/A</v>
      </c>
      <c r="AM7752" t="e">
        <f t="shared" si="1256"/>
        <v>#N/A</v>
      </c>
      <c r="AN7752" t="e">
        <f t="shared" si="1257"/>
        <v>#N/A</v>
      </c>
      <c r="AO7752" s="261" t="e">
        <f t="shared" si="1258"/>
        <v>#N/A</v>
      </c>
      <c r="AP7752" s="261" t="e">
        <f t="shared" si="1259"/>
        <v>#N/A</v>
      </c>
      <c r="AQ7752" s="261" t="e">
        <f t="shared" si="1260"/>
        <v>#N/A</v>
      </c>
      <c r="BB7752">
        <f t="shared" si="1263"/>
        <v>0</v>
      </c>
      <c r="BC7752">
        <f t="shared" si="1261"/>
        <v>0</v>
      </c>
      <c r="BD7752" s="28">
        <f t="shared" si="1262"/>
        <v>0</v>
      </c>
    </row>
    <row r="7753" spans="37:56" x14ac:dyDescent="0.25">
      <c r="AK7753">
        <v>0</v>
      </c>
      <c r="AL7753" t="e">
        <f t="shared" si="1255"/>
        <v>#N/A</v>
      </c>
      <c r="AM7753" t="e">
        <f t="shared" si="1256"/>
        <v>#N/A</v>
      </c>
      <c r="AN7753" t="e">
        <f t="shared" si="1257"/>
        <v>#N/A</v>
      </c>
      <c r="AO7753" s="261" t="e">
        <f t="shared" si="1258"/>
        <v>#N/A</v>
      </c>
      <c r="AP7753" s="261" t="e">
        <f t="shared" si="1259"/>
        <v>#N/A</v>
      </c>
      <c r="AQ7753" s="261" t="e">
        <f t="shared" si="1260"/>
        <v>#N/A</v>
      </c>
      <c r="BB7753">
        <f t="shared" si="1263"/>
        <v>0</v>
      </c>
      <c r="BC7753">
        <f t="shared" si="1261"/>
        <v>0</v>
      </c>
      <c r="BD7753" s="28">
        <f t="shared" si="1262"/>
        <v>0</v>
      </c>
    </row>
    <row r="7754" spans="37:56" x14ac:dyDescent="0.25">
      <c r="AK7754">
        <v>0</v>
      </c>
      <c r="AL7754" t="e">
        <f t="shared" si="1255"/>
        <v>#N/A</v>
      </c>
      <c r="AM7754" t="e">
        <f t="shared" si="1256"/>
        <v>#N/A</v>
      </c>
      <c r="AN7754" t="e">
        <f t="shared" si="1257"/>
        <v>#N/A</v>
      </c>
      <c r="AO7754" s="261" t="e">
        <f t="shared" si="1258"/>
        <v>#N/A</v>
      </c>
      <c r="AP7754" s="261" t="e">
        <f t="shared" si="1259"/>
        <v>#N/A</v>
      </c>
      <c r="AQ7754" s="261" t="e">
        <f t="shared" si="1260"/>
        <v>#N/A</v>
      </c>
      <c r="BB7754">
        <f t="shared" si="1263"/>
        <v>0</v>
      </c>
      <c r="BC7754">
        <f t="shared" si="1261"/>
        <v>0</v>
      </c>
      <c r="BD7754" s="28">
        <f t="shared" si="1262"/>
        <v>0</v>
      </c>
    </row>
    <row r="7755" spans="37:56" x14ac:dyDescent="0.25">
      <c r="AK7755">
        <v>0</v>
      </c>
      <c r="AL7755" t="e">
        <f t="shared" si="1255"/>
        <v>#N/A</v>
      </c>
      <c r="AM7755" t="e">
        <f t="shared" si="1256"/>
        <v>#N/A</v>
      </c>
      <c r="AN7755" t="e">
        <f t="shared" si="1257"/>
        <v>#N/A</v>
      </c>
      <c r="AO7755" s="261" t="e">
        <f t="shared" si="1258"/>
        <v>#N/A</v>
      </c>
      <c r="AP7755" s="261" t="e">
        <f t="shared" si="1259"/>
        <v>#N/A</v>
      </c>
      <c r="AQ7755" s="261" t="e">
        <f t="shared" si="1260"/>
        <v>#N/A</v>
      </c>
      <c r="BB7755">
        <f t="shared" si="1263"/>
        <v>0</v>
      </c>
      <c r="BC7755">
        <f t="shared" si="1261"/>
        <v>0</v>
      </c>
      <c r="BD7755" s="28">
        <f t="shared" si="1262"/>
        <v>0</v>
      </c>
    </row>
    <row r="7756" spans="37:56" x14ac:dyDescent="0.25">
      <c r="AK7756">
        <v>0</v>
      </c>
      <c r="AL7756" t="e">
        <f t="shared" si="1255"/>
        <v>#N/A</v>
      </c>
      <c r="AM7756" t="e">
        <f t="shared" si="1256"/>
        <v>#N/A</v>
      </c>
      <c r="AN7756" t="e">
        <f t="shared" si="1257"/>
        <v>#N/A</v>
      </c>
      <c r="AO7756" s="261" t="e">
        <f t="shared" si="1258"/>
        <v>#N/A</v>
      </c>
      <c r="AP7756" s="261" t="e">
        <f t="shared" si="1259"/>
        <v>#N/A</v>
      </c>
      <c r="AQ7756" s="261" t="e">
        <f t="shared" si="1260"/>
        <v>#N/A</v>
      </c>
      <c r="BB7756">
        <f t="shared" si="1263"/>
        <v>0</v>
      </c>
      <c r="BC7756">
        <f t="shared" si="1261"/>
        <v>0</v>
      </c>
      <c r="BD7756" s="28">
        <f t="shared" si="1262"/>
        <v>0</v>
      </c>
    </row>
    <row r="7757" spans="37:56" x14ac:dyDescent="0.25">
      <c r="AK7757">
        <v>0</v>
      </c>
      <c r="AL7757" t="e">
        <f t="shared" si="1255"/>
        <v>#N/A</v>
      </c>
      <c r="AM7757" t="e">
        <f t="shared" si="1256"/>
        <v>#N/A</v>
      </c>
      <c r="AN7757" t="e">
        <f t="shared" si="1257"/>
        <v>#N/A</v>
      </c>
      <c r="AO7757" s="261" t="e">
        <f t="shared" si="1258"/>
        <v>#N/A</v>
      </c>
      <c r="AP7757" s="261" t="e">
        <f t="shared" si="1259"/>
        <v>#N/A</v>
      </c>
      <c r="AQ7757" s="261" t="e">
        <f t="shared" si="1260"/>
        <v>#N/A</v>
      </c>
      <c r="BB7757">
        <f t="shared" si="1263"/>
        <v>0</v>
      </c>
      <c r="BC7757">
        <f t="shared" si="1261"/>
        <v>0</v>
      </c>
      <c r="BD7757" s="28">
        <f t="shared" si="1262"/>
        <v>0</v>
      </c>
    </row>
    <row r="7758" spans="37:56" x14ac:dyDescent="0.25">
      <c r="AK7758">
        <v>0</v>
      </c>
      <c r="AL7758" t="e">
        <f t="shared" si="1255"/>
        <v>#N/A</v>
      </c>
      <c r="AM7758" t="e">
        <f t="shared" si="1256"/>
        <v>#N/A</v>
      </c>
      <c r="AN7758" t="e">
        <f t="shared" si="1257"/>
        <v>#N/A</v>
      </c>
      <c r="AO7758" s="261" t="e">
        <f t="shared" si="1258"/>
        <v>#N/A</v>
      </c>
      <c r="AP7758" s="261" t="e">
        <f t="shared" si="1259"/>
        <v>#N/A</v>
      </c>
      <c r="AQ7758" s="261" t="e">
        <f t="shared" si="1260"/>
        <v>#N/A</v>
      </c>
      <c r="BB7758">
        <f t="shared" si="1263"/>
        <v>0</v>
      </c>
      <c r="BC7758">
        <f t="shared" si="1261"/>
        <v>0</v>
      </c>
      <c r="BD7758" s="28">
        <f t="shared" si="1262"/>
        <v>0</v>
      </c>
    </row>
    <row r="7759" spans="37:56" x14ac:dyDescent="0.25">
      <c r="AK7759">
        <v>0</v>
      </c>
      <c r="AL7759" t="e">
        <f t="shared" si="1255"/>
        <v>#N/A</v>
      </c>
      <c r="AM7759" t="e">
        <f t="shared" si="1256"/>
        <v>#N/A</v>
      </c>
      <c r="AN7759" t="e">
        <f t="shared" si="1257"/>
        <v>#N/A</v>
      </c>
      <c r="AO7759" s="261" t="e">
        <f t="shared" si="1258"/>
        <v>#N/A</v>
      </c>
      <c r="AP7759" s="261" t="e">
        <f t="shared" si="1259"/>
        <v>#N/A</v>
      </c>
      <c r="AQ7759" s="261" t="e">
        <f t="shared" si="1260"/>
        <v>#N/A</v>
      </c>
      <c r="BB7759">
        <f t="shared" si="1263"/>
        <v>0</v>
      </c>
      <c r="BC7759">
        <f t="shared" si="1261"/>
        <v>0</v>
      </c>
      <c r="BD7759" s="28">
        <f t="shared" si="1262"/>
        <v>0</v>
      </c>
    </row>
    <row r="7760" spans="37:56" x14ac:dyDescent="0.25">
      <c r="AK7760">
        <v>0</v>
      </c>
      <c r="AL7760" t="e">
        <f t="shared" si="1255"/>
        <v>#N/A</v>
      </c>
      <c r="AM7760" t="e">
        <f t="shared" si="1256"/>
        <v>#N/A</v>
      </c>
      <c r="AN7760" t="e">
        <f t="shared" si="1257"/>
        <v>#N/A</v>
      </c>
      <c r="AO7760" s="261" t="e">
        <f t="shared" si="1258"/>
        <v>#N/A</v>
      </c>
      <c r="AP7760" s="261" t="e">
        <f t="shared" si="1259"/>
        <v>#N/A</v>
      </c>
      <c r="AQ7760" s="261" t="e">
        <f t="shared" si="1260"/>
        <v>#N/A</v>
      </c>
      <c r="BB7760">
        <f t="shared" si="1263"/>
        <v>0</v>
      </c>
      <c r="BC7760">
        <f t="shared" si="1261"/>
        <v>0</v>
      </c>
      <c r="BD7760" s="28">
        <f t="shared" si="1262"/>
        <v>0</v>
      </c>
    </row>
    <row r="7761" spans="37:56" x14ac:dyDescent="0.25">
      <c r="AK7761">
        <v>0</v>
      </c>
      <c r="AL7761" t="e">
        <f t="shared" si="1255"/>
        <v>#N/A</v>
      </c>
      <c r="AM7761" t="e">
        <f t="shared" si="1256"/>
        <v>#N/A</v>
      </c>
      <c r="AN7761" t="e">
        <f t="shared" si="1257"/>
        <v>#N/A</v>
      </c>
      <c r="AO7761" s="261" t="e">
        <f t="shared" si="1258"/>
        <v>#N/A</v>
      </c>
      <c r="AP7761" s="261" t="e">
        <f t="shared" si="1259"/>
        <v>#N/A</v>
      </c>
      <c r="AQ7761" s="261" t="e">
        <f t="shared" si="1260"/>
        <v>#N/A</v>
      </c>
      <c r="BB7761">
        <f t="shared" si="1263"/>
        <v>0</v>
      </c>
      <c r="BC7761">
        <f t="shared" si="1261"/>
        <v>0</v>
      </c>
      <c r="BD7761" s="28">
        <f t="shared" si="1262"/>
        <v>0</v>
      </c>
    </row>
    <row r="7762" spans="37:56" x14ac:dyDescent="0.25">
      <c r="AK7762">
        <v>0</v>
      </c>
      <c r="AL7762" t="e">
        <f t="shared" si="1255"/>
        <v>#N/A</v>
      </c>
      <c r="AM7762" t="e">
        <f t="shared" si="1256"/>
        <v>#N/A</v>
      </c>
      <c r="AN7762" t="e">
        <f t="shared" si="1257"/>
        <v>#N/A</v>
      </c>
      <c r="AO7762" s="261" t="e">
        <f t="shared" si="1258"/>
        <v>#N/A</v>
      </c>
      <c r="AP7762" s="261" t="e">
        <f t="shared" si="1259"/>
        <v>#N/A</v>
      </c>
      <c r="AQ7762" s="261" t="e">
        <f t="shared" si="1260"/>
        <v>#N/A</v>
      </c>
      <c r="BB7762">
        <f t="shared" si="1263"/>
        <v>0</v>
      </c>
      <c r="BC7762">
        <f t="shared" si="1261"/>
        <v>0</v>
      </c>
      <c r="BD7762" s="28">
        <f t="shared" si="1262"/>
        <v>0</v>
      </c>
    </row>
    <row r="7763" spans="37:56" x14ac:dyDescent="0.25">
      <c r="AK7763">
        <v>0</v>
      </c>
      <c r="AL7763" t="e">
        <f t="shared" si="1255"/>
        <v>#N/A</v>
      </c>
      <c r="AM7763" t="e">
        <f t="shared" si="1256"/>
        <v>#N/A</v>
      </c>
      <c r="AN7763" t="e">
        <f t="shared" si="1257"/>
        <v>#N/A</v>
      </c>
      <c r="AO7763" s="261" t="e">
        <f t="shared" si="1258"/>
        <v>#N/A</v>
      </c>
      <c r="AP7763" s="261" t="e">
        <f t="shared" si="1259"/>
        <v>#N/A</v>
      </c>
      <c r="AQ7763" s="261" t="e">
        <f t="shared" si="1260"/>
        <v>#N/A</v>
      </c>
      <c r="BB7763">
        <f t="shared" si="1263"/>
        <v>0</v>
      </c>
      <c r="BC7763">
        <f t="shared" si="1261"/>
        <v>0</v>
      </c>
      <c r="BD7763" s="28">
        <f t="shared" si="1262"/>
        <v>0</v>
      </c>
    </row>
    <row r="7764" spans="37:56" x14ac:dyDescent="0.25">
      <c r="AK7764">
        <v>0</v>
      </c>
      <c r="AL7764" t="e">
        <f t="shared" si="1255"/>
        <v>#N/A</v>
      </c>
      <c r="AM7764" t="e">
        <f t="shared" si="1256"/>
        <v>#N/A</v>
      </c>
      <c r="AN7764" t="e">
        <f t="shared" si="1257"/>
        <v>#N/A</v>
      </c>
      <c r="AO7764" s="261" t="e">
        <f t="shared" si="1258"/>
        <v>#N/A</v>
      </c>
      <c r="AP7764" s="261" t="e">
        <f t="shared" si="1259"/>
        <v>#N/A</v>
      </c>
      <c r="AQ7764" s="261" t="e">
        <f t="shared" si="1260"/>
        <v>#N/A</v>
      </c>
      <c r="BB7764">
        <f t="shared" si="1263"/>
        <v>0</v>
      </c>
      <c r="BC7764">
        <f t="shared" si="1261"/>
        <v>0</v>
      </c>
      <c r="BD7764" s="28">
        <f t="shared" si="1262"/>
        <v>0</v>
      </c>
    </row>
    <row r="7765" spans="37:56" x14ac:dyDescent="0.25">
      <c r="AK7765">
        <v>0</v>
      </c>
      <c r="AL7765" t="e">
        <f t="shared" si="1255"/>
        <v>#N/A</v>
      </c>
      <c r="AM7765" t="e">
        <f t="shared" si="1256"/>
        <v>#N/A</v>
      </c>
      <c r="AN7765" t="e">
        <f t="shared" si="1257"/>
        <v>#N/A</v>
      </c>
      <c r="AO7765" s="261" t="e">
        <f t="shared" si="1258"/>
        <v>#N/A</v>
      </c>
      <c r="AP7765" s="261" t="e">
        <f t="shared" si="1259"/>
        <v>#N/A</v>
      </c>
      <c r="AQ7765" s="261" t="e">
        <f t="shared" si="1260"/>
        <v>#N/A</v>
      </c>
      <c r="BB7765">
        <f t="shared" si="1263"/>
        <v>0</v>
      </c>
      <c r="BC7765">
        <f t="shared" si="1261"/>
        <v>0</v>
      </c>
      <c r="BD7765" s="28">
        <f t="shared" si="1262"/>
        <v>0</v>
      </c>
    </row>
    <row r="7766" spans="37:56" x14ac:dyDescent="0.25">
      <c r="AK7766">
        <v>0</v>
      </c>
      <c r="AL7766" t="e">
        <f t="shared" si="1255"/>
        <v>#N/A</v>
      </c>
      <c r="AM7766" t="e">
        <f t="shared" si="1256"/>
        <v>#N/A</v>
      </c>
      <c r="AN7766" t="e">
        <f t="shared" si="1257"/>
        <v>#N/A</v>
      </c>
      <c r="AO7766" s="261" t="e">
        <f t="shared" si="1258"/>
        <v>#N/A</v>
      </c>
      <c r="AP7766" s="261" t="e">
        <f t="shared" si="1259"/>
        <v>#N/A</v>
      </c>
      <c r="AQ7766" s="261" t="e">
        <f t="shared" si="1260"/>
        <v>#N/A</v>
      </c>
      <c r="BB7766">
        <f t="shared" si="1263"/>
        <v>0</v>
      </c>
      <c r="BC7766">
        <f t="shared" si="1261"/>
        <v>0</v>
      </c>
      <c r="BD7766" s="28">
        <f t="shared" si="1262"/>
        <v>0</v>
      </c>
    </row>
    <row r="7767" spans="37:56" x14ac:dyDescent="0.25">
      <c r="AK7767">
        <v>0</v>
      </c>
      <c r="AL7767" t="e">
        <f t="shared" si="1255"/>
        <v>#N/A</v>
      </c>
      <c r="AM7767" t="e">
        <f t="shared" si="1256"/>
        <v>#N/A</v>
      </c>
      <c r="AN7767" t="e">
        <f t="shared" si="1257"/>
        <v>#N/A</v>
      </c>
      <c r="AO7767" s="261" t="e">
        <f t="shared" si="1258"/>
        <v>#N/A</v>
      </c>
      <c r="AP7767" s="261" t="e">
        <f t="shared" si="1259"/>
        <v>#N/A</v>
      </c>
      <c r="AQ7767" s="261" t="e">
        <f t="shared" si="1260"/>
        <v>#N/A</v>
      </c>
      <c r="BB7767">
        <f t="shared" si="1263"/>
        <v>0</v>
      </c>
      <c r="BC7767">
        <f t="shared" si="1261"/>
        <v>0</v>
      </c>
      <c r="BD7767" s="28">
        <f t="shared" si="1262"/>
        <v>0</v>
      </c>
    </row>
    <row r="7768" spans="37:56" x14ac:dyDescent="0.25">
      <c r="AK7768">
        <v>0</v>
      </c>
      <c r="AL7768" t="e">
        <f t="shared" si="1255"/>
        <v>#N/A</v>
      </c>
      <c r="AM7768" t="e">
        <f t="shared" si="1256"/>
        <v>#N/A</v>
      </c>
      <c r="AN7768" t="e">
        <f t="shared" si="1257"/>
        <v>#N/A</v>
      </c>
      <c r="AO7768" s="261" t="e">
        <f t="shared" si="1258"/>
        <v>#N/A</v>
      </c>
      <c r="AP7768" s="261" t="e">
        <f t="shared" si="1259"/>
        <v>#N/A</v>
      </c>
      <c r="AQ7768" s="261" t="e">
        <f t="shared" si="1260"/>
        <v>#N/A</v>
      </c>
      <c r="BB7768">
        <f t="shared" si="1263"/>
        <v>0</v>
      </c>
      <c r="BC7768">
        <f t="shared" si="1261"/>
        <v>0</v>
      </c>
      <c r="BD7768" s="28">
        <f t="shared" si="1262"/>
        <v>0</v>
      </c>
    </row>
    <row r="7769" spans="37:56" x14ac:dyDescent="0.25">
      <c r="AK7769">
        <v>0</v>
      </c>
      <c r="AL7769" t="e">
        <f t="shared" si="1255"/>
        <v>#N/A</v>
      </c>
      <c r="AM7769" t="e">
        <f t="shared" si="1256"/>
        <v>#N/A</v>
      </c>
      <c r="AN7769" t="e">
        <f t="shared" si="1257"/>
        <v>#N/A</v>
      </c>
      <c r="AO7769" s="261" t="e">
        <f t="shared" si="1258"/>
        <v>#N/A</v>
      </c>
      <c r="AP7769" s="261" t="e">
        <f t="shared" si="1259"/>
        <v>#N/A</v>
      </c>
      <c r="AQ7769" s="261" t="e">
        <f t="shared" si="1260"/>
        <v>#N/A</v>
      </c>
      <c r="BB7769">
        <f t="shared" si="1263"/>
        <v>0</v>
      </c>
      <c r="BC7769">
        <f t="shared" si="1261"/>
        <v>0</v>
      </c>
      <c r="BD7769" s="28">
        <f t="shared" si="1262"/>
        <v>0</v>
      </c>
    </row>
    <row r="7770" spans="37:56" x14ac:dyDescent="0.25">
      <c r="AK7770">
        <v>0</v>
      </c>
      <c r="AL7770" t="e">
        <f t="shared" si="1255"/>
        <v>#N/A</v>
      </c>
      <c r="AM7770" t="e">
        <f t="shared" si="1256"/>
        <v>#N/A</v>
      </c>
      <c r="AN7770" t="e">
        <f t="shared" si="1257"/>
        <v>#N/A</v>
      </c>
      <c r="AO7770" s="261" t="e">
        <f t="shared" si="1258"/>
        <v>#N/A</v>
      </c>
      <c r="AP7770" s="261" t="e">
        <f t="shared" si="1259"/>
        <v>#N/A</v>
      </c>
      <c r="AQ7770" s="261" t="e">
        <f t="shared" si="1260"/>
        <v>#N/A</v>
      </c>
      <c r="BB7770">
        <f t="shared" si="1263"/>
        <v>0</v>
      </c>
      <c r="BC7770">
        <f t="shared" si="1261"/>
        <v>0</v>
      </c>
      <c r="BD7770" s="28">
        <f t="shared" si="1262"/>
        <v>0</v>
      </c>
    </row>
    <row r="7771" spans="37:56" x14ac:dyDescent="0.25">
      <c r="AK7771">
        <v>0</v>
      </c>
      <c r="AL7771" t="e">
        <f t="shared" si="1255"/>
        <v>#N/A</v>
      </c>
      <c r="AM7771" t="e">
        <f t="shared" si="1256"/>
        <v>#N/A</v>
      </c>
      <c r="AN7771" t="e">
        <f t="shared" si="1257"/>
        <v>#N/A</v>
      </c>
      <c r="AO7771" s="261" t="e">
        <f t="shared" si="1258"/>
        <v>#N/A</v>
      </c>
      <c r="AP7771" s="261" t="e">
        <f t="shared" si="1259"/>
        <v>#N/A</v>
      </c>
      <c r="AQ7771" s="261" t="e">
        <f t="shared" si="1260"/>
        <v>#N/A</v>
      </c>
      <c r="BB7771">
        <f t="shared" si="1263"/>
        <v>0</v>
      </c>
      <c r="BC7771">
        <f t="shared" si="1261"/>
        <v>0</v>
      </c>
      <c r="BD7771" s="28">
        <f t="shared" si="1262"/>
        <v>0</v>
      </c>
    </row>
    <row r="7772" spans="37:56" x14ac:dyDescent="0.25">
      <c r="AK7772">
        <v>0</v>
      </c>
      <c r="AL7772" t="e">
        <f t="shared" si="1255"/>
        <v>#N/A</v>
      </c>
      <c r="AM7772" t="e">
        <f t="shared" si="1256"/>
        <v>#N/A</v>
      </c>
      <c r="AN7772" t="e">
        <f t="shared" si="1257"/>
        <v>#N/A</v>
      </c>
      <c r="AO7772" s="261" t="e">
        <f t="shared" si="1258"/>
        <v>#N/A</v>
      </c>
      <c r="AP7772" s="261" t="e">
        <f t="shared" si="1259"/>
        <v>#N/A</v>
      </c>
      <c r="AQ7772" s="261" t="e">
        <f t="shared" si="1260"/>
        <v>#N/A</v>
      </c>
      <c r="BB7772">
        <f t="shared" si="1263"/>
        <v>0</v>
      </c>
      <c r="BC7772">
        <f t="shared" si="1261"/>
        <v>0</v>
      </c>
      <c r="BD7772" s="28">
        <f t="shared" si="1262"/>
        <v>0</v>
      </c>
    </row>
    <row r="7773" spans="37:56" x14ac:dyDescent="0.25">
      <c r="AK7773">
        <v>0</v>
      </c>
      <c r="AL7773" t="e">
        <f t="shared" si="1255"/>
        <v>#N/A</v>
      </c>
      <c r="AM7773" t="e">
        <f t="shared" si="1256"/>
        <v>#N/A</v>
      </c>
      <c r="AN7773" t="e">
        <f t="shared" si="1257"/>
        <v>#N/A</v>
      </c>
      <c r="AO7773" s="261" t="e">
        <f t="shared" si="1258"/>
        <v>#N/A</v>
      </c>
      <c r="AP7773" s="261" t="e">
        <f t="shared" si="1259"/>
        <v>#N/A</v>
      </c>
      <c r="AQ7773" s="261" t="e">
        <f t="shared" si="1260"/>
        <v>#N/A</v>
      </c>
      <c r="BB7773">
        <f t="shared" si="1263"/>
        <v>0</v>
      </c>
      <c r="BC7773">
        <f t="shared" si="1261"/>
        <v>0</v>
      </c>
      <c r="BD7773" s="28">
        <f t="shared" si="1262"/>
        <v>0</v>
      </c>
    </row>
    <row r="7774" spans="37:56" x14ac:dyDescent="0.25">
      <c r="AK7774">
        <v>0</v>
      </c>
      <c r="AL7774" t="e">
        <f t="shared" si="1255"/>
        <v>#N/A</v>
      </c>
      <c r="AM7774" t="e">
        <f t="shared" si="1256"/>
        <v>#N/A</v>
      </c>
      <c r="AN7774" t="e">
        <f t="shared" si="1257"/>
        <v>#N/A</v>
      </c>
      <c r="AO7774" s="261" t="e">
        <f t="shared" si="1258"/>
        <v>#N/A</v>
      </c>
      <c r="AP7774" s="261" t="e">
        <f t="shared" si="1259"/>
        <v>#N/A</v>
      </c>
      <c r="AQ7774" s="261" t="e">
        <f t="shared" si="1260"/>
        <v>#N/A</v>
      </c>
      <c r="BB7774">
        <f t="shared" si="1263"/>
        <v>0</v>
      </c>
      <c r="BC7774">
        <f t="shared" si="1261"/>
        <v>0</v>
      </c>
      <c r="BD7774" s="28">
        <f t="shared" si="1262"/>
        <v>0</v>
      </c>
    </row>
    <row r="7775" spans="37:56" x14ac:dyDescent="0.25">
      <c r="AK7775">
        <v>0</v>
      </c>
      <c r="AL7775" t="e">
        <f t="shared" si="1255"/>
        <v>#N/A</v>
      </c>
      <c r="AM7775" t="e">
        <f t="shared" si="1256"/>
        <v>#N/A</v>
      </c>
      <c r="AN7775" t="e">
        <f t="shared" si="1257"/>
        <v>#N/A</v>
      </c>
      <c r="AO7775" s="261" t="e">
        <f t="shared" si="1258"/>
        <v>#N/A</v>
      </c>
      <c r="AP7775" s="261" t="e">
        <f t="shared" si="1259"/>
        <v>#N/A</v>
      </c>
      <c r="AQ7775" s="261" t="e">
        <f t="shared" si="1260"/>
        <v>#N/A</v>
      </c>
      <c r="BB7775">
        <f t="shared" si="1263"/>
        <v>0</v>
      </c>
      <c r="BC7775">
        <f t="shared" si="1261"/>
        <v>0</v>
      </c>
      <c r="BD7775" s="28">
        <f t="shared" si="1262"/>
        <v>0</v>
      </c>
    </row>
    <row r="7776" spans="37:56" x14ac:dyDescent="0.25">
      <c r="AK7776">
        <v>0</v>
      </c>
      <c r="AL7776" t="e">
        <f t="shared" si="1255"/>
        <v>#N/A</v>
      </c>
      <c r="AM7776" t="e">
        <f t="shared" si="1256"/>
        <v>#N/A</v>
      </c>
      <c r="AN7776" t="e">
        <f t="shared" si="1257"/>
        <v>#N/A</v>
      </c>
      <c r="AO7776" s="261" t="e">
        <f t="shared" si="1258"/>
        <v>#N/A</v>
      </c>
      <c r="AP7776" s="261" t="e">
        <f t="shared" si="1259"/>
        <v>#N/A</v>
      </c>
      <c r="AQ7776" s="261" t="e">
        <f t="shared" si="1260"/>
        <v>#N/A</v>
      </c>
      <c r="BB7776">
        <f t="shared" si="1263"/>
        <v>0</v>
      </c>
      <c r="BC7776">
        <f t="shared" si="1261"/>
        <v>0</v>
      </c>
      <c r="BD7776" s="28">
        <f t="shared" si="1262"/>
        <v>0</v>
      </c>
    </row>
    <row r="7777" spans="37:56" x14ac:dyDescent="0.25">
      <c r="AK7777">
        <v>0</v>
      </c>
      <c r="AL7777" t="e">
        <f t="shared" si="1255"/>
        <v>#N/A</v>
      </c>
      <c r="AM7777" t="e">
        <f t="shared" si="1256"/>
        <v>#N/A</v>
      </c>
      <c r="AN7777" t="e">
        <f t="shared" si="1257"/>
        <v>#N/A</v>
      </c>
      <c r="AO7777" s="261" t="e">
        <f t="shared" si="1258"/>
        <v>#N/A</v>
      </c>
      <c r="AP7777" s="261" t="e">
        <f t="shared" si="1259"/>
        <v>#N/A</v>
      </c>
      <c r="AQ7777" s="261" t="e">
        <f t="shared" si="1260"/>
        <v>#N/A</v>
      </c>
      <c r="BB7777">
        <f t="shared" si="1263"/>
        <v>0</v>
      </c>
      <c r="BC7777">
        <f t="shared" si="1261"/>
        <v>0</v>
      </c>
      <c r="BD7777" s="28">
        <f t="shared" si="1262"/>
        <v>0</v>
      </c>
    </row>
    <row r="7778" spans="37:56" x14ac:dyDescent="0.25">
      <c r="AK7778">
        <v>0</v>
      </c>
      <c r="AL7778" t="e">
        <f t="shared" si="1255"/>
        <v>#N/A</v>
      </c>
      <c r="AM7778" t="e">
        <f t="shared" si="1256"/>
        <v>#N/A</v>
      </c>
      <c r="AN7778" t="e">
        <f t="shared" si="1257"/>
        <v>#N/A</v>
      </c>
      <c r="AO7778" s="261" t="e">
        <f t="shared" si="1258"/>
        <v>#N/A</v>
      </c>
      <c r="AP7778" s="261" t="e">
        <f t="shared" si="1259"/>
        <v>#N/A</v>
      </c>
      <c r="AQ7778" s="261" t="e">
        <f t="shared" si="1260"/>
        <v>#N/A</v>
      </c>
      <c r="BB7778">
        <f t="shared" si="1263"/>
        <v>0</v>
      </c>
      <c r="BC7778">
        <f t="shared" si="1261"/>
        <v>0</v>
      </c>
      <c r="BD7778" s="28">
        <f t="shared" si="1262"/>
        <v>0</v>
      </c>
    </row>
    <row r="7779" spans="37:56" x14ac:dyDescent="0.25">
      <c r="AK7779">
        <v>0</v>
      </c>
      <c r="AL7779" t="e">
        <f t="shared" si="1255"/>
        <v>#N/A</v>
      </c>
      <c r="AM7779" t="e">
        <f t="shared" si="1256"/>
        <v>#N/A</v>
      </c>
      <c r="AN7779" t="e">
        <f t="shared" si="1257"/>
        <v>#N/A</v>
      </c>
      <c r="AO7779" s="261" t="e">
        <f t="shared" si="1258"/>
        <v>#N/A</v>
      </c>
      <c r="AP7779" s="261" t="e">
        <f t="shared" si="1259"/>
        <v>#N/A</v>
      </c>
      <c r="AQ7779" s="261" t="e">
        <f t="shared" si="1260"/>
        <v>#N/A</v>
      </c>
      <c r="BB7779">
        <f t="shared" si="1263"/>
        <v>0</v>
      </c>
      <c r="BC7779">
        <f t="shared" si="1261"/>
        <v>0</v>
      </c>
      <c r="BD7779" s="28">
        <f t="shared" si="1262"/>
        <v>0</v>
      </c>
    </row>
    <row r="7780" spans="37:56" x14ac:dyDescent="0.25">
      <c r="AK7780">
        <v>0</v>
      </c>
      <c r="AL7780" t="e">
        <f t="shared" si="1255"/>
        <v>#N/A</v>
      </c>
      <c r="AM7780" t="e">
        <f t="shared" si="1256"/>
        <v>#N/A</v>
      </c>
      <c r="AN7780" t="e">
        <f t="shared" si="1257"/>
        <v>#N/A</v>
      </c>
      <c r="AO7780" s="261" t="e">
        <f t="shared" si="1258"/>
        <v>#N/A</v>
      </c>
      <c r="AP7780" s="261" t="e">
        <f t="shared" si="1259"/>
        <v>#N/A</v>
      </c>
      <c r="AQ7780" s="261" t="e">
        <f t="shared" si="1260"/>
        <v>#N/A</v>
      </c>
      <c r="BB7780">
        <f t="shared" si="1263"/>
        <v>0</v>
      </c>
      <c r="BC7780">
        <f t="shared" si="1261"/>
        <v>0</v>
      </c>
      <c r="BD7780" s="28">
        <f t="shared" si="1262"/>
        <v>0</v>
      </c>
    </row>
    <row r="7781" spans="37:56" x14ac:dyDescent="0.25">
      <c r="AK7781">
        <v>0</v>
      </c>
      <c r="AL7781" t="e">
        <f t="shared" si="1255"/>
        <v>#N/A</v>
      </c>
      <c r="AM7781" t="e">
        <f t="shared" si="1256"/>
        <v>#N/A</v>
      </c>
      <c r="AN7781" t="e">
        <f t="shared" si="1257"/>
        <v>#N/A</v>
      </c>
      <c r="AO7781" s="261" t="e">
        <f t="shared" si="1258"/>
        <v>#N/A</v>
      </c>
      <c r="AP7781" s="261" t="e">
        <f t="shared" si="1259"/>
        <v>#N/A</v>
      </c>
      <c r="AQ7781" s="261" t="e">
        <f t="shared" si="1260"/>
        <v>#N/A</v>
      </c>
      <c r="BB7781">
        <f t="shared" si="1263"/>
        <v>0</v>
      </c>
      <c r="BC7781">
        <f t="shared" si="1261"/>
        <v>0</v>
      </c>
      <c r="BD7781" s="28">
        <f t="shared" si="1262"/>
        <v>0</v>
      </c>
    </row>
    <row r="7782" spans="37:56" x14ac:dyDescent="0.25">
      <c r="AK7782">
        <v>0</v>
      </c>
      <c r="AL7782" t="e">
        <f t="shared" si="1255"/>
        <v>#N/A</v>
      </c>
      <c r="AM7782" t="e">
        <f t="shared" si="1256"/>
        <v>#N/A</v>
      </c>
      <c r="AN7782" t="e">
        <f t="shared" si="1257"/>
        <v>#N/A</v>
      </c>
      <c r="AO7782" s="261" t="e">
        <f t="shared" si="1258"/>
        <v>#N/A</v>
      </c>
      <c r="AP7782" s="261" t="e">
        <f t="shared" si="1259"/>
        <v>#N/A</v>
      </c>
      <c r="AQ7782" s="261" t="e">
        <f t="shared" si="1260"/>
        <v>#N/A</v>
      </c>
      <c r="BB7782">
        <f t="shared" si="1263"/>
        <v>0</v>
      </c>
      <c r="BC7782">
        <f t="shared" si="1261"/>
        <v>0</v>
      </c>
      <c r="BD7782" s="28">
        <f t="shared" si="1262"/>
        <v>0</v>
      </c>
    </row>
    <row r="7783" spans="37:56" x14ac:dyDescent="0.25">
      <c r="AK7783">
        <v>0</v>
      </c>
      <c r="AL7783" t="e">
        <f t="shared" si="1255"/>
        <v>#N/A</v>
      </c>
      <c r="AM7783" t="e">
        <f t="shared" si="1256"/>
        <v>#N/A</v>
      </c>
      <c r="AN7783" t="e">
        <f t="shared" si="1257"/>
        <v>#N/A</v>
      </c>
      <c r="AO7783" s="261" t="e">
        <f t="shared" si="1258"/>
        <v>#N/A</v>
      </c>
      <c r="AP7783" s="261" t="e">
        <f t="shared" si="1259"/>
        <v>#N/A</v>
      </c>
      <c r="AQ7783" s="261" t="e">
        <f t="shared" si="1260"/>
        <v>#N/A</v>
      </c>
      <c r="BB7783">
        <f t="shared" si="1263"/>
        <v>0</v>
      </c>
      <c r="BC7783">
        <f t="shared" si="1261"/>
        <v>0</v>
      </c>
      <c r="BD7783" s="28">
        <f t="shared" si="1262"/>
        <v>0</v>
      </c>
    </row>
    <row r="7784" spans="37:56" x14ac:dyDescent="0.25">
      <c r="AK7784">
        <v>0</v>
      </c>
      <c r="AL7784" t="e">
        <f t="shared" si="1255"/>
        <v>#N/A</v>
      </c>
      <c r="AM7784" t="e">
        <f t="shared" si="1256"/>
        <v>#N/A</v>
      </c>
      <c r="AN7784" t="e">
        <f t="shared" si="1257"/>
        <v>#N/A</v>
      </c>
      <c r="AO7784" s="261" t="e">
        <f t="shared" si="1258"/>
        <v>#N/A</v>
      </c>
      <c r="AP7784" s="261" t="e">
        <f t="shared" si="1259"/>
        <v>#N/A</v>
      </c>
      <c r="AQ7784" s="261" t="e">
        <f t="shared" si="1260"/>
        <v>#N/A</v>
      </c>
      <c r="BB7784">
        <f t="shared" si="1263"/>
        <v>0</v>
      </c>
      <c r="BC7784">
        <f t="shared" si="1261"/>
        <v>0</v>
      </c>
      <c r="BD7784" s="28">
        <f t="shared" si="1262"/>
        <v>0</v>
      </c>
    </row>
    <row r="7785" spans="37:56" x14ac:dyDescent="0.25">
      <c r="AK7785">
        <v>0</v>
      </c>
      <c r="AL7785" t="e">
        <f t="shared" si="1255"/>
        <v>#N/A</v>
      </c>
      <c r="AM7785" t="e">
        <f t="shared" si="1256"/>
        <v>#N/A</v>
      </c>
      <c r="AN7785" t="e">
        <f t="shared" si="1257"/>
        <v>#N/A</v>
      </c>
      <c r="AO7785" s="261" t="e">
        <f t="shared" si="1258"/>
        <v>#N/A</v>
      </c>
      <c r="AP7785" s="261" t="e">
        <f t="shared" si="1259"/>
        <v>#N/A</v>
      </c>
      <c r="AQ7785" s="261" t="e">
        <f t="shared" si="1260"/>
        <v>#N/A</v>
      </c>
      <c r="BB7785">
        <f t="shared" si="1263"/>
        <v>0</v>
      </c>
      <c r="BC7785">
        <f t="shared" si="1261"/>
        <v>0</v>
      </c>
      <c r="BD7785" s="28">
        <f t="shared" si="1262"/>
        <v>0</v>
      </c>
    </row>
    <row r="7786" spans="37:56" x14ac:dyDescent="0.25">
      <c r="AK7786">
        <v>0</v>
      </c>
      <c r="AL7786" t="e">
        <f t="shared" si="1255"/>
        <v>#N/A</v>
      </c>
      <c r="AM7786" t="e">
        <f t="shared" si="1256"/>
        <v>#N/A</v>
      </c>
      <c r="AN7786" t="e">
        <f t="shared" si="1257"/>
        <v>#N/A</v>
      </c>
      <c r="AO7786" s="261" t="e">
        <f t="shared" si="1258"/>
        <v>#N/A</v>
      </c>
      <c r="AP7786" s="261" t="e">
        <f t="shared" si="1259"/>
        <v>#N/A</v>
      </c>
      <c r="AQ7786" s="261" t="e">
        <f t="shared" si="1260"/>
        <v>#N/A</v>
      </c>
      <c r="BB7786">
        <f t="shared" si="1263"/>
        <v>0</v>
      </c>
      <c r="BC7786">
        <f t="shared" si="1261"/>
        <v>0</v>
      </c>
      <c r="BD7786" s="28">
        <f t="shared" si="1262"/>
        <v>0</v>
      </c>
    </row>
    <row r="7787" spans="37:56" x14ac:dyDescent="0.25">
      <c r="AK7787">
        <v>0</v>
      </c>
      <c r="AL7787" t="e">
        <f t="shared" si="1255"/>
        <v>#N/A</v>
      </c>
      <c r="AM7787" t="e">
        <f t="shared" si="1256"/>
        <v>#N/A</v>
      </c>
      <c r="AN7787" t="e">
        <f t="shared" si="1257"/>
        <v>#N/A</v>
      </c>
      <c r="AO7787" s="261" t="e">
        <f t="shared" si="1258"/>
        <v>#N/A</v>
      </c>
      <c r="AP7787" s="261" t="e">
        <f t="shared" si="1259"/>
        <v>#N/A</v>
      </c>
      <c r="AQ7787" s="261" t="e">
        <f t="shared" si="1260"/>
        <v>#N/A</v>
      </c>
      <c r="BB7787">
        <f t="shared" si="1263"/>
        <v>0</v>
      </c>
      <c r="BC7787">
        <f t="shared" si="1261"/>
        <v>0</v>
      </c>
      <c r="BD7787" s="28">
        <f t="shared" si="1262"/>
        <v>0</v>
      </c>
    </row>
    <row r="7788" spans="37:56" x14ac:dyDescent="0.25">
      <c r="AK7788">
        <v>0</v>
      </c>
      <c r="AL7788" t="e">
        <f t="shared" si="1255"/>
        <v>#N/A</v>
      </c>
      <c r="AM7788" t="e">
        <f t="shared" si="1256"/>
        <v>#N/A</v>
      </c>
      <c r="AN7788" t="e">
        <f t="shared" si="1257"/>
        <v>#N/A</v>
      </c>
      <c r="AO7788" s="261" t="e">
        <f t="shared" si="1258"/>
        <v>#N/A</v>
      </c>
      <c r="AP7788" s="261" t="e">
        <f t="shared" si="1259"/>
        <v>#N/A</v>
      </c>
      <c r="AQ7788" s="261" t="e">
        <f t="shared" si="1260"/>
        <v>#N/A</v>
      </c>
      <c r="BB7788">
        <f t="shared" si="1263"/>
        <v>0</v>
      </c>
      <c r="BC7788">
        <f t="shared" si="1261"/>
        <v>0</v>
      </c>
      <c r="BD7788" s="28">
        <f t="shared" si="1262"/>
        <v>0</v>
      </c>
    </row>
    <row r="7789" spans="37:56" x14ac:dyDescent="0.25">
      <c r="AK7789">
        <v>0</v>
      </c>
      <c r="AL7789" t="e">
        <f t="shared" si="1255"/>
        <v>#N/A</v>
      </c>
      <c r="AM7789" t="e">
        <f t="shared" si="1256"/>
        <v>#N/A</v>
      </c>
      <c r="AN7789" t="e">
        <f t="shared" si="1257"/>
        <v>#N/A</v>
      </c>
      <c r="AO7789" s="261" t="e">
        <f t="shared" si="1258"/>
        <v>#N/A</v>
      </c>
      <c r="AP7789" s="261" t="e">
        <f t="shared" si="1259"/>
        <v>#N/A</v>
      </c>
      <c r="AQ7789" s="261" t="e">
        <f t="shared" si="1260"/>
        <v>#N/A</v>
      </c>
      <c r="BB7789">
        <f t="shared" si="1263"/>
        <v>0</v>
      </c>
      <c r="BC7789">
        <f t="shared" si="1261"/>
        <v>0</v>
      </c>
      <c r="BD7789" s="28">
        <f t="shared" si="1262"/>
        <v>0</v>
      </c>
    </row>
    <row r="7790" spans="37:56" x14ac:dyDescent="0.25">
      <c r="AK7790">
        <v>0</v>
      </c>
      <c r="AL7790" t="e">
        <f t="shared" si="1255"/>
        <v>#N/A</v>
      </c>
      <c r="AM7790" t="e">
        <f t="shared" si="1256"/>
        <v>#N/A</v>
      </c>
      <c r="AN7790" t="e">
        <f t="shared" si="1257"/>
        <v>#N/A</v>
      </c>
      <c r="AO7790" s="261" t="e">
        <f t="shared" si="1258"/>
        <v>#N/A</v>
      </c>
      <c r="AP7790" s="261" t="e">
        <f t="shared" si="1259"/>
        <v>#N/A</v>
      </c>
      <c r="AQ7790" s="261" t="e">
        <f t="shared" si="1260"/>
        <v>#N/A</v>
      </c>
      <c r="BB7790">
        <f t="shared" si="1263"/>
        <v>0</v>
      </c>
      <c r="BC7790">
        <f t="shared" si="1261"/>
        <v>0</v>
      </c>
      <c r="BD7790" s="28">
        <f t="shared" si="1262"/>
        <v>0</v>
      </c>
    </row>
    <row r="7791" spans="37:56" x14ac:dyDescent="0.25">
      <c r="AK7791">
        <v>0</v>
      </c>
      <c r="AL7791" t="e">
        <f t="shared" si="1255"/>
        <v>#N/A</v>
      </c>
      <c r="AM7791" t="e">
        <f t="shared" si="1256"/>
        <v>#N/A</v>
      </c>
      <c r="AN7791" t="e">
        <f t="shared" si="1257"/>
        <v>#N/A</v>
      </c>
      <c r="AO7791" s="261" t="e">
        <f t="shared" si="1258"/>
        <v>#N/A</v>
      </c>
      <c r="AP7791" s="261" t="e">
        <f t="shared" si="1259"/>
        <v>#N/A</v>
      </c>
      <c r="AQ7791" s="261" t="e">
        <f t="shared" si="1260"/>
        <v>#N/A</v>
      </c>
      <c r="BB7791">
        <f t="shared" si="1263"/>
        <v>0</v>
      </c>
      <c r="BC7791">
        <f t="shared" si="1261"/>
        <v>0</v>
      </c>
      <c r="BD7791" s="28">
        <f t="shared" si="1262"/>
        <v>0</v>
      </c>
    </row>
    <row r="7792" spans="37:56" x14ac:dyDescent="0.25">
      <c r="AK7792">
        <v>0</v>
      </c>
      <c r="AL7792" t="e">
        <f t="shared" si="1255"/>
        <v>#N/A</v>
      </c>
      <c r="AM7792" t="e">
        <f t="shared" si="1256"/>
        <v>#N/A</v>
      </c>
      <c r="AN7792" t="e">
        <f t="shared" si="1257"/>
        <v>#N/A</v>
      </c>
      <c r="AO7792" s="261" t="e">
        <f t="shared" si="1258"/>
        <v>#N/A</v>
      </c>
      <c r="AP7792" s="261" t="e">
        <f t="shared" si="1259"/>
        <v>#N/A</v>
      </c>
      <c r="AQ7792" s="261" t="e">
        <f t="shared" si="1260"/>
        <v>#N/A</v>
      </c>
      <c r="BB7792">
        <f t="shared" si="1263"/>
        <v>0</v>
      </c>
      <c r="BC7792">
        <f t="shared" si="1261"/>
        <v>0</v>
      </c>
      <c r="BD7792" s="28">
        <f t="shared" si="1262"/>
        <v>0</v>
      </c>
    </row>
    <row r="7793" spans="37:56" x14ac:dyDescent="0.25">
      <c r="AK7793">
        <v>0</v>
      </c>
      <c r="AL7793" t="e">
        <f t="shared" si="1255"/>
        <v>#N/A</v>
      </c>
      <c r="AM7793" t="e">
        <f t="shared" si="1256"/>
        <v>#N/A</v>
      </c>
      <c r="AN7793" t="e">
        <f t="shared" si="1257"/>
        <v>#N/A</v>
      </c>
      <c r="AO7793" s="261" t="e">
        <f t="shared" si="1258"/>
        <v>#N/A</v>
      </c>
      <c r="AP7793" s="261" t="e">
        <f t="shared" si="1259"/>
        <v>#N/A</v>
      </c>
      <c r="AQ7793" s="261" t="e">
        <f t="shared" si="1260"/>
        <v>#N/A</v>
      </c>
      <c r="BB7793">
        <f t="shared" si="1263"/>
        <v>0</v>
      </c>
      <c r="BC7793">
        <f t="shared" si="1261"/>
        <v>0</v>
      </c>
      <c r="BD7793" s="28">
        <f t="shared" si="1262"/>
        <v>0</v>
      </c>
    </row>
    <row r="7794" spans="37:56" x14ac:dyDescent="0.25">
      <c r="AK7794">
        <v>0</v>
      </c>
      <c r="AL7794" t="e">
        <f t="shared" si="1255"/>
        <v>#N/A</v>
      </c>
      <c r="AM7794" t="e">
        <f t="shared" si="1256"/>
        <v>#N/A</v>
      </c>
      <c r="AN7794" t="e">
        <f t="shared" si="1257"/>
        <v>#N/A</v>
      </c>
      <c r="AO7794" s="261" t="e">
        <f t="shared" si="1258"/>
        <v>#N/A</v>
      </c>
      <c r="AP7794" s="261" t="e">
        <f t="shared" si="1259"/>
        <v>#N/A</v>
      </c>
      <c r="AQ7794" s="261" t="e">
        <f t="shared" si="1260"/>
        <v>#N/A</v>
      </c>
      <c r="BB7794">
        <f t="shared" si="1263"/>
        <v>0</v>
      </c>
      <c r="BC7794">
        <f t="shared" si="1261"/>
        <v>0</v>
      </c>
      <c r="BD7794" s="28">
        <f t="shared" si="1262"/>
        <v>0</v>
      </c>
    </row>
    <row r="7795" spans="37:56" x14ac:dyDescent="0.25">
      <c r="AK7795">
        <v>0</v>
      </c>
      <c r="AL7795" t="e">
        <f t="shared" si="1255"/>
        <v>#N/A</v>
      </c>
      <c r="AM7795" t="e">
        <f t="shared" si="1256"/>
        <v>#N/A</v>
      </c>
      <c r="AN7795" t="e">
        <f t="shared" si="1257"/>
        <v>#N/A</v>
      </c>
      <c r="AO7795" s="261" t="e">
        <f t="shared" si="1258"/>
        <v>#N/A</v>
      </c>
      <c r="AP7795" s="261" t="e">
        <f t="shared" si="1259"/>
        <v>#N/A</v>
      </c>
      <c r="AQ7795" s="261" t="e">
        <f t="shared" si="1260"/>
        <v>#N/A</v>
      </c>
      <c r="BB7795">
        <f t="shared" si="1263"/>
        <v>0</v>
      </c>
      <c r="BC7795">
        <f t="shared" si="1261"/>
        <v>0</v>
      </c>
      <c r="BD7795" s="28">
        <f t="shared" si="1262"/>
        <v>0</v>
      </c>
    </row>
    <row r="7796" spans="37:56" x14ac:dyDescent="0.25">
      <c r="AK7796">
        <v>0</v>
      </c>
      <c r="AL7796" t="e">
        <f t="shared" si="1255"/>
        <v>#N/A</v>
      </c>
      <c r="AM7796" t="e">
        <f t="shared" si="1256"/>
        <v>#N/A</v>
      </c>
      <c r="AN7796" t="e">
        <f t="shared" si="1257"/>
        <v>#N/A</v>
      </c>
      <c r="AO7796" s="261" t="e">
        <f t="shared" si="1258"/>
        <v>#N/A</v>
      </c>
      <c r="AP7796" s="261" t="e">
        <f t="shared" si="1259"/>
        <v>#N/A</v>
      </c>
      <c r="AQ7796" s="261" t="e">
        <f t="shared" si="1260"/>
        <v>#N/A</v>
      </c>
      <c r="BB7796">
        <f t="shared" si="1263"/>
        <v>0</v>
      </c>
      <c r="BC7796">
        <f t="shared" si="1261"/>
        <v>0</v>
      </c>
      <c r="BD7796" s="28">
        <f t="shared" si="1262"/>
        <v>0</v>
      </c>
    </row>
    <row r="7797" spans="37:56" x14ac:dyDescent="0.25">
      <c r="AK7797">
        <v>0</v>
      </c>
      <c r="AL7797" t="e">
        <f t="shared" si="1255"/>
        <v>#N/A</v>
      </c>
      <c r="AM7797" t="e">
        <f t="shared" si="1256"/>
        <v>#N/A</v>
      </c>
      <c r="AN7797" t="e">
        <f t="shared" si="1257"/>
        <v>#N/A</v>
      </c>
      <c r="AO7797" s="261" t="e">
        <f t="shared" si="1258"/>
        <v>#N/A</v>
      </c>
      <c r="AP7797" s="261" t="e">
        <f t="shared" si="1259"/>
        <v>#N/A</v>
      </c>
      <c r="AQ7797" s="261" t="e">
        <f t="shared" si="1260"/>
        <v>#N/A</v>
      </c>
      <c r="BB7797">
        <f t="shared" si="1263"/>
        <v>0</v>
      </c>
      <c r="BC7797">
        <f t="shared" si="1261"/>
        <v>0</v>
      </c>
      <c r="BD7797" s="28">
        <f t="shared" si="1262"/>
        <v>0</v>
      </c>
    </row>
    <row r="7798" spans="37:56" x14ac:dyDescent="0.25">
      <c r="AK7798">
        <v>0</v>
      </c>
      <c r="AL7798" t="e">
        <f t="shared" si="1255"/>
        <v>#N/A</v>
      </c>
      <c r="AM7798" t="e">
        <f t="shared" si="1256"/>
        <v>#N/A</v>
      </c>
      <c r="AN7798" t="e">
        <f t="shared" si="1257"/>
        <v>#N/A</v>
      </c>
      <c r="AO7798" s="261" t="e">
        <f t="shared" si="1258"/>
        <v>#N/A</v>
      </c>
      <c r="AP7798" s="261" t="e">
        <f t="shared" si="1259"/>
        <v>#N/A</v>
      </c>
      <c r="AQ7798" s="261" t="e">
        <f t="shared" si="1260"/>
        <v>#N/A</v>
      </c>
      <c r="BB7798">
        <f t="shared" si="1263"/>
        <v>0</v>
      </c>
      <c r="BC7798">
        <f t="shared" si="1261"/>
        <v>0</v>
      </c>
      <c r="BD7798" s="28">
        <f t="shared" si="1262"/>
        <v>0</v>
      </c>
    </row>
    <row r="7799" spans="37:56" x14ac:dyDescent="0.25">
      <c r="AK7799">
        <v>0</v>
      </c>
      <c r="AL7799" t="e">
        <f t="shared" si="1255"/>
        <v>#N/A</v>
      </c>
      <c r="AM7799" t="e">
        <f t="shared" si="1256"/>
        <v>#N/A</v>
      </c>
      <c r="AN7799" t="e">
        <f t="shared" si="1257"/>
        <v>#N/A</v>
      </c>
      <c r="AO7799" s="261" t="e">
        <f t="shared" si="1258"/>
        <v>#N/A</v>
      </c>
      <c r="AP7799" s="261" t="e">
        <f t="shared" si="1259"/>
        <v>#N/A</v>
      </c>
      <c r="AQ7799" s="261" t="e">
        <f t="shared" si="1260"/>
        <v>#N/A</v>
      </c>
      <c r="BB7799">
        <f t="shared" si="1263"/>
        <v>0</v>
      </c>
      <c r="BC7799">
        <f t="shared" si="1261"/>
        <v>0</v>
      </c>
      <c r="BD7799" s="28">
        <f t="shared" si="1262"/>
        <v>0</v>
      </c>
    </row>
    <row r="7800" spans="37:56" x14ac:dyDescent="0.25">
      <c r="AK7800">
        <v>0</v>
      </c>
      <c r="AL7800" t="e">
        <f t="shared" si="1255"/>
        <v>#N/A</v>
      </c>
      <c r="AM7800" t="e">
        <f t="shared" si="1256"/>
        <v>#N/A</v>
      </c>
      <c r="AN7800" t="e">
        <f t="shared" si="1257"/>
        <v>#N/A</v>
      </c>
      <c r="AO7800" s="261" t="e">
        <f t="shared" si="1258"/>
        <v>#N/A</v>
      </c>
      <c r="AP7800" s="261" t="e">
        <f t="shared" si="1259"/>
        <v>#N/A</v>
      </c>
      <c r="AQ7800" s="261" t="e">
        <f t="shared" si="1260"/>
        <v>#N/A</v>
      </c>
      <c r="BB7800">
        <f t="shared" si="1263"/>
        <v>0</v>
      </c>
      <c r="BC7800">
        <f t="shared" si="1261"/>
        <v>0</v>
      </c>
      <c r="BD7800" s="28">
        <f t="shared" si="1262"/>
        <v>0</v>
      </c>
    </row>
    <row r="7801" spans="37:56" x14ac:dyDescent="0.25">
      <c r="AK7801">
        <v>0</v>
      </c>
      <c r="AL7801" t="e">
        <f t="shared" si="1255"/>
        <v>#N/A</v>
      </c>
      <c r="AM7801" t="e">
        <f t="shared" si="1256"/>
        <v>#N/A</v>
      </c>
      <c r="AN7801" t="e">
        <f t="shared" si="1257"/>
        <v>#N/A</v>
      </c>
      <c r="AO7801" s="261" t="e">
        <f t="shared" si="1258"/>
        <v>#N/A</v>
      </c>
      <c r="AP7801" s="261" t="e">
        <f t="shared" si="1259"/>
        <v>#N/A</v>
      </c>
      <c r="AQ7801" s="261" t="e">
        <f t="shared" si="1260"/>
        <v>#N/A</v>
      </c>
      <c r="BB7801">
        <f t="shared" si="1263"/>
        <v>0</v>
      </c>
      <c r="BC7801">
        <f t="shared" si="1261"/>
        <v>0</v>
      </c>
      <c r="BD7801" s="28">
        <f t="shared" si="1262"/>
        <v>0</v>
      </c>
    </row>
    <row r="7802" spans="37:56" x14ac:dyDescent="0.25">
      <c r="AK7802">
        <v>0</v>
      </c>
      <c r="AL7802" t="e">
        <f t="shared" si="1255"/>
        <v>#N/A</v>
      </c>
      <c r="AM7802" t="e">
        <f t="shared" si="1256"/>
        <v>#N/A</v>
      </c>
      <c r="AN7802" t="e">
        <f t="shared" si="1257"/>
        <v>#N/A</v>
      </c>
      <c r="AO7802" s="261" t="e">
        <f t="shared" si="1258"/>
        <v>#N/A</v>
      </c>
      <c r="AP7802" s="261" t="e">
        <f t="shared" si="1259"/>
        <v>#N/A</v>
      </c>
      <c r="AQ7802" s="261" t="e">
        <f t="shared" si="1260"/>
        <v>#N/A</v>
      </c>
      <c r="BB7802">
        <f t="shared" si="1263"/>
        <v>0</v>
      </c>
      <c r="BC7802">
        <f t="shared" si="1261"/>
        <v>0</v>
      </c>
      <c r="BD7802" s="28">
        <f t="shared" si="1262"/>
        <v>0</v>
      </c>
    </row>
    <row r="7803" spans="37:56" x14ac:dyDescent="0.25">
      <c r="AK7803">
        <v>0</v>
      </c>
      <c r="AL7803" t="e">
        <f t="shared" si="1255"/>
        <v>#N/A</v>
      </c>
      <c r="AM7803" t="e">
        <f t="shared" si="1256"/>
        <v>#N/A</v>
      </c>
      <c r="AN7803" t="e">
        <f t="shared" si="1257"/>
        <v>#N/A</v>
      </c>
      <c r="AO7803" s="261" t="e">
        <f t="shared" si="1258"/>
        <v>#N/A</v>
      </c>
      <c r="AP7803" s="261" t="e">
        <f t="shared" si="1259"/>
        <v>#N/A</v>
      </c>
      <c r="AQ7803" s="261" t="e">
        <f t="shared" si="1260"/>
        <v>#N/A</v>
      </c>
      <c r="BB7803">
        <f t="shared" si="1263"/>
        <v>0</v>
      </c>
      <c r="BC7803">
        <f t="shared" si="1261"/>
        <v>0</v>
      </c>
      <c r="BD7803" s="28">
        <f t="shared" si="1262"/>
        <v>0</v>
      </c>
    </row>
    <row r="7804" spans="37:56" x14ac:dyDescent="0.25">
      <c r="AK7804">
        <v>0</v>
      </c>
      <c r="AL7804" t="e">
        <f t="shared" si="1255"/>
        <v>#N/A</v>
      </c>
      <c r="AM7804" t="e">
        <f t="shared" si="1256"/>
        <v>#N/A</v>
      </c>
      <c r="AN7804" t="e">
        <f t="shared" si="1257"/>
        <v>#N/A</v>
      </c>
      <c r="AO7804" s="261" t="e">
        <f t="shared" si="1258"/>
        <v>#N/A</v>
      </c>
      <c r="AP7804" s="261" t="e">
        <f t="shared" si="1259"/>
        <v>#N/A</v>
      </c>
      <c r="AQ7804" s="261" t="e">
        <f t="shared" si="1260"/>
        <v>#N/A</v>
      </c>
      <c r="BB7804">
        <f t="shared" si="1263"/>
        <v>0</v>
      </c>
      <c r="BC7804">
        <f t="shared" si="1261"/>
        <v>0</v>
      </c>
      <c r="BD7804" s="28">
        <f t="shared" si="1262"/>
        <v>0</v>
      </c>
    </row>
    <row r="7805" spans="37:56" x14ac:dyDescent="0.25">
      <c r="AK7805">
        <v>0</v>
      </c>
      <c r="AL7805" t="e">
        <f t="shared" si="1255"/>
        <v>#N/A</v>
      </c>
      <c r="AM7805" t="e">
        <f t="shared" si="1256"/>
        <v>#N/A</v>
      </c>
      <c r="AN7805" t="e">
        <f t="shared" si="1257"/>
        <v>#N/A</v>
      </c>
      <c r="AO7805" s="261" t="e">
        <f t="shared" si="1258"/>
        <v>#N/A</v>
      </c>
      <c r="AP7805" s="261" t="e">
        <f t="shared" si="1259"/>
        <v>#N/A</v>
      </c>
      <c r="AQ7805" s="261" t="e">
        <f t="shared" si="1260"/>
        <v>#N/A</v>
      </c>
      <c r="BB7805">
        <f t="shared" si="1263"/>
        <v>0</v>
      </c>
      <c r="BC7805">
        <f t="shared" si="1261"/>
        <v>0</v>
      </c>
      <c r="BD7805" s="28">
        <f t="shared" si="1262"/>
        <v>0</v>
      </c>
    </row>
    <row r="7806" spans="37:56" x14ac:dyDescent="0.25">
      <c r="AK7806">
        <v>0</v>
      </c>
      <c r="AL7806" t="e">
        <f t="shared" si="1255"/>
        <v>#N/A</v>
      </c>
      <c r="AM7806" t="e">
        <f t="shared" si="1256"/>
        <v>#N/A</v>
      </c>
      <c r="AN7806" t="e">
        <f t="shared" si="1257"/>
        <v>#N/A</v>
      </c>
      <c r="AO7806" s="261" t="e">
        <f t="shared" si="1258"/>
        <v>#N/A</v>
      </c>
      <c r="AP7806" s="261" t="e">
        <f t="shared" si="1259"/>
        <v>#N/A</v>
      </c>
      <c r="AQ7806" s="261" t="e">
        <f t="shared" si="1260"/>
        <v>#N/A</v>
      </c>
      <c r="BB7806">
        <f t="shared" si="1263"/>
        <v>0</v>
      </c>
      <c r="BC7806">
        <f t="shared" si="1261"/>
        <v>0</v>
      </c>
      <c r="BD7806" s="28">
        <f t="shared" si="1262"/>
        <v>0</v>
      </c>
    </row>
    <row r="7807" spans="37:56" x14ac:dyDescent="0.25">
      <c r="AK7807">
        <v>0</v>
      </c>
      <c r="AL7807" t="e">
        <f t="shared" si="1255"/>
        <v>#N/A</v>
      </c>
      <c r="AM7807" t="e">
        <f t="shared" si="1256"/>
        <v>#N/A</v>
      </c>
      <c r="AN7807" t="e">
        <f t="shared" si="1257"/>
        <v>#N/A</v>
      </c>
      <c r="AO7807" s="261" t="e">
        <f t="shared" si="1258"/>
        <v>#N/A</v>
      </c>
      <c r="AP7807" s="261" t="e">
        <f t="shared" si="1259"/>
        <v>#N/A</v>
      </c>
      <c r="AQ7807" s="261" t="e">
        <f t="shared" si="1260"/>
        <v>#N/A</v>
      </c>
      <c r="BB7807">
        <f t="shared" si="1263"/>
        <v>0</v>
      </c>
      <c r="BC7807">
        <f t="shared" si="1261"/>
        <v>0</v>
      </c>
      <c r="BD7807" s="28">
        <f t="shared" si="1262"/>
        <v>0</v>
      </c>
    </row>
    <row r="7808" spans="37:56" x14ac:dyDescent="0.25">
      <c r="AK7808">
        <v>0</v>
      </c>
      <c r="AL7808" t="e">
        <f t="shared" si="1255"/>
        <v>#N/A</v>
      </c>
      <c r="AM7808" t="e">
        <f t="shared" si="1256"/>
        <v>#N/A</v>
      </c>
      <c r="AN7808" t="e">
        <f t="shared" si="1257"/>
        <v>#N/A</v>
      </c>
      <c r="AO7808" s="261" t="e">
        <f t="shared" si="1258"/>
        <v>#N/A</v>
      </c>
      <c r="AP7808" s="261" t="e">
        <f t="shared" si="1259"/>
        <v>#N/A</v>
      </c>
      <c r="AQ7808" s="261" t="e">
        <f t="shared" si="1260"/>
        <v>#N/A</v>
      </c>
      <c r="BB7808">
        <f t="shared" si="1263"/>
        <v>0</v>
      </c>
      <c r="BC7808">
        <f t="shared" si="1261"/>
        <v>0</v>
      </c>
      <c r="BD7808" s="28">
        <f t="shared" si="1262"/>
        <v>0</v>
      </c>
    </row>
    <row r="7809" spans="37:56" x14ac:dyDescent="0.25">
      <c r="AK7809">
        <v>0</v>
      </c>
      <c r="AL7809" t="e">
        <f t="shared" si="1255"/>
        <v>#N/A</v>
      </c>
      <c r="AM7809" t="e">
        <f t="shared" si="1256"/>
        <v>#N/A</v>
      </c>
      <c r="AN7809" t="e">
        <f t="shared" si="1257"/>
        <v>#N/A</v>
      </c>
      <c r="AO7809" s="261" t="e">
        <f t="shared" si="1258"/>
        <v>#N/A</v>
      </c>
      <c r="AP7809" s="261" t="e">
        <f t="shared" si="1259"/>
        <v>#N/A</v>
      </c>
      <c r="AQ7809" s="261" t="e">
        <f t="shared" si="1260"/>
        <v>#N/A</v>
      </c>
      <c r="BB7809">
        <f t="shared" si="1263"/>
        <v>0</v>
      </c>
      <c r="BC7809">
        <f t="shared" si="1261"/>
        <v>0</v>
      </c>
      <c r="BD7809" s="28">
        <f t="shared" si="1262"/>
        <v>0</v>
      </c>
    </row>
    <row r="7810" spans="37:56" x14ac:dyDescent="0.25">
      <c r="AK7810">
        <v>0</v>
      </c>
      <c r="AL7810" t="e">
        <f t="shared" si="1255"/>
        <v>#N/A</v>
      </c>
      <c r="AM7810" t="e">
        <f t="shared" si="1256"/>
        <v>#N/A</v>
      </c>
      <c r="AN7810" t="e">
        <f t="shared" si="1257"/>
        <v>#N/A</v>
      </c>
      <c r="AO7810" s="261" t="e">
        <f t="shared" si="1258"/>
        <v>#N/A</v>
      </c>
      <c r="AP7810" s="261" t="e">
        <f t="shared" si="1259"/>
        <v>#N/A</v>
      </c>
      <c r="AQ7810" s="261" t="e">
        <f t="shared" si="1260"/>
        <v>#N/A</v>
      </c>
      <c r="BB7810">
        <f t="shared" si="1263"/>
        <v>0</v>
      </c>
      <c r="BC7810">
        <f t="shared" si="1261"/>
        <v>0</v>
      </c>
      <c r="BD7810" s="28">
        <f t="shared" si="1262"/>
        <v>0</v>
      </c>
    </row>
    <row r="7811" spans="37:56" x14ac:dyDescent="0.25">
      <c r="AK7811">
        <v>0</v>
      </c>
      <c r="AL7811" t="e">
        <f t="shared" ref="AL7811:AL7874" si="1264">_xlfn.XLOOKUP(AK7811,A:A,F:F)</f>
        <v>#N/A</v>
      </c>
      <c r="AM7811" t="e">
        <f t="shared" ref="AM7811:AM7874" si="1265">_xlfn.XLOOKUP(AK7811,A:A,J:J)</f>
        <v>#N/A</v>
      </c>
      <c r="AN7811" t="e">
        <f t="shared" ref="AN7811:AN7874" si="1266">_xlfn.XLOOKUP(AK7811,A:A,M:M)+_xlfn.XLOOKUP(AK7811,A:A,N:N)</f>
        <v>#N/A</v>
      </c>
      <c r="AO7811" s="261" t="e">
        <f t="shared" ref="AO7811:AO7874" si="1267">_xlfn.XLOOKUP(AK7811,A:A,AG:AG)</f>
        <v>#N/A</v>
      </c>
      <c r="AP7811" s="261" t="e">
        <f t="shared" ref="AP7811:AP7874" si="1268">_xlfn.XLOOKUP(AK7811,A:A,AD:AD)</f>
        <v>#N/A</v>
      </c>
      <c r="AQ7811" s="261" t="e">
        <f t="shared" ref="AQ7811:AQ7874" si="1269">_xlfn.XLOOKUP(AK7811,A:A,AE:AE)</f>
        <v>#N/A</v>
      </c>
      <c r="BB7811">
        <f t="shared" si="1263"/>
        <v>0</v>
      </c>
      <c r="BC7811">
        <f t="shared" ref="BC7811:BC7874" si="1270">_xlfn.XLOOKUP(BA7811,A:A,J:J)</f>
        <v>0</v>
      </c>
      <c r="BD7811" s="28">
        <f t="shared" ref="BD7811:BD7874" si="1271">_xlfn.XLOOKUP(BA7811,A:A,M:M)+_xlfn.XLOOKUP(BA7811,A:A,N:N)</f>
        <v>0</v>
      </c>
    </row>
    <row r="7812" spans="37:56" x14ac:dyDescent="0.25">
      <c r="AK7812">
        <v>0</v>
      </c>
      <c r="AL7812" t="e">
        <f t="shared" si="1264"/>
        <v>#N/A</v>
      </c>
      <c r="AM7812" t="e">
        <f t="shared" si="1265"/>
        <v>#N/A</v>
      </c>
      <c r="AN7812" t="e">
        <f t="shared" si="1266"/>
        <v>#N/A</v>
      </c>
      <c r="AO7812" s="261" t="e">
        <f t="shared" si="1267"/>
        <v>#N/A</v>
      </c>
      <c r="AP7812" s="261" t="e">
        <f t="shared" si="1268"/>
        <v>#N/A</v>
      </c>
      <c r="AQ7812" s="261" t="e">
        <f t="shared" si="1269"/>
        <v>#N/A</v>
      </c>
      <c r="BB7812">
        <f t="shared" si="1263"/>
        <v>0</v>
      </c>
      <c r="BC7812">
        <f t="shared" si="1270"/>
        <v>0</v>
      </c>
      <c r="BD7812" s="28">
        <f t="shared" si="1271"/>
        <v>0</v>
      </c>
    </row>
    <row r="7813" spans="37:56" x14ac:dyDescent="0.25">
      <c r="AK7813">
        <v>0</v>
      </c>
      <c r="AL7813" t="e">
        <f t="shared" si="1264"/>
        <v>#N/A</v>
      </c>
      <c r="AM7813" t="e">
        <f t="shared" si="1265"/>
        <v>#N/A</v>
      </c>
      <c r="AN7813" t="e">
        <f t="shared" si="1266"/>
        <v>#N/A</v>
      </c>
      <c r="AO7813" s="261" t="e">
        <f t="shared" si="1267"/>
        <v>#N/A</v>
      </c>
      <c r="AP7813" s="261" t="e">
        <f t="shared" si="1268"/>
        <v>#N/A</v>
      </c>
      <c r="AQ7813" s="261" t="e">
        <f t="shared" si="1269"/>
        <v>#N/A</v>
      </c>
      <c r="BB7813">
        <f t="shared" si="1263"/>
        <v>0</v>
      </c>
      <c r="BC7813">
        <f t="shared" si="1270"/>
        <v>0</v>
      </c>
      <c r="BD7813" s="28">
        <f t="shared" si="1271"/>
        <v>0</v>
      </c>
    </row>
    <row r="7814" spans="37:56" x14ac:dyDescent="0.25">
      <c r="AK7814">
        <v>0</v>
      </c>
      <c r="AL7814" t="e">
        <f t="shared" si="1264"/>
        <v>#N/A</v>
      </c>
      <c r="AM7814" t="e">
        <f t="shared" si="1265"/>
        <v>#N/A</v>
      </c>
      <c r="AN7814" t="e">
        <f t="shared" si="1266"/>
        <v>#N/A</v>
      </c>
      <c r="AO7814" s="261" t="e">
        <f t="shared" si="1267"/>
        <v>#N/A</v>
      </c>
      <c r="AP7814" s="261" t="e">
        <f t="shared" si="1268"/>
        <v>#N/A</v>
      </c>
      <c r="AQ7814" s="261" t="e">
        <f t="shared" si="1269"/>
        <v>#N/A</v>
      </c>
      <c r="BB7814">
        <f t="shared" ref="BB7814:BB7877" si="1272">_xlfn.XLOOKUP(BA7814,A:A,E:E)</f>
        <v>0</v>
      </c>
      <c r="BC7814">
        <f t="shared" si="1270"/>
        <v>0</v>
      </c>
      <c r="BD7814" s="28">
        <f t="shared" si="1271"/>
        <v>0</v>
      </c>
    </row>
    <row r="7815" spans="37:56" x14ac:dyDescent="0.25">
      <c r="AK7815">
        <v>0</v>
      </c>
      <c r="AL7815" t="e">
        <f t="shared" si="1264"/>
        <v>#N/A</v>
      </c>
      <c r="AM7815" t="e">
        <f t="shared" si="1265"/>
        <v>#N/A</v>
      </c>
      <c r="AN7815" t="e">
        <f t="shared" si="1266"/>
        <v>#N/A</v>
      </c>
      <c r="AO7815" s="261" t="e">
        <f t="shared" si="1267"/>
        <v>#N/A</v>
      </c>
      <c r="AP7815" s="261" t="e">
        <f t="shared" si="1268"/>
        <v>#N/A</v>
      </c>
      <c r="AQ7815" s="261" t="e">
        <f t="shared" si="1269"/>
        <v>#N/A</v>
      </c>
      <c r="BB7815">
        <f t="shared" si="1272"/>
        <v>0</v>
      </c>
      <c r="BC7815">
        <f t="shared" si="1270"/>
        <v>0</v>
      </c>
      <c r="BD7815" s="28">
        <f t="shared" si="1271"/>
        <v>0</v>
      </c>
    </row>
    <row r="7816" spans="37:56" x14ac:dyDescent="0.25">
      <c r="AK7816">
        <v>0</v>
      </c>
      <c r="AL7816" t="e">
        <f t="shared" si="1264"/>
        <v>#N/A</v>
      </c>
      <c r="AM7816" t="e">
        <f t="shared" si="1265"/>
        <v>#N/A</v>
      </c>
      <c r="AN7816" t="e">
        <f t="shared" si="1266"/>
        <v>#N/A</v>
      </c>
      <c r="AO7816" s="261" t="e">
        <f t="shared" si="1267"/>
        <v>#N/A</v>
      </c>
      <c r="AP7816" s="261" t="e">
        <f t="shared" si="1268"/>
        <v>#N/A</v>
      </c>
      <c r="AQ7816" s="261" t="e">
        <f t="shared" si="1269"/>
        <v>#N/A</v>
      </c>
      <c r="BB7816">
        <f t="shared" si="1272"/>
        <v>0</v>
      </c>
      <c r="BC7816">
        <f t="shared" si="1270"/>
        <v>0</v>
      </c>
      <c r="BD7816" s="28">
        <f t="shared" si="1271"/>
        <v>0</v>
      </c>
    </row>
    <row r="7817" spans="37:56" x14ac:dyDescent="0.25">
      <c r="AK7817">
        <v>0</v>
      </c>
      <c r="AL7817" t="e">
        <f t="shared" si="1264"/>
        <v>#N/A</v>
      </c>
      <c r="AM7817" t="e">
        <f t="shared" si="1265"/>
        <v>#N/A</v>
      </c>
      <c r="AN7817" t="e">
        <f t="shared" si="1266"/>
        <v>#N/A</v>
      </c>
      <c r="AO7817" s="261" t="e">
        <f t="shared" si="1267"/>
        <v>#N/A</v>
      </c>
      <c r="AP7817" s="261" t="e">
        <f t="shared" si="1268"/>
        <v>#N/A</v>
      </c>
      <c r="AQ7817" s="261" t="e">
        <f t="shared" si="1269"/>
        <v>#N/A</v>
      </c>
      <c r="BB7817">
        <f t="shared" si="1272"/>
        <v>0</v>
      </c>
      <c r="BC7817">
        <f t="shared" si="1270"/>
        <v>0</v>
      </c>
      <c r="BD7817" s="28">
        <f t="shared" si="1271"/>
        <v>0</v>
      </c>
    </row>
    <row r="7818" spans="37:56" x14ac:dyDescent="0.25">
      <c r="AK7818">
        <v>0</v>
      </c>
      <c r="AL7818" t="e">
        <f t="shared" si="1264"/>
        <v>#N/A</v>
      </c>
      <c r="AM7818" t="e">
        <f t="shared" si="1265"/>
        <v>#N/A</v>
      </c>
      <c r="AN7818" t="e">
        <f t="shared" si="1266"/>
        <v>#N/A</v>
      </c>
      <c r="AO7818" s="261" t="e">
        <f t="shared" si="1267"/>
        <v>#N/A</v>
      </c>
      <c r="AP7818" s="261" t="e">
        <f t="shared" si="1268"/>
        <v>#N/A</v>
      </c>
      <c r="AQ7818" s="261" t="e">
        <f t="shared" si="1269"/>
        <v>#N/A</v>
      </c>
      <c r="BB7818">
        <f t="shared" si="1272"/>
        <v>0</v>
      </c>
      <c r="BC7818">
        <f t="shared" si="1270"/>
        <v>0</v>
      </c>
      <c r="BD7818" s="28">
        <f t="shared" si="1271"/>
        <v>0</v>
      </c>
    </row>
    <row r="7819" spans="37:56" x14ac:dyDescent="0.25">
      <c r="AK7819">
        <v>0</v>
      </c>
      <c r="AL7819" t="e">
        <f t="shared" si="1264"/>
        <v>#N/A</v>
      </c>
      <c r="AM7819" t="e">
        <f t="shared" si="1265"/>
        <v>#N/A</v>
      </c>
      <c r="AN7819" t="e">
        <f t="shared" si="1266"/>
        <v>#N/A</v>
      </c>
      <c r="AO7819" s="261" t="e">
        <f t="shared" si="1267"/>
        <v>#N/A</v>
      </c>
      <c r="AP7819" s="261" t="e">
        <f t="shared" si="1268"/>
        <v>#N/A</v>
      </c>
      <c r="AQ7819" s="261" t="e">
        <f t="shared" si="1269"/>
        <v>#N/A</v>
      </c>
      <c r="BB7819">
        <f t="shared" si="1272"/>
        <v>0</v>
      </c>
      <c r="BC7819">
        <f t="shared" si="1270"/>
        <v>0</v>
      </c>
      <c r="BD7819" s="28">
        <f t="shared" si="1271"/>
        <v>0</v>
      </c>
    </row>
    <row r="7820" spans="37:56" x14ac:dyDescent="0.25">
      <c r="AK7820">
        <v>0</v>
      </c>
      <c r="AL7820" t="e">
        <f t="shared" si="1264"/>
        <v>#N/A</v>
      </c>
      <c r="AM7820" t="e">
        <f t="shared" si="1265"/>
        <v>#N/A</v>
      </c>
      <c r="AN7820" t="e">
        <f t="shared" si="1266"/>
        <v>#N/A</v>
      </c>
      <c r="AO7820" s="261" t="e">
        <f t="shared" si="1267"/>
        <v>#N/A</v>
      </c>
      <c r="AP7820" s="261" t="e">
        <f t="shared" si="1268"/>
        <v>#N/A</v>
      </c>
      <c r="AQ7820" s="261" t="e">
        <f t="shared" si="1269"/>
        <v>#N/A</v>
      </c>
      <c r="BB7820">
        <f t="shared" si="1272"/>
        <v>0</v>
      </c>
      <c r="BC7820">
        <f t="shared" si="1270"/>
        <v>0</v>
      </c>
      <c r="BD7820" s="28">
        <f t="shared" si="1271"/>
        <v>0</v>
      </c>
    </row>
    <row r="7821" spans="37:56" x14ac:dyDescent="0.25">
      <c r="AK7821">
        <v>0</v>
      </c>
      <c r="AL7821" t="e">
        <f t="shared" si="1264"/>
        <v>#N/A</v>
      </c>
      <c r="AM7821" t="e">
        <f t="shared" si="1265"/>
        <v>#N/A</v>
      </c>
      <c r="AN7821" t="e">
        <f t="shared" si="1266"/>
        <v>#N/A</v>
      </c>
      <c r="AO7821" s="261" t="e">
        <f t="shared" si="1267"/>
        <v>#N/A</v>
      </c>
      <c r="AP7821" s="261" t="e">
        <f t="shared" si="1268"/>
        <v>#N/A</v>
      </c>
      <c r="AQ7821" s="261" t="e">
        <f t="shared" si="1269"/>
        <v>#N/A</v>
      </c>
      <c r="BB7821">
        <f t="shared" si="1272"/>
        <v>0</v>
      </c>
      <c r="BC7821">
        <f t="shared" si="1270"/>
        <v>0</v>
      </c>
      <c r="BD7821" s="28">
        <f t="shared" si="1271"/>
        <v>0</v>
      </c>
    </row>
    <row r="7822" spans="37:56" x14ac:dyDescent="0.25">
      <c r="AK7822">
        <v>0</v>
      </c>
      <c r="AL7822" t="e">
        <f t="shared" si="1264"/>
        <v>#N/A</v>
      </c>
      <c r="AM7822" t="e">
        <f t="shared" si="1265"/>
        <v>#N/A</v>
      </c>
      <c r="AN7822" t="e">
        <f t="shared" si="1266"/>
        <v>#N/A</v>
      </c>
      <c r="AO7822" s="261" t="e">
        <f t="shared" si="1267"/>
        <v>#N/A</v>
      </c>
      <c r="AP7822" s="261" t="e">
        <f t="shared" si="1268"/>
        <v>#N/A</v>
      </c>
      <c r="AQ7822" s="261" t="e">
        <f t="shared" si="1269"/>
        <v>#N/A</v>
      </c>
      <c r="BB7822">
        <f t="shared" si="1272"/>
        <v>0</v>
      </c>
      <c r="BC7822">
        <f t="shared" si="1270"/>
        <v>0</v>
      </c>
      <c r="BD7822" s="28">
        <f t="shared" si="1271"/>
        <v>0</v>
      </c>
    </row>
    <row r="7823" spans="37:56" x14ac:dyDescent="0.25">
      <c r="AK7823">
        <v>0</v>
      </c>
      <c r="AL7823" t="e">
        <f t="shared" si="1264"/>
        <v>#N/A</v>
      </c>
      <c r="AM7823" t="e">
        <f t="shared" si="1265"/>
        <v>#N/A</v>
      </c>
      <c r="AN7823" t="e">
        <f t="shared" si="1266"/>
        <v>#N/A</v>
      </c>
      <c r="AO7823" s="261" t="e">
        <f t="shared" si="1267"/>
        <v>#N/A</v>
      </c>
      <c r="AP7823" s="261" t="e">
        <f t="shared" si="1268"/>
        <v>#N/A</v>
      </c>
      <c r="AQ7823" s="261" t="e">
        <f t="shared" si="1269"/>
        <v>#N/A</v>
      </c>
      <c r="BB7823">
        <f t="shared" si="1272"/>
        <v>0</v>
      </c>
      <c r="BC7823">
        <f t="shared" si="1270"/>
        <v>0</v>
      </c>
      <c r="BD7823" s="28">
        <f t="shared" si="1271"/>
        <v>0</v>
      </c>
    </row>
    <row r="7824" spans="37:56" x14ac:dyDescent="0.25">
      <c r="AK7824">
        <v>0</v>
      </c>
      <c r="AL7824" t="e">
        <f t="shared" si="1264"/>
        <v>#N/A</v>
      </c>
      <c r="AM7824" t="e">
        <f t="shared" si="1265"/>
        <v>#N/A</v>
      </c>
      <c r="AN7824" t="e">
        <f t="shared" si="1266"/>
        <v>#N/A</v>
      </c>
      <c r="AO7824" s="261" t="e">
        <f t="shared" si="1267"/>
        <v>#N/A</v>
      </c>
      <c r="AP7824" s="261" t="e">
        <f t="shared" si="1268"/>
        <v>#N/A</v>
      </c>
      <c r="AQ7824" s="261" t="e">
        <f t="shared" si="1269"/>
        <v>#N/A</v>
      </c>
      <c r="BB7824">
        <f t="shared" si="1272"/>
        <v>0</v>
      </c>
      <c r="BC7824">
        <f t="shared" si="1270"/>
        <v>0</v>
      </c>
      <c r="BD7824" s="28">
        <f t="shared" si="1271"/>
        <v>0</v>
      </c>
    </row>
    <row r="7825" spans="37:56" x14ac:dyDescent="0.25">
      <c r="AK7825">
        <v>0</v>
      </c>
      <c r="AL7825" t="e">
        <f t="shared" si="1264"/>
        <v>#N/A</v>
      </c>
      <c r="AM7825" t="e">
        <f t="shared" si="1265"/>
        <v>#N/A</v>
      </c>
      <c r="AN7825" t="e">
        <f t="shared" si="1266"/>
        <v>#N/A</v>
      </c>
      <c r="AO7825" s="261" t="e">
        <f t="shared" si="1267"/>
        <v>#N/A</v>
      </c>
      <c r="AP7825" s="261" t="e">
        <f t="shared" si="1268"/>
        <v>#N/A</v>
      </c>
      <c r="AQ7825" s="261" t="e">
        <f t="shared" si="1269"/>
        <v>#N/A</v>
      </c>
      <c r="BB7825">
        <f t="shared" si="1272"/>
        <v>0</v>
      </c>
      <c r="BC7825">
        <f t="shared" si="1270"/>
        <v>0</v>
      </c>
      <c r="BD7825" s="28">
        <f t="shared" si="1271"/>
        <v>0</v>
      </c>
    </row>
    <row r="7826" spans="37:56" x14ac:dyDescent="0.25">
      <c r="AK7826">
        <v>0</v>
      </c>
      <c r="AL7826" t="e">
        <f t="shared" si="1264"/>
        <v>#N/A</v>
      </c>
      <c r="AM7826" t="e">
        <f t="shared" si="1265"/>
        <v>#N/A</v>
      </c>
      <c r="AN7826" t="e">
        <f t="shared" si="1266"/>
        <v>#N/A</v>
      </c>
      <c r="AO7826" s="261" t="e">
        <f t="shared" si="1267"/>
        <v>#N/A</v>
      </c>
      <c r="AP7826" s="261" t="e">
        <f t="shared" si="1268"/>
        <v>#N/A</v>
      </c>
      <c r="AQ7826" s="261" t="e">
        <f t="shared" si="1269"/>
        <v>#N/A</v>
      </c>
      <c r="BB7826">
        <f t="shared" si="1272"/>
        <v>0</v>
      </c>
      <c r="BC7826">
        <f t="shared" si="1270"/>
        <v>0</v>
      </c>
      <c r="BD7826" s="28">
        <f t="shared" si="1271"/>
        <v>0</v>
      </c>
    </row>
    <row r="7827" spans="37:56" x14ac:dyDescent="0.25">
      <c r="AK7827">
        <v>0</v>
      </c>
      <c r="AL7827" t="e">
        <f t="shared" si="1264"/>
        <v>#N/A</v>
      </c>
      <c r="AM7827" t="e">
        <f t="shared" si="1265"/>
        <v>#N/A</v>
      </c>
      <c r="AN7827" t="e">
        <f t="shared" si="1266"/>
        <v>#N/A</v>
      </c>
      <c r="AO7827" s="261" t="e">
        <f t="shared" si="1267"/>
        <v>#N/A</v>
      </c>
      <c r="AP7827" s="261" t="e">
        <f t="shared" si="1268"/>
        <v>#N/A</v>
      </c>
      <c r="AQ7827" s="261" t="e">
        <f t="shared" si="1269"/>
        <v>#N/A</v>
      </c>
      <c r="BB7827">
        <f t="shared" si="1272"/>
        <v>0</v>
      </c>
      <c r="BC7827">
        <f t="shared" si="1270"/>
        <v>0</v>
      </c>
      <c r="BD7827" s="28">
        <f t="shared" si="1271"/>
        <v>0</v>
      </c>
    </row>
    <row r="7828" spans="37:56" x14ac:dyDescent="0.25">
      <c r="AK7828">
        <v>0</v>
      </c>
      <c r="AL7828" t="e">
        <f t="shared" si="1264"/>
        <v>#N/A</v>
      </c>
      <c r="AM7828" t="e">
        <f t="shared" si="1265"/>
        <v>#N/A</v>
      </c>
      <c r="AN7828" t="e">
        <f t="shared" si="1266"/>
        <v>#N/A</v>
      </c>
      <c r="AO7828" s="261" t="e">
        <f t="shared" si="1267"/>
        <v>#N/A</v>
      </c>
      <c r="AP7828" s="261" t="e">
        <f t="shared" si="1268"/>
        <v>#N/A</v>
      </c>
      <c r="AQ7828" s="261" t="e">
        <f t="shared" si="1269"/>
        <v>#N/A</v>
      </c>
      <c r="BB7828">
        <f t="shared" si="1272"/>
        <v>0</v>
      </c>
      <c r="BC7828">
        <f t="shared" si="1270"/>
        <v>0</v>
      </c>
      <c r="BD7828" s="28">
        <f t="shared" si="1271"/>
        <v>0</v>
      </c>
    </row>
    <row r="7829" spans="37:56" x14ac:dyDescent="0.25">
      <c r="AK7829">
        <v>0</v>
      </c>
      <c r="AL7829" t="e">
        <f t="shared" si="1264"/>
        <v>#N/A</v>
      </c>
      <c r="AM7829" t="e">
        <f t="shared" si="1265"/>
        <v>#N/A</v>
      </c>
      <c r="AN7829" t="e">
        <f t="shared" si="1266"/>
        <v>#N/A</v>
      </c>
      <c r="AO7829" s="261" t="e">
        <f t="shared" si="1267"/>
        <v>#N/A</v>
      </c>
      <c r="AP7829" s="261" t="e">
        <f t="shared" si="1268"/>
        <v>#N/A</v>
      </c>
      <c r="AQ7829" s="261" t="e">
        <f t="shared" si="1269"/>
        <v>#N/A</v>
      </c>
      <c r="BB7829">
        <f t="shared" si="1272"/>
        <v>0</v>
      </c>
      <c r="BC7829">
        <f t="shared" si="1270"/>
        <v>0</v>
      </c>
      <c r="BD7829" s="28">
        <f t="shared" si="1271"/>
        <v>0</v>
      </c>
    </row>
    <row r="7830" spans="37:56" x14ac:dyDescent="0.25">
      <c r="AK7830">
        <v>0</v>
      </c>
      <c r="AL7830" t="e">
        <f t="shared" si="1264"/>
        <v>#N/A</v>
      </c>
      <c r="AM7830" t="e">
        <f t="shared" si="1265"/>
        <v>#N/A</v>
      </c>
      <c r="AN7830" t="e">
        <f t="shared" si="1266"/>
        <v>#N/A</v>
      </c>
      <c r="AO7830" s="261" t="e">
        <f t="shared" si="1267"/>
        <v>#N/A</v>
      </c>
      <c r="AP7830" s="261" t="e">
        <f t="shared" si="1268"/>
        <v>#N/A</v>
      </c>
      <c r="AQ7830" s="261" t="e">
        <f t="shared" si="1269"/>
        <v>#N/A</v>
      </c>
      <c r="BB7830">
        <f t="shared" si="1272"/>
        <v>0</v>
      </c>
      <c r="BC7830">
        <f t="shared" si="1270"/>
        <v>0</v>
      </c>
      <c r="BD7830" s="28">
        <f t="shared" si="1271"/>
        <v>0</v>
      </c>
    </row>
    <row r="7831" spans="37:56" x14ac:dyDescent="0.25">
      <c r="AK7831">
        <v>0</v>
      </c>
      <c r="AL7831" t="e">
        <f t="shared" si="1264"/>
        <v>#N/A</v>
      </c>
      <c r="AM7831" t="e">
        <f t="shared" si="1265"/>
        <v>#N/A</v>
      </c>
      <c r="AN7831" t="e">
        <f t="shared" si="1266"/>
        <v>#N/A</v>
      </c>
      <c r="AO7831" s="261" t="e">
        <f t="shared" si="1267"/>
        <v>#N/A</v>
      </c>
      <c r="AP7831" s="261" t="e">
        <f t="shared" si="1268"/>
        <v>#N/A</v>
      </c>
      <c r="AQ7831" s="261" t="e">
        <f t="shared" si="1269"/>
        <v>#N/A</v>
      </c>
      <c r="BB7831">
        <f t="shared" si="1272"/>
        <v>0</v>
      </c>
      <c r="BC7831">
        <f t="shared" si="1270"/>
        <v>0</v>
      </c>
      <c r="BD7831" s="28">
        <f t="shared" si="1271"/>
        <v>0</v>
      </c>
    </row>
    <row r="7832" spans="37:56" x14ac:dyDescent="0.25">
      <c r="AK7832">
        <v>0</v>
      </c>
      <c r="AL7832" t="e">
        <f t="shared" si="1264"/>
        <v>#N/A</v>
      </c>
      <c r="AM7832" t="e">
        <f t="shared" si="1265"/>
        <v>#N/A</v>
      </c>
      <c r="AN7832" t="e">
        <f t="shared" si="1266"/>
        <v>#N/A</v>
      </c>
      <c r="AO7832" s="261" t="e">
        <f t="shared" si="1267"/>
        <v>#N/A</v>
      </c>
      <c r="AP7832" s="261" t="e">
        <f t="shared" si="1268"/>
        <v>#N/A</v>
      </c>
      <c r="AQ7832" s="261" t="e">
        <f t="shared" si="1269"/>
        <v>#N/A</v>
      </c>
      <c r="BB7832">
        <f t="shared" si="1272"/>
        <v>0</v>
      </c>
      <c r="BC7832">
        <f t="shared" si="1270"/>
        <v>0</v>
      </c>
      <c r="BD7832" s="28">
        <f t="shared" si="1271"/>
        <v>0</v>
      </c>
    </row>
    <row r="7833" spans="37:56" x14ac:dyDescent="0.25">
      <c r="AK7833">
        <v>0</v>
      </c>
      <c r="AL7833" t="e">
        <f t="shared" si="1264"/>
        <v>#N/A</v>
      </c>
      <c r="AM7833" t="e">
        <f t="shared" si="1265"/>
        <v>#N/A</v>
      </c>
      <c r="AN7833" t="e">
        <f t="shared" si="1266"/>
        <v>#N/A</v>
      </c>
      <c r="AO7833" s="261" t="e">
        <f t="shared" si="1267"/>
        <v>#N/A</v>
      </c>
      <c r="AP7833" s="261" t="e">
        <f t="shared" si="1268"/>
        <v>#N/A</v>
      </c>
      <c r="AQ7833" s="261" t="e">
        <f t="shared" si="1269"/>
        <v>#N/A</v>
      </c>
      <c r="BB7833">
        <f t="shared" si="1272"/>
        <v>0</v>
      </c>
      <c r="BC7833">
        <f t="shared" si="1270"/>
        <v>0</v>
      </c>
      <c r="BD7833" s="28">
        <f t="shared" si="1271"/>
        <v>0</v>
      </c>
    </row>
    <row r="7834" spans="37:56" x14ac:dyDescent="0.25">
      <c r="AK7834">
        <v>0</v>
      </c>
      <c r="AL7834" t="e">
        <f t="shared" si="1264"/>
        <v>#N/A</v>
      </c>
      <c r="AM7834" t="e">
        <f t="shared" si="1265"/>
        <v>#N/A</v>
      </c>
      <c r="AN7834" t="e">
        <f t="shared" si="1266"/>
        <v>#N/A</v>
      </c>
      <c r="AO7834" s="261" t="e">
        <f t="shared" si="1267"/>
        <v>#N/A</v>
      </c>
      <c r="AP7834" s="261" t="e">
        <f t="shared" si="1268"/>
        <v>#N/A</v>
      </c>
      <c r="AQ7834" s="261" t="e">
        <f t="shared" si="1269"/>
        <v>#N/A</v>
      </c>
      <c r="BB7834">
        <f t="shared" si="1272"/>
        <v>0</v>
      </c>
      <c r="BC7834">
        <f t="shared" si="1270"/>
        <v>0</v>
      </c>
      <c r="BD7834" s="28">
        <f t="shared" si="1271"/>
        <v>0</v>
      </c>
    </row>
    <row r="7835" spans="37:56" x14ac:dyDescent="0.25">
      <c r="AK7835">
        <v>0</v>
      </c>
      <c r="AL7835" t="e">
        <f t="shared" si="1264"/>
        <v>#N/A</v>
      </c>
      <c r="AM7835" t="e">
        <f t="shared" si="1265"/>
        <v>#N/A</v>
      </c>
      <c r="AN7835" t="e">
        <f t="shared" si="1266"/>
        <v>#N/A</v>
      </c>
      <c r="AO7835" s="261" t="e">
        <f t="shared" si="1267"/>
        <v>#N/A</v>
      </c>
      <c r="AP7835" s="261" t="e">
        <f t="shared" si="1268"/>
        <v>#N/A</v>
      </c>
      <c r="AQ7835" s="261" t="e">
        <f t="shared" si="1269"/>
        <v>#N/A</v>
      </c>
      <c r="BB7835">
        <f t="shared" si="1272"/>
        <v>0</v>
      </c>
      <c r="BC7835">
        <f t="shared" si="1270"/>
        <v>0</v>
      </c>
      <c r="BD7835" s="28">
        <f t="shared" si="1271"/>
        <v>0</v>
      </c>
    </row>
    <row r="7836" spans="37:56" x14ac:dyDescent="0.25">
      <c r="AK7836">
        <v>0</v>
      </c>
      <c r="AL7836" t="e">
        <f t="shared" si="1264"/>
        <v>#N/A</v>
      </c>
      <c r="AM7836" t="e">
        <f t="shared" si="1265"/>
        <v>#N/A</v>
      </c>
      <c r="AN7836" t="e">
        <f t="shared" si="1266"/>
        <v>#N/A</v>
      </c>
      <c r="AO7836" s="261" t="e">
        <f t="shared" si="1267"/>
        <v>#N/A</v>
      </c>
      <c r="AP7836" s="261" t="e">
        <f t="shared" si="1268"/>
        <v>#N/A</v>
      </c>
      <c r="AQ7836" s="261" t="e">
        <f t="shared" si="1269"/>
        <v>#N/A</v>
      </c>
      <c r="BB7836">
        <f t="shared" si="1272"/>
        <v>0</v>
      </c>
      <c r="BC7836">
        <f t="shared" si="1270"/>
        <v>0</v>
      </c>
      <c r="BD7836" s="28">
        <f t="shared" si="1271"/>
        <v>0</v>
      </c>
    </row>
    <row r="7837" spans="37:56" x14ac:dyDescent="0.25">
      <c r="AK7837">
        <v>0</v>
      </c>
      <c r="AL7837" t="e">
        <f t="shared" si="1264"/>
        <v>#N/A</v>
      </c>
      <c r="AM7837" t="e">
        <f t="shared" si="1265"/>
        <v>#N/A</v>
      </c>
      <c r="AN7837" t="e">
        <f t="shared" si="1266"/>
        <v>#N/A</v>
      </c>
      <c r="AO7837" s="261" t="e">
        <f t="shared" si="1267"/>
        <v>#N/A</v>
      </c>
      <c r="AP7837" s="261" t="e">
        <f t="shared" si="1268"/>
        <v>#N/A</v>
      </c>
      <c r="AQ7837" s="261" t="e">
        <f t="shared" si="1269"/>
        <v>#N/A</v>
      </c>
      <c r="BB7837">
        <f t="shared" si="1272"/>
        <v>0</v>
      </c>
      <c r="BC7837">
        <f t="shared" si="1270"/>
        <v>0</v>
      </c>
      <c r="BD7837" s="28">
        <f t="shared" si="1271"/>
        <v>0</v>
      </c>
    </row>
    <row r="7838" spans="37:56" x14ac:dyDescent="0.25">
      <c r="AK7838">
        <v>0</v>
      </c>
      <c r="AL7838" t="e">
        <f t="shared" si="1264"/>
        <v>#N/A</v>
      </c>
      <c r="AM7838" t="e">
        <f t="shared" si="1265"/>
        <v>#N/A</v>
      </c>
      <c r="AN7838" t="e">
        <f t="shared" si="1266"/>
        <v>#N/A</v>
      </c>
      <c r="AO7838" s="261" t="e">
        <f t="shared" si="1267"/>
        <v>#N/A</v>
      </c>
      <c r="AP7838" s="261" t="e">
        <f t="shared" si="1268"/>
        <v>#N/A</v>
      </c>
      <c r="AQ7838" s="261" t="e">
        <f t="shared" si="1269"/>
        <v>#N/A</v>
      </c>
      <c r="BB7838">
        <f t="shared" si="1272"/>
        <v>0</v>
      </c>
      <c r="BC7838">
        <f t="shared" si="1270"/>
        <v>0</v>
      </c>
      <c r="BD7838" s="28">
        <f t="shared" si="1271"/>
        <v>0</v>
      </c>
    </row>
    <row r="7839" spans="37:56" x14ac:dyDescent="0.25">
      <c r="AK7839">
        <v>0</v>
      </c>
      <c r="AL7839" t="e">
        <f t="shared" si="1264"/>
        <v>#N/A</v>
      </c>
      <c r="AM7839" t="e">
        <f t="shared" si="1265"/>
        <v>#N/A</v>
      </c>
      <c r="AN7839" t="e">
        <f t="shared" si="1266"/>
        <v>#N/A</v>
      </c>
      <c r="AO7839" s="261" t="e">
        <f t="shared" si="1267"/>
        <v>#N/A</v>
      </c>
      <c r="AP7839" s="261" t="e">
        <f t="shared" si="1268"/>
        <v>#N/A</v>
      </c>
      <c r="AQ7839" s="261" t="e">
        <f t="shared" si="1269"/>
        <v>#N/A</v>
      </c>
      <c r="BB7839">
        <f t="shared" si="1272"/>
        <v>0</v>
      </c>
      <c r="BC7839">
        <f t="shared" si="1270"/>
        <v>0</v>
      </c>
      <c r="BD7839" s="28">
        <f t="shared" si="1271"/>
        <v>0</v>
      </c>
    </row>
    <row r="7840" spans="37:56" x14ac:dyDescent="0.25">
      <c r="AK7840">
        <v>0</v>
      </c>
      <c r="AL7840" t="e">
        <f t="shared" si="1264"/>
        <v>#N/A</v>
      </c>
      <c r="AM7840" t="e">
        <f t="shared" si="1265"/>
        <v>#N/A</v>
      </c>
      <c r="AN7840" t="e">
        <f t="shared" si="1266"/>
        <v>#N/A</v>
      </c>
      <c r="AO7840" s="261" t="e">
        <f t="shared" si="1267"/>
        <v>#N/A</v>
      </c>
      <c r="AP7840" s="261" t="e">
        <f t="shared" si="1268"/>
        <v>#N/A</v>
      </c>
      <c r="AQ7840" s="261" t="e">
        <f t="shared" si="1269"/>
        <v>#N/A</v>
      </c>
      <c r="BB7840">
        <f t="shared" si="1272"/>
        <v>0</v>
      </c>
      <c r="BC7840">
        <f t="shared" si="1270"/>
        <v>0</v>
      </c>
      <c r="BD7840" s="28">
        <f t="shared" si="1271"/>
        <v>0</v>
      </c>
    </row>
    <row r="7841" spans="37:56" x14ac:dyDescent="0.25">
      <c r="AK7841">
        <v>0</v>
      </c>
      <c r="AL7841" t="e">
        <f t="shared" si="1264"/>
        <v>#N/A</v>
      </c>
      <c r="AM7841" t="e">
        <f t="shared" si="1265"/>
        <v>#N/A</v>
      </c>
      <c r="AN7841" t="e">
        <f t="shared" si="1266"/>
        <v>#N/A</v>
      </c>
      <c r="AO7841" s="261" t="e">
        <f t="shared" si="1267"/>
        <v>#N/A</v>
      </c>
      <c r="AP7841" s="261" t="e">
        <f t="shared" si="1268"/>
        <v>#N/A</v>
      </c>
      <c r="AQ7841" s="261" t="e">
        <f t="shared" si="1269"/>
        <v>#N/A</v>
      </c>
      <c r="BB7841">
        <f t="shared" si="1272"/>
        <v>0</v>
      </c>
      <c r="BC7841">
        <f t="shared" si="1270"/>
        <v>0</v>
      </c>
      <c r="BD7841" s="28">
        <f t="shared" si="1271"/>
        <v>0</v>
      </c>
    </row>
    <row r="7842" spans="37:56" x14ac:dyDescent="0.25">
      <c r="AK7842">
        <v>0</v>
      </c>
      <c r="AL7842" t="e">
        <f t="shared" si="1264"/>
        <v>#N/A</v>
      </c>
      <c r="AM7842" t="e">
        <f t="shared" si="1265"/>
        <v>#N/A</v>
      </c>
      <c r="AN7842" t="e">
        <f t="shared" si="1266"/>
        <v>#N/A</v>
      </c>
      <c r="AO7842" s="261" t="e">
        <f t="shared" si="1267"/>
        <v>#N/A</v>
      </c>
      <c r="AP7842" s="261" t="e">
        <f t="shared" si="1268"/>
        <v>#N/A</v>
      </c>
      <c r="AQ7842" s="261" t="e">
        <f t="shared" si="1269"/>
        <v>#N/A</v>
      </c>
      <c r="BB7842">
        <f t="shared" si="1272"/>
        <v>0</v>
      </c>
      <c r="BC7842">
        <f t="shared" si="1270"/>
        <v>0</v>
      </c>
      <c r="BD7842" s="28">
        <f t="shared" si="1271"/>
        <v>0</v>
      </c>
    </row>
    <row r="7843" spans="37:56" x14ac:dyDescent="0.25">
      <c r="AK7843">
        <v>0</v>
      </c>
      <c r="AL7843" t="e">
        <f t="shared" si="1264"/>
        <v>#N/A</v>
      </c>
      <c r="AM7843" t="e">
        <f t="shared" si="1265"/>
        <v>#N/A</v>
      </c>
      <c r="AN7843" t="e">
        <f t="shared" si="1266"/>
        <v>#N/A</v>
      </c>
      <c r="AO7843" s="261" t="e">
        <f t="shared" si="1267"/>
        <v>#N/A</v>
      </c>
      <c r="AP7843" s="261" t="e">
        <f t="shared" si="1268"/>
        <v>#N/A</v>
      </c>
      <c r="AQ7843" s="261" t="e">
        <f t="shared" si="1269"/>
        <v>#N/A</v>
      </c>
      <c r="BB7843">
        <f t="shared" si="1272"/>
        <v>0</v>
      </c>
      <c r="BC7843">
        <f t="shared" si="1270"/>
        <v>0</v>
      </c>
      <c r="BD7843" s="28">
        <f t="shared" si="1271"/>
        <v>0</v>
      </c>
    </row>
    <row r="7844" spans="37:56" x14ac:dyDescent="0.25">
      <c r="AK7844">
        <v>0</v>
      </c>
      <c r="AL7844" t="e">
        <f t="shared" si="1264"/>
        <v>#N/A</v>
      </c>
      <c r="AM7844" t="e">
        <f t="shared" si="1265"/>
        <v>#N/A</v>
      </c>
      <c r="AN7844" t="e">
        <f t="shared" si="1266"/>
        <v>#N/A</v>
      </c>
      <c r="AO7844" s="261" t="e">
        <f t="shared" si="1267"/>
        <v>#N/A</v>
      </c>
      <c r="AP7844" s="261" t="e">
        <f t="shared" si="1268"/>
        <v>#N/A</v>
      </c>
      <c r="AQ7844" s="261" t="e">
        <f t="shared" si="1269"/>
        <v>#N/A</v>
      </c>
      <c r="BB7844">
        <f t="shared" si="1272"/>
        <v>0</v>
      </c>
      <c r="BC7844">
        <f t="shared" si="1270"/>
        <v>0</v>
      </c>
      <c r="BD7844" s="28">
        <f t="shared" si="1271"/>
        <v>0</v>
      </c>
    </row>
    <row r="7845" spans="37:56" x14ac:dyDescent="0.25">
      <c r="AK7845">
        <v>0</v>
      </c>
      <c r="AL7845" t="e">
        <f t="shared" si="1264"/>
        <v>#N/A</v>
      </c>
      <c r="AM7845" t="e">
        <f t="shared" si="1265"/>
        <v>#N/A</v>
      </c>
      <c r="AN7845" t="e">
        <f t="shared" si="1266"/>
        <v>#N/A</v>
      </c>
      <c r="AO7845" s="261" t="e">
        <f t="shared" si="1267"/>
        <v>#N/A</v>
      </c>
      <c r="AP7845" s="261" t="e">
        <f t="shared" si="1268"/>
        <v>#N/A</v>
      </c>
      <c r="AQ7845" s="261" t="e">
        <f t="shared" si="1269"/>
        <v>#N/A</v>
      </c>
      <c r="BB7845">
        <f t="shared" si="1272"/>
        <v>0</v>
      </c>
      <c r="BC7845">
        <f t="shared" si="1270"/>
        <v>0</v>
      </c>
      <c r="BD7845" s="28">
        <f t="shared" si="1271"/>
        <v>0</v>
      </c>
    </row>
    <row r="7846" spans="37:56" x14ac:dyDescent="0.25">
      <c r="AK7846">
        <v>0</v>
      </c>
      <c r="AL7846" t="e">
        <f t="shared" si="1264"/>
        <v>#N/A</v>
      </c>
      <c r="AM7846" t="e">
        <f t="shared" si="1265"/>
        <v>#N/A</v>
      </c>
      <c r="AN7846" t="e">
        <f t="shared" si="1266"/>
        <v>#N/A</v>
      </c>
      <c r="AO7846" s="261" t="e">
        <f t="shared" si="1267"/>
        <v>#N/A</v>
      </c>
      <c r="AP7846" s="261" t="e">
        <f t="shared" si="1268"/>
        <v>#N/A</v>
      </c>
      <c r="AQ7846" s="261" t="e">
        <f t="shared" si="1269"/>
        <v>#N/A</v>
      </c>
      <c r="BB7846">
        <f t="shared" si="1272"/>
        <v>0</v>
      </c>
      <c r="BC7846">
        <f t="shared" si="1270"/>
        <v>0</v>
      </c>
      <c r="BD7846" s="28">
        <f t="shared" si="1271"/>
        <v>0</v>
      </c>
    </row>
    <row r="7847" spans="37:56" x14ac:dyDescent="0.25">
      <c r="AK7847">
        <v>0</v>
      </c>
      <c r="AL7847" t="e">
        <f t="shared" si="1264"/>
        <v>#N/A</v>
      </c>
      <c r="AM7847" t="e">
        <f t="shared" si="1265"/>
        <v>#N/A</v>
      </c>
      <c r="AN7847" t="e">
        <f t="shared" si="1266"/>
        <v>#N/A</v>
      </c>
      <c r="AO7847" s="261" t="e">
        <f t="shared" si="1267"/>
        <v>#N/A</v>
      </c>
      <c r="AP7847" s="261" t="e">
        <f t="shared" si="1268"/>
        <v>#N/A</v>
      </c>
      <c r="AQ7847" s="261" t="e">
        <f t="shared" si="1269"/>
        <v>#N/A</v>
      </c>
      <c r="BB7847">
        <f t="shared" si="1272"/>
        <v>0</v>
      </c>
      <c r="BC7847">
        <f t="shared" si="1270"/>
        <v>0</v>
      </c>
      <c r="BD7847" s="28">
        <f t="shared" si="1271"/>
        <v>0</v>
      </c>
    </row>
    <row r="7848" spans="37:56" x14ac:dyDescent="0.25">
      <c r="AK7848">
        <v>0</v>
      </c>
      <c r="AL7848" t="e">
        <f t="shared" si="1264"/>
        <v>#N/A</v>
      </c>
      <c r="AM7848" t="e">
        <f t="shared" si="1265"/>
        <v>#N/A</v>
      </c>
      <c r="AN7848" t="e">
        <f t="shared" si="1266"/>
        <v>#N/A</v>
      </c>
      <c r="AO7848" s="261" t="e">
        <f t="shared" si="1267"/>
        <v>#N/A</v>
      </c>
      <c r="AP7848" s="261" t="e">
        <f t="shared" si="1268"/>
        <v>#N/A</v>
      </c>
      <c r="AQ7848" s="261" t="e">
        <f t="shared" si="1269"/>
        <v>#N/A</v>
      </c>
      <c r="BB7848">
        <f t="shared" si="1272"/>
        <v>0</v>
      </c>
      <c r="BC7848">
        <f t="shared" si="1270"/>
        <v>0</v>
      </c>
      <c r="BD7848" s="28">
        <f t="shared" si="1271"/>
        <v>0</v>
      </c>
    </row>
    <row r="7849" spans="37:56" x14ac:dyDescent="0.25">
      <c r="AK7849">
        <v>0</v>
      </c>
      <c r="AL7849" t="e">
        <f t="shared" si="1264"/>
        <v>#N/A</v>
      </c>
      <c r="AM7849" t="e">
        <f t="shared" si="1265"/>
        <v>#N/A</v>
      </c>
      <c r="AN7849" t="e">
        <f t="shared" si="1266"/>
        <v>#N/A</v>
      </c>
      <c r="AO7849" s="261" t="e">
        <f t="shared" si="1267"/>
        <v>#N/A</v>
      </c>
      <c r="AP7849" s="261" t="e">
        <f t="shared" si="1268"/>
        <v>#N/A</v>
      </c>
      <c r="AQ7849" s="261" t="e">
        <f t="shared" si="1269"/>
        <v>#N/A</v>
      </c>
      <c r="BB7849">
        <f t="shared" si="1272"/>
        <v>0</v>
      </c>
      <c r="BC7849">
        <f t="shared" si="1270"/>
        <v>0</v>
      </c>
      <c r="BD7849" s="28">
        <f t="shared" si="1271"/>
        <v>0</v>
      </c>
    </row>
    <row r="7850" spans="37:56" x14ac:dyDescent="0.25">
      <c r="AK7850">
        <v>0</v>
      </c>
      <c r="AL7850" t="e">
        <f t="shared" si="1264"/>
        <v>#N/A</v>
      </c>
      <c r="AM7850" t="e">
        <f t="shared" si="1265"/>
        <v>#N/A</v>
      </c>
      <c r="AN7850" t="e">
        <f t="shared" si="1266"/>
        <v>#N/A</v>
      </c>
      <c r="AO7850" s="261" t="e">
        <f t="shared" si="1267"/>
        <v>#N/A</v>
      </c>
      <c r="AP7850" s="261" t="e">
        <f t="shared" si="1268"/>
        <v>#N/A</v>
      </c>
      <c r="AQ7850" s="261" t="e">
        <f t="shared" si="1269"/>
        <v>#N/A</v>
      </c>
      <c r="BB7850">
        <f t="shared" si="1272"/>
        <v>0</v>
      </c>
      <c r="BC7850">
        <f t="shared" si="1270"/>
        <v>0</v>
      </c>
      <c r="BD7850" s="28">
        <f t="shared" si="1271"/>
        <v>0</v>
      </c>
    </row>
    <row r="7851" spans="37:56" x14ac:dyDescent="0.25">
      <c r="AK7851">
        <v>0</v>
      </c>
      <c r="AL7851" t="e">
        <f t="shared" si="1264"/>
        <v>#N/A</v>
      </c>
      <c r="AM7851" t="e">
        <f t="shared" si="1265"/>
        <v>#N/A</v>
      </c>
      <c r="AN7851" t="e">
        <f t="shared" si="1266"/>
        <v>#N/A</v>
      </c>
      <c r="AO7851" s="261" t="e">
        <f t="shared" si="1267"/>
        <v>#N/A</v>
      </c>
      <c r="AP7851" s="261" t="e">
        <f t="shared" si="1268"/>
        <v>#N/A</v>
      </c>
      <c r="AQ7851" s="261" t="e">
        <f t="shared" si="1269"/>
        <v>#N/A</v>
      </c>
      <c r="BB7851">
        <f t="shared" si="1272"/>
        <v>0</v>
      </c>
      <c r="BC7851">
        <f t="shared" si="1270"/>
        <v>0</v>
      </c>
      <c r="BD7851" s="28">
        <f t="shared" si="1271"/>
        <v>0</v>
      </c>
    </row>
    <row r="7852" spans="37:56" x14ac:dyDescent="0.25">
      <c r="AK7852">
        <v>0</v>
      </c>
      <c r="AL7852" t="e">
        <f t="shared" si="1264"/>
        <v>#N/A</v>
      </c>
      <c r="AM7852" t="e">
        <f t="shared" si="1265"/>
        <v>#N/A</v>
      </c>
      <c r="AN7852" t="e">
        <f t="shared" si="1266"/>
        <v>#N/A</v>
      </c>
      <c r="AO7852" s="261" t="e">
        <f t="shared" si="1267"/>
        <v>#N/A</v>
      </c>
      <c r="AP7852" s="261" t="e">
        <f t="shared" si="1268"/>
        <v>#N/A</v>
      </c>
      <c r="AQ7852" s="261" t="e">
        <f t="shared" si="1269"/>
        <v>#N/A</v>
      </c>
      <c r="BB7852">
        <f t="shared" si="1272"/>
        <v>0</v>
      </c>
      <c r="BC7852">
        <f t="shared" si="1270"/>
        <v>0</v>
      </c>
      <c r="BD7852" s="28">
        <f t="shared" si="1271"/>
        <v>0</v>
      </c>
    </row>
    <row r="7853" spans="37:56" x14ac:dyDescent="0.25">
      <c r="AK7853">
        <v>0</v>
      </c>
      <c r="AL7853" t="e">
        <f t="shared" si="1264"/>
        <v>#N/A</v>
      </c>
      <c r="AM7853" t="e">
        <f t="shared" si="1265"/>
        <v>#N/A</v>
      </c>
      <c r="AN7853" t="e">
        <f t="shared" si="1266"/>
        <v>#N/A</v>
      </c>
      <c r="AO7853" s="261" t="e">
        <f t="shared" si="1267"/>
        <v>#N/A</v>
      </c>
      <c r="AP7853" s="261" t="e">
        <f t="shared" si="1268"/>
        <v>#N/A</v>
      </c>
      <c r="AQ7853" s="261" t="e">
        <f t="shared" si="1269"/>
        <v>#N/A</v>
      </c>
      <c r="BB7853">
        <f t="shared" si="1272"/>
        <v>0</v>
      </c>
      <c r="BC7853">
        <f t="shared" si="1270"/>
        <v>0</v>
      </c>
      <c r="BD7853" s="28">
        <f t="shared" si="1271"/>
        <v>0</v>
      </c>
    </row>
    <row r="7854" spans="37:56" x14ac:dyDescent="0.25">
      <c r="AK7854">
        <v>0</v>
      </c>
      <c r="AL7854" t="e">
        <f t="shared" si="1264"/>
        <v>#N/A</v>
      </c>
      <c r="AM7854" t="e">
        <f t="shared" si="1265"/>
        <v>#N/A</v>
      </c>
      <c r="AN7854" t="e">
        <f t="shared" si="1266"/>
        <v>#N/A</v>
      </c>
      <c r="AO7854" s="261" t="e">
        <f t="shared" si="1267"/>
        <v>#N/A</v>
      </c>
      <c r="AP7854" s="261" t="e">
        <f t="shared" si="1268"/>
        <v>#N/A</v>
      </c>
      <c r="AQ7854" s="261" t="e">
        <f t="shared" si="1269"/>
        <v>#N/A</v>
      </c>
      <c r="BB7854">
        <f t="shared" si="1272"/>
        <v>0</v>
      </c>
      <c r="BC7854">
        <f t="shared" si="1270"/>
        <v>0</v>
      </c>
      <c r="BD7854" s="28">
        <f t="shared" si="1271"/>
        <v>0</v>
      </c>
    </row>
    <row r="7855" spans="37:56" x14ac:dyDescent="0.25">
      <c r="AK7855">
        <v>0</v>
      </c>
      <c r="AL7855" t="e">
        <f t="shared" si="1264"/>
        <v>#N/A</v>
      </c>
      <c r="AM7855" t="e">
        <f t="shared" si="1265"/>
        <v>#N/A</v>
      </c>
      <c r="AN7855" t="e">
        <f t="shared" si="1266"/>
        <v>#N/A</v>
      </c>
      <c r="AO7855" s="261" t="e">
        <f t="shared" si="1267"/>
        <v>#N/A</v>
      </c>
      <c r="AP7855" s="261" t="e">
        <f t="shared" si="1268"/>
        <v>#N/A</v>
      </c>
      <c r="AQ7855" s="261" t="e">
        <f t="shared" si="1269"/>
        <v>#N/A</v>
      </c>
      <c r="BB7855">
        <f t="shared" si="1272"/>
        <v>0</v>
      </c>
      <c r="BC7855">
        <f t="shared" si="1270"/>
        <v>0</v>
      </c>
      <c r="BD7855" s="28">
        <f t="shared" si="1271"/>
        <v>0</v>
      </c>
    </row>
    <row r="7856" spans="37:56" x14ac:dyDescent="0.25">
      <c r="AK7856">
        <v>0</v>
      </c>
      <c r="AL7856" t="e">
        <f t="shared" si="1264"/>
        <v>#N/A</v>
      </c>
      <c r="AM7856" t="e">
        <f t="shared" si="1265"/>
        <v>#N/A</v>
      </c>
      <c r="AN7856" t="e">
        <f t="shared" si="1266"/>
        <v>#N/A</v>
      </c>
      <c r="AO7856" s="261" t="e">
        <f t="shared" si="1267"/>
        <v>#N/A</v>
      </c>
      <c r="AP7856" s="261" t="e">
        <f t="shared" si="1268"/>
        <v>#N/A</v>
      </c>
      <c r="AQ7856" s="261" t="e">
        <f t="shared" si="1269"/>
        <v>#N/A</v>
      </c>
      <c r="BB7856">
        <f t="shared" si="1272"/>
        <v>0</v>
      </c>
      <c r="BC7856">
        <f t="shared" si="1270"/>
        <v>0</v>
      </c>
      <c r="BD7856" s="28">
        <f t="shared" si="1271"/>
        <v>0</v>
      </c>
    </row>
    <row r="7857" spans="37:56" x14ac:dyDescent="0.25">
      <c r="AK7857">
        <v>0</v>
      </c>
      <c r="AL7857" t="e">
        <f t="shared" si="1264"/>
        <v>#N/A</v>
      </c>
      <c r="AM7857" t="e">
        <f t="shared" si="1265"/>
        <v>#N/A</v>
      </c>
      <c r="AN7857" t="e">
        <f t="shared" si="1266"/>
        <v>#N/A</v>
      </c>
      <c r="AO7857" s="261" t="e">
        <f t="shared" si="1267"/>
        <v>#N/A</v>
      </c>
      <c r="AP7857" s="261" t="e">
        <f t="shared" si="1268"/>
        <v>#N/A</v>
      </c>
      <c r="AQ7857" s="261" t="e">
        <f t="shared" si="1269"/>
        <v>#N/A</v>
      </c>
      <c r="BB7857">
        <f t="shared" si="1272"/>
        <v>0</v>
      </c>
      <c r="BC7857">
        <f t="shared" si="1270"/>
        <v>0</v>
      </c>
      <c r="BD7857" s="28">
        <f t="shared" si="1271"/>
        <v>0</v>
      </c>
    </row>
    <row r="7858" spans="37:56" x14ac:dyDescent="0.25">
      <c r="AK7858">
        <v>0</v>
      </c>
      <c r="AL7858" t="e">
        <f t="shared" si="1264"/>
        <v>#N/A</v>
      </c>
      <c r="AM7858" t="e">
        <f t="shared" si="1265"/>
        <v>#N/A</v>
      </c>
      <c r="AN7858" t="e">
        <f t="shared" si="1266"/>
        <v>#N/A</v>
      </c>
      <c r="AO7858" s="261" t="e">
        <f t="shared" si="1267"/>
        <v>#N/A</v>
      </c>
      <c r="AP7858" s="261" t="e">
        <f t="shared" si="1268"/>
        <v>#N/A</v>
      </c>
      <c r="AQ7858" s="261" t="e">
        <f t="shared" si="1269"/>
        <v>#N/A</v>
      </c>
      <c r="BB7858">
        <f t="shared" si="1272"/>
        <v>0</v>
      </c>
      <c r="BC7858">
        <f t="shared" si="1270"/>
        <v>0</v>
      </c>
      <c r="BD7858" s="28">
        <f t="shared" si="1271"/>
        <v>0</v>
      </c>
    </row>
    <row r="7859" spans="37:56" x14ac:dyDescent="0.25">
      <c r="AK7859">
        <v>0</v>
      </c>
      <c r="AL7859" t="e">
        <f t="shared" si="1264"/>
        <v>#N/A</v>
      </c>
      <c r="AM7859" t="e">
        <f t="shared" si="1265"/>
        <v>#N/A</v>
      </c>
      <c r="AN7859" t="e">
        <f t="shared" si="1266"/>
        <v>#N/A</v>
      </c>
      <c r="AO7859" s="261" t="e">
        <f t="shared" si="1267"/>
        <v>#N/A</v>
      </c>
      <c r="AP7859" s="261" t="e">
        <f t="shared" si="1268"/>
        <v>#N/A</v>
      </c>
      <c r="AQ7859" s="261" t="e">
        <f t="shared" si="1269"/>
        <v>#N/A</v>
      </c>
      <c r="BB7859">
        <f t="shared" si="1272"/>
        <v>0</v>
      </c>
      <c r="BC7859">
        <f t="shared" si="1270"/>
        <v>0</v>
      </c>
      <c r="BD7859" s="28">
        <f t="shared" si="1271"/>
        <v>0</v>
      </c>
    </row>
    <row r="7860" spans="37:56" x14ac:dyDescent="0.25">
      <c r="AK7860">
        <v>0</v>
      </c>
      <c r="AL7860" t="e">
        <f t="shared" si="1264"/>
        <v>#N/A</v>
      </c>
      <c r="AM7860" t="e">
        <f t="shared" si="1265"/>
        <v>#N/A</v>
      </c>
      <c r="AN7860" t="e">
        <f t="shared" si="1266"/>
        <v>#N/A</v>
      </c>
      <c r="AO7860" s="261" t="e">
        <f t="shared" si="1267"/>
        <v>#N/A</v>
      </c>
      <c r="AP7860" s="261" t="e">
        <f t="shared" si="1268"/>
        <v>#N/A</v>
      </c>
      <c r="AQ7860" s="261" t="e">
        <f t="shared" si="1269"/>
        <v>#N/A</v>
      </c>
      <c r="BB7860">
        <f t="shared" si="1272"/>
        <v>0</v>
      </c>
      <c r="BC7860">
        <f t="shared" si="1270"/>
        <v>0</v>
      </c>
      <c r="BD7860" s="28">
        <f t="shared" si="1271"/>
        <v>0</v>
      </c>
    </row>
    <row r="7861" spans="37:56" x14ac:dyDescent="0.25">
      <c r="AK7861">
        <v>0</v>
      </c>
      <c r="AL7861" t="e">
        <f t="shared" si="1264"/>
        <v>#N/A</v>
      </c>
      <c r="AM7861" t="e">
        <f t="shared" si="1265"/>
        <v>#N/A</v>
      </c>
      <c r="AN7861" t="e">
        <f t="shared" si="1266"/>
        <v>#N/A</v>
      </c>
      <c r="AO7861" s="261" t="e">
        <f t="shared" si="1267"/>
        <v>#N/A</v>
      </c>
      <c r="AP7861" s="261" t="e">
        <f t="shared" si="1268"/>
        <v>#N/A</v>
      </c>
      <c r="AQ7861" s="261" t="e">
        <f t="shared" si="1269"/>
        <v>#N/A</v>
      </c>
      <c r="BB7861">
        <f t="shared" si="1272"/>
        <v>0</v>
      </c>
      <c r="BC7861">
        <f t="shared" si="1270"/>
        <v>0</v>
      </c>
      <c r="BD7861" s="28">
        <f t="shared" si="1271"/>
        <v>0</v>
      </c>
    </row>
    <row r="7862" spans="37:56" x14ac:dyDescent="0.25">
      <c r="AK7862">
        <v>0</v>
      </c>
      <c r="AL7862" t="e">
        <f t="shared" si="1264"/>
        <v>#N/A</v>
      </c>
      <c r="AM7862" t="e">
        <f t="shared" si="1265"/>
        <v>#N/A</v>
      </c>
      <c r="AN7862" t="e">
        <f t="shared" si="1266"/>
        <v>#N/A</v>
      </c>
      <c r="AO7862" s="261" t="e">
        <f t="shared" si="1267"/>
        <v>#N/A</v>
      </c>
      <c r="AP7862" s="261" t="e">
        <f t="shared" si="1268"/>
        <v>#N/A</v>
      </c>
      <c r="AQ7862" s="261" t="e">
        <f t="shared" si="1269"/>
        <v>#N/A</v>
      </c>
      <c r="BB7862">
        <f t="shared" si="1272"/>
        <v>0</v>
      </c>
      <c r="BC7862">
        <f t="shared" si="1270"/>
        <v>0</v>
      </c>
      <c r="BD7862" s="28">
        <f t="shared" si="1271"/>
        <v>0</v>
      </c>
    </row>
    <row r="7863" spans="37:56" x14ac:dyDescent="0.25">
      <c r="AK7863">
        <v>0</v>
      </c>
      <c r="AL7863" t="e">
        <f t="shared" si="1264"/>
        <v>#N/A</v>
      </c>
      <c r="AM7863" t="e">
        <f t="shared" si="1265"/>
        <v>#N/A</v>
      </c>
      <c r="AN7863" t="e">
        <f t="shared" si="1266"/>
        <v>#N/A</v>
      </c>
      <c r="AO7863" s="261" t="e">
        <f t="shared" si="1267"/>
        <v>#N/A</v>
      </c>
      <c r="AP7863" s="261" t="e">
        <f t="shared" si="1268"/>
        <v>#N/A</v>
      </c>
      <c r="AQ7863" s="261" t="e">
        <f t="shared" si="1269"/>
        <v>#N/A</v>
      </c>
      <c r="BB7863">
        <f t="shared" si="1272"/>
        <v>0</v>
      </c>
      <c r="BC7863">
        <f t="shared" si="1270"/>
        <v>0</v>
      </c>
      <c r="BD7863" s="28">
        <f t="shared" si="1271"/>
        <v>0</v>
      </c>
    </row>
    <row r="7864" spans="37:56" x14ac:dyDescent="0.25">
      <c r="AK7864">
        <v>0</v>
      </c>
      <c r="AL7864" t="e">
        <f t="shared" si="1264"/>
        <v>#N/A</v>
      </c>
      <c r="AM7864" t="e">
        <f t="shared" si="1265"/>
        <v>#N/A</v>
      </c>
      <c r="AN7864" t="e">
        <f t="shared" si="1266"/>
        <v>#N/A</v>
      </c>
      <c r="AO7864" s="261" t="e">
        <f t="shared" si="1267"/>
        <v>#N/A</v>
      </c>
      <c r="AP7864" s="261" t="e">
        <f t="shared" si="1268"/>
        <v>#N/A</v>
      </c>
      <c r="AQ7864" s="261" t="e">
        <f t="shared" si="1269"/>
        <v>#N/A</v>
      </c>
      <c r="BB7864">
        <f t="shared" si="1272"/>
        <v>0</v>
      </c>
      <c r="BC7864">
        <f t="shared" si="1270"/>
        <v>0</v>
      </c>
      <c r="BD7864" s="28">
        <f t="shared" si="1271"/>
        <v>0</v>
      </c>
    </row>
    <row r="7865" spans="37:56" x14ac:dyDescent="0.25">
      <c r="AK7865">
        <v>0</v>
      </c>
      <c r="AL7865" t="e">
        <f t="shared" si="1264"/>
        <v>#N/A</v>
      </c>
      <c r="AM7865" t="e">
        <f t="shared" si="1265"/>
        <v>#N/A</v>
      </c>
      <c r="AN7865" t="e">
        <f t="shared" si="1266"/>
        <v>#N/A</v>
      </c>
      <c r="AO7865" s="261" t="e">
        <f t="shared" si="1267"/>
        <v>#N/A</v>
      </c>
      <c r="AP7865" s="261" t="e">
        <f t="shared" si="1268"/>
        <v>#N/A</v>
      </c>
      <c r="AQ7865" s="261" t="e">
        <f t="shared" si="1269"/>
        <v>#N/A</v>
      </c>
      <c r="BB7865">
        <f t="shared" si="1272"/>
        <v>0</v>
      </c>
      <c r="BC7865">
        <f t="shared" si="1270"/>
        <v>0</v>
      </c>
      <c r="BD7865" s="28">
        <f t="shared" si="1271"/>
        <v>0</v>
      </c>
    </row>
    <row r="7866" spans="37:56" x14ac:dyDescent="0.25">
      <c r="AK7866">
        <v>0</v>
      </c>
      <c r="AL7866" t="e">
        <f t="shared" si="1264"/>
        <v>#N/A</v>
      </c>
      <c r="AM7866" t="e">
        <f t="shared" si="1265"/>
        <v>#N/A</v>
      </c>
      <c r="AN7866" t="e">
        <f t="shared" si="1266"/>
        <v>#N/A</v>
      </c>
      <c r="AO7866" s="261" t="e">
        <f t="shared" si="1267"/>
        <v>#N/A</v>
      </c>
      <c r="AP7866" s="261" t="e">
        <f t="shared" si="1268"/>
        <v>#N/A</v>
      </c>
      <c r="AQ7866" s="261" t="e">
        <f t="shared" si="1269"/>
        <v>#N/A</v>
      </c>
      <c r="BB7866">
        <f t="shared" si="1272"/>
        <v>0</v>
      </c>
      <c r="BC7866">
        <f t="shared" si="1270"/>
        <v>0</v>
      </c>
      <c r="BD7866" s="28">
        <f t="shared" si="1271"/>
        <v>0</v>
      </c>
    </row>
    <row r="7867" spans="37:56" x14ac:dyDescent="0.25">
      <c r="AK7867">
        <v>0</v>
      </c>
      <c r="AL7867" t="e">
        <f t="shared" si="1264"/>
        <v>#N/A</v>
      </c>
      <c r="AM7867" t="e">
        <f t="shared" si="1265"/>
        <v>#N/A</v>
      </c>
      <c r="AN7867" t="e">
        <f t="shared" si="1266"/>
        <v>#N/A</v>
      </c>
      <c r="AO7867" s="261" t="e">
        <f t="shared" si="1267"/>
        <v>#N/A</v>
      </c>
      <c r="AP7867" s="261" t="e">
        <f t="shared" si="1268"/>
        <v>#N/A</v>
      </c>
      <c r="AQ7867" s="261" t="e">
        <f t="shared" si="1269"/>
        <v>#N/A</v>
      </c>
      <c r="BB7867">
        <f t="shared" si="1272"/>
        <v>0</v>
      </c>
      <c r="BC7867">
        <f t="shared" si="1270"/>
        <v>0</v>
      </c>
      <c r="BD7867" s="28">
        <f t="shared" si="1271"/>
        <v>0</v>
      </c>
    </row>
    <row r="7868" spans="37:56" x14ac:dyDescent="0.25">
      <c r="AK7868">
        <v>0</v>
      </c>
      <c r="AL7868" t="e">
        <f t="shared" si="1264"/>
        <v>#N/A</v>
      </c>
      <c r="AM7868" t="e">
        <f t="shared" si="1265"/>
        <v>#N/A</v>
      </c>
      <c r="AN7868" t="e">
        <f t="shared" si="1266"/>
        <v>#N/A</v>
      </c>
      <c r="AO7868" s="261" t="e">
        <f t="shared" si="1267"/>
        <v>#N/A</v>
      </c>
      <c r="AP7868" s="261" t="e">
        <f t="shared" si="1268"/>
        <v>#N/A</v>
      </c>
      <c r="AQ7868" s="261" t="e">
        <f t="shared" si="1269"/>
        <v>#N/A</v>
      </c>
      <c r="BB7868">
        <f t="shared" si="1272"/>
        <v>0</v>
      </c>
      <c r="BC7868">
        <f t="shared" si="1270"/>
        <v>0</v>
      </c>
      <c r="BD7868" s="28">
        <f t="shared" si="1271"/>
        <v>0</v>
      </c>
    </row>
    <row r="7869" spans="37:56" x14ac:dyDescent="0.25">
      <c r="AK7869">
        <v>0</v>
      </c>
      <c r="AL7869" t="e">
        <f t="shared" si="1264"/>
        <v>#N/A</v>
      </c>
      <c r="AM7869" t="e">
        <f t="shared" si="1265"/>
        <v>#N/A</v>
      </c>
      <c r="AN7869" t="e">
        <f t="shared" si="1266"/>
        <v>#N/A</v>
      </c>
      <c r="AO7869" s="261" t="e">
        <f t="shared" si="1267"/>
        <v>#N/A</v>
      </c>
      <c r="AP7869" s="261" t="e">
        <f t="shared" si="1268"/>
        <v>#N/A</v>
      </c>
      <c r="AQ7869" s="261" t="e">
        <f t="shared" si="1269"/>
        <v>#N/A</v>
      </c>
      <c r="BB7869">
        <f t="shared" si="1272"/>
        <v>0</v>
      </c>
      <c r="BC7869">
        <f t="shared" si="1270"/>
        <v>0</v>
      </c>
      <c r="BD7869" s="28">
        <f t="shared" si="1271"/>
        <v>0</v>
      </c>
    </row>
    <row r="7870" spans="37:56" x14ac:dyDescent="0.25">
      <c r="AK7870">
        <v>0</v>
      </c>
      <c r="AL7870" t="e">
        <f t="shared" si="1264"/>
        <v>#N/A</v>
      </c>
      <c r="AM7870" t="e">
        <f t="shared" si="1265"/>
        <v>#N/A</v>
      </c>
      <c r="AN7870" t="e">
        <f t="shared" si="1266"/>
        <v>#N/A</v>
      </c>
      <c r="AO7870" s="261" t="e">
        <f t="shared" si="1267"/>
        <v>#N/A</v>
      </c>
      <c r="AP7870" s="261" t="e">
        <f t="shared" si="1268"/>
        <v>#N/A</v>
      </c>
      <c r="AQ7870" s="261" t="e">
        <f t="shared" si="1269"/>
        <v>#N/A</v>
      </c>
      <c r="BB7870">
        <f t="shared" si="1272"/>
        <v>0</v>
      </c>
      <c r="BC7870">
        <f t="shared" si="1270"/>
        <v>0</v>
      </c>
      <c r="BD7870" s="28">
        <f t="shared" si="1271"/>
        <v>0</v>
      </c>
    </row>
    <row r="7871" spans="37:56" x14ac:dyDescent="0.25">
      <c r="AK7871">
        <v>0</v>
      </c>
      <c r="AL7871" t="e">
        <f t="shared" si="1264"/>
        <v>#N/A</v>
      </c>
      <c r="AM7871" t="e">
        <f t="shared" si="1265"/>
        <v>#N/A</v>
      </c>
      <c r="AN7871" t="e">
        <f t="shared" si="1266"/>
        <v>#N/A</v>
      </c>
      <c r="AO7871" s="261" t="e">
        <f t="shared" si="1267"/>
        <v>#N/A</v>
      </c>
      <c r="AP7871" s="261" t="e">
        <f t="shared" si="1268"/>
        <v>#N/A</v>
      </c>
      <c r="AQ7871" s="261" t="e">
        <f t="shared" si="1269"/>
        <v>#N/A</v>
      </c>
      <c r="BB7871">
        <f t="shared" si="1272"/>
        <v>0</v>
      </c>
      <c r="BC7871">
        <f t="shared" si="1270"/>
        <v>0</v>
      </c>
      <c r="BD7871" s="28">
        <f t="shared" si="1271"/>
        <v>0</v>
      </c>
    </row>
    <row r="7872" spans="37:56" x14ac:dyDescent="0.25">
      <c r="AK7872">
        <v>0</v>
      </c>
      <c r="AL7872" t="e">
        <f t="shared" si="1264"/>
        <v>#N/A</v>
      </c>
      <c r="AM7872" t="e">
        <f t="shared" si="1265"/>
        <v>#N/A</v>
      </c>
      <c r="AN7872" t="e">
        <f t="shared" si="1266"/>
        <v>#N/A</v>
      </c>
      <c r="AO7872" s="261" t="e">
        <f t="shared" si="1267"/>
        <v>#N/A</v>
      </c>
      <c r="AP7872" s="261" t="e">
        <f t="shared" si="1268"/>
        <v>#N/A</v>
      </c>
      <c r="AQ7872" s="261" t="e">
        <f t="shared" si="1269"/>
        <v>#N/A</v>
      </c>
      <c r="BB7872">
        <f t="shared" si="1272"/>
        <v>0</v>
      </c>
      <c r="BC7872">
        <f t="shared" si="1270"/>
        <v>0</v>
      </c>
      <c r="BD7872" s="28">
        <f t="shared" si="1271"/>
        <v>0</v>
      </c>
    </row>
    <row r="7873" spans="37:56" x14ac:dyDescent="0.25">
      <c r="AK7873">
        <v>0</v>
      </c>
      <c r="AL7873" t="e">
        <f t="shared" si="1264"/>
        <v>#N/A</v>
      </c>
      <c r="AM7873" t="e">
        <f t="shared" si="1265"/>
        <v>#N/A</v>
      </c>
      <c r="AN7873" t="e">
        <f t="shared" si="1266"/>
        <v>#N/A</v>
      </c>
      <c r="AO7873" s="261" t="e">
        <f t="shared" si="1267"/>
        <v>#N/A</v>
      </c>
      <c r="AP7873" s="261" t="e">
        <f t="shared" si="1268"/>
        <v>#N/A</v>
      </c>
      <c r="AQ7873" s="261" t="e">
        <f t="shared" si="1269"/>
        <v>#N/A</v>
      </c>
      <c r="BB7873">
        <f t="shared" si="1272"/>
        <v>0</v>
      </c>
      <c r="BC7873">
        <f t="shared" si="1270"/>
        <v>0</v>
      </c>
      <c r="BD7873" s="28">
        <f t="shared" si="1271"/>
        <v>0</v>
      </c>
    </row>
    <row r="7874" spans="37:56" x14ac:dyDescent="0.25">
      <c r="AK7874">
        <v>0</v>
      </c>
      <c r="AL7874" t="e">
        <f t="shared" si="1264"/>
        <v>#N/A</v>
      </c>
      <c r="AM7874" t="e">
        <f t="shared" si="1265"/>
        <v>#N/A</v>
      </c>
      <c r="AN7874" t="e">
        <f t="shared" si="1266"/>
        <v>#N/A</v>
      </c>
      <c r="AO7874" s="261" t="e">
        <f t="shared" si="1267"/>
        <v>#N/A</v>
      </c>
      <c r="AP7874" s="261" t="e">
        <f t="shared" si="1268"/>
        <v>#N/A</v>
      </c>
      <c r="AQ7874" s="261" t="e">
        <f t="shared" si="1269"/>
        <v>#N/A</v>
      </c>
      <c r="BB7874">
        <f t="shared" si="1272"/>
        <v>0</v>
      </c>
      <c r="BC7874">
        <f t="shared" si="1270"/>
        <v>0</v>
      </c>
      <c r="BD7874" s="28">
        <f t="shared" si="1271"/>
        <v>0</v>
      </c>
    </row>
    <row r="7875" spans="37:56" x14ac:dyDescent="0.25">
      <c r="AK7875">
        <v>0</v>
      </c>
      <c r="AL7875" t="e">
        <f t="shared" ref="AL7875:AL7938" si="1273">_xlfn.XLOOKUP(AK7875,A:A,F:F)</f>
        <v>#N/A</v>
      </c>
      <c r="AM7875" t="e">
        <f t="shared" ref="AM7875:AM7938" si="1274">_xlfn.XLOOKUP(AK7875,A:A,J:J)</f>
        <v>#N/A</v>
      </c>
      <c r="AN7875" t="e">
        <f t="shared" ref="AN7875:AN7938" si="1275">_xlfn.XLOOKUP(AK7875,A:A,M:M)+_xlfn.XLOOKUP(AK7875,A:A,N:N)</f>
        <v>#N/A</v>
      </c>
      <c r="AO7875" s="261" t="e">
        <f t="shared" ref="AO7875:AO7938" si="1276">_xlfn.XLOOKUP(AK7875,A:A,AG:AG)</f>
        <v>#N/A</v>
      </c>
      <c r="AP7875" s="261" t="e">
        <f t="shared" ref="AP7875:AP7938" si="1277">_xlfn.XLOOKUP(AK7875,A:A,AD:AD)</f>
        <v>#N/A</v>
      </c>
      <c r="AQ7875" s="261" t="e">
        <f t="shared" ref="AQ7875:AQ7938" si="1278">_xlfn.XLOOKUP(AK7875,A:A,AE:AE)</f>
        <v>#N/A</v>
      </c>
      <c r="BB7875">
        <f t="shared" si="1272"/>
        <v>0</v>
      </c>
      <c r="BC7875">
        <f t="shared" ref="BC7875:BC7938" si="1279">_xlfn.XLOOKUP(BA7875,A:A,J:J)</f>
        <v>0</v>
      </c>
      <c r="BD7875" s="28">
        <f t="shared" ref="BD7875:BD7938" si="1280">_xlfn.XLOOKUP(BA7875,A:A,M:M)+_xlfn.XLOOKUP(BA7875,A:A,N:N)</f>
        <v>0</v>
      </c>
    </row>
    <row r="7876" spans="37:56" x14ac:dyDescent="0.25">
      <c r="AK7876">
        <v>0</v>
      </c>
      <c r="AL7876" t="e">
        <f t="shared" si="1273"/>
        <v>#N/A</v>
      </c>
      <c r="AM7876" t="e">
        <f t="shared" si="1274"/>
        <v>#N/A</v>
      </c>
      <c r="AN7876" t="e">
        <f t="shared" si="1275"/>
        <v>#N/A</v>
      </c>
      <c r="AO7876" s="261" t="e">
        <f t="shared" si="1276"/>
        <v>#N/A</v>
      </c>
      <c r="AP7876" s="261" t="e">
        <f t="shared" si="1277"/>
        <v>#N/A</v>
      </c>
      <c r="AQ7876" s="261" t="e">
        <f t="shared" si="1278"/>
        <v>#N/A</v>
      </c>
      <c r="BB7876">
        <f t="shared" si="1272"/>
        <v>0</v>
      </c>
      <c r="BC7876">
        <f t="shared" si="1279"/>
        <v>0</v>
      </c>
      <c r="BD7876" s="28">
        <f t="shared" si="1280"/>
        <v>0</v>
      </c>
    </row>
    <row r="7877" spans="37:56" x14ac:dyDescent="0.25">
      <c r="AK7877">
        <v>0</v>
      </c>
      <c r="AL7877" t="e">
        <f t="shared" si="1273"/>
        <v>#N/A</v>
      </c>
      <c r="AM7877" t="e">
        <f t="shared" si="1274"/>
        <v>#N/A</v>
      </c>
      <c r="AN7877" t="e">
        <f t="shared" si="1275"/>
        <v>#N/A</v>
      </c>
      <c r="AO7877" s="261" t="e">
        <f t="shared" si="1276"/>
        <v>#N/A</v>
      </c>
      <c r="AP7877" s="261" t="e">
        <f t="shared" si="1277"/>
        <v>#N/A</v>
      </c>
      <c r="AQ7877" s="261" t="e">
        <f t="shared" si="1278"/>
        <v>#N/A</v>
      </c>
      <c r="BB7877">
        <f t="shared" si="1272"/>
        <v>0</v>
      </c>
      <c r="BC7877">
        <f t="shared" si="1279"/>
        <v>0</v>
      </c>
      <c r="BD7877" s="28">
        <f t="shared" si="1280"/>
        <v>0</v>
      </c>
    </row>
    <row r="7878" spans="37:56" x14ac:dyDescent="0.25">
      <c r="AK7878">
        <v>0</v>
      </c>
      <c r="AL7878" t="e">
        <f t="shared" si="1273"/>
        <v>#N/A</v>
      </c>
      <c r="AM7878" t="e">
        <f t="shared" si="1274"/>
        <v>#N/A</v>
      </c>
      <c r="AN7878" t="e">
        <f t="shared" si="1275"/>
        <v>#N/A</v>
      </c>
      <c r="AO7878" s="261" t="e">
        <f t="shared" si="1276"/>
        <v>#N/A</v>
      </c>
      <c r="AP7878" s="261" t="e">
        <f t="shared" si="1277"/>
        <v>#N/A</v>
      </c>
      <c r="AQ7878" s="261" t="e">
        <f t="shared" si="1278"/>
        <v>#N/A</v>
      </c>
      <c r="BB7878">
        <f t="shared" ref="BB7878:BB7941" si="1281">_xlfn.XLOOKUP(BA7878,A:A,E:E)</f>
        <v>0</v>
      </c>
      <c r="BC7878">
        <f t="shared" si="1279"/>
        <v>0</v>
      </c>
      <c r="BD7878" s="28">
        <f t="shared" si="1280"/>
        <v>0</v>
      </c>
    </row>
    <row r="7879" spans="37:56" x14ac:dyDescent="0.25">
      <c r="AK7879">
        <v>0</v>
      </c>
      <c r="AL7879" t="e">
        <f t="shared" si="1273"/>
        <v>#N/A</v>
      </c>
      <c r="AM7879" t="e">
        <f t="shared" si="1274"/>
        <v>#N/A</v>
      </c>
      <c r="AN7879" t="e">
        <f t="shared" si="1275"/>
        <v>#N/A</v>
      </c>
      <c r="AO7879" s="261" t="e">
        <f t="shared" si="1276"/>
        <v>#N/A</v>
      </c>
      <c r="AP7879" s="261" t="e">
        <f t="shared" si="1277"/>
        <v>#N/A</v>
      </c>
      <c r="AQ7879" s="261" t="e">
        <f t="shared" si="1278"/>
        <v>#N/A</v>
      </c>
      <c r="BB7879">
        <f t="shared" si="1281"/>
        <v>0</v>
      </c>
      <c r="BC7879">
        <f t="shared" si="1279"/>
        <v>0</v>
      </c>
      <c r="BD7879" s="28">
        <f t="shared" si="1280"/>
        <v>0</v>
      </c>
    </row>
    <row r="7880" spans="37:56" x14ac:dyDescent="0.25">
      <c r="AK7880">
        <v>0</v>
      </c>
      <c r="AL7880" t="e">
        <f t="shared" si="1273"/>
        <v>#N/A</v>
      </c>
      <c r="AM7880" t="e">
        <f t="shared" si="1274"/>
        <v>#N/A</v>
      </c>
      <c r="AN7880" t="e">
        <f t="shared" si="1275"/>
        <v>#N/A</v>
      </c>
      <c r="AO7880" s="261" t="e">
        <f t="shared" si="1276"/>
        <v>#N/A</v>
      </c>
      <c r="AP7880" s="261" t="e">
        <f t="shared" si="1277"/>
        <v>#N/A</v>
      </c>
      <c r="AQ7880" s="261" t="e">
        <f t="shared" si="1278"/>
        <v>#N/A</v>
      </c>
      <c r="BB7880">
        <f t="shared" si="1281"/>
        <v>0</v>
      </c>
      <c r="BC7880">
        <f t="shared" si="1279"/>
        <v>0</v>
      </c>
      <c r="BD7880" s="28">
        <f t="shared" si="1280"/>
        <v>0</v>
      </c>
    </row>
    <row r="7881" spans="37:56" x14ac:dyDescent="0.25">
      <c r="AK7881">
        <v>0</v>
      </c>
      <c r="AL7881" t="e">
        <f t="shared" si="1273"/>
        <v>#N/A</v>
      </c>
      <c r="AM7881" t="e">
        <f t="shared" si="1274"/>
        <v>#N/A</v>
      </c>
      <c r="AN7881" t="e">
        <f t="shared" si="1275"/>
        <v>#N/A</v>
      </c>
      <c r="AO7881" s="261" t="e">
        <f t="shared" si="1276"/>
        <v>#N/A</v>
      </c>
      <c r="AP7881" s="261" t="e">
        <f t="shared" si="1277"/>
        <v>#N/A</v>
      </c>
      <c r="AQ7881" s="261" t="e">
        <f t="shared" si="1278"/>
        <v>#N/A</v>
      </c>
      <c r="BB7881">
        <f t="shared" si="1281"/>
        <v>0</v>
      </c>
      <c r="BC7881">
        <f t="shared" si="1279"/>
        <v>0</v>
      </c>
      <c r="BD7881" s="28">
        <f t="shared" si="1280"/>
        <v>0</v>
      </c>
    </row>
    <row r="7882" spans="37:56" x14ac:dyDescent="0.25">
      <c r="AK7882">
        <v>0</v>
      </c>
      <c r="AL7882" t="e">
        <f t="shared" si="1273"/>
        <v>#N/A</v>
      </c>
      <c r="AM7882" t="e">
        <f t="shared" si="1274"/>
        <v>#N/A</v>
      </c>
      <c r="AN7882" t="e">
        <f t="shared" si="1275"/>
        <v>#N/A</v>
      </c>
      <c r="AO7882" s="261" t="e">
        <f t="shared" si="1276"/>
        <v>#N/A</v>
      </c>
      <c r="AP7882" s="261" t="e">
        <f t="shared" si="1277"/>
        <v>#N/A</v>
      </c>
      <c r="AQ7882" s="261" t="e">
        <f t="shared" si="1278"/>
        <v>#N/A</v>
      </c>
      <c r="BB7882">
        <f t="shared" si="1281"/>
        <v>0</v>
      </c>
      <c r="BC7882">
        <f t="shared" si="1279"/>
        <v>0</v>
      </c>
      <c r="BD7882" s="28">
        <f t="shared" si="1280"/>
        <v>0</v>
      </c>
    </row>
    <row r="7883" spans="37:56" x14ac:dyDescent="0.25">
      <c r="AK7883">
        <v>0</v>
      </c>
      <c r="AL7883" t="e">
        <f t="shared" si="1273"/>
        <v>#N/A</v>
      </c>
      <c r="AM7883" t="e">
        <f t="shared" si="1274"/>
        <v>#N/A</v>
      </c>
      <c r="AN7883" t="e">
        <f t="shared" si="1275"/>
        <v>#N/A</v>
      </c>
      <c r="AO7883" s="261" t="e">
        <f t="shared" si="1276"/>
        <v>#N/A</v>
      </c>
      <c r="AP7883" s="261" t="e">
        <f t="shared" si="1277"/>
        <v>#N/A</v>
      </c>
      <c r="AQ7883" s="261" t="e">
        <f t="shared" si="1278"/>
        <v>#N/A</v>
      </c>
      <c r="BB7883">
        <f t="shared" si="1281"/>
        <v>0</v>
      </c>
      <c r="BC7883">
        <f t="shared" si="1279"/>
        <v>0</v>
      </c>
      <c r="BD7883" s="28">
        <f t="shared" si="1280"/>
        <v>0</v>
      </c>
    </row>
    <row r="7884" spans="37:56" x14ac:dyDescent="0.25">
      <c r="AK7884">
        <v>0</v>
      </c>
      <c r="AL7884" t="e">
        <f t="shared" si="1273"/>
        <v>#N/A</v>
      </c>
      <c r="AM7884" t="e">
        <f t="shared" si="1274"/>
        <v>#N/A</v>
      </c>
      <c r="AN7884" t="e">
        <f t="shared" si="1275"/>
        <v>#N/A</v>
      </c>
      <c r="AO7884" s="261" t="e">
        <f t="shared" si="1276"/>
        <v>#N/A</v>
      </c>
      <c r="AP7884" s="261" t="e">
        <f t="shared" si="1277"/>
        <v>#N/A</v>
      </c>
      <c r="AQ7884" s="261" t="e">
        <f t="shared" si="1278"/>
        <v>#N/A</v>
      </c>
      <c r="BB7884">
        <f t="shared" si="1281"/>
        <v>0</v>
      </c>
      <c r="BC7884">
        <f t="shared" si="1279"/>
        <v>0</v>
      </c>
      <c r="BD7884" s="28">
        <f t="shared" si="1280"/>
        <v>0</v>
      </c>
    </row>
    <row r="7885" spans="37:56" x14ac:dyDescent="0.25">
      <c r="AK7885">
        <v>0</v>
      </c>
      <c r="AL7885" t="e">
        <f t="shared" si="1273"/>
        <v>#N/A</v>
      </c>
      <c r="AM7885" t="e">
        <f t="shared" si="1274"/>
        <v>#N/A</v>
      </c>
      <c r="AN7885" t="e">
        <f t="shared" si="1275"/>
        <v>#N/A</v>
      </c>
      <c r="AO7885" s="261" t="e">
        <f t="shared" si="1276"/>
        <v>#N/A</v>
      </c>
      <c r="AP7885" s="261" t="e">
        <f t="shared" si="1277"/>
        <v>#N/A</v>
      </c>
      <c r="AQ7885" s="261" t="e">
        <f t="shared" si="1278"/>
        <v>#N/A</v>
      </c>
      <c r="BB7885">
        <f t="shared" si="1281"/>
        <v>0</v>
      </c>
      <c r="BC7885">
        <f t="shared" si="1279"/>
        <v>0</v>
      </c>
      <c r="BD7885" s="28">
        <f t="shared" si="1280"/>
        <v>0</v>
      </c>
    </row>
    <row r="7886" spans="37:56" x14ac:dyDescent="0.25">
      <c r="AK7886">
        <v>0</v>
      </c>
      <c r="AL7886" t="e">
        <f t="shared" si="1273"/>
        <v>#N/A</v>
      </c>
      <c r="AM7886" t="e">
        <f t="shared" si="1274"/>
        <v>#N/A</v>
      </c>
      <c r="AN7886" t="e">
        <f t="shared" si="1275"/>
        <v>#N/A</v>
      </c>
      <c r="AO7886" s="261" t="e">
        <f t="shared" si="1276"/>
        <v>#N/A</v>
      </c>
      <c r="AP7886" s="261" t="e">
        <f t="shared" si="1277"/>
        <v>#N/A</v>
      </c>
      <c r="AQ7886" s="261" t="e">
        <f t="shared" si="1278"/>
        <v>#N/A</v>
      </c>
      <c r="BB7886">
        <f t="shared" si="1281"/>
        <v>0</v>
      </c>
      <c r="BC7886">
        <f t="shared" si="1279"/>
        <v>0</v>
      </c>
      <c r="BD7886" s="28">
        <f t="shared" si="1280"/>
        <v>0</v>
      </c>
    </row>
    <row r="7887" spans="37:56" x14ac:dyDescent="0.25">
      <c r="AK7887">
        <v>0</v>
      </c>
      <c r="AL7887" t="e">
        <f t="shared" si="1273"/>
        <v>#N/A</v>
      </c>
      <c r="AM7887" t="e">
        <f t="shared" si="1274"/>
        <v>#N/A</v>
      </c>
      <c r="AN7887" t="e">
        <f t="shared" si="1275"/>
        <v>#N/A</v>
      </c>
      <c r="AO7887" s="261" t="e">
        <f t="shared" si="1276"/>
        <v>#N/A</v>
      </c>
      <c r="AP7887" s="261" t="e">
        <f t="shared" si="1277"/>
        <v>#N/A</v>
      </c>
      <c r="AQ7887" s="261" t="e">
        <f t="shared" si="1278"/>
        <v>#N/A</v>
      </c>
      <c r="BB7887">
        <f t="shared" si="1281"/>
        <v>0</v>
      </c>
      <c r="BC7887">
        <f t="shared" si="1279"/>
        <v>0</v>
      </c>
      <c r="BD7887" s="28">
        <f t="shared" si="1280"/>
        <v>0</v>
      </c>
    </row>
    <row r="7888" spans="37:56" x14ac:dyDescent="0.25">
      <c r="AK7888">
        <v>0</v>
      </c>
      <c r="AL7888" t="e">
        <f t="shared" si="1273"/>
        <v>#N/A</v>
      </c>
      <c r="AM7888" t="e">
        <f t="shared" si="1274"/>
        <v>#N/A</v>
      </c>
      <c r="AN7888" t="e">
        <f t="shared" si="1275"/>
        <v>#N/A</v>
      </c>
      <c r="AO7888" s="261" t="e">
        <f t="shared" si="1276"/>
        <v>#N/A</v>
      </c>
      <c r="AP7888" s="261" t="e">
        <f t="shared" si="1277"/>
        <v>#N/A</v>
      </c>
      <c r="AQ7888" s="261" t="e">
        <f t="shared" si="1278"/>
        <v>#N/A</v>
      </c>
      <c r="BB7888">
        <f t="shared" si="1281"/>
        <v>0</v>
      </c>
      <c r="BC7888">
        <f t="shared" si="1279"/>
        <v>0</v>
      </c>
      <c r="BD7888" s="28">
        <f t="shared" si="1280"/>
        <v>0</v>
      </c>
    </row>
    <row r="7889" spans="37:56" x14ac:dyDescent="0.25">
      <c r="AK7889">
        <v>0</v>
      </c>
      <c r="AL7889" t="e">
        <f t="shared" si="1273"/>
        <v>#N/A</v>
      </c>
      <c r="AM7889" t="e">
        <f t="shared" si="1274"/>
        <v>#N/A</v>
      </c>
      <c r="AN7889" t="e">
        <f t="shared" si="1275"/>
        <v>#N/A</v>
      </c>
      <c r="AO7889" s="261" t="e">
        <f t="shared" si="1276"/>
        <v>#N/A</v>
      </c>
      <c r="AP7889" s="261" t="e">
        <f t="shared" si="1277"/>
        <v>#N/A</v>
      </c>
      <c r="AQ7889" s="261" t="e">
        <f t="shared" si="1278"/>
        <v>#N/A</v>
      </c>
      <c r="BB7889">
        <f t="shared" si="1281"/>
        <v>0</v>
      </c>
      <c r="BC7889">
        <f t="shared" si="1279"/>
        <v>0</v>
      </c>
      <c r="BD7889" s="28">
        <f t="shared" si="1280"/>
        <v>0</v>
      </c>
    </row>
    <row r="7890" spans="37:56" x14ac:dyDescent="0.25">
      <c r="AK7890">
        <v>0</v>
      </c>
      <c r="AL7890" t="e">
        <f t="shared" si="1273"/>
        <v>#N/A</v>
      </c>
      <c r="AM7890" t="e">
        <f t="shared" si="1274"/>
        <v>#N/A</v>
      </c>
      <c r="AN7890" t="e">
        <f t="shared" si="1275"/>
        <v>#N/A</v>
      </c>
      <c r="AO7890" s="261" t="e">
        <f t="shared" si="1276"/>
        <v>#N/A</v>
      </c>
      <c r="AP7890" s="261" t="e">
        <f t="shared" si="1277"/>
        <v>#N/A</v>
      </c>
      <c r="AQ7890" s="261" t="e">
        <f t="shared" si="1278"/>
        <v>#N/A</v>
      </c>
      <c r="BB7890">
        <f t="shared" si="1281"/>
        <v>0</v>
      </c>
      <c r="BC7890">
        <f t="shared" si="1279"/>
        <v>0</v>
      </c>
      <c r="BD7890" s="28">
        <f t="shared" si="1280"/>
        <v>0</v>
      </c>
    </row>
    <row r="7891" spans="37:56" x14ac:dyDescent="0.25">
      <c r="AK7891">
        <v>0</v>
      </c>
      <c r="AL7891" t="e">
        <f t="shared" si="1273"/>
        <v>#N/A</v>
      </c>
      <c r="AM7891" t="e">
        <f t="shared" si="1274"/>
        <v>#N/A</v>
      </c>
      <c r="AN7891" t="e">
        <f t="shared" si="1275"/>
        <v>#N/A</v>
      </c>
      <c r="AO7891" s="261" t="e">
        <f t="shared" si="1276"/>
        <v>#N/A</v>
      </c>
      <c r="AP7891" s="261" t="e">
        <f t="shared" si="1277"/>
        <v>#N/A</v>
      </c>
      <c r="AQ7891" s="261" t="e">
        <f t="shared" si="1278"/>
        <v>#N/A</v>
      </c>
      <c r="BB7891">
        <f t="shared" si="1281"/>
        <v>0</v>
      </c>
      <c r="BC7891">
        <f t="shared" si="1279"/>
        <v>0</v>
      </c>
      <c r="BD7891" s="28">
        <f t="shared" si="1280"/>
        <v>0</v>
      </c>
    </row>
    <row r="7892" spans="37:56" x14ac:dyDescent="0.25">
      <c r="AK7892">
        <v>0</v>
      </c>
      <c r="AL7892" t="e">
        <f t="shared" si="1273"/>
        <v>#N/A</v>
      </c>
      <c r="AM7892" t="e">
        <f t="shared" si="1274"/>
        <v>#N/A</v>
      </c>
      <c r="AN7892" t="e">
        <f t="shared" si="1275"/>
        <v>#N/A</v>
      </c>
      <c r="AO7892" s="261" t="e">
        <f t="shared" si="1276"/>
        <v>#N/A</v>
      </c>
      <c r="AP7892" s="261" t="e">
        <f t="shared" si="1277"/>
        <v>#N/A</v>
      </c>
      <c r="AQ7892" s="261" t="e">
        <f t="shared" si="1278"/>
        <v>#N/A</v>
      </c>
      <c r="BB7892">
        <f t="shared" si="1281"/>
        <v>0</v>
      </c>
      <c r="BC7892">
        <f t="shared" si="1279"/>
        <v>0</v>
      </c>
      <c r="BD7892" s="28">
        <f t="shared" si="1280"/>
        <v>0</v>
      </c>
    </row>
    <row r="7893" spans="37:56" x14ac:dyDescent="0.25">
      <c r="AK7893">
        <v>0</v>
      </c>
      <c r="AL7893" t="e">
        <f t="shared" si="1273"/>
        <v>#N/A</v>
      </c>
      <c r="AM7893" t="e">
        <f t="shared" si="1274"/>
        <v>#N/A</v>
      </c>
      <c r="AN7893" t="e">
        <f t="shared" si="1275"/>
        <v>#N/A</v>
      </c>
      <c r="AO7893" s="261" t="e">
        <f t="shared" si="1276"/>
        <v>#N/A</v>
      </c>
      <c r="AP7893" s="261" t="e">
        <f t="shared" si="1277"/>
        <v>#N/A</v>
      </c>
      <c r="AQ7893" s="261" t="e">
        <f t="shared" si="1278"/>
        <v>#N/A</v>
      </c>
      <c r="BB7893">
        <f t="shared" si="1281"/>
        <v>0</v>
      </c>
      <c r="BC7893">
        <f t="shared" si="1279"/>
        <v>0</v>
      </c>
      <c r="BD7893" s="28">
        <f t="shared" si="1280"/>
        <v>0</v>
      </c>
    </row>
    <row r="7894" spans="37:56" x14ac:dyDescent="0.25">
      <c r="AK7894">
        <v>0</v>
      </c>
      <c r="AL7894" t="e">
        <f t="shared" si="1273"/>
        <v>#N/A</v>
      </c>
      <c r="AM7894" t="e">
        <f t="shared" si="1274"/>
        <v>#N/A</v>
      </c>
      <c r="AN7894" t="e">
        <f t="shared" si="1275"/>
        <v>#N/A</v>
      </c>
      <c r="AO7894" s="261" t="e">
        <f t="shared" si="1276"/>
        <v>#N/A</v>
      </c>
      <c r="AP7894" s="261" t="e">
        <f t="shared" si="1277"/>
        <v>#N/A</v>
      </c>
      <c r="AQ7894" s="261" t="e">
        <f t="shared" si="1278"/>
        <v>#N/A</v>
      </c>
      <c r="BB7894">
        <f t="shared" si="1281"/>
        <v>0</v>
      </c>
      <c r="BC7894">
        <f t="shared" si="1279"/>
        <v>0</v>
      </c>
      <c r="BD7894" s="28">
        <f t="shared" si="1280"/>
        <v>0</v>
      </c>
    </row>
    <row r="7895" spans="37:56" x14ac:dyDescent="0.25">
      <c r="AK7895">
        <v>0</v>
      </c>
      <c r="AL7895" t="e">
        <f t="shared" si="1273"/>
        <v>#N/A</v>
      </c>
      <c r="AM7895" t="e">
        <f t="shared" si="1274"/>
        <v>#N/A</v>
      </c>
      <c r="AN7895" t="e">
        <f t="shared" si="1275"/>
        <v>#N/A</v>
      </c>
      <c r="AO7895" s="261" t="e">
        <f t="shared" si="1276"/>
        <v>#N/A</v>
      </c>
      <c r="AP7895" s="261" t="e">
        <f t="shared" si="1277"/>
        <v>#N/A</v>
      </c>
      <c r="AQ7895" s="261" t="e">
        <f t="shared" si="1278"/>
        <v>#N/A</v>
      </c>
      <c r="BB7895">
        <f t="shared" si="1281"/>
        <v>0</v>
      </c>
      <c r="BC7895">
        <f t="shared" si="1279"/>
        <v>0</v>
      </c>
      <c r="BD7895" s="28">
        <f t="shared" si="1280"/>
        <v>0</v>
      </c>
    </row>
    <row r="7896" spans="37:56" x14ac:dyDescent="0.25">
      <c r="AK7896">
        <v>0</v>
      </c>
      <c r="AL7896" t="e">
        <f t="shared" si="1273"/>
        <v>#N/A</v>
      </c>
      <c r="AM7896" t="e">
        <f t="shared" si="1274"/>
        <v>#N/A</v>
      </c>
      <c r="AN7896" t="e">
        <f t="shared" si="1275"/>
        <v>#N/A</v>
      </c>
      <c r="AO7896" s="261" t="e">
        <f t="shared" si="1276"/>
        <v>#N/A</v>
      </c>
      <c r="AP7896" s="261" t="e">
        <f t="shared" si="1277"/>
        <v>#N/A</v>
      </c>
      <c r="AQ7896" s="261" t="e">
        <f t="shared" si="1278"/>
        <v>#N/A</v>
      </c>
      <c r="BB7896">
        <f t="shared" si="1281"/>
        <v>0</v>
      </c>
      <c r="BC7896">
        <f t="shared" si="1279"/>
        <v>0</v>
      </c>
      <c r="BD7896" s="28">
        <f t="shared" si="1280"/>
        <v>0</v>
      </c>
    </row>
    <row r="7897" spans="37:56" x14ac:dyDescent="0.25">
      <c r="AK7897">
        <v>0</v>
      </c>
      <c r="AL7897" t="e">
        <f t="shared" si="1273"/>
        <v>#N/A</v>
      </c>
      <c r="AM7897" t="e">
        <f t="shared" si="1274"/>
        <v>#N/A</v>
      </c>
      <c r="AN7897" t="e">
        <f t="shared" si="1275"/>
        <v>#N/A</v>
      </c>
      <c r="AO7897" s="261" t="e">
        <f t="shared" si="1276"/>
        <v>#N/A</v>
      </c>
      <c r="AP7897" s="261" t="e">
        <f t="shared" si="1277"/>
        <v>#N/A</v>
      </c>
      <c r="AQ7897" s="261" t="e">
        <f t="shared" si="1278"/>
        <v>#N/A</v>
      </c>
      <c r="BB7897">
        <f t="shared" si="1281"/>
        <v>0</v>
      </c>
      <c r="BC7897">
        <f t="shared" si="1279"/>
        <v>0</v>
      </c>
      <c r="BD7897" s="28">
        <f t="shared" si="1280"/>
        <v>0</v>
      </c>
    </row>
    <row r="7898" spans="37:56" x14ac:dyDescent="0.25">
      <c r="AK7898">
        <v>0</v>
      </c>
      <c r="AL7898" t="e">
        <f t="shared" si="1273"/>
        <v>#N/A</v>
      </c>
      <c r="AM7898" t="e">
        <f t="shared" si="1274"/>
        <v>#N/A</v>
      </c>
      <c r="AN7898" t="e">
        <f t="shared" si="1275"/>
        <v>#N/A</v>
      </c>
      <c r="AO7898" s="261" t="e">
        <f t="shared" si="1276"/>
        <v>#N/A</v>
      </c>
      <c r="AP7898" s="261" t="e">
        <f t="shared" si="1277"/>
        <v>#N/A</v>
      </c>
      <c r="AQ7898" s="261" t="e">
        <f t="shared" si="1278"/>
        <v>#N/A</v>
      </c>
      <c r="BB7898">
        <f t="shared" si="1281"/>
        <v>0</v>
      </c>
      <c r="BC7898">
        <f t="shared" si="1279"/>
        <v>0</v>
      </c>
      <c r="BD7898" s="28">
        <f t="shared" si="1280"/>
        <v>0</v>
      </c>
    </row>
    <row r="7899" spans="37:56" x14ac:dyDescent="0.25">
      <c r="AK7899">
        <v>0</v>
      </c>
      <c r="AL7899" t="e">
        <f t="shared" si="1273"/>
        <v>#N/A</v>
      </c>
      <c r="AM7899" t="e">
        <f t="shared" si="1274"/>
        <v>#N/A</v>
      </c>
      <c r="AN7899" t="e">
        <f t="shared" si="1275"/>
        <v>#N/A</v>
      </c>
      <c r="AO7899" s="261" t="e">
        <f t="shared" si="1276"/>
        <v>#N/A</v>
      </c>
      <c r="AP7899" s="261" t="e">
        <f t="shared" si="1277"/>
        <v>#N/A</v>
      </c>
      <c r="AQ7899" s="261" t="e">
        <f t="shared" si="1278"/>
        <v>#N/A</v>
      </c>
      <c r="BB7899">
        <f t="shared" si="1281"/>
        <v>0</v>
      </c>
      <c r="BC7899">
        <f t="shared" si="1279"/>
        <v>0</v>
      </c>
      <c r="BD7899" s="28">
        <f t="shared" si="1280"/>
        <v>0</v>
      </c>
    </row>
    <row r="7900" spans="37:56" x14ac:dyDescent="0.25">
      <c r="AK7900">
        <v>0</v>
      </c>
      <c r="AL7900" t="e">
        <f t="shared" si="1273"/>
        <v>#N/A</v>
      </c>
      <c r="AM7900" t="e">
        <f t="shared" si="1274"/>
        <v>#N/A</v>
      </c>
      <c r="AN7900" t="e">
        <f t="shared" si="1275"/>
        <v>#N/A</v>
      </c>
      <c r="AO7900" s="261" t="e">
        <f t="shared" si="1276"/>
        <v>#N/A</v>
      </c>
      <c r="AP7900" s="261" t="e">
        <f t="shared" si="1277"/>
        <v>#N/A</v>
      </c>
      <c r="AQ7900" s="261" t="e">
        <f t="shared" si="1278"/>
        <v>#N/A</v>
      </c>
      <c r="BB7900">
        <f t="shared" si="1281"/>
        <v>0</v>
      </c>
      <c r="BC7900">
        <f t="shared" si="1279"/>
        <v>0</v>
      </c>
      <c r="BD7900" s="28">
        <f t="shared" si="1280"/>
        <v>0</v>
      </c>
    </row>
    <row r="7901" spans="37:56" x14ac:dyDescent="0.25">
      <c r="AK7901">
        <v>0</v>
      </c>
      <c r="AL7901" t="e">
        <f t="shared" si="1273"/>
        <v>#N/A</v>
      </c>
      <c r="AM7901" t="e">
        <f t="shared" si="1274"/>
        <v>#N/A</v>
      </c>
      <c r="AN7901" t="e">
        <f t="shared" si="1275"/>
        <v>#N/A</v>
      </c>
      <c r="AO7901" s="261" t="e">
        <f t="shared" si="1276"/>
        <v>#N/A</v>
      </c>
      <c r="AP7901" s="261" t="e">
        <f t="shared" si="1277"/>
        <v>#N/A</v>
      </c>
      <c r="AQ7901" s="261" t="e">
        <f t="shared" si="1278"/>
        <v>#N/A</v>
      </c>
      <c r="BB7901">
        <f t="shared" si="1281"/>
        <v>0</v>
      </c>
      <c r="BC7901">
        <f t="shared" si="1279"/>
        <v>0</v>
      </c>
      <c r="BD7901" s="28">
        <f t="shared" si="1280"/>
        <v>0</v>
      </c>
    </row>
    <row r="7902" spans="37:56" x14ac:dyDescent="0.25">
      <c r="AK7902">
        <v>0</v>
      </c>
      <c r="AL7902" t="e">
        <f t="shared" si="1273"/>
        <v>#N/A</v>
      </c>
      <c r="AM7902" t="e">
        <f t="shared" si="1274"/>
        <v>#N/A</v>
      </c>
      <c r="AN7902" t="e">
        <f t="shared" si="1275"/>
        <v>#N/A</v>
      </c>
      <c r="AO7902" s="261" t="e">
        <f t="shared" si="1276"/>
        <v>#N/A</v>
      </c>
      <c r="AP7902" s="261" t="e">
        <f t="shared" si="1277"/>
        <v>#N/A</v>
      </c>
      <c r="AQ7902" s="261" t="e">
        <f t="shared" si="1278"/>
        <v>#N/A</v>
      </c>
      <c r="BB7902">
        <f t="shared" si="1281"/>
        <v>0</v>
      </c>
      <c r="BC7902">
        <f t="shared" si="1279"/>
        <v>0</v>
      </c>
      <c r="BD7902" s="28">
        <f t="shared" si="1280"/>
        <v>0</v>
      </c>
    </row>
    <row r="7903" spans="37:56" x14ac:dyDescent="0.25">
      <c r="AK7903">
        <v>0</v>
      </c>
      <c r="AL7903" t="e">
        <f t="shared" si="1273"/>
        <v>#N/A</v>
      </c>
      <c r="AM7903" t="e">
        <f t="shared" si="1274"/>
        <v>#N/A</v>
      </c>
      <c r="AN7903" t="e">
        <f t="shared" si="1275"/>
        <v>#N/A</v>
      </c>
      <c r="AO7903" s="261" t="e">
        <f t="shared" si="1276"/>
        <v>#N/A</v>
      </c>
      <c r="AP7903" s="261" t="e">
        <f t="shared" si="1277"/>
        <v>#N/A</v>
      </c>
      <c r="AQ7903" s="261" t="e">
        <f t="shared" si="1278"/>
        <v>#N/A</v>
      </c>
      <c r="BB7903">
        <f t="shared" si="1281"/>
        <v>0</v>
      </c>
      <c r="BC7903">
        <f t="shared" si="1279"/>
        <v>0</v>
      </c>
      <c r="BD7903" s="28">
        <f t="shared" si="1280"/>
        <v>0</v>
      </c>
    </row>
    <row r="7904" spans="37:56" x14ac:dyDescent="0.25">
      <c r="AK7904">
        <v>0</v>
      </c>
      <c r="AL7904" t="e">
        <f t="shared" si="1273"/>
        <v>#N/A</v>
      </c>
      <c r="AM7904" t="e">
        <f t="shared" si="1274"/>
        <v>#N/A</v>
      </c>
      <c r="AN7904" t="e">
        <f t="shared" si="1275"/>
        <v>#N/A</v>
      </c>
      <c r="AO7904" s="261" t="e">
        <f t="shared" si="1276"/>
        <v>#N/A</v>
      </c>
      <c r="AP7904" s="261" t="e">
        <f t="shared" si="1277"/>
        <v>#N/A</v>
      </c>
      <c r="AQ7904" s="261" t="e">
        <f t="shared" si="1278"/>
        <v>#N/A</v>
      </c>
      <c r="BB7904">
        <f t="shared" si="1281"/>
        <v>0</v>
      </c>
      <c r="BC7904">
        <f t="shared" si="1279"/>
        <v>0</v>
      </c>
      <c r="BD7904" s="28">
        <f t="shared" si="1280"/>
        <v>0</v>
      </c>
    </row>
    <row r="7905" spans="37:56" x14ac:dyDescent="0.25">
      <c r="AK7905">
        <v>0</v>
      </c>
      <c r="AL7905" t="e">
        <f t="shared" si="1273"/>
        <v>#N/A</v>
      </c>
      <c r="AM7905" t="e">
        <f t="shared" si="1274"/>
        <v>#N/A</v>
      </c>
      <c r="AN7905" t="e">
        <f t="shared" si="1275"/>
        <v>#N/A</v>
      </c>
      <c r="AO7905" s="261" t="e">
        <f t="shared" si="1276"/>
        <v>#N/A</v>
      </c>
      <c r="AP7905" s="261" t="e">
        <f t="shared" si="1277"/>
        <v>#N/A</v>
      </c>
      <c r="AQ7905" s="261" t="e">
        <f t="shared" si="1278"/>
        <v>#N/A</v>
      </c>
      <c r="BB7905">
        <f t="shared" si="1281"/>
        <v>0</v>
      </c>
      <c r="BC7905">
        <f t="shared" si="1279"/>
        <v>0</v>
      </c>
      <c r="BD7905" s="28">
        <f t="shared" si="1280"/>
        <v>0</v>
      </c>
    </row>
    <row r="7906" spans="37:56" x14ac:dyDescent="0.25">
      <c r="AK7906">
        <v>0</v>
      </c>
      <c r="AL7906" t="e">
        <f t="shared" si="1273"/>
        <v>#N/A</v>
      </c>
      <c r="AM7906" t="e">
        <f t="shared" si="1274"/>
        <v>#N/A</v>
      </c>
      <c r="AN7906" t="e">
        <f t="shared" si="1275"/>
        <v>#N/A</v>
      </c>
      <c r="AO7906" s="261" t="e">
        <f t="shared" si="1276"/>
        <v>#N/A</v>
      </c>
      <c r="AP7906" s="261" t="e">
        <f t="shared" si="1277"/>
        <v>#N/A</v>
      </c>
      <c r="AQ7906" s="261" t="e">
        <f t="shared" si="1278"/>
        <v>#N/A</v>
      </c>
      <c r="BB7906">
        <f t="shared" si="1281"/>
        <v>0</v>
      </c>
      <c r="BC7906">
        <f t="shared" si="1279"/>
        <v>0</v>
      </c>
      <c r="BD7906" s="28">
        <f t="shared" si="1280"/>
        <v>0</v>
      </c>
    </row>
    <row r="7907" spans="37:56" x14ac:dyDescent="0.25">
      <c r="AK7907">
        <v>0</v>
      </c>
      <c r="AL7907" t="e">
        <f t="shared" si="1273"/>
        <v>#N/A</v>
      </c>
      <c r="AM7907" t="e">
        <f t="shared" si="1274"/>
        <v>#N/A</v>
      </c>
      <c r="AN7907" t="e">
        <f t="shared" si="1275"/>
        <v>#N/A</v>
      </c>
      <c r="AO7907" s="261" t="e">
        <f t="shared" si="1276"/>
        <v>#N/A</v>
      </c>
      <c r="AP7907" s="261" t="e">
        <f t="shared" si="1277"/>
        <v>#N/A</v>
      </c>
      <c r="AQ7907" s="261" t="e">
        <f t="shared" si="1278"/>
        <v>#N/A</v>
      </c>
      <c r="BB7907">
        <f t="shared" si="1281"/>
        <v>0</v>
      </c>
      <c r="BC7907">
        <f t="shared" si="1279"/>
        <v>0</v>
      </c>
      <c r="BD7907" s="28">
        <f t="shared" si="1280"/>
        <v>0</v>
      </c>
    </row>
    <row r="7908" spans="37:56" x14ac:dyDescent="0.25">
      <c r="AK7908">
        <v>0</v>
      </c>
      <c r="AL7908" t="e">
        <f t="shared" si="1273"/>
        <v>#N/A</v>
      </c>
      <c r="AM7908" t="e">
        <f t="shared" si="1274"/>
        <v>#N/A</v>
      </c>
      <c r="AN7908" t="e">
        <f t="shared" si="1275"/>
        <v>#N/A</v>
      </c>
      <c r="AO7908" s="261" t="e">
        <f t="shared" si="1276"/>
        <v>#N/A</v>
      </c>
      <c r="AP7908" s="261" t="e">
        <f t="shared" si="1277"/>
        <v>#N/A</v>
      </c>
      <c r="AQ7908" s="261" t="e">
        <f t="shared" si="1278"/>
        <v>#N/A</v>
      </c>
      <c r="BB7908">
        <f t="shared" si="1281"/>
        <v>0</v>
      </c>
      <c r="BC7908">
        <f t="shared" si="1279"/>
        <v>0</v>
      </c>
      <c r="BD7908" s="28">
        <f t="shared" si="1280"/>
        <v>0</v>
      </c>
    </row>
    <row r="7909" spans="37:56" x14ac:dyDescent="0.25">
      <c r="AK7909">
        <v>0</v>
      </c>
      <c r="AL7909" t="e">
        <f t="shared" si="1273"/>
        <v>#N/A</v>
      </c>
      <c r="AM7909" t="e">
        <f t="shared" si="1274"/>
        <v>#N/A</v>
      </c>
      <c r="AN7909" t="e">
        <f t="shared" si="1275"/>
        <v>#N/A</v>
      </c>
      <c r="AO7909" s="261" t="e">
        <f t="shared" si="1276"/>
        <v>#N/A</v>
      </c>
      <c r="AP7909" s="261" t="e">
        <f t="shared" si="1277"/>
        <v>#N/A</v>
      </c>
      <c r="AQ7909" s="261" t="e">
        <f t="shared" si="1278"/>
        <v>#N/A</v>
      </c>
      <c r="BB7909">
        <f t="shared" si="1281"/>
        <v>0</v>
      </c>
      <c r="BC7909">
        <f t="shared" si="1279"/>
        <v>0</v>
      </c>
      <c r="BD7909" s="28">
        <f t="shared" si="1280"/>
        <v>0</v>
      </c>
    </row>
    <row r="7910" spans="37:56" x14ac:dyDescent="0.25">
      <c r="AK7910">
        <v>0</v>
      </c>
      <c r="AL7910" t="e">
        <f t="shared" si="1273"/>
        <v>#N/A</v>
      </c>
      <c r="AM7910" t="e">
        <f t="shared" si="1274"/>
        <v>#N/A</v>
      </c>
      <c r="AN7910" t="e">
        <f t="shared" si="1275"/>
        <v>#N/A</v>
      </c>
      <c r="AO7910" s="261" t="e">
        <f t="shared" si="1276"/>
        <v>#N/A</v>
      </c>
      <c r="AP7910" s="261" t="e">
        <f t="shared" si="1277"/>
        <v>#N/A</v>
      </c>
      <c r="AQ7910" s="261" t="e">
        <f t="shared" si="1278"/>
        <v>#N/A</v>
      </c>
      <c r="BB7910">
        <f t="shared" si="1281"/>
        <v>0</v>
      </c>
      <c r="BC7910">
        <f t="shared" si="1279"/>
        <v>0</v>
      </c>
      <c r="BD7910" s="28">
        <f t="shared" si="1280"/>
        <v>0</v>
      </c>
    </row>
    <row r="7911" spans="37:56" x14ac:dyDescent="0.25">
      <c r="AK7911">
        <v>0</v>
      </c>
      <c r="AL7911" t="e">
        <f t="shared" si="1273"/>
        <v>#N/A</v>
      </c>
      <c r="AM7911" t="e">
        <f t="shared" si="1274"/>
        <v>#N/A</v>
      </c>
      <c r="AN7911" t="e">
        <f t="shared" si="1275"/>
        <v>#N/A</v>
      </c>
      <c r="AO7911" s="261" t="e">
        <f t="shared" si="1276"/>
        <v>#N/A</v>
      </c>
      <c r="AP7911" s="261" t="e">
        <f t="shared" si="1277"/>
        <v>#N/A</v>
      </c>
      <c r="AQ7911" s="261" t="e">
        <f t="shared" si="1278"/>
        <v>#N/A</v>
      </c>
      <c r="BB7911">
        <f t="shared" si="1281"/>
        <v>0</v>
      </c>
      <c r="BC7911">
        <f t="shared" si="1279"/>
        <v>0</v>
      </c>
      <c r="BD7911" s="28">
        <f t="shared" si="1280"/>
        <v>0</v>
      </c>
    </row>
    <row r="7912" spans="37:56" x14ac:dyDescent="0.25">
      <c r="AK7912">
        <v>0</v>
      </c>
      <c r="AL7912" t="e">
        <f t="shared" si="1273"/>
        <v>#N/A</v>
      </c>
      <c r="AM7912" t="e">
        <f t="shared" si="1274"/>
        <v>#N/A</v>
      </c>
      <c r="AN7912" t="e">
        <f t="shared" si="1275"/>
        <v>#N/A</v>
      </c>
      <c r="AO7912" s="261" t="e">
        <f t="shared" si="1276"/>
        <v>#N/A</v>
      </c>
      <c r="AP7912" s="261" t="e">
        <f t="shared" si="1277"/>
        <v>#N/A</v>
      </c>
      <c r="AQ7912" s="261" t="e">
        <f t="shared" si="1278"/>
        <v>#N/A</v>
      </c>
      <c r="BB7912">
        <f t="shared" si="1281"/>
        <v>0</v>
      </c>
      <c r="BC7912">
        <f t="shared" si="1279"/>
        <v>0</v>
      </c>
      <c r="BD7912" s="28">
        <f t="shared" si="1280"/>
        <v>0</v>
      </c>
    </row>
    <row r="7913" spans="37:56" x14ac:dyDescent="0.25">
      <c r="AK7913">
        <v>0</v>
      </c>
      <c r="AL7913" t="e">
        <f t="shared" si="1273"/>
        <v>#N/A</v>
      </c>
      <c r="AM7913" t="e">
        <f t="shared" si="1274"/>
        <v>#N/A</v>
      </c>
      <c r="AN7913" t="e">
        <f t="shared" si="1275"/>
        <v>#N/A</v>
      </c>
      <c r="AO7913" s="261" t="e">
        <f t="shared" si="1276"/>
        <v>#N/A</v>
      </c>
      <c r="AP7913" s="261" t="e">
        <f t="shared" si="1277"/>
        <v>#N/A</v>
      </c>
      <c r="AQ7913" s="261" t="e">
        <f t="shared" si="1278"/>
        <v>#N/A</v>
      </c>
      <c r="BB7913">
        <f t="shared" si="1281"/>
        <v>0</v>
      </c>
      <c r="BC7913">
        <f t="shared" si="1279"/>
        <v>0</v>
      </c>
      <c r="BD7913" s="28">
        <f t="shared" si="1280"/>
        <v>0</v>
      </c>
    </row>
    <row r="7914" spans="37:56" x14ac:dyDescent="0.25">
      <c r="AK7914">
        <v>0</v>
      </c>
      <c r="AL7914" t="e">
        <f t="shared" si="1273"/>
        <v>#N/A</v>
      </c>
      <c r="AM7914" t="e">
        <f t="shared" si="1274"/>
        <v>#N/A</v>
      </c>
      <c r="AN7914" t="e">
        <f t="shared" si="1275"/>
        <v>#N/A</v>
      </c>
      <c r="AO7914" s="261" t="e">
        <f t="shared" si="1276"/>
        <v>#N/A</v>
      </c>
      <c r="AP7914" s="261" t="e">
        <f t="shared" si="1277"/>
        <v>#N/A</v>
      </c>
      <c r="AQ7914" s="261" t="e">
        <f t="shared" si="1278"/>
        <v>#N/A</v>
      </c>
      <c r="BB7914">
        <f t="shared" si="1281"/>
        <v>0</v>
      </c>
      <c r="BC7914">
        <f t="shared" si="1279"/>
        <v>0</v>
      </c>
      <c r="BD7914" s="28">
        <f t="shared" si="1280"/>
        <v>0</v>
      </c>
    </row>
    <row r="7915" spans="37:56" x14ac:dyDescent="0.25">
      <c r="AK7915">
        <v>0</v>
      </c>
      <c r="AL7915" t="e">
        <f t="shared" si="1273"/>
        <v>#N/A</v>
      </c>
      <c r="AM7915" t="e">
        <f t="shared" si="1274"/>
        <v>#N/A</v>
      </c>
      <c r="AN7915" t="e">
        <f t="shared" si="1275"/>
        <v>#N/A</v>
      </c>
      <c r="AO7915" s="261" t="e">
        <f t="shared" si="1276"/>
        <v>#N/A</v>
      </c>
      <c r="AP7915" s="261" t="e">
        <f t="shared" si="1277"/>
        <v>#N/A</v>
      </c>
      <c r="AQ7915" s="261" t="e">
        <f t="shared" si="1278"/>
        <v>#N/A</v>
      </c>
      <c r="BB7915">
        <f t="shared" si="1281"/>
        <v>0</v>
      </c>
      <c r="BC7915">
        <f t="shared" si="1279"/>
        <v>0</v>
      </c>
      <c r="BD7915" s="28">
        <f t="shared" si="1280"/>
        <v>0</v>
      </c>
    </row>
    <row r="7916" spans="37:56" x14ac:dyDescent="0.25">
      <c r="AK7916">
        <v>0</v>
      </c>
      <c r="AL7916" t="e">
        <f t="shared" si="1273"/>
        <v>#N/A</v>
      </c>
      <c r="AM7916" t="e">
        <f t="shared" si="1274"/>
        <v>#N/A</v>
      </c>
      <c r="AN7916" t="e">
        <f t="shared" si="1275"/>
        <v>#N/A</v>
      </c>
      <c r="AO7916" s="261" t="e">
        <f t="shared" si="1276"/>
        <v>#N/A</v>
      </c>
      <c r="AP7916" s="261" t="e">
        <f t="shared" si="1277"/>
        <v>#N/A</v>
      </c>
      <c r="AQ7916" s="261" t="e">
        <f t="shared" si="1278"/>
        <v>#N/A</v>
      </c>
      <c r="BB7916">
        <f t="shared" si="1281"/>
        <v>0</v>
      </c>
      <c r="BC7916">
        <f t="shared" si="1279"/>
        <v>0</v>
      </c>
      <c r="BD7916" s="28">
        <f t="shared" si="1280"/>
        <v>0</v>
      </c>
    </row>
    <row r="7917" spans="37:56" x14ac:dyDescent="0.25">
      <c r="AK7917">
        <v>0</v>
      </c>
      <c r="AL7917" t="e">
        <f t="shared" si="1273"/>
        <v>#N/A</v>
      </c>
      <c r="AM7917" t="e">
        <f t="shared" si="1274"/>
        <v>#N/A</v>
      </c>
      <c r="AN7917" t="e">
        <f t="shared" si="1275"/>
        <v>#N/A</v>
      </c>
      <c r="AO7917" s="261" t="e">
        <f t="shared" si="1276"/>
        <v>#N/A</v>
      </c>
      <c r="AP7917" s="261" t="e">
        <f t="shared" si="1277"/>
        <v>#N/A</v>
      </c>
      <c r="AQ7917" s="261" t="e">
        <f t="shared" si="1278"/>
        <v>#N/A</v>
      </c>
      <c r="BB7917">
        <f t="shared" si="1281"/>
        <v>0</v>
      </c>
      <c r="BC7917">
        <f t="shared" si="1279"/>
        <v>0</v>
      </c>
      <c r="BD7917" s="28">
        <f t="shared" si="1280"/>
        <v>0</v>
      </c>
    </row>
    <row r="7918" spans="37:56" x14ac:dyDescent="0.25">
      <c r="AK7918">
        <v>0</v>
      </c>
      <c r="AL7918" t="e">
        <f t="shared" si="1273"/>
        <v>#N/A</v>
      </c>
      <c r="AM7918" t="e">
        <f t="shared" si="1274"/>
        <v>#N/A</v>
      </c>
      <c r="AN7918" t="e">
        <f t="shared" si="1275"/>
        <v>#N/A</v>
      </c>
      <c r="AO7918" s="261" t="e">
        <f t="shared" si="1276"/>
        <v>#N/A</v>
      </c>
      <c r="AP7918" s="261" t="e">
        <f t="shared" si="1277"/>
        <v>#N/A</v>
      </c>
      <c r="AQ7918" s="261" t="e">
        <f t="shared" si="1278"/>
        <v>#N/A</v>
      </c>
      <c r="BB7918">
        <f t="shared" si="1281"/>
        <v>0</v>
      </c>
      <c r="BC7918">
        <f t="shared" si="1279"/>
        <v>0</v>
      </c>
      <c r="BD7918" s="28">
        <f t="shared" si="1280"/>
        <v>0</v>
      </c>
    </row>
    <row r="7919" spans="37:56" x14ac:dyDescent="0.25">
      <c r="AK7919">
        <v>0</v>
      </c>
      <c r="AL7919" t="e">
        <f t="shared" si="1273"/>
        <v>#N/A</v>
      </c>
      <c r="AM7919" t="e">
        <f t="shared" si="1274"/>
        <v>#N/A</v>
      </c>
      <c r="AN7919" t="e">
        <f t="shared" si="1275"/>
        <v>#N/A</v>
      </c>
      <c r="AO7919" s="261" t="e">
        <f t="shared" si="1276"/>
        <v>#N/A</v>
      </c>
      <c r="AP7919" s="261" t="e">
        <f t="shared" si="1277"/>
        <v>#N/A</v>
      </c>
      <c r="AQ7919" s="261" t="e">
        <f t="shared" si="1278"/>
        <v>#N/A</v>
      </c>
      <c r="BB7919">
        <f t="shared" si="1281"/>
        <v>0</v>
      </c>
      <c r="BC7919">
        <f t="shared" si="1279"/>
        <v>0</v>
      </c>
      <c r="BD7919" s="28">
        <f t="shared" si="1280"/>
        <v>0</v>
      </c>
    </row>
    <row r="7920" spans="37:56" x14ac:dyDescent="0.25">
      <c r="AK7920">
        <v>0</v>
      </c>
      <c r="AL7920" t="e">
        <f t="shared" si="1273"/>
        <v>#N/A</v>
      </c>
      <c r="AM7920" t="e">
        <f t="shared" si="1274"/>
        <v>#N/A</v>
      </c>
      <c r="AN7920" t="e">
        <f t="shared" si="1275"/>
        <v>#N/A</v>
      </c>
      <c r="AO7920" s="261" t="e">
        <f t="shared" si="1276"/>
        <v>#N/A</v>
      </c>
      <c r="AP7920" s="261" t="e">
        <f t="shared" si="1277"/>
        <v>#N/A</v>
      </c>
      <c r="AQ7920" s="261" t="e">
        <f t="shared" si="1278"/>
        <v>#N/A</v>
      </c>
      <c r="BB7920">
        <f t="shared" si="1281"/>
        <v>0</v>
      </c>
      <c r="BC7920">
        <f t="shared" si="1279"/>
        <v>0</v>
      </c>
      <c r="BD7920" s="28">
        <f t="shared" si="1280"/>
        <v>0</v>
      </c>
    </row>
    <row r="7921" spans="37:56" x14ac:dyDescent="0.25">
      <c r="AK7921">
        <v>0</v>
      </c>
      <c r="AL7921" t="e">
        <f t="shared" si="1273"/>
        <v>#N/A</v>
      </c>
      <c r="AM7921" t="e">
        <f t="shared" si="1274"/>
        <v>#N/A</v>
      </c>
      <c r="AN7921" t="e">
        <f t="shared" si="1275"/>
        <v>#N/A</v>
      </c>
      <c r="AO7921" s="261" t="e">
        <f t="shared" si="1276"/>
        <v>#N/A</v>
      </c>
      <c r="AP7921" s="261" t="e">
        <f t="shared" si="1277"/>
        <v>#N/A</v>
      </c>
      <c r="AQ7921" s="261" t="e">
        <f t="shared" si="1278"/>
        <v>#N/A</v>
      </c>
      <c r="BB7921">
        <f t="shared" si="1281"/>
        <v>0</v>
      </c>
      <c r="BC7921">
        <f t="shared" si="1279"/>
        <v>0</v>
      </c>
      <c r="BD7921" s="28">
        <f t="shared" si="1280"/>
        <v>0</v>
      </c>
    </row>
    <row r="7922" spans="37:56" x14ac:dyDescent="0.25">
      <c r="AK7922">
        <v>0</v>
      </c>
      <c r="AL7922" t="e">
        <f t="shared" si="1273"/>
        <v>#N/A</v>
      </c>
      <c r="AM7922" t="e">
        <f t="shared" si="1274"/>
        <v>#N/A</v>
      </c>
      <c r="AN7922" t="e">
        <f t="shared" si="1275"/>
        <v>#N/A</v>
      </c>
      <c r="AO7922" s="261" t="e">
        <f t="shared" si="1276"/>
        <v>#N/A</v>
      </c>
      <c r="AP7922" s="261" t="e">
        <f t="shared" si="1277"/>
        <v>#N/A</v>
      </c>
      <c r="AQ7922" s="261" t="e">
        <f t="shared" si="1278"/>
        <v>#N/A</v>
      </c>
      <c r="BB7922">
        <f t="shared" si="1281"/>
        <v>0</v>
      </c>
      <c r="BC7922">
        <f t="shared" si="1279"/>
        <v>0</v>
      </c>
      <c r="BD7922" s="28">
        <f t="shared" si="1280"/>
        <v>0</v>
      </c>
    </row>
    <row r="7923" spans="37:56" x14ac:dyDescent="0.25">
      <c r="AK7923">
        <v>0</v>
      </c>
      <c r="AL7923" t="e">
        <f t="shared" si="1273"/>
        <v>#N/A</v>
      </c>
      <c r="AM7923" t="e">
        <f t="shared" si="1274"/>
        <v>#N/A</v>
      </c>
      <c r="AN7923" t="e">
        <f t="shared" si="1275"/>
        <v>#N/A</v>
      </c>
      <c r="AO7923" s="261" t="e">
        <f t="shared" si="1276"/>
        <v>#N/A</v>
      </c>
      <c r="AP7923" s="261" t="e">
        <f t="shared" si="1277"/>
        <v>#N/A</v>
      </c>
      <c r="AQ7923" s="261" t="e">
        <f t="shared" si="1278"/>
        <v>#N/A</v>
      </c>
      <c r="BB7923">
        <f t="shared" si="1281"/>
        <v>0</v>
      </c>
      <c r="BC7923">
        <f t="shared" si="1279"/>
        <v>0</v>
      </c>
      <c r="BD7923" s="28">
        <f t="shared" si="1280"/>
        <v>0</v>
      </c>
    </row>
    <row r="7924" spans="37:56" x14ac:dyDescent="0.25">
      <c r="AK7924">
        <v>0</v>
      </c>
      <c r="AL7924" t="e">
        <f t="shared" si="1273"/>
        <v>#N/A</v>
      </c>
      <c r="AM7924" t="e">
        <f t="shared" si="1274"/>
        <v>#N/A</v>
      </c>
      <c r="AN7924" t="e">
        <f t="shared" si="1275"/>
        <v>#N/A</v>
      </c>
      <c r="AO7924" s="261" t="e">
        <f t="shared" si="1276"/>
        <v>#N/A</v>
      </c>
      <c r="AP7924" s="261" t="e">
        <f t="shared" si="1277"/>
        <v>#N/A</v>
      </c>
      <c r="AQ7924" s="261" t="e">
        <f t="shared" si="1278"/>
        <v>#N/A</v>
      </c>
      <c r="BB7924">
        <f t="shared" si="1281"/>
        <v>0</v>
      </c>
      <c r="BC7924">
        <f t="shared" si="1279"/>
        <v>0</v>
      </c>
      <c r="BD7924" s="28">
        <f t="shared" si="1280"/>
        <v>0</v>
      </c>
    </row>
    <row r="7925" spans="37:56" x14ac:dyDescent="0.25">
      <c r="AK7925">
        <v>0</v>
      </c>
      <c r="AL7925" t="e">
        <f t="shared" si="1273"/>
        <v>#N/A</v>
      </c>
      <c r="AM7925" t="e">
        <f t="shared" si="1274"/>
        <v>#N/A</v>
      </c>
      <c r="AN7925" t="e">
        <f t="shared" si="1275"/>
        <v>#N/A</v>
      </c>
      <c r="AO7925" s="261" t="e">
        <f t="shared" si="1276"/>
        <v>#N/A</v>
      </c>
      <c r="AP7925" s="261" t="e">
        <f t="shared" si="1277"/>
        <v>#N/A</v>
      </c>
      <c r="AQ7925" s="261" t="e">
        <f t="shared" si="1278"/>
        <v>#N/A</v>
      </c>
      <c r="BB7925">
        <f t="shared" si="1281"/>
        <v>0</v>
      </c>
      <c r="BC7925">
        <f t="shared" si="1279"/>
        <v>0</v>
      </c>
      <c r="BD7925" s="28">
        <f t="shared" si="1280"/>
        <v>0</v>
      </c>
    </row>
    <row r="7926" spans="37:56" x14ac:dyDescent="0.25">
      <c r="AK7926">
        <v>0</v>
      </c>
      <c r="AL7926" t="e">
        <f t="shared" si="1273"/>
        <v>#N/A</v>
      </c>
      <c r="AM7926" t="e">
        <f t="shared" si="1274"/>
        <v>#N/A</v>
      </c>
      <c r="AN7926" t="e">
        <f t="shared" si="1275"/>
        <v>#N/A</v>
      </c>
      <c r="AO7926" s="261" t="e">
        <f t="shared" si="1276"/>
        <v>#N/A</v>
      </c>
      <c r="AP7926" s="261" t="e">
        <f t="shared" si="1277"/>
        <v>#N/A</v>
      </c>
      <c r="AQ7926" s="261" t="e">
        <f t="shared" si="1278"/>
        <v>#N/A</v>
      </c>
      <c r="BB7926">
        <f t="shared" si="1281"/>
        <v>0</v>
      </c>
      <c r="BC7926">
        <f t="shared" si="1279"/>
        <v>0</v>
      </c>
      <c r="BD7926" s="28">
        <f t="shared" si="1280"/>
        <v>0</v>
      </c>
    </row>
    <row r="7927" spans="37:56" x14ac:dyDescent="0.25">
      <c r="AK7927">
        <v>0</v>
      </c>
      <c r="AL7927" t="e">
        <f t="shared" si="1273"/>
        <v>#N/A</v>
      </c>
      <c r="AM7927" t="e">
        <f t="shared" si="1274"/>
        <v>#N/A</v>
      </c>
      <c r="AN7927" t="e">
        <f t="shared" si="1275"/>
        <v>#N/A</v>
      </c>
      <c r="AO7927" s="261" t="e">
        <f t="shared" si="1276"/>
        <v>#N/A</v>
      </c>
      <c r="AP7927" s="261" t="e">
        <f t="shared" si="1277"/>
        <v>#N/A</v>
      </c>
      <c r="AQ7927" s="261" t="e">
        <f t="shared" si="1278"/>
        <v>#N/A</v>
      </c>
      <c r="BB7927">
        <f t="shared" si="1281"/>
        <v>0</v>
      </c>
      <c r="BC7927">
        <f t="shared" si="1279"/>
        <v>0</v>
      </c>
      <c r="BD7927" s="28">
        <f t="shared" si="1280"/>
        <v>0</v>
      </c>
    </row>
    <row r="7928" spans="37:56" x14ac:dyDescent="0.25">
      <c r="AK7928">
        <v>0</v>
      </c>
      <c r="AL7928" t="e">
        <f t="shared" si="1273"/>
        <v>#N/A</v>
      </c>
      <c r="AM7928" t="e">
        <f t="shared" si="1274"/>
        <v>#N/A</v>
      </c>
      <c r="AN7928" t="e">
        <f t="shared" si="1275"/>
        <v>#N/A</v>
      </c>
      <c r="AO7928" s="261" t="e">
        <f t="shared" si="1276"/>
        <v>#N/A</v>
      </c>
      <c r="AP7928" s="261" t="e">
        <f t="shared" si="1277"/>
        <v>#N/A</v>
      </c>
      <c r="AQ7928" s="261" t="e">
        <f t="shared" si="1278"/>
        <v>#N/A</v>
      </c>
      <c r="BB7928">
        <f t="shared" si="1281"/>
        <v>0</v>
      </c>
      <c r="BC7928">
        <f t="shared" si="1279"/>
        <v>0</v>
      </c>
      <c r="BD7928" s="28">
        <f t="shared" si="1280"/>
        <v>0</v>
      </c>
    </row>
    <row r="7929" spans="37:56" x14ac:dyDescent="0.25">
      <c r="AK7929">
        <v>0</v>
      </c>
      <c r="AL7929" t="e">
        <f t="shared" si="1273"/>
        <v>#N/A</v>
      </c>
      <c r="AM7929" t="e">
        <f t="shared" si="1274"/>
        <v>#N/A</v>
      </c>
      <c r="AN7929" t="e">
        <f t="shared" si="1275"/>
        <v>#N/A</v>
      </c>
      <c r="AO7929" s="261" t="e">
        <f t="shared" si="1276"/>
        <v>#N/A</v>
      </c>
      <c r="AP7929" s="261" t="e">
        <f t="shared" si="1277"/>
        <v>#N/A</v>
      </c>
      <c r="AQ7929" s="261" t="e">
        <f t="shared" si="1278"/>
        <v>#N/A</v>
      </c>
      <c r="BB7929">
        <f t="shared" si="1281"/>
        <v>0</v>
      </c>
      <c r="BC7929">
        <f t="shared" si="1279"/>
        <v>0</v>
      </c>
      <c r="BD7929" s="28">
        <f t="shared" si="1280"/>
        <v>0</v>
      </c>
    </row>
    <row r="7930" spans="37:56" x14ac:dyDescent="0.25">
      <c r="AK7930">
        <v>0</v>
      </c>
      <c r="AL7930" t="e">
        <f t="shared" si="1273"/>
        <v>#N/A</v>
      </c>
      <c r="AM7930" t="e">
        <f t="shared" si="1274"/>
        <v>#N/A</v>
      </c>
      <c r="AN7930" t="e">
        <f t="shared" si="1275"/>
        <v>#N/A</v>
      </c>
      <c r="AO7930" s="261" t="e">
        <f t="shared" si="1276"/>
        <v>#N/A</v>
      </c>
      <c r="AP7930" s="261" t="e">
        <f t="shared" si="1277"/>
        <v>#N/A</v>
      </c>
      <c r="AQ7930" s="261" t="e">
        <f t="shared" si="1278"/>
        <v>#N/A</v>
      </c>
      <c r="BB7930">
        <f t="shared" si="1281"/>
        <v>0</v>
      </c>
      <c r="BC7930">
        <f t="shared" si="1279"/>
        <v>0</v>
      </c>
      <c r="BD7930" s="28">
        <f t="shared" si="1280"/>
        <v>0</v>
      </c>
    </row>
    <row r="7931" spans="37:56" x14ac:dyDescent="0.25">
      <c r="AK7931">
        <v>0</v>
      </c>
      <c r="AL7931" t="e">
        <f t="shared" si="1273"/>
        <v>#N/A</v>
      </c>
      <c r="AM7931" t="e">
        <f t="shared" si="1274"/>
        <v>#N/A</v>
      </c>
      <c r="AN7931" t="e">
        <f t="shared" si="1275"/>
        <v>#N/A</v>
      </c>
      <c r="AO7931" s="261" t="e">
        <f t="shared" si="1276"/>
        <v>#N/A</v>
      </c>
      <c r="AP7931" s="261" t="e">
        <f t="shared" si="1277"/>
        <v>#N/A</v>
      </c>
      <c r="AQ7931" s="261" t="e">
        <f t="shared" si="1278"/>
        <v>#N/A</v>
      </c>
      <c r="BB7931">
        <f t="shared" si="1281"/>
        <v>0</v>
      </c>
      <c r="BC7931">
        <f t="shared" si="1279"/>
        <v>0</v>
      </c>
      <c r="BD7931" s="28">
        <f t="shared" si="1280"/>
        <v>0</v>
      </c>
    </row>
    <row r="7932" spans="37:56" x14ac:dyDescent="0.25">
      <c r="AK7932">
        <v>0</v>
      </c>
      <c r="AL7932" t="e">
        <f t="shared" si="1273"/>
        <v>#N/A</v>
      </c>
      <c r="AM7932" t="e">
        <f t="shared" si="1274"/>
        <v>#N/A</v>
      </c>
      <c r="AN7932" t="e">
        <f t="shared" si="1275"/>
        <v>#N/A</v>
      </c>
      <c r="AO7932" s="261" t="e">
        <f t="shared" si="1276"/>
        <v>#N/A</v>
      </c>
      <c r="AP7932" s="261" t="e">
        <f t="shared" si="1277"/>
        <v>#N/A</v>
      </c>
      <c r="AQ7932" s="261" t="e">
        <f t="shared" si="1278"/>
        <v>#N/A</v>
      </c>
      <c r="BB7932">
        <f t="shared" si="1281"/>
        <v>0</v>
      </c>
      <c r="BC7932">
        <f t="shared" si="1279"/>
        <v>0</v>
      </c>
      <c r="BD7932" s="28">
        <f t="shared" si="1280"/>
        <v>0</v>
      </c>
    </row>
    <row r="7933" spans="37:56" x14ac:dyDescent="0.25">
      <c r="AK7933">
        <v>0</v>
      </c>
      <c r="AL7933" t="e">
        <f t="shared" si="1273"/>
        <v>#N/A</v>
      </c>
      <c r="AM7933" t="e">
        <f t="shared" si="1274"/>
        <v>#N/A</v>
      </c>
      <c r="AN7933" t="e">
        <f t="shared" si="1275"/>
        <v>#N/A</v>
      </c>
      <c r="AO7933" s="261" t="e">
        <f t="shared" si="1276"/>
        <v>#N/A</v>
      </c>
      <c r="AP7933" s="261" t="e">
        <f t="shared" si="1277"/>
        <v>#N/A</v>
      </c>
      <c r="AQ7933" s="261" t="e">
        <f t="shared" si="1278"/>
        <v>#N/A</v>
      </c>
      <c r="BB7933">
        <f t="shared" si="1281"/>
        <v>0</v>
      </c>
      <c r="BC7933">
        <f t="shared" si="1279"/>
        <v>0</v>
      </c>
      <c r="BD7933" s="28">
        <f t="shared" si="1280"/>
        <v>0</v>
      </c>
    </row>
    <row r="7934" spans="37:56" x14ac:dyDescent="0.25">
      <c r="AK7934">
        <v>0</v>
      </c>
      <c r="AL7934" t="e">
        <f t="shared" si="1273"/>
        <v>#N/A</v>
      </c>
      <c r="AM7934" t="e">
        <f t="shared" si="1274"/>
        <v>#N/A</v>
      </c>
      <c r="AN7934" t="e">
        <f t="shared" si="1275"/>
        <v>#N/A</v>
      </c>
      <c r="AO7934" s="261" t="e">
        <f t="shared" si="1276"/>
        <v>#N/A</v>
      </c>
      <c r="AP7934" s="261" t="e">
        <f t="shared" si="1277"/>
        <v>#N/A</v>
      </c>
      <c r="AQ7934" s="261" t="e">
        <f t="shared" si="1278"/>
        <v>#N/A</v>
      </c>
      <c r="BB7934">
        <f t="shared" si="1281"/>
        <v>0</v>
      </c>
      <c r="BC7934">
        <f t="shared" si="1279"/>
        <v>0</v>
      </c>
      <c r="BD7934" s="28">
        <f t="shared" si="1280"/>
        <v>0</v>
      </c>
    </row>
    <row r="7935" spans="37:56" x14ac:dyDescent="0.25">
      <c r="AK7935">
        <v>0</v>
      </c>
      <c r="AL7935" t="e">
        <f t="shared" si="1273"/>
        <v>#N/A</v>
      </c>
      <c r="AM7935" t="e">
        <f t="shared" si="1274"/>
        <v>#N/A</v>
      </c>
      <c r="AN7935" t="e">
        <f t="shared" si="1275"/>
        <v>#N/A</v>
      </c>
      <c r="AO7935" s="261" t="e">
        <f t="shared" si="1276"/>
        <v>#N/A</v>
      </c>
      <c r="AP7935" s="261" t="e">
        <f t="shared" si="1277"/>
        <v>#N/A</v>
      </c>
      <c r="AQ7935" s="261" t="e">
        <f t="shared" si="1278"/>
        <v>#N/A</v>
      </c>
      <c r="BB7935">
        <f t="shared" si="1281"/>
        <v>0</v>
      </c>
      <c r="BC7935">
        <f t="shared" si="1279"/>
        <v>0</v>
      </c>
      <c r="BD7935" s="28">
        <f t="shared" si="1280"/>
        <v>0</v>
      </c>
    </row>
    <row r="7936" spans="37:56" x14ac:dyDescent="0.25">
      <c r="AK7936">
        <v>0</v>
      </c>
      <c r="AL7936" t="e">
        <f t="shared" si="1273"/>
        <v>#N/A</v>
      </c>
      <c r="AM7936" t="e">
        <f t="shared" si="1274"/>
        <v>#N/A</v>
      </c>
      <c r="AN7936" t="e">
        <f t="shared" si="1275"/>
        <v>#N/A</v>
      </c>
      <c r="AO7936" s="261" t="e">
        <f t="shared" si="1276"/>
        <v>#N/A</v>
      </c>
      <c r="AP7936" s="261" t="e">
        <f t="shared" si="1277"/>
        <v>#N/A</v>
      </c>
      <c r="AQ7936" s="261" t="e">
        <f t="shared" si="1278"/>
        <v>#N/A</v>
      </c>
      <c r="BB7936">
        <f t="shared" si="1281"/>
        <v>0</v>
      </c>
      <c r="BC7936">
        <f t="shared" si="1279"/>
        <v>0</v>
      </c>
      <c r="BD7936" s="28">
        <f t="shared" si="1280"/>
        <v>0</v>
      </c>
    </row>
    <row r="7937" spans="37:56" x14ac:dyDescent="0.25">
      <c r="AK7937">
        <v>0</v>
      </c>
      <c r="AL7937" t="e">
        <f t="shared" si="1273"/>
        <v>#N/A</v>
      </c>
      <c r="AM7937" t="e">
        <f t="shared" si="1274"/>
        <v>#N/A</v>
      </c>
      <c r="AN7937" t="e">
        <f t="shared" si="1275"/>
        <v>#N/A</v>
      </c>
      <c r="AO7937" s="261" t="e">
        <f t="shared" si="1276"/>
        <v>#N/A</v>
      </c>
      <c r="AP7937" s="261" t="e">
        <f t="shared" si="1277"/>
        <v>#N/A</v>
      </c>
      <c r="AQ7937" s="261" t="e">
        <f t="shared" si="1278"/>
        <v>#N/A</v>
      </c>
      <c r="BB7937">
        <f t="shared" si="1281"/>
        <v>0</v>
      </c>
      <c r="BC7937">
        <f t="shared" si="1279"/>
        <v>0</v>
      </c>
      <c r="BD7937" s="28">
        <f t="shared" si="1280"/>
        <v>0</v>
      </c>
    </row>
    <row r="7938" spans="37:56" x14ac:dyDescent="0.25">
      <c r="AK7938">
        <v>0</v>
      </c>
      <c r="AL7938" t="e">
        <f t="shared" si="1273"/>
        <v>#N/A</v>
      </c>
      <c r="AM7938" t="e">
        <f t="shared" si="1274"/>
        <v>#N/A</v>
      </c>
      <c r="AN7938" t="e">
        <f t="shared" si="1275"/>
        <v>#N/A</v>
      </c>
      <c r="AO7938" s="261" t="e">
        <f t="shared" si="1276"/>
        <v>#N/A</v>
      </c>
      <c r="AP7938" s="261" t="e">
        <f t="shared" si="1277"/>
        <v>#N/A</v>
      </c>
      <c r="AQ7938" s="261" t="e">
        <f t="shared" si="1278"/>
        <v>#N/A</v>
      </c>
      <c r="BB7938">
        <f t="shared" si="1281"/>
        <v>0</v>
      </c>
      <c r="BC7938">
        <f t="shared" si="1279"/>
        <v>0</v>
      </c>
      <c r="BD7938" s="28">
        <f t="shared" si="1280"/>
        <v>0</v>
      </c>
    </row>
    <row r="7939" spans="37:56" x14ac:dyDescent="0.25">
      <c r="AK7939">
        <v>0</v>
      </c>
      <c r="AL7939" t="e">
        <f t="shared" ref="AL7939:AL8002" si="1282">_xlfn.XLOOKUP(AK7939,A:A,F:F)</f>
        <v>#N/A</v>
      </c>
      <c r="AM7939" t="e">
        <f t="shared" ref="AM7939:AM8002" si="1283">_xlfn.XLOOKUP(AK7939,A:A,J:J)</f>
        <v>#N/A</v>
      </c>
      <c r="AN7939" t="e">
        <f t="shared" ref="AN7939:AN8002" si="1284">_xlfn.XLOOKUP(AK7939,A:A,M:M)+_xlfn.XLOOKUP(AK7939,A:A,N:N)</f>
        <v>#N/A</v>
      </c>
      <c r="AO7939" s="261" t="e">
        <f t="shared" ref="AO7939:AO8002" si="1285">_xlfn.XLOOKUP(AK7939,A:A,AG:AG)</f>
        <v>#N/A</v>
      </c>
      <c r="AP7939" s="261" t="e">
        <f t="shared" ref="AP7939:AP8002" si="1286">_xlfn.XLOOKUP(AK7939,A:A,AD:AD)</f>
        <v>#N/A</v>
      </c>
      <c r="AQ7939" s="261" t="e">
        <f t="shared" ref="AQ7939:AQ8002" si="1287">_xlfn.XLOOKUP(AK7939,A:A,AE:AE)</f>
        <v>#N/A</v>
      </c>
      <c r="BB7939">
        <f t="shared" si="1281"/>
        <v>0</v>
      </c>
      <c r="BC7939">
        <f t="shared" ref="BC7939:BC8002" si="1288">_xlfn.XLOOKUP(BA7939,A:A,J:J)</f>
        <v>0</v>
      </c>
      <c r="BD7939" s="28">
        <f t="shared" ref="BD7939:BD8002" si="1289">_xlfn.XLOOKUP(BA7939,A:A,M:M)+_xlfn.XLOOKUP(BA7939,A:A,N:N)</f>
        <v>0</v>
      </c>
    </row>
    <row r="7940" spans="37:56" x14ac:dyDescent="0.25">
      <c r="AK7940">
        <v>0</v>
      </c>
      <c r="AL7940" t="e">
        <f t="shared" si="1282"/>
        <v>#N/A</v>
      </c>
      <c r="AM7940" t="e">
        <f t="shared" si="1283"/>
        <v>#N/A</v>
      </c>
      <c r="AN7940" t="e">
        <f t="shared" si="1284"/>
        <v>#N/A</v>
      </c>
      <c r="AO7940" s="261" t="e">
        <f t="shared" si="1285"/>
        <v>#N/A</v>
      </c>
      <c r="AP7940" s="261" t="e">
        <f t="shared" si="1286"/>
        <v>#N/A</v>
      </c>
      <c r="AQ7940" s="261" t="e">
        <f t="shared" si="1287"/>
        <v>#N/A</v>
      </c>
      <c r="BB7940">
        <f t="shared" si="1281"/>
        <v>0</v>
      </c>
      <c r="BC7940">
        <f t="shared" si="1288"/>
        <v>0</v>
      </c>
      <c r="BD7940" s="28">
        <f t="shared" si="1289"/>
        <v>0</v>
      </c>
    </row>
    <row r="7941" spans="37:56" x14ac:dyDescent="0.25">
      <c r="AK7941">
        <v>0</v>
      </c>
      <c r="AL7941" t="e">
        <f t="shared" si="1282"/>
        <v>#N/A</v>
      </c>
      <c r="AM7941" t="e">
        <f t="shared" si="1283"/>
        <v>#N/A</v>
      </c>
      <c r="AN7941" t="e">
        <f t="shared" si="1284"/>
        <v>#N/A</v>
      </c>
      <c r="AO7941" s="261" t="e">
        <f t="shared" si="1285"/>
        <v>#N/A</v>
      </c>
      <c r="AP7941" s="261" t="e">
        <f t="shared" si="1286"/>
        <v>#N/A</v>
      </c>
      <c r="AQ7941" s="261" t="e">
        <f t="shared" si="1287"/>
        <v>#N/A</v>
      </c>
      <c r="BB7941">
        <f t="shared" si="1281"/>
        <v>0</v>
      </c>
      <c r="BC7941">
        <f t="shared" si="1288"/>
        <v>0</v>
      </c>
      <c r="BD7941" s="28">
        <f t="shared" si="1289"/>
        <v>0</v>
      </c>
    </row>
    <row r="7942" spans="37:56" x14ac:dyDescent="0.25">
      <c r="AK7942">
        <v>0</v>
      </c>
      <c r="AL7942" t="e">
        <f t="shared" si="1282"/>
        <v>#N/A</v>
      </c>
      <c r="AM7942" t="e">
        <f t="shared" si="1283"/>
        <v>#N/A</v>
      </c>
      <c r="AN7942" t="e">
        <f t="shared" si="1284"/>
        <v>#N/A</v>
      </c>
      <c r="AO7942" s="261" t="e">
        <f t="shared" si="1285"/>
        <v>#N/A</v>
      </c>
      <c r="AP7942" s="261" t="e">
        <f t="shared" si="1286"/>
        <v>#N/A</v>
      </c>
      <c r="AQ7942" s="261" t="e">
        <f t="shared" si="1287"/>
        <v>#N/A</v>
      </c>
      <c r="BB7942">
        <f t="shared" ref="BB7942:BB8005" si="1290">_xlfn.XLOOKUP(BA7942,A:A,E:E)</f>
        <v>0</v>
      </c>
      <c r="BC7942">
        <f t="shared" si="1288"/>
        <v>0</v>
      </c>
      <c r="BD7942" s="28">
        <f t="shared" si="1289"/>
        <v>0</v>
      </c>
    </row>
    <row r="7943" spans="37:56" x14ac:dyDescent="0.25">
      <c r="AK7943">
        <v>0</v>
      </c>
      <c r="AL7943" t="e">
        <f t="shared" si="1282"/>
        <v>#N/A</v>
      </c>
      <c r="AM7943" t="e">
        <f t="shared" si="1283"/>
        <v>#N/A</v>
      </c>
      <c r="AN7943" t="e">
        <f t="shared" si="1284"/>
        <v>#N/A</v>
      </c>
      <c r="AO7943" s="261" t="e">
        <f t="shared" si="1285"/>
        <v>#N/A</v>
      </c>
      <c r="AP7943" s="261" t="e">
        <f t="shared" si="1286"/>
        <v>#N/A</v>
      </c>
      <c r="AQ7943" s="261" t="e">
        <f t="shared" si="1287"/>
        <v>#N/A</v>
      </c>
      <c r="BB7943">
        <f t="shared" si="1290"/>
        <v>0</v>
      </c>
      <c r="BC7943">
        <f t="shared" si="1288"/>
        <v>0</v>
      </c>
      <c r="BD7943" s="28">
        <f t="shared" si="1289"/>
        <v>0</v>
      </c>
    </row>
    <row r="7944" spans="37:56" x14ac:dyDescent="0.25">
      <c r="AK7944">
        <v>0</v>
      </c>
      <c r="AL7944" t="e">
        <f t="shared" si="1282"/>
        <v>#N/A</v>
      </c>
      <c r="AM7944" t="e">
        <f t="shared" si="1283"/>
        <v>#N/A</v>
      </c>
      <c r="AN7944" t="e">
        <f t="shared" si="1284"/>
        <v>#N/A</v>
      </c>
      <c r="AO7944" s="261" t="e">
        <f t="shared" si="1285"/>
        <v>#N/A</v>
      </c>
      <c r="AP7944" s="261" t="e">
        <f t="shared" si="1286"/>
        <v>#N/A</v>
      </c>
      <c r="AQ7944" s="261" t="e">
        <f t="shared" si="1287"/>
        <v>#N/A</v>
      </c>
      <c r="BB7944">
        <f t="shared" si="1290"/>
        <v>0</v>
      </c>
      <c r="BC7944">
        <f t="shared" si="1288"/>
        <v>0</v>
      </c>
      <c r="BD7944" s="28">
        <f t="shared" si="1289"/>
        <v>0</v>
      </c>
    </row>
    <row r="7945" spans="37:56" x14ac:dyDescent="0.25">
      <c r="AK7945">
        <v>0</v>
      </c>
      <c r="AL7945" t="e">
        <f t="shared" si="1282"/>
        <v>#N/A</v>
      </c>
      <c r="AM7945" t="e">
        <f t="shared" si="1283"/>
        <v>#N/A</v>
      </c>
      <c r="AN7945" t="e">
        <f t="shared" si="1284"/>
        <v>#N/A</v>
      </c>
      <c r="AO7945" s="261" t="e">
        <f t="shared" si="1285"/>
        <v>#N/A</v>
      </c>
      <c r="AP7945" s="261" t="e">
        <f t="shared" si="1286"/>
        <v>#N/A</v>
      </c>
      <c r="AQ7945" s="261" t="e">
        <f t="shared" si="1287"/>
        <v>#N/A</v>
      </c>
      <c r="BB7945">
        <f t="shared" si="1290"/>
        <v>0</v>
      </c>
      <c r="BC7945">
        <f t="shared" si="1288"/>
        <v>0</v>
      </c>
      <c r="BD7945" s="28">
        <f t="shared" si="1289"/>
        <v>0</v>
      </c>
    </row>
    <row r="7946" spans="37:56" x14ac:dyDescent="0.25">
      <c r="AK7946">
        <v>0</v>
      </c>
      <c r="AL7946" t="e">
        <f t="shared" si="1282"/>
        <v>#N/A</v>
      </c>
      <c r="AM7946" t="e">
        <f t="shared" si="1283"/>
        <v>#N/A</v>
      </c>
      <c r="AN7946" t="e">
        <f t="shared" si="1284"/>
        <v>#N/A</v>
      </c>
      <c r="AO7946" s="261" t="e">
        <f t="shared" si="1285"/>
        <v>#N/A</v>
      </c>
      <c r="AP7946" s="261" t="e">
        <f t="shared" si="1286"/>
        <v>#N/A</v>
      </c>
      <c r="AQ7946" s="261" t="e">
        <f t="shared" si="1287"/>
        <v>#N/A</v>
      </c>
      <c r="BB7946">
        <f t="shared" si="1290"/>
        <v>0</v>
      </c>
      <c r="BC7946">
        <f t="shared" si="1288"/>
        <v>0</v>
      </c>
      <c r="BD7946" s="28">
        <f t="shared" si="1289"/>
        <v>0</v>
      </c>
    </row>
    <row r="7947" spans="37:56" x14ac:dyDescent="0.25">
      <c r="AK7947">
        <v>0</v>
      </c>
      <c r="AL7947" t="e">
        <f t="shared" si="1282"/>
        <v>#N/A</v>
      </c>
      <c r="AM7947" t="e">
        <f t="shared" si="1283"/>
        <v>#N/A</v>
      </c>
      <c r="AN7947" t="e">
        <f t="shared" si="1284"/>
        <v>#N/A</v>
      </c>
      <c r="AO7947" s="261" t="e">
        <f t="shared" si="1285"/>
        <v>#N/A</v>
      </c>
      <c r="AP7947" s="261" t="e">
        <f t="shared" si="1286"/>
        <v>#N/A</v>
      </c>
      <c r="AQ7947" s="261" t="e">
        <f t="shared" si="1287"/>
        <v>#N/A</v>
      </c>
      <c r="BB7947">
        <f t="shared" si="1290"/>
        <v>0</v>
      </c>
      <c r="BC7947">
        <f t="shared" si="1288"/>
        <v>0</v>
      </c>
      <c r="BD7947" s="28">
        <f t="shared" si="1289"/>
        <v>0</v>
      </c>
    </row>
    <row r="7948" spans="37:56" x14ac:dyDescent="0.25">
      <c r="AK7948">
        <v>0</v>
      </c>
      <c r="AL7948" t="e">
        <f t="shared" si="1282"/>
        <v>#N/A</v>
      </c>
      <c r="AM7948" t="e">
        <f t="shared" si="1283"/>
        <v>#N/A</v>
      </c>
      <c r="AN7948" t="e">
        <f t="shared" si="1284"/>
        <v>#N/A</v>
      </c>
      <c r="AO7948" s="261" t="e">
        <f t="shared" si="1285"/>
        <v>#N/A</v>
      </c>
      <c r="AP7948" s="261" t="e">
        <f t="shared" si="1286"/>
        <v>#N/A</v>
      </c>
      <c r="AQ7948" s="261" t="e">
        <f t="shared" si="1287"/>
        <v>#N/A</v>
      </c>
      <c r="BB7948">
        <f t="shared" si="1290"/>
        <v>0</v>
      </c>
      <c r="BC7948">
        <f t="shared" si="1288"/>
        <v>0</v>
      </c>
      <c r="BD7948" s="28">
        <f t="shared" si="1289"/>
        <v>0</v>
      </c>
    </row>
    <row r="7949" spans="37:56" x14ac:dyDescent="0.25">
      <c r="AK7949">
        <v>0</v>
      </c>
      <c r="AL7949" t="e">
        <f t="shared" si="1282"/>
        <v>#N/A</v>
      </c>
      <c r="AM7949" t="e">
        <f t="shared" si="1283"/>
        <v>#N/A</v>
      </c>
      <c r="AN7949" t="e">
        <f t="shared" si="1284"/>
        <v>#N/A</v>
      </c>
      <c r="AO7949" s="261" t="e">
        <f t="shared" si="1285"/>
        <v>#N/A</v>
      </c>
      <c r="AP7949" s="261" t="e">
        <f t="shared" si="1286"/>
        <v>#N/A</v>
      </c>
      <c r="AQ7949" s="261" t="e">
        <f t="shared" si="1287"/>
        <v>#N/A</v>
      </c>
      <c r="BB7949">
        <f t="shared" si="1290"/>
        <v>0</v>
      </c>
      <c r="BC7949">
        <f t="shared" si="1288"/>
        <v>0</v>
      </c>
      <c r="BD7949" s="28">
        <f t="shared" si="1289"/>
        <v>0</v>
      </c>
    </row>
    <row r="7950" spans="37:56" x14ac:dyDescent="0.25">
      <c r="AK7950">
        <v>0</v>
      </c>
      <c r="AL7950" t="e">
        <f t="shared" si="1282"/>
        <v>#N/A</v>
      </c>
      <c r="AM7950" t="e">
        <f t="shared" si="1283"/>
        <v>#N/A</v>
      </c>
      <c r="AN7950" t="e">
        <f t="shared" si="1284"/>
        <v>#N/A</v>
      </c>
      <c r="AO7950" s="261" t="e">
        <f t="shared" si="1285"/>
        <v>#N/A</v>
      </c>
      <c r="AP7950" s="261" t="e">
        <f t="shared" si="1286"/>
        <v>#N/A</v>
      </c>
      <c r="AQ7950" s="261" t="e">
        <f t="shared" si="1287"/>
        <v>#N/A</v>
      </c>
      <c r="BB7950">
        <f t="shared" si="1290"/>
        <v>0</v>
      </c>
      <c r="BC7950">
        <f t="shared" si="1288"/>
        <v>0</v>
      </c>
      <c r="BD7950" s="28">
        <f t="shared" si="1289"/>
        <v>0</v>
      </c>
    </row>
    <row r="7951" spans="37:56" x14ac:dyDescent="0.25">
      <c r="AK7951">
        <v>0</v>
      </c>
      <c r="AL7951" t="e">
        <f t="shared" si="1282"/>
        <v>#N/A</v>
      </c>
      <c r="AM7951" t="e">
        <f t="shared" si="1283"/>
        <v>#N/A</v>
      </c>
      <c r="AN7951" t="e">
        <f t="shared" si="1284"/>
        <v>#N/A</v>
      </c>
      <c r="AO7951" s="261" t="e">
        <f t="shared" si="1285"/>
        <v>#N/A</v>
      </c>
      <c r="AP7951" s="261" t="e">
        <f t="shared" si="1286"/>
        <v>#N/A</v>
      </c>
      <c r="AQ7951" s="261" t="e">
        <f t="shared" si="1287"/>
        <v>#N/A</v>
      </c>
      <c r="BB7951">
        <f t="shared" si="1290"/>
        <v>0</v>
      </c>
      <c r="BC7951">
        <f t="shared" si="1288"/>
        <v>0</v>
      </c>
      <c r="BD7951" s="28">
        <f t="shared" si="1289"/>
        <v>0</v>
      </c>
    </row>
    <row r="7952" spans="37:56" x14ac:dyDescent="0.25">
      <c r="AK7952">
        <v>0</v>
      </c>
      <c r="AL7952" t="e">
        <f t="shared" si="1282"/>
        <v>#N/A</v>
      </c>
      <c r="AM7952" t="e">
        <f t="shared" si="1283"/>
        <v>#N/A</v>
      </c>
      <c r="AN7952" t="e">
        <f t="shared" si="1284"/>
        <v>#N/A</v>
      </c>
      <c r="AO7952" s="261" t="e">
        <f t="shared" si="1285"/>
        <v>#N/A</v>
      </c>
      <c r="AP7952" s="261" t="e">
        <f t="shared" si="1286"/>
        <v>#N/A</v>
      </c>
      <c r="AQ7952" s="261" t="e">
        <f t="shared" si="1287"/>
        <v>#N/A</v>
      </c>
      <c r="BB7952">
        <f t="shared" si="1290"/>
        <v>0</v>
      </c>
      <c r="BC7952">
        <f t="shared" si="1288"/>
        <v>0</v>
      </c>
      <c r="BD7952" s="28">
        <f t="shared" si="1289"/>
        <v>0</v>
      </c>
    </row>
    <row r="7953" spans="37:56" x14ac:dyDescent="0.25">
      <c r="AK7953">
        <v>0</v>
      </c>
      <c r="AL7953" t="e">
        <f t="shared" si="1282"/>
        <v>#N/A</v>
      </c>
      <c r="AM7953" t="e">
        <f t="shared" si="1283"/>
        <v>#N/A</v>
      </c>
      <c r="AN7953" t="e">
        <f t="shared" si="1284"/>
        <v>#N/A</v>
      </c>
      <c r="AO7953" s="261" t="e">
        <f t="shared" si="1285"/>
        <v>#N/A</v>
      </c>
      <c r="AP7953" s="261" t="e">
        <f t="shared" si="1286"/>
        <v>#N/A</v>
      </c>
      <c r="AQ7953" s="261" t="e">
        <f t="shared" si="1287"/>
        <v>#N/A</v>
      </c>
      <c r="BB7953">
        <f t="shared" si="1290"/>
        <v>0</v>
      </c>
      <c r="BC7953">
        <f t="shared" si="1288"/>
        <v>0</v>
      </c>
      <c r="BD7953" s="28">
        <f t="shared" si="1289"/>
        <v>0</v>
      </c>
    </row>
    <row r="7954" spans="37:56" x14ac:dyDescent="0.25">
      <c r="AK7954">
        <v>0</v>
      </c>
      <c r="AL7954" t="e">
        <f t="shared" si="1282"/>
        <v>#N/A</v>
      </c>
      <c r="AM7954" t="e">
        <f t="shared" si="1283"/>
        <v>#N/A</v>
      </c>
      <c r="AN7954" t="e">
        <f t="shared" si="1284"/>
        <v>#N/A</v>
      </c>
      <c r="AO7954" s="261" t="e">
        <f t="shared" si="1285"/>
        <v>#N/A</v>
      </c>
      <c r="AP7954" s="261" t="e">
        <f t="shared" si="1286"/>
        <v>#N/A</v>
      </c>
      <c r="AQ7954" s="261" t="e">
        <f t="shared" si="1287"/>
        <v>#N/A</v>
      </c>
      <c r="BB7954">
        <f t="shared" si="1290"/>
        <v>0</v>
      </c>
      <c r="BC7954">
        <f t="shared" si="1288"/>
        <v>0</v>
      </c>
      <c r="BD7954" s="28">
        <f t="shared" si="1289"/>
        <v>0</v>
      </c>
    </row>
    <row r="7955" spans="37:56" x14ac:dyDescent="0.25">
      <c r="AK7955">
        <v>0</v>
      </c>
      <c r="AL7955" t="e">
        <f t="shared" si="1282"/>
        <v>#N/A</v>
      </c>
      <c r="AM7955" t="e">
        <f t="shared" si="1283"/>
        <v>#N/A</v>
      </c>
      <c r="AN7955" t="e">
        <f t="shared" si="1284"/>
        <v>#N/A</v>
      </c>
      <c r="AO7955" s="261" t="e">
        <f t="shared" si="1285"/>
        <v>#N/A</v>
      </c>
      <c r="AP7955" s="261" t="e">
        <f t="shared" si="1286"/>
        <v>#N/A</v>
      </c>
      <c r="AQ7955" s="261" t="e">
        <f t="shared" si="1287"/>
        <v>#N/A</v>
      </c>
      <c r="BB7955">
        <f t="shared" si="1290"/>
        <v>0</v>
      </c>
      <c r="BC7955">
        <f t="shared" si="1288"/>
        <v>0</v>
      </c>
      <c r="BD7955" s="28">
        <f t="shared" si="1289"/>
        <v>0</v>
      </c>
    </row>
    <row r="7956" spans="37:56" x14ac:dyDescent="0.25">
      <c r="AK7956">
        <v>0</v>
      </c>
      <c r="AL7956" t="e">
        <f t="shared" si="1282"/>
        <v>#N/A</v>
      </c>
      <c r="AM7956" t="e">
        <f t="shared" si="1283"/>
        <v>#N/A</v>
      </c>
      <c r="AN7956" t="e">
        <f t="shared" si="1284"/>
        <v>#N/A</v>
      </c>
      <c r="AO7956" s="261" t="e">
        <f t="shared" si="1285"/>
        <v>#N/A</v>
      </c>
      <c r="AP7956" s="261" t="e">
        <f t="shared" si="1286"/>
        <v>#N/A</v>
      </c>
      <c r="AQ7956" s="261" t="e">
        <f t="shared" si="1287"/>
        <v>#N/A</v>
      </c>
      <c r="BB7956">
        <f t="shared" si="1290"/>
        <v>0</v>
      </c>
      <c r="BC7956">
        <f t="shared" si="1288"/>
        <v>0</v>
      </c>
      <c r="BD7956" s="28">
        <f t="shared" si="1289"/>
        <v>0</v>
      </c>
    </row>
    <row r="7957" spans="37:56" x14ac:dyDescent="0.25">
      <c r="AK7957">
        <v>0</v>
      </c>
      <c r="AL7957" t="e">
        <f t="shared" si="1282"/>
        <v>#N/A</v>
      </c>
      <c r="AM7957" t="e">
        <f t="shared" si="1283"/>
        <v>#N/A</v>
      </c>
      <c r="AN7957" t="e">
        <f t="shared" si="1284"/>
        <v>#N/A</v>
      </c>
      <c r="AO7957" s="261" t="e">
        <f t="shared" si="1285"/>
        <v>#N/A</v>
      </c>
      <c r="AP7957" s="261" t="e">
        <f t="shared" si="1286"/>
        <v>#N/A</v>
      </c>
      <c r="AQ7957" s="261" t="e">
        <f t="shared" si="1287"/>
        <v>#N/A</v>
      </c>
      <c r="BB7957">
        <f t="shared" si="1290"/>
        <v>0</v>
      </c>
      <c r="BC7957">
        <f t="shared" si="1288"/>
        <v>0</v>
      </c>
      <c r="BD7957" s="28">
        <f t="shared" si="1289"/>
        <v>0</v>
      </c>
    </row>
    <row r="7958" spans="37:56" x14ac:dyDescent="0.25">
      <c r="AK7958">
        <v>0</v>
      </c>
      <c r="AL7958" t="e">
        <f t="shared" si="1282"/>
        <v>#N/A</v>
      </c>
      <c r="AM7958" t="e">
        <f t="shared" si="1283"/>
        <v>#N/A</v>
      </c>
      <c r="AN7958" t="e">
        <f t="shared" si="1284"/>
        <v>#N/A</v>
      </c>
      <c r="AO7958" s="261" t="e">
        <f t="shared" si="1285"/>
        <v>#N/A</v>
      </c>
      <c r="AP7958" s="261" t="e">
        <f t="shared" si="1286"/>
        <v>#N/A</v>
      </c>
      <c r="AQ7958" s="261" t="e">
        <f t="shared" si="1287"/>
        <v>#N/A</v>
      </c>
      <c r="BB7958">
        <f t="shared" si="1290"/>
        <v>0</v>
      </c>
      <c r="BC7958">
        <f t="shared" si="1288"/>
        <v>0</v>
      </c>
      <c r="BD7958" s="28">
        <f t="shared" si="1289"/>
        <v>0</v>
      </c>
    </row>
    <row r="7959" spans="37:56" x14ac:dyDescent="0.25">
      <c r="AK7959">
        <v>0</v>
      </c>
      <c r="AL7959" t="e">
        <f t="shared" si="1282"/>
        <v>#N/A</v>
      </c>
      <c r="AM7959" t="e">
        <f t="shared" si="1283"/>
        <v>#N/A</v>
      </c>
      <c r="AN7959" t="e">
        <f t="shared" si="1284"/>
        <v>#N/A</v>
      </c>
      <c r="AO7959" s="261" t="e">
        <f t="shared" si="1285"/>
        <v>#N/A</v>
      </c>
      <c r="AP7959" s="261" t="e">
        <f t="shared" si="1286"/>
        <v>#N/A</v>
      </c>
      <c r="AQ7959" s="261" t="e">
        <f t="shared" si="1287"/>
        <v>#N/A</v>
      </c>
      <c r="BB7959">
        <f t="shared" si="1290"/>
        <v>0</v>
      </c>
      <c r="BC7959">
        <f t="shared" si="1288"/>
        <v>0</v>
      </c>
      <c r="BD7959" s="28">
        <f t="shared" si="1289"/>
        <v>0</v>
      </c>
    </row>
    <row r="7960" spans="37:56" x14ac:dyDescent="0.25">
      <c r="AK7960">
        <v>0</v>
      </c>
      <c r="AL7960" t="e">
        <f t="shared" si="1282"/>
        <v>#N/A</v>
      </c>
      <c r="AM7960" t="e">
        <f t="shared" si="1283"/>
        <v>#N/A</v>
      </c>
      <c r="AN7960" t="e">
        <f t="shared" si="1284"/>
        <v>#N/A</v>
      </c>
      <c r="AO7960" s="261" t="e">
        <f t="shared" si="1285"/>
        <v>#N/A</v>
      </c>
      <c r="AP7960" s="261" t="e">
        <f t="shared" si="1286"/>
        <v>#N/A</v>
      </c>
      <c r="AQ7960" s="261" t="e">
        <f t="shared" si="1287"/>
        <v>#N/A</v>
      </c>
      <c r="BB7960">
        <f t="shared" si="1290"/>
        <v>0</v>
      </c>
      <c r="BC7960">
        <f t="shared" si="1288"/>
        <v>0</v>
      </c>
      <c r="BD7960" s="28">
        <f t="shared" si="1289"/>
        <v>0</v>
      </c>
    </row>
    <row r="7961" spans="37:56" x14ac:dyDescent="0.25">
      <c r="AK7961">
        <v>0</v>
      </c>
      <c r="AL7961" t="e">
        <f t="shared" si="1282"/>
        <v>#N/A</v>
      </c>
      <c r="AM7961" t="e">
        <f t="shared" si="1283"/>
        <v>#N/A</v>
      </c>
      <c r="AN7961" t="e">
        <f t="shared" si="1284"/>
        <v>#N/A</v>
      </c>
      <c r="AO7961" s="261" t="e">
        <f t="shared" si="1285"/>
        <v>#N/A</v>
      </c>
      <c r="AP7961" s="261" t="e">
        <f t="shared" si="1286"/>
        <v>#N/A</v>
      </c>
      <c r="AQ7961" s="261" t="e">
        <f t="shared" si="1287"/>
        <v>#N/A</v>
      </c>
      <c r="BB7961">
        <f t="shared" si="1290"/>
        <v>0</v>
      </c>
      <c r="BC7961">
        <f t="shared" si="1288"/>
        <v>0</v>
      </c>
      <c r="BD7961" s="28">
        <f t="shared" si="1289"/>
        <v>0</v>
      </c>
    </row>
    <row r="7962" spans="37:56" x14ac:dyDescent="0.25">
      <c r="AK7962">
        <v>0</v>
      </c>
      <c r="AL7962" t="e">
        <f t="shared" si="1282"/>
        <v>#N/A</v>
      </c>
      <c r="AM7962" t="e">
        <f t="shared" si="1283"/>
        <v>#N/A</v>
      </c>
      <c r="AN7962" t="e">
        <f t="shared" si="1284"/>
        <v>#N/A</v>
      </c>
      <c r="AO7962" s="261" t="e">
        <f t="shared" si="1285"/>
        <v>#N/A</v>
      </c>
      <c r="AP7962" s="261" t="e">
        <f t="shared" si="1286"/>
        <v>#N/A</v>
      </c>
      <c r="AQ7962" s="261" t="e">
        <f t="shared" si="1287"/>
        <v>#N/A</v>
      </c>
      <c r="BB7962">
        <f t="shared" si="1290"/>
        <v>0</v>
      </c>
      <c r="BC7962">
        <f t="shared" si="1288"/>
        <v>0</v>
      </c>
      <c r="BD7962" s="28">
        <f t="shared" si="1289"/>
        <v>0</v>
      </c>
    </row>
    <row r="7963" spans="37:56" x14ac:dyDescent="0.25">
      <c r="AK7963">
        <v>0</v>
      </c>
      <c r="AL7963" t="e">
        <f t="shared" si="1282"/>
        <v>#N/A</v>
      </c>
      <c r="AM7963" t="e">
        <f t="shared" si="1283"/>
        <v>#N/A</v>
      </c>
      <c r="AN7963" t="e">
        <f t="shared" si="1284"/>
        <v>#N/A</v>
      </c>
      <c r="AO7963" s="261" t="e">
        <f t="shared" si="1285"/>
        <v>#N/A</v>
      </c>
      <c r="AP7963" s="261" t="e">
        <f t="shared" si="1286"/>
        <v>#N/A</v>
      </c>
      <c r="AQ7963" s="261" t="e">
        <f t="shared" si="1287"/>
        <v>#N/A</v>
      </c>
      <c r="BB7963">
        <f t="shared" si="1290"/>
        <v>0</v>
      </c>
      <c r="BC7963">
        <f t="shared" si="1288"/>
        <v>0</v>
      </c>
      <c r="BD7963" s="28">
        <f t="shared" si="1289"/>
        <v>0</v>
      </c>
    </row>
    <row r="7964" spans="37:56" x14ac:dyDescent="0.25">
      <c r="AK7964">
        <v>0</v>
      </c>
      <c r="AL7964" t="e">
        <f t="shared" si="1282"/>
        <v>#N/A</v>
      </c>
      <c r="AM7964" t="e">
        <f t="shared" si="1283"/>
        <v>#N/A</v>
      </c>
      <c r="AN7964" t="e">
        <f t="shared" si="1284"/>
        <v>#N/A</v>
      </c>
      <c r="AO7964" s="261" t="e">
        <f t="shared" si="1285"/>
        <v>#N/A</v>
      </c>
      <c r="AP7964" s="261" t="e">
        <f t="shared" si="1286"/>
        <v>#N/A</v>
      </c>
      <c r="AQ7964" s="261" t="e">
        <f t="shared" si="1287"/>
        <v>#N/A</v>
      </c>
      <c r="BB7964">
        <f t="shared" si="1290"/>
        <v>0</v>
      </c>
      <c r="BC7964">
        <f t="shared" si="1288"/>
        <v>0</v>
      </c>
      <c r="BD7964" s="28">
        <f t="shared" si="1289"/>
        <v>0</v>
      </c>
    </row>
    <row r="7965" spans="37:56" x14ac:dyDescent="0.25">
      <c r="AK7965">
        <v>0</v>
      </c>
      <c r="AL7965" t="e">
        <f t="shared" si="1282"/>
        <v>#N/A</v>
      </c>
      <c r="AM7965" t="e">
        <f t="shared" si="1283"/>
        <v>#N/A</v>
      </c>
      <c r="AN7965" t="e">
        <f t="shared" si="1284"/>
        <v>#N/A</v>
      </c>
      <c r="AO7965" s="261" t="e">
        <f t="shared" si="1285"/>
        <v>#N/A</v>
      </c>
      <c r="AP7965" s="261" t="e">
        <f t="shared" si="1286"/>
        <v>#N/A</v>
      </c>
      <c r="AQ7965" s="261" t="e">
        <f t="shared" si="1287"/>
        <v>#N/A</v>
      </c>
      <c r="BB7965">
        <f t="shared" si="1290"/>
        <v>0</v>
      </c>
      <c r="BC7965">
        <f t="shared" si="1288"/>
        <v>0</v>
      </c>
      <c r="BD7965" s="28">
        <f t="shared" si="1289"/>
        <v>0</v>
      </c>
    </row>
    <row r="7966" spans="37:56" x14ac:dyDescent="0.25">
      <c r="AK7966">
        <v>0</v>
      </c>
      <c r="AL7966" t="e">
        <f t="shared" si="1282"/>
        <v>#N/A</v>
      </c>
      <c r="AM7966" t="e">
        <f t="shared" si="1283"/>
        <v>#N/A</v>
      </c>
      <c r="AN7966" t="e">
        <f t="shared" si="1284"/>
        <v>#N/A</v>
      </c>
      <c r="AO7966" s="261" t="e">
        <f t="shared" si="1285"/>
        <v>#N/A</v>
      </c>
      <c r="AP7966" s="261" t="e">
        <f t="shared" si="1286"/>
        <v>#N/A</v>
      </c>
      <c r="AQ7966" s="261" t="e">
        <f t="shared" si="1287"/>
        <v>#N/A</v>
      </c>
      <c r="BB7966">
        <f t="shared" si="1290"/>
        <v>0</v>
      </c>
      <c r="BC7966">
        <f t="shared" si="1288"/>
        <v>0</v>
      </c>
      <c r="BD7966" s="28">
        <f t="shared" si="1289"/>
        <v>0</v>
      </c>
    </row>
    <row r="7967" spans="37:56" x14ac:dyDescent="0.25">
      <c r="AK7967">
        <v>0</v>
      </c>
      <c r="AL7967" t="e">
        <f t="shared" si="1282"/>
        <v>#N/A</v>
      </c>
      <c r="AM7967" t="e">
        <f t="shared" si="1283"/>
        <v>#N/A</v>
      </c>
      <c r="AN7967" t="e">
        <f t="shared" si="1284"/>
        <v>#N/A</v>
      </c>
      <c r="AO7967" s="261" t="e">
        <f t="shared" si="1285"/>
        <v>#N/A</v>
      </c>
      <c r="AP7967" s="261" t="e">
        <f t="shared" si="1286"/>
        <v>#N/A</v>
      </c>
      <c r="AQ7967" s="261" t="e">
        <f t="shared" si="1287"/>
        <v>#N/A</v>
      </c>
      <c r="BB7967">
        <f t="shared" si="1290"/>
        <v>0</v>
      </c>
      <c r="BC7967">
        <f t="shared" si="1288"/>
        <v>0</v>
      </c>
      <c r="BD7967" s="28">
        <f t="shared" si="1289"/>
        <v>0</v>
      </c>
    </row>
    <row r="7968" spans="37:56" x14ac:dyDescent="0.25">
      <c r="AK7968">
        <v>0</v>
      </c>
      <c r="AL7968" t="e">
        <f t="shared" si="1282"/>
        <v>#N/A</v>
      </c>
      <c r="AM7968" t="e">
        <f t="shared" si="1283"/>
        <v>#N/A</v>
      </c>
      <c r="AN7968" t="e">
        <f t="shared" si="1284"/>
        <v>#N/A</v>
      </c>
      <c r="AO7968" s="261" t="e">
        <f t="shared" si="1285"/>
        <v>#N/A</v>
      </c>
      <c r="AP7968" s="261" t="e">
        <f t="shared" si="1286"/>
        <v>#N/A</v>
      </c>
      <c r="AQ7968" s="261" t="e">
        <f t="shared" si="1287"/>
        <v>#N/A</v>
      </c>
      <c r="BB7968">
        <f t="shared" si="1290"/>
        <v>0</v>
      </c>
      <c r="BC7968">
        <f t="shared" si="1288"/>
        <v>0</v>
      </c>
      <c r="BD7968" s="28">
        <f t="shared" si="1289"/>
        <v>0</v>
      </c>
    </row>
    <row r="7969" spans="37:56" x14ac:dyDescent="0.25">
      <c r="AK7969">
        <v>0</v>
      </c>
      <c r="AL7969" t="e">
        <f t="shared" si="1282"/>
        <v>#N/A</v>
      </c>
      <c r="AM7969" t="e">
        <f t="shared" si="1283"/>
        <v>#N/A</v>
      </c>
      <c r="AN7969" t="e">
        <f t="shared" si="1284"/>
        <v>#N/A</v>
      </c>
      <c r="AO7969" s="261" t="e">
        <f t="shared" si="1285"/>
        <v>#N/A</v>
      </c>
      <c r="AP7969" s="261" t="e">
        <f t="shared" si="1286"/>
        <v>#N/A</v>
      </c>
      <c r="AQ7969" s="261" t="e">
        <f t="shared" si="1287"/>
        <v>#N/A</v>
      </c>
      <c r="BB7969">
        <f t="shared" si="1290"/>
        <v>0</v>
      </c>
      <c r="BC7969">
        <f t="shared" si="1288"/>
        <v>0</v>
      </c>
      <c r="BD7969" s="28">
        <f t="shared" si="1289"/>
        <v>0</v>
      </c>
    </row>
    <row r="7970" spans="37:56" x14ac:dyDescent="0.25">
      <c r="AK7970">
        <v>0</v>
      </c>
      <c r="AL7970" t="e">
        <f t="shared" si="1282"/>
        <v>#N/A</v>
      </c>
      <c r="AM7970" t="e">
        <f t="shared" si="1283"/>
        <v>#N/A</v>
      </c>
      <c r="AN7970" t="e">
        <f t="shared" si="1284"/>
        <v>#N/A</v>
      </c>
      <c r="AO7970" s="261" t="e">
        <f t="shared" si="1285"/>
        <v>#N/A</v>
      </c>
      <c r="AP7970" s="261" t="e">
        <f t="shared" si="1286"/>
        <v>#N/A</v>
      </c>
      <c r="AQ7970" s="261" t="e">
        <f t="shared" si="1287"/>
        <v>#N/A</v>
      </c>
      <c r="BB7970">
        <f t="shared" si="1290"/>
        <v>0</v>
      </c>
      <c r="BC7970">
        <f t="shared" si="1288"/>
        <v>0</v>
      </c>
      <c r="BD7970" s="28">
        <f t="shared" si="1289"/>
        <v>0</v>
      </c>
    </row>
    <row r="7971" spans="37:56" x14ac:dyDescent="0.25">
      <c r="AK7971">
        <v>0</v>
      </c>
      <c r="AL7971" t="e">
        <f t="shared" si="1282"/>
        <v>#N/A</v>
      </c>
      <c r="AM7971" t="e">
        <f t="shared" si="1283"/>
        <v>#N/A</v>
      </c>
      <c r="AN7971" t="e">
        <f t="shared" si="1284"/>
        <v>#N/A</v>
      </c>
      <c r="AO7971" s="261" t="e">
        <f t="shared" si="1285"/>
        <v>#N/A</v>
      </c>
      <c r="AP7971" s="261" t="e">
        <f t="shared" si="1286"/>
        <v>#N/A</v>
      </c>
      <c r="AQ7971" s="261" t="e">
        <f t="shared" si="1287"/>
        <v>#N/A</v>
      </c>
      <c r="BB7971">
        <f t="shared" si="1290"/>
        <v>0</v>
      </c>
      <c r="BC7971">
        <f t="shared" si="1288"/>
        <v>0</v>
      </c>
      <c r="BD7971" s="28">
        <f t="shared" si="1289"/>
        <v>0</v>
      </c>
    </row>
    <row r="7972" spans="37:56" x14ac:dyDescent="0.25">
      <c r="AK7972">
        <v>0</v>
      </c>
      <c r="AL7972" t="e">
        <f t="shared" si="1282"/>
        <v>#N/A</v>
      </c>
      <c r="AM7972" t="e">
        <f t="shared" si="1283"/>
        <v>#N/A</v>
      </c>
      <c r="AN7972" t="e">
        <f t="shared" si="1284"/>
        <v>#N/A</v>
      </c>
      <c r="AO7972" s="261" t="e">
        <f t="shared" si="1285"/>
        <v>#N/A</v>
      </c>
      <c r="AP7972" s="261" t="e">
        <f t="shared" si="1286"/>
        <v>#N/A</v>
      </c>
      <c r="AQ7972" s="261" t="e">
        <f t="shared" si="1287"/>
        <v>#N/A</v>
      </c>
      <c r="BB7972">
        <f t="shared" si="1290"/>
        <v>0</v>
      </c>
      <c r="BC7972">
        <f t="shared" si="1288"/>
        <v>0</v>
      </c>
      <c r="BD7972" s="28">
        <f t="shared" si="1289"/>
        <v>0</v>
      </c>
    </row>
    <row r="7973" spans="37:56" x14ac:dyDescent="0.25">
      <c r="AK7973">
        <v>0</v>
      </c>
      <c r="AL7973" t="e">
        <f t="shared" si="1282"/>
        <v>#N/A</v>
      </c>
      <c r="AM7973" t="e">
        <f t="shared" si="1283"/>
        <v>#N/A</v>
      </c>
      <c r="AN7973" t="e">
        <f t="shared" si="1284"/>
        <v>#N/A</v>
      </c>
      <c r="AO7973" s="261" t="e">
        <f t="shared" si="1285"/>
        <v>#N/A</v>
      </c>
      <c r="AP7973" s="261" t="e">
        <f t="shared" si="1286"/>
        <v>#N/A</v>
      </c>
      <c r="AQ7973" s="261" t="e">
        <f t="shared" si="1287"/>
        <v>#N/A</v>
      </c>
      <c r="BB7973">
        <f t="shared" si="1290"/>
        <v>0</v>
      </c>
      <c r="BC7973">
        <f t="shared" si="1288"/>
        <v>0</v>
      </c>
      <c r="BD7973" s="28">
        <f t="shared" si="1289"/>
        <v>0</v>
      </c>
    </row>
    <row r="7974" spans="37:56" x14ac:dyDescent="0.25">
      <c r="AK7974">
        <v>0</v>
      </c>
      <c r="AL7974" t="e">
        <f t="shared" si="1282"/>
        <v>#N/A</v>
      </c>
      <c r="AM7974" t="e">
        <f t="shared" si="1283"/>
        <v>#N/A</v>
      </c>
      <c r="AN7974" t="e">
        <f t="shared" si="1284"/>
        <v>#N/A</v>
      </c>
      <c r="AO7974" s="261" t="e">
        <f t="shared" si="1285"/>
        <v>#N/A</v>
      </c>
      <c r="AP7974" s="261" t="e">
        <f t="shared" si="1286"/>
        <v>#N/A</v>
      </c>
      <c r="AQ7974" s="261" t="e">
        <f t="shared" si="1287"/>
        <v>#N/A</v>
      </c>
      <c r="BB7974">
        <f t="shared" si="1290"/>
        <v>0</v>
      </c>
      <c r="BC7974">
        <f t="shared" si="1288"/>
        <v>0</v>
      </c>
      <c r="BD7974" s="28">
        <f t="shared" si="1289"/>
        <v>0</v>
      </c>
    </row>
    <row r="7975" spans="37:56" x14ac:dyDescent="0.25">
      <c r="AK7975">
        <v>0</v>
      </c>
      <c r="AL7975" t="e">
        <f t="shared" si="1282"/>
        <v>#N/A</v>
      </c>
      <c r="AM7975" t="e">
        <f t="shared" si="1283"/>
        <v>#N/A</v>
      </c>
      <c r="AN7975" t="e">
        <f t="shared" si="1284"/>
        <v>#N/A</v>
      </c>
      <c r="AO7975" s="261" t="e">
        <f t="shared" si="1285"/>
        <v>#N/A</v>
      </c>
      <c r="AP7975" s="261" t="e">
        <f t="shared" si="1286"/>
        <v>#N/A</v>
      </c>
      <c r="AQ7975" s="261" t="e">
        <f t="shared" si="1287"/>
        <v>#N/A</v>
      </c>
      <c r="BB7975">
        <f t="shared" si="1290"/>
        <v>0</v>
      </c>
      <c r="BC7975">
        <f t="shared" si="1288"/>
        <v>0</v>
      </c>
      <c r="BD7975" s="28">
        <f t="shared" si="1289"/>
        <v>0</v>
      </c>
    </row>
    <row r="7976" spans="37:56" x14ac:dyDescent="0.25">
      <c r="AK7976">
        <v>0</v>
      </c>
      <c r="AL7976" t="e">
        <f t="shared" si="1282"/>
        <v>#N/A</v>
      </c>
      <c r="AM7976" t="e">
        <f t="shared" si="1283"/>
        <v>#N/A</v>
      </c>
      <c r="AN7976" t="e">
        <f t="shared" si="1284"/>
        <v>#N/A</v>
      </c>
      <c r="AO7976" s="261" t="e">
        <f t="shared" si="1285"/>
        <v>#N/A</v>
      </c>
      <c r="AP7976" s="261" t="e">
        <f t="shared" si="1286"/>
        <v>#N/A</v>
      </c>
      <c r="AQ7976" s="261" t="e">
        <f t="shared" si="1287"/>
        <v>#N/A</v>
      </c>
      <c r="BB7976">
        <f t="shared" si="1290"/>
        <v>0</v>
      </c>
      <c r="BC7976">
        <f t="shared" si="1288"/>
        <v>0</v>
      </c>
      <c r="BD7976" s="28">
        <f t="shared" si="1289"/>
        <v>0</v>
      </c>
    </row>
    <row r="7977" spans="37:56" x14ac:dyDescent="0.25">
      <c r="AK7977">
        <v>0</v>
      </c>
      <c r="AL7977" t="e">
        <f t="shared" si="1282"/>
        <v>#N/A</v>
      </c>
      <c r="AM7977" t="e">
        <f t="shared" si="1283"/>
        <v>#N/A</v>
      </c>
      <c r="AN7977" t="e">
        <f t="shared" si="1284"/>
        <v>#N/A</v>
      </c>
      <c r="AO7977" s="261" t="e">
        <f t="shared" si="1285"/>
        <v>#N/A</v>
      </c>
      <c r="AP7977" s="261" t="e">
        <f t="shared" si="1286"/>
        <v>#N/A</v>
      </c>
      <c r="AQ7977" s="261" t="e">
        <f t="shared" si="1287"/>
        <v>#N/A</v>
      </c>
      <c r="BB7977">
        <f t="shared" si="1290"/>
        <v>0</v>
      </c>
      <c r="BC7977">
        <f t="shared" si="1288"/>
        <v>0</v>
      </c>
      <c r="BD7977" s="28">
        <f t="shared" si="1289"/>
        <v>0</v>
      </c>
    </row>
    <row r="7978" spans="37:56" x14ac:dyDescent="0.25">
      <c r="AK7978">
        <v>0</v>
      </c>
      <c r="AL7978" t="e">
        <f t="shared" si="1282"/>
        <v>#N/A</v>
      </c>
      <c r="AM7978" t="e">
        <f t="shared" si="1283"/>
        <v>#N/A</v>
      </c>
      <c r="AN7978" t="e">
        <f t="shared" si="1284"/>
        <v>#N/A</v>
      </c>
      <c r="AO7978" s="261" t="e">
        <f t="shared" si="1285"/>
        <v>#N/A</v>
      </c>
      <c r="AP7978" s="261" t="e">
        <f t="shared" si="1286"/>
        <v>#N/A</v>
      </c>
      <c r="AQ7978" s="261" t="e">
        <f t="shared" si="1287"/>
        <v>#N/A</v>
      </c>
      <c r="BB7978">
        <f t="shared" si="1290"/>
        <v>0</v>
      </c>
      <c r="BC7978">
        <f t="shared" si="1288"/>
        <v>0</v>
      </c>
      <c r="BD7978" s="28">
        <f t="shared" si="1289"/>
        <v>0</v>
      </c>
    </row>
    <row r="7979" spans="37:56" x14ac:dyDescent="0.25">
      <c r="AK7979">
        <v>0</v>
      </c>
      <c r="AL7979" t="e">
        <f t="shared" si="1282"/>
        <v>#N/A</v>
      </c>
      <c r="AM7979" t="e">
        <f t="shared" si="1283"/>
        <v>#N/A</v>
      </c>
      <c r="AN7979" t="e">
        <f t="shared" si="1284"/>
        <v>#N/A</v>
      </c>
      <c r="AO7979" s="261" t="e">
        <f t="shared" si="1285"/>
        <v>#N/A</v>
      </c>
      <c r="AP7979" s="261" t="e">
        <f t="shared" si="1286"/>
        <v>#N/A</v>
      </c>
      <c r="AQ7979" s="261" t="e">
        <f t="shared" si="1287"/>
        <v>#N/A</v>
      </c>
      <c r="BB7979">
        <f t="shared" si="1290"/>
        <v>0</v>
      </c>
      <c r="BC7979">
        <f t="shared" si="1288"/>
        <v>0</v>
      </c>
      <c r="BD7979" s="28">
        <f t="shared" si="1289"/>
        <v>0</v>
      </c>
    </row>
    <row r="7980" spans="37:56" x14ac:dyDescent="0.25">
      <c r="AK7980">
        <v>0</v>
      </c>
      <c r="AL7980" t="e">
        <f t="shared" si="1282"/>
        <v>#N/A</v>
      </c>
      <c r="AM7980" t="e">
        <f t="shared" si="1283"/>
        <v>#N/A</v>
      </c>
      <c r="AN7980" t="e">
        <f t="shared" si="1284"/>
        <v>#N/A</v>
      </c>
      <c r="AO7980" s="261" t="e">
        <f t="shared" si="1285"/>
        <v>#N/A</v>
      </c>
      <c r="AP7980" s="261" t="e">
        <f t="shared" si="1286"/>
        <v>#N/A</v>
      </c>
      <c r="AQ7980" s="261" t="e">
        <f t="shared" si="1287"/>
        <v>#N/A</v>
      </c>
      <c r="BB7980">
        <f t="shared" si="1290"/>
        <v>0</v>
      </c>
      <c r="BC7980">
        <f t="shared" si="1288"/>
        <v>0</v>
      </c>
      <c r="BD7980" s="28">
        <f t="shared" si="1289"/>
        <v>0</v>
      </c>
    </row>
    <row r="7981" spans="37:56" x14ac:dyDescent="0.25">
      <c r="AK7981">
        <v>0</v>
      </c>
      <c r="AL7981" t="e">
        <f t="shared" si="1282"/>
        <v>#N/A</v>
      </c>
      <c r="AM7981" t="e">
        <f t="shared" si="1283"/>
        <v>#N/A</v>
      </c>
      <c r="AN7981" t="e">
        <f t="shared" si="1284"/>
        <v>#N/A</v>
      </c>
      <c r="AO7981" s="261" t="e">
        <f t="shared" si="1285"/>
        <v>#N/A</v>
      </c>
      <c r="AP7981" s="261" t="e">
        <f t="shared" si="1286"/>
        <v>#N/A</v>
      </c>
      <c r="AQ7981" s="261" t="e">
        <f t="shared" si="1287"/>
        <v>#N/A</v>
      </c>
      <c r="BB7981">
        <f t="shared" si="1290"/>
        <v>0</v>
      </c>
      <c r="BC7981">
        <f t="shared" si="1288"/>
        <v>0</v>
      </c>
      <c r="BD7981" s="28">
        <f t="shared" si="1289"/>
        <v>0</v>
      </c>
    </row>
    <row r="7982" spans="37:56" x14ac:dyDescent="0.25">
      <c r="AK7982">
        <v>0</v>
      </c>
      <c r="AL7982" t="e">
        <f t="shared" si="1282"/>
        <v>#N/A</v>
      </c>
      <c r="AM7982" t="e">
        <f t="shared" si="1283"/>
        <v>#N/A</v>
      </c>
      <c r="AN7982" t="e">
        <f t="shared" si="1284"/>
        <v>#N/A</v>
      </c>
      <c r="AO7982" s="261" t="e">
        <f t="shared" si="1285"/>
        <v>#N/A</v>
      </c>
      <c r="AP7982" s="261" t="e">
        <f t="shared" si="1286"/>
        <v>#N/A</v>
      </c>
      <c r="AQ7982" s="261" t="e">
        <f t="shared" si="1287"/>
        <v>#N/A</v>
      </c>
      <c r="BB7982">
        <f t="shared" si="1290"/>
        <v>0</v>
      </c>
      <c r="BC7982">
        <f t="shared" si="1288"/>
        <v>0</v>
      </c>
      <c r="BD7982" s="28">
        <f t="shared" si="1289"/>
        <v>0</v>
      </c>
    </row>
    <row r="7983" spans="37:56" x14ac:dyDescent="0.25">
      <c r="AK7983">
        <v>0</v>
      </c>
      <c r="AL7983" t="e">
        <f t="shared" si="1282"/>
        <v>#N/A</v>
      </c>
      <c r="AM7983" t="e">
        <f t="shared" si="1283"/>
        <v>#N/A</v>
      </c>
      <c r="AN7983" t="e">
        <f t="shared" si="1284"/>
        <v>#N/A</v>
      </c>
      <c r="AO7983" s="261" t="e">
        <f t="shared" si="1285"/>
        <v>#N/A</v>
      </c>
      <c r="AP7983" s="261" t="e">
        <f t="shared" si="1286"/>
        <v>#N/A</v>
      </c>
      <c r="AQ7983" s="261" t="e">
        <f t="shared" si="1287"/>
        <v>#N/A</v>
      </c>
      <c r="BB7983">
        <f t="shared" si="1290"/>
        <v>0</v>
      </c>
      <c r="BC7983">
        <f t="shared" si="1288"/>
        <v>0</v>
      </c>
      <c r="BD7983" s="28">
        <f t="shared" si="1289"/>
        <v>0</v>
      </c>
    </row>
    <row r="7984" spans="37:56" x14ac:dyDescent="0.25">
      <c r="AK7984">
        <v>0</v>
      </c>
      <c r="AL7984" t="e">
        <f t="shared" si="1282"/>
        <v>#N/A</v>
      </c>
      <c r="AM7984" t="e">
        <f t="shared" si="1283"/>
        <v>#N/A</v>
      </c>
      <c r="AN7984" t="e">
        <f t="shared" si="1284"/>
        <v>#N/A</v>
      </c>
      <c r="AO7984" s="261" t="e">
        <f t="shared" si="1285"/>
        <v>#N/A</v>
      </c>
      <c r="AP7984" s="261" t="e">
        <f t="shared" si="1286"/>
        <v>#N/A</v>
      </c>
      <c r="AQ7984" s="261" t="e">
        <f t="shared" si="1287"/>
        <v>#N/A</v>
      </c>
      <c r="BB7984">
        <f t="shared" si="1290"/>
        <v>0</v>
      </c>
      <c r="BC7984">
        <f t="shared" si="1288"/>
        <v>0</v>
      </c>
      <c r="BD7984" s="28">
        <f t="shared" si="1289"/>
        <v>0</v>
      </c>
    </row>
    <row r="7985" spans="37:56" x14ac:dyDescent="0.25">
      <c r="AK7985">
        <v>0</v>
      </c>
      <c r="AL7985" t="e">
        <f t="shared" si="1282"/>
        <v>#N/A</v>
      </c>
      <c r="AM7985" t="e">
        <f t="shared" si="1283"/>
        <v>#N/A</v>
      </c>
      <c r="AN7985" t="e">
        <f t="shared" si="1284"/>
        <v>#N/A</v>
      </c>
      <c r="AO7985" s="261" t="e">
        <f t="shared" si="1285"/>
        <v>#N/A</v>
      </c>
      <c r="AP7985" s="261" t="e">
        <f t="shared" si="1286"/>
        <v>#N/A</v>
      </c>
      <c r="AQ7985" s="261" t="e">
        <f t="shared" si="1287"/>
        <v>#N/A</v>
      </c>
      <c r="BB7985">
        <f t="shared" si="1290"/>
        <v>0</v>
      </c>
      <c r="BC7985">
        <f t="shared" si="1288"/>
        <v>0</v>
      </c>
      <c r="BD7985" s="28">
        <f t="shared" si="1289"/>
        <v>0</v>
      </c>
    </row>
    <row r="7986" spans="37:56" x14ac:dyDescent="0.25">
      <c r="AK7986">
        <v>0</v>
      </c>
      <c r="AL7986" t="e">
        <f t="shared" si="1282"/>
        <v>#N/A</v>
      </c>
      <c r="AM7986" t="e">
        <f t="shared" si="1283"/>
        <v>#N/A</v>
      </c>
      <c r="AN7986" t="e">
        <f t="shared" si="1284"/>
        <v>#N/A</v>
      </c>
      <c r="AO7986" s="261" t="e">
        <f t="shared" si="1285"/>
        <v>#N/A</v>
      </c>
      <c r="AP7986" s="261" t="e">
        <f t="shared" si="1286"/>
        <v>#N/A</v>
      </c>
      <c r="AQ7986" s="261" t="e">
        <f t="shared" si="1287"/>
        <v>#N/A</v>
      </c>
      <c r="BB7986">
        <f t="shared" si="1290"/>
        <v>0</v>
      </c>
      <c r="BC7986">
        <f t="shared" si="1288"/>
        <v>0</v>
      </c>
      <c r="BD7986" s="28">
        <f t="shared" si="1289"/>
        <v>0</v>
      </c>
    </row>
    <row r="7987" spans="37:56" x14ac:dyDescent="0.25">
      <c r="AK7987">
        <v>0</v>
      </c>
      <c r="AL7987" t="e">
        <f t="shared" si="1282"/>
        <v>#N/A</v>
      </c>
      <c r="AM7987" t="e">
        <f t="shared" si="1283"/>
        <v>#N/A</v>
      </c>
      <c r="AN7987" t="e">
        <f t="shared" si="1284"/>
        <v>#N/A</v>
      </c>
      <c r="AO7987" s="261" t="e">
        <f t="shared" si="1285"/>
        <v>#N/A</v>
      </c>
      <c r="AP7987" s="261" t="e">
        <f t="shared" si="1286"/>
        <v>#N/A</v>
      </c>
      <c r="AQ7987" s="261" t="e">
        <f t="shared" si="1287"/>
        <v>#N/A</v>
      </c>
      <c r="BB7987">
        <f t="shared" si="1290"/>
        <v>0</v>
      </c>
      <c r="BC7987">
        <f t="shared" si="1288"/>
        <v>0</v>
      </c>
      <c r="BD7987" s="28">
        <f t="shared" si="1289"/>
        <v>0</v>
      </c>
    </row>
    <row r="7988" spans="37:56" x14ac:dyDescent="0.25">
      <c r="AK7988">
        <v>0</v>
      </c>
      <c r="AL7988" t="e">
        <f t="shared" si="1282"/>
        <v>#N/A</v>
      </c>
      <c r="AM7988" t="e">
        <f t="shared" si="1283"/>
        <v>#N/A</v>
      </c>
      <c r="AN7988" t="e">
        <f t="shared" si="1284"/>
        <v>#N/A</v>
      </c>
      <c r="AO7988" s="261" t="e">
        <f t="shared" si="1285"/>
        <v>#N/A</v>
      </c>
      <c r="AP7988" s="261" t="e">
        <f t="shared" si="1286"/>
        <v>#N/A</v>
      </c>
      <c r="AQ7988" s="261" t="e">
        <f t="shared" si="1287"/>
        <v>#N/A</v>
      </c>
      <c r="BB7988">
        <f t="shared" si="1290"/>
        <v>0</v>
      </c>
      <c r="BC7988">
        <f t="shared" si="1288"/>
        <v>0</v>
      </c>
      <c r="BD7988" s="28">
        <f t="shared" si="1289"/>
        <v>0</v>
      </c>
    </row>
    <row r="7989" spans="37:56" x14ac:dyDescent="0.25">
      <c r="AK7989">
        <v>0</v>
      </c>
      <c r="AL7989" t="e">
        <f t="shared" si="1282"/>
        <v>#N/A</v>
      </c>
      <c r="AM7989" t="e">
        <f t="shared" si="1283"/>
        <v>#N/A</v>
      </c>
      <c r="AN7989" t="e">
        <f t="shared" si="1284"/>
        <v>#N/A</v>
      </c>
      <c r="AO7989" s="261" t="e">
        <f t="shared" si="1285"/>
        <v>#N/A</v>
      </c>
      <c r="AP7989" s="261" t="e">
        <f t="shared" si="1286"/>
        <v>#N/A</v>
      </c>
      <c r="AQ7989" s="261" t="e">
        <f t="shared" si="1287"/>
        <v>#N/A</v>
      </c>
      <c r="BB7989">
        <f t="shared" si="1290"/>
        <v>0</v>
      </c>
      <c r="BC7989">
        <f t="shared" si="1288"/>
        <v>0</v>
      </c>
      <c r="BD7989" s="28">
        <f t="shared" si="1289"/>
        <v>0</v>
      </c>
    </row>
    <row r="7990" spans="37:56" x14ac:dyDescent="0.25">
      <c r="AK7990">
        <v>0</v>
      </c>
      <c r="AL7990" t="e">
        <f t="shared" si="1282"/>
        <v>#N/A</v>
      </c>
      <c r="AM7990" t="e">
        <f t="shared" si="1283"/>
        <v>#N/A</v>
      </c>
      <c r="AN7990" t="e">
        <f t="shared" si="1284"/>
        <v>#N/A</v>
      </c>
      <c r="AO7990" s="261" t="e">
        <f t="shared" si="1285"/>
        <v>#N/A</v>
      </c>
      <c r="AP7990" s="261" t="e">
        <f t="shared" si="1286"/>
        <v>#N/A</v>
      </c>
      <c r="AQ7990" s="261" t="e">
        <f t="shared" si="1287"/>
        <v>#N/A</v>
      </c>
      <c r="BB7990">
        <f t="shared" si="1290"/>
        <v>0</v>
      </c>
      <c r="BC7990">
        <f t="shared" si="1288"/>
        <v>0</v>
      </c>
      <c r="BD7990" s="28">
        <f t="shared" si="1289"/>
        <v>0</v>
      </c>
    </row>
    <row r="7991" spans="37:56" x14ac:dyDescent="0.25">
      <c r="AK7991">
        <v>0</v>
      </c>
      <c r="AL7991" t="e">
        <f t="shared" si="1282"/>
        <v>#N/A</v>
      </c>
      <c r="AM7991" t="e">
        <f t="shared" si="1283"/>
        <v>#N/A</v>
      </c>
      <c r="AN7991" t="e">
        <f t="shared" si="1284"/>
        <v>#N/A</v>
      </c>
      <c r="AO7991" s="261" t="e">
        <f t="shared" si="1285"/>
        <v>#N/A</v>
      </c>
      <c r="AP7991" s="261" t="e">
        <f t="shared" si="1286"/>
        <v>#N/A</v>
      </c>
      <c r="AQ7991" s="261" t="e">
        <f t="shared" si="1287"/>
        <v>#N/A</v>
      </c>
      <c r="BB7991">
        <f t="shared" si="1290"/>
        <v>0</v>
      </c>
      <c r="BC7991">
        <f t="shared" si="1288"/>
        <v>0</v>
      </c>
      <c r="BD7991" s="28">
        <f t="shared" si="1289"/>
        <v>0</v>
      </c>
    </row>
    <row r="7992" spans="37:56" x14ac:dyDescent="0.25">
      <c r="AK7992">
        <v>0</v>
      </c>
      <c r="AL7992" t="e">
        <f t="shared" si="1282"/>
        <v>#N/A</v>
      </c>
      <c r="AM7992" t="e">
        <f t="shared" si="1283"/>
        <v>#N/A</v>
      </c>
      <c r="AN7992" t="e">
        <f t="shared" si="1284"/>
        <v>#N/A</v>
      </c>
      <c r="AO7992" s="261" t="e">
        <f t="shared" si="1285"/>
        <v>#N/A</v>
      </c>
      <c r="AP7992" s="261" t="e">
        <f t="shared" si="1286"/>
        <v>#N/A</v>
      </c>
      <c r="AQ7992" s="261" t="e">
        <f t="shared" si="1287"/>
        <v>#N/A</v>
      </c>
      <c r="BB7992">
        <f t="shared" si="1290"/>
        <v>0</v>
      </c>
      <c r="BC7992">
        <f t="shared" si="1288"/>
        <v>0</v>
      </c>
      <c r="BD7992" s="28">
        <f t="shared" si="1289"/>
        <v>0</v>
      </c>
    </row>
    <row r="7993" spans="37:56" x14ac:dyDescent="0.25">
      <c r="AK7993">
        <v>0</v>
      </c>
      <c r="AL7993" t="e">
        <f t="shared" si="1282"/>
        <v>#N/A</v>
      </c>
      <c r="AM7993" t="e">
        <f t="shared" si="1283"/>
        <v>#N/A</v>
      </c>
      <c r="AN7993" t="e">
        <f t="shared" si="1284"/>
        <v>#N/A</v>
      </c>
      <c r="AO7993" s="261" t="e">
        <f t="shared" si="1285"/>
        <v>#N/A</v>
      </c>
      <c r="AP7993" s="261" t="e">
        <f t="shared" si="1286"/>
        <v>#N/A</v>
      </c>
      <c r="AQ7993" s="261" t="e">
        <f t="shared" si="1287"/>
        <v>#N/A</v>
      </c>
      <c r="BB7993">
        <f t="shared" si="1290"/>
        <v>0</v>
      </c>
      <c r="BC7993">
        <f t="shared" si="1288"/>
        <v>0</v>
      </c>
      <c r="BD7993" s="28">
        <f t="shared" si="1289"/>
        <v>0</v>
      </c>
    </row>
    <row r="7994" spans="37:56" x14ac:dyDescent="0.25">
      <c r="AK7994">
        <v>0</v>
      </c>
      <c r="AL7994" t="e">
        <f t="shared" si="1282"/>
        <v>#N/A</v>
      </c>
      <c r="AM7994" t="e">
        <f t="shared" si="1283"/>
        <v>#N/A</v>
      </c>
      <c r="AN7994" t="e">
        <f t="shared" si="1284"/>
        <v>#N/A</v>
      </c>
      <c r="AO7994" s="261" t="e">
        <f t="shared" si="1285"/>
        <v>#N/A</v>
      </c>
      <c r="AP7994" s="261" t="e">
        <f t="shared" si="1286"/>
        <v>#N/A</v>
      </c>
      <c r="AQ7994" s="261" t="e">
        <f t="shared" si="1287"/>
        <v>#N/A</v>
      </c>
      <c r="BB7994">
        <f t="shared" si="1290"/>
        <v>0</v>
      </c>
      <c r="BC7994">
        <f t="shared" si="1288"/>
        <v>0</v>
      </c>
      <c r="BD7994" s="28">
        <f t="shared" si="1289"/>
        <v>0</v>
      </c>
    </row>
    <row r="7995" spans="37:56" x14ac:dyDescent="0.25">
      <c r="AK7995">
        <v>0</v>
      </c>
      <c r="AL7995" t="e">
        <f t="shared" si="1282"/>
        <v>#N/A</v>
      </c>
      <c r="AM7995" t="e">
        <f t="shared" si="1283"/>
        <v>#N/A</v>
      </c>
      <c r="AN7995" t="e">
        <f t="shared" si="1284"/>
        <v>#N/A</v>
      </c>
      <c r="AO7995" s="261" t="e">
        <f t="shared" si="1285"/>
        <v>#N/A</v>
      </c>
      <c r="AP7995" s="261" t="e">
        <f t="shared" si="1286"/>
        <v>#N/A</v>
      </c>
      <c r="AQ7995" s="261" t="e">
        <f t="shared" si="1287"/>
        <v>#N/A</v>
      </c>
      <c r="BB7995">
        <f t="shared" si="1290"/>
        <v>0</v>
      </c>
      <c r="BC7995">
        <f t="shared" si="1288"/>
        <v>0</v>
      </c>
      <c r="BD7995" s="28">
        <f t="shared" si="1289"/>
        <v>0</v>
      </c>
    </row>
    <row r="7996" spans="37:56" x14ac:dyDescent="0.25">
      <c r="AK7996">
        <v>0</v>
      </c>
      <c r="AL7996" t="e">
        <f t="shared" si="1282"/>
        <v>#N/A</v>
      </c>
      <c r="AM7996" t="e">
        <f t="shared" si="1283"/>
        <v>#N/A</v>
      </c>
      <c r="AN7996" t="e">
        <f t="shared" si="1284"/>
        <v>#N/A</v>
      </c>
      <c r="AO7996" s="261" t="e">
        <f t="shared" si="1285"/>
        <v>#N/A</v>
      </c>
      <c r="AP7996" s="261" t="e">
        <f t="shared" si="1286"/>
        <v>#N/A</v>
      </c>
      <c r="AQ7996" s="261" t="e">
        <f t="shared" si="1287"/>
        <v>#N/A</v>
      </c>
      <c r="BB7996">
        <f t="shared" si="1290"/>
        <v>0</v>
      </c>
      <c r="BC7996">
        <f t="shared" si="1288"/>
        <v>0</v>
      </c>
      <c r="BD7996" s="28">
        <f t="shared" si="1289"/>
        <v>0</v>
      </c>
    </row>
    <row r="7997" spans="37:56" x14ac:dyDescent="0.25">
      <c r="AK7997">
        <v>0</v>
      </c>
      <c r="AL7997" t="e">
        <f t="shared" si="1282"/>
        <v>#N/A</v>
      </c>
      <c r="AM7997" t="e">
        <f t="shared" si="1283"/>
        <v>#N/A</v>
      </c>
      <c r="AN7997" t="e">
        <f t="shared" si="1284"/>
        <v>#N/A</v>
      </c>
      <c r="AO7997" s="261" t="e">
        <f t="shared" si="1285"/>
        <v>#N/A</v>
      </c>
      <c r="AP7997" s="261" t="e">
        <f t="shared" si="1286"/>
        <v>#N/A</v>
      </c>
      <c r="AQ7997" s="261" t="e">
        <f t="shared" si="1287"/>
        <v>#N/A</v>
      </c>
      <c r="BB7997">
        <f t="shared" si="1290"/>
        <v>0</v>
      </c>
      <c r="BC7997">
        <f t="shared" si="1288"/>
        <v>0</v>
      </c>
      <c r="BD7997" s="28">
        <f t="shared" si="1289"/>
        <v>0</v>
      </c>
    </row>
    <row r="7998" spans="37:56" x14ac:dyDescent="0.25">
      <c r="AK7998">
        <v>0</v>
      </c>
      <c r="AL7998" t="e">
        <f t="shared" si="1282"/>
        <v>#N/A</v>
      </c>
      <c r="AM7998" t="e">
        <f t="shared" si="1283"/>
        <v>#N/A</v>
      </c>
      <c r="AN7998" t="e">
        <f t="shared" si="1284"/>
        <v>#N/A</v>
      </c>
      <c r="AO7998" s="261" t="e">
        <f t="shared" si="1285"/>
        <v>#N/A</v>
      </c>
      <c r="AP7998" s="261" t="e">
        <f t="shared" si="1286"/>
        <v>#N/A</v>
      </c>
      <c r="AQ7998" s="261" t="e">
        <f t="shared" si="1287"/>
        <v>#N/A</v>
      </c>
      <c r="BB7998">
        <f t="shared" si="1290"/>
        <v>0</v>
      </c>
      <c r="BC7998">
        <f t="shared" si="1288"/>
        <v>0</v>
      </c>
      <c r="BD7998" s="28">
        <f t="shared" si="1289"/>
        <v>0</v>
      </c>
    </row>
    <row r="7999" spans="37:56" x14ac:dyDescent="0.25">
      <c r="AK7999">
        <v>0</v>
      </c>
      <c r="AL7999" t="e">
        <f t="shared" si="1282"/>
        <v>#N/A</v>
      </c>
      <c r="AM7999" t="e">
        <f t="shared" si="1283"/>
        <v>#N/A</v>
      </c>
      <c r="AN7999" t="e">
        <f t="shared" si="1284"/>
        <v>#N/A</v>
      </c>
      <c r="AO7999" s="261" t="e">
        <f t="shared" si="1285"/>
        <v>#N/A</v>
      </c>
      <c r="AP7999" s="261" t="e">
        <f t="shared" si="1286"/>
        <v>#N/A</v>
      </c>
      <c r="AQ7999" s="261" t="e">
        <f t="shared" si="1287"/>
        <v>#N/A</v>
      </c>
      <c r="BB7999">
        <f t="shared" si="1290"/>
        <v>0</v>
      </c>
      <c r="BC7999">
        <f t="shared" si="1288"/>
        <v>0</v>
      </c>
      <c r="BD7999" s="28">
        <f t="shared" si="1289"/>
        <v>0</v>
      </c>
    </row>
    <row r="8000" spans="37:56" x14ac:dyDescent="0.25">
      <c r="AK8000">
        <v>0</v>
      </c>
      <c r="AL8000" t="e">
        <f t="shared" si="1282"/>
        <v>#N/A</v>
      </c>
      <c r="AM8000" t="e">
        <f t="shared" si="1283"/>
        <v>#N/A</v>
      </c>
      <c r="AN8000" t="e">
        <f t="shared" si="1284"/>
        <v>#N/A</v>
      </c>
      <c r="AO8000" s="261" t="e">
        <f t="shared" si="1285"/>
        <v>#N/A</v>
      </c>
      <c r="AP8000" s="261" t="e">
        <f t="shared" si="1286"/>
        <v>#N/A</v>
      </c>
      <c r="AQ8000" s="261" t="e">
        <f t="shared" si="1287"/>
        <v>#N/A</v>
      </c>
      <c r="BB8000">
        <f t="shared" si="1290"/>
        <v>0</v>
      </c>
      <c r="BC8000">
        <f t="shared" si="1288"/>
        <v>0</v>
      </c>
      <c r="BD8000" s="28">
        <f t="shared" si="1289"/>
        <v>0</v>
      </c>
    </row>
    <row r="8001" spans="37:56" x14ac:dyDescent="0.25">
      <c r="AK8001">
        <v>0</v>
      </c>
      <c r="AL8001" t="e">
        <f t="shared" si="1282"/>
        <v>#N/A</v>
      </c>
      <c r="AM8001" t="e">
        <f t="shared" si="1283"/>
        <v>#N/A</v>
      </c>
      <c r="AN8001" t="e">
        <f t="shared" si="1284"/>
        <v>#N/A</v>
      </c>
      <c r="AO8001" s="261" t="e">
        <f t="shared" si="1285"/>
        <v>#N/A</v>
      </c>
      <c r="AP8001" s="261" t="e">
        <f t="shared" si="1286"/>
        <v>#N/A</v>
      </c>
      <c r="AQ8001" s="261" t="e">
        <f t="shared" si="1287"/>
        <v>#N/A</v>
      </c>
      <c r="BB8001">
        <f t="shared" si="1290"/>
        <v>0</v>
      </c>
      <c r="BC8001">
        <f t="shared" si="1288"/>
        <v>0</v>
      </c>
      <c r="BD8001" s="28">
        <f t="shared" si="1289"/>
        <v>0</v>
      </c>
    </row>
    <row r="8002" spans="37:56" x14ac:dyDescent="0.25">
      <c r="AK8002">
        <v>0</v>
      </c>
      <c r="AL8002" t="e">
        <f t="shared" si="1282"/>
        <v>#N/A</v>
      </c>
      <c r="AM8002" t="e">
        <f t="shared" si="1283"/>
        <v>#N/A</v>
      </c>
      <c r="AN8002" t="e">
        <f t="shared" si="1284"/>
        <v>#N/A</v>
      </c>
      <c r="AO8002" s="261" t="e">
        <f t="shared" si="1285"/>
        <v>#N/A</v>
      </c>
      <c r="AP8002" s="261" t="e">
        <f t="shared" si="1286"/>
        <v>#N/A</v>
      </c>
      <c r="AQ8002" s="261" t="e">
        <f t="shared" si="1287"/>
        <v>#N/A</v>
      </c>
      <c r="BB8002">
        <f t="shared" si="1290"/>
        <v>0</v>
      </c>
      <c r="BC8002">
        <f t="shared" si="1288"/>
        <v>0</v>
      </c>
      <c r="BD8002" s="28">
        <f t="shared" si="1289"/>
        <v>0</v>
      </c>
    </row>
    <row r="8003" spans="37:56" x14ac:dyDescent="0.25">
      <c r="AK8003">
        <v>0</v>
      </c>
      <c r="AL8003" t="e">
        <f t="shared" ref="AL8003:AL8066" si="1291">_xlfn.XLOOKUP(AK8003,A:A,F:F)</f>
        <v>#N/A</v>
      </c>
      <c r="AM8003" t="e">
        <f t="shared" ref="AM8003:AM8066" si="1292">_xlfn.XLOOKUP(AK8003,A:A,J:J)</f>
        <v>#N/A</v>
      </c>
      <c r="AN8003" t="e">
        <f t="shared" ref="AN8003:AN8066" si="1293">_xlfn.XLOOKUP(AK8003,A:A,M:M)+_xlfn.XLOOKUP(AK8003,A:A,N:N)</f>
        <v>#N/A</v>
      </c>
      <c r="AO8003" s="261" t="e">
        <f t="shared" ref="AO8003:AO8066" si="1294">_xlfn.XLOOKUP(AK8003,A:A,AG:AG)</f>
        <v>#N/A</v>
      </c>
      <c r="AP8003" s="261" t="e">
        <f t="shared" ref="AP8003:AP8066" si="1295">_xlfn.XLOOKUP(AK8003,A:A,AD:AD)</f>
        <v>#N/A</v>
      </c>
      <c r="AQ8003" s="261" t="e">
        <f t="shared" ref="AQ8003:AQ8066" si="1296">_xlfn.XLOOKUP(AK8003,A:A,AE:AE)</f>
        <v>#N/A</v>
      </c>
      <c r="BB8003">
        <f t="shared" si="1290"/>
        <v>0</v>
      </c>
      <c r="BC8003">
        <f t="shared" ref="BC8003:BC8066" si="1297">_xlfn.XLOOKUP(BA8003,A:A,J:J)</f>
        <v>0</v>
      </c>
      <c r="BD8003" s="28">
        <f t="shared" ref="BD8003:BD8066" si="1298">_xlfn.XLOOKUP(BA8003,A:A,M:M)+_xlfn.XLOOKUP(BA8003,A:A,N:N)</f>
        <v>0</v>
      </c>
    </row>
    <row r="8004" spans="37:56" x14ac:dyDescent="0.25">
      <c r="AK8004">
        <v>0</v>
      </c>
      <c r="AL8004" t="e">
        <f t="shared" si="1291"/>
        <v>#N/A</v>
      </c>
      <c r="AM8004" t="e">
        <f t="shared" si="1292"/>
        <v>#N/A</v>
      </c>
      <c r="AN8004" t="e">
        <f t="shared" si="1293"/>
        <v>#N/A</v>
      </c>
      <c r="AO8004" s="261" t="e">
        <f t="shared" si="1294"/>
        <v>#N/A</v>
      </c>
      <c r="AP8004" s="261" t="e">
        <f t="shared" si="1295"/>
        <v>#N/A</v>
      </c>
      <c r="AQ8004" s="261" t="e">
        <f t="shared" si="1296"/>
        <v>#N/A</v>
      </c>
      <c r="BB8004">
        <f t="shared" si="1290"/>
        <v>0</v>
      </c>
      <c r="BC8004">
        <f t="shared" si="1297"/>
        <v>0</v>
      </c>
      <c r="BD8004" s="28">
        <f t="shared" si="1298"/>
        <v>0</v>
      </c>
    </row>
    <row r="8005" spans="37:56" x14ac:dyDescent="0.25">
      <c r="AK8005">
        <v>0</v>
      </c>
      <c r="AL8005" t="e">
        <f t="shared" si="1291"/>
        <v>#N/A</v>
      </c>
      <c r="AM8005" t="e">
        <f t="shared" si="1292"/>
        <v>#N/A</v>
      </c>
      <c r="AN8005" t="e">
        <f t="shared" si="1293"/>
        <v>#N/A</v>
      </c>
      <c r="AO8005" s="261" t="e">
        <f t="shared" si="1294"/>
        <v>#N/A</v>
      </c>
      <c r="AP8005" s="261" t="e">
        <f t="shared" si="1295"/>
        <v>#N/A</v>
      </c>
      <c r="AQ8005" s="261" t="e">
        <f t="shared" si="1296"/>
        <v>#N/A</v>
      </c>
      <c r="BB8005">
        <f t="shared" si="1290"/>
        <v>0</v>
      </c>
      <c r="BC8005">
        <f t="shared" si="1297"/>
        <v>0</v>
      </c>
      <c r="BD8005" s="28">
        <f t="shared" si="1298"/>
        <v>0</v>
      </c>
    </row>
    <row r="8006" spans="37:56" x14ac:dyDescent="0.25">
      <c r="AK8006">
        <v>0</v>
      </c>
      <c r="AL8006" t="e">
        <f t="shared" si="1291"/>
        <v>#N/A</v>
      </c>
      <c r="AM8006" t="e">
        <f t="shared" si="1292"/>
        <v>#N/A</v>
      </c>
      <c r="AN8006" t="e">
        <f t="shared" si="1293"/>
        <v>#N/A</v>
      </c>
      <c r="AO8006" s="261" t="e">
        <f t="shared" si="1294"/>
        <v>#N/A</v>
      </c>
      <c r="AP8006" s="261" t="e">
        <f t="shared" si="1295"/>
        <v>#N/A</v>
      </c>
      <c r="AQ8006" s="261" t="e">
        <f t="shared" si="1296"/>
        <v>#N/A</v>
      </c>
      <c r="BB8006">
        <f t="shared" ref="BB8006:BB8069" si="1299">_xlfn.XLOOKUP(BA8006,A:A,E:E)</f>
        <v>0</v>
      </c>
      <c r="BC8006">
        <f t="shared" si="1297"/>
        <v>0</v>
      </c>
      <c r="BD8006" s="28">
        <f t="shared" si="1298"/>
        <v>0</v>
      </c>
    </row>
    <row r="8007" spans="37:56" x14ac:dyDescent="0.25">
      <c r="AK8007">
        <v>0</v>
      </c>
      <c r="AL8007" t="e">
        <f t="shared" si="1291"/>
        <v>#N/A</v>
      </c>
      <c r="AM8007" t="e">
        <f t="shared" si="1292"/>
        <v>#N/A</v>
      </c>
      <c r="AN8007" t="e">
        <f t="shared" si="1293"/>
        <v>#N/A</v>
      </c>
      <c r="AO8007" s="261" t="e">
        <f t="shared" si="1294"/>
        <v>#N/A</v>
      </c>
      <c r="AP8007" s="261" t="e">
        <f t="shared" si="1295"/>
        <v>#N/A</v>
      </c>
      <c r="AQ8007" s="261" t="e">
        <f t="shared" si="1296"/>
        <v>#N/A</v>
      </c>
      <c r="BB8007">
        <f t="shared" si="1299"/>
        <v>0</v>
      </c>
      <c r="BC8007">
        <f t="shared" si="1297"/>
        <v>0</v>
      </c>
      <c r="BD8007" s="28">
        <f t="shared" si="1298"/>
        <v>0</v>
      </c>
    </row>
    <row r="8008" spans="37:56" x14ac:dyDescent="0.25">
      <c r="AK8008">
        <v>0</v>
      </c>
      <c r="AL8008" t="e">
        <f t="shared" si="1291"/>
        <v>#N/A</v>
      </c>
      <c r="AM8008" t="e">
        <f t="shared" si="1292"/>
        <v>#N/A</v>
      </c>
      <c r="AN8008" t="e">
        <f t="shared" si="1293"/>
        <v>#N/A</v>
      </c>
      <c r="AO8008" s="261" t="e">
        <f t="shared" si="1294"/>
        <v>#N/A</v>
      </c>
      <c r="AP8008" s="261" t="e">
        <f t="shared" si="1295"/>
        <v>#N/A</v>
      </c>
      <c r="AQ8008" s="261" t="e">
        <f t="shared" si="1296"/>
        <v>#N/A</v>
      </c>
      <c r="BB8008">
        <f t="shared" si="1299"/>
        <v>0</v>
      </c>
      <c r="BC8008">
        <f t="shared" si="1297"/>
        <v>0</v>
      </c>
      <c r="BD8008" s="28">
        <f t="shared" si="1298"/>
        <v>0</v>
      </c>
    </row>
    <row r="8009" spans="37:56" x14ac:dyDescent="0.25">
      <c r="AK8009">
        <v>0</v>
      </c>
      <c r="AL8009" t="e">
        <f t="shared" si="1291"/>
        <v>#N/A</v>
      </c>
      <c r="AM8009" t="e">
        <f t="shared" si="1292"/>
        <v>#N/A</v>
      </c>
      <c r="AN8009" t="e">
        <f t="shared" si="1293"/>
        <v>#N/A</v>
      </c>
      <c r="AO8009" s="261" t="e">
        <f t="shared" si="1294"/>
        <v>#N/A</v>
      </c>
      <c r="AP8009" s="261" t="e">
        <f t="shared" si="1295"/>
        <v>#N/A</v>
      </c>
      <c r="AQ8009" s="261" t="e">
        <f t="shared" si="1296"/>
        <v>#N/A</v>
      </c>
      <c r="BB8009">
        <f t="shared" si="1299"/>
        <v>0</v>
      </c>
      <c r="BC8009">
        <f t="shared" si="1297"/>
        <v>0</v>
      </c>
      <c r="BD8009" s="28">
        <f t="shared" si="1298"/>
        <v>0</v>
      </c>
    </row>
    <row r="8010" spans="37:56" x14ac:dyDescent="0.25">
      <c r="AK8010">
        <v>0</v>
      </c>
      <c r="AL8010" t="e">
        <f t="shared" si="1291"/>
        <v>#N/A</v>
      </c>
      <c r="AM8010" t="e">
        <f t="shared" si="1292"/>
        <v>#N/A</v>
      </c>
      <c r="AN8010" t="e">
        <f t="shared" si="1293"/>
        <v>#N/A</v>
      </c>
      <c r="AO8010" s="261" t="e">
        <f t="shared" si="1294"/>
        <v>#N/A</v>
      </c>
      <c r="AP8010" s="261" t="e">
        <f t="shared" si="1295"/>
        <v>#N/A</v>
      </c>
      <c r="AQ8010" s="261" t="e">
        <f t="shared" si="1296"/>
        <v>#N/A</v>
      </c>
      <c r="BB8010">
        <f t="shared" si="1299"/>
        <v>0</v>
      </c>
      <c r="BC8010">
        <f t="shared" si="1297"/>
        <v>0</v>
      </c>
      <c r="BD8010" s="28">
        <f t="shared" si="1298"/>
        <v>0</v>
      </c>
    </row>
    <row r="8011" spans="37:56" x14ac:dyDescent="0.25">
      <c r="AK8011">
        <v>0</v>
      </c>
      <c r="AL8011" t="e">
        <f t="shared" si="1291"/>
        <v>#N/A</v>
      </c>
      <c r="AM8011" t="e">
        <f t="shared" si="1292"/>
        <v>#N/A</v>
      </c>
      <c r="AN8011" t="e">
        <f t="shared" si="1293"/>
        <v>#N/A</v>
      </c>
      <c r="AO8011" s="261" t="e">
        <f t="shared" si="1294"/>
        <v>#N/A</v>
      </c>
      <c r="AP8011" s="261" t="e">
        <f t="shared" si="1295"/>
        <v>#N/A</v>
      </c>
      <c r="AQ8011" s="261" t="e">
        <f t="shared" si="1296"/>
        <v>#N/A</v>
      </c>
      <c r="BB8011">
        <f t="shared" si="1299"/>
        <v>0</v>
      </c>
      <c r="BC8011">
        <f t="shared" si="1297"/>
        <v>0</v>
      </c>
      <c r="BD8011" s="28">
        <f t="shared" si="1298"/>
        <v>0</v>
      </c>
    </row>
    <row r="8012" spans="37:56" x14ac:dyDescent="0.25">
      <c r="AK8012">
        <v>0</v>
      </c>
      <c r="AL8012" t="e">
        <f t="shared" si="1291"/>
        <v>#N/A</v>
      </c>
      <c r="AM8012" t="e">
        <f t="shared" si="1292"/>
        <v>#N/A</v>
      </c>
      <c r="AN8012" t="e">
        <f t="shared" si="1293"/>
        <v>#N/A</v>
      </c>
      <c r="AO8012" s="261" t="e">
        <f t="shared" si="1294"/>
        <v>#N/A</v>
      </c>
      <c r="AP8012" s="261" t="e">
        <f t="shared" si="1295"/>
        <v>#N/A</v>
      </c>
      <c r="AQ8012" s="261" t="e">
        <f t="shared" si="1296"/>
        <v>#N/A</v>
      </c>
      <c r="BB8012">
        <f t="shared" si="1299"/>
        <v>0</v>
      </c>
      <c r="BC8012">
        <f t="shared" si="1297"/>
        <v>0</v>
      </c>
      <c r="BD8012" s="28">
        <f t="shared" si="1298"/>
        <v>0</v>
      </c>
    </row>
    <row r="8013" spans="37:56" x14ac:dyDescent="0.25">
      <c r="AK8013">
        <v>0</v>
      </c>
      <c r="AL8013" t="e">
        <f t="shared" si="1291"/>
        <v>#N/A</v>
      </c>
      <c r="AM8013" t="e">
        <f t="shared" si="1292"/>
        <v>#N/A</v>
      </c>
      <c r="AN8013" t="e">
        <f t="shared" si="1293"/>
        <v>#N/A</v>
      </c>
      <c r="AO8013" s="261" t="e">
        <f t="shared" si="1294"/>
        <v>#N/A</v>
      </c>
      <c r="AP8013" s="261" t="e">
        <f t="shared" si="1295"/>
        <v>#N/A</v>
      </c>
      <c r="AQ8013" s="261" t="e">
        <f t="shared" si="1296"/>
        <v>#N/A</v>
      </c>
      <c r="BB8013">
        <f t="shared" si="1299"/>
        <v>0</v>
      </c>
      <c r="BC8013">
        <f t="shared" si="1297"/>
        <v>0</v>
      </c>
      <c r="BD8013" s="28">
        <f t="shared" si="1298"/>
        <v>0</v>
      </c>
    </row>
    <row r="8014" spans="37:56" x14ac:dyDescent="0.25">
      <c r="AK8014">
        <v>0</v>
      </c>
      <c r="AL8014" t="e">
        <f t="shared" si="1291"/>
        <v>#N/A</v>
      </c>
      <c r="AM8014" t="e">
        <f t="shared" si="1292"/>
        <v>#N/A</v>
      </c>
      <c r="AN8014" t="e">
        <f t="shared" si="1293"/>
        <v>#N/A</v>
      </c>
      <c r="AO8014" s="261" t="e">
        <f t="shared" si="1294"/>
        <v>#N/A</v>
      </c>
      <c r="AP8014" s="261" t="e">
        <f t="shared" si="1295"/>
        <v>#N/A</v>
      </c>
      <c r="AQ8014" s="261" t="e">
        <f t="shared" si="1296"/>
        <v>#N/A</v>
      </c>
      <c r="BB8014">
        <f t="shared" si="1299"/>
        <v>0</v>
      </c>
      <c r="BC8014">
        <f t="shared" si="1297"/>
        <v>0</v>
      </c>
      <c r="BD8014" s="28">
        <f t="shared" si="1298"/>
        <v>0</v>
      </c>
    </row>
    <row r="8015" spans="37:56" x14ac:dyDescent="0.25">
      <c r="AK8015">
        <v>0</v>
      </c>
      <c r="AL8015" t="e">
        <f t="shared" si="1291"/>
        <v>#N/A</v>
      </c>
      <c r="AM8015" t="e">
        <f t="shared" si="1292"/>
        <v>#N/A</v>
      </c>
      <c r="AN8015" t="e">
        <f t="shared" si="1293"/>
        <v>#N/A</v>
      </c>
      <c r="AO8015" s="261" t="e">
        <f t="shared" si="1294"/>
        <v>#N/A</v>
      </c>
      <c r="AP8015" s="261" t="e">
        <f t="shared" si="1295"/>
        <v>#N/A</v>
      </c>
      <c r="AQ8015" s="261" t="e">
        <f t="shared" si="1296"/>
        <v>#N/A</v>
      </c>
      <c r="BB8015">
        <f t="shared" si="1299"/>
        <v>0</v>
      </c>
      <c r="BC8015">
        <f t="shared" si="1297"/>
        <v>0</v>
      </c>
      <c r="BD8015" s="28">
        <f t="shared" si="1298"/>
        <v>0</v>
      </c>
    </row>
    <row r="8016" spans="37:56" x14ac:dyDescent="0.25">
      <c r="AK8016">
        <v>0</v>
      </c>
      <c r="AL8016" t="e">
        <f t="shared" si="1291"/>
        <v>#N/A</v>
      </c>
      <c r="AM8016" t="e">
        <f t="shared" si="1292"/>
        <v>#N/A</v>
      </c>
      <c r="AN8016" t="e">
        <f t="shared" si="1293"/>
        <v>#N/A</v>
      </c>
      <c r="AO8016" s="261" t="e">
        <f t="shared" si="1294"/>
        <v>#N/A</v>
      </c>
      <c r="AP8016" s="261" t="e">
        <f t="shared" si="1295"/>
        <v>#N/A</v>
      </c>
      <c r="AQ8016" s="261" t="e">
        <f t="shared" si="1296"/>
        <v>#N/A</v>
      </c>
      <c r="BB8016">
        <f t="shared" si="1299"/>
        <v>0</v>
      </c>
      <c r="BC8016">
        <f t="shared" si="1297"/>
        <v>0</v>
      </c>
      <c r="BD8016" s="28">
        <f t="shared" si="1298"/>
        <v>0</v>
      </c>
    </row>
    <row r="8017" spans="37:56" x14ac:dyDescent="0.25">
      <c r="AK8017">
        <v>0</v>
      </c>
      <c r="AL8017" t="e">
        <f t="shared" si="1291"/>
        <v>#N/A</v>
      </c>
      <c r="AM8017" t="e">
        <f t="shared" si="1292"/>
        <v>#N/A</v>
      </c>
      <c r="AN8017" t="e">
        <f t="shared" si="1293"/>
        <v>#N/A</v>
      </c>
      <c r="AO8017" s="261" t="e">
        <f t="shared" si="1294"/>
        <v>#N/A</v>
      </c>
      <c r="AP8017" s="261" t="e">
        <f t="shared" si="1295"/>
        <v>#N/A</v>
      </c>
      <c r="AQ8017" s="261" t="e">
        <f t="shared" si="1296"/>
        <v>#N/A</v>
      </c>
      <c r="BB8017">
        <f t="shared" si="1299"/>
        <v>0</v>
      </c>
      <c r="BC8017">
        <f t="shared" si="1297"/>
        <v>0</v>
      </c>
      <c r="BD8017" s="28">
        <f t="shared" si="1298"/>
        <v>0</v>
      </c>
    </row>
    <row r="8018" spans="37:56" x14ac:dyDescent="0.25">
      <c r="AK8018">
        <v>0</v>
      </c>
      <c r="AL8018" t="e">
        <f t="shared" si="1291"/>
        <v>#N/A</v>
      </c>
      <c r="AM8018" t="e">
        <f t="shared" si="1292"/>
        <v>#N/A</v>
      </c>
      <c r="AN8018" t="e">
        <f t="shared" si="1293"/>
        <v>#N/A</v>
      </c>
      <c r="AO8018" s="261" t="e">
        <f t="shared" si="1294"/>
        <v>#N/A</v>
      </c>
      <c r="AP8018" s="261" t="e">
        <f t="shared" si="1295"/>
        <v>#N/A</v>
      </c>
      <c r="AQ8018" s="261" t="e">
        <f t="shared" si="1296"/>
        <v>#N/A</v>
      </c>
      <c r="BB8018">
        <f t="shared" si="1299"/>
        <v>0</v>
      </c>
      <c r="BC8018">
        <f t="shared" si="1297"/>
        <v>0</v>
      </c>
      <c r="BD8018" s="28">
        <f t="shared" si="1298"/>
        <v>0</v>
      </c>
    </row>
    <row r="8019" spans="37:56" x14ac:dyDescent="0.25">
      <c r="AK8019">
        <v>0</v>
      </c>
      <c r="AL8019" t="e">
        <f t="shared" si="1291"/>
        <v>#N/A</v>
      </c>
      <c r="AM8019" t="e">
        <f t="shared" si="1292"/>
        <v>#N/A</v>
      </c>
      <c r="AN8019" t="e">
        <f t="shared" si="1293"/>
        <v>#N/A</v>
      </c>
      <c r="AO8019" s="261" t="e">
        <f t="shared" si="1294"/>
        <v>#N/A</v>
      </c>
      <c r="AP8019" s="261" t="e">
        <f t="shared" si="1295"/>
        <v>#N/A</v>
      </c>
      <c r="AQ8019" s="261" t="e">
        <f t="shared" si="1296"/>
        <v>#N/A</v>
      </c>
      <c r="BB8019">
        <f t="shared" si="1299"/>
        <v>0</v>
      </c>
      <c r="BC8019">
        <f t="shared" si="1297"/>
        <v>0</v>
      </c>
      <c r="BD8019" s="28">
        <f t="shared" si="1298"/>
        <v>0</v>
      </c>
    </row>
    <row r="8020" spans="37:56" x14ac:dyDescent="0.25">
      <c r="AK8020">
        <v>0</v>
      </c>
      <c r="AL8020" t="e">
        <f t="shared" si="1291"/>
        <v>#N/A</v>
      </c>
      <c r="AM8020" t="e">
        <f t="shared" si="1292"/>
        <v>#N/A</v>
      </c>
      <c r="AN8020" t="e">
        <f t="shared" si="1293"/>
        <v>#N/A</v>
      </c>
      <c r="AO8020" s="261" t="e">
        <f t="shared" si="1294"/>
        <v>#N/A</v>
      </c>
      <c r="AP8020" s="261" t="e">
        <f t="shared" si="1295"/>
        <v>#N/A</v>
      </c>
      <c r="AQ8020" s="261" t="e">
        <f t="shared" si="1296"/>
        <v>#N/A</v>
      </c>
      <c r="BB8020">
        <f t="shared" si="1299"/>
        <v>0</v>
      </c>
      <c r="BC8020">
        <f t="shared" si="1297"/>
        <v>0</v>
      </c>
      <c r="BD8020" s="28">
        <f t="shared" si="1298"/>
        <v>0</v>
      </c>
    </row>
    <row r="8021" spans="37:56" x14ac:dyDescent="0.25">
      <c r="AK8021">
        <v>0</v>
      </c>
      <c r="AL8021" t="e">
        <f t="shared" si="1291"/>
        <v>#N/A</v>
      </c>
      <c r="AM8021" t="e">
        <f t="shared" si="1292"/>
        <v>#N/A</v>
      </c>
      <c r="AN8021" t="e">
        <f t="shared" si="1293"/>
        <v>#N/A</v>
      </c>
      <c r="AO8021" s="261" t="e">
        <f t="shared" si="1294"/>
        <v>#N/A</v>
      </c>
      <c r="AP8021" s="261" t="e">
        <f t="shared" si="1295"/>
        <v>#N/A</v>
      </c>
      <c r="AQ8021" s="261" t="e">
        <f t="shared" si="1296"/>
        <v>#N/A</v>
      </c>
      <c r="BB8021">
        <f t="shared" si="1299"/>
        <v>0</v>
      </c>
      <c r="BC8021">
        <f t="shared" si="1297"/>
        <v>0</v>
      </c>
      <c r="BD8021" s="28">
        <f t="shared" si="1298"/>
        <v>0</v>
      </c>
    </row>
    <row r="8022" spans="37:56" x14ac:dyDescent="0.25">
      <c r="AK8022">
        <v>0</v>
      </c>
      <c r="AL8022" t="e">
        <f t="shared" si="1291"/>
        <v>#N/A</v>
      </c>
      <c r="AM8022" t="e">
        <f t="shared" si="1292"/>
        <v>#N/A</v>
      </c>
      <c r="AN8022" t="e">
        <f t="shared" si="1293"/>
        <v>#N/A</v>
      </c>
      <c r="AO8022" s="261" t="e">
        <f t="shared" si="1294"/>
        <v>#N/A</v>
      </c>
      <c r="AP8022" s="261" t="e">
        <f t="shared" si="1295"/>
        <v>#N/A</v>
      </c>
      <c r="AQ8022" s="261" t="e">
        <f t="shared" si="1296"/>
        <v>#N/A</v>
      </c>
      <c r="BB8022">
        <f t="shared" si="1299"/>
        <v>0</v>
      </c>
      <c r="BC8022">
        <f t="shared" si="1297"/>
        <v>0</v>
      </c>
      <c r="BD8022" s="28">
        <f t="shared" si="1298"/>
        <v>0</v>
      </c>
    </row>
    <row r="8023" spans="37:56" x14ac:dyDescent="0.25">
      <c r="AK8023">
        <v>0</v>
      </c>
      <c r="AL8023" t="e">
        <f t="shared" si="1291"/>
        <v>#N/A</v>
      </c>
      <c r="AM8023" t="e">
        <f t="shared" si="1292"/>
        <v>#N/A</v>
      </c>
      <c r="AN8023" t="e">
        <f t="shared" si="1293"/>
        <v>#N/A</v>
      </c>
      <c r="AO8023" s="261" t="e">
        <f t="shared" si="1294"/>
        <v>#N/A</v>
      </c>
      <c r="AP8023" s="261" t="e">
        <f t="shared" si="1295"/>
        <v>#N/A</v>
      </c>
      <c r="AQ8023" s="261" t="e">
        <f t="shared" si="1296"/>
        <v>#N/A</v>
      </c>
      <c r="BB8023">
        <f t="shared" si="1299"/>
        <v>0</v>
      </c>
      <c r="BC8023">
        <f t="shared" si="1297"/>
        <v>0</v>
      </c>
      <c r="BD8023" s="28">
        <f t="shared" si="1298"/>
        <v>0</v>
      </c>
    </row>
    <row r="8024" spans="37:56" x14ac:dyDescent="0.25">
      <c r="AK8024">
        <v>0</v>
      </c>
      <c r="AL8024" t="e">
        <f t="shared" si="1291"/>
        <v>#N/A</v>
      </c>
      <c r="AM8024" t="e">
        <f t="shared" si="1292"/>
        <v>#N/A</v>
      </c>
      <c r="AN8024" t="e">
        <f t="shared" si="1293"/>
        <v>#N/A</v>
      </c>
      <c r="AO8024" s="261" t="e">
        <f t="shared" si="1294"/>
        <v>#N/A</v>
      </c>
      <c r="AP8024" s="261" t="e">
        <f t="shared" si="1295"/>
        <v>#N/A</v>
      </c>
      <c r="AQ8024" s="261" t="e">
        <f t="shared" si="1296"/>
        <v>#N/A</v>
      </c>
      <c r="BB8024">
        <f t="shared" si="1299"/>
        <v>0</v>
      </c>
      <c r="BC8024">
        <f t="shared" si="1297"/>
        <v>0</v>
      </c>
      <c r="BD8024" s="28">
        <f t="shared" si="1298"/>
        <v>0</v>
      </c>
    </row>
    <row r="8025" spans="37:56" x14ac:dyDescent="0.25">
      <c r="AK8025">
        <v>0</v>
      </c>
      <c r="AL8025" t="e">
        <f t="shared" si="1291"/>
        <v>#N/A</v>
      </c>
      <c r="AM8025" t="e">
        <f t="shared" si="1292"/>
        <v>#N/A</v>
      </c>
      <c r="AN8025" t="e">
        <f t="shared" si="1293"/>
        <v>#N/A</v>
      </c>
      <c r="AO8025" s="261" t="e">
        <f t="shared" si="1294"/>
        <v>#N/A</v>
      </c>
      <c r="AP8025" s="261" t="e">
        <f t="shared" si="1295"/>
        <v>#N/A</v>
      </c>
      <c r="AQ8025" s="261" t="e">
        <f t="shared" si="1296"/>
        <v>#N/A</v>
      </c>
      <c r="BB8025">
        <f t="shared" si="1299"/>
        <v>0</v>
      </c>
      <c r="BC8025">
        <f t="shared" si="1297"/>
        <v>0</v>
      </c>
      <c r="BD8025" s="28">
        <f t="shared" si="1298"/>
        <v>0</v>
      </c>
    </row>
    <row r="8026" spans="37:56" x14ac:dyDescent="0.25">
      <c r="AK8026">
        <v>0</v>
      </c>
      <c r="AL8026" t="e">
        <f t="shared" si="1291"/>
        <v>#N/A</v>
      </c>
      <c r="AM8026" t="e">
        <f t="shared" si="1292"/>
        <v>#N/A</v>
      </c>
      <c r="AN8026" t="e">
        <f t="shared" si="1293"/>
        <v>#N/A</v>
      </c>
      <c r="AO8026" s="261" t="e">
        <f t="shared" si="1294"/>
        <v>#N/A</v>
      </c>
      <c r="AP8026" s="261" t="e">
        <f t="shared" si="1295"/>
        <v>#N/A</v>
      </c>
      <c r="AQ8026" s="261" t="e">
        <f t="shared" si="1296"/>
        <v>#N/A</v>
      </c>
      <c r="BB8026">
        <f t="shared" si="1299"/>
        <v>0</v>
      </c>
      <c r="BC8026">
        <f t="shared" si="1297"/>
        <v>0</v>
      </c>
      <c r="BD8026" s="28">
        <f t="shared" si="1298"/>
        <v>0</v>
      </c>
    </row>
    <row r="8027" spans="37:56" x14ac:dyDescent="0.25">
      <c r="AK8027">
        <v>0</v>
      </c>
      <c r="AL8027" t="e">
        <f t="shared" si="1291"/>
        <v>#N/A</v>
      </c>
      <c r="AM8027" t="e">
        <f t="shared" si="1292"/>
        <v>#N/A</v>
      </c>
      <c r="AN8027" t="e">
        <f t="shared" si="1293"/>
        <v>#N/A</v>
      </c>
      <c r="AO8027" s="261" t="e">
        <f t="shared" si="1294"/>
        <v>#N/A</v>
      </c>
      <c r="AP8027" s="261" t="e">
        <f t="shared" si="1295"/>
        <v>#N/A</v>
      </c>
      <c r="AQ8027" s="261" t="e">
        <f t="shared" si="1296"/>
        <v>#N/A</v>
      </c>
      <c r="BB8027">
        <f t="shared" si="1299"/>
        <v>0</v>
      </c>
      <c r="BC8027">
        <f t="shared" si="1297"/>
        <v>0</v>
      </c>
      <c r="BD8027" s="28">
        <f t="shared" si="1298"/>
        <v>0</v>
      </c>
    </row>
    <row r="8028" spans="37:56" x14ac:dyDescent="0.25">
      <c r="AK8028">
        <v>0</v>
      </c>
      <c r="AL8028" t="e">
        <f t="shared" si="1291"/>
        <v>#N/A</v>
      </c>
      <c r="AM8028" t="e">
        <f t="shared" si="1292"/>
        <v>#N/A</v>
      </c>
      <c r="AN8028" t="e">
        <f t="shared" si="1293"/>
        <v>#N/A</v>
      </c>
      <c r="AO8028" s="261" t="e">
        <f t="shared" si="1294"/>
        <v>#N/A</v>
      </c>
      <c r="AP8028" s="261" t="e">
        <f t="shared" si="1295"/>
        <v>#N/A</v>
      </c>
      <c r="AQ8028" s="261" t="e">
        <f t="shared" si="1296"/>
        <v>#N/A</v>
      </c>
      <c r="BB8028">
        <f t="shared" si="1299"/>
        <v>0</v>
      </c>
      <c r="BC8028">
        <f t="shared" si="1297"/>
        <v>0</v>
      </c>
      <c r="BD8028" s="28">
        <f t="shared" si="1298"/>
        <v>0</v>
      </c>
    </row>
    <row r="8029" spans="37:56" x14ac:dyDescent="0.25">
      <c r="AK8029">
        <v>0</v>
      </c>
      <c r="AL8029" t="e">
        <f t="shared" si="1291"/>
        <v>#N/A</v>
      </c>
      <c r="AM8029" t="e">
        <f t="shared" si="1292"/>
        <v>#N/A</v>
      </c>
      <c r="AN8029" t="e">
        <f t="shared" si="1293"/>
        <v>#N/A</v>
      </c>
      <c r="AO8029" s="261" t="e">
        <f t="shared" si="1294"/>
        <v>#N/A</v>
      </c>
      <c r="AP8029" s="261" t="e">
        <f t="shared" si="1295"/>
        <v>#N/A</v>
      </c>
      <c r="AQ8029" s="261" t="e">
        <f t="shared" si="1296"/>
        <v>#N/A</v>
      </c>
      <c r="BB8029">
        <f t="shared" si="1299"/>
        <v>0</v>
      </c>
      <c r="BC8029">
        <f t="shared" si="1297"/>
        <v>0</v>
      </c>
      <c r="BD8029" s="28">
        <f t="shared" si="1298"/>
        <v>0</v>
      </c>
    </row>
    <row r="8030" spans="37:56" x14ac:dyDescent="0.25">
      <c r="AK8030">
        <v>0</v>
      </c>
      <c r="AL8030" t="e">
        <f t="shared" si="1291"/>
        <v>#N/A</v>
      </c>
      <c r="AM8030" t="e">
        <f t="shared" si="1292"/>
        <v>#N/A</v>
      </c>
      <c r="AN8030" t="e">
        <f t="shared" si="1293"/>
        <v>#N/A</v>
      </c>
      <c r="AO8030" s="261" t="e">
        <f t="shared" si="1294"/>
        <v>#N/A</v>
      </c>
      <c r="AP8030" s="261" t="e">
        <f t="shared" si="1295"/>
        <v>#N/A</v>
      </c>
      <c r="AQ8030" s="261" t="e">
        <f t="shared" si="1296"/>
        <v>#N/A</v>
      </c>
      <c r="BB8030">
        <f t="shared" si="1299"/>
        <v>0</v>
      </c>
      <c r="BC8030">
        <f t="shared" si="1297"/>
        <v>0</v>
      </c>
      <c r="BD8030" s="28">
        <f t="shared" si="1298"/>
        <v>0</v>
      </c>
    </row>
    <row r="8031" spans="37:56" x14ac:dyDescent="0.25">
      <c r="AK8031">
        <v>0</v>
      </c>
      <c r="AL8031" t="e">
        <f t="shared" si="1291"/>
        <v>#N/A</v>
      </c>
      <c r="AM8031" t="e">
        <f t="shared" si="1292"/>
        <v>#N/A</v>
      </c>
      <c r="AN8031" t="e">
        <f t="shared" si="1293"/>
        <v>#N/A</v>
      </c>
      <c r="AO8031" s="261" t="e">
        <f t="shared" si="1294"/>
        <v>#N/A</v>
      </c>
      <c r="AP8031" s="261" t="e">
        <f t="shared" si="1295"/>
        <v>#N/A</v>
      </c>
      <c r="AQ8031" s="261" t="e">
        <f t="shared" si="1296"/>
        <v>#N/A</v>
      </c>
      <c r="BB8031">
        <f t="shared" si="1299"/>
        <v>0</v>
      </c>
      <c r="BC8031">
        <f t="shared" si="1297"/>
        <v>0</v>
      </c>
      <c r="BD8031" s="28">
        <f t="shared" si="1298"/>
        <v>0</v>
      </c>
    </row>
    <row r="8032" spans="37:56" x14ac:dyDescent="0.25">
      <c r="AK8032">
        <v>0</v>
      </c>
      <c r="AL8032" t="e">
        <f t="shared" si="1291"/>
        <v>#N/A</v>
      </c>
      <c r="AM8032" t="e">
        <f t="shared" si="1292"/>
        <v>#N/A</v>
      </c>
      <c r="AN8032" t="e">
        <f t="shared" si="1293"/>
        <v>#N/A</v>
      </c>
      <c r="AO8032" s="261" t="e">
        <f t="shared" si="1294"/>
        <v>#N/A</v>
      </c>
      <c r="AP8032" s="261" t="e">
        <f t="shared" si="1295"/>
        <v>#N/A</v>
      </c>
      <c r="AQ8032" s="261" t="e">
        <f t="shared" si="1296"/>
        <v>#N/A</v>
      </c>
      <c r="BB8032">
        <f t="shared" si="1299"/>
        <v>0</v>
      </c>
      <c r="BC8032">
        <f t="shared" si="1297"/>
        <v>0</v>
      </c>
      <c r="BD8032" s="28">
        <f t="shared" si="1298"/>
        <v>0</v>
      </c>
    </row>
    <row r="8033" spans="37:56" x14ac:dyDescent="0.25">
      <c r="AK8033">
        <v>0</v>
      </c>
      <c r="AL8033" t="e">
        <f t="shared" si="1291"/>
        <v>#N/A</v>
      </c>
      <c r="AM8033" t="e">
        <f t="shared" si="1292"/>
        <v>#N/A</v>
      </c>
      <c r="AN8033" t="e">
        <f t="shared" si="1293"/>
        <v>#N/A</v>
      </c>
      <c r="AO8033" s="261" t="e">
        <f t="shared" si="1294"/>
        <v>#N/A</v>
      </c>
      <c r="AP8033" s="261" t="e">
        <f t="shared" si="1295"/>
        <v>#N/A</v>
      </c>
      <c r="AQ8033" s="261" t="e">
        <f t="shared" si="1296"/>
        <v>#N/A</v>
      </c>
      <c r="BB8033">
        <f t="shared" si="1299"/>
        <v>0</v>
      </c>
      <c r="BC8033">
        <f t="shared" si="1297"/>
        <v>0</v>
      </c>
      <c r="BD8033" s="28">
        <f t="shared" si="1298"/>
        <v>0</v>
      </c>
    </row>
    <row r="8034" spans="37:56" x14ac:dyDescent="0.25">
      <c r="AK8034">
        <v>0</v>
      </c>
      <c r="AL8034" t="e">
        <f t="shared" si="1291"/>
        <v>#N/A</v>
      </c>
      <c r="AM8034" t="e">
        <f t="shared" si="1292"/>
        <v>#N/A</v>
      </c>
      <c r="AN8034" t="e">
        <f t="shared" si="1293"/>
        <v>#N/A</v>
      </c>
      <c r="AO8034" s="261" t="e">
        <f t="shared" si="1294"/>
        <v>#N/A</v>
      </c>
      <c r="AP8034" s="261" t="e">
        <f t="shared" si="1295"/>
        <v>#N/A</v>
      </c>
      <c r="AQ8034" s="261" t="e">
        <f t="shared" si="1296"/>
        <v>#N/A</v>
      </c>
      <c r="BB8034">
        <f t="shared" si="1299"/>
        <v>0</v>
      </c>
      <c r="BC8034">
        <f t="shared" si="1297"/>
        <v>0</v>
      </c>
      <c r="BD8034" s="28">
        <f t="shared" si="1298"/>
        <v>0</v>
      </c>
    </row>
    <row r="8035" spans="37:56" x14ac:dyDescent="0.25">
      <c r="AK8035">
        <v>0</v>
      </c>
      <c r="AL8035" t="e">
        <f t="shared" si="1291"/>
        <v>#N/A</v>
      </c>
      <c r="AM8035" t="e">
        <f t="shared" si="1292"/>
        <v>#N/A</v>
      </c>
      <c r="AN8035" t="e">
        <f t="shared" si="1293"/>
        <v>#N/A</v>
      </c>
      <c r="AO8035" s="261" t="e">
        <f t="shared" si="1294"/>
        <v>#N/A</v>
      </c>
      <c r="AP8035" s="261" t="e">
        <f t="shared" si="1295"/>
        <v>#N/A</v>
      </c>
      <c r="AQ8035" s="261" t="e">
        <f t="shared" si="1296"/>
        <v>#N/A</v>
      </c>
      <c r="BB8035">
        <f t="shared" si="1299"/>
        <v>0</v>
      </c>
      <c r="BC8035">
        <f t="shared" si="1297"/>
        <v>0</v>
      </c>
      <c r="BD8035" s="28">
        <f t="shared" si="1298"/>
        <v>0</v>
      </c>
    </row>
    <row r="8036" spans="37:56" x14ac:dyDescent="0.25">
      <c r="AK8036">
        <v>0</v>
      </c>
      <c r="AL8036" t="e">
        <f t="shared" si="1291"/>
        <v>#N/A</v>
      </c>
      <c r="AM8036" t="e">
        <f t="shared" si="1292"/>
        <v>#N/A</v>
      </c>
      <c r="AN8036" t="e">
        <f t="shared" si="1293"/>
        <v>#N/A</v>
      </c>
      <c r="AO8036" s="261" t="e">
        <f t="shared" si="1294"/>
        <v>#N/A</v>
      </c>
      <c r="AP8036" s="261" t="e">
        <f t="shared" si="1295"/>
        <v>#N/A</v>
      </c>
      <c r="AQ8036" s="261" t="e">
        <f t="shared" si="1296"/>
        <v>#N/A</v>
      </c>
      <c r="BB8036">
        <f t="shared" si="1299"/>
        <v>0</v>
      </c>
      <c r="BC8036">
        <f t="shared" si="1297"/>
        <v>0</v>
      </c>
      <c r="BD8036" s="28">
        <f t="shared" si="1298"/>
        <v>0</v>
      </c>
    </row>
    <row r="8037" spans="37:56" x14ac:dyDescent="0.25">
      <c r="AK8037">
        <v>0</v>
      </c>
      <c r="AL8037" t="e">
        <f t="shared" si="1291"/>
        <v>#N/A</v>
      </c>
      <c r="AM8037" t="e">
        <f t="shared" si="1292"/>
        <v>#N/A</v>
      </c>
      <c r="AN8037" t="e">
        <f t="shared" si="1293"/>
        <v>#N/A</v>
      </c>
      <c r="AO8037" s="261" t="e">
        <f t="shared" si="1294"/>
        <v>#N/A</v>
      </c>
      <c r="AP8037" s="261" t="e">
        <f t="shared" si="1295"/>
        <v>#N/A</v>
      </c>
      <c r="AQ8037" s="261" t="e">
        <f t="shared" si="1296"/>
        <v>#N/A</v>
      </c>
      <c r="BB8037">
        <f t="shared" si="1299"/>
        <v>0</v>
      </c>
      <c r="BC8037">
        <f t="shared" si="1297"/>
        <v>0</v>
      </c>
      <c r="BD8037" s="28">
        <f t="shared" si="1298"/>
        <v>0</v>
      </c>
    </row>
    <row r="8038" spans="37:56" x14ac:dyDescent="0.25">
      <c r="AK8038">
        <v>0</v>
      </c>
      <c r="AL8038" t="e">
        <f t="shared" si="1291"/>
        <v>#N/A</v>
      </c>
      <c r="AM8038" t="e">
        <f t="shared" si="1292"/>
        <v>#N/A</v>
      </c>
      <c r="AN8038" t="e">
        <f t="shared" si="1293"/>
        <v>#N/A</v>
      </c>
      <c r="AO8038" s="261" t="e">
        <f t="shared" si="1294"/>
        <v>#N/A</v>
      </c>
      <c r="AP8038" s="261" t="e">
        <f t="shared" si="1295"/>
        <v>#N/A</v>
      </c>
      <c r="AQ8038" s="261" t="e">
        <f t="shared" si="1296"/>
        <v>#N/A</v>
      </c>
      <c r="BB8038">
        <f t="shared" si="1299"/>
        <v>0</v>
      </c>
      <c r="BC8038">
        <f t="shared" si="1297"/>
        <v>0</v>
      </c>
      <c r="BD8038" s="28">
        <f t="shared" si="1298"/>
        <v>0</v>
      </c>
    </row>
    <row r="8039" spans="37:56" x14ac:dyDescent="0.25">
      <c r="AK8039">
        <v>0</v>
      </c>
      <c r="AL8039" t="e">
        <f t="shared" si="1291"/>
        <v>#N/A</v>
      </c>
      <c r="AM8039" t="e">
        <f t="shared" si="1292"/>
        <v>#N/A</v>
      </c>
      <c r="AN8039" t="e">
        <f t="shared" si="1293"/>
        <v>#N/A</v>
      </c>
      <c r="AO8039" s="261" t="e">
        <f t="shared" si="1294"/>
        <v>#N/A</v>
      </c>
      <c r="AP8039" s="261" t="e">
        <f t="shared" si="1295"/>
        <v>#N/A</v>
      </c>
      <c r="AQ8039" s="261" t="e">
        <f t="shared" si="1296"/>
        <v>#N/A</v>
      </c>
      <c r="BB8039">
        <f t="shared" si="1299"/>
        <v>0</v>
      </c>
      <c r="BC8039">
        <f t="shared" si="1297"/>
        <v>0</v>
      </c>
      <c r="BD8039" s="28">
        <f t="shared" si="1298"/>
        <v>0</v>
      </c>
    </row>
    <row r="8040" spans="37:56" x14ac:dyDescent="0.25">
      <c r="AK8040">
        <v>0</v>
      </c>
      <c r="AL8040" t="e">
        <f t="shared" si="1291"/>
        <v>#N/A</v>
      </c>
      <c r="AM8040" t="e">
        <f t="shared" si="1292"/>
        <v>#N/A</v>
      </c>
      <c r="AN8040" t="e">
        <f t="shared" si="1293"/>
        <v>#N/A</v>
      </c>
      <c r="AO8040" s="261" t="e">
        <f t="shared" si="1294"/>
        <v>#N/A</v>
      </c>
      <c r="AP8040" s="261" t="e">
        <f t="shared" si="1295"/>
        <v>#N/A</v>
      </c>
      <c r="AQ8040" s="261" t="e">
        <f t="shared" si="1296"/>
        <v>#N/A</v>
      </c>
      <c r="BB8040">
        <f t="shared" si="1299"/>
        <v>0</v>
      </c>
      <c r="BC8040">
        <f t="shared" si="1297"/>
        <v>0</v>
      </c>
      <c r="BD8040" s="28">
        <f t="shared" si="1298"/>
        <v>0</v>
      </c>
    </row>
    <row r="8041" spans="37:56" x14ac:dyDescent="0.25">
      <c r="AK8041">
        <v>0</v>
      </c>
      <c r="AL8041" t="e">
        <f t="shared" si="1291"/>
        <v>#N/A</v>
      </c>
      <c r="AM8041" t="e">
        <f t="shared" si="1292"/>
        <v>#N/A</v>
      </c>
      <c r="AN8041" t="e">
        <f t="shared" si="1293"/>
        <v>#N/A</v>
      </c>
      <c r="AO8041" s="261" t="e">
        <f t="shared" si="1294"/>
        <v>#N/A</v>
      </c>
      <c r="AP8041" s="261" t="e">
        <f t="shared" si="1295"/>
        <v>#N/A</v>
      </c>
      <c r="AQ8041" s="261" t="e">
        <f t="shared" si="1296"/>
        <v>#N/A</v>
      </c>
      <c r="BB8041">
        <f t="shared" si="1299"/>
        <v>0</v>
      </c>
      <c r="BC8041">
        <f t="shared" si="1297"/>
        <v>0</v>
      </c>
      <c r="BD8041" s="28">
        <f t="shared" si="1298"/>
        <v>0</v>
      </c>
    </row>
    <row r="8042" spans="37:56" x14ac:dyDescent="0.25">
      <c r="AK8042">
        <v>0</v>
      </c>
      <c r="AL8042" t="e">
        <f t="shared" si="1291"/>
        <v>#N/A</v>
      </c>
      <c r="AM8042" t="e">
        <f t="shared" si="1292"/>
        <v>#N/A</v>
      </c>
      <c r="AN8042" t="e">
        <f t="shared" si="1293"/>
        <v>#N/A</v>
      </c>
      <c r="AO8042" s="261" t="e">
        <f t="shared" si="1294"/>
        <v>#N/A</v>
      </c>
      <c r="AP8042" s="261" t="e">
        <f t="shared" si="1295"/>
        <v>#N/A</v>
      </c>
      <c r="AQ8042" s="261" t="e">
        <f t="shared" si="1296"/>
        <v>#N/A</v>
      </c>
      <c r="BB8042">
        <f t="shared" si="1299"/>
        <v>0</v>
      </c>
      <c r="BC8042">
        <f t="shared" si="1297"/>
        <v>0</v>
      </c>
      <c r="BD8042" s="28">
        <f t="shared" si="1298"/>
        <v>0</v>
      </c>
    </row>
    <row r="8043" spans="37:56" x14ac:dyDescent="0.25">
      <c r="AK8043">
        <v>0</v>
      </c>
      <c r="AL8043" t="e">
        <f t="shared" si="1291"/>
        <v>#N/A</v>
      </c>
      <c r="AM8043" t="e">
        <f t="shared" si="1292"/>
        <v>#N/A</v>
      </c>
      <c r="AN8043" t="e">
        <f t="shared" si="1293"/>
        <v>#N/A</v>
      </c>
      <c r="AO8043" s="261" t="e">
        <f t="shared" si="1294"/>
        <v>#N/A</v>
      </c>
      <c r="AP8043" s="261" t="e">
        <f t="shared" si="1295"/>
        <v>#N/A</v>
      </c>
      <c r="AQ8043" s="261" t="e">
        <f t="shared" si="1296"/>
        <v>#N/A</v>
      </c>
      <c r="BB8043">
        <f t="shared" si="1299"/>
        <v>0</v>
      </c>
      <c r="BC8043">
        <f t="shared" si="1297"/>
        <v>0</v>
      </c>
      <c r="BD8043" s="28">
        <f t="shared" si="1298"/>
        <v>0</v>
      </c>
    </row>
    <row r="8044" spans="37:56" x14ac:dyDescent="0.25">
      <c r="AK8044">
        <v>0</v>
      </c>
      <c r="AL8044" t="e">
        <f t="shared" si="1291"/>
        <v>#N/A</v>
      </c>
      <c r="AM8044" t="e">
        <f t="shared" si="1292"/>
        <v>#N/A</v>
      </c>
      <c r="AN8044" t="e">
        <f t="shared" si="1293"/>
        <v>#N/A</v>
      </c>
      <c r="AO8044" s="261" t="e">
        <f t="shared" si="1294"/>
        <v>#N/A</v>
      </c>
      <c r="AP8044" s="261" t="e">
        <f t="shared" si="1295"/>
        <v>#N/A</v>
      </c>
      <c r="AQ8044" s="261" t="e">
        <f t="shared" si="1296"/>
        <v>#N/A</v>
      </c>
      <c r="BB8044">
        <f t="shared" si="1299"/>
        <v>0</v>
      </c>
      <c r="BC8044">
        <f t="shared" si="1297"/>
        <v>0</v>
      </c>
      <c r="BD8044" s="28">
        <f t="shared" si="1298"/>
        <v>0</v>
      </c>
    </row>
    <row r="8045" spans="37:56" x14ac:dyDescent="0.25">
      <c r="AK8045">
        <v>0</v>
      </c>
      <c r="AL8045" t="e">
        <f t="shared" si="1291"/>
        <v>#N/A</v>
      </c>
      <c r="AM8045" t="e">
        <f t="shared" si="1292"/>
        <v>#N/A</v>
      </c>
      <c r="AN8045" t="e">
        <f t="shared" si="1293"/>
        <v>#N/A</v>
      </c>
      <c r="AO8045" s="261" t="e">
        <f t="shared" si="1294"/>
        <v>#N/A</v>
      </c>
      <c r="AP8045" s="261" t="e">
        <f t="shared" si="1295"/>
        <v>#N/A</v>
      </c>
      <c r="AQ8045" s="261" t="e">
        <f t="shared" si="1296"/>
        <v>#N/A</v>
      </c>
      <c r="BB8045">
        <f t="shared" si="1299"/>
        <v>0</v>
      </c>
      <c r="BC8045">
        <f t="shared" si="1297"/>
        <v>0</v>
      </c>
      <c r="BD8045" s="28">
        <f t="shared" si="1298"/>
        <v>0</v>
      </c>
    </row>
    <row r="8046" spans="37:56" x14ac:dyDescent="0.25">
      <c r="AK8046">
        <v>0</v>
      </c>
      <c r="AL8046" t="e">
        <f t="shared" si="1291"/>
        <v>#N/A</v>
      </c>
      <c r="AM8046" t="e">
        <f t="shared" si="1292"/>
        <v>#N/A</v>
      </c>
      <c r="AN8046" t="e">
        <f t="shared" si="1293"/>
        <v>#N/A</v>
      </c>
      <c r="AO8046" s="261" t="e">
        <f t="shared" si="1294"/>
        <v>#N/A</v>
      </c>
      <c r="AP8046" s="261" t="e">
        <f t="shared" si="1295"/>
        <v>#N/A</v>
      </c>
      <c r="AQ8046" s="261" t="e">
        <f t="shared" si="1296"/>
        <v>#N/A</v>
      </c>
      <c r="BB8046">
        <f t="shared" si="1299"/>
        <v>0</v>
      </c>
      <c r="BC8046">
        <f t="shared" si="1297"/>
        <v>0</v>
      </c>
      <c r="BD8046" s="28">
        <f t="shared" si="1298"/>
        <v>0</v>
      </c>
    </row>
    <row r="8047" spans="37:56" x14ac:dyDescent="0.25">
      <c r="AK8047">
        <v>0</v>
      </c>
      <c r="AL8047" t="e">
        <f t="shared" si="1291"/>
        <v>#N/A</v>
      </c>
      <c r="AM8047" t="e">
        <f t="shared" si="1292"/>
        <v>#N/A</v>
      </c>
      <c r="AN8047" t="e">
        <f t="shared" si="1293"/>
        <v>#N/A</v>
      </c>
      <c r="AO8047" s="261" t="e">
        <f t="shared" si="1294"/>
        <v>#N/A</v>
      </c>
      <c r="AP8047" s="261" t="e">
        <f t="shared" si="1295"/>
        <v>#N/A</v>
      </c>
      <c r="AQ8047" s="261" t="e">
        <f t="shared" si="1296"/>
        <v>#N/A</v>
      </c>
      <c r="BB8047">
        <f t="shared" si="1299"/>
        <v>0</v>
      </c>
      <c r="BC8047">
        <f t="shared" si="1297"/>
        <v>0</v>
      </c>
      <c r="BD8047" s="28">
        <f t="shared" si="1298"/>
        <v>0</v>
      </c>
    </row>
    <row r="8048" spans="37:56" x14ac:dyDescent="0.25">
      <c r="AK8048">
        <v>0</v>
      </c>
      <c r="AL8048" t="e">
        <f t="shared" si="1291"/>
        <v>#N/A</v>
      </c>
      <c r="AM8048" t="e">
        <f t="shared" si="1292"/>
        <v>#N/A</v>
      </c>
      <c r="AN8048" t="e">
        <f t="shared" si="1293"/>
        <v>#N/A</v>
      </c>
      <c r="AO8048" s="261" t="e">
        <f t="shared" si="1294"/>
        <v>#N/A</v>
      </c>
      <c r="AP8048" s="261" t="e">
        <f t="shared" si="1295"/>
        <v>#N/A</v>
      </c>
      <c r="AQ8048" s="261" t="e">
        <f t="shared" si="1296"/>
        <v>#N/A</v>
      </c>
      <c r="BB8048">
        <f t="shared" si="1299"/>
        <v>0</v>
      </c>
      <c r="BC8048">
        <f t="shared" si="1297"/>
        <v>0</v>
      </c>
      <c r="BD8048" s="28">
        <f t="shared" si="1298"/>
        <v>0</v>
      </c>
    </row>
    <row r="8049" spans="37:56" x14ac:dyDescent="0.25">
      <c r="AK8049">
        <v>0</v>
      </c>
      <c r="AL8049" t="e">
        <f t="shared" si="1291"/>
        <v>#N/A</v>
      </c>
      <c r="AM8049" t="e">
        <f t="shared" si="1292"/>
        <v>#N/A</v>
      </c>
      <c r="AN8049" t="e">
        <f t="shared" si="1293"/>
        <v>#N/A</v>
      </c>
      <c r="AO8049" s="261" t="e">
        <f t="shared" si="1294"/>
        <v>#N/A</v>
      </c>
      <c r="AP8049" s="261" t="e">
        <f t="shared" si="1295"/>
        <v>#N/A</v>
      </c>
      <c r="AQ8049" s="261" t="e">
        <f t="shared" si="1296"/>
        <v>#N/A</v>
      </c>
      <c r="BB8049">
        <f t="shared" si="1299"/>
        <v>0</v>
      </c>
      <c r="BC8049">
        <f t="shared" si="1297"/>
        <v>0</v>
      </c>
      <c r="BD8049" s="28">
        <f t="shared" si="1298"/>
        <v>0</v>
      </c>
    </row>
    <row r="8050" spans="37:56" x14ac:dyDescent="0.25">
      <c r="AK8050">
        <v>0</v>
      </c>
      <c r="AL8050" t="e">
        <f t="shared" si="1291"/>
        <v>#N/A</v>
      </c>
      <c r="AM8050" t="e">
        <f t="shared" si="1292"/>
        <v>#N/A</v>
      </c>
      <c r="AN8050" t="e">
        <f t="shared" si="1293"/>
        <v>#N/A</v>
      </c>
      <c r="AO8050" s="261" t="e">
        <f t="shared" si="1294"/>
        <v>#N/A</v>
      </c>
      <c r="AP8050" s="261" t="e">
        <f t="shared" si="1295"/>
        <v>#N/A</v>
      </c>
      <c r="AQ8050" s="261" t="e">
        <f t="shared" si="1296"/>
        <v>#N/A</v>
      </c>
      <c r="BB8050">
        <f t="shared" si="1299"/>
        <v>0</v>
      </c>
      <c r="BC8050">
        <f t="shared" si="1297"/>
        <v>0</v>
      </c>
      <c r="BD8050" s="28">
        <f t="shared" si="1298"/>
        <v>0</v>
      </c>
    </row>
    <row r="8051" spans="37:56" x14ac:dyDescent="0.25">
      <c r="AK8051">
        <v>0</v>
      </c>
      <c r="AL8051" t="e">
        <f t="shared" si="1291"/>
        <v>#N/A</v>
      </c>
      <c r="AM8051" t="e">
        <f t="shared" si="1292"/>
        <v>#N/A</v>
      </c>
      <c r="AN8051" t="e">
        <f t="shared" si="1293"/>
        <v>#N/A</v>
      </c>
      <c r="AO8051" s="261" t="e">
        <f t="shared" si="1294"/>
        <v>#N/A</v>
      </c>
      <c r="AP8051" s="261" t="e">
        <f t="shared" si="1295"/>
        <v>#N/A</v>
      </c>
      <c r="AQ8051" s="261" t="e">
        <f t="shared" si="1296"/>
        <v>#N/A</v>
      </c>
      <c r="BB8051">
        <f t="shared" si="1299"/>
        <v>0</v>
      </c>
      <c r="BC8051">
        <f t="shared" si="1297"/>
        <v>0</v>
      </c>
      <c r="BD8051" s="28">
        <f t="shared" si="1298"/>
        <v>0</v>
      </c>
    </row>
    <row r="8052" spans="37:56" x14ac:dyDescent="0.25">
      <c r="AK8052">
        <v>0</v>
      </c>
      <c r="AL8052" t="e">
        <f t="shared" si="1291"/>
        <v>#N/A</v>
      </c>
      <c r="AM8052" t="e">
        <f t="shared" si="1292"/>
        <v>#N/A</v>
      </c>
      <c r="AN8052" t="e">
        <f t="shared" si="1293"/>
        <v>#N/A</v>
      </c>
      <c r="AO8052" s="261" t="e">
        <f t="shared" si="1294"/>
        <v>#N/A</v>
      </c>
      <c r="AP8052" s="261" t="e">
        <f t="shared" si="1295"/>
        <v>#N/A</v>
      </c>
      <c r="AQ8052" s="261" t="e">
        <f t="shared" si="1296"/>
        <v>#N/A</v>
      </c>
      <c r="BB8052">
        <f t="shared" si="1299"/>
        <v>0</v>
      </c>
      <c r="BC8052">
        <f t="shared" si="1297"/>
        <v>0</v>
      </c>
      <c r="BD8052" s="28">
        <f t="shared" si="1298"/>
        <v>0</v>
      </c>
    </row>
    <row r="8053" spans="37:56" x14ac:dyDescent="0.25">
      <c r="AK8053">
        <v>0</v>
      </c>
      <c r="AL8053" t="e">
        <f t="shared" si="1291"/>
        <v>#N/A</v>
      </c>
      <c r="AM8053" t="e">
        <f t="shared" si="1292"/>
        <v>#N/A</v>
      </c>
      <c r="AN8053" t="e">
        <f t="shared" si="1293"/>
        <v>#N/A</v>
      </c>
      <c r="AO8053" s="261" t="e">
        <f t="shared" si="1294"/>
        <v>#N/A</v>
      </c>
      <c r="AP8053" s="261" t="e">
        <f t="shared" si="1295"/>
        <v>#N/A</v>
      </c>
      <c r="AQ8053" s="261" t="e">
        <f t="shared" si="1296"/>
        <v>#N/A</v>
      </c>
      <c r="BB8053">
        <f t="shared" si="1299"/>
        <v>0</v>
      </c>
      <c r="BC8053">
        <f t="shared" si="1297"/>
        <v>0</v>
      </c>
      <c r="BD8053" s="28">
        <f t="shared" si="1298"/>
        <v>0</v>
      </c>
    </row>
    <row r="8054" spans="37:56" x14ac:dyDescent="0.25">
      <c r="AK8054">
        <v>0</v>
      </c>
      <c r="AL8054" t="e">
        <f t="shared" si="1291"/>
        <v>#N/A</v>
      </c>
      <c r="AM8054" t="e">
        <f t="shared" si="1292"/>
        <v>#N/A</v>
      </c>
      <c r="AN8054" t="e">
        <f t="shared" si="1293"/>
        <v>#N/A</v>
      </c>
      <c r="AO8054" s="261" t="e">
        <f t="shared" si="1294"/>
        <v>#N/A</v>
      </c>
      <c r="AP8054" s="261" t="e">
        <f t="shared" si="1295"/>
        <v>#N/A</v>
      </c>
      <c r="AQ8054" s="261" t="e">
        <f t="shared" si="1296"/>
        <v>#N/A</v>
      </c>
      <c r="BB8054">
        <f t="shared" si="1299"/>
        <v>0</v>
      </c>
      <c r="BC8054">
        <f t="shared" si="1297"/>
        <v>0</v>
      </c>
      <c r="BD8054" s="28">
        <f t="shared" si="1298"/>
        <v>0</v>
      </c>
    </row>
    <row r="8055" spans="37:56" x14ac:dyDescent="0.25">
      <c r="AK8055">
        <v>0</v>
      </c>
      <c r="AL8055" t="e">
        <f t="shared" si="1291"/>
        <v>#N/A</v>
      </c>
      <c r="AM8055" t="e">
        <f t="shared" si="1292"/>
        <v>#N/A</v>
      </c>
      <c r="AN8055" t="e">
        <f t="shared" si="1293"/>
        <v>#N/A</v>
      </c>
      <c r="AO8055" s="261" t="e">
        <f t="shared" si="1294"/>
        <v>#N/A</v>
      </c>
      <c r="AP8055" s="261" t="e">
        <f t="shared" si="1295"/>
        <v>#N/A</v>
      </c>
      <c r="AQ8055" s="261" t="e">
        <f t="shared" si="1296"/>
        <v>#N/A</v>
      </c>
      <c r="BB8055">
        <f t="shared" si="1299"/>
        <v>0</v>
      </c>
      <c r="BC8055">
        <f t="shared" si="1297"/>
        <v>0</v>
      </c>
      <c r="BD8055" s="28">
        <f t="shared" si="1298"/>
        <v>0</v>
      </c>
    </row>
    <row r="8056" spans="37:56" x14ac:dyDescent="0.25">
      <c r="AK8056">
        <v>0</v>
      </c>
      <c r="AL8056" t="e">
        <f t="shared" si="1291"/>
        <v>#N/A</v>
      </c>
      <c r="AM8056" t="e">
        <f t="shared" si="1292"/>
        <v>#N/A</v>
      </c>
      <c r="AN8056" t="e">
        <f t="shared" si="1293"/>
        <v>#N/A</v>
      </c>
      <c r="AO8056" s="261" t="e">
        <f t="shared" si="1294"/>
        <v>#N/A</v>
      </c>
      <c r="AP8056" s="261" t="e">
        <f t="shared" si="1295"/>
        <v>#N/A</v>
      </c>
      <c r="AQ8056" s="261" t="e">
        <f t="shared" si="1296"/>
        <v>#N/A</v>
      </c>
      <c r="BB8056">
        <f t="shared" si="1299"/>
        <v>0</v>
      </c>
      <c r="BC8056">
        <f t="shared" si="1297"/>
        <v>0</v>
      </c>
      <c r="BD8056" s="28">
        <f t="shared" si="1298"/>
        <v>0</v>
      </c>
    </row>
    <row r="8057" spans="37:56" x14ac:dyDescent="0.25">
      <c r="AK8057">
        <v>0</v>
      </c>
      <c r="AL8057" t="e">
        <f t="shared" si="1291"/>
        <v>#N/A</v>
      </c>
      <c r="AM8057" t="e">
        <f t="shared" si="1292"/>
        <v>#N/A</v>
      </c>
      <c r="AN8057" t="e">
        <f t="shared" si="1293"/>
        <v>#N/A</v>
      </c>
      <c r="AO8057" s="261" t="e">
        <f t="shared" si="1294"/>
        <v>#N/A</v>
      </c>
      <c r="AP8057" s="261" t="e">
        <f t="shared" si="1295"/>
        <v>#N/A</v>
      </c>
      <c r="AQ8057" s="261" t="e">
        <f t="shared" si="1296"/>
        <v>#N/A</v>
      </c>
      <c r="BB8057">
        <f t="shared" si="1299"/>
        <v>0</v>
      </c>
      <c r="BC8057">
        <f t="shared" si="1297"/>
        <v>0</v>
      </c>
      <c r="BD8057" s="28">
        <f t="shared" si="1298"/>
        <v>0</v>
      </c>
    </row>
    <row r="8058" spans="37:56" x14ac:dyDescent="0.25">
      <c r="AK8058">
        <v>0</v>
      </c>
      <c r="AL8058" t="e">
        <f t="shared" si="1291"/>
        <v>#N/A</v>
      </c>
      <c r="AM8058" t="e">
        <f t="shared" si="1292"/>
        <v>#N/A</v>
      </c>
      <c r="AN8058" t="e">
        <f t="shared" si="1293"/>
        <v>#N/A</v>
      </c>
      <c r="AO8058" s="261" t="e">
        <f t="shared" si="1294"/>
        <v>#N/A</v>
      </c>
      <c r="AP8058" s="261" t="e">
        <f t="shared" si="1295"/>
        <v>#N/A</v>
      </c>
      <c r="AQ8058" s="261" t="e">
        <f t="shared" si="1296"/>
        <v>#N/A</v>
      </c>
      <c r="BB8058">
        <f t="shared" si="1299"/>
        <v>0</v>
      </c>
      <c r="BC8058">
        <f t="shared" si="1297"/>
        <v>0</v>
      </c>
      <c r="BD8058" s="28">
        <f t="shared" si="1298"/>
        <v>0</v>
      </c>
    </row>
    <row r="8059" spans="37:56" x14ac:dyDescent="0.25">
      <c r="AK8059">
        <v>0</v>
      </c>
      <c r="AL8059" t="e">
        <f t="shared" si="1291"/>
        <v>#N/A</v>
      </c>
      <c r="AM8059" t="e">
        <f t="shared" si="1292"/>
        <v>#N/A</v>
      </c>
      <c r="AN8059" t="e">
        <f t="shared" si="1293"/>
        <v>#N/A</v>
      </c>
      <c r="AO8059" s="261" t="e">
        <f t="shared" si="1294"/>
        <v>#N/A</v>
      </c>
      <c r="AP8059" s="261" t="e">
        <f t="shared" si="1295"/>
        <v>#N/A</v>
      </c>
      <c r="AQ8059" s="261" t="e">
        <f t="shared" si="1296"/>
        <v>#N/A</v>
      </c>
      <c r="BB8059">
        <f t="shared" si="1299"/>
        <v>0</v>
      </c>
      <c r="BC8059">
        <f t="shared" si="1297"/>
        <v>0</v>
      </c>
      <c r="BD8059" s="28">
        <f t="shared" si="1298"/>
        <v>0</v>
      </c>
    </row>
    <row r="8060" spans="37:56" x14ac:dyDescent="0.25">
      <c r="AK8060">
        <v>0</v>
      </c>
      <c r="AL8060" t="e">
        <f t="shared" si="1291"/>
        <v>#N/A</v>
      </c>
      <c r="AM8060" t="e">
        <f t="shared" si="1292"/>
        <v>#N/A</v>
      </c>
      <c r="AN8060" t="e">
        <f t="shared" si="1293"/>
        <v>#N/A</v>
      </c>
      <c r="AO8060" s="261" t="e">
        <f t="shared" si="1294"/>
        <v>#N/A</v>
      </c>
      <c r="AP8060" s="261" t="e">
        <f t="shared" si="1295"/>
        <v>#N/A</v>
      </c>
      <c r="AQ8060" s="261" t="e">
        <f t="shared" si="1296"/>
        <v>#N/A</v>
      </c>
      <c r="BB8060">
        <f t="shared" si="1299"/>
        <v>0</v>
      </c>
      <c r="BC8060">
        <f t="shared" si="1297"/>
        <v>0</v>
      </c>
      <c r="BD8060" s="28">
        <f t="shared" si="1298"/>
        <v>0</v>
      </c>
    </row>
    <row r="8061" spans="37:56" x14ac:dyDescent="0.25">
      <c r="AK8061">
        <v>0</v>
      </c>
      <c r="AL8061" t="e">
        <f t="shared" si="1291"/>
        <v>#N/A</v>
      </c>
      <c r="AM8061" t="e">
        <f t="shared" si="1292"/>
        <v>#N/A</v>
      </c>
      <c r="AN8061" t="e">
        <f t="shared" si="1293"/>
        <v>#N/A</v>
      </c>
      <c r="AO8061" s="261" t="e">
        <f t="shared" si="1294"/>
        <v>#N/A</v>
      </c>
      <c r="AP8061" s="261" t="e">
        <f t="shared" si="1295"/>
        <v>#N/A</v>
      </c>
      <c r="AQ8061" s="261" t="e">
        <f t="shared" si="1296"/>
        <v>#N/A</v>
      </c>
      <c r="BB8061">
        <f t="shared" si="1299"/>
        <v>0</v>
      </c>
      <c r="BC8061">
        <f t="shared" si="1297"/>
        <v>0</v>
      </c>
      <c r="BD8061" s="28">
        <f t="shared" si="1298"/>
        <v>0</v>
      </c>
    </row>
    <row r="8062" spans="37:56" x14ac:dyDescent="0.25">
      <c r="AK8062">
        <v>0</v>
      </c>
      <c r="AL8062" t="e">
        <f t="shared" si="1291"/>
        <v>#N/A</v>
      </c>
      <c r="AM8062" t="e">
        <f t="shared" si="1292"/>
        <v>#N/A</v>
      </c>
      <c r="AN8062" t="e">
        <f t="shared" si="1293"/>
        <v>#N/A</v>
      </c>
      <c r="AO8062" s="261" t="e">
        <f t="shared" si="1294"/>
        <v>#N/A</v>
      </c>
      <c r="AP8062" s="261" t="e">
        <f t="shared" si="1295"/>
        <v>#N/A</v>
      </c>
      <c r="AQ8062" s="261" t="e">
        <f t="shared" si="1296"/>
        <v>#N/A</v>
      </c>
      <c r="BB8062">
        <f t="shared" si="1299"/>
        <v>0</v>
      </c>
      <c r="BC8062">
        <f t="shared" si="1297"/>
        <v>0</v>
      </c>
      <c r="BD8062" s="28">
        <f t="shared" si="1298"/>
        <v>0</v>
      </c>
    </row>
    <row r="8063" spans="37:56" x14ac:dyDescent="0.25">
      <c r="AK8063">
        <v>0</v>
      </c>
      <c r="AL8063" t="e">
        <f t="shared" si="1291"/>
        <v>#N/A</v>
      </c>
      <c r="AM8063" t="e">
        <f t="shared" si="1292"/>
        <v>#N/A</v>
      </c>
      <c r="AN8063" t="e">
        <f t="shared" si="1293"/>
        <v>#N/A</v>
      </c>
      <c r="AO8063" s="261" t="e">
        <f t="shared" si="1294"/>
        <v>#N/A</v>
      </c>
      <c r="AP8063" s="261" t="e">
        <f t="shared" si="1295"/>
        <v>#N/A</v>
      </c>
      <c r="AQ8063" s="261" t="e">
        <f t="shared" si="1296"/>
        <v>#N/A</v>
      </c>
      <c r="BB8063">
        <f t="shared" si="1299"/>
        <v>0</v>
      </c>
      <c r="BC8063">
        <f t="shared" si="1297"/>
        <v>0</v>
      </c>
      <c r="BD8063" s="28">
        <f t="shared" si="1298"/>
        <v>0</v>
      </c>
    </row>
    <row r="8064" spans="37:56" x14ac:dyDescent="0.25">
      <c r="AK8064">
        <v>0</v>
      </c>
      <c r="AL8064" t="e">
        <f t="shared" si="1291"/>
        <v>#N/A</v>
      </c>
      <c r="AM8064" t="e">
        <f t="shared" si="1292"/>
        <v>#N/A</v>
      </c>
      <c r="AN8064" t="e">
        <f t="shared" si="1293"/>
        <v>#N/A</v>
      </c>
      <c r="AO8064" s="261" t="e">
        <f t="shared" si="1294"/>
        <v>#N/A</v>
      </c>
      <c r="AP8064" s="261" t="e">
        <f t="shared" si="1295"/>
        <v>#N/A</v>
      </c>
      <c r="AQ8064" s="261" t="e">
        <f t="shared" si="1296"/>
        <v>#N/A</v>
      </c>
      <c r="BB8064">
        <f t="shared" si="1299"/>
        <v>0</v>
      </c>
      <c r="BC8064">
        <f t="shared" si="1297"/>
        <v>0</v>
      </c>
      <c r="BD8064" s="28">
        <f t="shared" si="1298"/>
        <v>0</v>
      </c>
    </row>
    <row r="8065" spans="37:56" x14ac:dyDescent="0.25">
      <c r="AK8065">
        <v>0</v>
      </c>
      <c r="AL8065" t="e">
        <f t="shared" si="1291"/>
        <v>#N/A</v>
      </c>
      <c r="AM8065" t="e">
        <f t="shared" si="1292"/>
        <v>#N/A</v>
      </c>
      <c r="AN8065" t="e">
        <f t="shared" si="1293"/>
        <v>#N/A</v>
      </c>
      <c r="AO8065" s="261" t="e">
        <f t="shared" si="1294"/>
        <v>#N/A</v>
      </c>
      <c r="AP8065" s="261" t="e">
        <f t="shared" si="1295"/>
        <v>#N/A</v>
      </c>
      <c r="AQ8065" s="261" t="e">
        <f t="shared" si="1296"/>
        <v>#N/A</v>
      </c>
      <c r="BB8065">
        <f t="shared" si="1299"/>
        <v>0</v>
      </c>
      <c r="BC8065">
        <f t="shared" si="1297"/>
        <v>0</v>
      </c>
      <c r="BD8065" s="28">
        <f t="shared" si="1298"/>
        <v>0</v>
      </c>
    </row>
    <row r="8066" spans="37:56" x14ac:dyDescent="0.25">
      <c r="AK8066">
        <v>0</v>
      </c>
      <c r="AL8066" t="e">
        <f t="shared" si="1291"/>
        <v>#N/A</v>
      </c>
      <c r="AM8066" t="e">
        <f t="shared" si="1292"/>
        <v>#N/A</v>
      </c>
      <c r="AN8066" t="e">
        <f t="shared" si="1293"/>
        <v>#N/A</v>
      </c>
      <c r="AO8066" s="261" t="e">
        <f t="shared" si="1294"/>
        <v>#N/A</v>
      </c>
      <c r="AP8066" s="261" t="e">
        <f t="shared" si="1295"/>
        <v>#N/A</v>
      </c>
      <c r="AQ8066" s="261" t="e">
        <f t="shared" si="1296"/>
        <v>#N/A</v>
      </c>
      <c r="BB8066">
        <f t="shared" si="1299"/>
        <v>0</v>
      </c>
      <c r="BC8066">
        <f t="shared" si="1297"/>
        <v>0</v>
      </c>
      <c r="BD8066" s="28">
        <f t="shared" si="1298"/>
        <v>0</v>
      </c>
    </row>
    <row r="8067" spans="37:56" x14ac:dyDescent="0.25">
      <c r="AK8067">
        <v>0</v>
      </c>
      <c r="AL8067" t="e">
        <f t="shared" ref="AL8067:AL8130" si="1300">_xlfn.XLOOKUP(AK8067,A:A,F:F)</f>
        <v>#N/A</v>
      </c>
      <c r="AM8067" t="e">
        <f t="shared" ref="AM8067:AM8130" si="1301">_xlfn.XLOOKUP(AK8067,A:A,J:J)</f>
        <v>#N/A</v>
      </c>
      <c r="AN8067" t="e">
        <f t="shared" ref="AN8067:AN8130" si="1302">_xlfn.XLOOKUP(AK8067,A:A,M:M)+_xlfn.XLOOKUP(AK8067,A:A,N:N)</f>
        <v>#N/A</v>
      </c>
      <c r="AO8067" s="261" t="e">
        <f t="shared" ref="AO8067:AO8130" si="1303">_xlfn.XLOOKUP(AK8067,A:A,AG:AG)</f>
        <v>#N/A</v>
      </c>
      <c r="AP8067" s="261" t="e">
        <f t="shared" ref="AP8067:AP8130" si="1304">_xlfn.XLOOKUP(AK8067,A:A,AD:AD)</f>
        <v>#N/A</v>
      </c>
      <c r="AQ8067" s="261" t="e">
        <f t="shared" ref="AQ8067:AQ8130" si="1305">_xlfn.XLOOKUP(AK8067,A:A,AE:AE)</f>
        <v>#N/A</v>
      </c>
      <c r="BB8067">
        <f t="shared" si="1299"/>
        <v>0</v>
      </c>
      <c r="BC8067">
        <f t="shared" ref="BC8067:BC8130" si="1306">_xlfn.XLOOKUP(BA8067,A:A,J:J)</f>
        <v>0</v>
      </c>
      <c r="BD8067" s="28">
        <f t="shared" ref="BD8067:BD8130" si="1307">_xlfn.XLOOKUP(BA8067,A:A,M:M)+_xlfn.XLOOKUP(BA8067,A:A,N:N)</f>
        <v>0</v>
      </c>
    </row>
    <row r="8068" spans="37:56" x14ac:dyDescent="0.25">
      <c r="AK8068">
        <v>0</v>
      </c>
      <c r="AL8068" t="e">
        <f t="shared" si="1300"/>
        <v>#N/A</v>
      </c>
      <c r="AM8068" t="e">
        <f t="shared" si="1301"/>
        <v>#N/A</v>
      </c>
      <c r="AN8068" t="e">
        <f t="shared" si="1302"/>
        <v>#N/A</v>
      </c>
      <c r="AO8068" s="261" t="e">
        <f t="shared" si="1303"/>
        <v>#N/A</v>
      </c>
      <c r="AP8068" s="261" t="e">
        <f t="shared" si="1304"/>
        <v>#N/A</v>
      </c>
      <c r="AQ8068" s="261" t="e">
        <f t="shared" si="1305"/>
        <v>#N/A</v>
      </c>
      <c r="BB8068">
        <f t="shared" si="1299"/>
        <v>0</v>
      </c>
      <c r="BC8068">
        <f t="shared" si="1306"/>
        <v>0</v>
      </c>
      <c r="BD8068" s="28">
        <f t="shared" si="1307"/>
        <v>0</v>
      </c>
    </row>
    <row r="8069" spans="37:56" x14ac:dyDescent="0.25">
      <c r="AK8069">
        <v>0</v>
      </c>
      <c r="AL8069" t="e">
        <f t="shared" si="1300"/>
        <v>#N/A</v>
      </c>
      <c r="AM8069" t="e">
        <f t="shared" si="1301"/>
        <v>#N/A</v>
      </c>
      <c r="AN8069" t="e">
        <f t="shared" si="1302"/>
        <v>#N/A</v>
      </c>
      <c r="AO8069" s="261" t="e">
        <f t="shared" si="1303"/>
        <v>#N/A</v>
      </c>
      <c r="AP8069" s="261" t="e">
        <f t="shared" si="1304"/>
        <v>#N/A</v>
      </c>
      <c r="AQ8069" s="261" t="e">
        <f t="shared" si="1305"/>
        <v>#N/A</v>
      </c>
      <c r="BB8069">
        <f t="shared" si="1299"/>
        <v>0</v>
      </c>
      <c r="BC8069">
        <f t="shared" si="1306"/>
        <v>0</v>
      </c>
      <c r="BD8069" s="28">
        <f t="shared" si="1307"/>
        <v>0</v>
      </c>
    </row>
    <row r="8070" spans="37:56" x14ac:dyDescent="0.25">
      <c r="AK8070">
        <v>0</v>
      </c>
      <c r="AL8070" t="e">
        <f t="shared" si="1300"/>
        <v>#N/A</v>
      </c>
      <c r="AM8070" t="e">
        <f t="shared" si="1301"/>
        <v>#N/A</v>
      </c>
      <c r="AN8070" t="e">
        <f t="shared" si="1302"/>
        <v>#N/A</v>
      </c>
      <c r="AO8070" s="261" t="e">
        <f t="shared" si="1303"/>
        <v>#N/A</v>
      </c>
      <c r="AP8070" s="261" t="e">
        <f t="shared" si="1304"/>
        <v>#N/A</v>
      </c>
      <c r="AQ8070" s="261" t="e">
        <f t="shared" si="1305"/>
        <v>#N/A</v>
      </c>
      <c r="BB8070">
        <f t="shared" ref="BB8070:BB8133" si="1308">_xlfn.XLOOKUP(BA8070,A:A,E:E)</f>
        <v>0</v>
      </c>
      <c r="BC8070">
        <f t="shared" si="1306"/>
        <v>0</v>
      </c>
      <c r="BD8070" s="28">
        <f t="shared" si="1307"/>
        <v>0</v>
      </c>
    </row>
    <row r="8071" spans="37:56" x14ac:dyDescent="0.25">
      <c r="AK8071">
        <v>0</v>
      </c>
      <c r="AL8071" t="e">
        <f t="shared" si="1300"/>
        <v>#N/A</v>
      </c>
      <c r="AM8071" t="e">
        <f t="shared" si="1301"/>
        <v>#N/A</v>
      </c>
      <c r="AN8071" t="e">
        <f t="shared" si="1302"/>
        <v>#N/A</v>
      </c>
      <c r="AO8071" s="261" t="e">
        <f t="shared" si="1303"/>
        <v>#N/A</v>
      </c>
      <c r="AP8071" s="261" t="e">
        <f t="shared" si="1304"/>
        <v>#N/A</v>
      </c>
      <c r="AQ8071" s="261" t="e">
        <f t="shared" si="1305"/>
        <v>#N/A</v>
      </c>
      <c r="BB8071">
        <f t="shared" si="1308"/>
        <v>0</v>
      </c>
      <c r="BC8071">
        <f t="shared" si="1306"/>
        <v>0</v>
      </c>
      <c r="BD8071" s="28">
        <f t="shared" si="1307"/>
        <v>0</v>
      </c>
    </row>
    <row r="8072" spans="37:56" x14ac:dyDescent="0.25">
      <c r="AK8072">
        <v>0</v>
      </c>
      <c r="AL8072" t="e">
        <f t="shared" si="1300"/>
        <v>#N/A</v>
      </c>
      <c r="AM8072" t="e">
        <f t="shared" si="1301"/>
        <v>#N/A</v>
      </c>
      <c r="AN8072" t="e">
        <f t="shared" si="1302"/>
        <v>#N/A</v>
      </c>
      <c r="AO8072" s="261" t="e">
        <f t="shared" si="1303"/>
        <v>#N/A</v>
      </c>
      <c r="AP8072" s="261" t="e">
        <f t="shared" si="1304"/>
        <v>#N/A</v>
      </c>
      <c r="AQ8072" s="261" t="e">
        <f t="shared" si="1305"/>
        <v>#N/A</v>
      </c>
      <c r="BB8072">
        <f t="shared" si="1308"/>
        <v>0</v>
      </c>
      <c r="BC8072">
        <f t="shared" si="1306"/>
        <v>0</v>
      </c>
      <c r="BD8072" s="28">
        <f t="shared" si="1307"/>
        <v>0</v>
      </c>
    </row>
    <row r="8073" spans="37:56" x14ac:dyDescent="0.25">
      <c r="AK8073">
        <v>0</v>
      </c>
      <c r="AL8073" t="e">
        <f t="shared" si="1300"/>
        <v>#N/A</v>
      </c>
      <c r="AM8073" t="e">
        <f t="shared" si="1301"/>
        <v>#N/A</v>
      </c>
      <c r="AN8073" t="e">
        <f t="shared" si="1302"/>
        <v>#N/A</v>
      </c>
      <c r="AO8073" s="261" t="e">
        <f t="shared" si="1303"/>
        <v>#N/A</v>
      </c>
      <c r="AP8073" s="261" t="e">
        <f t="shared" si="1304"/>
        <v>#N/A</v>
      </c>
      <c r="AQ8073" s="261" t="e">
        <f t="shared" si="1305"/>
        <v>#N/A</v>
      </c>
      <c r="BB8073">
        <f t="shared" si="1308"/>
        <v>0</v>
      </c>
      <c r="BC8073">
        <f t="shared" si="1306"/>
        <v>0</v>
      </c>
      <c r="BD8073" s="28">
        <f t="shared" si="1307"/>
        <v>0</v>
      </c>
    </row>
    <row r="8074" spans="37:56" x14ac:dyDescent="0.25">
      <c r="AK8074">
        <v>0</v>
      </c>
      <c r="AL8074" t="e">
        <f t="shared" si="1300"/>
        <v>#N/A</v>
      </c>
      <c r="AM8074" t="e">
        <f t="shared" si="1301"/>
        <v>#N/A</v>
      </c>
      <c r="AN8074" t="e">
        <f t="shared" si="1302"/>
        <v>#N/A</v>
      </c>
      <c r="AO8074" s="261" t="e">
        <f t="shared" si="1303"/>
        <v>#N/A</v>
      </c>
      <c r="AP8074" s="261" t="e">
        <f t="shared" si="1304"/>
        <v>#N/A</v>
      </c>
      <c r="AQ8074" s="261" t="e">
        <f t="shared" si="1305"/>
        <v>#N/A</v>
      </c>
      <c r="BB8074">
        <f t="shared" si="1308"/>
        <v>0</v>
      </c>
      <c r="BC8074">
        <f t="shared" si="1306"/>
        <v>0</v>
      </c>
      <c r="BD8074" s="28">
        <f t="shared" si="1307"/>
        <v>0</v>
      </c>
    </row>
    <row r="8075" spans="37:56" x14ac:dyDescent="0.25">
      <c r="AK8075">
        <v>0</v>
      </c>
      <c r="AL8075" t="e">
        <f t="shared" si="1300"/>
        <v>#N/A</v>
      </c>
      <c r="AM8075" t="e">
        <f t="shared" si="1301"/>
        <v>#N/A</v>
      </c>
      <c r="AN8075" t="e">
        <f t="shared" si="1302"/>
        <v>#N/A</v>
      </c>
      <c r="AO8075" s="261" t="e">
        <f t="shared" si="1303"/>
        <v>#N/A</v>
      </c>
      <c r="AP8075" s="261" t="e">
        <f t="shared" si="1304"/>
        <v>#N/A</v>
      </c>
      <c r="AQ8075" s="261" t="e">
        <f t="shared" si="1305"/>
        <v>#N/A</v>
      </c>
      <c r="BB8075">
        <f t="shared" si="1308"/>
        <v>0</v>
      </c>
      <c r="BC8075">
        <f t="shared" si="1306"/>
        <v>0</v>
      </c>
      <c r="BD8075" s="28">
        <f t="shared" si="1307"/>
        <v>0</v>
      </c>
    </row>
    <row r="8076" spans="37:56" x14ac:dyDescent="0.25">
      <c r="AK8076">
        <v>0</v>
      </c>
      <c r="AL8076" t="e">
        <f t="shared" si="1300"/>
        <v>#N/A</v>
      </c>
      <c r="AM8076" t="e">
        <f t="shared" si="1301"/>
        <v>#N/A</v>
      </c>
      <c r="AN8076" t="e">
        <f t="shared" si="1302"/>
        <v>#N/A</v>
      </c>
      <c r="AO8076" s="261" t="e">
        <f t="shared" si="1303"/>
        <v>#N/A</v>
      </c>
      <c r="AP8076" s="261" t="e">
        <f t="shared" si="1304"/>
        <v>#N/A</v>
      </c>
      <c r="AQ8076" s="261" t="e">
        <f t="shared" si="1305"/>
        <v>#N/A</v>
      </c>
      <c r="BB8076">
        <f t="shared" si="1308"/>
        <v>0</v>
      </c>
      <c r="BC8076">
        <f t="shared" si="1306"/>
        <v>0</v>
      </c>
      <c r="BD8076" s="28">
        <f t="shared" si="1307"/>
        <v>0</v>
      </c>
    </row>
    <row r="8077" spans="37:56" x14ac:dyDescent="0.25">
      <c r="AK8077">
        <v>0</v>
      </c>
      <c r="AL8077" t="e">
        <f t="shared" si="1300"/>
        <v>#N/A</v>
      </c>
      <c r="AM8077" t="e">
        <f t="shared" si="1301"/>
        <v>#N/A</v>
      </c>
      <c r="AN8077" t="e">
        <f t="shared" si="1302"/>
        <v>#N/A</v>
      </c>
      <c r="AO8077" s="261" t="e">
        <f t="shared" si="1303"/>
        <v>#N/A</v>
      </c>
      <c r="AP8077" s="261" t="e">
        <f t="shared" si="1304"/>
        <v>#N/A</v>
      </c>
      <c r="AQ8077" s="261" t="e">
        <f t="shared" si="1305"/>
        <v>#N/A</v>
      </c>
      <c r="BB8077">
        <f t="shared" si="1308"/>
        <v>0</v>
      </c>
      <c r="BC8077">
        <f t="shared" si="1306"/>
        <v>0</v>
      </c>
      <c r="BD8077" s="28">
        <f t="shared" si="1307"/>
        <v>0</v>
      </c>
    </row>
    <row r="8078" spans="37:56" x14ac:dyDescent="0.25">
      <c r="AK8078">
        <v>0</v>
      </c>
      <c r="AL8078" t="e">
        <f t="shared" si="1300"/>
        <v>#N/A</v>
      </c>
      <c r="AM8078" t="e">
        <f t="shared" si="1301"/>
        <v>#N/A</v>
      </c>
      <c r="AN8078" t="e">
        <f t="shared" si="1302"/>
        <v>#N/A</v>
      </c>
      <c r="AO8078" s="261" t="e">
        <f t="shared" si="1303"/>
        <v>#N/A</v>
      </c>
      <c r="AP8078" s="261" t="e">
        <f t="shared" si="1304"/>
        <v>#N/A</v>
      </c>
      <c r="AQ8078" s="261" t="e">
        <f t="shared" si="1305"/>
        <v>#N/A</v>
      </c>
      <c r="BB8078">
        <f t="shared" si="1308"/>
        <v>0</v>
      </c>
      <c r="BC8078">
        <f t="shared" si="1306"/>
        <v>0</v>
      </c>
      <c r="BD8078" s="28">
        <f t="shared" si="1307"/>
        <v>0</v>
      </c>
    </row>
    <row r="8079" spans="37:56" x14ac:dyDescent="0.25">
      <c r="AK8079">
        <v>0</v>
      </c>
      <c r="AL8079" t="e">
        <f t="shared" si="1300"/>
        <v>#N/A</v>
      </c>
      <c r="AM8079" t="e">
        <f t="shared" si="1301"/>
        <v>#N/A</v>
      </c>
      <c r="AN8079" t="e">
        <f t="shared" si="1302"/>
        <v>#N/A</v>
      </c>
      <c r="AO8079" s="261" t="e">
        <f t="shared" si="1303"/>
        <v>#N/A</v>
      </c>
      <c r="AP8079" s="261" t="e">
        <f t="shared" si="1304"/>
        <v>#N/A</v>
      </c>
      <c r="AQ8079" s="261" t="e">
        <f t="shared" si="1305"/>
        <v>#N/A</v>
      </c>
      <c r="BB8079">
        <f t="shared" si="1308"/>
        <v>0</v>
      </c>
      <c r="BC8079">
        <f t="shared" si="1306"/>
        <v>0</v>
      </c>
      <c r="BD8079" s="28">
        <f t="shared" si="1307"/>
        <v>0</v>
      </c>
    </row>
    <row r="8080" spans="37:56" x14ac:dyDescent="0.25">
      <c r="AK8080">
        <v>0</v>
      </c>
      <c r="AL8080" t="e">
        <f t="shared" si="1300"/>
        <v>#N/A</v>
      </c>
      <c r="AM8080" t="e">
        <f t="shared" si="1301"/>
        <v>#N/A</v>
      </c>
      <c r="AN8080" t="e">
        <f t="shared" si="1302"/>
        <v>#N/A</v>
      </c>
      <c r="AO8080" s="261" t="e">
        <f t="shared" si="1303"/>
        <v>#N/A</v>
      </c>
      <c r="AP8080" s="261" t="e">
        <f t="shared" si="1304"/>
        <v>#N/A</v>
      </c>
      <c r="AQ8080" s="261" t="e">
        <f t="shared" si="1305"/>
        <v>#N/A</v>
      </c>
      <c r="BB8080">
        <f t="shared" si="1308"/>
        <v>0</v>
      </c>
      <c r="BC8080">
        <f t="shared" si="1306"/>
        <v>0</v>
      </c>
      <c r="BD8080" s="28">
        <f t="shared" si="1307"/>
        <v>0</v>
      </c>
    </row>
    <row r="8081" spans="37:56" x14ac:dyDescent="0.25">
      <c r="AK8081">
        <v>0</v>
      </c>
      <c r="AL8081" t="e">
        <f t="shared" si="1300"/>
        <v>#N/A</v>
      </c>
      <c r="AM8081" t="e">
        <f t="shared" si="1301"/>
        <v>#N/A</v>
      </c>
      <c r="AN8081" t="e">
        <f t="shared" si="1302"/>
        <v>#N/A</v>
      </c>
      <c r="AO8081" s="261" t="e">
        <f t="shared" si="1303"/>
        <v>#N/A</v>
      </c>
      <c r="AP8081" s="261" t="e">
        <f t="shared" si="1304"/>
        <v>#N/A</v>
      </c>
      <c r="AQ8081" s="261" t="e">
        <f t="shared" si="1305"/>
        <v>#N/A</v>
      </c>
      <c r="BB8081">
        <f t="shared" si="1308"/>
        <v>0</v>
      </c>
      <c r="BC8081">
        <f t="shared" si="1306"/>
        <v>0</v>
      </c>
      <c r="BD8081" s="28">
        <f t="shared" si="1307"/>
        <v>0</v>
      </c>
    </row>
    <row r="8082" spans="37:56" x14ac:dyDescent="0.25">
      <c r="AK8082">
        <v>0</v>
      </c>
      <c r="AL8082" t="e">
        <f t="shared" si="1300"/>
        <v>#N/A</v>
      </c>
      <c r="AM8082" t="e">
        <f t="shared" si="1301"/>
        <v>#N/A</v>
      </c>
      <c r="AN8082" t="e">
        <f t="shared" si="1302"/>
        <v>#N/A</v>
      </c>
      <c r="AO8082" s="261" t="e">
        <f t="shared" si="1303"/>
        <v>#N/A</v>
      </c>
      <c r="AP8082" s="261" t="e">
        <f t="shared" si="1304"/>
        <v>#N/A</v>
      </c>
      <c r="AQ8082" s="261" t="e">
        <f t="shared" si="1305"/>
        <v>#N/A</v>
      </c>
      <c r="BB8082">
        <f t="shared" si="1308"/>
        <v>0</v>
      </c>
      <c r="BC8082">
        <f t="shared" si="1306"/>
        <v>0</v>
      </c>
      <c r="BD8082" s="28">
        <f t="shared" si="1307"/>
        <v>0</v>
      </c>
    </row>
    <row r="8083" spans="37:56" x14ac:dyDescent="0.25">
      <c r="AK8083">
        <v>0</v>
      </c>
      <c r="AL8083" t="e">
        <f t="shared" si="1300"/>
        <v>#N/A</v>
      </c>
      <c r="AM8083" t="e">
        <f t="shared" si="1301"/>
        <v>#N/A</v>
      </c>
      <c r="AN8083" t="e">
        <f t="shared" si="1302"/>
        <v>#N/A</v>
      </c>
      <c r="AO8083" s="261" t="e">
        <f t="shared" si="1303"/>
        <v>#N/A</v>
      </c>
      <c r="AP8083" s="261" t="e">
        <f t="shared" si="1304"/>
        <v>#N/A</v>
      </c>
      <c r="AQ8083" s="261" t="e">
        <f t="shared" si="1305"/>
        <v>#N/A</v>
      </c>
      <c r="BB8083">
        <f t="shared" si="1308"/>
        <v>0</v>
      </c>
      <c r="BC8083">
        <f t="shared" si="1306"/>
        <v>0</v>
      </c>
      <c r="BD8083" s="28">
        <f t="shared" si="1307"/>
        <v>0</v>
      </c>
    </row>
    <row r="8084" spans="37:56" x14ac:dyDescent="0.25">
      <c r="AK8084">
        <v>0</v>
      </c>
      <c r="AL8084" t="e">
        <f t="shared" si="1300"/>
        <v>#N/A</v>
      </c>
      <c r="AM8084" t="e">
        <f t="shared" si="1301"/>
        <v>#N/A</v>
      </c>
      <c r="AN8084" t="e">
        <f t="shared" si="1302"/>
        <v>#N/A</v>
      </c>
      <c r="AO8084" s="261" t="e">
        <f t="shared" si="1303"/>
        <v>#N/A</v>
      </c>
      <c r="AP8084" s="261" t="e">
        <f t="shared" si="1304"/>
        <v>#N/A</v>
      </c>
      <c r="AQ8084" s="261" t="e">
        <f t="shared" si="1305"/>
        <v>#N/A</v>
      </c>
      <c r="BB8084">
        <f t="shared" si="1308"/>
        <v>0</v>
      </c>
      <c r="BC8084">
        <f t="shared" si="1306"/>
        <v>0</v>
      </c>
      <c r="BD8084" s="28">
        <f t="shared" si="1307"/>
        <v>0</v>
      </c>
    </row>
    <row r="8085" spans="37:56" x14ac:dyDescent="0.25">
      <c r="AK8085">
        <v>0</v>
      </c>
      <c r="AL8085" t="e">
        <f t="shared" si="1300"/>
        <v>#N/A</v>
      </c>
      <c r="AM8085" t="e">
        <f t="shared" si="1301"/>
        <v>#N/A</v>
      </c>
      <c r="AN8085" t="e">
        <f t="shared" si="1302"/>
        <v>#N/A</v>
      </c>
      <c r="AO8085" s="261" t="e">
        <f t="shared" si="1303"/>
        <v>#N/A</v>
      </c>
      <c r="AP8085" s="261" t="e">
        <f t="shared" si="1304"/>
        <v>#N/A</v>
      </c>
      <c r="AQ8085" s="261" t="e">
        <f t="shared" si="1305"/>
        <v>#N/A</v>
      </c>
      <c r="BB8085">
        <f t="shared" si="1308"/>
        <v>0</v>
      </c>
      <c r="BC8085">
        <f t="shared" si="1306"/>
        <v>0</v>
      </c>
      <c r="BD8085" s="28">
        <f t="shared" si="1307"/>
        <v>0</v>
      </c>
    </row>
    <row r="8086" spans="37:56" x14ac:dyDescent="0.25">
      <c r="AK8086">
        <v>0</v>
      </c>
      <c r="AL8086" t="e">
        <f t="shared" si="1300"/>
        <v>#N/A</v>
      </c>
      <c r="AM8086" t="e">
        <f t="shared" si="1301"/>
        <v>#N/A</v>
      </c>
      <c r="AN8086" t="e">
        <f t="shared" si="1302"/>
        <v>#N/A</v>
      </c>
      <c r="AO8086" s="261" t="e">
        <f t="shared" si="1303"/>
        <v>#N/A</v>
      </c>
      <c r="AP8086" s="261" t="e">
        <f t="shared" si="1304"/>
        <v>#N/A</v>
      </c>
      <c r="AQ8086" s="261" t="e">
        <f t="shared" si="1305"/>
        <v>#N/A</v>
      </c>
      <c r="BB8086">
        <f t="shared" si="1308"/>
        <v>0</v>
      </c>
      <c r="BC8086">
        <f t="shared" si="1306"/>
        <v>0</v>
      </c>
      <c r="BD8086" s="28">
        <f t="shared" si="1307"/>
        <v>0</v>
      </c>
    </row>
    <row r="8087" spans="37:56" x14ac:dyDescent="0.25">
      <c r="AK8087">
        <v>0</v>
      </c>
      <c r="AL8087" t="e">
        <f t="shared" si="1300"/>
        <v>#N/A</v>
      </c>
      <c r="AM8087" t="e">
        <f t="shared" si="1301"/>
        <v>#N/A</v>
      </c>
      <c r="AN8087" t="e">
        <f t="shared" si="1302"/>
        <v>#N/A</v>
      </c>
      <c r="AO8087" s="261" t="e">
        <f t="shared" si="1303"/>
        <v>#N/A</v>
      </c>
      <c r="AP8087" s="261" t="e">
        <f t="shared" si="1304"/>
        <v>#N/A</v>
      </c>
      <c r="AQ8087" s="261" t="e">
        <f t="shared" si="1305"/>
        <v>#N/A</v>
      </c>
      <c r="BB8087">
        <f t="shared" si="1308"/>
        <v>0</v>
      </c>
      <c r="BC8087">
        <f t="shared" si="1306"/>
        <v>0</v>
      </c>
      <c r="BD8087" s="28">
        <f t="shared" si="1307"/>
        <v>0</v>
      </c>
    </row>
    <row r="8088" spans="37:56" x14ac:dyDescent="0.25">
      <c r="AK8088">
        <v>0</v>
      </c>
      <c r="AL8088" t="e">
        <f t="shared" si="1300"/>
        <v>#N/A</v>
      </c>
      <c r="AM8088" t="e">
        <f t="shared" si="1301"/>
        <v>#N/A</v>
      </c>
      <c r="AN8088" t="e">
        <f t="shared" si="1302"/>
        <v>#N/A</v>
      </c>
      <c r="AO8088" s="261" t="e">
        <f t="shared" si="1303"/>
        <v>#N/A</v>
      </c>
      <c r="AP8088" s="261" t="e">
        <f t="shared" si="1304"/>
        <v>#N/A</v>
      </c>
      <c r="AQ8088" s="261" t="e">
        <f t="shared" si="1305"/>
        <v>#N/A</v>
      </c>
      <c r="BB8088">
        <f t="shared" si="1308"/>
        <v>0</v>
      </c>
      <c r="BC8088">
        <f t="shared" si="1306"/>
        <v>0</v>
      </c>
      <c r="BD8088" s="28">
        <f t="shared" si="1307"/>
        <v>0</v>
      </c>
    </row>
    <row r="8089" spans="37:56" x14ac:dyDescent="0.25">
      <c r="AK8089">
        <v>0</v>
      </c>
      <c r="AL8089" t="e">
        <f t="shared" si="1300"/>
        <v>#N/A</v>
      </c>
      <c r="AM8089" t="e">
        <f t="shared" si="1301"/>
        <v>#N/A</v>
      </c>
      <c r="AN8089" t="e">
        <f t="shared" si="1302"/>
        <v>#N/A</v>
      </c>
      <c r="AO8089" s="261" t="e">
        <f t="shared" si="1303"/>
        <v>#N/A</v>
      </c>
      <c r="AP8089" s="261" t="e">
        <f t="shared" si="1304"/>
        <v>#N/A</v>
      </c>
      <c r="AQ8089" s="261" t="e">
        <f t="shared" si="1305"/>
        <v>#N/A</v>
      </c>
      <c r="BB8089">
        <f t="shared" si="1308"/>
        <v>0</v>
      </c>
      <c r="BC8089">
        <f t="shared" si="1306"/>
        <v>0</v>
      </c>
      <c r="BD8089" s="28">
        <f t="shared" si="1307"/>
        <v>0</v>
      </c>
    </row>
    <row r="8090" spans="37:56" x14ac:dyDescent="0.25">
      <c r="AK8090">
        <v>0</v>
      </c>
      <c r="AL8090" t="e">
        <f t="shared" si="1300"/>
        <v>#N/A</v>
      </c>
      <c r="AM8090" t="e">
        <f t="shared" si="1301"/>
        <v>#N/A</v>
      </c>
      <c r="AN8090" t="e">
        <f t="shared" si="1302"/>
        <v>#N/A</v>
      </c>
      <c r="AO8090" s="261" t="e">
        <f t="shared" si="1303"/>
        <v>#N/A</v>
      </c>
      <c r="AP8090" s="261" t="e">
        <f t="shared" si="1304"/>
        <v>#N/A</v>
      </c>
      <c r="AQ8090" s="261" t="e">
        <f t="shared" si="1305"/>
        <v>#N/A</v>
      </c>
      <c r="BB8090">
        <f t="shared" si="1308"/>
        <v>0</v>
      </c>
      <c r="BC8090">
        <f t="shared" si="1306"/>
        <v>0</v>
      </c>
      <c r="BD8090" s="28">
        <f t="shared" si="1307"/>
        <v>0</v>
      </c>
    </row>
    <row r="8091" spans="37:56" x14ac:dyDescent="0.25">
      <c r="AK8091">
        <v>0</v>
      </c>
      <c r="AL8091" t="e">
        <f t="shared" si="1300"/>
        <v>#N/A</v>
      </c>
      <c r="AM8091" t="e">
        <f t="shared" si="1301"/>
        <v>#N/A</v>
      </c>
      <c r="AN8091" t="e">
        <f t="shared" si="1302"/>
        <v>#N/A</v>
      </c>
      <c r="AO8091" s="261" t="e">
        <f t="shared" si="1303"/>
        <v>#N/A</v>
      </c>
      <c r="AP8091" s="261" t="e">
        <f t="shared" si="1304"/>
        <v>#N/A</v>
      </c>
      <c r="AQ8091" s="261" t="e">
        <f t="shared" si="1305"/>
        <v>#N/A</v>
      </c>
      <c r="BB8091">
        <f t="shared" si="1308"/>
        <v>0</v>
      </c>
      <c r="BC8091">
        <f t="shared" si="1306"/>
        <v>0</v>
      </c>
      <c r="BD8091" s="28">
        <f t="shared" si="1307"/>
        <v>0</v>
      </c>
    </row>
    <row r="8092" spans="37:56" x14ac:dyDescent="0.25">
      <c r="AK8092">
        <v>0</v>
      </c>
      <c r="AL8092" t="e">
        <f t="shared" si="1300"/>
        <v>#N/A</v>
      </c>
      <c r="AM8092" t="e">
        <f t="shared" si="1301"/>
        <v>#N/A</v>
      </c>
      <c r="AN8092" t="e">
        <f t="shared" si="1302"/>
        <v>#N/A</v>
      </c>
      <c r="AO8092" s="261" t="e">
        <f t="shared" si="1303"/>
        <v>#N/A</v>
      </c>
      <c r="AP8092" s="261" t="e">
        <f t="shared" si="1304"/>
        <v>#N/A</v>
      </c>
      <c r="AQ8092" s="261" t="e">
        <f t="shared" si="1305"/>
        <v>#N/A</v>
      </c>
      <c r="BB8092">
        <f t="shared" si="1308"/>
        <v>0</v>
      </c>
      <c r="BC8092">
        <f t="shared" si="1306"/>
        <v>0</v>
      </c>
      <c r="BD8092" s="28">
        <f t="shared" si="1307"/>
        <v>0</v>
      </c>
    </row>
    <row r="8093" spans="37:56" x14ac:dyDescent="0.25">
      <c r="AK8093">
        <v>0</v>
      </c>
      <c r="AL8093" t="e">
        <f t="shared" si="1300"/>
        <v>#N/A</v>
      </c>
      <c r="AM8093" t="e">
        <f t="shared" si="1301"/>
        <v>#N/A</v>
      </c>
      <c r="AN8093" t="e">
        <f t="shared" si="1302"/>
        <v>#N/A</v>
      </c>
      <c r="AO8093" s="261" t="e">
        <f t="shared" si="1303"/>
        <v>#N/A</v>
      </c>
      <c r="AP8093" s="261" t="e">
        <f t="shared" si="1304"/>
        <v>#N/A</v>
      </c>
      <c r="AQ8093" s="261" t="e">
        <f t="shared" si="1305"/>
        <v>#N/A</v>
      </c>
      <c r="BB8093">
        <f t="shared" si="1308"/>
        <v>0</v>
      </c>
      <c r="BC8093">
        <f t="shared" si="1306"/>
        <v>0</v>
      </c>
      <c r="BD8093" s="28">
        <f t="shared" si="1307"/>
        <v>0</v>
      </c>
    </row>
    <row r="8094" spans="37:56" x14ac:dyDescent="0.25">
      <c r="AK8094">
        <v>0</v>
      </c>
      <c r="AL8094" t="e">
        <f t="shared" si="1300"/>
        <v>#N/A</v>
      </c>
      <c r="AM8094" t="e">
        <f t="shared" si="1301"/>
        <v>#N/A</v>
      </c>
      <c r="AN8094" t="e">
        <f t="shared" si="1302"/>
        <v>#N/A</v>
      </c>
      <c r="AO8094" s="261" t="e">
        <f t="shared" si="1303"/>
        <v>#N/A</v>
      </c>
      <c r="AP8094" s="261" t="e">
        <f t="shared" si="1304"/>
        <v>#N/A</v>
      </c>
      <c r="AQ8094" s="261" t="e">
        <f t="shared" si="1305"/>
        <v>#N/A</v>
      </c>
      <c r="BB8094">
        <f t="shared" si="1308"/>
        <v>0</v>
      </c>
      <c r="BC8094">
        <f t="shared" si="1306"/>
        <v>0</v>
      </c>
      <c r="BD8094" s="28">
        <f t="shared" si="1307"/>
        <v>0</v>
      </c>
    </row>
    <row r="8095" spans="37:56" x14ac:dyDescent="0.25">
      <c r="AK8095">
        <v>0</v>
      </c>
      <c r="AL8095" t="e">
        <f t="shared" si="1300"/>
        <v>#N/A</v>
      </c>
      <c r="AM8095" t="e">
        <f t="shared" si="1301"/>
        <v>#N/A</v>
      </c>
      <c r="AN8095" t="e">
        <f t="shared" si="1302"/>
        <v>#N/A</v>
      </c>
      <c r="AO8095" s="261" t="e">
        <f t="shared" si="1303"/>
        <v>#N/A</v>
      </c>
      <c r="AP8095" s="261" t="e">
        <f t="shared" si="1304"/>
        <v>#N/A</v>
      </c>
      <c r="AQ8095" s="261" t="e">
        <f t="shared" si="1305"/>
        <v>#N/A</v>
      </c>
      <c r="BB8095">
        <f t="shared" si="1308"/>
        <v>0</v>
      </c>
      <c r="BC8095">
        <f t="shared" si="1306"/>
        <v>0</v>
      </c>
      <c r="BD8095" s="28">
        <f t="shared" si="1307"/>
        <v>0</v>
      </c>
    </row>
    <row r="8096" spans="37:56" x14ac:dyDescent="0.25">
      <c r="AK8096">
        <v>0</v>
      </c>
      <c r="AL8096" t="e">
        <f t="shared" si="1300"/>
        <v>#N/A</v>
      </c>
      <c r="AM8096" t="e">
        <f t="shared" si="1301"/>
        <v>#N/A</v>
      </c>
      <c r="AN8096" t="e">
        <f t="shared" si="1302"/>
        <v>#N/A</v>
      </c>
      <c r="AO8096" s="261" t="e">
        <f t="shared" si="1303"/>
        <v>#N/A</v>
      </c>
      <c r="AP8096" s="261" t="e">
        <f t="shared" si="1304"/>
        <v>#N/A</v>
      </c>
      <c r="AQ8096" s="261" t="e">
        <f t="shared" si="1305"/>
        <v>#N/A</v>
      </c>
      <c r="BB8096">
        <f t="shared" si="1308"/>
        <v>0</v>
      </c>
      <c r="BC8096">
        <f t="shared" si="1306"/>
        <v>0</v>
      </c>
      <c r="BD8096" s="28">
        <f t="shared" si="1307"/>
        <v>0</v>
      </c>
    </row>
    <row r="8097" spans="37:56" x14ac:dyDescent="0.25">
      <c r="AK8097">
        <v>0</v>
      </c>
      <c r="AL8097" t="e">
        <f t="shared" si="1300"/>
        <v>#N/A</v>
      </c>
      <c r="AM8097" t="e">
        <f t="shared" si="1301"/>
        <v>#N/A</v>
      </c>
      <c r="AN8097" t="e">
        <f t="shared" si="1302"/>
        <v>#N/A</v>
      </c>
      <c r="AO8097" s="261" t="e">
        <f t="shared" si="1303"/>
        <v>#N/A</v>
      </c>
      <c r="AP8097" s="261" t="e">
        <f t="shared" si="1304"/>
        <v>#N/A</v>
      </c>
      <c r="AQ8097" s="261" t="e">
        <f t="shared" si="1305"/>
        <v>#N/A</v>
      </c>
      <c r="BB8097">
        <f t="shared" si="1308"/>
        <v>0</v>
      </c>
      <c r="BC8097">
        <f t="shared" si="1306"/>
        <v>0</v>
      </c>
      <c r="BD8097" s="28">
        <f t="shared" si="1307"/>
        <v>0</v>
      </c>
    </row>
    <row r="8098" spans="37:56" x14ac:dyDescent="0.25">
      <c r="AK8098">
        <v>0</v>
      </c>
      <c r="AL8098" t="e">
        <f t="shared" si="1300"/>
        <v>#N/A</v>
      </c>
      <c r="AM8098" t="e">
        <f t="shared" si="1301"/>
        <v>#N/A</v>
      </c>
      <c r="AN8098" t="e">
        <f t="shared" si="1302"/>
        <v>#N/A</v>
      </c>
      <c r="AO8098" s="261" t="e">
        <f t="shared" si="1303"/>
        <v>#N/A</v>
      </c>
      <c r="AP8098" s="261" t="e">
        <f t="shared" si="1304"/>
        <v>#N/A</v>
      </c>
      <c r="AQ8098" s="261" t="e">
        <f t="shared" si="1305"/>
        <v>#N/A</v>
      </c>
      <c r="BB8098">
        <f t="shared" si="1308"/>
        <v>0</v>
      </c>
      <c r="BC8098">
        <f t="shared" si="1306"/>
        <v>0</v>
      </c>
      <c r="BD8098" s="28">
        <f t="shared" si="1307"/>
        <v>0</v>
      </c>
    </row>
    <row r="8099" spans="37:56" x14ac:dyDescent="0.25">
      <c r="AK8099">
        <v>0</v>
      </c>
      <c r="AL8099" t="e">
        <f t="shared" si="1300"/>
        <v>#N/A</v>
      </c>
      <c r="AM8099" t="e">
        <f t="shared" si="1301"/>
        <v>#N/A</v>
      </c>
      <c r="AN8099" t="e">
        <f t="shared" si="1302"/>
        <v>#N/A</v>
      </c>
      <c r="AO8099" s="261" t="e">
        <f t="shared" si="1303"/>
        <v>#N/A</v>
      </c>
      <c r="AP8099" s="261" t="e">
        <f t="shared" si="1304"/>
        <v>#N/A</v>
      </c>
      <c r="AQ8099" s="261" t="e">
        <f t="shared" si="1305"/>
        <v>#N/A</v>
      </c>
      <c r="BB8099">
        <f t="shared" si="1308"/>
        <v>0</v>
      </c>
      <c r="BC8099">
        <f t="shared" si="1306"/>
        <v>0</v>
      </c>
      <c r="BD8099" s="28">
        <f t="shared" si="1307"/>
        <v>0</v>
      </c>
    </row>
    <row r="8100" spans="37:56" x14ac:dyDescent="0.25">
      <c r="AK8100">
        <v>0</v>
      </c>
      <c r="AL8100" t="e">
        <f t="shared" si="1300"/>
        <v>#N/A</v>
      </c>
      <c r="AM8100" t="e">
        <f t="shared" si="1301"/>
        <v>#N/A</v>
      </c>
      <c r="AN8100" t="e">
        <f t="shared" si="1302"/>
        <v>#N/A</v>
      </c>
      <c r="AO8100" s="261" t="e">
        <f t="shared" si="1303"/>
        <v>#N/A</v>
      </c>
      <c r="AP8100" s="261" t="e">
        <f t="shared" si="1304"/>
        <v>#N/A</v>
      </c>
      <c r="AQ8100" s="261" t="e">
        <f t="shared" si="1305"/>
        <v>#N/A</v>
      </c>
      <c r="BB8100">
        <f t="shared" si="1308"/>
        <v>0</v>
      </c>
      <c r="BC8100">
        <f t="shared" si="1306"/>
        <v>0</v>
      </c>
      <c r="BD8100" s="28">
        <f t="shared" si="1307"/>
        <v>0</v>
      </c>
    </row>
    <row r="8101" spans="37:56" x14ac:dyDescent="0.25">
      <c r="AK8101">
        <v>0</v>
      </c>
      <c r="AL8101" t="e">
        <f t="shared" si="1300"/>
        <v>#N/A</v>
      </c>
      <c r="AM8101" t="e">
        <f t="shared" si="1301"/>
        <v>#N/A</v>
      </c>
      <c r="AN8101" t="e">
        <f t="shared" si="1302"/>
        <v>#N/A</v>
      </c>
      <c r="AO8101" s="261" t="e">
        <f t="shared" si="1303"/>
        <v>#N/A</v>
      </c>
      <c r="AP8101" s="261" t="e">
        <f t="shared" si="1304"/>
        <v>#N/A</v>
      </c>
      <c r="AQ8101" s="261" t="e">
        <f t="shared" si="1305"/>
        <v>#N/A</v>
      </c>
      <c r="BB8101">
        <f t="shared" si="1308"/>
        <v>0</v>
      </c>
      <c r="BC8101">
        <f t="shared" si="1306"/>
        <v>0</v>
      </c>
      <c r="BD8101" s="28">
        <f t="shared" si="1307"/>
        <v>0</v>
      </c>
    </row>
    <row r="8102" spans="37:56" x14ac:dyDescent="0.25">
      <c r="AK8102">
        <v>0</v>
      </c>
      <c r="AL8102" t="e">
        <f t="shared" si="1300"/>
        <v>#N/A</v>
      </c>
      <c r="AM8102" t="e">
        <f t="shared" si="1301"/>
        <v>#N/A</v>
      </c>
      <c r="AN8102" t="e">
        <f t="shared" si="1302"/>
        <v>#N/A</v>
      </c>
      <c r="AO8102" s="261" t="e">
        <f t="shared" si="1303"/>
        <v>#N/A</v>
      </c>
      <c r="AP8102" s="261" t="e">
        <f t="shared" si="1304"/>
        <v>#N/A</v>
      </c>
      <c r="AQ8102" s="261" t="e">
        <f t="shared" si="1305"/>
        <v>#N/A</v>
      </c>
      <c r="BB8102">
        <f t="shared" si="1308"/>
        <v>0</v>
      </c>
      <c r="BC8102">
        <f t="shared" si="1306"/>
        <v>0</v>
      </c>
      <c r="BD8102" s="28">
        <f t="shared" si="1307"/>
        <v>0</v>
      </c>
    </row>
    <row r="8103" spans="37:56" x14ac:dyDescent="0.25">
      <c r="AK8103">
        <v>0</v>
      </c>
      <c r="AL8103" t="e">
        <f t="shared" si="1300"/>
        <v>#N/A</v>
      </c>
      <c r="AM8103" t="e">
        <f t="shared" si="1301"/>
        <v>#N/A</v>
      </c>
      <c r="AN8103" t="e">
        <f t="shared" si="1302"/>
        <v>#N/A</v>
      </c>
      <c r="AO8103" s="261" t="e">
        <f t="shared" si="1303"/>
        <v>#N/A</v>
      </c>
      <c r="AP8103" s="261" t="e">
        <f t="shared" si="1304"/>
        <v>#N/A</v>
      </c>
      <c r="AQ8103" s="261" t="e">
        <f t="shared" si="1305"/>
        <v>#N/A</v>
      </c>
      <c r="BB8103">
        <f t="shared" si="1308"/>
        <v>0</v>
      </c>
      <c r="BC8103">
        <f t="shared" si="1306"/>
        <v>0</v>
      </c>
      <c r="BD8103" s="28">
        <f t="shared" si="1307"/>
        <v>0</v>
      </c>
    </row>
    <row r="8104" spans="37:56" x14ac:dyDescent="0.25">
      <c r="AK8104">
        <v>0</v>
      </c>
      <c r="AL8104" t="e">
        <f t="shared" si="1300"/>
        <v>#N/A</v>
      </c>
      <c r="AM8104" t="e">
        <f t="shared" si="1301"/>
        <v>#N/A</v>
      </c>
      <c r="AN8104" t="e">
        <f t="shared" si="1302"/>
        <v>#N/A</v>
      </c>
      <c r="AO8104" s="261" t="e">
        <f t="shared" si="1303"/>
        <v>#N/A</v>
      </c>
      <c r="AP8104" s="261" t="e">
        <f t="shared" si="1304"/>
        <v>#N/A</v>
      </c>
      <c r="AQ8104" s="261" t="e">
        <f t="shared" si="1305"/>
        <v>#N/A</v>
      </c>
      <c r="BB8104">
        <f t="shared" si="1308"/>
        <v>0</v>
      </c>
      <c r="BC8104">
        <f t="shared" si="1306"/>
        <v>0</v>
      </c>
      <c r="BD8104" s="28">
        <f t="shared" si="1307"/>
        <v>0</v>
      </c>
    </row>
    <row r="8105" spans="37:56" x14ac:dyDescent="0.25">
      <c r="AK8105">
        <v>0</v>
      </c>
      <c r="AL8105" t="e">
        <f t="shared" si="1300"/>
        <v>#N/A</v>
      </c>
      <c r="AM8105" t="e">
        <f t="shared" si="1301"/>
        <v>#N/A</v>
      </c>
      <c r="AN8105" t="e">
        <f t="shared" si="1302"/>
        <v>#N/A</v>
      </c>
      <c r="AO8105" s="261" t="e">
        <f t="shared" si="1303"/>
        <v>#N/A</v>
      </c>
      <c r="AP8105" s="261" t="e">
        <f t="shared" si="1304"/>
        <v>#N/A</v>
      </c>
      <c r="AQ8105" s="261" t="e">
        <f t="shared" si="1305"/>
        <v>#N/A</v>
      </c>
      <c r="BB8105">
        <f t="shared" si="1308"/>
        <v>0</v>
      </c>
      <c r="BC8105">
        <f t="shared" si="1306"/>
        <v>0</v>
      </c>
      <c r="BD8105" s="28">
        <f t="shared" si="1307"/>
        <v>0</v>
      </c>
    </row>
    <row r="8106" spans="37:56" x14ac:dyDescent="0.25">
      <c r="AK8106">
        <v>0</v>
      </c>
      <c r="AL8106" t="e">
        <f t="shared" si="1300"/>
        <v>#N/A</v>
      </c>
      <c r="AM8106" t="e">
        <f t="shared" si="1301"/>
        <v>#N/A</v>
      </c>
      <c r="AN8106" t="e">
        <f t="shared" si="1302"/>
        <v>#N/A</v>
      </c>
      <c r="AO8106" s="261" t="e">
        <f t="shared" si="1303"/>
        <v>#N/A</v>
      </c>
      <c r="AP8106" s="261" t="e">
        <f t="shared" si="1304"/>
        <v>#N/A</v>
      </c>
      <c r="AQ8106" s="261" t="e">
        <f t="shared" si="1305"/>
        <v>#N/A</v>
      </c>
      <c r="BB8106">
        <f t="shared" si="1308"/>
        <v>0</v>
      </c>
      <c r="BC8106">
        <f t="shared" si="1306"/>
        <v>0</v>
      </c>
      <c r="BD8106" s="28">
        <f t="shared" si="1307"/>
        <v>0</v>
      </c>
    </row>
    <row r="8107" spans="37:56" x14ac:dyDescent="0.25">
      <c r="AK8107">
        <v>0</v>
      </c>
      <c r="AL8107" t="e">
        <f t="shared" si="1300"/>
        <v>#N/A</v>
      </c>
      <c r="AM8107" t="e">
        <f t="shared" si="1301"/>
        <v>#N/A</v>
      </c>
      <c r="AN8107" t="e">
        <f t="shared" si="1302"/>
        <v>#N/A</v>
      </c>
      <c r="AO8107" s="261" t="e">
        <f t="shared" si="1303"/>
        <v>#N/A</v>
      </c>
      <c r="AP8107" s="261" t="e">
        <f t="shared" si="1304"/>
        <v>#N/A</v>
      </c>
      <c r="AQ8107" s="261" t="e">
        <f t="shared" si="1305"/>
        <v>#N/A</v>
      </c>
      <c r="BB8107">
        <f t="shared" si="1308"/>
        <v>0</v>
      </c>
      <c r="BC8107">
        <f t="shared" si="1306"/>
        <v>0</v>
      </c>
      <c r="BD8107" s="28">
        <f t="shared" si="1307"/>
        <v>0</v>
      </c>
    </row>
    <row r="8108" spans="37:56" x14ac:dyDescent="0.25">
      <c r="AK8108">
        <v>0</v>
      </c>
      <c r="AL8108" t="e">
        <f t="shared" si="1300"/>
        <v>#N/A</v>
      </c>
      <c r="AM8108" t="e">
        <f t="shared" si="1301"/>
        <v>#N/A</v>
      </c>
      <c r="AN8108" t="e">
        <f t="shared" si="1302"/>
        <v>#N/A</v>
      </c>
      <c r="AO8108" s="261" t="e">
        <f t="shared" si="1303"/>
        <v>#N/A</v>
      </c>
      <c r="AP8108" s="261" t="e">
        <f t="shared" si="1304"/>
        <v>#N/A</v>
      </c>
      <c r="AQ8108" s="261" t="e">
        <f t="shared" si="1305"/>
        <v>#N/A</v>
      </c>
      <c r="BB8108">
        <f t="shared" si="1308"/>
        <v>0</v>
      </c>
      <c r="BC8108">
        <f t="shared" si="1306"/>
        <v>0</v>
      </c>
      <c r="BD8108" s="28">
        <f t="shared" si="1307"/>
        <v>0</v>
      </c>
    </row>
    <row r="8109" spans="37:56" x14ac:dyDescent="0.25">
      <c r="AK8109">
        <v>0</v>
      </c>
      <c r="AL8109" t="e">
        <f t="shared" si="1300"/>
        <v>#N/A</v>
      </c>
      <c r="AM8109" t="e">
        <f t="shared" si="1301"/>
        <v>#N/A</v>
      </c>
      <c r="AN8109" t="e">
        <f t="shared" si="1302"/>
        <v>#N/A</v>
      </c>
      <c r="AO8109" s="261" t="e">
        <f t="shared" si="1303"/>
        <v>#N/A</v>
      </c>
      <c r="AP8109" s="261" t="e">
        <f t="shared" si="1304"/>
        <v>#N/A</v>
      </c>
      <c r="AQ8109" s="261" t="e">
        <f t="shared" si="1305"/>
        <v>#N/A</v>
      </c>
      <c r="BB8109">
        <f t="shared" si="1308"/>
        <v>0</v>
      </c>
      <c r="BC8109">
        <f t="shared" si="1306"/>
        <v>0</v>
      </c>
      <c r="BD8109" s="28">
        <f t="shared" si="1307"/>
        <v>0</v>
      </c>
    </row>
    <row r="8110" spans="37:56" x14ac:dyDescent="0.25">
      <c r="AK8110">
        <v>0</v>
      </c>
      <c r="AL8110" t="e">
        <f t="shared" si="1300"/>
        <v>#N/A</v>
      </c>
      <c r="AM8110" t="e">
        <f t="shared" si="1301"/>
        <v>#N/A</v>
      </c>
      <c r="AN8110" t="e">
        <f t="shared" si="1302"/>
        <v>#N/A</v>
      </c>
      <c r="AO8110" s="261" t="e">
        <f t="shared" si="1303"/>
        <v>#N/A</v>
      </c>
      <c r="AP8110" s="261" t="e">
        <f t="shared" si="1304"/>
        <v>#N/A</v>
      </c>
      <c r="AQ8110" s="261" t="e">
        <f t="shared" si="1305"/>
        <v>#N/A</v>
      </c>
      <c r="BB8110">
        <f t="shared" si="1308"/>
        <v>0</v>
      </c>
      <c r="BC8110">
        <f t="shared" si="1306"/>
        <v>0</v>
      </c>
      <c r="BD8110" s="28">
        <f t="shared" si="1307"/>
        <v>0</v>
      </c>
    </row>
    <row r="8111" spans="37:56" x14ac:dyDescent="0.25">
      <c r="AK8111">
        <v>0</v>
      </c>
      <c r="AL8111" t="e">
        <f t="shared" si="1300"/>
        <v>#N/A</v>
      </c>
      <c r="AM8111" t="e">
        <f t="shared" si="1301"/>
        <v>#N/A</v>
      </c>
      <c r="AN8111" t="e">
        <f t="shared" si="1302"/>
        <v>#N/A</v>
      </c>
      <c r="AO8111" s="261" t="e">
        <f t="shared" si="1303"/>
        <v>#N/A</v>
      </c>
      <c r="AP8111" s="261" t="e">
        <f t="shared" si="1304"/>
        <v>#N/A</v>
      </c>
      <c r="AQ8111" s="261" t="e">
        <f t="shared" si="1305"/>
        <v>#N/A</v>
      </c>
      <c r="BB8111">
        <f t="shared" si="1308"/>
        <v>0</v>
      </c>
      <c r="BC8111">
        <f t="shared" si="1306"/>
        <v>0</v>
      </c>
      <c r="BD8111" s="28">
        <f t="shared" si="1307"/>
        <v>0</v>
      </c>
    </row>
    <row r="8112" spans="37:56" x14ac:dyDescent="0.25">
      <c r="AK8112">
        <v>0</v>
      </c>
      <c r="AL8112" t="e">
        <f t="shared" si="1300"/>
        <v>#N/A</v>
      </c>
      <c r="AM8112" t="e">
        <f t="shared" si="1301"/>
        <v>#N/A</v>
      </c>
      <c r="AN8112" t="e">
        <f t="shared" si="1302"/>
        <v>#N/A</v>
      </c>
      <c r="AO8112" s="261" t="e">
        <f t="shared" si="1303"/>
        <v>#N/A</v>
      </c>
      <c r="AP8112" s="261" t="e">
        <f t="shared" si="1304"/>
        <v>#N/A</v>
      </c>
      <c r="AQ8112" s="261" t="e">
        <f t="shared" si="1305"/>
        <v>#N/A</v>
      </c>
      <c r="BB8112">
        <f t="shared" si="1308"/>
        <v>0</v>
      </c>
      <c r="BC8112">
        <f t="shared" si="1306"/>
        <v>0</v>
      </c>
      <c r="BD8112" s="28">
        <f t="shared" si="1307"/>
        <v>0</v>
      </c>
    </row>
    <row r="8113" spans="37:56" x14ac:dyDescent="0.25">
      <c r="AK8113">
        <v>0</v>
      </c>
      <c r="AL8113" t="e">
        <f t="shared" si="1300"/>
        <v>#N/A</v>
      </c>
      <c r="AM8113" t="e">
        <f t="shared" si="1301"/>
        <v>#N/A</v>
      </c>
      <c r="AN8113" t="e">
        <f t="shared" si="1302"/>
        <v>#N/A</v>
      </c>
      <c r="AO8113" s="261" t="e">
        <f t="shared" si="1303"/>
        <v>#N/A</v>
      </c>
      <c r="AP8113" s="261" t="e">
        <f t="shared" si="1304"/>
        <v>#N/A</v>
      </c>
      <c r="AQ8113" s="261" t="e">
        <f t="shared" si="1305"/>
        <v>#N/A</v>
      </c>
      <c r="BB8113">
        <f t="shared" si="1308"/>
        <v>0</v>
      </c>
      <c r="BC8113">
        <f t="shared" si="1306"/>
        <v>0</v>
      </c>
      <c r="BD8113" s="28">
        <f t="shared" si="1307"/>
        <v>0</v>
      </c>
    </row>
    <row r="8114" spans="37:56" x14ac:dyDescent="0.25">
      <c r="AK8114">
        <v>0</v>
      </c>
      <c r="AL8114" t="e">
        <f t="shared" si="1300"/>
        <v>#N/A</v>
      </c>
      <c r="AM8114" t="e">
        <f t="shared" si="1301"/>
        <v>#N/A</v>
      </c>
      <c r="AN8114" t="e">
        <f t="shared" si="1302"/>
        <v>#N/A</v>
      </c>
      <c r="AO8114" s="261" t="e">
        <f t="shared" si="1303"/>
        <v>#N/A</v>
      </c>
      <c r="AP8114" s="261" t="e">
        <f t="shared" si="1304"/>
        <v>#N/A</v>
      </c>
      <c r="AQ8114" s="261" t="e">
        <f t="shared" si="1305"/>
        <v>#N/A</v>
      </c>
      <c r="BB8114">
        <f t="shared" si="1308"/>
        <v>0</v>
      </c>
      <c r="BC8114">
        <f t="shared" si="1306"/>
        <v>0</v>
      </c>
      <c r="BD8114" s="28">
        <f t="shared" si="1307"/>
        <v>0</v>
      </c>
    </row>
    <row r="8115" spans="37:56" x14ac:dyDescent="0.25">
      <c r="AK8115">
        <v>0</v>
      </c>
      <c r="AL8115" t="e">
        <f t="shared" si="1300"/>
        <v>#N/A</v>
      </c>
      <c r="AM8115" t="e">
        <f t="shared" si="1301"/>
        <v>#N/A</v>
      </c>
      <c r="AN8115" t="e">
        <f t="shared" si="1302"/>
        <v>#N/A</v>
      </c>
      <c r="AO8115" s="261" t="e">
        <f t="shared" si="1303"/>
        <v>#N/A</v>
      </c>
      <c r="AP8115" s="261" t="e">
        <f t="shared" si="1304"/>
        <v>#N/A</v>
      </c>
      <c r="AQ8115" s="261" t="e">
        <f t="shared" si="1305"/>
        <v>#N/A</v>
      </c>
      <c r="BB8115">
        <f t="shared" si="1308"/>
        <v>0</v>
      </c>
      <c r="BC8115">
        <f t="shared" si="1306"/>
        <v>0</v>
      </c>
      <c r="BD8115" s="28">
        <f t="shared" si="1307"/>
        <v>0</v>
      </c>
    </row>
    <row r="8116" spans="37:56" x14ac:dyDescent="0.25">
      <c r="AK8116">
        <v>0</v>
      </c>
      <c r="AL8116" t="e">
        <f t="shared" si="1300"/>
        <v>#N/A</v>
      </c>
      <c r="AM8116" t="e">
        <f t="shared" si="1301"/>
        <v>#N/A</v>
      </c>
      <c r="AN8116" t="e">
        <f t="shared" si="1302"/>
        <v>#N/A</v>
      </c>
      <c r="AO8116" s="261" t="e">
        <f t="shared" si="1303"/>
        <v>#N/A</v>
      </c>
      <c r="AP8116" s="261" t="e">
        <f t="shared" si="1304"/>
        <v>#N/A</v>
      </c>
      <c r="AQ8116" s="261" t="e">
        <f t="shared" si="1305"/>
        <v>#N/A</v>
      </c>
      <c r="BB8116">
        <f t="shared" si="1308"/>
        <v>0</v>
      </c>
      <c r="BC8116">
        <f t="shared" si="1306"/>
        <v>0</v>
      </c>
      <c r="BD8116" s="28">
        <f t="shared" si="1307"/>
        <v>0</v>
      </c>
    </row>
    <row r="8117" spans="37:56" x14ac:dyDescent="0.25">
      <c r="AK8117">
        <v>0</v>
      </c>
      <c r="AL8117" t="e">
        <f t="shared" si="1300"/>
        <v>#N/A</v>
      </c>
      <c r="AM8117" t="e">
        <f t="shared" si="1301"/>
        <v>#N/A</v>
      </c>
      <c r="AN8117" t="e">
        <f t="shared" si="1302"/>
        <v>#N/A</v>
      </c>
      <c r="AO8117" s="261" t="e">
        <f t="shared" si="1303"/>
        <v>#N/A</v>
      </c>
      <c r="AP8117" s="261" t="e">
        <f t="shared" si="1304"/>
        <v>#N/A</v>
      </c>
      <c r="AQ8117" s="261" t="e">
        <f t="shared" si="1305"/>
        <v>#N/A</v>
      </c>
      <c r="BB8117">
        <f t="shared" si="1308"/>
        <v>0</v>
      </c>
      <c r="BC8117">
        <f t="shared" si="1306"/>
        <v>0</v>
      </c>
      <c r="BD8117" s="28">
        <f t="shared" si="1307"/>
        <v>0</v>
      </c>
    </row>
    <row r="8118" spans="37:56" x14ac:dyDescent="0.25">
      <c r="AK8118">
        <v>0</v>
      </c>
      <c r="AL8118" t="e">
        <f t="shared" si="1300"/>
        <v>#N/A</v>
      </c>
      <c r="AM8118" t="e">
        <f t="shared" si="1301"/>
        <v>#N/A</v>
      </c>
      <c r="AN8118" t="e">
        <f t="shared" si="1302"/>
        <v>#N/A</v>
      </c>
      <c r="AO8118" s="261" t="e">
        <f t="shared" si="1303"/>
        <v>#N/A</v>
      </c>
      <c r="AP8118" s="261" t="e">
        <f t="shared" si="1304"/>
        <v>#N/A</v>
      </c>
      <c r="AQ8118" s="261" t="e">
        <f t="shared" si="1305"/>
        <v>#N/A</v>
      </c>
      <c r="BB8118">
        <f t="shared" si="1308"/>
        <v>0</v>
      </c>
      <c r="BC8118">
        <f t="shared" si="1306"/>
        <v>0</v>
      </c>
      <c r="BD8118" s="28">
        <f t="shared" si="1307"/>
        <v>0</v>
      </c>
    </row>
    <row r="8119" spans="37:56" x14ac:dyDescent="0.25">
      <c r="AK8119">
        <v>0</v>
      </c>
      <c r="AL8119" t="e">
        <f t="shared" si="1300"/>
        <v>#N/A</v>
      </c>
      <c r="AM8119" t="e">
        <f t="shared" si="1301"/>
        <v>#N/A</v>
      </c>
      <c r="AN8119" t="e">
        <f t="shared" si="1302"/>
        <v>#N/A</v>
      </c>
      <c r="AO8119" s="261" t="e">
        <f t="shared" si="1303"/>
        <v>#N/A</v>
      </c>
      <c r="AP8119" s="261" t="e">
        <f t="shared" si="1304"/>
        <v>#N/A</v>
      </c>
      <c r="AQ8119" s="261" t="e">
        <f t="shared" si="1305"/>
        <v>#N/A</v>
      </c>
      <c r="BB8119">
        <f t="shared" si="1308"/>
        <v>0</v>
      </c>
      <c r="BC8119">
        <f t="shared" si="1306"/>
        <v>0</v>
      </c>
      <c r="BD8119" s="28">
        <f t="shared" si="1307"/>
        <v>0</v>
      </c>
    </row>
    <row r="8120" spans="37:56" x14ac:dyDescent="0.25">
      <c r="AK8120">
        <v>0</v>
      </c>
      <c r="AL8120" t="e">
        <f t="shared" si="1300"/>
        <v>#N/A</v>
      </c>
      <c r="AM8120" t="e">
        <f t="shared" si="1301"/>
        <v>#N/A</v>
      </c>
      <c r="AN8120" t="e">
        <f t="shared" si="1302"/>
        <v>#N/A</v>
      </c>
      <c r="AO8120" s="261" t="e">
        <f t="shared" si="1303"/>
        <v>#N/A</v>
      </c>
      <c r="AP8120" s="261" t="e">
        <f t="shared" si="1304"/>
        <v>#N/A</v>
      </c>
      <c r="AQ8120" s="261" t="e">
        <f t="shared" si="1305"/>
        <v>#N/A</v>
      </c>
      <c r="BB8120">
        <f t="shared" si="1308"/>
        <v>0</v>
      </c>
      <c r="BC8120">
        <f t="shared" si="1306"/>
        <v>0</v>
      </c>
      <c r="BD8120" s="28">
        <f t="shared" si="1307"/>
        <v>0</v>
      </c>
    </row>
    <row r="8121" spans="37:56" x14ac:dyDescent="0.25">
      <c r="AK8121">
        <v>0</v>
      </c>
      <c r="AL8121" t="e">
        <f t="shared" si="1300"/>
        <v>#N/A</v>
      </c>
      <c r="AM8121" t="e">
        <f t="shared" si="1301"/>
        <v>#N/A</v>
      </c>
      <c r="AN8121" t="e">
        <f t="shared" si="1302"/>
        <v>#N/A</v>
      </c>
      <c r="AO8121" s="261" t="e">
        <f t="shared" si="1303"/>
        <v>#N/A</v>
      </c>
      <c r="AP8121" s="261" t="e">
        <f t="shared" si="1304"/>
        <v>#N/A</v>
      </c>
      <c r="AQ8121" s="261" t="e">
        <f t="shared" si="1305"/>
        <v>#N/A</v>
      </c>
      <c r="BB8121">
        <f t="shared" si="1308"/>
        <v>0</v>
      </c>
      <c r="BC8121">
        <f t="shared" si="1306"/>
        <v>0</v>
      </c>
      <c r="BD8121" s="28">
        <f t="shared" si="1307"/>
        <v>0</v>
      </c>
    </row>
    <row r="8122" spans="37:56" x14ac:dyDescent="0.25">
      <c r="AK8122">
        <v>0</v>
      </c>
      <c r="AL8122" t="e">
        <f t="shared" si="1300"/>
        <v>#N/A</v>
      </c>
      <c r="AM8122" t="e">
        <f t="shared" si="1301"/>
        <v>#N/A</v>
      </c>
      <c r="AN8122" t="e">
        <f t="shared" si="1302"/>
        <v>#N/A</v>
      </c>
      <c r="AO8122" s="261" t="e">
        <f t="shared" si="1303"/>
        <v>#N/A</v>
      </c>
      <c r="AP8122" s="261" t="e">
        <f t="shared" si="1304"/>
        <v>#N/A</v>
      </c>
      <c r="AQ8122" s="261" t="e">
        <f t="shared" si="1305"/>
        <v>#N/A</v>
      </c>
      <c r="BB8122">
        <f t="shared" si="1308"/>
        <v>0</v>
      </c>
      <c r="BC8122">
        <f t="shared" si="1306"/>
        <v>0</v>
      </c>
      <c r="BD8122" s="28">
        <f t="shared" si="1307"/>
        <v>0</v>
      </c>
    </row>
    <row r="8123" spans="37:56" x14ac:dyDescent="0.25">
      <c r="AK8123">
        <v>0</v>
      </c>
      <c r="AL8123" t="e">
        <f t="shared" si="1300"/>
        <v>#N/A</v>
      </c>
      <c r="AM8123" t="e">
        <f t="shared" si="1301"/>
        <v>#N/A</v>
      </c>
      <c r="AN8123" t="e">
        <f t="shared" si="1302"/>
        <v>#N/A</v>
      </c>
      <c r="AO8123" s="261" t="e">
        <f t="shared" si="1303"/>
        <v>#N/A</v>
      </c>
      <c r="AP8123" s="261" t="e">
        <f t="shared" si="1304"/>
        <v>#N/A</v>
      </c>
      <c r="AQ8123" s="261" t="e">
        <f t="shared" si="1305"/>
        <v>#N/A</v>
      </c>
      <c r="BB8123">
        <f t="shared" si="1308"/>
        <v>0</v>
      </c>
      <c r="BC8123">
        <f t="shared" si="1306"/>
        <v>0</v>
      </c>
      <c r="BD8123" s="28">
        <f t="shared" si="1307"/>
        <v>0</v>
      </c>
    </row>
    <row r="8124" spans="37:56" x14ac:dyDescent="0.25">
      <c r="AK8124">
        <v>0</v>
      </c>
      <c r="AL8124" t="e">
        <f t="shared" si="1300"/>
        <v>#N/A</v>
      </c>
      <c r="AM8124" t="e">
        <f t="shared" si="1301"/>
        <v>#N/A</v>
      </c>
      <c r="AN8124" t="e">
        <f t="shared" si="1302"/>
        <v>#N/A</v>
      </c>
      <c r="AO8124" s="261" t="e">
        <f t="shared" si="1303"/>
        <v>#N/A</v>
      </c>
      <c r="AP8124" s="261" t="e">
        <f t="shared" si="1304"/>
        <v>#N/A</v>
      </c>
      <c r="AQ8124" s="261" t="e">
        <f t="shared" si="1305"/>
        <v>#N/A</v>
      </c>
      <c r="BB8124">
        <f t="shared" si="1308"/>
        <v>0</v>
      </c>
      <c r="BC8124">
        <f t="shared" si="1306"/>
        <v>0</v>
      </c>
      <c r="BD8124" s="28">
        <f t="shared" si="1307"/>
        <v>0</v>
      </c>
    </row>
    <row r="8125" spans="37:56" x14ac:dyDescent="0.25">
      <c r="AK8125">
        <v>0</v>
      </c>
      <c r="AL8125" t="e">
        <f t="shared" si="1300"/>
        <v>#N/A</v>
      </c>
      <c r="AM8125" t="e">
        <f t="shared" si="1301"/>
        <v>#N/A</v>
      </c>
      <c r="AN8125" t="e">
        <f t="shared" si="1302"/>
        <v>#N/A</v>
      </c>
      <c r="AO8125" s="261" t="e">
        <f t="shared" si="1303"/>
        <v>#N/A</v>
      </c>
      <c r="AP8125" s="261" t="e">
        <f t="shared" si="1304"/>
        <v>#N/A</v>
      </c>
      <c r="AQ8125" s="261" t="e">
        <f t="shared" si="1305"/>
        <v>#N/A</v>
      </c>
      <c r="BB8125">
        <f t="shared" si="1308"/>
        <v>0</v>
      </c>
      <c r="BC8125">
        <f t="shared" si="1306"/>
        <v>0</v>
      </c>
      <c r="BD8125" s="28">
        <f t="shared" si="1307"/>
        <v>0</v>
      </c>
    </row>
    <row r="8126" spans="37:56" x14ac:dyDescent="0.25">
      <c r="AK8126">
        <v>0</v>
      </c>
      <c r="AL8126" t="e">
        <f t="shared" si="1300"/>
        <v>#N/A</v>
      </c>
      <c r="AM8126" t="e">
        <f t="shared" si="1301"/>
        <v>#N/A</v>
      </c>
      <c r="AN8126" t="e">
        <f t="shared" si="1302"/>
        <v>#N/A</v>
      </c>
      <c r="AO8126" s="261" t="e">
        <f t="shared" si="1303"/>
        <v>#N/A</v>
      </c>
      <c r="AP8126" s="261" t="e">
        <f t="shared" si="1304"/>
        <v>#N/A</v>
      </c>
      <c r="AQ8126" s="261" t="e">
        <f t="shared" si="1305"/>
        <v>#N/A</v>
      </c>
      <c r="BB8126">
        <f t="shared" si="1308"/>
        <v>0</v>
      </c>
      <c r="BC8126">
        <f t="shared" si="1306"/>
        <v>0</v>
      </c>
      <c r="BD8126" s="28">
        <f t="shared" si="1307"/>
        <v>0</v>
      </c>
    </row>
    <row r="8127" spans="37:56" x14ac:dyDescent="0.25">
      <c r="AK8127">
        <v>0</v>
      </c>
      <c r="AL8127" t="e">
        <f t="shared" si="1300"/>
        <v>#N/A</v>
      </c>
      <c r="AM8127" t="e">
        <f t="shared" si="1301"/>
        <v>#N/A</v>
      </c>
      <c r="AN8127" t="e">
        <f t="shared" si="1302"/>
        <v>#N/A</v>
      </c>
      <c r="AO8127" s="261" t="e">
        <f t="shared" si="1303"/>
        <v>#N/A</v>
      </c>
      <c r="AP8127" s="261" t="e">
        <f t="shared" si="1304"/>
        <v>#N/A</v>
      </c>
      <c r="AQ8127" s="261" t="e">
        <f t="shared" si="1305"/>
        <v>#N/A</v>
      </c>
      <c r="BB8127">
        <f t="shared" si="1308"/>
        <v>0</v>
      </c>
      <c r="BC8127">
        <f t="shared" si="1306"/>
        <v>0</v>
      </c>
      <c r="BD8127" s="28">
        <f t="shared" si="1307"/>
        <v>0</v>
      </c>
    </row>
    <row r="8128" spans="37:56" x14ac:dyDescent="0.25">
      <c r="AK8128">
        <v>0</v>
      </c>
      <c r="AL8128" t="e">
        <f t="shared" si="1300"/>
        <v>#N/A</v>
      </c>
      <c r="AM8128" t="e">
        <f t="shared" si="1301"/>
        <v>#N/A</v>
      </c>
      <c r="AN8128" t="e">
        <f t="shared" si="1302"/>
        <v>#N/A</v>
      </c>
      <c r="AO8128" s="261" t="e">
        <f t="shared" si="1303"/>
        <v>#N/A</v>
      </c>
      <c r="AP8128" s="261" t="e">
        <f t="shared" si="1304"/>
        <v>#N/A</v>
      </c>
      <c r="AQ8128" s="261" t="e">
        <f t="shared" si="1305"/>
        <v>#N/A</v>
      </c>
      <c r="BB8128">
        <f t="shared" si="1308"/>
        <v>0</v>
      </c>
      <c r="BC8128">
        <f t="shared" si="1306"/>
        <v>0</v>
      </c>
      <c r="BD8128" s="28">
        <f t="shared" si="1307"/>
        <v>0</v>
      </c>
    </row>
    <row r="8129" spans="37:56" x14ac:dyDescent="0.25">
      <c r="AK8129">
        <v>0</v>
      </c>
      <c r="AL8129" t="e">
        <f t="shared" si="1300"/>
        <v>#N/A</v>
      </c>
      <c r="AM8129" t="e">
        <f t="shared" si="1301"/>
        <v>#N/A</v>
      </c>
      <c r="AN8129" t="e">
        <f t="shared" si="1302"/>
        <v>#N/A</v>
      </c>
      <c r="AO8129" s="261" t="e">
        <f t="shared" si="1303"/>
        <v>#N/A</v>
      </c>
      <c r="AP8129" s="261" t="e">
        <f t="shared" si="1304"/>
        <v>#N/A</v>
      </c>
      <c r="AQ8129" s="261" t="e">
        <f t="shared" si="1305"/>
        <v>#N/A</v>
      </c>
      <c r="BB8129">
        <f t="shared" si="1308"/>
        <v>0</v>
      </c>
      <c r="BC8129">
        <f t="shared" si="1306"/>
        <v>0</v>
      </c>
      <c r="BD8129" s="28">
        <f t="shared" si="1307"/>
        <v>0</v>
      </c>
    </row>
    <row r="8130" spans="37:56" x14ac:dyDescent="0.25">
      <c r="AK8130">
        <v>0</v>
      </c>
      <c r="AL8130" t="e">
        <f t="shared" si="1300"/>
        <v>#N/A</v>
      </c>
      <c r="AM8130" t="e">
        <f t="shared" si="1301"/>
        <v>#N/A</v>
      </c>
      <c r="AN8130" t="e">
        <f t="shared" si="1302"/>
        <v>#N/A</v>
      </c>
      <c r="AO8130" s="261" t="e">
        <f t="shared" si="1303"/>
        <v>#N/A</v>
      </c>
      <c r="AP8130" s="261" t="e">
        <f t="shared" si="1304"/>
        <v>#N/A</v>
      </c>
      <c r="AQ8130" s="261" t="e">
        <f t="shared" si="1305"/>
        <v>#N/A</v>
      </c>
      <c r="BB8130">
        <f t="shared" si="1308"/>
        <v>0</v>
      </c>
      <c r="BC8130">
        <f t="shared" si="1306"/>
        <v>0</v>
      </c>
      <c r="BD8130" s="28">
        <f t="shared" si="1307"/>
        <v>0</v>
      </c>
    </row>
    <row r="8131" spans="37:56" x14ac:dyDescent="0.25">
      <c r="AK8131">
        <v>0</v>
      </c>
      <c r="AL8131" t="e">
        <f t="shared" ref="AL8131:AL8194" si="1309">_xlfn.XLOOKUP(AK8131,A:A,F:F)</f>
        <v>#N/A</v>
      </c>
      <c r="AM8131" t="e">
        <f t="shared" ref="AM8131:AM8194" si="1310">_xlfn.XLOOKUP(AK8131,A:A,J:J)</f>
        <v>#N/A</v>
      </c>
      <c r="AN8131" t="e">
        <f t="shared" ref="AN8131:AN8194" si="1311">_xlfn.XLOOKUP(AK8131,A:A,M:M)+_xlfn.XLOOKUP(AK8131,A:A,N:N)</f>
        <v>#N/A</v>
      </c>
      <c r="AO8131" s="261" t="e">
        <f t="shared" ref="AO8131:AO8194" si="1312">_xlfn.XLOOKUP(AK8131,A:A,AG:AG)</f>
        <v>#N/A</v>
      </c>
      <c r="AP8131" s="261" t="e">
        <f t="shared" ref="AP8131:AP8194" si="1313">_xlfn.XLOOKUP(AK8131,A:A,AD:AD)</f>
        <v>#N/A</v>
      </c>
      <c r="AQ8131" s="261" t="e">
        <f t="shared" ref="AQ8131:AQ8194" si="1314">_xlfn.XLOOKUP(AK8131,A:A,AE:AE)</f>
        <v>#N/A</v>
      </c>
      <c r="BB8131">
        <f t="shared" si="1308"/>
        <v>0</v>
      </c>
      <c r="BC8131">
        <f t="shared" ref="BC8131:BC8194" si="1315">_xlfn.XLOOKUP(BA8131,A:A,J:J)</f>
        <v>0</v>
      </c>
      <c r="BD8131" s="28">
        <f t="shared" ref="BD8131:BD8194" si="1316">_xlfn.XLOOKUP(BA8131,A:A,M:M)+_xlfn.XLOOKUP(BA8131,A:A,N:N)</f>
        <v>0</v>
      </c>
    </row>
    <row r="8132" spans="37:56" x14ac:dyDescent="0.25">
      <c r="AK8132">
        <v>0</v>
      </c>
      <c r="AL8132" t="e">
        <f t="shared" si="1309"/>
        <v>#N/A</v>
      </c>
      <c r="AM8132" t="e">
        <f t="shared" si="1310"/>
        <v>#N/A</v>
      </c>
      <c r="AN8132" t="e">
        <f t="shared" si="1311"/>
        <v>#N/A</v>
      </c>
      <c r="AO8132" s="261" t="e">
        <f t="shared" si="1312"/>
        <v>#N/A</v>
      </c>
      <c r="AP8132" s="261" t="e">
        <f t="shared" si="1313"/>
        <v>#N/A</v>
      </c>
      <c r="AQ8132" s="261" t="e">
        <f t="shared" si="1314"/>
        <v>#N/A</v>
      </c>
      <c r="BB8132">
        <f t="shared" si="1308"/>
        <v>0</v>
      </c>
      <c r="BC8132">
        <f t="shared" si="1315"/>
        <v>0</v>
      </c>
      <c r="BD8132" s="28">
        <f t="shared" si="1316"/>
        <v>0</v>
      </c>
    </row>
    <row r="8133" spans="37:56" x14ac:dyDescent="0.25">
      <c r="AK8133">
        <v>0</v>
      </c>
      <c r="AL8133" t="e">
        <f t="shared" si="1309"/>
        <v>#N/A</v>
      </c>
      <c r="AM8133" t="e">
        <f t="shared" si="1310"/>
        <v>#N/A</v>
      </c>
      <c r="AN8133" t="e">
        <f t="shared" si="1311"/>
        <v>#N/A</v>
      </c>
      <c r="AO8133" s="261" t="e">
        <f t="shared" si="1312"/>
        <v>#N/A</v>
      </c>
      <c r="AP8133" s="261" t="e">
        <f t="shared" si="1313"/>
        <v>#N/A</v>
      </c>
      <c r="AQ8133" s="261" t="e">
        <f t="shared" si="1314"/>
        <v>#N/A</v>
      </c>
      <c r="BB8133">
        <f t="shared" si="1308"/>
        <v>0</v>
      </c>
      <c r="BC8133">
        <f t="shared" si="1315"/>
        <v>0</v>
      </c>
      <c r="BD8133" s="28">
        <f t="shared" si="1316"/>
        <v>0</v>
      </c>
    </row>
    <row r="8134" spans="37:56" x14ac:dyDescent="0.25">
      <c r="AK8134">
        <v>0</v>
      </c>
      <c r="AL8134" t="e">
        <f t="shared" si="1309"/>
        <v>#N/A</v>
      </c>
      <c r="AM8134" t="e">
        <f t="shared" si="1310"/>
        <v>#N/A</v>
      </c>
      <c r="AN8134" t="e">
        <f t="shared" si="1311"/>
        <v>#N/A</v>
      </c>
      <c r="AO8134" s="261" t="e">
        <f t="shared" si="1312"/>
        <v>#N/A</v>
      </c>
      <c r="AP8134" s="261" t="e">
        <f t="shared" si="1313"/>
        <v>#N/A</v>
      </c>
      <c r="AQ8134" s="261" t="e">
        <f t="shared" si="1314"/>
        <v>#N/A</v>
      </c>
      <c r="BB8134">
        <f t="shared" ref="BB8134:BB8197" si="1317">_xlfn.XLOOKUP(BA8134,A:A,E:E)</f>
        <v>0</v>
      </c>
      <c r="BC8134">
        <f t="shared" si="1315"/>
        <v>0</v>
      </c>
      <c r="BD8134" s="28">
        <f t="shared" si="1316"/>
        <v>0</v>
      </c>
    </row>
    <row r="8135" spans="37:56" x14ac:dyDescent="0.25">
      <c r="AK8135">
        <v>0</v>
      </c>
      <c r="AL8135" t="e">
        <f t="shared" si="1309"/>
        <v>#N/A</v>
      </c>
      <c r="AM8135" t="e">
        <f t="shared" si="1310"/>
        <v>#N/A</v>
      </c>
      <c r="AN8135" t="e">
        <f t="shared" si="1311"/>
        <v>#N/A</v>
      </c>
      <c r="AO8135" s="261" t="e">
        <f t="shared" si="1312"/>
        <v>#N/A</v>
      </c>
      <c r="AP8135" s="261" t="e">
        <f t="shared" si="1313"/>
        <v>#N/A</v>
      </c>
      <c r="AQ8135" s="261" t="e">
        <f t="shared" si="1314"/>
        <v>#N/A</v>
      </c>
      <c r="BB8135">
        <f t="shared" si="1317"/>
        <v>0</v>
      </c>
      <c r="BC8135">
        <f t="shared" si="1315"/>
        <v>0</v>
      </c>
      <c r="BD8135" s="28">
        <f t="shared" si="1316"/>
        <v>0</v>
      </c>
    </row>
    <row r="8136" spans="37:56" x14ac:dyDescent="0.25">
      <c r="AK8136">
        <v>0</v>
      </c>
      <c r="AL8136" t="e">
        <f t="shared" si="1309"/>
        <v>#N/A</v>
      </c>
      <c r="AM8136" t="e">
        <f t="shared" si="1310"/>
        <v>#N/A</v>
      </c>
      <c r="AN8136" t="e">
        <f t="shared" si="1311"/>
        <v>#N/A</v>
      </c>
      <c r="AO8136" s="261" t="e">
        <f t="shared" si="1312"/>
        <v>#N/A</v>
      </c>
      <c r="AP8136" s="261" t="e">
        <f t="shared" si="1313"/>
        <v>#N/A</v>
      </c>
      <c r="AQ8136" s="261" t="e">
        <f t="shared" si="1314"/>
        <v>#N/A</v>
      </c>
      <c r="BB8136">
        <f t="shared" si="1317"/>
        <v>0</v>
      </c>
      <c r="BC8136">
        <f t="shared" si="1315"/>
        <v>0</v>
      </c>
      <c r="BD8136" s="28">
        <f t="shared" si="1316"/>
        <v>0</v>
      </c>
    </row>
    <row r="8137" spans="37:56" x14ac:dyDescent="0.25">
      <c r="AK8137">
        <v>0</v>
      </c>
      <c r="AL8137" t="e">
        <f t="shared" si="1309"/>
        <v>#N/A</v>
      </c>
      <c r="AM8137" t="e">
        <f t="shared" si="1310"/>
        <v>#N/A</v>
      </c>
      <c r="AN8137" t="e">
        <f t="shared" si="1311"/>
        <v>#N/A</v>
      </c>
      <c r="AO8137" s="261" t="e">
        <f t="shared" si="1312"/>
        <v>#N/A</v>
      </c>
      <c r="AP8137" s="261" t="e">
        <f t="shared" si="1313"/>
        <v>#N/A</v>
      </c>
      <c r="AQ8137" s="261" t="e">
        <f t="shared" si="1314"/>
        <v>#N/A</v>
      </c>
      <c r="BB8137">
        <f t="shared" si="1317"/>
        <v>0</v>
      </c>
      <c r="BC8137">
        <f t="shared" si="1315"/>
        <v>0</v>
      </c>
      <c r="BD8137" s="28">
        <f t="shared" si="1316"/>
        <v>0</v>
      </c>
    </row>
    <row r="8138" spans="37:56" x14ac:dyDescent="0.25">
      <c r="AK8138">
        <v>0</v>
      </c>
      <c r="AL8138" t="e">
        <f t="shared" si="1309"/>
        <v>#N/A</v>
      </c>
      <c r="AM8138" t="e">
        <f t="shared" si="1310"/>
        <v>#N/A</v>
      </c>
      <c r="AN8138" t="e">
        <f t="shared" si="1311"/>
        <v>#N/A</v>
      </c>
      <c r="AO8138" s="261" t="e">
        <f t="shared" si="1312"/>
        <v>#N/A</v>
      </c>
      <c r="AP8138" s="261" t="e">
        <f t="shared" si="1313"/>
        <v>#N/A</v>
      </c>
      <c r="AQ8138" s="261" t="e">
        <f t="shared" si="1314"/>
        <v>#N/A</v>
      </c>
      <c r="BB8138">
        <f t="shared" si="1317"/>
        <v>0</v>
      </c>
      <c r="BC8138">
        <f t="shared" si="1315"/>
        <v>0</v>
      </c>
      <c r="BD8138" s="28">
        <f t="shared" si="1316"/>
        <v>0</v>
      </c>
    </row>
    <row r="8139" spans="37:56" x14ac:dyDescent="0.25">
      <c r="AK8139">
        <v>0</v>
      </c>
      <c r="AL8139" t="e">
        <f t="shared" si="1309"/>
        <v>#N/A</v>
      </c>
      <c r="AM8139" t="e">
        <f t="shared" si="1310"/>
        <v>#N/A</v>
      </c>
      <c r="AN8139" t="e">
        <f t="shared" si="1311"/>
        <v>#N/A</v>
      </c>
      <c r="AO8139" s="261" t="e">
        <f t="shared" si="1312"/>
        <v>#N/A</v>
      </c>
      <c r="AP8139" s="261" t="e">
        <f t="shared" si="1313"/>
        <v>#N/A</v>
      </c>
      <c r="AQ8139" s="261" t="e">
        <f t="shared" si="1314"/>
        <v>#N/A</v>
      </c>
      <c r="BB8139">
        <f t="shared" si="1317"/>
        <v>0</v>
      </c>
      <c r="BC8139">
        <f t="shared" si="1315"/>
        <v>0</v>
      </c>
      <c r="BD8139" s="28">
        <f t="shared" si="1316"/>
        <v>0</v>
      </c>
    </row>
    <row r="8140" spans="37:56" x14ac:dyDescent="0.25">
      <c r="AK8140">
        <v>0</v>
      </c>
      <c r="AL8140" t="e">
        <f t="shared" si="1309"/>
        <v>#N/A</v>
      </c>
      <c r="AM8140" t="e">
        <f t="shared" si="1310"/>
        <v>#N/A</v>
      </c>
      <c r="AN8140" t="e">
        <f t="shared" si="1311"/>
        <v>#N/A</v>
      </c>
      <c r="AO8140" s="261" t="e">
        <f t="shared" si="1312"/>
        <v>#N/A</v>
      </c>
      <c r="AP8140" s="261" t="e">
        <f t="shared" si="1313"/>
        <v>#N/A</v>
      </c>
      <c r="AQ8140" s="261" t="e">
        <f t="shared" si="1314"/>
        <v>#N/A</v>
      </c>
      <c r="BB8140">
        <f t="shared" si="1317"/>
        <v>0</v>
      </c>
      <c r="BC8140">
        <f t="shared" si="1315"/>
        <v>0</v>
      </c>
      <c r="BD8140" s="28">
        <f t="shared" si="1316"/>
        <v>0</v>
      </c>
    </row>
    <row r="8141" spans="37:56" x14ac:dyDescent="0.25">
      <c r="AK8141">
        <v>0</v>
      </c>
      <c r="AL8141" t="e">
        <f t="shared" si="1309"/>
        <v>#N/A</v>
      </c>
      <c r="AM8141" t="e">
        <f t="shared" si="1310"/>
        <v>#N/A</v>
      </c>
      <c r="AN8141" t="e">
        <f t="shared" si="1311"/>
        <v>#N/A</v>
      </c>
      <c r="AO8141" s="261" t="e">
        <f t="shared" si="1312"/>
        <v>#N/A</v>
      </c>
      <c r="AP8141" s="261" t="e">
        <f t="shared" si="1313"/>
        <v>#N/A</v>
      </c>
      <c r="AQ8141" s="261" t="e">
        <f t="shared" si="1314"/>
        <v>#N/A</v>
      </c>
      <c r="BB8141">
        <f t="shared" si="1317"/>
        <v>0</v>
      </c>
      <c r="BC8141">
        <f t="shared" si="1315"/>
        <v>0</v>
      </c>
      <c r="BD8141" s="28">
        <f t="shared" si="1316"/>
        <v>0</v>
      </c>
    </row>
    <row r="8142" spans="37:56" x14ac:dyDescent="0.25">
      <c r="AK8142">
        <v>0</v>
      </c>
      <c r="AL8142" t="e">
        <f t="shared" si="1309"/>
        <v>#N/A</v>
      </c>
      <c r="AM8142" t="e">
        <f t="shared" si="1310"/>
        <v>#N/A</v>
      </c>
      <c r="AN8142" t="e">
        <f t="shared" si="1311"/>
        <v>#N/A</v>
      </c>
      <c r="AO8142" s="261" t="e">
        <f t="shared" si="1312"/>
        <v>#N/A</v>
      </c>
      <c r="AP8142" s="261" t="e">
        <f t="shared" si="1313"/>
        <v>#N/A</v>
      </c>
      <c r="AQ8142" s="261" t="e">
        <f t="shared" si="1314"/>
        <v>#N/A</v>
      </c>
      <c r="BB8142">
        <f t="shared" si="1317"/>
        <v>0</v>
      </c>
      <c r="BC8142">
        <f t="shared" si="1315"/>
        <v>0</v>
      </c>
      <c r="BD8142" s="28">
        <f t="shared" si="1316"/>
        <v>0</v>
      </c>
    </row>
    <row r="8143" spans="37:56" x14ac:dyDescent="0.25">
      <c r="AK8143">
        <v>0</v>
      </c>
      <c r="AL8143" t="e">
        <f t="shared" si="1309"/>
        <v>#N/A</v>
      </c>
      <c r="AM8143" t="e">
        <f t="shared" si="1310"/>
        <v>#N/A</v>
      </c>
      <c r="AN8143" t="e">
        <f t="shared" si="1311"/>
        <v>#N/A</v>
      </c>
      <c r="AO8143" s="261" t="e">
        <f t="shared" si="1312"/>
        <v>#N/A</v>
      </c>
      <c r="AP8143" s="261" t="e">
        <f t="shared" si="1313"/>
        <v>#N/A</v>
      </c>
      <c r="AQ8143" s="261" t="e">
        <f t="shared" si="1314"/>
        <v>#N/A</v>
      </c>
      <c r="BB8143">
        <f t="shared" si="1317"/>
        <v>0</v>
      </c>
      <c r="BC8143">
        <f t="shared" si="1315"/>
        <v>0</v>
      </c>
      <c r="BD8143" s="28">
        <f t="shared" si="1316"/>
        <v>0</v>
      </c>
    </row>
    <row r="8144" spans="37:56" x14ac:dyDescent="0.25">
      <c r="AK8144">
        <v>0</v>
      </c>
      <c r="AL8144" t="e">
        <f t="shared" si="1309"/>
        <v>#N/A</v>
      </c>
      <c r="AM8144" t="e">
        <f t="shared" si="1310"/>
        <v>#N/A</v>
      </c>
      <c r="AN8144" t="e">
        <f t="shared" si="1311"/>
        <v>#N/A</v>
      </c>
      <c r="AO8144" s="261" t="e">
        <f t="shared" si="1312"/>
        <v>#N/A</v>
      </c>
      <c r="AP8144" s="261" t="e">
        <f t="shared" si="1313"/>
        <v>#N/A</v>
      </c>
      <c r="AQ8144" s="261" t="e">
        <f t="shared" si="1314"/>
        <v>#N/A</v>
      </c>
      <c r="BB8144">
        <f t="shared" si="1317"/>
        <v>0</v>
      </c>
      <c r="BC8144">
        <f t="shared" si="1315"/>
        <v>0</v>
      </c>
      <c r="BD8144" s="28">
        <f t="shared" si="1316"/>
        <v>0</v>
      </c>
    </row>
    <row r="8145" spans="37:56" x14ac:dyDescent="0.25">
      <c r="AK8145">
        <v>0</v>
      </c>
      <c r="AL8145" t="e">
        <f t="shared" si="1309"/>
        <v>#N/A</v>
      </c>
      <c r="AM8145" t="e">
        <f t="shared" si="1310"/>
        <v>#N/A</v>
      </c>
      <c r="AN8145" t="e">
        <f t="shared" si="1311"/>
        <v>#N/A</v>
      </c>
      <c r="AO8145" s="261" t="e">
        <f t="shared" si="1312"/>
        <v>#N/A</v>
      </c>
      <c r="AP8145" s="261" t="e">
        <f t="shared" si="1313"/>
        <v>#N/A</v>
      </c>
      <c r="AQ8145" s="261" t="e">
        <f t="shared" si="1314"/>
        <v>#N/A</v>
      </c>
      <c r="BB8145">
        <f t="shared" si="1317"/>
        <v>0</v>
      </c>
      <c r="BC8145">
        <f t="shared" si="1315"/>
        <v>0</v>
      </c>
      <c r="BD8145" s="28">
        <f t="shared" si="1316"/>
        <v>0</v>
      </c>
    </row>
    <row r="8146" spans="37:56" x14ac:dyDescent="0.25">
      <c r="AK8146">
        <v>0</v>
      </c>
      <c r="AL8146" t="e">
        <f t="shared" si="1309"/>
        <v>#N/A</v>
      </c>
      <c r="AM8146" t="e">
        <f t="shared" si="1310"/>
        <v>#N/A</v>
      </c>
      <c r="AN8146" t="e">
        <f t="shared" si="1311"/>
        <v>#N/A</v>
      </c>
      <c r="AO8146" s="261" t="e">
        <f t="shared" si="1312"/>
        <v>#N/A</v>
      </c>
      <c r="AP8146" s="261" t="e">
        <f t="shared" si="1313"/>
        <v>#N/A</v>
      </c>
      <c r="AQ8146" s="261" t="e">
        <f t="shared" si="1314"/>
        <v>#N/A</v>
      </c>
      <c r="BB8146">
        <f t="shared" si="1317"/>
        <v>0</v>
      </c>
      <c r="BC8146">
        <f t="shared" si="1315"/>
        <v>0</v>
      </c>
      <c r="BD8146" s="28">
        <f t="shared" si="1316"/>
        <v>0</v>
      </c>
    </row>
    <row r="8147" spans="37:56" x14ac:dyDescent="0.25">
      <c r="AK8147">
        <v>0</v>
      </c>
      <c r="AL8147" t="e">
        <f t="shared" si="1309"/>
        <v>#N/A</v>
      </c>
      <c r="AM8147" t="e">
        <f t="shared" si="1310"/>
        <v>#N/A</v>
      </c>
      <c r="AN8147" t="e">
        <f t="shared" si="1311"/>
        <v>#N/A</v>
      </c>
      <c r="AO8147" s="261" t="e">
        <f t="shared" si="1312"/>
        <v>#N/A</v>
      </c>
      <c r="AP8147" s="261" t="e">
        <f t="shared" si="1313"/>
        <v>#N/A</v>
      </c>
      <c r="AQ8147" s="261" t="e">
        <f t="shared" si="1314"/>
        <v>#N/A</v>
      </c>
      <c r="BB8147">
        <f t="shared" si="1317"/>
        <v>0</v>
      </c>
      <c r="BC8147">
        <f t="shared" si="1315"/>
        <v>0</v>
      </c>
      <c r="BD8147" s="28">
        <f t="shared" si="1316"/>
        <v>0</v>
      </c>
    </row>
    <row r="8148" spans="37:56" x14ac:dyDescent="0.25">
      <c r="AK8148">
        <v>0</v>
      </c>
      <c r="AL8148" t="e">
        <f t="shared" si="1309"/>
        <v>#N/A</v>
      </c>
      <c r="AM8148" t="e">
        <f t="shared" si="1310"/>
        <v>#N/A</v>
      </c>
      <c r="AN8148" t="e">
        <f t="shared" si="1311"/>
        <v>#N/A</v>
      </c>
      <c r="AO8148" s="261" t="e">
        <f t="shared" si="1312"/>
        <v>#N/A</v>
      </c>
      <c r="AP8148" s="261" t="e">
        <f t="shared" si="1313"/>
        <v>#N/A</v>
      </c>
      <c r="AQ8148" s="261" t="e">
        <f t="shared" si="1314"/>
        <v>#N/A</v>
      </c>
      <c r="BB8148">
        <f t="shared" si="1317"/>
        <v>0</v>
      </c>
      <c r="BC8148">
        <f t="shared" si="1315"/>
        <v>0</v>
      </c>
      <c r="BD8148" s="28">
        <f t="shared" si="1316"/>
        <v>0</v>
      </c>
    </row>
    <row r="8149" spans="37:56" x14ac:dyDescent="0.25">
      <c r="AK8149">
        <v>0</v>
      </c>
      <c r="AL8149" t="e">
        <f t="shared" si="1309"/>
        <v>#N/A</v>
      </c>
      <c r="AM8149" t="e">
        <f t="shared" si="1310"/>
        <v>#N/A</v>
      </c>
      <c r="AN8149" t="e">
        <f t="shared" si="1311"/>
        <v>#N/A</v>
      </c>
      <c r="AO8149" s="261" t="e">
        <f t="shared" si="1312"/>
        <v>#N/A</v>
      </c>
      <c r="AP8149" s="261" t="e">
        <f t="shared" si="1313"/>
        <v>#N/A</v>
      </c>
      <c r="AQ8149" s="261" t="e">
        <f t="shared" si="1314"/>
        <v>#N/A</v>
      </c>
      <c r="BB8149">
        <f t="shared" si="1317"/>
        <v>0</v>
      </c>
      <c r="BC8149">
        <f t="shared" si="1315"/>
        <v>0</v>
      </c>
      <c r="BD8149" s="28">
        <f t="shared" si="1316"/>
        <v>0</v>
      </c>
    </row>
    <row r="8150" spans="37:56" x14ac:dyDescent="0.25">
      <c r="AK8150">
        <v>0</v>
      </c>
      <c r="AL8150" t="e">
        <f t="shared" si="1309"/>
        <v>#N/A</v>
      </c>
      <c r="AM8150" t="e">
        <f t="shared" si="1310"/>
        <v>#N/A</v>
      </c>
      <c r="AN8150" t="e">
        <f t="shared" si="1311"/>
        <v>#N/A</v>
      </c>
      <c r="AO8150" s="261" t="e">
        <f t="shared" si="1312"/>
        <v>#N/A</v>
      </c>
      <c r="AP8150" s="261" t="e">
        <f t="shared" si="1313"/>
        <v>#N/A</v>
      </c>
      <c r="AQ8150" s="261" t="e">
        <f t="shared" si="1314"/>
        <v>#N/A</v>
      </c>
      <c r="BB8150">
        <f t="shared" si="1317"/>
        <v>0</v>
      </c>
      <c r="BC8150">
        <f t="shared" si="1315"/>
        <v>0</v>
      </c>
      <c r="BD8150" s="28">
        <f t="shared" si="1316"/>
        <v>0</v>
      </c>
    </row>
    <row r="8151" spans="37:56" x14ac:dyDescent="0.25">
      <c r="AK8151">
        <v>0</v>
      </c>
      <c r="AL8151" t="e">
        <f t="shared" si="1309"/>
        <v>#N/A</v>
      </c>
      <c r="AM8151" t="e">
        <f t="shared" si="1310"/>
        <v>#N/A</v>
      </c>
      <c r="AN8151" t="e">
        <f t="shared" si="1311"/>
        <v>#N/A</v>
      </c>
      <c r="AO8151" s="261" t="e">
        <f t="shared" si="1312"/>
        <v>#N/A</v>
      </c>
      <c r="AP8151" s="261" t="e">
        <f t="shared" si="1313"/>
        <v>#N/A</v>
      </c>
      <c r="AQ8151" s="261" t="e">
        <f t="shared" si="1314"/>
        <v>#N/A</v>
      </c>
      <c r="BB8151">
        <f t="shared" si="1317"/>
        <v>0</v>
      </c>
      <c r="BC8151">
        <f t="shared" si="1315"/>
        <v>0</v>
      </c>
      <c r="BD8151" s="28">
        <f t="shared" si="1316"/>
        <v>0</v>
      </c>
    </row>
    <row r="8152" spans="37:56" x14ac:dyDescent="0.25">
      <c r="AK8152">
        <v>0</v>
      </c>
      <c r="AL8152" t="e">
        <f t="shared" si="1309"/>
        <v>#N/A</v>
      </c>
      <c r="AM8152" t="e">
        <f t="shared" si="1310"/>
        <v>#N/A</v>
      </c>
      <c r="AN8152" t="e">
        <f t="shared" si="1311"/>
        <v>#N/A</v>
      </c>
      <c r="AO8152" s="261" t="e">
        <f t="shared" si="1312"/>
        <v>#N/A</v>
      </c>
      <c r="AP8152" s="261" t="e">
        <f t="shared" si="1313"/>
        <v>#N/A</v>
      </c>
      <c r="AQ8152" s="261" t="e">
        <f t="shared" si="1314"/>
        <v>#N/A</v>
      </c>
      <c r="BB8152">
        <f t="shared" si="1317"/>
        <v>0</v>
      </c>
      <c r="BC8152">
        <f t="shared" si="1315"/>
        <v>0</v>
      </c>
      <c r="BD8152" s="28">
        <f t="shared" si="1316"/>
        <v>0</v>
      </c>
    </row>
    <row r="8153" spans="37:56" x14ac:dyDescent="0.25">
      <c r="AK8153">
        <v>0</v>
      </c>
      <c r="AL8153" t="e">
        <f t="shared" si="1309"/>
        <v>#N/A</v>
      </c>
      <c r="AM8153" t="e">
        <f t="shared" si="1310"/>
        <v>#N/A</v>
      </c>
      <c r="AN8153" t="e">
        <f t="shared" si="1311"/>
        <v>#N/A</v>
      </c>
      <c r="AO8153" s="261" t="e">
        <f t="shared" si="1312"/>
        <v>#N/A</v>
      </c>
      <c r="AP8153" s="261" t="e">
        <f t="shared" si="1313"/>
        <v>#N/A</v>
      </c>
      <c r="AQ8153" s="261" t="e">
        <f t="shared" si="1314"/>
        <v>#N/A</v>
      </c>
      <c r="BB8153">
        <f t="shared" si="1317"/>
        <v>0</v>
      </c>
      <c r="BC8153">
        <f t="shared" si="1315"/>
        <v>0</v>
      </c>
      <c r="BD8153" s="28">
        <f t="shared" si="1316"/>
        <v>0</v>
      </c>
    </row>
    <row r="8154" spans="37:56" x14ac:dyDescent="0.25">
      <c r="AK8154">
        <v>0</v>
      </c>
      <c r="AL8154" t="e">
        <f t="shared" si="1309"/>
        <v>#N/A</v>
      </c>
      <c r="AM8154" t="e">
        <f t="shared" si="1310"/>
        <v>#N/A</v>
      </c>
      <c r="AN8154" t="e">
        <f t="shared" si="1311"/>
        <v>#N/A</v>
      </c>
      <c r="AO8154" s="261" t="e">
        <f t="shared" si="1312"/>
        <v>#N/A</v>
      </c>
      <c r="AP8154" s="261" t="e">
        <f t="shared" si="1313"/>
        <v>#N/A</v>
      </c>
      <c r="AQ8154" s="261" t="e">
        <f t="shared" si="1314"/>
        <v>#N/A</v>
      </c>
      <c r="BB8154">
        <f t="shared" si="1317"/>
        <v>0</v>
      </c>
      <c r="BC8154">
        <f t="shared" si="1315"/>
        <v>0</v>
      </c>
      <c r="BD8154" s="28">
        <f t="shared" si="1316"/>
        <v>0</v>
      </c>
    </row>
    <row r="8155" spans="37:56" x14ac:dyDescent="0.25">
      <c r="AK8155">
        <v>0</v>
      </c>
      <c r="AL8155" t="e">
        <f t="shared" si="1309"/>
        <v>#N/A</v>
      </c>
      <c r="AM8155" t="e">
        <f t="shared" si="1310"/>
        <v>#N/A</v>
      </c>
      <c r="AN8155" t="e">
        <f t="shared" si="1311"/>
        <v>#N/A</v>
      </c>
      <c r="AO8155" s="261" t="e">
        <f t="shared" si="1312"/>
        <v>#N/A</v>
      </c>
      <c r="AP8155" s="261" t="e">
        <f t="shared" si="1313"/>
        <v>#N/A</v>
      </c>
      <c r="AQ8155" s="261" t="e">
        <f t="shared" si="1314"/>
        <v>#N/A</v>
      </c>
      <c r="BB8155">
        <f t="shared" si="1317"/>
        <v>0</v>
      </c>
      <c r="BC8155">
        <f t="shared" si="1315"/>
        <v>0</v>
      </c>
      <c r="BD8155" s="28">
        <f t="shared" si="1316"/>
        <v>0</v>
      </c>
    </row>
    <row r="8156" spans="37:56" x14ac:dyDescent="0.25">
      <c r="AK8156">
        <v>0</v>
      </c>
      <c r="AL8156" t="e">
        <f t="shared" si="1309"/>
        <v>#N/A</v>
      </c>
      <c r="AM8156" t="e">
        <f t="shared" si="1310"/>
        <v>#N/A</v>
      </c>
      <c r="AN8156" t="e">
        <f t="shared" si="1311"/>
        <v>#N/A</v>
      </c>
      <c r="AO8156" s="261" t="e">
        <f t="shared" si="1312"/>
        <v>#N/A</v>
      </c>
      <c r="AP8156" s="261" t="e">
        <f t="shared" si="1313"/>
        <v>#N/A</v>
      </c>
      <c r="AQ8156" s="261" t="e">
        <f t="shared" si="1314"/>
        <v>#N/A</v>
      </c>
      <c r="BB8156">
        <f t="shared" si="1317"/>
        <v>0</v>
      </c>
      <c r="BC8156">
        <f t="shared" si="1315"/>
        <v>0</v>
      </c>
      <c r="BD8156" s="28">
        <f t="shared" si="1316"/>
        <v>0</v>
      </c>
    </row>
    <row r="8157" spans="37:56" x14ac:dyDescent="0.25">
      <c r="AK8157">
        <v>0</v>
      </c>
      <c r="AL8157" t="e">
        <f t="shared" si="1309"/>
        <v>#N/A</v>
      </c>
      <c r="AM8157" t="e">
        <f t="shared" si="1310"/>
        <v>#N/A</v>
      </c>
      <c r="AN8157" t="e">
        <f t="shared" si="1311"/>
        <v>#N/A</v>
      </c>
      <c r="AO8157" s="261" t="e">
        <f t="shared" si="1312"/>
        <v>#N/A</v>
      </c>
      <c r="AP8157" s="261" t="e">
        <f t="shared" si="1313"/>
        <v>#N/A</v>
      </c>
      <c r="AQ8157" s="261" t="e">
        <f t="shared" si="1314"/>
        <v>#N/A</v>
      </c>
      <c r="BB8157">
        <f t="shared" si="1317"/>
        <v>0</v>
      </c>
      <c r="BC8157">
        <f t="shared" si="1315"/>
        <v>0</v>
      </c>
      <c r="BD8157" s="28">
        <f t="shared" si="1316"/>
        <v>0</v>
      </c>
    </row>
    <row r="8158" spans="37:56" x14ac:dyDescent="0.25">
      <c r="AK8158">
        <v>0</v>
      </c>
      <c r="AL8158" t="e">
        <f t="shared" si="1309"/>
        <v>#N/A</v>
      </c>
      <c r="AM8158" t="e">
        <f t="shared" si="1310"/>
        <v>#N/A</v>
      </c>
      <c r="AN8158" t="e">
        <f t="shared" si="1311"/>
        <v>#N/A</v>
      </c>
      <c r="AO8158" s="261" t="e">
        <f t="shared" si="1312"/>
        <v>#N/A</v>
      </c>
      <c r="AP8158" s="261" t="e">
        <f t="shared" si="1313"/>
        <v>#N/A</v>
      </c>
      <c r="AQ8158" s="261" t="e">
        <f t="shared" si="1314"/>
        <v>#N/A</v>
      </c>
      <c r="BB8158">
        <f t="shared" si="1317"/>
        <v>0</v>
      </c>
      <c r="BC8158">
        <f t="shared" si="1315"/>
        <v>0</v>
      </c>
      <c r="BD8158" s="28">
        <f t="shared" si="1316"/>
        <v>0</v>
      </c>
    </row>
    <row r="8159" spans="37:56" x14ac:dyDescent="0.25">
      <c r="AK8159">
        <v>0</v>
      </c>
      <c r="AL8159" t="e">
        <f t="shared" si="1309"/>
        <v>#N/A</v>
      </c>
      <c r="AM8159" t="e">
        <f t="shared" si="1310"/>
        <v>#N/A</v>
      </c>
      <c r="AN8159" t="e">
        <f t="shared" si="1311"/>
        <v>#N/A</v>
      </c>
      <c r="AO8159" s="261" t="e">
        <f t="shared" si="1312"/>
        <v>#N/A</v>
      </c>
      <c r="AP8159" s="261" t="e">
        <f t="shared" si="1313"/>
        <v>#N/A</v>
      </c>
      <c r="AQ8159" s="261" t="e">
        <f t="shared" si="1314"/>
        <v>#N/A</v>
      </c>
      <c r="BB8159">
        <f t="shared" si="1317"/>
        <v>0</v>
      </c>
      <c r="BC8159">
        <f t="shared" si="1315"/>
        <v>0</v>
      </c>
      <c r="BD8159" s="28">
        <f t="shared" si="1316"/>
        <v>0</v>
      </c>
    </row>
    <row r="8160" spans="37:56" x14ac:dyDescent="0.25">
      <c r="AK8160">
        <v>0</v>
      </c>
      <c r="AL8160" t="e">
        <f t="shared" si="1309"/>
        <v>#N/A</v>
      </c>
      <c r="AM8160" t="e">
        <f t="shared" si="1310"/>
        <v>#N/A</v>
      </c>
      <c r="AN8160" t="e">
        <f t="shared" si="1311"/>
        <v>#N/A</v>
      </c>
      <c r="AO8160" s="261" t="e">
        <f t="shared" si="1312"/>
        <v>#N/A</v>
      </c>
      <c r="AP8160" s="261" t="e">
        <f t="shared" si="1313"/>
        <v>#N/A</v>
      </c>
      <c r="AQ8160" s="261" t="e">
        <f t="shared" si="1314"/>
        <v>#N/A</v>
      </c>
      <c r="BB8160">
        <f t="shared" si="1317"/>
        <v>0</v>
      </c>
      <c r="BC8160">
        <f t="shared" si="1315"/>
        <v>0</v>
      </c>
      <c r="BD8160" s="28">
        <f t="shared" si="1316"/>
        <v>0</v>
      </c>
    </row>
    <row r="8161" spans="37:56" x14ac:dyDescent="0.25">
      <c r="AK8161">
        <v>0</v>
      </c>
      <c r="AL8161" t="e">
        <f t="shared" si="1309"/>
        <v>#N/A</v>
      </c>
      <c r="AM8161" t="e">
        <f t="shared" si="1310"/>
        <v>#N/A</v>
      </c>
      <c r="AN8161" t="e">
        <f t="shared" si="1311"/>
        <v>#N/A</v>
      </c>
      <c r="AO8161" s="261" t="e">
        <f t="shared" si="1312"/>
        <v>#N/A</v>
      </c>
      <c r="AP8161" s="261" t="e">
        <f t="shared" si="1313"/>
        <v>#N/A</v>
      </c>
      <c r="AQ8161" s="261" t="e">
        <f t="shared" si="1314"/>
        <v>#N/A</v>
      </c>
      <c r="BB8161">
        <f t="shared" si="1317"/>
        <v>0</v>
      </c>
      <c r="BC8161">
        <f t="shared" si="1315"/>
        <v>0</v>
      </c>
      <c r="BD8161" s="28">
        <f t="shared" si="1316"/>
        <v>0</v>
      </c>
    </row>
    <row r="8162" spans="37:56" x14ac:dyDescent="0.25">
      <c r="AK8162">
        <v>0</v>
      </c>
      <c r="AL8162" t="e">
        <f t="shared" si="1309"/>
        <v>#N/A</v>
      </c>
      <c r="AM8162" t="e">
        <f t="shared" si="1310"/>
        <v>#N/A</v>
      </c>
      <c r="AN8162" t="e">
        <f t="shared" si="1311"/>
        <v>#N/A</v>
      </c>
      <c r="AO8162" s="261" t="e">
        <f t="shared" si="1312"/>
        <v>#N/A</v>
      </c>
      <c r="AP8162" s="261" t="e">
        <f t="shared" si="1313"/>
        <v>#N/A</v>
      </c>
      <c r="AQ8162" s="261" t="e">
        <f t="shared" si="1314"/>
        <v>#N/A</v>
      </c>
      <c r="BB8162">
        <f t="shared" si="1317"/>
        <v>0</v>
      </c>
      <c r="BC8162">
        <f t="shared" si="1315"/>
        <v>0</v>
      </c>
      <c r="BD8162" s="28">
        <f t="shared" si="1316"/>
        <v>0</v>
      </c>
    </row>
    <row r="8163" spans="37:56" x14ac:dyDescent="0.25">
      <c r="AK8163">
        <v>0</v>
      </c>
      <c r="AL8163" t="e">
        <f t="shared" si="1309"/>
        <v>#N/A</v>
      </c>
      <c r="AM8163" t="e">
        <f t="shared" si="1310"/>
        <v>#N/A</v>
      </c>
      <c r="AN8163" t="e">
        <f t="shared" si="1311"/>
        <v>#N/A</v>
      </c>
      <c r="AO8163" s="261" t="e">
        <f t="shared" si="1312"/>
        <v>#N/A</v>
      </c>
      <c r="AP8163" s="261" t="e">
        <f t="shared" si="1313"/>
        <v>#N/A</v>
      </c>
      <c r="AQ8163" s="261" t="e">
        <f t="shared" si="1314"/>
        <v>#N/A</v>
      </c>
      <c r="BB8163">
        <f t="shared" si="1317"/>
        <v>0</v>
      </c>
      <c r="BC8163">
        <f t="shared" si="1315"/>
        <v>0</v>
      </c>
      <c r="BD8163" s="28">
        <f t="shared" si="1316"/>
        <v>0</v>
      </c>
    </row>
    <row r="8164" spans="37:56" x14ac:dyDescent="0.25">
      <c r="AK8164">
        <v>0</v>
      </c>
      <c r="AL8164" t="e">
        <f t="shared" si="1309"/>
        <v>#N/A</v>
      </c>
      <c r="AM8164" t="e">
        <f t="shared" si="1310"/>
        <v>#N/A</v>
      </c>
      <c r="AN8164" t="e">
        <f t="shared" si="1311"/>
        <v>#N/A</v>
      </c>
      <c r="AO8164" s="261" t="e">
        <f t="shared" si="1312"/>
        <v>#N/A</v>
      </c>
      <c r="AP8164" s="261" t="e">
        <f t="shared" si="1313"/>
        <v>#N/A</v>
      </c>
      <c r="AQ8164" s="261" t="e">
        <f t="shared" si="1314"/>
        <v>#N/A</v>
      </c>
      <c r="BB8164">
        <f t="shared" si="1317"/>
        <v>0</v>
      </c>
      <c r="BC8164">
        <f t="shared" si="1315"/>
        <v>0</v>
      </c>
      <c r="BD8164" s="28">
        <f t="shared" si="1316"/>
        <v>0</v>
      </c>
    </row>
    <row r="8165" spans="37:56" x14ac:dyDescent="0.25">
      <c r="AK8165">
        <v>0</v>
      </c>
      <c r="AL8165" t="e">
        <f t="shared" si="1309"/>
        <v>#N/A</v>
      </c>
      <c r="AM8165" t="e">
        <f t="shared" si="1310"/>
        <v>#N/A</v>
      </c>
      <c r="AN8165" t="e">
        <f t="shared" si="1311"/>
        <v>#N/A</v>
      </c>
      <c r="AO8165" s="261" t="e">
        <f t="shared" si="1312"/>
        <v>#N/A</v>
      </c>
      <c r="AP8165" s="261" t="e">
        <f t="shared" si="1313"/>
        <v>#N/A</v>
      </c>
      <c r="AQ8165" s="261" t="e">
        <f t="shared" si="1314"/>
        <v>#N/A</v>
      </c>
      <c r="BB8165">
        <f t="shared" si="1317"/>
        <v>0</v>
      </c>
      <c r="BC8165">
        <f t="shared" si="1315"/>
        <v>0</v>
      </c>
      <c r="BD8165" s="28">
        <f t="shared" si="1316"/>
        <v>0</v>
      </c>
    </row>
    <row r="8166" spans="37:56" x14ac:dyDescent="0.25">
      <c r="AK8166">
        <v>0</v>
      </c>
      <c r="AL8166" t="e">
        <f t="shared" si="1309"/>
        <v>#N/A</v>
      </c>
      <c r="AM8166" t="e">
        <f t="shared" si="1310"/>
        <v>#N/A</v>
      </c>
      <c r="AN8166" t="e">
        <f t="shared" si="1311"/>
        <v>#N/A</v>
      </c>
      <c r="AO8166" s="261" t="e">
        <f t="shared" si="1312"/>
        <v>#N/A</v>
      </c>
      <c r="AP8166" s="261" t="e">
        <f t="shared" si="1313"/>
        <v>#N/A</v>
      </c>
      <c r="AQ8166" s="261" t="e">
        <f t="shared" si="1314"/>
        <v>#N/A</v>
      </c>
      <c r="BB8166">
        <f t="shared" si="1317"/>
        <v>0</v>
      </c>
      <c r="BC8166">
        <f t="shared" si="1315"/>
        <v>0</v>
      </c>
      <c r="BD8166" s="28">
        <f t="shared" si="1316"/>
        <v>0</v>
      </c>
    </row>
    <row r="8167" spans="37:56" x14ac:dyDescent="0.25">
      <c r="AK8167">
        <v>0</v>
      </c>
      <c r="AL8167" t="e">
        <f t="shared" si="1309"/>
        <v>#N/A</v>
      </c>
      <c r="AM8167" t="e">
        <f t="shared" si="1310"/>
        <v>#N/A</v>
      </c>
      <c r="AN8167" t="e">
        <f t="shared" si="1311"/>
        <v>#N/A</v>
      </c>
      <c r="AO8167" s="261" t="e">
        <f t="shared" si="1312"/>
        <v>#N/A</v>
      </c>
      <c r="AP8167" s="261" t="e">
        <f t="shared" si="1313"/>
        <v>#N/A</v>
      </c>
      <c r="AQ8167" s="261" t="e">
        <f t="shared" si="1314"/>
        <v>#N/A</v>
      </c>
      <c r="BB8167">
        <f t="shared" si="1317"/>
        <v>0</v>
      </c>
      <c r="BC8167">
        <f t="shared" si="1315"/>
        <v>0</v>
      </c>
      <c r="BD8167" s="28">
        <f t="shared" si="1316"/>
        <v>0</v>
      </c>
    </row>
    <row r="8168" spans="37:56" x14ac:dyDescent="0.25">
      <c r="AK8168">
        <v>0</v>
      </c>
      <c r="AL8168" t="e">
        <f t="shared" si="1309"/>
        <v>#N/A</v>
      </c>
      <c r="AM8168" t="e">
        <f t="shared" si="1310"/>
        <v>#N/A</v>
      </c>
      <c r="AN8168" t="e">
        <f t="shared" si="1311"/>
        <v>#N/A</v>
      </c>
      <c r="AO8168" s="261" t="e">
        <f t="shared" si="1312"/>
        <v>#N/A</v>
      </c>
      <c r="AP8168" s="261" t="e">
        <f t="shared" si="1313"/>
        <v>#N/A</v>
      </c>
      <c r="AQ8168" s="261" t="e">
        <f t="shared" si="1314"/>
        <v>#N/A</v>
      </c>
      <c r="BB8168">
        <f t="shared" si="1317"/>
        <v>0</v>
      </c>
      <c r="BC8168">
        <f t="shared" si="1315"/>
        <v>0</v>
      </c>
      <c r="BD8168" s="28">
        <f t="shared" si="1316"/>
        <v>0</v>
      </c>
    </row>
    <row r="8169" spans="37:56" x14ac:dyDescent="0.25">
      <c r="AK8169">
        <v>0</v>
      </c>
      <c r="AL8169" t="e">
        <f t="shared" si="1309"/>
        <v>#N/A</v>
      </c>
      <c r="AM8169" t="e">
        <f t="shared" si="1310"/>
        <v>#N/A</v>
      </c>
      <c r="AN8169" t="e">
        <f t="shared" si="1311"/>
        <v>#N/A</v>
      </c>
      <c r="AO8169" s="261" t="e">
        <f t="shared" si="1312"/>
        <v>#N/A</v>
      </c>
      <c r="AP8169" s="261" t="e">
        <f t="shared" si="1313"/>
        <v>#N/A</v>
      </c>
      <c r="AQ8169" s="261" t="e">
        <f t="shared" si="1314"/>
        <v>#N/A</v>
      </c>
      <c r="BB8169">
        <f t="shared" si="1317"/>
        <v>0</v>
      </c>
      <c r="BC8169">
        <f t="shared" si="1315"/>
        <v>0</v>
      </c>
      <c r="BD8169" s="28">
        <f t="shared" si="1316"/>
        <v>0</v>
      </c>
    </row>
    <row r="8170" spans="37:56" x14ac:dyDescent="0.25">
      <c r="AK8170">
        <v>0</v>
      </c>
      <c r="AL8170" t="e">
        <f t="shared" si="1309"/>
        <v>#N/A</v>
      </c>
      <c r="AM8170" t="e">
        <f t="shared" si="1310"/>
        <v>#N/A</v>
      </c>
      <c r="AN8170" t="e">
        <f t="shared" si="1311"/>
        <v>#N/A</v>
      </c>
      <c r="AO8170" s="261" t="e">
        <f t="shared" si="1312"/>
        <v>#N/A</v>
      </c>
      <c r="AP8170" s="261" t="e">
        <f t="shared" si="1313"/>
        <v>#N/A</v>
      </c>
      <c r="AQ8170" s="261" t="e">
        <f t="shared" si="1314"/>
        <v>#N/A</v>
      </c>
      <c r="BB8170">
        <f t="shared" si="1317"/>
        <v>0</v>
      </c>
      <c r="BC8170">
        <f t="shared" si="1315"/>
        <v>0</v>
      </c>
      <c r="BD8170" s="28">
        <f t="shared" si="1316"/>
        <v>0</v>
      </c>
    </row>
    <row r="8171" spans="37:56" x14ac:dyDescent="0.25">
      <c r="AK8171">
        <v>0</v>
      </c>
      <c r="AL8171" t="e">
        <f t="shared" si="1309"/>
        <v>#N/A</v>
      </c>
      <c r="AM8171" t="e">
        <f t="shared" si="1310"/>
        <v>#N/A</v>
      </c>
      <c r="AN8171" t="e">
        <f t="shared" si="1311"/>
        <v>#N/A</v>
      </c>
      <c r="AO8171" s="261" t="e">
        <f t="shared" si="1312"/>
        <v>#N/A</v>
      </c>
      <c r="AP8171" s="261" t="e">
        <f t="shared" si="1313"/>
        <v>#N/A</v>
      </c>
      <c r="AQ8171" s="261" t="e">
        <f t="shared" si="1314"/>
        <v>#N/A</v>
      </c>
      <c r="BB8171">
        <f t="shared" si="1317"/>
        <v>0</v>
      </c>
      <c r="BC8171">
        <f t="shared" si="1315"/>
        <v>0</v>
      </c>
      <c r="BD8171" s="28">
        <f t="shared" si="1316"/>
        <v>0</v>
      </c>
    </row>
    <row r="8172" spans="37:56" x14ac:dyDescent="0.25">
      <c r="AK8172">
        <v>0</v>
      </c>
      <c r="AL8172" t="e">
        <f t="shared" si="1309"/>
        <v>#N/A</v>
      </c>
      <c r="AM8172" t="e">
        <f t="shared" si="1310"/>
        <v>#N/A</v>
      </c>
      <c r="AN8172" t="e">
        <f t="shared" si="1311"/>
        <v>#N/A</v>
      </c>
      <c r="AO8172" s="261" t="e">
        <f t="shared" si="1312"/>
        <v>#N/A</v>
      </c>
      <c r="AP8172" s="261" t="e">
        <f t="shared" si="1313"/>
        <v>#N/A</v>
      </c>
      <c r="AQ8172" s="261" t="e">
        <f t="shared" si="1314"/>
        <v>#N/A</v>
      </c>
      <c r="BB8172">
        <f t="shared" si="1317"/>
        <v>0</v>
      </c>
      <c r="BC8172">
        <f t="shared" si="1315"/>
        <v>0</v>
      </c>
      <c r="BD8172" s="28">
        <f t="shared" si="1316"/>
        <v>0</v>
      </c>
    </row>
    <row r="8173" spans="37:56" x14ac:dyDescent="0.25">
      <c r="AK8173">
        <v>0</v>
      </c>
      <c r="AL8173" t="e">
        <f t="shared" si="1309"/>
        <v>#N/A</v>
      </c>
      <c r="AM8173" t="e">
        <f t="shared" si="1310"/>
        <v>#N/A</v>
      </c>
      <c r="AN8173" t="e">
        <f t="shared" si="1311"/>
        <v>#N/A</v>
      </c>
      <c r="AO8173" s="261" t="e">
        <f t="shared" si="1312"/>
        <v>#N/A</v>
      </c>
      <c r="AP8173" s="261" t="e">
        <f t="shared" si="1313"/>
        <v>#N/A</v>
      </c>
      <c r="AQ8173" s="261" t="e">
        <f t="shared" si="1314"/>
        <v>#N/A</v>
      </c>
      <c r="BB8173">
        <f t="shared" si="1317"/>
        <v>0</v>
      </c>
      <c r="BC8173">
        <f t="shared" si="1315"/>
        <v>0</v>
      </c>
      <c r="BD8173" s="28">
        <f t="shared" si="1316"/>
        <v>0</v>
      </c>
    </row>
    <row r="8174" spans="37:56" x14ac:dyDescent="0.25">
      <c r="AK8174">
        <v>0</v>
      </c>
      <c r="AL8174" t="e">
        <f t="shared" si="1309"/>
        <v>#N/A</v>
      </c>
      <c r="AM8174" t="e">
        <f t="shared" si="1310"/>
        <v>#N/A</v>
      </c>
      <c r="AN8174" t="e">
        <f t="shared" si="1311"/>
        <v>#N/A</v>
      </c>
      <c r="AO8174" s="261" t="e">
        <f t="shared" si="1312"/>
        <v>#N/A</v>
      </c>
      <c r="AP8174" s="261" t="e">
        <f t="shared" si="1313"/>
        <v>#N/A</v>
      </c>
      <c r="AQ8174" s="261" t="e">
        <f t="shared" si="1314"/>
        <v>#N/A</v>
      </c>
      <c r="BB8174">
        <f t="shared" si="1317"/>
        <v>0</v>
      </c>
      <c r="BC8174">
        <f t="shared" si="1315"/>
        <v>0</v>
      </c>
      <c r="BD8174" s="28">
        <f t="shared" si="1316"/>
        <v>0</v>
      </c>
    </row>
    <row r="8175" spans="37:56" x14ac:dyDescent="0.25">
      <c r="AK8175">
        <v>0</v>
      </c>
      <c r="AL8175" t="e">
        <f t="shared" si="1309"/>
        <v>#N/A</v>
      </c>
      <c r="AM8175" t="e">
        <f t="shared" si="1310"/>
        <v>#N/A</v>
      </c>
      <c r="AN8175" t="e">
        <f t="shared" si="1311"/>
        <v>#N/A</v>
      </c>
      <c r="AO8175" s="261" t="e">
        <f t="shared" si="1312"/>
        <v>#N/A</v>
      </c>
      <c r="AP8175" s="261" t="e">
        <f t="shared" si="1313"/>
        <v>#N/A</v>
      </c>
      <c r="AQ8175" s="261" t="e">
        <f t="shared" si="1314"/>
        <v>#N/A</v>
      </c>
      <c r="BB8175">
        <f t="shared" si="1317"/>
        <v>0</v>
      </c>
      <c r="BC8175">
        <f t="shared" si="1315"/>
        <v>0</v>
      </c>
      <c r="BD8175" s="28">
        <f t="shared" si="1316"/>
        <v>0</v>
      </c>
    </row>
    <row r="8176" spans="37:56" x14ac:dyDescent="0.25">
      <c r="AK8176">
        <v>0</v>
      </c>
      <c r="AL8176" t="e">
        <f t="shared" si="1309"/>
        <v>#N/A</v>
      </c>
      <c r="AM8176" t="e">
        <f t="shared" si="1310"/>
        <v>#N/A</v>
      </c>
      <c r="AN8176" t="e">
        <f t="shared" si="1311"/>
        <v>#N/A</v>
      </c>
      <c r="AO8176" s="261" t="e">
        <f t="shared" si="1312"/>
        <v>#N/A</v>
      </c>
      <c r="AP8176" s="261" t="e">
        <f t="shared" si="1313"/>
        <v>#N/A</v>
      </c>
      <c r="AQ8176" s="261" t="e">
        <f t="shared" si="1314"/>
        <v>#N/A</v>
      </c>
      <c r="BB8176">
        <f t="shared" si="1317"/>
        <v>0</v>
      </c>
      <c r="BC8176">
        <f t="shared" si="1315"/>
        <v>0</v>
      </c>
      <c r="BD8176" s="28">
        <f t="shared" si="1316"/>
        <v>0</v>
      </c>
    </row>
    <row r="8177" spans="37:56" x14ac:dyDescent="0.25">
      <c r="AK8177">
        <v>0</v>
      </c>
      <c r="AL8177" t="e">
        <f t="shared" si="1309"/>
        <v>#N/A</v>
      </c>
      <c r="AM8177" t="e">
        <f t="shared" si="1310"/>
        <v>#N/A</v>
      </c>
      <c r="AN8177" t="e">
        <f t="shared" si="1311"/>
        <v>#N/A</v>
      </c>
      <c r="AO8177" s="261" t="e">
        <f t="shared" si="1312"/>
        <v>#N/A</v>
      </c>
      <c r="AP8177" s="261" t="e">
        <f t="shared" si="1313"/>
        <v>#N/A</v>
      </c>
      <c r="AQ8177" s="261" t="e">
        <f t="shared" si="1314"/>
        <v>#N/A</v>
      </c>
      <c r="BB8177">
        <f t="shared" si="1317"/>
        <v>0</v>
      </c>
      <c r="BC8177">
        <f t="shared" si="1315"/>
        <v>0</v>
      </c>
      <c r="BD8177" s="28">
        <f t="shared" si="1316"/>
        <v>0</v>
      </c>
    </row>
    <row r="8178" spans="37:56" x14ac:dyDescent="0.25">
      <c r="AK8178">
        <v>0</v>
      </c>
      <c r="AL8178" t="e">
        <f t="shared" si="1309"/>
        <v>#N/A</v>
      </c>
      <c r="AM8178" t="e">
        <f t="shared" si="1310"/>
        <v>#N/A</v>
      </c>
      <c r="AN8178" t="e">
        <f t="shared" si="1311"/>
        <v>#N/A</v>
      </c>
      <c r="AO8178" s="261" t="e">
        <f t="shared" si="1312"/>
        <v>#N/A</v>
      </c>
      <c r="AP8178" s="261" t="e">
        <f t="shared" si="1313"/>
        <v>#N/A</v>
      </c>
      <c r="AQ8178" s="261" t="e">
        <f t="shared" si="1314"/>
        <v>#N/A</v>
      </c>
      <c r="BB8178">
        <f t="shared" si="1317"/>
        <v>0</v>
      </c>
      <c r="BC8178">
        <f t="shared" si="1315"/>
        <v>0</v>
      </c>
      <c r="BD8178" s="28">
        <f t="shared" si="1316"/>
        <v>0</v>
      </c>
    </row>
    <row r="8179" spans="37:56" x14ac:dyDescent="0.25">
      <c r="AK8179">
        <v>0</v>
      </c>
      <c r="AL8179" t="e">
        <f t="shared" si="1309"/>
        <v>#N/A</v>
      </c>
      <c r="AM8179" t="e">
        <f t="shared" si="1310"/>
        <v>#N/A</v>
      </c>
      <c r="AN8179" t="e">
        <f t="shared" si="1311"/>
        <v>#N/A</v>
      </c>
      <c r="AO8179" s="261" t="e">
        <f t="shared" si="1312"/>
        <v>#N/A</v>
      </c>
      <c r="AP8179" s="261" t="e">
        <f t="shared" si="1313"/>
        <v>#N/A</v>
      </c>
      <c r="AQ8179" s="261" t="e">
        <f t="shared" si="1314"/>
        <v>#N/A</v>
      </c>
      <c r="BB8179">
        <f t="shared" si="1317"/>
        <v>0</v>
      </c>
      <c r="BC8179">
        <f t="shared" si="1315"/>
        <v>0</v>
      </c>
      <c r="BD8179" s="28">
        <f t="shared" si="1316"/>
        <v>0</v>
      </c>
    </row>
    <row r="8180" spans="37:56" x14ac:dyDescent="0.25">
      <c r="AK8180">
        <v>0</v>
      </c>
      <c r="AL8180" t="e">
        <f t="shared" si="1309"/>
        <v>#N/A</v>
      </c>
      <c r="AM8180" t="e">
        <f t="shared" si="1310"/>
        <v>#N/A</v>
      </c>
      <c r="AN8180" t="e">
        <f t="shared" si="1311"/>
        <v>#N/A</v>
      </c>
      <c r="AO8180" s="261" t="e">
        <f t="shared" si="1312"/>
        <v>#N/A</v>
      </c>
      <c r="AP8180" s="261" t="e">
        <f t="shared" si="1313"/>
        <v>#N/A</v>
      </c>
      <c r="AQ8180" s="261" t="e">
        <f t="shared" si="1314"/>
        <v>#N/A</v>
      </c>
      <c r="BB8180">
        <f t="shared" si="1317"/>
        <v>0</v>
      </c>
      <c r="BC8180">
        <f t="shared" si="1315"/>
        <v>0</v>
      </c>
      <c r="BD8180" s="28">
        <f t="shared" si="1316"/>
        <v>0</v>
      </c>
    </row>
    <row r="8181" spans="37:56" x14ac:dyDescent="0.25">
      <c r="AK8181">
        <v>0</v>
      </c>
      <c r="AL8181" t="e">
        <f t="shared" si="1309"/>
        <v>#N/A</v>
      </c>
      <c r="AM8181" t="e">
        <f t="shared" si="1310"/>
        <v>#N/A</v>
      </c>
      <c r="AN8181" t="e">
        <f t="shared" si="1311"/>
        <v>#N/A</v>
      </c>
      <c r="AO8181" s="261" t="e">
        <f t="shared" si="1312"/>
        <v>#N/A</v>
      </c>
      <c r="AP8181" s="261" t="e">
        <f t="shared" si="1313"/>
        <v>#N/A</v>
      </c>
      <c r="AQ8181" s="261" t="e">
        <f t="shared" si="1314"/>
        <v>#N/A</v>
      </c>
      <c r="BB8181">
        <f t="shared" si="1317"/>
        <v>0</v>
      </c>
      <c r="BC8181">
        <f t="shared" si="1315"/>
        <v>0</v>
      </c>
      <c r="BD8181" s="28">
        <f t="shared" si="1316"/>
        <v>0</v>
      </c>
    </row>
    <row r="8182" spans="37:56" x14ac:dyDescent="0.25">
      <c r="AK8182">
        <v>0</v>
      </c>
      <c r="AL8182" t="e">
        <f t="shared" si="1309"/>
        <v>#N/A</v>
      </c>
      <c r="AM8182" t="e">
        <f t="shared" si="1310"/>
        <v>#N/A</v>
      </c>
      <c r="AN8182" t="e">
        <f t="shared" si="1311"/>
        <v>#N/A</v>
      </c>
      <c r="AO8182" s="261" t="e">
        <f t="shared" si="1312"/>
        <v>#N/A</v>
      </c>
      <c r="AP8182" s="261" t="e">
        <f t="shared" si="1313"/>
        <v>#N/A</v>
      </c>
      <c r="AQ8182" s="261" t="e">
        <f t="shared" si="1314"/>
        <v>#N/A</v>
      </c>
      <c r="BB8182">
        <f t="shared" si="1317"/>
        <v>0</v>
      </c>
      <c r="BC8182">
        <f t="shared" si="1315"/>
        <v>0</v>
      </c>
      <c r="BD8182" s="28">
        <f t="shared" si="1316"/>
        <v>0</v>
      </c>
    </row>
    <row r="8183" spans="37:56" x14ac:dyDescent="0.25">
      <c r="AK8183">
        <v>0</v>
      </c>
      <c r="AL8183" t="e">
        <f t="shared" si="1309"/>
        <v>#N/A</v>
      </c>
      <c r="AM8183" t="e">
        <f t="shared" si="1310"/>
        <v>#N/A</v>
      </c>
      <c r="AN8183" t="e">
        <f t="shared" si="1311"/>
        <v>#N/A</v>
      </c>
      <c r="AO8183" s="261" t="e">
        <f t="shared" si="1312"/>
        <v>#N/A</v>
      </c>
      <c r="AP8183" s="261" t="e">
        <f t="shared" si="1313"/>
        <v>#N/A</v>
      </c>
      <c r="AQ8183" s="261" t="e">
        <f t="shared" si="1314"/>
        <v>#N/A</v>
      </c>
      <c r="BB8183">
        <f t="shared" si="1317"/>
        <v>0</v>
      </c>
      <c r="BC8183">
        <f t="shared" si="1315"/>
        <v>0</v>
      </c>
      <c r="BD8183" s="28">
        <f t="shared" si="1316"/>
        <v>0</v>
      </c>
    </row>
    <row r="8184" spans="37:56" x14ac:dyDescent="0.25">
      <c r="AK8184">
        <v>0</v>
      </c>
      <c r="AL8184" t="e">
        <f t="shared" si="1309"/>
        <v>#N/A</v>
      </c>
      <c r="AM8184" t="e">
        <f t="shared" si="1310"/>
        <v>#N/A</v>
      </c>
      <c r="AN8184" t="e">
        <f t="shared" si="1311"/>
        <v>#N/A</v>
      </c>
      <c r="AO8184" s="261" t="e">
        <f t="shared" si="1312"/>
        <v>#N/A</v>
      </c>
      <c r="AP8184" s="261" t="e">
        <f t="shared" si="1313"/>
        <v>#N/A</v>
      </c>
      <c r="AQ8184" s="261" t="e">
        <f t="shared" si="1314"/>
        <v>#N/A</v>
      </c>
      <c r="BB8184">
        <f t="shared" si="1317"/>
        <v>0</v>
      </c>
      <c r="BC8184">
        <f t="shared" si="1315"/>
        <v>0</v>
      </c>
      <c r="BD8184" s="28">
        <f t="shared" si="1316"/>
        <v>0</v>
      </c>
    </row>
    <row r="8185" spans="37:56" x14ac:dyDescent="0.25">
      <c r="AK8185">
        <v>0</v>
      </c>
      <c r="AL8185" t="e">
        <f t="shared" si="1309"/>
        <v>#N/A</v>
      </c>
      <c r="AM8185" t="e">
        <f t="shared" si="1310"/>
        <v>#N/A</v>
      </c>
      <c r="AN8185" t="e">
        <f t="shared" si="1311"/>
        <v>#N/A</v>
      </c>
      <c r="AO8185" s="261" t="e">
        <f t="shared" si="1312"/>
        <v>#N/A</v>
      </c>
      <c r="AP8185" s="261" t="e">
        <f t="shared" si="1313"/>
        <v>#N/A</v>
      </c>
      <c r="AQ8185" s="261" t="e">
        <f t="shared" si="1314"/>
        <v>#N/A</v>
      </c>
      <c r="BB8185">
        <f t="shared" si="1317"/>
        <v>0</v>
      </c>
      <c r="BC8185">
        <f t="shared" si="1315"/>
        <v>0</v>
      </c>
      <c r="BD8185" s="28">
        <f t="shared" si="1316"/>
        <v>0</v>
      </c>
    </row>
    <row r="8186" spans="37:56" x14ac:dyDescent="0.25">
      <c r="AK8186">
        <v>0</v>
      </c>
      <c r="AL8186" t="e">
        <f t="shared" si="1309"/>
        <v>#N/A</v>
      </c>
      <c r="AM8186" t="e">
        <f t="shared" si="1310"/>
        <v>#N/A</v>
      </c>
      <c r="AN8186" t="e">
        <f t="shared" si="1311"/>
        <v>#N/A</v>
      </c>
      <c r="AO8186" s="261" t="e">
        <f t="shared" si="1312"/>
        <v>#N/A</v>
      </c>
      <c r="AP8186" s="261" t="e">
        <f t="shared" si="1313"/>
        <v>#N/A</v>
      </c>
      <c r="AQ8186" s="261" t="e">
        <f t="shared" si="1314"/>
        <v>#N/A</v>
      </c>
      <c r="BB8186">
        <f t="shared" si="1317"/>
        <v>0</v>
      </c>
      <c r="BC8186">
        <f t="shared" si="1315"/>
        <v>0</v>
      </c>
      <c r="BD8186" s="28">
        <f t="shared" si="1316"/>
        <v>0</v>
      </c>
    </row>
    <row r="8187" spans="37:56" x14ac:dyDescent="0.25">
      <c r="AK8187">
        <v>0</v>
      </c>
      <c r="AL8187" t="e">
        <f t="shared" si="1309"/>
        <v>#N/A</v>
      </c>
      <c r="AM8187" t="e">
        <f t="shared" si="1310"/>
        <v>#N/A</v>
      </c>
      <c r="AN8187" t="e">
        <f t="shared" si="1311"/>
        <v>#N/A</v>
      </c>
      <c r="AO8187" s="261" t="e">
        <f t="shared" si="1312"/>
        <v>#N/A</v>
      </c>
      <c r="AP8187" s="261" t="e">
        <f t="shared" si="1313"/>
        <v>#N/A</v>
      </c>
      <c r="AQ8187" s="261" t="e">
        <f t="shared" si="1314"/>
        <v>#N/A</v>
      </c>
      <c r="BB8187">
        <f t="shared" si="1317"/>
        <v>0</v>
      </c>
      <c r="BC8187">
        <f t="shared" si="1315"/>
        <v>0</v>
      </c>
      <c r="BD8187" s="28">
        <f t="shared" si="1316"/>
        <v>0</v>
      </c>
    </row>
    <row r="8188" spans="37:56" x14ac:dyDescent="0.25">
      <c r="AK8188">
        <v>0</v>
      </c>
      <c r="AL8188" t="e">
        <f t="shared" si="1309"/>
        <v>#N/A</v>
      </c>
      <c r="AM8188" t="e">
        <f t="shared" si="1310"/>
        <v>#N/A</v>
      </c>
      <c r="AN8188" t="e">
        <f t="shared" si="1311"/>
        <v>#N/A</v>
      </c>
      <c r="AO8188" s="261" t="e">
        <f t="shared" si="1312"/>
        <v>#N/A</v>
      </c>
      <c r="AP8188" s="261" t="e">
        <f t="shared" si="1313"/>
        <v>#N/A</v>
      </c>
      <c r="AQ8188" s="261" t="e">
        <f t="shared" si="1314"/>
        <v>#N/A</v>
      </c>
      <c r="BB8188">
        <f t="shared" si="1317"/>
        <v>0</v>
      </c>
      <c r="BC8188">
        <f t="shared" si="1315"/>
        <v>0</v>
      </c>
      <c r="BD8188" s="28">
        <f t="shared" si="1316"/>
        <v>0</v>
      </c>
    </row>
    <row r="8189" spans="37:56" x14ac:dyDescent="0.25">
      <c r="AK8189">
        <v>0</v>
      </c>
      <c r="AL8189" t="e">
        <f t="shared" si="1309"/>
        <v>#N/A</v>
      </c>
      <c r="AM8189" t="e">
        <f t="shared" si="1310"/>
        <v>#N/A</v>
      </c>
      <c r="AN8189" t="e">
        <f t="shared" si="1311"/>
        <v>#N/A</v>
      </c>
      <c r="AO8189" s="261" t="e">
        <f t="shared" si="1312"/>
        <v>#N/A</v>
      </c>
      <c r="AP8189" s="261" t="e">
        <f t="shared" si="1313"/>
        <v>#N/A</v>
      </c>
      <c r="AQ8189" s="261" t="e">
        <f t="shared" si="1314"/>
        <v>#N/A</v>
      </c>
      <c r="BB8189">
        <f t="shared" si="1317"/>
        <v>0</v>
      </c>
      <c r="BC8189">
        <f t="shared" si="1315"/>
        <v>0</v>
      </c>
      <c r="BD8189" s="28">
        <f t="shared" si="1316"/>
        <v>0</v>
      </c>
    </row>
    <row r="8190" spans="37:56" x14ac:dyDescent="0.25">
      <c r="AK8190">
        <v>0</v>
      </c>
      <c r="AL8190" t="e">
        <f t="shared" si="1309"/>
        <v>#N/A</v>
      </c>
      <c r="AM8190" t="e">
        <f t="shared" si="1310"/>
        <v>#N/A</v>
      </c>
      <c r="AN8190" t="e">
        <f t="shared" si="1311"/>
        <v>#N/A</v>
      </c>
      <c r="AO8190" s="261" t="e">
        <f t="shared" si="1312"/>
        <v>#N/A</v>
      </c>
      <c r="AP8190" s="261" t="e">
        <f t="shared" si="1313"/>
        <v>#N/A</v>
      </c>
      <c r="AQ8190" s="261" t="e">
        <f t="shared" si="1314"/>
        <v>#N/A</v>
      </c>
      <c r="BB8190">
        <f t="shared" si="1317"/>
        <v>0</v>
      </c>
      <c r="BC8190">
        <f t="shared" si="1315"/>
        <v>0</v>
      </c>
      <c r="BD8190" s="28">
        <f t="shared" si="1316"/>
        <v>0</v>
      </c>
    </row>
    <row r="8191" spans="37:56" x14ac:dyDescent="0.25">
      <c r="AK8191">
        <v>0</v>
      </c>
      <c r="AL8191" t="e">
        <f t="shared" si="1309"/>
        <v>#N/A</v>
      </c>
      <c r="AM8191" t="e">
        <f t="shared" si="1310"/>
        <v>#N/A</v>
      </c>
      <c r="AN8191" t="e">
        <f t="shared" si="1311"/>
        <v>#N/A</v>
      </c>
      <c r="AO8191" s="261" t="e">
        <f t="shared" si="1312"/>
        <v>#N/A</v>
      </c>
      <c r="AP8191" s="261" t="e">
        <f t="shared" si="1313"/>
        <v>#N/A</v>
      </c>
      <c r="AQ8191" s="261" t="e">
        <f t="shared" si="1314"/>
        <v>#N/A</v>
      </c>
      <c r="BB8191">
        <f t="shared" si="1317"/>
        <v>0</v>
      </c>
      <c r="BC8191">
        <f t="shared" si="1315"/>
        <v>0</v>
      </c>
      <c r="BD8191" s="28">
        <f t="shared" si="1316"/>
        <v>0</v>
      </c>
    </row>
    <row r="8192" spans="37:56" x14ac:dyDescent="0.25">
      <c r="AK8192">
        <v>0</v>
      </c>
      <c r="AL8192" t="e">
        <f t="shared" si="1309"/>
        <v>#N/A</v>
      </c>
      <c r="AM8192" t="e">
        <f t="shared" si="1310"/>
        <v>#N/A</v>
      </c>
      <c r="AN8192" t="e">
        <f t="shared" si="1311"/>
        <v>#N/A</v>
      </c>
      <c r="AO8192" s="261" t="e">
        <f t="shared" si="1312"/>
        <v>#N/A</v>
      </c>
      <c r="AP8192" s="261" t="e">
        <f t="shared" si="1313"/>
        <v>#N/A</v>
      </c>
      <c r="AQ8192" s="261" t="e">
        <f t="shared" si="1314"/>
        <v>#N/A</v>
      </c>
      <c r="BB8192">
        <f t="shared" si="1317"/>
        <v>0</v>
      </c>
      <c r="BC8192">
        <f t="shared" si="1315"/>
        <v>0</v>
      </c>
      <c r="BD8192" s="28">
        <f t="shared" si="1316"/>
        <v>0</v>
      </c>
    </row>
    <row r="8193" spans="37:56" x14ac:dyDescent="0.25">
      <c r="AK8193">
        <v>0</v>
      </c>
      <c r="AL8193" t="e">
        <f t="shared" si="1309"/>
        <v>#N/A</v>
      </c>
      <c r="AM8193" t="e">
        <f t="shared" si="1310"/>
        <v>#N/A</v>
      </c>
      <c r="AN8193" t="e">
        <f t="shared" si="1311"/>
        <v>#N/A</v>
      </c>
      <c r="AO8193" s="261" t="e">
        <f t="shared" si="1312"/>
        <v>#N/A</v>
      </c>
      <c r="AP8193" s="261" t="e">
        <f t="shared" si="1313"/>
        <v>#N/A</v>
      </c>
      <c r="AQ8193" s="261" t="e">
        <f t="shared" si="1314"/>
        <v>#N/A</v>
      </c>
      <c r="BB8193">
        <f t="shared" si="1317"/>
        <v>0</v>
      </c>
      <c r="BC8193">
        <f t="shared" si="1315"/>
        <v>0</v>
      </c>
      <c r="BD8193" s="28">
        <f t="shared" si="1316"/>
        <v>0</v>
      </c>
    </row>
    <row r="8194" spans="37:56" x14ac:dyDescent="0.25">
      <c r="AK8194">
        <v>0</v>
      </c>
      <c r="AL8194" t="e">
        <f t="shared" si="1309"/>
        <v>#N/A</v>
      </c>
      <c r="AM8194" t="e">
        <f t="shared" si="1310"/>
        <v>#N/A</v>
      </c>
      <c r="AN8194" t="e">
        <f t="shared" si="1311"/>
        <v>#N/A</v>
      </c>
      <c r="AO8194" s="261" t="e">
        <f t="shared" si="1312"/>
        <v>#N/A</v>
      </c>
      <c r="AP8194" s="261" t="e">
        <f t="shared" si="1313"/>
        <v>#N/A</v>
      </c>
      <c r="AQ8194" s="261" t="e">
        <f t="shared" si="1314"/>
        <v>#N/A</v>
      </c>
      <c r="BB8194">
        <f t="shared" si="1317"/>
        <v>0</v>
      </c>
      <c r="BC8194">
        <f t="shared" si="1315"/>
        <v>0</v>
      </c>
      <c r="BD8194" s="28">
        <f t="shared" si="1316"/>
        <v>0</v>
      </c>
    </row>
    <row r="8195" spans="37:56" x14ac:dyDescent="0.25">
      <c r="AK8195">
        <v>0</v>
      </c>
      <c r="AL8195" t="e">
        <f t="shared" ref="AL8195:AL8258" si="1318">_xlfn.XLOOKUP(AK8195,A:A,F:F)</f>
        <v>#N/A</v>
      </c>
      <c r="AM8195" t="e">
        <f t="shared" ref="AM8195:AM8258" si="1319">_xlfn.XLOOKUP(AK8195,A:A,J:J)</f>
        <v>#N/A</v>
      </c>
      <c r="AN8195" t="e">
        <f t="shared" ref="AN8195:AN8258" si="1320">_xlfn.XLOOKUP(AK8195,A:A,M:M)+_xlfn.XLOOKUP(AK8195,A:A,N:N)</f>
        <v>#N/A</v>
      </c>
      <c r="AO8195" s="261" t="e">
        <f t="shared" ref="AO8195:AO8258" si="1321">_xlfn.XLOOKUP(AK8195,A:A,AG:AG)</f>
        <v>#N/A</v>
      </c>
      <c r="AP8195" s="261" t="e">
        <f t="shared" ref="AP8195:AP8258" si="1322">_xlfn.XLOOKUP(AK8195,A:A,AD:AD)</f>
        <v>#N/A</v>
      </c>
      <c r="AQ8195" s="261" t="e">
        <f t="shared" ref="AQ8195:AQ8258" si="1323">_xlfn.XLOOKUP(AK8195,A:A,AE:AE)</f>
        <v>#N/A</v>
      </c>
      <c r="BB8195">
        <f t="shared" si="1317"/>
        <v>0</v>
      </c>
      <c r="BC8195">
        <f t="shared" ref="BC8195:BC8258" si="1324">_xlfn.XLOOKUP(BA8195,A:A,J:J)</f>
        <v>0</v>
      </c>
      <c r="BD8195" s="28">
        <f t="shared" ref="BD8195:BD8258" si="1325">_xlfn.XLOOKUP(BA8195,A:A,M:M)+_xlfn.XLOOKUP(BA8195,A:A,N:N)</f>
        <v>0</v>
      </c>
    </row>
    <row r="8196" spans="37:56" x14ac:dyDescent="0.25">
      <c r="AK8196">
        <v>0</v>
      </c>
      <c r="AL8196" t="e">
        <f t="shared" si="1318"/>
        <v>#N/A</v>
      </c>
      <c r="AM8196" t="e">
        <f t="shared" si="1319"/>
        <v>#N/A</v>
      </c>
      <c r="AN8196" t="e">
        <f t="shared" si="1320"/>
        <v>#N/A</v>
      </c>
      <c r="AO8196" s="261" t="e">
        <f t="shared" si="1321"/>
        <v>#N/A</v>
      </c>
      <c r="AP8196" s="261" t="e">
        <f t="shared" si="1322"/>
        <v>#N/A</v>
      </c>
      <c r="AQ8196" s="261" t="e">
        <f t="shared" si="1323"/>
        <v>#N/A</v>
      </c>
      <c r="BB8196">
        <f t="shared" si="1317"/>
        <v>0</v>
      </c>
      <c r="BC8196">
        <f t="shared" si="1324"/>
        <v>0</v>
      </c>
      <c r="BD8196" s="28">
        <f t="shared" si="1325"/>
        <v>0</v>
      </c>
    </row>
    <row r="8197" spans="37:56" x14ac:dyDescent="0.25">
      <c r="AK8197">
        <v>0</v>
      </c>
      <c r="AL8197" t="e">
        <f t="shared" si="1318"/>
        <v>#N/A</v>
      </c>
      <c r="AM8197" t="e">
        <f t="shared" si="1319"/>
        <v>#N/A</v>
      </c>
      <c r="AN8197" t="e">
        <f t="shared" si="1320"/>
        <v>#N/A</v>
      </c>
      <c r="AO8197" s="261" t="e">
        <f t="shared" si="1321"/>
        <v>#N/A</v>
      </c>
      <c r="AP8197" s="261" t="e">
        <f t="shared" si="1322"/>
        <v>#N/A</v>
      </c>
      <c r="AQ8197" s="261" t="e">
        <f t="shared" si="1323"/>
        <v>#N/A</v>
      </c>
      <c r="BB8197">
        <f t="shared" si="1317"/>
        <v>0</v>
      </c>
      <c r="BC8197">
        <f t="shared" si="1324"/>
        <v>0</v>
      </c>
      <c r="BD8197" s="28">
        <f t="shared" si="1325"/>
        <v>0</v>
      </c>
    </row>
    <row r="8198" spans="37:56" x14ac:dyDescent="0.25">
      <c r="AK8198">
        <v>0</v>
      </c>
      <c r="AL8198" t="e">
        <f t="shared" si="1318"/>
        <v>#N/A</v>
      </c>
      <c r="AM8198" t="e">
        <f t="shared" si="1319"/>
        <v>#N/A</v>
      </c>
      <c r="AN8198" t="e">
        <f t="shared" si="1320"/>
        <v>#N/A</v>
      </c>
      <c r="AO8198" s="261" t="e">
        <f t="shared" si="1321"/>
        <v>#N/A</v>
      </c>
      <c r="AP8198" s="261" t="e">
        <f t="shared" si="1322"/>
        <v>#N/A</v>
      </c>
      <c r="AQ8198" s="261" t="e">
        <f t="shared" si="1323"/>
        <v>#N/A</v>
      </c>
      <c r="BB8198">
        <f t="shared" ref="BB8198:BB8261" si="1326">_xlfn.XLOOKUP(BA8198,A:A,E:E)</f>
        <v>0</v>
      </c>
      <c r="BC8198">
        <f t="shared" si="1324"/>
        <v>0</v>
      </c>
      <c r="BD8198" s="28">
        <f t="shared" si="1325"/>
        <v>0</v>
      </c>
    </row>
    <row r="8199" spans="37:56" x14ac:dyDescent="0.25">
      <c r="AK8199">
        <v>0</v>
      </c>
      <c r="AL8199" t="e">
        <f t="shared" si="1318"/>
        <v>#N/A</v>
      </c>
      <c r="AM8199" t="e">
        <f t="shared" si="1319"/>
        <v>#N/A</v>
      </c>
      <c r="AN8199" t="e">
        <f t="shared" si="1320"/>
        <v>#N/A</v>
      </c>
      <c r="AO8199" s="261" t="e">
        <f t="shared" si="1321"/>
        <v>#N/A</v>
      </c>
      <c r="AP8199" s="261" t="e">
        <f t="shared" si="1322"/>
        <v>#N/A</v>
      </c>
      <c r="AQ8199" s="261" t="e">
        <f t="shared" si="1323"/>
        <v>#N/A</v>
      </c>
      <c r="BB8199">
        <f t="shared" si="1326"/>
        <v>0</v>
      </c>
      <c r="BC8199">
        <f t="shared" si="1324"/>
        <v>0</v>
      </c>
      <c r="BD8199" s="28">
        <f t="shared" si="1325"/>
        <v>0</v>
      </c>
    </row>
    <row r="8200" spans="37:56" x14ac:dyDescent="0.25">
      <c r="AK8200">
        <v>0</v>
      </c>
      <c r="AL8200" t="e">
        <f t="shared" si="1318"/>
        <v>#N/A</v>
      </c>
      <c r="AM8200" t="e">
        <f t="shared" si="1319"/>
        <v>#N/A</v>
      </c>
      <c r="AN8200" t="e">
        <f t="shared" si="1320"/>
        <v>#N/A</v>
      </c>
      <c r="AO8200" s="261" t="e">
        <f t="shared" si="1321"/>
        <v>#N/A</v>
      </c>
      <c r="AP8200" s="261" t="e">
        <f t="shared" si="1322"/>
        <v>#N/A</v>
      </c>
      <c r="AQ8200" s="261" t="e">
        <f t="shared" si="1323"/>
        <v>#N/A</v>
      </c>
      <c r="BB8200">
        <f t="shared" si="1326"/>
        <v>0</v>
      </c>
      <c r="BC8200">
        <f t="shared" si="1324"/>
        <v>0</v>
      </c>
      <c r="BD8200" s="28">
        <f t="shared" si="1325"/>
        <v>0</v>
      </c>
    </row>
    <row r="8201" spans="37:56" x14ac:dyDescent="0.25">
      <c r="AK8201">
        <v>0</v>
      </c>
      <c r="AL8201" t="e">
        <f t="shared" si="1318"/>
        <v>#N/A</v>
      </c>
      <c r="AM8201" t="e">
        <f t="shared" si="1319"/>
        <v>#N/A</v>
      </c>
      <c r="AN8201" t="e">
        <f t="shared" si="1320"/>
        <v>#N/A</v>
      </c>
      <c r="AO8201" s="261" t="e">
        <f t="shared" si="1321"/>
        <v>#N/A</v>
      </c>
      <c r="AP8201" s="261" t="e">
        <f t="shared" si="1322"/>
        <v>#N/A</v>
      </c>
      <c r="AQ8201" s="261" t="e">
        <f t="shared" si="1323"/>
        <v>#N/A</v>
      </c>
      <c r="BB8201">
        <f t="shared" si="1326"/>
        <v>0</v>
      </c>
      <c r="BC8201">
        <f t="shared" si="1324"/>
        <v>0</v>
      </c>
      <c r="BD8201" s="28">
        <f t="shared" si="1325"/>
        <v>0</v>
      </c>
    </row>
    <row r="8202" spans="37:56" x14ac:dyDescent="0.25">
      <c r="AK8202">
        <v>0</v>
      </c>
      <c r="AL8202" t="e">
        <f t="shared" si="1318"/>
        <v>#N/A</v>
      </c>
      <c r="AM8202" t="e">
        <f t="shared" si="1319"/>
        <v>#N/A</v>
      </c>
      <c r="AN8202" t="e">
        <f t="shared" si="1320"/>
        <v>#N/A</v>
      </c>
      <c r="AO8202" s="261" t="e">
        <f t="shared" si="1321"/>
        <v>#N/A</v>
      </c>
      <c r="AP8202" s="261" t="e">
        <f t="shared" si="1322"/>
        <v>#N/A</v>
      </c>
      <c r="AQ8202" s="261" t="e">
        <f t="shared" si="1323"/>
        <v>#N/A</v>
      </c>
      <c r="BB8202">
        <f t="shared" si="1326"/>
        <v>0</v>
      </c>
      <c r="BC8202">
        <f t="shared" si="1324"/>
        <v>0</v>
      </c>
      <c r="BD8202" s="28">
        <f t="shared" si="1325"/>
        <v>0</v>
      </c>
    </row>
    <row r="8203" spans="37:56" x14ac:dyDescent="0.25">
      <c r="AK8203">
        <v>0</v>
      </c>
      <c r="AL8203" t="e">
        <f t="shared" si="1318"/>
        <v>#N/A</v>
      </c>
      <c r="AM8203" t="e">
        <f t="shared" si="1319"/>
        <v>#N/A</v>
      </c>
      <c r="AN8203" t="e">
        <f t="shared" si="1320"/>
        <v>#N/A</v>
      </c>
      <c r="AO8203" s="261" t="e">
        <f t="shared" si="1321"/>
        <v>#N/A</v>
      </c>
      <c r="AP8203" s="261" t="e">
        <f t="shared" si="1322"/>
        <v>#N/A</v>
      </c>
      <c r="AQ8203" s="261" t="e">
        <f t="shared" si="1323"/>
        <v>#N/A</v>
      </c>
      <c r="BB8203">
        <f t="shared" si="1326"/>
        <v>0</v>
      </c>
      <c r="BC8203">
        <f t="shared" si="1324"/>
        <v>0</v>
      </c>
      <c r="BD8203" s="28">
        <f t="shared" si="1325"/>
        <v>0</v>
      </c>
    </row>
    <row r="8204" spans="37:56" x14ac:dyDescent="0.25">
      <c r="AK8204">
        <v>0</v>
      </c>
      <c r="AL8204" t="e">
        <f t="shared" si="1318"/>
        <v>#N/A</v>
      </c>
      <c r="AM8204" t="e">
        <f t="shared" si="1319"/>
        <v>#N/A</v>
      </c>
      <c r="AN8204" t="e">
        <f t="shared" si="1320"/>
        <v>#N/A</v>
      </c>
      <c r="AO8204" s="261" t="e">
        <f t="shared" si="1321"/>
        <v>#N/A</v>
      </c>
      <c r="AP8204" s="261" t="e">
        <f t="shared" si="1322"/>
        <v>#N/A</v>
      </c>
      <c r="AQ8204" s="261" t="e">
        <f t="shared" si="1323"/>
        <v>#N/A</v>
      </c>
      <c r="BB8204">
        <f t="shared" si="1326"/>
        <v>0</v>
      </c>
      <c r="BC8204">
        <f t="shared" si="1324"/>
        <v>0</v>
      </c>
      <c r="BD8204" s="28">
        <f t="shared" si="1325"/>
        <v>0</v>
      </c>
    </row>
    <row r="8205" spans="37:56" x14ac:dyDescent="0.25">
      <c r="AK8205">
        <v>0</v>
      </c>
      <c r="AL8205" t="e">
        <f t="shared" si="1318"/>
        <v>#N/A</v>
      </c>
      <c r="AM8205" t="e">
        <f t="shared" si="1319"/>
        <v>#N/A</v>
      </c>
      <c r="AN8205" t="e">
        <f t="shared" si="1320"/>
        <v>#N/A</v>
      </c>
      <c r="AO8205" s="261" t="e">
        <f t="shared" si="1321"/>
        <v>#N/A</v>
      </c>
      <c r="AP8205" s="261" t="e">
        <f t="shared" si="1322"/>
        <v>#N/A</v>
      </c>
      <c r="AQ8205" s="261" t="e">
        <f t="shared" si="1323"/>
        <v>#N/A</v>
      </c>
      <c r="BB8205">
        <f t="shared" si="1326"/>
        <v>0</v>
      </c>
      <c r="BC8205">
        <f t="shared" si="1324"/>
        <v>0</v>
      </c>
      <c r="BD8205" s="28">
        <f t="shared" si="1325"/>
        <v>0</v>
      </c>
    </row>
    <row r="8206" spans="37:56" x14ac:dyDescent="0.25">
      <c r="AK8206">
        <v>0</v>
      </c>
      <c r="AL8206" t="e">
        <f t="shared" si="1318"/>
        <v>#N/A</v>
      </c>
      <c r="AM8206" t="e">
        <f t="shared" si="1319"/>
        <v>#N/A</v>
      </c>
      <c r="AN8206" t="e">
        <f t="shared" si="1320"/>
        <v>#N/A</v>
      </c>
      <c r="AO8206" s="261" t="e">
        <f t="shared" si="1321"/>
        <v>#N/A</v>
      </c>
      <c r="AP8206" s="261" t="e">
        <f t="shared" si="1322"/>
        <v>#N/A</v>
      </c>
      <c r="AQ8206" s="261" t="e">
        <f t="shared" si="1323"/>
        <v>#N/A</v>
      </c>
      <c r="BB8206">
        <f t="shared" si="1326"/>
        <v>0</v>
      </c>
      <c r="BC8206">
        <f t="shared" si="1324"/>
        <v>0</v>
      </c>
      <c r="BD8206" s="28">
        <f t="shared" si="1325"/>
        <v>0</v>
      </c>
    </row>
    <row r="8207" spans="37:56" x14ac:dyDescent="0.25">
      <c r="AK8207">
        <v>0</v>
      </c>
      <c r="AL8207" t="e">
        <f t="shared" si="1318"/>
        <v>#N/A</v>
      </c>
      <c r="AM8207" t="e">
        <f t="shared" si="1319"/>
        <v>#N/A</v>
      </c>
      <c r="AN8207" t="e">
        <f t="shared" si="1320"/>
        <v>#N/A</v>
      </c>
      <c r="AO8207" s="261" t="e">
        <f t="shared" si="1321"/>
        <v>#N/A</v>
      </c>
      <c r="AP8207" s="261" t="e">
        <f t="shared" si="1322"/>
        <v>#N/A</v>
      </c>
      <c r="AQ8207" s="261" t="e">
        <f t="shared" si="1323"/>
        <v>#N/A</v>
      </c>
      <c r="BB8207">
        <f t="shared" si="1326"/>
        <v>0</v>
      </c>
      <c r="BC8207">
        <f t="shared" si="1324"/>
        <v>0</v>
      </c>
      <c r="BD8207" s="28">
        <f t="shared" si="1325"/>
        <v>0</v>
      </c>
    </row>
    <row r="8208" spans="37:56" x14ac:dyDescent="0.25">
      <c r="AK8208">
        <v>0</v>
      </c>
      <c r="AL8208" t="e">
        <f t="shared" si="1318"/>
        <v>#N/A</v>
      </c>
      <c r="AM8208" t="e">
        <f t="shared" si="1319"/>
        <v>#N/A</v>
      </c>
      <c r="AN8208" t="e">
        <f t="shared" si="1320"/>
        <v>#N/A</v>
      </c>
      <c r="AO8208" s="261" t="e">
        <f t="shared" si="1321"/>
        <v>#N/A</v>
      </c>
      <c r="AP8208" s="261" t="e">
        <f t="shared" si="1322"/>
        <v>#N/A</v>
      </c>
      <c r="AQ8208" s="261" t="e">
        <f t="shared" si="1323"/>
        <v>#N/A</v>
      </c>
      <c r="BB8208">
        <f t="shared" si="1326"/>
        <v>0</v>
      </c>
      <c r="BC8208">
        <f t="shared" si="1324"/>
        <v>0</v>
      </c>
      <c r="BD8208" s="28">
        <f t="shared" si="1325"/>
        <v>0</v>
      </c>
    </row>
    <row r="8209" spans="37:56" x14ac:dyDescent="0.25">
      <c r="AK8209">
        <v>0</v>
      </c>
      <c r="AL8209" t="e">
        <f t="shared" si="1318"/>
        <v>#N/A</v>
      </c>
      <c r="AM8209" t="e">
        <f t="shared" si="1319"/>
        <v>#N/A</v>
      </c>
      <c r="AN8209" t="e">
        <f t="shared" si="1320"/>
        <v>#N/A</v>
      </c>
      <c r="AO8209" s="261" t="e">
        <f t="shared" si="1321"/>
        <v>#N/A</v>
      </c>
      <c r="AP8209" s="261" t="e">
        <f t="shared" si="1322"/>
        <v>#N/A</v>
      </c>
      <c r="AQ8209" s="261" t="e">
        <f t="shared" si="1323"/>
        <v>#N/A</v>
      </c>
      <c r="BB8209">
        <f t="shared" si="1326"/>
        <v>0</v>
      </c>
      <c r="BC8209">
        <f t="shared" si="1324"/>
        <v>0</v>
      </c>
      <c r="BD8209" s="28">
        <f t="shared" si="1325"/>
        <v>0</v>
      </c>
    </row>
    <row r="8210" spans="37:56" x14ac:dyDescent="0.25">
      <c r="AK8210">
        <v>0</v>
      </c>
      <c r="AL8210" t="e">
        <f t="shared" si="1318"/>
        <v>#N/A</v>
      </c>
      <c r="AM8210" t="e">
        <f t="shared" si="1319"/>
        <v>#N/A</v>
      </c>
      <c r="AN8210" t="e">
        <f t="shared" si="1320"/>
        <v>#N/A</v>
      </c>
      <c r="AO8210" s="261" t="e">
        <f t="shared" si="1321"/>
        <v>#N/A</v>
      </c>
      <c r="AP8210" s="261" t="e">
        <f t="shared" si="1322"/>
        <v>#N/A</v>
      </c>
      <c r="AQ8210" s="261" t="e">
        <f t="shared" si="1323"/>
        <v>#N/A</v>
      </c>
      <c r="BB8210">
        <f t="shared" si="1326"/>
        <v>0</v>
      </c>
      <c r="BC8210">
        <f t="shared" si="1324"/>
        <v>0</v>
      </c>
      <c r="BD8210" s="28">
        <f t="shared" si="1325"/>
        <v>0</v>
      </c>
    </row>
    <row r="8211" spans="37:56" x14ac:dyDescent="0.25">
      <c r="AK8211">
        <v>0</v>
      </c>
      <c r="AL8211" t="e">
        <f t="shared" si="1318"/>
        <v>#N/A</v>
      </c>
      <c r="AM8211" t="e">
        <f t="shared" si="1319"/>
        <v>#N/A</v>
      </c>
      <c r="AN8211" t="e">
        <f t="shared" si="1320"/>
        <v>#N/A</v>
      </c>
      <c r="AO8211" s="261" t="e">
        <f t="shared" si="1321"/>
        <v>#N/A</v>
      </c>
      <c r="AP8211" s="261" t="e">
        <f t="shared" si="1322"/>
        <v>#N/A</v>
      </c>
      <c r="AQ8211" s="261" t="e">
        <f t="shared" si="1323"/>
        <v>#N/A</v>
      </c>
      <c r="BB8211">
        <f t="shared" si="1326"/>
        <v>0</v>
      </c>
      <c r="BC8211">
        <f t="shared" si="1324"/>
        <v>0</v>
      </c>
      <c r="BD8211" s="28">
        <f t="shared" si="1325"/>
        <v>0</v>
      </c>
    </row>
    <row r="8212" spans="37:56" x14ac:dyDescent="0.25">
      <c r="AK8212">
        <v>0</v>
      </c>
      <c r="AL8212" t="e">
        <f t="shared" si="1318"/>
        <v>#N/A</v>
      </c>
      <c r="AM8212" t="e">
        <f t="shared" si="1319"/>
        <v>#N/A</v>
      </c>
      <c r="AN8212" t="e">
        <f t="shared" si="1320"/>
        <v>#N/A</v>
      </c>
      <c r="AO8212" s="261" t="e">
        <f t="shared" si="1321"/>
        <v>#N/A</v>
      </c>
      <c r="AP8212" s="261" t="e">
        <f t="shared" si="1322"/>
        <v>#N/A</v>
      </c>
      <c r="AQ8212" s="261" t="e">
        <f t="shared" si="1323"/>
        <v>#N/A</v>
      </c>
      <c r="BB8212">
        <f t="shared" si="1326"/>
        <v>0</v>
      </c>
      <c r="BC8212">
        <f t="shared" si="1324"/>
        <v>0</v>
      </c>
      <c r="BD8212" s="28">
        <f t="shared" si="1325"/>
        <v>0</v>
      </c>
    </row>
    <row r="8213" spans="37:56" x14ac:dyDescent="0.25">
      <c r="AK8213">
        <v>0</v>
      </c>
      <c r="AL8213" t="e">
        <f t="shared" si="1318"/>
        <v>#N/A</v>
      </c>
      <c r="AM8213" t="e">
        <f t="shared" si="1319"/>
        <v>#N/A</v>
      </c>
      <c r="AN8213" t="e">
        <f t="shared" si="1320"/>
        <v>#N/A</v>
      </c>
      <c r="AO8213" s="261" t="e">
        <f t="shared" si="1321"/>
        <v>#N/A</v>
      </c>
      <c r="AP8213" s="261" t="e">
        <f t="shared" si="1322"/>
        <v>#N/A</v>
      </c>
      <c r="AQ8213" s="261" t="e">
        <f t="shared" si="1323"/>
        <v>#N/A</v>
      </c>
      <c r="BB8213">
        <f t="shared" si="1326"/>
        <v>0</v>
      </c>
      <c r="BC8213">
        <f t="shared" si="1324"/>
        <v>0</v>
      </c>
      <c r="BD8213" s="28">
        <f t="shared" si="1325"/>
        <v>0</v>
      </c>
    </row>
    <row r="8214" spans="37:56" x14ac:dyDescent="0.25">
      <c r="AK8214">
        <v>0</v>
      </c>
      <c r="AL8214" t="e">
        <f t="shared" si="1318"/>
        <v>#N/A</v>
      </c>
      <c r="AM8214" t="e">
        <f t="shared" si="1319"/>
        <v>#N/A</v>
      </c>
      <c r="AN8214" t="e">
        <f t="shared" si="1320"/>
        <v>#N/A</v>
      </c>
      <c r="AO8214" s="261" t="e">
        <f t="shared" si="1321"/>
        <v>#N/A</v>
      </c>
      <c r="AP8214" s="261" t="e">
        <f t="shared" si="1322"/>
        <v>#N/A</v>
      </c>
      <c r="AQ8214" s="261" t="e">
        <f t="shared" si="1323"/>
        <v>#N/A</v>
      </c>
      <c r="BB8214">
        <f t="shared" si="1326"/>
        <v>0</v>
      </c>
      <c r="BC8214">
        <f t="shared" si="1324"/>
        <v>0</v>
      </c>
      <c r="BD8214" s="28">
        <f t="shared" si="1325"/>
        <v>0</v>
      </c>
    </row>
    <row r="8215" spans="37:56" x14ac:dyDescent="0.25">
      <c r="AK8215">
        <v>0</v>
      </c>
      <c r="AL8215" t="e">
        <f t="shared" si="1318"/>
        <v>#N/A</v>
      </c>
      <c r="AM8215" t="e">
        <f t="shared" si="1319"/>
        <v>#N/A</v>
      </c>
      <c r="AN8215" t="e">
        <f t="shared" si="1320"/>
        <v>#N/A</v>
      </c>
      <c r="AO8215" s="261" t="e">
        <f t="shared" si="1321"/>
        <v>#N/A</v>
      </c>
      <c r="AP8215" s="261" t="e">
        <f t="shared" si="1322"/>
        <v>#N/A</v>
      </c>
      <c r="AQ8215" s="261" t="e">
        <f t="shared" si="1323"/>
        <v>#N/A</v>
      </c>
      <c r="BB8215">
        <f t="shared" si="1326"/>
        <v>0</v>
      </c>
      <c r="BC8215">
        <f t="shared" si="1324"/>
        <v>0</v>
      </c>
      <c r="BD8215" s="28">
        <f t="shared" si="1325"/>
        <v>0</v>
      </c>
    </row>
    <row r="8216" spans="37:56" x14ac:dyDescent="0.25">
      <c r="AK8216">
        <v>0</v>
      </c>
      <c r="AL8216" t="e">
        <f t="shared" si="1318"/>
        <v>#N/A</v>
      </c>
      <c r="AM8216" t="e">
        <f t="shared" si="1319"/>
        <v>#N/A</v>
      </c>
      <c r="AN8216" t="e">
        <f t="shared" si="1320"/>
        <v>#N/A</v>
      </c>
      <c r="AO8216" s="261" t="e">
        <f t="shared" si="1321"/>
        <v>#N/A</v>
      </c>
      <c r="AP8216" s="261" t="e">
        <f t="shared" si="1322"/>
        <v>#N/A</v>
      </c>
      <c r="AQ8216" s="261" t="e">
        <f t="shared" si="1323"/>
        <v>#N/A</v>
      </c>
      <c r="BB8216">
        <f t="shared" si="1326"/>
        <v>0</v>
      </c>
      <c r="BC8216">
        <f t="shared" si="1324"/>
        <v>0</v>
      </c>
      <c r="BD8216" s="28">
        <f t="shared" si="1325"/>
        <v>0</v>
      </c>
    </row>
    <row r="8217" spans="37:56" x14ac:dyDescent="0.25">
      <c r="AK8217">
        <v>0</v>
      </c>
      <c r="AL8217" t="e">
        <f t="shared" si="1318"/>
        <v>#N/A</v>
      </c>
      <c r="AM8217" t="e">
        <f t="shared" si="1319"/>
        <v>#N/A</v>
      </c>
      <c r="AN8217" t="e">
        <f t="shared" si="1320"/>
        <v>#N/A</v>
      </c>
      <c r="AO8217" s="261" t="e">
        <f t="shared" si="1321"/>
        <v>#N/A</v>
      </c>
      <c r="AP8217" s="261" t="e">
        <f t="shared" si="1322"/>
        <v>#N/A</v>
      </c>
      <c r="AQ8217" s="261" t="e">
        <f t="shared" si="1323"/>
        <v>#N/A</v>
      </c>
      <c r="BB8217">
        <f t="shared" si="1326"/>
        <v>0</v>
      </c>
      <c r="BC8217">
        <f t="shared" si="1324"/>
        <v>0</v>
      </c>
      <c r="BD8217" s="28">
        <f t="shared" si="1325"/>
        <v>0</v>
      </c>
    </row>
    <row r="8218" spans="37:56" x14ac:dyDescent="0.25">
      <c r="AK8218">
        <v>0</v>
      </c>
      <c r="AL8218" t="e">
        <f t="shared" si="1318"/>
        <v>#N/A</v>
      </c>
      <c r="AM8218" t="e">
        <f t="shared" si="1319"/>
        <v>#N/A</v>
      </c>
      <c r="AN8218" t="e">
        <f t="shared" si="1320"/>
        <v>#N/A</v>
      </c>
      <c r="AO8218" s="261" t="e">
        <f t="shared" si="1321"/>
        <v>#N/A</v>
      </c>
      <c r="AP8218" s="261" t="e">
        <f t="shared" si="1322"/>
        <v>#N/A</v>
      </c>
      <c r="AQ8218" s="261" t="e">
        <f t="shared" si="1323"/>
        <v>#N/A</v>
      </c>
      <c r="BB8218">
        <f t="shared" si="1326"/>
        <v>0</v>
      </c>
      <c r="BC8218">
        <f t="shared" si="1324"/>
        <v>0</v>
      </c>
      <c r="BD8218" s="28">
        <f t="shared" si="1325"/>
        <v>0</v>
      </c>
    </row>
    <row r="8219" spans="37:56" x14ac:dyDescent="0.25">
      <c r="AK8219">
        <v>0</v>
      </c>
      <c r="AL8219" t="e">
        <f t="shared" si="1318"/>
        <v>#N/A</v>
      </c>
      <c r="AM8219" t="e">
        <f t="shared" si="1319"/>
        <v>#N/A</v>
      </c>
      <c r="AN8219" t="e">
        <f t="shared" si="1320"/>
        <v>#N/A</v>
      </c>
      <c r="AO8219" s="261" t="e">
        <f t="shared" si="1321"/>
        <v>#N/A</v>
      </c>
      <c r="AP8219" s="261" t="e">
        <f t="shared" si="1322"/>
        <v>#N/A</v>
      </c>
      <c r="AQ8219" s="261" t="e">
        <f t="shared" si="1323"/>
        <v>#N/A</v>
      </c>
      <c r="BB8219">
        <f t="shared" si="1326"/>
        <v>0</v>
      </c>
      <c r="BC8219">
        <f t="shared" si="1324"/>
        <v>0</v>
      </c>
      <c r="BD8219" s="28">
        <f t="shared" si="1325"/>
        <v>0</v>
      </c>
    </row>
    <row r="8220" spans="37:56" x14ac:dyDescent="0.25">
      <c r="AK8220">
        <v>0</v>
      </c>
      <c r="AL8220" t="e">
        <f t="shared" si="1318"/>
        <v>#N/A</v>
      </c>
      <c r="AM8220" t="e">
        <f t="shared" si="1319"/>
        <v>#N/A</v>
      </c>
      <c r="AN8220" t="e">
        <f t="shared" si="1320"/>
        <v>#N/A</v>
      </c>
      <c r="AO8220" s="261" t="e">
        <f t="shared" si="1321"/>
        <v>#N/A</v>
      </c>
      <c r="AP8220" s="261" t="e">
        <f t="shared" si="1322"/>
        <v>#N/A</v>
      </c>
      <c r="AQ8220" s="261" t="e">
        <f t="shared" si="1323"/>
        <v>#N/A</v>
      </c>
      <c r="BB8220">
        <f t="shared" si="1326"/>
        <v>0</v>
      </c>
      <c r="BC8220">
        <f t="shared" si="1324"/>
        <v>0</v>
      </c>
      <c r="BD8220" s="28">
        <f t="shared" si="1325"/>
        <v>0</v>
      </c>
    </row>
    <row r="8221" spans="37:56" x14ac:dyDescent="0.25">
      <c r="AK8221">
        <v>0</v>
      </c>
      <c r="AL8221" t="e">
        <f t="shared" si="1318"/>
        <v>#N/A</v>
      </c>
      <c r="AM8221" t="e">
        <f t="shared" si="1319"/>
        <v>#N/A</v>
      </c>
      <c r="AN8221" t="e">
        <f t="shared" si="1320"/>
        <v>#N/A</v>
      </c>
      <c r="AO8221" s="261" t="e">
        <f t="shared" si="1321"/>
        <v>#N/A</v>
      </c>
      <c r="AP8221" s="261" t="e">
        <f t="shared" si="1322"/>
        <v>#N/A</v>
      </c>
      <c r="AQ8221" s="261" t="e">
        <f t="shared" si="1323"/>
        <v>#N/A</v>
      </c>
      <c r="BB8221">
        <f t="shared" si="1326"/>
        <v>0</v>
      </c>
      <c r="BC8221">
        <f t="shared" si="1324"/>
        <v>0</v>
      </c>
      <c r="BD8221" s="28">
        <f t="shared" si="1325"/>
        <v>0</v>
      </c>
    </row>
    <row r="8222" spans="37:56" x14ac:dyDescent="0.25">
      <c r="AK8222">
        <v>0</v>
      </c>
      <c r="AL8222" t="e">
        <f t="shared" si="1318"/>
        <v>#N/A</v>
      </c>
      <c r="AM8222" t="e">
        <f t="shared" si="1319"/>
        <v>#N/A</v>
      </c>
      <c r="AN8222" t="e">
        <f t="shared" si="1320"/>
        <v>#N/A</v>
      </c>
      <c r="AO8222" s="261" t="e">
        <f t="shared" si="1321"/>
        <v>#N/A</v>
      </c>
      <c r="AP8222" s="261" t="e">
        <f t="shared" si="1322"/>
        <v>#N/A</v>
      </c>
      <c r="AQ8222" s="261" t="e">
        <f t="shared" si="1323"/>
        <v>#N/A</v>
      </c>
      <c r="BB8222">
        <f t="shared" si="1326"/>
        <v>0</v>
      </c>
      <c r="BC8222">
        <f t="shared" si="1324"/>
        <v>0</v>
      </c>
      <c r="BD8222" s="28">
        <f t="shared" si="1325"/>
        <v>0</v>
      </c>
    </row>
    <row r="8223" spans="37:56" x14ac:dyDescent="0.25">
      <c r="AK8223">
        <v>0</v>
      </c>
      <c r="AL8223" t="e">
        <f t="shared" si="1318"/>
        <v>#N/A</v>
      </c>
      <c r="AM8223" t="e">
        <f t="shared" si="1319"/>
        <v>#N/A</v>
      </c>
      <c r="AN8223" t="e">
        <f t="shared" si="1320"/>
        <v>#N/A</v>
      </c>
      <c r="AO8223" s="261" t="e">
        <f t="shared" si="1321"/>
        <v>#N/A</v>
      </c>
      <c r="AP8223" s="261" t="e">
        <f t="shared" si="1322"/>
        <v>#N/A</v>
      </c>
      <c r="AQ8223" s="261" t="e">
        <f t="shared" si="1323"/>
        <v>#N/A</v>
      </c>
      <c r="BB8223">
        <f t="shared" si="1326"/>
        <v>0</v>
      </c>
      <c r="BC8223">
        <f t="shared" si="1324"/>
        <v>0</v>
      </c>
      <c r="BD8223" s="28">
        <f t="shared" si="1325"/>
        <v>0</v>
      </c>
    </row>
    <row r="8224" spans="37:56" x14ac:dyDescent="0.25">
      <c r="AK8224">
        <v>0</v>
      </c>
      <c r="AL8224" t="e">
        <f t="shared" si="1318"/>
        <v>#N/A</v>
      </c>
      <c r="AM8224" t="e">
        <f t="shared" si="1319"/>
        <v>#N/A</v>
      </c>
      <c r="AN8224" t="e">
        <f t="shared" si="1320"/>
        <v>#N/A</v>
      </c>
      <c r="AO8224" s="261" t="e">
        <f t="shared" si="1321"/>
        <v>#N/A</v>
      </c>
      <c r="AP8224" s="261" t="e">
        <f t="shared" si="1322"/>
        <v>#N/A</v>
      </c>
      <c r="AQ8224" s="261" t="e">
        <f t="shared" si="1323"/>
        <v>#N/A</v>
      </c>
      <c r="BB8224">
        <f t="shared" si="1326"/>
        <v>0</v>
      </c>
      <c r="BC8224">
        <f t="shared" si="1324"/>
        <v>0</v>
      </c>
      <c r="BD8224" s="28">
        <f t="shared" si="1325"/>
        <v>0</v>
      </c>
    </row>
    <row r="8225" spans="37:56" x14ac:dyDescent="0.25">
      <c r="AK8225">
        <v>0</v>
      </c>
      <c r="AL8225" t="e">
        <f t="shared" si="1318"/>
        <v>#N/A</v>
      </c>
      <c r="AM8225" t="e">
        <f t="shared" si="1319"/>
        <v>#N/A</v>
      </c>
      <c r="AN8225" t="e">
        <f t="shared" si="1320"/>
        <v>#N/A</v>
      </c>
      <c r="AO8225" s="261" t="e">
        <f t="shared" si="1321"/>
        <v>#N/A</v>
      </c>
      <c r="AP8225" s="261" t="e">
        <f t="shared" si="1322"/>
        <v>#N/A</v>
      </c>
      <c r="AQ8225" s="261" t="e">
        <f t="shared" si="1323"/>
        <v>#N/A</v>
      </c>
      <c r="BB8225">
        <f t="shared" si="1326"/>
        <v>0</v>
      </c>
      <c r="BC8225">
        <f t="shared" si="1324"/>
        <v>0</v>
      </c>
      <c r="BD8225" s="28">
        <f t="shared" si="1325"/>
        <v>0</v>
      </c>
    </row>
    <row r="8226" spans="37:56" x14ac:dyDescent="0.25">
      <c r="AK8226">
        <v>0</v>
      </c>
      <c r="AL8226" t="e">
        <f t="shared" si="1318"/>
        <v>#N/A</v>
      </c>
      <c r="AM8226" t="e">
        <f t="shared" si="1319"/>
        <v>#N/A</v>
      </c>
      <c r="AN8226" t="e">
        <f t="shared" si="1320"/>
        <v>#N/A</v>
      </c>
      <c r="AO8226" s="261" t="e">
        <f t="shared" si="1321"/>
        <v>#N/A</v>
      </c>
      <c r="AP8226" s="261" t="e">
        <f t="shared" si="1322"/>
        <v>#N/A</v>
      </c>
      <c r="AQ8226" s="261" t="e">
        <f t="shared" si="1323"/>
        <v>#N/A</v>
      </c>
      <c r="BB8226">
        <f t="shared" si="1326"/>
        <v>0</v>
      </c>
      <c r="BC8226">
        <f t="shared" si="1324"/>
        <v>0</v>
      </c>
      <c r="BD8226" s="28">
        <f t="shared" si="1325"/>
        <v>0</v>
      </c>
    </row>
    <row r="8227" spans="37:56" x14ac:dyDescent="0.25">
      <c r="AK8227">
        <v>0</v>
      </c>
      <c r="AL8227" t="e">
        <f t="shared" si="1318"/>
        <v>#N/A</v>
      </c>
      <c r="AM8227" t="e">
        <f t="shared" si="1319"/>
        <v>#N/A</v>
      </c>
      <c r="AN8227" t="e">
        <f t="shared" si="1320"/>
        <v>#N/A</v>
      </c>
      <c r="AO8227" s="261" t="e">
        <f t="shared" si="1321"/>
        <v>#N/A</v>
      </c>
      <c r="AP8227" s="261" t="e">
        <f t="shared" si="1322"/>
        <v>#N/A</v>
      </c>
      <c r="AQ8227" s="261" t="e">
        <f t="shared" si="1323"/>
        <v>#N/A</v>
      </c>
      <c r="BB8227">
        <f t="shared" si="1326"/>
        <v>0</v>
      </c>
      <c r="BC8227">
        <f t="shared" si="1324"/>
        <v>0</v>
      </c>
      <c r="BD8227" s="28">
        <f t="shared" si="1325"/>
        <v>0</v>
      </c>
    </row>
    <row r="8228" spans="37:56" x14ac:dyDescent="0.25">
      <c r="AK8228">
        <v>0</v>
      </c>
      <c r="AL8228" t="e">
        <f t="shared" si="1318"/>
        <v>#N/A</v>
      </c>
      <c r="AM8228" t="e">
        <f t="shared" si="1319"/>
        <v>#N/A</v>
      </c>
      <c r="AN8228" t="e">
        <f t="shared" si="1320"/>
        <v>#N/A</v>
      </c>
      <c r="AO8228" s="261" t="e">
        <f t="shared" si="1321"/>
        <v>#N/A</v>
      </c>
      <c r="AP8228" s="261" t="e">
        <f t="shared" si="1322"/>
        <v>#N/A</v>
      </c>
      <c r="AQ8228" s="261" t="e">
        <f t="shared" si="1323"/>
        <v>#N/A</v>
      </c>
      <c r="BB8228">
        <f t="shared" si="1326"/>
        <v>0</v>
      </c>
      <c r="BC8228">
        <f t="shared" si="1324"/>
        <v>0</v>
      </c>
      <c r="BD8228" s="28">
        <f t="shared" si="1325"/>
        <v>0</v>
      </c>
    </row>
    <row r="8229" spans="37:56" x14ac:dyDescent="0.25">
      <c r="AK8229">
        <v>0</v>
      </c>
      <c r="AL8229" t="e">
        <f t="shared" si="1318"/>
        <v>#N/A</v>
      </c>
      <c r="AM8229" t="e">
        <f t="shared" si="1319"/>
        <v>#N/A</v>
      </c>
      <c r="AN8229" t="e">
        <f t="shared" si="1320"/>
        <v>#N/A</v>
      </c>
      <c r="AO8229" s="261" t="e">
        <f t="shared" si="1321"/>
        <v>#N/A</v>
      </c>
      <c r="AP8229" s="261" t="e">
        <f t="shared" si="1322"/>
        <v>#N/A</v>
      </c>
      <c r="AQ8229" s="261" t="e">
        <f t="shared" si="1323"/>
        <v>#N/A</v>
      </c>
      <c r="BB8229">
        <f t="shared" si="1326"/>
        <v>0</v>
      </c>
      <c r="BC8229">
        <f t="shared" si="1324"/>
        <v>0</v>
      </c>
      <c r="BD8229" s="28">
        <f t="shared" si="1325"/>
        <v>0</v>
      </c>
    </row>
    <row r="8230" spans="37:56" x14ac:dyDescent="0.25">
      <c r="AK8230">
        <v>0</v>
      </c>
      <c r="AL8230" t="e">
        <f t="shared" si="1318"/>
        <v>#N/A</v>
      </c>
      <c r="AM8230" t="e">
        <f t="shared" si="1319"/>
        <v>#N/A</v>
      </c>
      <c r="AN8230" t="e">
        <f t="shared" si="1320"/>
        <v>#N/A</v>
      </c>
      <c r="AO8230" s="261" t="e">
        <f t="shared" si="1321"/>
        <v>#N/A</v>
      </c>
      <c r="AP8230" s="261" t="e">
        <f t="shared" si="1322"/>
        <v>#N/A</v>
      </c>
      <c r="AQ8230" s="261" t="e">
        <f t="shared" si="1323"/>
        <v>#N/A</v>
      </c>
      <c r="BB8230">
        <f t="shared" si="1326"/>
        <v>0</v>
      </c>
      <c r="BC8230">
        <f t="shared" si="1324"/>
        <v>0</v>
      </c>
      <c r="BD8230" s="28">
        <f t="shared" si="1325"/>
        <v>0</v>
      </c>
    </row>
    <row r="8231" spans="37:56" x14ac:dyDescent="0.25">
      <c r="AK8231">
        <v>0</v>
      </c>
      <c r="AL8231" t="e">
        <f t="shared" si="1318"/>
        <v>#N/A</v>
      </c>
      <c r="AM8231" t="e">
        <f t="shared" si="1319"/>
        <v>#N/A</v>
      </c>
      <c r="AN8231" t="e">
        <f t="shared" si="1320"/>
        <v>#N/A</v>
      </c>
      <c r="AO8231" s="261" t="e">
        <f t="shared" si="1321"/>
        <v>#N/A</v>
      </c>
      <c r="AP8231" s="261" t="e">
        <f t="shared" si="1322"/>
        <v>#N/A</v>
      </c>
      <c r="AQ8231" s="261" t="e">
        <f t="shared" si="1323"/>
        <v>#N/A</v>
      </c>
      <c r="BB8231">
        <f t="shared" si="1326"/>
        <v>0</v>
      </c>
      <c r="BC8231">
        <f t="shared" si="1324"/>
        <v>0</v>
      </c>
      <c r="BD8231" s="28">
        <f t="shared" si="1325"/>
        <v>0</v>
      </c>
    </row>
    <row r="8232" spans="37:56" x14ac:dyDescent="0.25">
      <c r="AK8232">
        <v>0</v>
      </c>
      <c r="AL8232" t="e">
        <f t="shared" si="1318"/>
        <v>#N/A</v>
      </c>
      <c r="AM8232" t="e">
        <f t="shared" si="1319"/>
        <v>#N/A</v>
      </c>
      <c r="AN8232" t="e">
        <f t="shared" si="1320"/>
        <v>#N/A</v>
      </c>
      <c r="AO8232" s="261" t="e">
        <f t="shared" si="1321"/>
        <v>#N/A</v>
      </c>
      <c r="AP8232" s="261" t="e">
        <f t="shared" si="1322"/>
        <v>#N/A</v>
      </c>
      <c r="AQ8232" s="261" t="e">
        <f t="shared" si="1323"/>
        <v>#N/A</v>
      </c>
      <c r="BB8232">
        <f t="shared" si="1326"/>
        <v>0</v>
      </c>
      <c r="BC8232">
        <f t="shared" si="1324"/>
        <v>0</v>
      </c>
      <c r="BD8232" s="28">
        <f t="shared" si="1325"/>
        <v>0</v>
      </c>
    </row>
    <row r="8233" spans="37:56" x14ac:dyDescent="0.25">
      <c r="AK8233">
        <v>0</v>
      </c>
      <c r="AL8233" t="e">
        <f t="shared" si="1318"/>
        <v>#N/A</v>
      </c>
      <c r="AM8233" t="e">
        <f t="shared" si="1319"/>
        <v>#N/A</v>
      </c>
      <c r="AN8233" t="e">
        <f t="shared" si="1320"/>
        <v>#N/A</v>
      </c>
      <c r="AO8233" s="261" t="e">
        <f t="shared" si="1321"/>
        <v>#N/A</v>
      </c>
      <c r="AP8233" s="261" t="e">
        <f t="shared" si="1322"/>
        <v>#N/A</v>
      </c>
      <c r="AQ8233" s="261" t="e">
        <f t="shared" si="1323"/>
        <v>#N/A</v>
      </c>
      <c r="BB8233">
        <f t="shared" si="1326"/>
        <v>0</v>
      </c>
      <c r="BC8233">
        <f t="shared" si="1324"/>
        <v>0</v>
      </c>
      <c r="BD8233" s="28">
        <f t="shared" si="1325"/>
        <v>0</v>
      </c>
    </row>
    <row r="8234" spans="37:56" x14ac:dyDescent="0.25">
      <c r="AK8234">
        <v>0</v>
      </c>
      <c r="AL8234" t="e">
        <f t="shared" si="1318"/>
        <v>#N/A</v>
      </c>
      <c r="AM8234" t="e">
        <f t="shared" si="1319"/>
        <v>#N/A</v>
      </c>
      <c r="AN8234" t="e">
        <f t="shared" si="1320"/>
        <v>#N/A</v>
      </c>
      <c r="AO8234" s="261" t="e">
        <f t="shared" si="1321"/>
        <v>#N/A</v>
      </c>
      <c r="AP8234" s="261" t="e">
        <f t="shared" si="1322"/>
        <v>#N/A</v>
      </c>
      <c r="AQ8234" s="261" t="e">
        <f t="shared" si="1323"/>
        <v>#N/A</v>
      </c>
      <c r="BB8234">
        <f t="shared" si="1326"/>
        <v>0</v>
      </c>
      <c r="BC8234">
        <f t="shared" si="1324"/>
        <v>0</v>
      </c>
      <c r="BD8234" s="28">
        <f t="shared" si="1325"/>
        <v>0</v>
      </c>
    </row>
    <row r="8235" spans="37:56" x14ac:dyDescent="0.25">
      <c r="AK8235">
        <v>0</v>
      </c>
      <c r="AL8235" t="e">
        <f t="shared" si="1318"/>
        <v>#N/A</v>
      </c>
      <c r="AM8235" t="e">
        <f t="shared" si="1319"/>
        <v>#N/A</v>
      </c>
      <c r="AN8235" t="e">
        <f t="shared" si="1320"/>
        <v>#N/A</v>
      </c>
      <c r="AO8235" s="261" t="e">
        <f t="shared" si="1321"/>
        <v>#N/A</v>
      </c>
      <c r="AP8235" s="261" t="e">
        <f t="shared" si="1322"/>
        <v>#N/A</v>
      </c>
      <c r="AQ8235" s="261" t="e">
        <f t="shared" si="1323"/>
        <v>#N/A</v>
      </c>
      <c r="BB8235">
        <f t="shared" si="1326"/>
        <v>0</v>
      </c>
      <c r="BC8235">
        <f t="shared" si="1324"/>
        <v>0</v>
      </c>
      <c r="BD8235" s="28">
        <f t="shared" si="1325"/>
        <v>0</v>
      </c>
    </row>
    <row r="8236" spans="37:56" x14ac:dyDescent="0.25">
      <c r="AK8236">
        <v>0</v>
      </c>
      <c r="AL8236" t="e">
        <f t="shared" si="1318"/>
        <v>#N/A</v>
      </c>
      <c r="AM8236" t="e">
        <f t="shared" si="1319"/>
        <v>#N/A</v>
      </c>
      <c r="AN8236" t="e">
        <f t="shared" si="1320"/>
        <v>#N/A</v>
      </c>
      <c r="AO8236" s="261" t="e">
        <f t="shared" si="1321"/>
        <v>#N/A</v>
      </c>
      <c r="AP8236" s="261" t="e">
        <f t="shared" si="1322"/>
        <v>#N/A</v>
      </c>
      <c r="AQ8236" s="261" t="e">
        <f t="shared" si="1323"/>
        <v>#N/A</v>
      </c>
      <c r="BB8236">
        <f t="shared" si="1326"/>
        <v>0</v>
      </c>
      <c r="BC8236">
        <f t="shared" si="1324"/>
        <v>0</v>
      </c>
      <c r="BD8236" s="28">
        <f t="shared" si="1325"/>
        <v>0</v>
      </c>
    </row>
    <row r="8237" spans="37:56" x14ac:dyDescent="0.25">
      <c r="AK8237">
        <v>0</v>
      </c>
      <c r="AL8237" t="e">
        <f t="shared" si="1318"/>
        <v>#N/A</v>
      </c>
      <c r="AM8237" t="e">
        <f t="shared" si="1319"/>
        <v>#N/A</v>
      </c>
      <c r="AN8237" t="e">
        <f t="shared" si="1320"/>
        <v>#N/A</v>
      </c>
      <c r="AO8237" s="261" t="e">
        <f t="shared" si="1321"/>
        <v>#N/A</v>
      </c>
      <c r="AP8237" s="261" t="e">
        <f t="shared" si="1322"/>
        <v>#N/A</v>
      </c>
      <c r="AQ8237" s="261" t="e">
        <f t="shared" si="1323"/>
        <v>#N/A</v>
      </c>
      <c r="BB8237">
        <f t="shared" si="1326"/>
        <v>0</v>
      </c>
      <c r="BC8237">
        <f t="shared" si="1324"/>
        <v>0</v>
      </c>
      <c r="BD8237" s="28">
        <f t="shared" si="1325"/>
        <v>0</v>
      </c>
    </row>
    <row r="8238" spans="37:56" x14ac:dyDescent="0.25">
      <c r="AK8238">
        <v>0</v>
      </c>
      <c r="AL8238" t="e">
        <f t="shared" si="1318"/>
        <v>#N/A</v>
      </c>
      <c r="AM8238" t="e">
        <f t="shared" si="1319"/>
        <v>#N/A</v>
      </c>
      <c r="AN8238" t="e">
        <f t="shared" si="1320"/>
        <v>#N/A</v>
      </c>
      <c r="AO8238" s="261" t="e">
        <f t="shared" si="1321"/>
        <v>#N/A</v>
      </c>
      <c r="AP8238" s="261" t="e">
        <f t="shared" si="1322"/>
        <v>#N/A</v>
      </c>
      <c r="AQ8238" s="261" t="e">
        <f t="shared" si="1323"/>
        <v>#N/A</v>
      </c>
      <c r="BB8238">
        <f t="shared" si="1326"/>
        <v>0</v>
      </c>
      <c r="BC8238">
        <f t="shared" si="1324"/>
        <v>0</v>
      </c>
      <c r="BD8238" s="28">
        <f t="shared" si="1325"/>
        <v>0</v>
      </c>
    </row>
    <row r="8239" spans="37:56" x14ac:dyDescent="0.25">
      <c r="AK8239">
        <v>0</v>
      </c>
      <c r="AL8239" t="e">
        <f t="shared" si="1318"/>
        <v>#N/A</v>
      </c>
      <c r="AM8239" t="e">
        <f t="shared" si="1319"/>
        <v>#N/A</v>
      </c>
      <c r="AN8239" t="e">
        <f t="shared" si="1320"/>
        <v>#N/A</v>
      </c>
      <c r="AO8239" s="261" t="e">
        <f t="shared" si="1321"/>
        <v>#N/A</v>
      </c>
      <c r="AP8239" s="261" t="e">
        <f t="shared" si="1322"/>
        <v>#N/A</v>
      </c>
      <c r="AQ8239" s="261" t="e">
        <f t="shared" si="1323"/>
        <v>#N/A</v>
      </c>
      <c r="BB8239">
        <f t="shared" si="1326"/>
        <v>0</v>
      </c>
      <c r="BC8239">
        <f t="shared" si="1324"/>
        <v>0</v>
      </c>
      <c r="BD8239" s="28">
        <f t="shared" si="1325"/>
        <v>0</v>
      </c>
    </row>
    <row r="8240" spans="37:56" x14ac:dyDescent="0.25">
      <c r="AK8240">
        <v>0</v>
      </c>
      <c r="AL8240" t="e">
        <f t="shared" si="1318"/>
        <v>#N/A</v>
      </c>
      <c r="AM8240" t="e">
        <f t="shared" si="1319"/>
        <v>#N/A</v>
      </c>
      <c r="AN8240" t="e">
        <f t="shared" si="1320"/>
        <v>#N/A</v>
      </c>
      <c r="AO8240" s="261" t="e">
        <f t="shared" si="1321"/>
        <v>#N/A</v>
      </c>
      <c r="AP8240" s="261" t="e">
        <f t="shared" si="1322"/>
        <v>#N/A</v>
      </c>
      <c r="AQ8240" s="261" t="e">
        <f t="shared" si="1323"/>
        <v>#N/A</v>
      </c>
      <c r="BB8240">
        <f t="shared" si="1326"/>
        <v>0</v>
      </c>
      <c r="BC8240">
        <f t="shared" si="1324"/>
        <v>0</v>
      </c>
      <c r="BD8240" s="28">
        <f t="shared" si="1325"/>
        <v>0</v>
      </c>
    </row>
    <row r="8241" spans="37:56" x14ac:dyDescent="0.25">
      <c r="AK8241">
        <v>0</v>
      </c>
      <c r="AL8241" t="e">
        <f t="shared" si="1318"/>
        <v>#N/A</v>
      </c>
      <c r="AM8241" t="e">
        <f t="shared" si="1319"/>
        <v>#N/A</v>
      </c>
      <c r="AN8241" t="e">
        <f t="shared" si="1320"/>
        <v>#N/A</v>
      </c>
      <c r="AO8241" s="261" t="e">
        <f t="shared" si="1321"/>
        <v>#N/A</v>
      </c>
      <c r="AP8241" s="261" t="e">
        <f t="shared" si="1322"/>
        <v>#N/A</v>
      </c>
      <c r="AQ8241" s="261" t="e">
        <f t="shared" si="1323"/>
        <v>#N/A</v>
      </c>
      <c r="BB8241">
        <f t="shared" si="1326"/>
        <v>0</v>
      </c>
      <c r="BC8241">
        <f t="shared" si="1324"/>
        <v>0</v>
      </c>
      <c r="BD8241" s="28">
        <f t="shared" si="1325"/>
        <v>0</v>
      </c>
    </row>
    <row r="8242" spans="37:56" x14ac:dyDescent="0.25">
      <c r="AK8242">
        <v>0</v>
      </c>
      <c r="AL8242" t="e">
        <f t="shared" si="1318"/>
        <v>#N/A</v>
      </c>
      <c r="AM8242" t="e">
        <f t="shared" si="1319"/>
        <v>#N/A</v>
      </c>
      <c r="AN8242" t="e">
        <f t="shared" si="1320"/>
        <v>#N/A</v>
      </c>
      <c r="AO8242" s="261" t="e">
        <f t="shared" si="1321"/>
        <v>#N/A</v>
      </c>
      <c r="AP8242" s="261" t="e">
        <f t="shared" si="1322"/>
        <v>#N/A</v>
      </c>
      <c r="AQ8242" s="261" t="e">
        <f t="shared" si="1323"/>
        <v>#N/A</v>
      </c>
      <c r="BB8242">
        <f t="shared" si="1326"/>
        <v>0</v>
      </c>
      <c r="BC8242">
        <f t="shared" si="1324"/>
        <v>0</v>
      </c>
      <c r="BD8242" s="28">
        <f t="shared" si="1325"/>
        <v>0</v>
      </c>
    </row>
    <row r="8243" spans="37:56" x14ac:dyDescent="0.25">
      <c r="AK8243">
        <v>0</v>
      </c>
      <c r="AL8243" t="e">
        <f t="shared" si="1318"/>
        <v>#N/A</v>
      </c>
      <c r="AM8243" t="e">
        <f t="shared" si="1319"/>
        <v>#N/A</v>
      </c>
      <c r="AN8243" t="e">
        <f t="shared" si="1320"/>
        <v>#N/A</v>
      </c>
      <c r="AO8243" s="261" t="e">
        <f t="shared" si="1321"/>
        <v>#N/A</v>
      </c>
      <c r="AP8243" s="261" t="e">
        <f t="shared" si="1322"/>
        <v>#N/A</v>
      </c>
      <c r="AQ8243" s="261" t="e">
        <f t="shared" si="1323"/>
        <v>#N/A</v>
      </c>
      <c r="BB8243">
        <f t="shared" si="1326"/>
        <v>0</v>
      </c>
      <c r="BC8243">
        <f t="shared" si="1324"/>
        <v>0</v>
      </c>
      <c r="BD8243" s="28">
        <f t="shared" si="1325"/>
        <v>0</v>
      </c>
    </row>
    <row r="8244" spans="37:56" x14ac:dyDescent="0.25">
      <c r="AK8244">
        <v>0</v>
      </c>
      <c r="AL8244" t="e">
        <f t="shared" si="1318"/>
        <v>#N/A</v>
      </c>
      <c r="AM8244" t="e">
        <f t="shared" si="1319"/>
        <v>#N/A</v>
      </c>
      <c r="AN8244" t="e">
        <f t="shared" si="1320"/>
        <v>#N/A</v>
      </c>
      <c r="AO8244" s="261" t="e">
        <f t="shared" si="1321"/>
        <v>#N/A</v>
      </c>
      <c r="AP8244" s="261" t="e">
        <f t="shared" si="1322"/>
        <v>#N/A</v>
      </c>
      <c r="AQ8244" s="261" t="e">
        <f t="shared" si="1323"/>
        <v>#N/A</v>
      </c>
      <c r="BB8244">
        <f t="shared" si="1326"/>
        <v>0</v>
      </c>
      <c r="BC8244">
        <f t="shared" si="1324"/>
        <v>0</v>
      </c>
      <c r="BD8244" s="28">
        <f t="shared" si="1325"/>
        <v>0</v>
      </c>
    </row>
    <row r="8245" spans="37:56" x14ac:dyDescent="0.25">
      <c r="AK8245">
        <v>0</v>
      </c>
      <c r="AL8245" t="e">
        <f t="shared" si="1318"/>
        <v>#N/A</v>
      </c>
      <c r="AM8245" t="e">
        <f t="shared" si="1319"/>
        <v>#N/A</v>
      </c>
      <c r="AN8245" t="e">
        <f t="shared" si="1320"/>
        <v>#N/A</v>
      </c>
      <c r="AO8245" s="261" t="e">
        <f t="shared" si="1321"/>
        <v>#N/A</v>
      </c>
      <c r="AP8245" s="261" t="e">
        <f t="shared" si="1322"/>
        <v>#N/A</v>
      </c>
      <c r="AQ8245" s="261" t="e">
        <f t="shared" si="1323"/>
        <v>#N/A</v>
      </c>
      <c r="BB8245">
        <f t="shared" si="1326"/>
        <v>0</v>
      </c>
      <c r="BC8245">
        <f t="shared" si="1324"/>
        <v>0</v>
      </c>
      <c r="BD8245" s="28">
        <f t="shared" si="1325"/>
        <v>0</v>
      </c>
    </row>
    <row r="8246" spans="37:56" x14ac:dyDescent="0.25">
      <c r="AK8246">
        <v>0</v>
      </c>
      <c r="AL8246" t="e">
        <f t="shared" si="1318"/>
        <v>#N/A</v>
      </c>
      <c r="AM8246" t="e">
        <f t="shared" si="1319"/>
        <v>#N/A</v>
      </c>
      <c r="AN8246" t="e">
        <f t="shared" si="1320"/>
        <v>#N/A</v>
      </c>
      <c r="AO8246" s="261" t="e">
        <f t="shared" si="1321"/>
        <v>#N/A</v>
      </c>
      <c r="AP8246" s="261" t="e">
        <f t="shared" si="1322"/>
        <v>#N/A</v>
      </c>
      <c r="AQ8246" s="261" t="e">
        <f t="shared" si="1323"/>
        <v>#N/A</v>
      </c>
      <c r="BB8246">
        <f t="shared" si="1326"/>
        <v>0</v>
      </c>
      <c r="BC8246">
        <f t="shared" si="1324"/>
        <v>0</v>
      </c>
      <c r="BD8246" s="28">
        <f t="shared" si="1325"/>
        <v>0</v>
      </c>
    </row>
    <row r="8247" spans="37:56" x14ac:dyDescent="0.25">
      <c r="AK8247">
        <v>0</v>
      </c>
      <c r="AL8247" t="e">
        <f t="shared" si="1318"/>
        <v>#N/A</v>
      </c>
      <c r="AM8247" t="e">
        <f t="shared" si="1319"/>
        <v>#N/A</v>
      </c>
      <c r="AN8247" t="e">
        <f t="shared" si="1320"/>
        <v>#N/A</v>
      </c>
      <c r="AO8247" s="261" t="e">
        <f t="shared" si="1321"/>
        <v>#N/A</v>
      </c>
      <c r="AP8247" s="261" t="e">
        <f t="shared" si="1322"/>
        <v>#N/A</v>
      </c>
      <c r="AQ8247" s="261" t="e">
        <f t="shared" si="1323"/>
        <v>#N/A</v>
      </c>
      <c r="BB8247">
        <f t="shared" si="1326"/>
        <v>0</v>
      </c>
      <c r="BC8247">
        <f t="shared" si="1324"/>
        <v>0</v>
      </c>
      <c r="BD8247" s="28">
        <f t="shared" si="1325"/>
        <v>0</v>
      </c>
    </row>
    <row r="8248" spans="37:56" x14ac:dyDescent="0.25">
      <c r="AK8248">
        <v>0</v>
      </c>
      <c r="AL8248" t="e">
        <f t="shared" si="1318"/>
        <v>#N/A</v>
      </c>
      <c r="AM8248" t="e">
        <f t="shared" si="1319"/>
        <v>#N/A</v>
      </c>
      <c r="AN8248" t="e">
        <f t="shared" si="1320"/>
        <v>#N/A</v>
      </c>
      <c r="AO8248" s="261" t="e">
        <f t="shared" si="1321"/>
        <v>#N/A</v>
      </c>
      <c r="AP8248" s="261" t="e">
        <f t="shared" si="1322"/>
        <v>#N/A</v>
      </c>
      <c r="AQ8248" s="261" t="e">
        <f t="shared" si="1323"/>
        <v>#N/A</v>
      </c>
      <c r="BB8248">
        <f t="shared" si="1326"/>
        <v>0</v>
      </c>
      <c r="BC8248">
        <f t="shared" si="1324"/>
        <v>0</v>
      </c>
      <c r="BD8248" s="28">
        <f t="shared" si="1325"/>
        <v>0</v>
      </c>
    </row>
    <row r="8249" spans="37:56" x14ac:dyDescent="0.25">
      <c r="AK8249">
        <v>0</v>
      </c>
      <c r="AL8249" t="e">
        <f t="shared" si="1318"/>
        <v>#N/A</v>
      </c>
      <c r="AM8249" t="e">
        <f t="shared" si="1319"/>
        <v>#N/A</v>
      </c>
      <c r="AN8249" t="e">
        <f t="shared" si="1320"/>
        <v>#N/A</v>
      </c>
      <c r="AO8249" s="261" t="e">
        <f t="shared" si="1321"/>
        <v>#N/A</v>
      </c>
      <c r="AP8249" s="261" t="e">
        <f t="shared" si="1322"/>
        <v>#N/A</v>
      </c>
      <c r="AQ8249" s="261" t="e">
        <f t="shared" si="1323"/>
        <v>#N/A</v>
      </c>
      <c r="BB8249">
        <f t="shared" si="1326"/>
        <v>0</v>
      </c>
      <c r="BC8249">
        <f t="shared" si="1324"/>
        <v>0</v>
      </c>
      <c r="BD8249" s="28">
        <f t="shared" si="1325"/>
        <v>0</v>
      </c>
    </row>
    <row r="8250" spans="37:56" x14ac:dyDescent="0.25">
      <c r="AK8250">
        <v>0</v>
      </c>
      <c r="AL8250" t="e">
        <f t="shared" si="1318"/>
        <v>#N/A</v>
      </c>
      <c r="AM8250" t="e">
        <f t="shared" si="1319"/>
        <v>#N/A</v>
      </c>
      <c r="AN8250" t="e">
        <f t="shared" si="1320"/>
        <v>#N/A</v>
      </c>
      <c r="AO8250" s="261" t="e">
        <f t="shared" si="1321"/>
        <v>#N/A</v>
      </c>
      <c r="AP8250" s="261" t="e">
        <f t="shared" si="1322"/>
        <v>#N/A</v>
      </c>
      <c r="AQ8250" s="261" t="e">
        <f t="shared" si="1323"/>
        <v>#N/A</v>
      </c>
      <c r="BB8250">
        <f t="shared" si="1326"/>
        <v>0</v>
      </c>
      <c r="BC8250">
        <f t="shared" si="1324"/>
        <v>0</v>
      </c>
      <c r="BD8250" s="28">
        <f t="shared" si="1325"/>
        <v>0</v>
      </c>
    </row>
    <row r="8251" spans="37:56" x14ac:dyDescent="0.25">
      <c r="AK8251">
        <v>0</v>
      </c>
      <c r="AL8251" t="e">
        <f t="shared" si="1318"/>
        <v>#N/A</v>
      </c>
      <c r="AM8251" t="e">
        <f t="shared" si="1319"/>
        <v>#N/A</v>
      </c>
      <c r="AN8251" t="e">
        <f t="shared" si="1320"/>
        <v>#N/A</v>
      </c>
      <c r="AO8251" s="261" t="e">
        <f t="shared" si="1321"/>
        <v>#N/A</v>
      </c>
      <c r="AP8251" s="261" t="e">
        <f t="shared" si="1322"/>
        <v>#N/A</v>
      </c>
      <c r="AQ8251" s="261" t="e">
        <f t="shared" si="1323"/>
        <v>#N/A</v>
      </c>
      <c r="BB8251">
        <f t="shared" si="1326"/>
        <v>0</v>
      </c>
      <c r="BC8251">
        <f t="shared" si="1324"/>
        <v>0</v>
      </c>
      <c r="BD8251" s="28">
        <f t="shared" si="1325"/>
        <v>0</v>
      </c>
    </row>
    <row r="8252" spans="37:56" x14ac:dyDescent="0.25">
      <c r="AK8252">
        <v>0</v>
      </c>
      <c r="AL8252" t="e">
        <f t="shared" si="1318"/>
        <v>#N/A</v>
      </c>
      <c r="AM8252" t="e">
        <f t="shared" si="1319"/>
        <v>#N/A</v>
      </c>
      <c r="AN8252" t="e">
        <f t="shared" si="1320"/>
        <v>#N/A</v>
      </c>
      <c r="AO8252" s="261" t="e">
        <f t="shared" si="1321"/>
        <v>#N/A</v>
      </c>
      <c r="AP8252" s="261" t="e">
        <f t="shared" si="1322"/>
        <v>#N/A</v>
      </c>
      <c r="AQ8252" s="261" t="e">
        <f t="shared" si="1323"/>
        <v>#N/A</v>
      </c>
      <c r="BB8252">
        <f t="shared" si="1326"/>
        <v>0</v>
      </c>
      <c r="BC8252">
        <f t="shared" si="1324"/>
        <v>0</v>
      </c>
      <c r="BD8252" s="28">
        <f t="shared" si="1325"/>
        <v>0</v>
      </c>
    </row>
    <row r="8253" spans="37:56" x14ac:dyDescent="0.25">
      <c r="AK8253">
        <v>0</v>
      </c>
      <c r="AL8253" t="e">
        <f t="shared" si="1318"/>
        <v>#N/A</v>
      </c>
      <c r="AM8253" t="e">
        <f t="shared" si="1319"/>
        <v>#N/A</v>
      </c>
      <c r="AN8253" t="e">
        <f t="shared" si="1320"/>
        <v>#N/A</v>
      </c>
      <c r="AO8253" s="261" t="e">
        <f t="shared" si="1321"/>
        <v>#N/A</v>
      </c>
      <c r="AP8253" s="261" t="e">
        <f t="shared" si="1322"/>
        <v>#N/A</v>
      </c>
      <c r="AQ8253" s="261" t="e">
        <f t="shared" si="1323"/>
        <v>#N/A</v>
      </c>
      <c r="BB8253">
        <f t="shared" si="1326"/>
        <v>0</v>
      </c>
      <c r="BC8253">
        <f t="shared" si="1324"/>
        <v>0</v>
      </c>
      <c r="BD8253" s="28">
        <f t="shared" si="1325"/>
        <v>0</v>
      </c>
    </row>
    <row r="8254" spans="37:56" x14ac:dyDescent="0.25">
      <c r="AK8254">
        <v>0</v>
      </c>
      <c r="AL8254" t="e">
        <f t="shared" si="1318"/>
        <v>#N/A</v>
      </c>
      <c r="AM8254" t="e">
        <f t="shared" si="1319"/>
        <v>#N/A</v>
      </c>
      <c r="AN8254" t="e">
        <f t="shared" si="1320"/>
        <v>#N/A</v>
      </c>
      <c r="AO8254" s="261" t="e">
        <f t="shared" si="1321"/>
        <v>#N/A</v>
      </c>
      <c r="AP8254" s="261" t="e">
        <f t="shared" si="1322"/>
        <v>#N/A</v>
      </c>
      <c r="AQ8254" s="261" t="e">
        <f t="shared" si="1323"/>
        <v>#N/A</v>
      </c>
      <c r="BB8254">
        <f t="shared" si="1326"/>
        <v>0</v>
      </c>
      <c r="BC8254">
        <f t="shared" si="1324"/>
        <v>0</v>
      </c>
      <c r="BD8254" s="28">
        <f t="shared" si="1325"/>
        <v>0</v>
      </c>
    </row>
    <row r="8255" spans="37:56" x14ac:dyDescent="0.25">
      <c r="AK8255">
        <v>0</v>
      </c>
      <c r="AL8255" t="e">
        <f t="shared" si="1318"/>
        <v>#N/A</v>
      </c>
      <c r="AM8255" t="e">
        <f t="shared" si="1319"/>
        <v>#N/A</v>
      </c>
      <c r="AN8255" t="e">
        <f t="shared" si="1320"/>
        <v>#N/A</v>
      </c>
      <c r="AO8255" s="261" t="e">
        <f t="shared" si="1321"/>
        <v>#N/A</v>
      </c>
      <c r="AP8255" s="261" t="e">
        <f t="shared" si="1322"/>
        <v>#N/A</v>
      </c>
      <c r="AQ8255" s="261" t="e">
        <f t="shared" si="1323"/>
        <v>#N/A</v>
      </c>
      <c r="BB8255">
        <f t="shared" si="1326"/>
        <v>0</v>
      </c>
      <c r="BC8255">
        <f t="shared" si="1324"/>
        <v>0</v>
      </c>
      <c r="BD8255" s="28">
        <f t="shared" si="1325"/>
        <v>0</v>
      </c>
    </row>
    <row r="8256" spans="37:56" x14ac:dyDescent="0.25">
      <c r="AK8256">
        <v>0</v>
      </c>
      <c r="AL8256" t="e">
        <f t="shared" si="1318"/>
        <v>#N/A</v>
      </c>
      <c r="AM8256" t="e">
        <f t="shared" si="1319"/>
        <v>#N/A</v>
      </c>
      <c r="AN8256" t="e">
        <f t="shared" si="1320"/>
        <v>#N/A</v>
      </c>
      <c r="AO8256" s="261" t="e">
        <f t="shared" si="1321"/>
        <v>#N/A</v>
      </c>
      <c r="AP8256" s="261" t="e">
        <f t="shared" si="1322"/>
        <v>#N/A</v>
      </c>
      <c r="AQ8256" s="261" t="e">
        <f t="shared" si="1323"/>
        <v>#N/A</v>
      </c>
      <c r="BB8256">
        <f t="shared" si="1326"/>
        <v>0</v>
      </c>
      <c r="BC8256">
        <f t="shared" si="1324"/>
        <v>0</v>
      </c>
      <c r="BD8256" s="28">
        <f t="shared" si="1325"/>
        <v>0</v>
      </c>
    </row>
    <row r="8257" spans="37:56" x14ac:dyDescent="0.25">
      <c r="AK8257">
        <v>0</v>
      </c>
      <c r="AL8257" t="e">
        <f t="shared" si="1318"/>
        <v>#N/A</v>
      </c>
      <c r="AM8257" t="e">
        <f t="shared" si="1319"/>
        <v>#N/A</v>
      </c>
      <c r="AN8257" t="e">
        <f t="shared" si="1320"/>
        <v>#N/A</v>
      </c>
      <c r="AO8257" s="261" t="e">
        <f t="shared" si="1321"/>
        <v>#N/A</v>
      </c>
      <c r="AP8257" s="261" t="e">
        <f t="shared" si="1322"/>
        <v>#N/A</v>
      </c>
      <c r="AQ8257" s="261" t="e">
        <f t="shared" si="1323"/>
        <v>#N/A</v>
      </c>
      <c r="BB8257">
        <f t="shared" si="1326"/>
        <v>0</v>
      </c>
      <c r="BC8257">
        <f t="shared" si="1324"/>
        <v>0</v>
      </c>
      <c r="BD8257" s="28">
        <f t="shared" si="1325"/>
        <v>0</v>
      </c>
    </row>
    <row r="8258" spans="37:56" x14ac:dyDescent="0.25">
      <c r="AK8258">
        <v>0</v>
      </c>
      <c r="AL8258" t="e">
        <f t="shared" si="1318"/>
        <v>#N/A</v>
      </c>
      <c r="AM8258" t="e">
        <f t="shared" si="1319"/>
        <v>#N/A</v>
      </c>
      <c r="AN8258" t="e">
        <f t="shared" si="1320"/>
        <v>#N/A</v>
      </c>
      <c r="AO8258" s="261" t="e">
        <f t="shared" si="1321"/>
        <v>#N/A</v>
      </c>
      <c r="AP8258" s="261" t="e">
        <f t="shared" si="1322"/>
        <v>#N/A</v>
      </c>
      <c r="AQ8258" s="261" t="e">
        <f t="shared" si="1323"/>
        <v>#N/A</v>
      </c>
      <c r="BB8258">
        <f t="shared" si="1326"/>
        <v>0</v>
      </c>
      <c r="BC8258">
        <f t="shared" si="1324"/>
        <v>0</v>
      </c>
      <c r="BD8258" s="28">
        <f t="shared" si="1325"/>
        <v>0</v>
      </c>
    </row>
    <row r="8259" spans="37:56" x14ac:dyDescent="0.25">
      <c r="AK8259">
        <v>0</v>
      </c>
      <c r="AL8259" t="e">
        <f t="shared" ref="AL8259:AL8322" si="1327">_xlfn.XLOOKUP(AK8259,A:A,F:F)</f>
        <v>#N/A</v>
      </c>
      <c r="AM8259" t="e">
        <f t="shared" ref="AM8259:AM8322" si="1328">_xlfn.XLOOKUP(AK8259,A:A,J:J)</f>
        <v>#N/A</v>
      </c>
      <c r="AN8259" t="e">
        <f t="shared" ref="AN8259:AN8322" si="1329">_xlfn.XLOOKUP(AK8259,A:A,M:M)+_xlfn.XLOOKUP(AK8259,A:A,N:N)</f>
        <v>#N/A</v>
      </c>
      <c r="AO8259" s="261" t="e">
        <f t="shared" ref="AO8259:AO8322" si="1330">_xlfn.XLOOKUP(AK8259,A:A,AG:AG)</f>
        <v>#N/A</v>
      </c>
      <c r="AP8259" s="261" t="e">
        <f t="shared" ref="AP8259:AP8322" si="1331">_xlfn.XLOOKUP(AK8259,A:A,AD:AD)</f>
        <v>#N/A</v>
      </c>
      <c r="AQ8259" s="261" t="e">
        <f t="shared" ref="AQ8259:AQ8322" si="1332">_xlfn.XLOOKUP(AK8259,A:A,AE:AE)</f>
        <v>#N/A</v>
      </c>
      <c r="BB8259">
        <f t="shared" si="1326"/>
        <v>0</v>
      </c>
      <c r="BC8259">
        <f t="shared" ref="BC8259:BC8322" si="1333">_xlfn.XLOOKUP(BA8259,A:A,J:J)</f>
        <v>0</v>
      </c>
      <c r="BD8259" s="28">
        <f t="shared" ref="BD8259:BD8322" si="1334">_xlfn.XLOOKUP(BA8259,A:A,M:M)+_xlfn.XLOOKUP(BA8259,A:A,N:N)</f>
        <v>0</v>
      </c>
    </row>
    <row r="8260" spans="37:56" x14ac:dyDescent="0.25">
      <c r="AK8260">
        <v>0</v>
      </c>
      <c r="AL8260" t="e">
        <f t="shared" si="1327"/>
        <v>#N/A</v>
      </c>
      <c r="AM8260" t="e">
        <f t="shared" si="1328"/>
        <v>#N/A</v>
      </c>
      <c r="AN8260" t="e">
        <f t="shared" si="1329"/>
        <v>#N/A</v>
      </c>
      <c r="AO8260" s="261" t="e">
        <f t="shared" si="1330"/>
        <v>#N/A</v>
      </c>
      <c r="AP8260" s="261" t="e">
        <f t="shared" si="1331"/>
        <v>#N/A</v>
      </c>
      <c r="AQ8260" s="261" t="e">
        <f t="shared" si="1332"/>
        <v>#N/A</v>
      </c>
      <c r="BB8260">
        <f t="shared" si="1326"/>
        <v>0</v>
      </c>
      <c r="BC8260">
        <f t="shared" si="1333"/>
        <v>0</v>
      </c>
      <c r="BD8260" s="28">
        <f t="shared" si="1334"/>
        <v>0</v>
      </c>
    </row>
    <row r="8261" spans="37:56" x14ac:dyDescent="0.25">
      <c r="AK8261">
        <v>0</v>
      </c>
      <c r="AL8261" t="e">
        <f t="shared" si="1327"/>
        <v>#N/A</v>
      </c>
      <c r="AM8261" t="e">
        <f t="shared" si="1328"/>
        <v>#N/A</v>
      </c>
      <c r="AN8261" t="e">
        <f t="shared" si="1329"/>
        <v>#N/A</v>
      </c>
      <c r="AO8261" s="261" t="e">
        <f t="shared" si="1330"/>
        <v>#N/A</v>
      </c>
      <c r="AP8261" s="261" t="e">
        <f t="shared" si="1331"/>
        <v>#N/A</v>
      </c>
      <c r="AQ8261" s="261" t="e">
        <f t="shared" si="1332"/>
        <v>#N/A</v>
      </c>
      <c r="BB8261">
        <f t="shared" si="1326"/>
        <v>0</v>
      </c>
      <c r="BC8261">
        <f t="shared" si="1333"/>
        <v>0</v>
      </c>
      <c r="BD8261" s="28">
        <f t="shared" si="1334"/>
        <v>0</v>
      </c>
    </row>
    <row r="8262" spans="37:56" x14ac:dyDescent="0.25">
      <c r="AK8262">
        <v>0</v>
      </c>
      <c r="AL8262" t="e">
        <f t="shared" si="1327"/>
        <v>#N/A</v>
      </c>
      <c r="AM8262" t="e">
        <f t="shared" si="1328"/>
        <v>#N/A</v>
      </c>
      <c r="AN8262" t="e">
        <f t="shared" si="1329"/>
        <v>#N/A</v>
      </c>
      <c r="AO8262" s="261" t="e">
        <f t="shared" si="1330"/>
        <v>#N/A</v>
      </c>
      <c r="AP8262" s="261" t="e">
        <f t="shared" si="1331"/>
        <v>#N/A</v>
      </c>
      <c r="AQ8262" s="261" t="e">
        <f t="shared" si="1332"/>
        <v>#N/A</v>
      </c>
      <c r="BB8262">
        <f t="shared" ref="BB8262:BB8325" si="1335">_xlfn.XLOOKUP(BA8262,A:A,E:E)</f>
        <v>0</v>
      </c>
      <c r="BC8262">
        <f t="shared" si="1333"/>
        <v>0</v>
      </c>
      <c r="BD8262" s="28">
        <f t="shared" si="1334"/>
        <v>0</v>
      </c>
    </row>
    <row r="8263" spans="37:56" x14ac:dyDescent="0.25">
      <c r="AK8263">
        <v>0</v>
      </c>
      <c r="AL8263" t="e">
        <f t="shared" si="1327"/>
        <v>#N/A</v>
      </c>
      <c r="AM8263" t="e">
        <f t="shared" si="1328"/>
        <v>#N/A</v>
      </c>
      <c r="AN8263" t="e">
        <f t="shared" si="1329"/>
        <v>#N/A</v>
      </c>
      <c r="AO8263" s="261" t="e">
        <f t="shared" si="1330"/>
        <v>#N/A</v>
      </c>
      <c r="AP8263" s="261" t="e">
        <f t="shared" si="1331"/>
        <v>#N/A</v>
      </c>
      <c r="AQ8263" s="261" t="e">
        <f t="shared" si="1332"/>
        <v>#N/A</v>
      </c>
      <c r="BB8263">
        <f t="shared" si="1335"/>
        <v>0</v>
      </c>
      <c r="BC8263">
        <f t="shared" si="1333"/>
        <v>0</v>
      </c>
      <c r="BD8263" s="28">
        <f t="shared" si="1334"/>
        <v>0</v>
      </c>
    </row>
    <row r="8264" spans="37:56" x14ac:dyDescent="0.25">
      <c r="AK8264">
        <v>0</v>
      </c>
      <c r="AL8264" t="e">
        <f t="shared" si="1327"/>
        <v>#N/A</v>
      </c>
      <c r="AM8264" t="e">
        <f t="shared" si="1328"/>
        <v>#N/A</v>
      </c>
      <c r="AN8264" t="e">
        <f t="shared" si="1329"/>
        <v>#N/A</v>
      </c>
      <c r="AO8264" s="261" t="e">
        <f t="shared" si="1330"/>
        <v>#N/A</v>
      </c>
      <c r="AP8264" s="261" t="e">
        <f t="shared" si="1331"/>
        <v>#N/A</v>
      </c>
      <c r="AQ8264" s="261" t="e">
        <f t="shared" si="1332"/>
        <v>#N/A</v>
      </c>
      <c r="BB8264">
        <f t="shared" si="1335"/>
        <v>0</v>
      </c>
      <c r="BC8264">
        <f t="shared" si="1333"/>
        <v>0</v>
      </c>
      <c r="BD8264" s="28">
        <f t="shared" si="1334"/>
        <v>0</v>
      </c>
    </row>
    <row r="8265" spans="37:56" x14ac:dyDescent="0.25">
      <c r="AK8265">
        <v>0</v>
      </c>
      <c r="AL8265" t="e">
        <f t="shared" si="1327"/>
        <v>#N/A</v>
      </c>
      <c r="AM8265" t="e">
        <f t="shared" si="1328"/>
        <v>#N/A</v>
      </c>
      <c r="AN8265" t="e">
        <f t="shared" si="1329"/>
        <v>#N/A</v>
      </c>
      <c r="AO8265" s="261" t="e">
        <f t="shared" si="1330"/>
        <v>#N/A</v>
      </c>
      <c r="AP8265" s="261" t="e">
        <f t="shared" si="1331"/>
        <v>#N/A</v>
      </c>
      <c r="AQ8265" s="261" t="e">
        <f t="shared" si="1332"/>
        <v>#N/A</v>
      </c>
      <c r="BB8265">
        <f t="shared" si="1335"/>
        <v>0</v>
      </c>
      <c r="BC8265">
        <f t="shared" si="1333"/>
        <v>0</v>
      </c>
      <c r="BD8265" s="28">
        <f t="shared" si="1334"/>
        <v>0</v>
      </c>
    </row>
    <row r="8266" spans="37:56" x14ac:dyDescent="0.25">
      <c r="AK8266">
        <v>0</v>
      </c>
      <c r="AL8266" t="e">
        <f t="shared" si="1327"/>
        <v>#N/A</v>
      </c>
      <c r="AM8266" t="e">
        <f t="shared" si="1328"/>
        <v>#N/A</v>
      </c>
      <c r="AN8266" t="e">
        <f t="shared" si="1329"/>
        <v>#N/A</v>
      </c>
      <c r="AO8266" s="261" t="e">
        <f t="shared" si="1330"/>
        <v>#N/A</v>
      </c>
      <c r="AP8266" s="261" t="e">
        <f t="shared" si="1331"/>
        <v>#N/A</v>
      </c>
      <c r="AQ8266" s="261" t="e">
        <f t="shared" si="1332"/>
        <v>#N/A</v>
      </c>
      <c r="BB8266">
        <f t="shared" si="1335"/>
        <v>0</v>
      </c>
      <c r="BC8266">
        <f t="shared" si="1333"/>
        <v>0</v>
      </c>
      <c r="BD8266" s="28">
        <f t="shared" si="1334"/>
        <v>0</v>
      </c>
    </row>
    <row r="8267" spans="37:56" x14ac:dyDescent="0.25">
      <c r="AK8267">
        <v>0</v>
      </c>
      <c r="AL8267" t="e">
        <f t="shared" si="1327"/>
        <v>#N/A</v>
      </c>
      <c r="AM8267" t="e">
        <f t="shared" si="1328"/>
        <v>#N/A</v>
      </c>
      <c r="AN8267" t="e">
        <f t="shared" si="1329"/>
        <v>#N/A</v>
      </c>
      <c r="AO8267" s="261" t="e">
        <f t="shared" si="1330"/>
        <v>#N/A</v>
      </c>
      <c r="AP8267" s="261" t="e">
        <f t="shared" si="1331"/>
        <v>#N/A</v>
      </c>
      <c r="AQ8267" s="261" t="e">
        <f t="shared" si="1332"/>
        <v>#N/A</v>
      </c>
      <c r="BB8267">
        <f t="shared" si="1335"/>
        <v>0</v>
      </c>
      <c r="BC8267">
        <f t="shared" si="1333"/>
        <v>0</v>
      </c>
      <c r="BD8267" s="28">
        <f t="shared" si="1334"/>
        <v>0</v>
      </c>
    </row>
    <row r="8268" spans="37:56" x14ac:dyDescent="0.25">
      <c r="AK8268">
        <v>0</v>
      </c>
      <c r="AL8268" t="e">
        <f t="shared" si="1327"/>
        <v>#N/A</v>
      </c>
      <c r="AM8268" t="e">
        <f t="shared" si="1328"/>
        <v>#N/A</v>
      </c>
      <c r="AN8268" t="e">
        <f t="shared" si="1329"/>
        <v>#N/A</v>
      </c>
      <c r="AO8268" s="261" t="e">
        <f t="shared" si="1330"/>
        <v>#N/A</v>
      </c>
      <c r="AP8268" s="261" t="e">
        <f t="shared" si="1331"/>
        <v>#N/A</v>
      </c>
      <c r="AQ8268" s="261" t="e">
        <f t="shared" si="1332"/>
        <v>#N/A</v>
      </c>
      <c r="BB8268">
        <f t="shared" si="1335"/>
        <v>0</v>
      </c>
      <c r="BC8268">
        <f t="shared" si="1333"/>
        <v>0</v>
      </c>
      <c r="BD8268" s="28">
        <f t="shared" si="1334"/>
        <v>0</v>
      </c>
    </row>
    <row r="8269" spans="37:56" x14ac:dyDescent="0.25">
      <c r="AK8269">
        <v>0</v>
      </c>
      <c r="AL8269" t="e">
        <f t="shared" si="1327"/>
        <v>#N/A</v>
      </c>
      <c r="AM8269" t="e">
        <f t="shared" si="1328"/>
        <v>#N/A</v>
      </c>
      <c r="AN8269" t="e">
        <f t="shared" si="1329"/>
        <v>#N/A</v>
      </c>
      <c r="AO8269" s="261" t="e">
        <f t="shared" si="1330"/>
        <v>#N/A</v>
      </c>
      <c r="AP8269" s="261" t="e">
        <f t="shared" si="1331"/>
        <v>#N/A</v>
      </c>
      <c r="AQ8269" s="261" t="e">
        <f t="shared" si="1332"/>
        <v>#N/A</v>
      </c>
      <c r="BB8269">
        <f t="shared" si="1335"/>
        <v>0</v>
      </c>
      <c r="BC8269">
        <f t="shared" si="1333"/>
        <v>0</v>
      </c>
      <c r="BD8269" s="28">
        <f t="shared" si="1334"/>
        <v>0</v>
      </c>
    </row>
    <row r="8270" spans="37:56" x14ac:dyDescent="0.25">
      <c r="AK8270">
        <v>0</v>
      </c>
      <c r="AL8270" t="e">
        <f t="shared" si="1327"/>
        <v>#N/A</v>
      </c>
      <c r="AM8270" t="e">
        <f t="shared" si="1328"/>
        <v>#N/A</v>
      </c>
      <c r="AN8270" t="e">
        <f t="shared" si="1329"/>
        <v>#N/A</v>
      </c>
      <c r="AO8270" s="261" t="e">
        <f t="shared" si="1330"/>
        <v>#N/A</v>
      </c>
      <c r="AP8270" s="261" t="e">
        <f t="shared" si="1331"/>
        <v>#N/A</v>
      </c>
      <c r="AQ8270" s="261" t="e">
        <f t="shared" si="1332"/>
        <v>#N/A</v>
      </c>
      <c r="BB8270">
        <f t="shared" si="1335"/>
        <v>0</v>
      </c>
      <c r="BC8270">
        <f t="shared" si="1333"/>
        <v>0</v>
      </c>
      <c r="BD8270" s="28">
        <f t="shared" si="1334"/>
        <v>0</v>
      </c>
    </row>
    <row r="8271" spans="37:56" x14ac:dyDescent="0.25">
      <c r="AK8271">
        <v>0</v>
      </c>
      <c r="AL8271" t="e">
        <f t="shared" si="1327"/>
        <v>#N/A</v>
      </c>
      <c r="AM8271" t="e">
        <f t="shared" si="1328"/>
        <v>#N/A</v>
      </c>
      <c r="AN8271" t="e">
        <f t="shared" si="1329"/>
        <v>#N/A</v>
      </c>
      <c r="AO8271" s="261" t="e">
        <f t="shared" si="1330"/>
        <v>#N/A</v>
      </c>
      <c r="AP8271" s="261" t="e">
        <f t="shared" si="1331"/>
        <v>#N/A</v>
      </c>
      <c r="AQ8271" s="261" t="e">
        <f t="shared" si="1332"/>
        <v>#N/A</v>
      </c>
      <c r="BB8271">
        <f t="shared" si="1335"/>
        <v>0</v>
      </c>
      <c r="BC8271">
        <f t="shared" si="1333"/>
        <v>0</v>
      </c>
      <c r="BD8271" s="28">
        <f t="shared" si="1334"/>
        <v>0</v>
      </c>
    </row>
    <row r="8272" spans="37:56" x14ac:dyDescent="0.25">
      <c r="AK8272">
        <v>0</v>
      </c>
      <c r="AL8272" t="e">
        <f t="shared" si="1327"/>
        <v>#N/A</v>
      </c>
      <c r="AM8272" t="e">
        <f t="shared" si="1328"/>
        <v>#N/A</v>
      </c>
      <c r="AN8272" t="e">
        <f t="shared" si="1329"/>
        <v>#N/A</v>
      </c>
      <c r="AO8272" s="261" t="e">
        <f t="shared" si="1330"/>
        <v>#N/A</v>
      </c>
      <c r="AP8272" s="261" t="e">
        <f t="shared" si="1331"/>
        <v>#N/A</v>
      </c>
      <c r="AQ8272" s="261" t="e">
        <f t="shared" si="1332"/>
        <v>#N/A</v>
      </c>
      <c r="BB8272">
        <f t="shared" si="1335"/>
        <v>0</v>
      </c>
      <c r="BC8272">
        <f t="shared" si="1333"/>
        <v>0</v>
      </c>
      <c r="BD8272" s="28">
        <f t="shared" si="1334"/>
        <v>0</v>
      </c>
    </row>
    <row r="8273" spans="37:56" x14ac:dyDescent="0.25">
      <c r="AK8273">
        <v>0</v>
      </c>
      <c r="AL8273" t="e">
        <f t="shared" si="1327"/>
        <v>#N/A</v>
      </c>
      <c r="AM8273" t="e">
        <f t="shared" si="1328"/>
        <v>#N/A</v>
      </c>
      <c r="AN8273" t="e">
        <f t="shared" si="1329"/>
        <v>#N/A</v>
      </c>
      <c r="AO8273" s="261" t="e">
        <f t="shared" si="1330"/>
        <v>#N/A</v>
      </c>
      <c r="AP8273" s="261" t="e">
        <f t="shared" si="1331"/>
        <v>#N/A</v>
      </c>
      <c r="AQ8273" s="261" t="e">
        <f t="shared" si="1332"/>
        <v>#N/A</v>
      </c>
      <c r="BB8273">
        <f t="shared" si="1335"/>
        <v>0</v>
      </c>
      <c r="BC8273">
        <f t="shared" si="1333"/>
        <v>0</v>
      </c>
      <c r="BD8273" s="28">
        <f t="shared" si="1334"/>
        <v>0</v>
      </c>
    </row>
    <row r="8274" spans="37:56" x14ac:dyDescent="0.25">
      <c r="AK8274">
        <v>0</v>
      </c>
      <c r="AL8274" t="e">
        <f t="shared" si="1327"/>
        <v>#N/A</v>
      </c>
      <c r="AM8274" t="e">
        <f t="shared" si="1328"/>
        <v>#N/A</v>
      </c>
      <c r="AN8274" t="e">
        <f t="shared" si="1329"/>
        <v>#N/A</v>
      </c>
      <c r="AO8274" s="261" t="e">
        <f t="shared" si="1330"/>
        <v>#N/A</v>
      </c>
      <c r="AP8274" s="261" t="e">
        <f t="shared" si="1331"/>
        <v>#N/A</v>
      </c>
      <c r="AQ8274" s="261" t="e">
        <f t="shared" si="1332"/>
        <v>#N/A</v>
      </c>
      <c r="BB8274">
        <f t="shared" si="1335"/>
        <v>0</v>
      </c>
      <c r="BC8274">
        <f t="shared" si="1333"/>
        <v>0</v>
      </c>
      <c r="BD8274" s="28">
        <f t="shared" si="1334"/>
        <v>0</v>
      </c>
    </row>
    <row r="8275" spans="37:56" x14ac:dyDescent="0.25">
      <c r="AK8275">
        <v>0</v>
      </c>
      <c r="AL8275" t="e">
        <f t="shared" si="1327"/>
        <v>#N/A</v>
      </c>
      <c r="AM8275" t="e">
        <f t="shared" si="1328"/>
        <v>#N/A</v>
      </c>
      <c r="AN8275" t="e">
        <f t="shared" si="1329"/>
        <v>#N/A</v>
      </c>
      <c r="AO8275" s="261" t="e">
        <f t="shared" si="1330"/>
        <v>#N/A</v>
      </c>
      <c r="AP8275" s="261" t="e">
        <f t="shared" si="1331"/>
        <v>#N/A</v>
      </c>
      <c r="AQ8275" s="261" t="e">
        <f t="shared" si="1332"/>
        <v>#N/A</v>
      </c>
      <c r="BB8275">
        <f t="shared" si="1335"/>
        <v>0</v>
      </c>
      <c r="BC8275">
        <f t="shared" si="1333"/>
        <v>0</v>
      </c>
      <c r="BD8275" s="28">
        <f t="shared" si="1334"/>
        <v>0</v>
      </c>
    </row>
    <row r="8276" spans="37:56" x14ac:dyDescent="0.25">
      <c r="AK8276">
        <v>0</v>
      </c>
      <c r="AL8276" t="e">
        <f t="shared" si="1327"/>
        <v>#N/A</v>
      </c>
      <c r="AM8276" t="e">
        <f t="shared" si="1328"/>
        <v>#N/A</v>
      </c>
      <c r="AN8276" t="e">
        <f t="shared" si="1329"/>
        <v>#N/A</v>
      </c>
      <c r="AO8276" s="261" t="e">
        <f t="shared" si="1330"/>
        <v>#N/A</v>
      </c>
      <c r="AP8276" s="261" t="e">
        <f t="shared" si="1331"/>
        <v>#N/A</v>
      </c>
      <c r="AQ8276" s="261" t="e">
        <f t="shared" si="1332"/>
        <v>#N/A</v>
      </c>
      <c r="BB8276">
        <f t="shared" si="1335"/>
        <v>0</v>
      </c>
      <c r="BC8276">
        <f t="shared" si="1333"/>
        <v>0</v>
      </c>
      <c r="BD8276" s="28">
        <f t="shared" si="1334"/>
        <v>0</v>
      </c>
    </row>
    <row r="8277" spans="37:56" x14ac:dyDescent="0.25">
      <c r="AK8277">
        <v>0</v>
      </c>
      <c r="AL8277" t="e">
        <f t="shared" si="1327"/>
        <v>#N/A</v>
      </c>
      <c r="AM8277" t="e">
        <f t="shared" si="1328"/>
        <v>#N/A</v>
      </c>
      <c r="AN8277" t="e">
        <f t="shared" si="1329"/>
        <v>#N/A</v>
      </c>
      <c r="AO8277" s="261" t="e">
        <f t="shared" si="1330"/>
        <v>#N/A</v>
      </c>
      <c r="AP8277" s="261" t="e">
        <f t="shared" si="1331"/>
        <v>#N/A</v>
      </c>
      <c r="AQ8277" s="261" t="e">
        <f t="shared" si="1332"/>
        <v>#N/A</v>
      </c>
      <c r="BB8277">
        <f t="shared" si="1335"/>
        <v>0</v>
      </c>
      <c r="BC8277">
        <f t="shared" si="1333"/>
        <v>0</v>
      </c>
      <c r="BD8277" s="28">
        <f t="shared" si="1334"/>
        <v>0</v>
      </c>
    </row>
    <row r="8278" spans="37:56" x14ac:dyDescent="0.25">
      <c r="AK8278">
        <v>0</v>
      </c>
      <c r="AL8278" t="e">
        <f t="shared" si="1327"/>
        <v>#N/A</v>
      </c>
      <c r="AM8278" t="e">
        <f t="shared" si="1328"/>
        <v>#N/A</v>
      </c>
      <c r="AN8278" t="e">
        <f t="shared" si="1329"/>
        <v>#N/A</v>
      </c>
      <c r="AO8278" s="261" t="e">
        <f t="shared" si="1330"/>
        <v>#N/A</v>
      </c>
      <c r="AP8278" s="261" t="e">
        <f t="shared" si="1331"/>
        <v>#N/A</v>
      </c>
      <c r="AQ8278" s="261" t="e">
        <f t="shared" si="1332"/>
        <v>#N/A</v>
      </c>
      <c r="BB8278">
        <f t="shared" si="1335"/>
        <v>0</v>
      </c>
      <c r="BC8278">
        <f t="shared" si="1333"/>
        <v>0</v>
      </c>
      <c r="BD8278" s="28">
        <f t="shared" si="1334"/>
        <v>0</v>
      </c>
    </row>
    <row r="8279" spans="37:56" x14ac:dyDescent="0.25">
      <c r="AK8279">
        <v>0</v>
      </c>
      <c r="AL8279" t="e">
        <f t="shared" si="1327"/>
        <v>#N/A</v>
      </c>
      <c r="AM8279" t="e">
        <f t="shared" si="1328"/>
        <v>#N/A</v>
      </c>
      <c r="AN8279" t="e">
        <f t="shared" si="1329"/>
        <v>#N/A</v>
      </c>
      <c r="AO8279" s="261" t="e">
        <f t="shared" si="1330"/>
        <v>#N/A</v>
      </c>
      <c r="AP8279" s="261" t="e">
        <f t="shared" si="1331"/>
        <v>#N/A</v>
      </c>
      <c r="AQ8279" s="261" t="e">
        <f t="shared" si="1332"/>
        <v>#N/A</v>
      </c>
      <c r="BB8279">
        <f t="shared" si="1335"/>
        <v>0</v>
      </c>
      <c r="BC8279">
        <f t="shared" si="1333"/>
        <v>0</v>
      </c>
      <c r="BD8279" s="28">
        <f t="shared" si="1334"/>
        <v>0</v>
      </c>
    </row>
    <row r="8280" spans="37:56" x14ac:dyDescent="0.25">
      <c r="AK8280">
        <v>0</v>
      </c>
      <c r="AL8280" t="e">
        <f t="shared" si="1327"/>
        <v>#N/A</v>
      </c>
      <c r="AM8280" t="e">
        <f t="shared" si="1328"/>
        <v>#N/A</v>
      </c>
      <c r="AN8280" t="e">
        <f t="shared" si="1329"/>
        <v>#N/A</v>
      </c>
      <c r="AO8280" s="261" t="e">
        <f t="shared" si="1330"/>
        <v>#N/A</v>
      </c>
      <c r="AP8280" s="261" t="e">
        <f t="shared" si="1331"/>
        <v>#N/A</v>
      </c>
      <c r="AQ8280" s="261" t="e">
        <f t="shared" si="1332"/>
        <v>#N/A</v>
      </c>
      <c r="BB8280">
        <f t="shared" si="1335"/>
        <v>0</v>
      </c>
      <c r="BC8280">
        <f t="shared" si="1333"/>
        <v>0</v>
      </c>
      <c r="BD8280" s="28">
        <f t="shared" si="1334"/>
        <v>0</v>
      </c>
    </row>
    <row r="8281" spans="37:56" x14ac:dyDescent="0.25">
      <c r="AK8281">
        <v>0</v>
      </c>
      <c r="AL8281" t="e">
        <f t="shared" si="1327"/>
        <v>#N/A</v>
      </c>
      <c r="AM8281" t="e">
        <f t="shared" si="1328"/>
        <v>#N/A</v>
      </c>
      <c r="AN8281" t="e">
        <f t="shared" si="1329"/>
        <v>#N/A</v>
      </c>
      <c r="AO8281" s="261" t="e">
        <f t="shared" si="1330"/>
        <v>#N/A</v>
      </c>
      <c r="AP8281" s="261" t="e">
        <f t="shared" si="1331"/>
        <v>#N/A</v>
      </c>
      <c r="AQ8281" s="261" t="e">
        <f t="shared" si="1332"/>
        <v>#N/A</v>
      </c>
      <c r="BB8281">
        <f t="shared" si="1335"/>
        <v>0</v>
      </c>
      <c r="BC8281">
        <f t="shared" si="1333"/>
        <v>0</v>
      </c>
      <c r="BD8281" s="28">
        <f t="shared" si="1334"/>
        <v>0</v>
      </c>
    </row>
    <row r="8282" spans="37:56" x14ac:dyDescent="0.25">
      <c r="AK8282">
        <v>0</v>
      </c>
      <c r="AL8282" t="e">
        <f t="shared" si="1327"/>
        <v>#N/A</v>
      </c>
      <c r="AM8282" t="e">
        <f t="shared" si="1328"/>
        <v>#N/A</v>
      </c>
      <c r="AN8282" t="e">
        <f t="shared" si="1329"/>
        <v>#N/A</v>
      </c>
      <c r="AO8282" s="261" t="e">
        <f t="shared" si="1330"/>
        <v>#N/A</v>
      </c>
      <c r="AP8282" s="261" t="e">
        <f t="shared" si="1331"/>
        <v>#N/A</v>
      </c>
      <c r="AQ8282" s="261" t="e">
        <f t="shared" si="1332"/>
        <v>#N/A</v>
      </c>
      <c r="BB8282">
        <f t="shared" si="1335"/>
        <v>0</v>
      </c>
      <c r="BC8282">
        <f t="shared" si="1333"/>
        <v>0</v>
      </c>
      <c r="BD8282" s="28">
        <f t="shared" si="1334"/>
        <v>0</v>
      </c>
    </row>
    <row r="8283" spans="37:56" x14ac:dyDescent="0.25">
      <c r="AK8283">
        <v>0</v>
      </c>
      <c r="AL8283" t="e">
        <f t="shared" si="1327"/>
        <v>#N/A</v>
      </c>
      <c r="AM8283" t="e">
        <f t="shared" si="1328"/>
        <v>#N/A</v>
      </c>
      <c r="AN8283" t="e">
        <f t="shared" si="1329"/>
        <v>#N/A</v>
      </c>
      <c r="AO8283" s="261" t="e">
        <f t="shared" si="1330"/>
        <v>#N/A</v>
      </c>
      <c r="AP8283" s="261" t="e">
        <f t="shared" si="1331"/>
        <v>#N/A</v>
      </c>
      <c r="AQ8283" s="261" t="e">
        <f t="shared" si="1332"/>
        <v>#N/A</v>
      </c>
      <c r="BB8283">
        <f t="shared" si="1335"/>
        <v>0</v>
      </c>
      <c r="BC8283">
        <f t="shared" si="1333"/>
        <v>0</v>
      </c>
      <c r="BD8283" s="28">
        <f t="shared" si="1334"/>
        <v>0</v>
      </c>
    </row>
    <row r="8284" spans="37:56" x14ac:dyDescent="0.25">
      <c r="AK8284">
        <v>0</v>
      </c>
      <c r="AL8284" t="e">
        <f t="shared" si="1327"/>
        <v>#N/A</v>
      </c>
      <c r="AM8284" t="e">
        <f t="shared" si="1328"/>
        <v>#N/A</v>
      </c>
      <c r="AN8284" t="e">
        <f t="shared" si="1329"/>
        <v>#N/A</v>
      </c>
      <c r="AO8284" s="261" t="e">
        <f t="shared" si="1330"/>
        <v>#N/A</v>
      </c>
      <c r="AP8284" s="261" t="e">
        <f t="shared" si="1331"/>
        <v>#N/A</v>
      </c>
      <c r="AQ8284" s="261" t="e">
        <f t="shared" si="1332"/>
        <v>#N/A</v>
      </c>
      <c r="BB8284">
        <f t="shared" si="1335"/>
        <v>0</v>
      </c>
      <c r="BC8284">
        <f t="shared" si="1333"/>
        <v>0</v>
      </c>
      <c r="BD8284" s="28">
        <f t="shared" si="1334"/>
        <v>0</v>
      </c>
    </row>
    <row r="8285" spans="37:56" x14ac:dyDescent="0.25">
      <c r="AK8285">
        <v>0</v>
      </c>
      <c r="AL8285" t="e">
        <f t="shared" si="1327"/>
        <v>#N/A</v>
      </c>
      <c r="AM8285" t="e">
        <f t="shared" si="1328"/>
        <v>#N/A</v>
      </c>
      <c r="AN8285" t="e">
        <f t="shared" si="1329"/>
        <v>#N/A</v>
      </c>
      <c r="AO8285" s="261" t="e">
        <f t="shared" si="1330"/>
        <v>#N/A</v>
      </c>
      <c r="AP8285" s="261" t="e">
        <f t="shared" si="1331"/>
        <v>#N/A</v>
      </c>
      <c r="AQ8285" s="261" t="e">
        <f t="shared" si="1332"/>
        <v>#N/A</v>
      </c>
      <c r="BB8285">
        <f t="shared" si="1335"/>
        <v>0</v>
      </c>
      <c r="BC8285">
        <f t="shared" si="1333"/>
        <v>0</v>
      </c>
      <c r="BD8285" s="28">
        <f t="shared" si="1334"/>
        <v>0</v>
      </c>
    </row>
    <row r="8286" spans="37:56" x14ac:dyDescent="0.25">
      <c r="AK8286">
        <v>0</v>
      </c>
      <c r="AL8286" t="e">
        <f t="shared" si="1327"/>
        <v>#N/A</v>
      </c>
      <c r="AM8286" t="e">
        <f t="shared" si="1328"/>
        <v>#N/A</v>
      </c>
      <c r="AN8286" t="e">
        <f t="shared" si="1329"/>
        <v>#N/A</v>
      </c>
      <c r="AO8286" s="261" t="e">
        <f t="shared" si="1330"/>
        <v>#N/A</v>
      </c>
      <c r="AP8286" s="261" t="e">
        <f t="shared" si="1331"/>
        <v>#N/A</v>
      </c>
      <c r="AQ8286" s="261" t="e">
        <f t="shared" si="1332"/>
        <v>#N/A</v>
      </c>
      <c r="BB8286">
        <f t="shared" si="1335"/>
        <v>0</v>
      </c>
      <c r="BC8286">
        <f t="shared" si="1333"/>
        <v>0</v>
      </c>
      <c r="BD8286" s="28">
        <f t="shared" si="1334"/>
        <v>0</v>
      </c>
    </row>
    <row r="8287" spans="37:56" x14ac:dyDescent="0.25">
      <c r="AK8287">
        <v>0</v>
      </c>
      <c r="AL8287" t="e">
        <f t="shared" si="1327"/>
        <v>#N/A</v>
      </c>
      <c r="AM8287" t="e">
        <f t="shared" si="1328"/>
        <v>#N/A</v>
      </c>
      <c r="AN8287" t="e">
        <f t="shared" si="1329"/>
        <v>#N/A</v>
      </c>
      <c r="AO8287" s="261" t="e">
        <f t="shared" si="1330"/>
        <v>#N/A</v>
      </c>
      <c r="AP8287" s="261" t="e">
        <f t="shared" si="1331"/>
        <v>#N/A</v>
      </c>
      <c r="AQ8287" s="261" t="e">
        <f t="shared" si="1332"/>
        <v>#N/A</v>
      </c>
      <c r="BB8287">
        <f t="shared" si="1335"/>
        <v>0</v>
      </c>
      <c r="BC8287">
        <f t="shared" si="1333"/>
        <v>0</v>
      </c>
      <c r="BD8287" s="28">
        <f t="shared" si="1334"/>
        <v>0</v>
      </c>
    </row>
    <row r="8288" spans="37:56" x14ac:dyDescent="0.25">
      <c r="AK8288">
        <v>0</v>
      </c>
      <c r="AL8288" t="e">
        <f t="shared" si="1327"/>
        <v>#N/A</v>
      </c>
      <c r="AM8288" t="e">
        <f t="shared" si="1328"/>
        <v>#N/A</v>
      </c>
      <c r="AN8288" t="e">
        <f t="shared" si="1329"/>
        <v>#N/A</v>
      </c>
      <c r="AO8288" s="261" t="e">
        <f t="shared" si="1330"/>
        <v>#N/A</v>
      </c>
      <c r="AP8288" s="261" t="e">
        <f t="shared" si="1331"/>
        <v>#N/A</v>
      </c>
      <c r="AQ8288" s="261" t="e">
        <f t="shared" si="1332"/>
        <v>#N/A</v>
      </c>
      <c r="BB8288">
        <f t="shared" si="1335"/>
        <v>0</v>
      </c>
      <c r="BC8288">
        <f t="shared" si="1333"/>
        <v>0</v>
      </c>
      <c r="BD8288" s="28">
        <f t="shared" si="1334"/>
        <v>0</v>
      </c>
    </row>
    <row r="8289" spans="37:56" x14ac:dyDescent="0.25">
      <c r="AK8289">
        <v>0</v>
      </c>
      <c r="AL8289" t="e">
        <f t="shared" si="1327"/>
        <v>#N/A</v>
      </c>
      <c r="AM8289" t="e">
        <f t="shared" si="1328"/>
        <v>#N/A</v>
      </c>
      <c r="AN8289" t="e">
        <f t="shared" si="1329"/>
        <v>#N/A</v>
      </c>
      <c r="AO8289" s="261" t="e">
        <f t="shared" si="1330"/>
        <v>#N/A</v>
      </c>
      <c r="AP8289" s="261" t="e">
        <f t="shared" si="1331"/>
        <v>#N/A</v>
      </c>
      <c r="AQ8289" s="261" t="e">
        <f t="shared" si="1332"/>
        <v>#N/A</v>
      </c>
      <c r="BB8289">
        <f t="shared" si="1335"/>
        <v>0</v>
      </c>
      <c r="BC8289">
        <f t="shared" si="1333"/>
        <v>0</v>
      </c>
      <c r="BD8289" s="28">
        <f t="shared" si="1334"/>
        <v>0</v>
      </c>
    </row>
    <row r="8290" spans="37:56" x14ac:dyDescent="0.25">
      <c r="AK8290">
        <v>0</v>
      </c>
      <c r="AL8290" t="e">
        <f t="shared" si="1327"/>
        <v>#N/A</v>
      </c>
      <c r="AM8290" t="e">
        <f t="shared" si="1328"/>
        <v>#N/A</v>
      </c>
      <c r="AN8290" t="e">
        <f t="shared" si="1329"/>
        <v>#N/A</v>
      </c>
      <c r="AO8290" s="261" t="e">
        <f t="shared" si="1330"/>
        <v>#N/A</v>
      </c>
      <c r="AP8290" s="261" t="e">
        <f t="shared" si="1331"/>
        <v>#N/A</v>
      </c>
      <c r="AQ8290" s="261" t="e">
        <f t="shared" si="1332"/>
        <v>#N/A</v>
      </c>
      <c r="BB8290">
        <f t="shared" si="1335"/>
        <v>0</v>
      </c>
      <c r="BC8290">
        <f t="shared" si="1333"/>
        <v>0</v>
      </c>
      <c r="BD8290" s="28">
        <f t="shared" si="1334"/>
        <v>0</v>
      </c>
    </row>
    <row r="8291" spans="37:56" x14ac:dyDescent="0.25">
      <c r="AK8291">
        <v>0</v>
      </c>
      <c r="AL8291" t="e">
        <f t="shared" si="1327"/>
        <v>#N/A</v>
      </c>
      <c r="AM8291" t="e">
        <f t="shared" si="1328"/>
        <v>#N/A</v>
      </c>
      <c r="AN8291" t="e">
        <f t="shared" si="1329"/>
        <v>#N/A</v>
      </c>
      <c r="AO8291" s="261" t="e">
        <f t="shared" si="1330"/>
        <v>#N/A</v>
      </c>
      <c r="AP8291" s="261" t="e">
        <f t="shared" si="1331"/>
        <v>#N/A</v>
      </c>
      <c r="AQ8291" s="261" t="e">
        <f t="shared" si="1332"/>
        <v>#N/A</v>
      </c>
      <c r="BB8291">
        <f t="shared" si="1335"/>
        <v>0</v>
      </c>
      <c r="BC8291">
        <f t="shared" si="1333"/>
        <v>0</v>
      </c>
      <c r="BD8291" s="28">
        <f t="shared" si="1334"/>
        <v>0</v>
      </c>
    </row>
    <row r="8292" spans="37:56" x14ac:dyDescent="0.25">
      <c r="AK8292">
        <v>0</v>
      </c>
      <c r="AL8292" t="e">
        <f t="shared" si="1327"/>
        <v>#N/A</v>
      </c>
      <c r="AM8292" t="e">
        <f t="shared" si="1328"/>
        <v>#N/A</v>
      </c>
      <c r="AN8292" t="e">
        <f t="shared" si="1329"/>
        <v>#N/A</v>
      </c>
      <c r="AO8292" s="261" t="e">
        <f t="shared" si="1330"/>
        <v>#N/A</v>
      </c>
      <c r="AP8292" s="261" t="e">
        <f t="shared" si="1331"/>
        <v>#N/A</v>
      </c>
      <c r="AQ8292" s="261" t="e">
        <f t="shared" si="1332"/>
        <v>#N/A</v>
      </c>
      <c r="BB8292">
        <f t="shared" si="1335"/>
        <v>0</v>
      </c>
      <c r="BC8292">
        <f t="shared" si="1333"/>
        <v>0</v>
      </c>
      <c r="BD8292" s="28">
        <f t="shared" si="1334"/>
        <v>0</v>
      </c>
    </row>
    <row r="8293" spans="37:56" x14ac:dyDescent="0.25">
      <c r="AK8293">
        <v>0</v>
      </c>
      <c r="AL8293" t="e">
        <f t="shared" si="1327"/>
        <v>#N/A</v>
      </c>
      <c r="AM8293" t="e">
        <f t="shared" si="1328"/>
        <v>#N/A</v>
      </c>
      <c r="AN8293" t="e">
        <f t="shared" si="1329"/>
        <v>#N/A</v>
      </c>
      <c r="AO8293" s="261" t="e">
        <f t="shared" si="1330"/>
        <v>#N/A</v>
      </c>
      <c r="AP8293" s="261" t="e">
        <f t="shared" si="1331"/>
        <v>#N/A</v>
      </c>
      <c r="AQ8293" s="261" t="e">
        <f t="shared" si="1332"/>
        <v>#N/A</v>
      </c>
      <c r="BB8293">
        <f t="shared" si="1335"/>
        <v>0</v>
      </c>
      <c r="BC8293">
        <f t="shared" si="1333"/>
        <v>0</v>
      </c>
      <c r="BD8293" s="28">
        <f t="shared" si="1334"/>
        <v>0</v>
      </c>
    </row>
    <row r="8294" spans="37:56" x14ac:dyDescent="0.25">
      <c r="AK8294">
        <v>0</v>
      </c>
      <c r="AL8294" t="e">
        <f t="shared" si="1327"/>
        <v>#N/A</v>
      </c>
      <c r="AM8294" t="e">
        <f t="shared" si="1328"/>
        <v>#N/A</v>
      </c>
      <c r="AN8294" t="e">
        <f t="shared" si="1329"/>
        <v>#N/A</v>
      </c>
      <c r="AO8294" s="261" t="e">
        <f t="shared" si="1330"/>
        <v>#N/A</v>
      </c>
      <c r="AP8294" s="261" t="e">
        <f t="shared" si="1331"/>
        <v>#N/A</v>
      </c>
      <c r="AQ8294" s="261" t="e">
        <f t="shared" si="1332"/>
        <v>#N/A</v>
      </c>
      <c r="BB8294">
        <f t="shared" si="1335"/>
        <v>0</v>
      </c>
      <c r="BC8294">
        <f t="shared" si="1333"/>
        <v>0</v>
      </c>
      <c r="BD8294" s="28">
        <f t="shared" si="1334"/>
        <v>0</v>
      </c>
    </row>
    <row r="8295" spans="37:56" x14ac:dyDescent="0.25">
      <c r="AK8295">
        <v>0</v>
      </c>
      <c r="AL8295" t="e">
        <f t="shared" si="1327"/>
        <v>#N/A</v>
      </c>
      <c r="AM8295" t="e">
        <f t="shared" si="1328"/>
        <v>#N/A</v>
      </c>
      <c r="AN8295" t="e">
        <f t="shared" si="1329"/>
        <v>#N/A</v>
      </c>
      <c r="AO8295" s="261" t="e">
        <f t="shared" si="1330"/>
        <v>#N/A</v>
      </c>
      <c r="AP8295" s="261" t="e">
        <f t="shared" si="1331"/>
        <v>#N/A</v>
      </c>
      <c r="AQ8295" s="261" t="e">
        <f t="shared" si="1332"/>
        <v>#N/A</v>
      </c>
      <c r="BB8295">
        <f t="shared" si="1335"/>
        <v>0</v>
      </c>
      <c r="BC8295">
        <f t="shared" si="1333"/>
        <v>0</v>
      </c>
      <c r="BD8295" s="28">
        <f t="shared" si="1334"/>
        <v>0</v>
      </c>
    </row>
    <row r="8296" spans="37:56" x14ac:dyDescent="0.25">
      <c r="AK8296">
        <v>0</v>
      </c>
      <c r="AL8296" t="e">
        <f t="shared" si="1327"/>
        <v>#N/A</v>
      </c>
      <c r="AM8296" t="e">
        <f t="shared" si="1328"/>
        <v>#N/A</v>
      </c>
      <c r="AN8296" t="e">
        <f t="shared" si="1329"/>
        <v>#N/A</v>
      </c>
      <c r="AO8296" s="261" t="e">
        <f t="shared" si="1330"/>
        <v>#N/A</v>
      </c>
      <c r="AP8296" s="261" t="e">
        <f t="shared" si="1331"/>
        <v>#N/A</v>
      </c>
      <c r="AQ8296" s="261" t="e">
        <f t="shared" si="1332"/>
        <v>#N/A</v>
      </c>
      <c r="BB8296">
        <f t="shared" si="1335"/>
        <v>0</v>
      </c>
      <c r="BC8296">
        <f t="shared" si="1333"/>
        <v>0</v>
      </c>
      <c r="BD8296" s="28">
        <f t="shared" si="1334"/>
        <v>0</v>
      </c>
    </row>
    <row r="8297" spans="37:56" x14ac:dyDescent="0.25">
      <c r="AK8297">
        <v>0</v>
      </c>
      <c r="AL8297" t="e">
        <f t="shared" si="1327"/>
        <v>#N/A</v>
      </c>
      <c r="AM8297" t="e">
        <f t="shared" si="1328"/>
        <v>#N/A</v>
      </c>
      <c r="AN8297" t="e">
        <f t="shared" si="1329"/>
        <v>#N/A</v>
      </c>
      <c r="AO8297" s="261" t="e">
        <f t="shared" si="1330"/>
        <v>#N/A</v>
      </c>
      <c r="AP8297" s="261" t="e">
        <f t="shared" si="1331"/>
        <v>#N/A</v>
      </c>
      <c r="AQ8297" s="261" t="e">
        <f t="shared" si="1332"/>
        <v>#N/A</v>
      </c>
      <c r="BB8297">
        <f t="shared" si="1335"/>
        <v>0</v>
      </c>
      <c r="BC8297">
        <f t="shared" si="1333"/>
        <v>0</v>
      </c>
      <c r="BD8297" s="28">
        <f t="shared" si="1334"/>
        <v>0</v>
      </c>
    </row>
    <row r="8298" spans="37:56" x14ac:dyDescent="0.25">
      <c r="AK8298">
        <v>0</v>
      </c>
      <c r="AL8298" t="e">
        <f t="shared" si="1327"/>
        <v>#N/A</v>
      </c>
      <c r="AM8298" t="e">
        <f t="shared" si="1328"/>
        <v>#N/A</v>
      </c>
      <c r="AN8298" t="e">
        <f t="shared" si="1329"/>
        <v>#N/A</v>
      </c>
      <c r="AO8298" s="261" t="e">
        <f t="shared" si="1330"/>
        <v>#N/A</v>
      </c>
      <c r="AP8298" s="261" t="e">
        <f t="shared" si="1331"/>
        <v>#N/A</v>
      </c>
      <c r="AQ8298" s="261" t="e">
        <f t="shared" si="1332"/>
        <v>#N/A</v>
      </c>
      <c r="BB8298">
        <f t="shared" si="1335"/>
        <v>0</v>
      </c>
      <c r="BC8298">
        <f t="shared" si="1333"/>
        <v>0</v>
      </c>
      <c r="BD8298" s="28">
        <f t="shared" si="1334"/>
        <v>0</v>
      </c>
    </row>
    <row r="8299" spans="37:56" x14ac:dyDescent="0.25">
      <c r="AK8299">
        <v>0</v>
      </c>
      <c r="AL8299" t="e">
        <f t="shared" si="1327"/>
        <v>#N/A</v>
      </c>
      <c r="AM8299" t="e">
        <f t="shared" si="1328"/>
        <v>#N/A</v>
      </c>
      <c r="AN8299" t="e">
        <f t="shared" si="1329"/>
        <v>#N/A</v>
      </c>
      <c r="AO8299" s="261" t="e">
        <f t="shared" si="1330"/>
        <v>#N/A</v>
      </c>
      <c r="AP8299" s="261" t="e">
        <f t="shared" si="1331"/>
        <v>#N/A</v>
      </c>
      <c r="AQ8299" s="261" t="e">
        <f t="shared" si="1332"/>
        <v>#N/A</v>
      </c>
      <c r="BB8299">
        <f t="shared" si="1335"/>
        <v>0</v>
      </c>
      <c r="BC8299">
        <f t="shared" si="1333"/>
        <v>0</v>
      </c>
      <c r="BD8299" s="28">
        <f t="shared" si="1334"/>
        <v>0</v>
      </c>
    </row>
    <row r="8300" spans="37:56" x14ac:dyDescent="0.25">
      <c r="AK8300">
        <v>0</v>
      </c>
      <c r="AL8300" t="e">
        <f t="shared" si="1327"/>
        <v>#N/A</v>
      </c>
      <c r="AM8300" t="e">
        <f t="shared" si="1328"/>
        <v>#N/A</v>
      </c>
      <c r="AN8300" t="e">
        <f t="shared" si="1329"/>
        <v>#N/A</v>
      </c>
      <c r="AO8300" s="261" t="e">
        <f t="shared" si="1330"/>
        <v>#N/A</v>
      </c>
      <c r="AP8300" s="261" t="e">
        <f t="shared" si="1331"/>
        <v>#N/A</v>
      </c>
      <c r="AQ8300" s="261" t="e">
        <f t="shared" si="1332"/>
        <v>#N/A</v>
      </c>
      <c r="BB8300">
        <f t="shared" si="1335"/>
        <v>0</v>
      </c>
      <c r="BC8300">
        <f t="shared" si="1333"/>
        <v>0</v>
      </c>
      <c r="BD8300" s="28">
        <f t="shared" si="1334"/>
        <v>0</v>
      </c>
    </row>
    <row r="8301" spans="37:56" x14ac:dyDescent="0.25">
      <c r="AK8301">
        <v>0</v>
      </c>
      <c r="AL8301" t="e">
        <f t="shared" si="1327"/>
        <v>#N/A</v>
      </c>
      <c r="AM8301" t="e">
        <f t="shared" si="1328"/>
        <v>#N/A</v>
      </c>
      <c r="AN8301" t="e">
        <f t="shared" si="1329"/>
        <v>#N/A</v>
      </c>
      <c r="AO8301" s="261" t="e">
        <f t="shared" si="1330"/>
        <v>#N/A</v>
      </c>
      <c r="AP8301" s="261" t="e">
        <f t="shared" si="1331"/>
        <v>#N/A</v>
      </c>
      <c r="AQ8301" s="261" t="e">
        <f t="shared" si="1332"/>
        <v>#N/A</v>
      </c>
      <c r="BB8301">
        <f t="shared" si="1335"/>
        <v>0</v>
      </c>
      <c r="BC8301">
        <f t="shared" si="1333"/>
        <v>0</v>
      </c>
      <c r="BD8301" s="28">
        <f t="shared" si="1334"/>
        <v>0</v>
      </c>
    </row>
    <row r="8302" spans="37:56" x14ac:dyDescent="0.25">
      <c r="AK8302">
        <v>0</v>
      </c>
      <c r="AL8302" t="e">
        <f t="shared" si="1327"/>
        <v>#N/A</v>
      </c>
      <c r="AM8302" t="e">
        <f t="shared" si="1328"/>
        <v>#N/A</v>
      </c>
      <c r="AN8302" t="e">
        <f t="shared" si="1329"/>
        <v>#N/A</v>
      </c>
      <c r="AO8302" s="261" t="e">
        <f t="shared" si="1330"/>
        <v>#N/A</v>
      </c>
      <c r="AP8302" s="261" t="e">
        <f t="shared" si="1331"/>
        <v>#N/A</v>
      </c>
      <c r="AQ8302" s="261" t="e">
        <f t="shared" si="1332"/>
        <v>#N/A</v>
      </c>
      <c r="BB8302">
        <f t="shared" si="1335"/>
        <v>0</v>
      </c>
      <c r="BC8302">
        <f t="shared" si="1333"/>
        <v>0</v>
      </c>
      <c r="BD8302" s="28">
        <f t="shared" si="1334"/>
        <v>0</v>
      </c>
    </row>
    <row r="8303" spans="37:56" x14ac:dyDescent="0.25">
      <c r="AK8303">
        <v>0</v>
      </c>
      <c r="AL8303" t="e">
        <f t="shared" si="1327"/>
        <v>#N/A</v>
      </c>
      <c r="AM8303" t="e">
        <f t="shared" si="1328"/>
        <v>#N/A</v>
      </c>
      <c r="AN8303" t="e">
        <f t="shared" si="1329"/>
        <v>#N/A</v>
      </c>
      <c r="AO8303" s="261" t="e">
        <f t="shared" si="1330"/>
        <v>#N/A</v>
      </c>
      <c r="AP8303" s="261" t="e">
        <f t="shared" si="1331"/>
        <v>#N/A</v>
      </c>
      <c r="AQ8303" s="261" t="e">
        <f t="shared" si="1332"/>
        <v>#N/A</v>
      </c>
      <c r="BB8303">
        <f t="shared" si="1335"/>
        <v>0</v>
      </c>
      <c r="BC8303">
        <f t="shared" si="1333"/>
        <v>0</v>
      </c>
      <c r="BD8303" s="28">
        <f t="shared" si="1334"/>
        <v>0</v>
      </c>
    </row>
    <row r="8304" spans="37:56" x14ac:dyDescent="0.25">
      <c r="AK8304">
        <v>0</v>
      </c>
      <c r="AL8304" t="e">
        <f t="shared" si="1327"/>
        <v>#N/A</v>
      </c>
      <c r="AM8304" t="e">
        <f t="shared" si="1328"/>
        <v>#N/A</v>
      </c>
      <c r="AN8304" t="e">
        <f t="shared" si="1329"/>
        <v>#N/A</v>
      </c>
      <c r="AO8304" s="261" t="e">
        <f t="shared" si="1330"/>
        <v>#N/A</v>
      </c>
      <c r="AP8304" s="261" t="e">
        <f t="shared" si="1331"/>
        <v>#N/A</v>
      </c>
      <c r="AQ8304" s="261" t="e">
        <f t="shared" si="1332"/>
        <v>#N/A</v>
      </c>
      <c r="BB8304">
        <f t="shared" si="1335"/>
        <v>0</v>
      </c>
      <c r="BC8304">
        <f t="shared" si="1333"/>
        <v>0</v>
      </c>
      <c r="BD8304" s="28">
        <f t="shared" si="1334"/>
        <v>0</v>
      </c>
    </row>
    <row r="8305" spans="37:56" x14ac:dyDescent="0.25">
      <c r="AK8305">
        <v>0</v>
      </c>
      <c r="AL8305" t="e">
        <f t="shared" si="1327"/>
        <v>#N/A</v>
      </c>
      <c r="AM8305" t="e">
        <f t="shared" si="1328"/>
        <v>#N/A</v>
      </c>
      <c r="AN8305" t="e">
        <f t="shared" si="1329"/>
        <v>#N/A</v>
      </c>
      <c r="AO8305" s="261" t="e">
        <f t="shared" si="1330"/>
        <v>#N/A</v>
      </c>
      <c r="AP8305" s="261" t="e">
        <f t="shared" si="1331"/>
        <v>#N/A</v>
      </c>
      <c r="AQ8305" s="261" t="e">
        <f t="shared" si="1332"/>
        <v>#N/A</v>
      </c>
      <c r="BB8305">
        <f t="shared" si="1335"/>
        <v>0</v>
      </c>
      <c r="BC8305">
        <f t="shared" si="1333"/>
        <v>0</v>
      </c>
      <c r="BD8305" s="28">
        <f t="shared" si="1334"/>
        <v>0</v>
      </c>
    </row>
    <row r="8306" spans="37:56" x14ac:dyDescent="0.25">
      <c r="AK8306">
        <v>0</v>
      </c>
      <c r="AL8306" t="e">
        <f t="shared" si="1327"/>
        <v>#N/A</v>
      </c>
      <c r="AM8306" t="e">
        <f t="shared" si="1328"/>
        <v>#N/A</v>
      </c>
      <c r="AN8306" t="e">
        <f t="shared" si="1329"/>
        <v>#N/A</v>
      </c>
      <c r="AO8306" s="261" t="e">
        <f t="shared" si="1330"/>
        <v>#N/A</v>
      </c>
      <c r="AP8306" s="261" t="e">
        <f t="shared" si="1331"/>
        <v>#N/A</v>
      </c>
      <c r="AQ8306" s="261" t="e">
        <f t="shared" si="1332"/>
        <v>#N/A</v>
      </c>
      <c r="BB8306">
        <f t="shared" si="1335"/>
        <v>0</v>
      </c>
      <c r="BC8306">
        <f t="shared" si="1333"/>
        <v>0</v>
      </c>
      <c r="BD8306" s="28">
        <f t="shared" si="1334"/>
        <v>0</v>
      </c>
    </row>
    <row r="8307" spans="37:56" x14ac:dyDescent="0.25">
      <c r="AK8307">
        <v>0</v>
      </c>
      <c r="AL8307" t="e">
        <f t="shared" si="1327"/>
        <v>#N/A</v>
      </c>
      <c r="AM8307" t="e">
        <f t="shared" si="1328"/>
        <v>#N/A</v>
      </c>
      <c r="AN8307" t="e">
        <f t="shared" si="1329"/>
        <v>#N/A</v>
      </c>
      <c r="AO8307" s="261" t="e">
        <f t="shared" si="1330"/>
        <v>#N/A</v>
      </c>
      <c r="AP8307" s="261" t="e">
        <f t="shared" si="1331"/>
        <v>#N/A</v>
      </c>
      <c r="AQ8307" s="261" t="e">
        <f t="shared" si="1332"/>
        <v>#N/A</v>
      </c>
      <c r="BB8307">
        <f t="shared" si="1335"/>
        <v>0</v>
      </c>
      <c r="BC8307">
        <f t="shared" si="1333"/>
        <v>0</v>
      </c>
      <c r="BD8307" s="28">
        <f t="shared" si="1334"/>
        <v>0</v>
      </c>
    </row>
    <row r="8308" spans="37:56" x14ac:dyDescent="0.25">
      <c r="AK8308">
        <v>0</v>
      </c>
      <c r="AL8308" t="e">
        <f t="shared" si="1327"/>
        <v>#N/A</v>
      </c>
      <c r="AM8308" t="e">
        <f t="shared" si="1328"/>
        <v>#N/A</v>
      </c>
      <c r="AN8308" t="e">
        <f t="shared" si="1329"/>
        <v>#N/A</v>
      </c>
      <c r="AO8308" s="261" t="e">
        <f t="shared" si="1330"/>
        <v>#N/A</v>
      </c>
      <c r="AP8308" s="261" t="e">
        <f t="shared" si="1331"/>
        <v>#N/A</v>
      </c>
      <c r="AQ8308" s="261" t="e">
        <f t="shared" si="1332"/>
        <v>#N/A</v>
      </c>
      <c r="BB8308">
        <f t="shared" si="1335"/>
        <v>0</v>
      </c>
      <c r="BC8308">
        <f t="shared" si="1333"/>
        <v>0</v>
      </c>
      <c r="BD8308" s="28">
        <f t="shared" si="1334"/>
        <v>0</v>
      </c>
    </row>
    <row r="8309" spans="37:56" x14ac:dyDescent="0.25">
      <c r="AK8309">
        <v>0</v>
      </c>
      <c r="AL8309" t="e">
        <f t="shared" si="1327"/>
        <v>#N/A</v>
      </c>
      <c r="AM8309" t="e">
        <f t="shared" si="1328"/>
        <v>#N/A</v>
      </c>
      <c r="AN8309" t="e">
        <f t="shared" si="1329"/>
        <v>#N/A</v>
      </c>
      <c r="AO8309" s="261" t="e">
        <f t="shared" si="1330"/>
        <v>#N/A</v>
      </c>
      <c r="AP8309" s="261" t="e">
        <f t="shared" si="1331"/>
        <v>#N/A</v>
      </c>
      <c r="AQ8309" s="261" t="e">
        <f t="shared" si="1332"/>
        <v>#N/A</v>
      </c>
      <c r="BB8309">
        <f t="shared" si="1335"/>
        <v>0</v>
      </c>
      <c r="BC8309">
        <f t="shared" si="1333"/>
        <v>0</v>
      </c>
      <c r="BD8309" s="28">
        <f t="shared" si="1334"/>
        <v>0</v>
      </c>
    </row>
    <row r="8310" spans="37:56" x14ac:dyDescent="0.25">
      <c r="AK8310">
        <v>0</v>
      </c>
      <c r="AL8310" t="e">
        <f t="shared" si="1327"/>
        <v>#N/A</v>
      </c>
      <c r="AM8310" t="e">
        <f t="shared" si="1328"/>
        <v>#N/A</v>
      </c>
      <c r="AN8310" t="e">
        <f t="shared" si="1329"/>
        <v>#N/A</v>
      </c>
      <c r="AO8310" s="261" t="e">
        <f t="shared" si="1330"/>
        <v>#N/A</v>
      </c>
      <c r="AP8310" s="261" t="e">
        <f t="shared" si="1331"/>
        <v>#N/A</v>
      </c>
      <c r="AQ8310" s="261" t="e">
        <f t="shared" si="1332"/>
        <v>#N/A</v>
      </c>
      <c r="BB8310">
        <f t="shared" si="1335"/>
        <v>0</v>
      </c>
      <c r="BC8310">
        <f t="shared" si="1333"/>
        <v>0</v>
      </c>
      <c r="BD8310" s="28">
        <f t="shared" si="1334"/>
        <v>0</v>
      </c>
    </row>
    <row r="8311" spans="37:56" x14ac:dyDescent="0.25">
      <c r="AK8311">
        <v>0</v>
      </c>
      <c r="AL8311" t="e">
        <f t="shared" si="1327"/>
        <v>#N/A</v>
      </c>
      <c r="AM8311" t="e">
        <f t="shared" si="1328"/>
        <v>#N/A</v>
      </c>
      <c r="AN8311" t="e">
        <f t="shared" si="1329"/>
        <v>#N/A</v>
      </c>
      <c r="AO8311" s="261" t="e">
        <f t="shared" si="1330"/>
        <v>#N/A</v>
      </c>
      <c r="AP8311" s="261" t="e">
        <f t="shared" si="1331"/>
        <v>#N/A</v>
      </c>
      <c r="AQ8311" s="261" t="e">
        <f t="shared" si="1332"/>
        <v>#N/A</v>
      </c>
      <c r="BB8311">
        <f t="shared" si="1335"/>
        <v>0</v>
      </c>
      <c r="BC8311">
        <f t="shared" si="1333"/>
        <v>0</v>
      </c>
      <c r="BD8311" s="28">
        <f t="shared" si="1334"/>
        <v>0</v>
      </c>
    </row>
    <row r="8312" spans="37:56" x14ac:dyDescent="0.25">
      <c r="AK8312">
        <v>0</v>
      </c>
      <c r="AL8312" t="e">
        <f t="shared" si="1327"/>
        <v>#N/A</v>
      </c>
      <c r="AM8312" t="e">
        <f t="shared" si="1328"/>
        <v>#N/A</v>
      </c>
      <c r="AN8312" t="e">
        <f t="shared" si="1329"/>
        <v>#N/A</v>
      </c>
      <c r="AO8312" s="261" t="e">
        <f t="shared" si="1330"/>
        <v>#N/A</v>
      </c>
      <c r="AP8312" s="261" t="e">
        <f t="shared" si="1331"/>
        <v>#N/A</v>
      </c>
      <c r="AQ8312" s="261" t="e">
        <f t="shared" si="1332"/>
        <v>#N/A</v>
      </c>
      <c r="BB8312">
        <f t="shared" si="1335"/>
        <v>0</v>
      </c>
      <c r="BC8312">
        <f t="shared" si="1333"/>
        <v>0</v>
      </c>
      <c r="BD8312" s="28">
        <f t="shared" si="1334"/>
        <v>0</v>
      </c>
    </row>
    <row r="8313" spans="37:56" x14ac:dyDescent="0.25">
      <c r="AK8313">
        <v>0</v>
      </c>
      <c r="AL8313" t="e">
        <f t="shared" si="1327"/>
        <v>#N/A</v>
      </c>
      <c r="AM8313" t="e">
        <f t="shared" si="1328"/>
        <v>#N/A</v>
      </c>
      <c r="AN8313" t="e">
        <f t="shared" si="1329"/>
        <v>#N/A</v>
      </c>
      <c r="AO8313" s="261" t="e">
        <f t="shared" si="1330"/>
        <v>#N/A</v>
      </c>
      <c r="AP8313" s="261" t="e">
        <f t="shared" si="1331"/>
        <v>#N/A</v>
      </c>
      <c r="AQ8313" s="261" t="e">
        <f t="shared" si="1332"/>
        <v>#N/A</v>
      </c>
      <c r="BB8313">
        <f t="shared" si="1335"/>
        <v>0</v>
      </c>
      <c r="BC8313">
        <f t="shared" si="1333"/>
        <v>0</v>
      </c>
      <c r="BD8313" s="28">
        <f t="shared" si="1334"/>
        <v>0</v>
      </c>
    </row>
    <row r="8314" spans="37:56" x14ac:dyDescent="0.25">
      <c r="AK8314">
        <v>0</v>
      </c>
      <c r="AL8314" t="e">
        <f t="shared" si="1327"/>
        <v>#N/A</v>
      </c>
      <c r="AM8314" t="e">
        <f t="shared" si="1328"/>
        <v>#N/A</v>
      </c>
      <c r="AN8314" t="e">
        <f t="shared" si="1329"/>
        <v>#N/A</v>
      </c>
      <c r="AO8314" s="261" t="e">
        <f t="shared" si="1330"/>
        <v>#N/A</v>
      </c>
      <c r="AP8314" s="261" t="e">
        <f t="shared" si="1331"/>
        <v>#N/A</v>
      </c>
      <c r="AQ8314" s="261" t="e">
        <f t="shared" si="1332"/>
        <v>#N/A</v>
      </c>
      <c r="BB8314">
        <f t="shared" si="1335"/>
        <v>0</v>
      </c>
      <c r="BC8314">
        <f t="shared" si="1333"/>
        <v>0</v>
      </c>
      <c r="BD8314" s="28">
        <f t="shared" si="1334"/>
        <v>0</v>
      </c>
    </row>
    <row r="8315" spans="37:56" x14ac:dyDescent="0.25">
      <c r="AK8315">
        <v>0</v>
      </c>
      <c r="AL8315" t="e">
        <f t="shared" si="1327"/>
        <v>#N/A</v>
      </c>
      <c r="AM8315" t="e">
        <f t="shared" si="1328"/>
        <v>#N/A</v>
      </c>
      <c r="AN8315" t="e">
        <f t="shared" si="1329"/>
        <v>#N/A</v>
      </c>
      <c r="AO8315" s="261" t="e">
        <f t="shared" si="1330"/>
        <v>#N/A</v>
      </c>
      <c r="AP8315" s="261" t="e">
        <f t="shared" si="1331"/>
        <v>#N/A</v>
      </c>
      <c r="AQ8315" s="261" t="e">
        <f t="shared" si="1332"/>
        <v>#N/A</v>
      </c>
      <c r="BB8315">
        <f t="shared" si="1335"/>
        <v>0</v>
      </c>
      <c r="BC8315">
        <f t="shared" si="1333"/>
        <v>0</v>
      </c>
      <c r="BD8315" s="28">
        <f t="shared" si="1334"/>
        <v>0</v>
      </c>
    </row>
    <row r="8316" spans="37:56" x14ac:dyDescent="0.25">
      <c r="AK8316">
        <v>0</v>
      </c>
      <c r="AL8316" t="e">
        <f t="shared" si="1327"/>
        <v>#N/A</v>
      </c>
      <c r="AM8316" t="e">
        <f t="shared" si="1328"/>
        <v>#N/A</v>
      </c>
      <c r="AN8316" t="e">
        <f t="shared" si="1329"/>
        <v>#N/A</v>
      </c>
      <c r="AO8316" s="261" t="e">
        <f t="shared" si="1330"/>
        <v>#N/A</v>
      </c>
      <c r="AP8316" s="261" t="e">
        <f t="shared" si="1331"/>
        <v>#N/A</v>
      </c>
      <c r="AQ8316" s="261" t="e">
        <f t="shared" si="1332"/>
        <v>#N/A</v>
      </c>
      <c r="BB8316">
        <f t="shared" si="1335"/>
        <v>0</v>
      </c>
      <c r="BC8316">
        <f t="shared" si="1333"/>
        <v>0</v>
      </c>
      <c r="BD8316" s="28">
        <f t="shared" si="1334"/>
        <v>0</v>
      </c>
    </row>
    <row r="8317" spans="37:56" x14ac:dyDescent="0.25">
      <c r="AK8317">
        <v>0</v>
      </c>
      <c r="AL8317" t="e">
        <f t="shared" si="1327"/>
        <v>#N/A</v>
      </c>
      <c r="AM8317" t="e">
        <f t="shared" si="1328"/>
        <v>#N/A</v>
      </c>
      <c r="AN8317" t="e">
        <f t="shared" si="1329"/>
        <v>#N/A</v>
      </c>
      <c r="AO8317" s="261" t="e">
        <f t="shared" si="1330"/>
        <v>#N/A</v>
      </c>
      <c r="AP8317" s="261" t="e">
        <f t="shared" si="1331"/>
        <v>#N/A</v>
      </c>
      <c r="AQ8317" s="261" t="e">
        <f t="shared" si="1332"/>
        <v>#N/A</v>
      </c>
      <c r="BB8317">
        <f t="shared" si="1335"/>
        <v>0</v>
      </c>
      <c r="BC8317">
        <f t="shared" si="1333"/>
        <v>0</v>
      </c>
      <c r="BD8317" s="28">
        <f t="shared" si="1334"/>
        <v>0</v>
      </c>
    </row>
    <row r="8318" spans="37:56" x14ac:dyDescent="0.25">
      <c r="AK8318">
        <v>0</v>
      </c>
      <c r="AL8318" t="e">
        <f t="shared" si="1327"/>
        <v>#N/A</v>
      </c>
      <c r="AM8318" t="e">
        <f t="shared" si="1328"/>
        <v>#N/A</v>
      </c>
      <c r="AN8318" t="e">
        <f t="shared" si="1329"/>
        <v>#N/A</v>
      </c>
      <c r="AO8318" s="261" t="e">
        <f t="shared" si="1330"/>
        <v>#N/A</v>
      </c>
      <c r="AP8318" s="261" t="e">
        <f t="shared" si="1331"/>
        <v>#N/A</v>
      </c>
      <c r="AQ8318" s="261" t="e">
        <f t="shared" si="1332"/>
        <v>#N/A</v>
      </c>
      <c r="BB8318">
        <f t="shared" si="1335"/>
        <v>0</v>
      </c>
      <c r="BC8318">
        <f t="shared" si="1333"/>
        <v>0</v>
      </c>
      <c r="BD8318" s="28">
        <f t="shared" si="1334"/>
        <v>0</v>
      </c>
    </row>
    <row r="8319" spans="37:56" x14ac:dyDescent="0.25">
      <c r="AK8319">
        <v>0</v>
      </c>
      <c r="AL8319" t="e">
        <f t="shared" si="1327"/>
        <v>#N/A</v>
      </c>
      <c r="AM8319" t="e">
        <f t="shared" si="1328"/>
        <v>#N/A</v>
      </c>
      <c r="AN8319" t="e">
        <f t="shared" si="1329"/>
        <v>#N/A</v>
      </c>
      <c r="AO8319" s="261" t="e">
        <f t="shared" si="1330"/>
        <v>#N/A</v>
      </c>
      <c r="AP8319" s="261" t="e">
        <f t="shared" si="1331"/>
        <v>#N/A</v>
      </c>
      <c r="AQ8319" s="261" t="e">
        <f t="shared" si="1332"/>
        <v>#N/A</v>
      </c>
      <c r="BB8319">
        <f t="shared" si="1335"/>
        <v>0</v>
      </c>
      <c r="BC8319">
        <f t="shared" si="1333"/>
        <v>0</v>
      </c>
      <c r="BD8319" s="28">
        <f t="shared" si="1334"/>
        <v>0</v>
      </c>
    </row>
    <row r="8320" spans="37:56" x14ac:dyDescent="0.25">
      <c r="AK8320">
        <v>0</v>
      </c>
      <c r="AL8320" t="e">
        <f t="shared" si="1327"/>
        <v>#N/A</v>
      </c>
      <c r="AM8320" t="e">
        <f t="shared" si="1328"/>
        <v>#N/A</v>
      </c>
      <c r="AN8320" t="e">
        <f t="shared" si="1329"/>
        <v>#N/A</v>
      </c>
      <c r="AO8320" s="261" t="e">
        <f t="shared" si="1330"/>
        <v>#N/A</v>
      </c>
      <c r="AP8320" s="261" t="e">
        <f t="shared" si="1331"/>
        <v>#N/A</v>
      </c>
      <c r="AQ8320" s="261" t="e">
        <f t="shared" si="1332"/>
        <v>#N/A</v>
      </c>
      <c r="BB8320">
        <f t="shared" si="1335"/>
        <v>0</v>
      </c>
      <c r="BC8320">
        <f t="shared" si="1333"/>
        <v>0</v>
      </c>
      <c r="BD8320" s="28">
        <f t="shared" si="1334"/>
        <v>0</v>
      </c>
    </row>
    <row r="8321" spans="37:56" x14ac:dyDescent="0.25">
      <c r="AK8321">
        <v>0</v>
      </c>
      <c r="AL8321" t="e">
        <f t="shared" si="1327"/>
        <v>#N/A</v>
      </c>
      <c r="AM8321" t="e">
        <f t="shared" si="1328"/>
        <v>#N/A</v>
      </c>
      <c r="AN8321" t="e">
        <f t="shared" si="1329"/>
        <v>#N/A</v>
      </c>
      <c r="AO8321" s="261" t="e">
        <f t="shared" si="1330"/>
        <v>#N/A</v>
      </c>
      <c r="AP8321" s="261" t="e">
        <f t="shared" si="1331"/>
        <v>#N/A</v>
      </c>
      <c r="AQ8321" s="261" t="e">
        <f t="shared" si="1332"/>
        <v>#N/A</v>
      </c>
      <c r="BB8321">
        <f t="shared" si="1335"/>
        <v>0</v>
      </c>
      <c r="BC8321">
        <f t="shared" si="1333"/>
        <v>0</v>
      </c>
      <c r="BD8321" s="28">
        <f t="shared" si="1334"/>
        <v>0</v>
      </c>
    </row>
    <row r="8322" spans="37:56" x14ac:dyDescent="0.25">
      <c r="AK8322">
        <v>0</v>
      </c>
      <c r="AL8322" t="e">
        <f t="shared" si="1327"/>
        <v>#N/A</v>
      </c>
      <c r="AM8322" t="e">
        <f t="shared" si="1328"/>
        <v>#N/A</v>
      </c>
      <c r="AN8322" t="e">
        <f t="shared" si="1329"/>
        <v>#N/A</v>
      </c>
      <c r="AO8322" s="261" t="e">
        <f t="shared" si="1330"/>
        <v>#N/A</v>
      </c>
      <c r="AP8322" s="261" t="e">
        <f t="shared" si="1331"/>
        <v>#N/A</v>
      </c>
      <c r="AQ8322" s="261" t="e">
        <f t="shared" si="1332"/>
        <v>#N/A</v>
      </c>
      <c r="BB8322">
        <f t="shared" si="1335"/>
        <v>0</v>
      </c>
      <c r="BC8322">
        <f t="shared" si="1333"/>
        <v>0</v>
      </c>
      <c r="BD8322" s="28">
        <f t="shared" si="1334"/>
        <v>0</v>
      </c>
    </row>
    <row r="8323" spans="37:56" x14ac:dyDescent="0.25">
      <c r="AK8323">
        <v>0</v>
      </c>
      <c r="AL8323" t="e">
        <f t="shared" ref="AL8323:AL8386" si="1336">_xlfn.XLOOKUP(AK8323,A:A,F:F)</f>
        <v>#N/A</v>
      </c>
      <c r="AM8323" t="e">
        <f t="shared" ref="AM8323:AM8386" si="1337">_xlfn.XLOOKUP(AK8323,A:A,J:J)</f>
        <v>#N/A</v>
      </c>
      <c r="AN8323" t="e">
        <f t="shared" ref="AN8323:AN8386" si="1338">_xlfn.XLOOKUP(AK8323,A:A,M:M)+_xlfn.XLOOKUP(AK8323,A:A,N:N)</f>
        <v>#N/A</v>
      </c>
      <c r="AO8323" s="261" t="e">
        <f t="shared" ref="AO8323:AO8386" si="1339">_xlfn.XLOOKUP(AK8323,A:A,AG:AG)</f>
        <v>#N/A</v>
      </c>
      <c r="AP8323" s="261" t="e">
        <f t="shared" ref="AP8323:AP8386" si="1340">_xlfn.XLOOKUP(AK8323,A:A,AD:AD)</f>
        <v>#N/A</v>
      </c>
      <c r="AQ8323" s="261" t="e">
        <f t="shared" ref="AQ8323:AQ8386" si="1341">_xlfn.XLOOKUP(AK8323,A:A,AE:AE)</f>
        <v>#N/A</v>
      </c>
      <c r="BB8323">
        <f t="shared" si="1335"/>
        <v>0</v>
      </c>
      <c r="BC8323">
        <f t="shared" ref="BC8323:BC8386" si="1342">_xlfn.XLOOKUP(BA8323,A:A,J:J)</f>
        <v>0</v>
      </c>
      <c r="BD8323" s="28">
        <f t="shared" ref="BD8323:BD8386" si="1343">_xlfn.XLOOKUP(BA8323,A:A,M:M)+_xlfn.XLOOKUP(BA8323,A:A,N:N)</f>
        <v>0</v>
      </c>
    </row>
    <row r="8324" spans="37:56" x14ac:dyDescent="0.25">
      <c r="AK8324">
        <v>0</v>
      </c>
      <c r="AL8324" t="e">
        <f t="shared" si="1336"/>
        <v>#N/A</v>
      </c>
      <c r="AM8324" t="e">
        <f t="shared" si="1337"/>
        <v>#N/A</v>
      </c>
      <c r="AN8324" t="e">
        <f t="shared" si="1338"/>
        <v>#N/A</v>
      </c>
      <c r="AO8324" s="261" t="e">
        <f t="shared" si="1339"/>
        <v>#N/A</v>
      </c>
      <c r="AP8324" s="261" t="e">
        <f t="shared" si="1340"/>
        <v>#N/A</v>
      </c>
      <c r="AQ8324" s="261" t="e">
        <f t="shared" si="1341"/>
        <v>#N/A</v>
      </c>
      <c r="BB8324">
        <f t="shared" si="1335"/>
        <v>0</v>
      </c>
      <c r="BC8324">
        <f t="shared" si="1342"/>
        <v>0</v>
      </c>
      <c r="BD8324" s="28">
        <f t="shared" si="1343"/>
        <v>0</v>
      </c>
    </row>
    <row r="8325" spans="37:56" x14ac:dyDescent="0.25">
      <c r="AK8325">
        <v>0</v>
      </c>
      <c r="AL8325" t="e">
        <f t="shared" si="1336"/>
        <v>#N/A</v>
      </c>
      <c r="AM8325" t="e">
        <f t="shared" si="1337"/>
        <v>#N/A</v>
      </c>
      <c r="AN8325" t="e">
        <f t="shared" si="1338"/>
        <v>#N/A</v>
      </c>
      <c r="AO8325" s="261" t="e">
        <f t="shared" si="1339"/>
        <v>#N/A</v>
      </c>
      <c r="AP8325" s="261" t="e">
        <f t="shared" si="1340"/>
        <v>#N/A</v>
      </c>
      <c r="AQ8325" s="261" t="e">
        <f t="shared" si="1341"/>
        <v>#N/A</v>
      </c>
      <c r="BB8325">
        <f t="shared" si="1335"/>
        <v>0</v>
      </c>
      <c r="BC8325">
        <f t="shared" si="1342"/>
        <v>0</v>
      </c>
      <c r="BD8325" s="28">
        <f t="shared" si="1343"/>
        <v>0</v>
      </c>
    </row>
    <row r="8326" spans="37:56" x14ac:dyDescent="0.25">
      <c r="AK8326">
        <v>0</v>
      </c>
      <c r="AL8326" t="e">
        <f t="shared" si="1336"/>
        <v>#N/A</v>
      </c>
      <c r="AM8326" t="e">
        <f t="shared" si="1337"/>
        <v>#N/A</v>
      </c>
      <c r="AN8326" t="e">
        <f t="shared" si="1338"/>
        <v>#N/A</v>
      </c>
      <c r="AO8326" s="261" t="e">
        <f t="shared" si="1339"/>
        <v>#N/A</v>
      </c>
      <c r="AP8326" s="261" t="e">
        <f t="shared" si="1340"/>
        <v>#N/A</v>
      </c>
      <c r="AQ8326" s="261" t="e">
        <f t="shared" si="1341"/>
        <v>#N/A</v>
      </c>
      <c r="BB8326">
        <f t="shared" ref="BB8326:BB8389" si="1344">_xlfn.XLOOKUP(BA8326,A:A,E:E)</f>
        <v>0</v>
      </c>
      <c r="BC8326">
        <f t="shared" si="1342"/>
        <v>0</v>
      </c>
      <c r="BD8326" s="28">
        <f t="shared" si="1343"/>
        <v>0</v>
      </c>
    </row>
    <row r="8327" spans="37:56" x14ac:dyDescent="0.25">
      <c r="AK8327">
        <v>0</v>
      </c>
      <c r="AL8327" t="e">
        <f t="shared" si="1336"/>
        <v>#N/A</v>
      </c>
      <c r="AM8327" t="e">
        <f t="shared" si="1337"/>
        <v>#N/A</v>
      </c>
      <c r="AN8327" t="e">
        <f t="shared" si="1338"/>
        <v>#N/A</v>
      </c>
      <c r="AO8327" s="261" t="e">
        <f t="shared" si="1339"/>
        <v>#N/A</v>
      </c>
      <c r="AP8327" s="261" t="e">
        <f t="shared" si="1340"/>
        <v>#N/A</v>
      </c>
      <c r="AQ8327" s="261" t="e">
        <f t="shared" si="1341"/>
        <v>#N/A</v>
      </c>
      <c r="BB8327">
        <f t="shared" si="1344"/>
        <v>0</v>
      </c>
      <c r="BC8327">
        <f t="shared" si="1342"/>
        <v>0</v>
      </c>
      <c r="BD8327" s="28">
        <f t="shared" si="1343"/>
        <v>0</v>
      </c>
    </row>
    <row r="8328" spans="37:56" x14ac:dyDescent="0.25">
      <c r="AK8328">
        <v>0</v>
      </c>
      <c r="AL8328" t="e">
        <f t="shared" si="1336"/>
        <v>#N/A</v>
      </c>
      <c r="AM8328" t="e">
        <f t="shared" si="1337"/>
        <v>#N/A</v>
      </c>
      <c r="AN8328" t="e">
        <f t="shared" si="1338"/>
        <v>#N/A</v>
      </c>
      <c r="AO8328" s="261" t="e">
        <f t="shared" si="1339"/>
        <v>#N/A</v>
      </c>
      <c r="AP8328" s="261" t="e">
        <f t="shared" si="1340"/>
        <v>#N/A</v>
      </c>
      <c r="AQ8328" s="261" t="e">
        <f t="shared" si="1341"/>
        <v>#N/A</v>
      </c>
      <c r="BB8328">
        <f t="shared" si="1344"/>
        <v>0</v>
      </c>
      <c r="BC8328">
        <f t="shared" si="1342"/>
        <v>0</v>
      </c>
      <c r="BD8328" s="28">
        <f t="shared" si="1343"/>
        <v>0</v>
      </c>
    </row>
    <row r="8329" spans="37:56" x14ac:dyDescent="0.25">
      <c r="AK8329">
        <v>0</v>
      </c>
      <c r="AL8329" t="e">
        <f t="shared" si="1336"/>
        <v>#N/A</v>
      </c>
      <c r="AM8329" t="e">
        <f t="shared" si="1337"/>
        <v>#N/A</v>
      </c>
      <c r="AN8329" t="e">
        <f t="shared" si="1338"/>
        <v>#N/A</v>
      </c>
      <c r="AO8329" s="261" t="e">
        <f t="shared" si="1339"/>
        <v>#N/A</v>
      </c>
      <c r="AP8329" s="261" t="e">
        <f t="shared" si="1340"/>
        <v>#N/A</v>
      </c>
      <c r="AQ8329" s="261" t="e">
        <f t="shared" si="1341"/>
        <v>#N/A</v>
      </c>
      <c r="BB8329">
        <f t="shared" si="1344"/>
        <v>0</v>
      </c>
      <c r="BC8329">
        <f t="shared" si="1342"/>
        <v>0</v>
      </c>
      <c r="BD8329" s="28">
        <f t="shared" si="1343"/>
        <v>0</v>
      </c>
    </row>
    <row r="8330" spans="37:56" x14ac:dyDescent="0.25">
      <c r="AK8330">
        <v>0</v>
      </c>
      <c r="AL8330" t="e">
        <f t="shared" si="1336"/>
        <v>#N/A</v>
      </c>
      <c r="AM8330" t="e">
        <f t="shared" si="1337"/>
        <v>#N/A</v>
      </c>
      <c r="AN8330" t="e">
        <f t="shared" si="1338"/>
        <v>#N/A</v>
      </c>
      <c r="AO8330" s="261" t="e">
        <f t="shared" si="1339"/>
        <v>#N/A</v>
      </c>
      <c r="AP8330" s="261" t="e">
        <f t="shared" si="1340"/>
        <v>#N/A</v>
      </c>
      <c r="AQ8330" s="261" t="e">
        <f t="shared" si="1341"/>
        <v>#N/A</v>
      </c>
      <c r="BB8330">
        <f t="shared" si="1344"/>
        <v>0</v>
      </c>
      <c r="BC8330">
        <f t="shared" si="1342"/>
        <v>0</v>
      </c>
      <c r="BD8330" s="28">
        <f t="shared" si="1343"/>
        <v>0</v>
      </c>
    </row>
    <row r="8331" spans="37:56" x14ac:dyDescent="0.25">
      <c r="AK8331">
        <v>0</v>
      </c>
      <c r="AL8331" t="e">
        <f t="shared" si="1336"/>
        <v>#N/A</v>
      </c>
      <c r="AM8331" t="e">
        <f t="shared" si="1337"/>
        <v>#N/A</v>
      </c>
      <c r="AN8331" t="e">
        <f t="shared" si="1338"/>
        <v>#N/A</v>
      </c>
      <c r="AO8331" s="261" t="e">
        <f t="shared" si="1339"/>
        <v>#N/A</v>
      </c>
      <c r="AP8331" s="261" t="e">
        <f t="shared" si="1340"/>
        <v>#N/A</v>
      </c>
      <c r="AQ8331" s="261" t="e">
        <f t="shared" si="1341"/>
        <v>#N/A</v>
      </c>
      <c r="BB8331">
        <f t="shared" si="1344"/>
        <v>0</v>
      </c>
      <c r="BC8331">
        <f t="shared" si="1342"/>
        <v>0</v>
      </c>
      <c r="BD8331" s="28">
        <f t="shared" si="1343"/>
        <v>0</v>
      </c>
    </row>
    <row r="8332" spans="37:56" x14ac:dyDescent="0.25">
      <c r="AK8332">
        <v>0</v>
      </c>
      <c r="AL8332" t="e">
        <f t="shared" si="1336"/>
        <v>#N/A</v>
      </c>
      <c r="AM8332" t="e">
        <f t="shared" si="1337"/>
        <v>#N/A</v>
      </c>
      <c r="AN8332" t="e">
        <f t="shared" si="1338"/>
        <v>#N/A</v>
      </c>
      <c r="AO8332" s="261" t="e">
        <f t="shared" si="1339"/>
        <v>#N/A</v>
      </c>
      <c r="AP8332" s="261" t="e">
        <f t="shared" si="1340"/>
        <v>#N/A</v>
      </c>
      <c r="AQ8332" s="261" t="e">
        <f t="shared" si="1341"/>
        <v>#N/A</v>
      </c>
      <c r="BB8332">
        <f t="shared" si="1344"/>
        <v>0</v>
      </c>
      <c r="BC8332">
        <f t="shared" si="1342"/>
        <v>0</v>
      </c>
      <c r="BD8332" s="28">
        <f t="shared" si="1343"/>
        <v>0</v>
      </c>
    </row>
    <row r="8333" spans="37:56" x14ac:dyDescent="0.25">
      <c r="AK8333">
        <v>0</v>
      </c>
      <c r="AL8333" t="e">
        <f t="shared" si="1336"/>
        <v>#N/A</v>
      </c>
      <c r="AM8333" t="e">
        <f t="shared" si="1337"/>
        <v>#N/A</v>
      </c>
      <c r="AN8333" t="e">
        <f t="shared" si="1338"/>
        <v>#N/A</v>
      </c>
      <c r="AO8333" s="261" t="e">
        <f t="shared" si="1339"/>
        <v>#N/A</v>
      </c>
      <c r="AP8333" s="261" t="e">
        <f t="shared" si="1340"/>
        <v>#N/A</v>
      </c>
      <c r="AQ8333" s="261" t="e">
        <f t="shared" si="1341"/>
        <v>#N/A</v>
      </c>
      <c r="BB8333">
        <f t="shared" si="1344"/>
        <v>0</v>
      </c>
      <c r="BC8333">
        <f t="shared" si="1342"/>
        <v>0</v>
      </c>
      <c r="BD8333" s="28">
        <f t="shared" si="1343"/>
        <v>0</v>
      </c>
    </row>
    <row r="8334" spans="37:56" x14ac:dyDescent="0.25">
      <c r="AK8334">
        <v>0</v>
      </c>
      <c r="AL8334" t="e">
        <f t="shared" si="1336"/>
        <v>#N/A</v>
      </c>
      <c r="AM8334" t="e">
        <f t="shared" si="1337"/>
        <v>#N/A</v>
      </c>
      <c r="AN8334" t="e">
        <f t="shared" si="1338"/>
        <v>#N/A</v>
      </c>
      <c r="AO8334" s="261" t="e">
        <f t="shared" si="1339"/>
        <v>#N/A</v>
      </c>
      <c r="AP8334" s="261" t="e">
        <f t="shared" si="1340"/>
        <v>#N/A</v>
      </c>
      <c r="AQ8334" s="261" t="e">
        <f t="shared" si="1341"/>
        <v>#N/A</v>
      </c>
      <c r="BB8334">
        <f t="shared" si="1344"/>
        <v>0</v>
      </c>
      <c r="BC8334">
        <f t="shared" si="1342"/>
        <v>0</v>
      </c>
      <c r="BD8334" s="28">
        <f t="shared" si="1343"/>
        <v>0</v>
      </c>
    </row>
    <row r="8335" spans="37:56" x14ac:dyDescent="0.25">
      <c r="AK8335">
        <v>0</v>
      </c>
      <c r="AL8335" t="e">
        <f t="shared" si="1336"/>
        <v>#N/A</v>
      </c>
      <c r="AM8335" t="e">
        <f t="shared" si="1337"/>
        <v>#N/A</v>
      </c>
      <c r="AN8335" t="e">
        <f t="shared" si="1338"/>
        <v>#N/A</v>
      </c>
      <c r="AO8335" s="261" t="e">
        <f t="shared" si="1339"/>
        <v>#N/A</v>
      </c>
      <c r="AP8335" s="261" t="e">
        <f t="shared" si="1340"/>
        <v>#N/A</v>
      </c>
      <c r="AQ8335" s="261" t="e">
        <f t="shared" si="1341"/>
        <v>#N/A</v>
      </c>
      <c r="BB8335">
        <f t="shared" si="1344"/>
        <v>0</v>
      </c>
      <c r="BC8335">
        <f t="shared" si="1342"/>
        <v>0</v>
      </c>
      <c r="BD8335" s="28">
        <f t="shared" si="1343"/>
        <v>0</v>
      </c>
    </row>
    <row r="8336" spans="37:56" x14ac:dyDescent="0.25">
      <c r="AK8336">
        <v>0</v>
      </c>
      <c r="AL8336" t="e">
        <f t="shared" si="1336"/>
        <v>#N/A</v>
      </c>
      <c r="AM8336" t="e">
        <f t="shared" si="1337"/>
        <v>#N/A</v>
      </c>
      <c r="AN8336" t="e">
        <f t="shared" si="1338"/>
        <v>#N/A</v>
      </c>
      <c r="AO8336" s="261" t="e">
        <f t="shared" si="1339"/>
        <v>#N/A</v>
      </c>
      <c r="AP8336" s="261" t="e">
        <f t="shared" si="1340"/>
        <v>#N/A</v>
      </c>
      <c r="AQ8336" s="261" t="e">
        <f t="shared" si="1341"/>
        <v>#N/A</v>
      </c>
      <c r="BB8336">
        <f t="shared" si="1344"/>
        <v>0</v>
      </c>
      <c r="BC8336">
        <f t="shared" si="1342"/>
        <v>0</v>
      </c>
      <c r="BD8336" s="28">
        <f t="shared" si="1343"/>
        <v>0</v>
      </c>
    </row>
    <row r="8337" spans="37:56" x14ac:dyDescent="0.25">
      <c r="AK8337">
        <v>0</v>
      </c>
      <c r="AL8337" t="e">
        <f t="shared" si="1336"/>
        <v>#N/A</v>
      </c>
      <c r="AM8337" t="e">
        <f t="shared" si="1337"/>
        <v>#N/A</v>
      </c>
      <c r="AN8337" t="e">
        <f t="shared" si="1338"/>
        <v>#N/A</v>
      </c>
      <c r="AO8337" s="261" t="e">
        <f t="shared" si="1339"/>
        <v>#N/A</v>
      </c>
      <c r="AP8337" s="261" t="e">
        <f t="shared" si="1340"/>
        <v>#N/A</v>
      </c>
      <c r="AQ8337" s="261" t="e">
        <f t="shared" si="1341"/>
        <v>#N/A</v>
      </c>
      <c r="BB8337">
        <f t="shared" si="1344"/>
        <v>0</v>
      </c>
      <c r="BC8337">
        <f t="shared" si="1342"/>
        <v>0</v>
      </c>
      <c r="BD8337" s="28">
        <f t="shared" si="1343"/>
        <v>0</v>
      </c>
    </row>
    <row r="8338" spans="37:56" x14ac:dyDescent="0.25">
      <c r="AK8338">
        <v>0</v>
      </c>
      <c r="AL8338" t="e">
        <f t="shared" si="1336"/>
        <v>#N/A</v>
      </c>
      <c r="AM8338" t="e">
        <f t="shared" si="1337"/>
        <v>#N/A</v>
      </c>
      <c r="AN8338" t="e">
        <f t="shared" si="1338"/>
        <v>#N/A</v>
      </c>
      <c r="AO8338" s="261" t="e">
        <f t="shared" si="1339"/>
        <v>#N/A</v>
      </c>
      <c r="AP8338" s="261" t="e">
        <f t="shared" si="1340"/>
        <v>#N/A</v>
      </c>
      <c r="AQ8338" s="261" t="e">
        <f t="shared" si="1341"/>
        <v>#N/A</v>
      </c>
      <c r="BB8338">
        <f t="shared" si="1344"/>
        <v>0</v>
      </c>
      <c r="BC8338">
        <f t="shared" si="1342"/>
        <v>0</v>
      </c>
      <c r="BD8338" s="28">
        <f t="shared" si="1343"/>
        <v>0</v>
      </c>
    </row>
    <row r="8339" spans="37:56" x14ac:dyDescent="0.25">
      <c r="AK8339">
        <v>0</v>
      </c>
      <c r="AL8339" t="e">
        <f t="shared" si="1336"/>
        <v>#N/A</v>
      </c>
      <c r="AM8339" t="e">
        <f t="shared" si="1337"/>
        <v>#N/A</v>
      </c>
      <c r="AN8339" t="e">
        <f t="shared" si="1338"/>
        <v>#N/A</v>
      </c>
      <c r="AO8339" s="261" t="e">
        <f t="shared" si="1339"/>
        <v>#N/A</v>
      </c>
      <c r="AP8339" s="261" t="e">
        <f t="shared" si="1340"/>
        <v>#N/A</v>
      </c>
      <c r="AQ8339" s="261" t="e">
        <f t="shared" si="1341"/>
        <v>#N/A</v>
      </c>
      <c r="BB8339">
        <f t="shared" si="1344"/>
        <v>0</v>
      </c>
      <c r="BC8339">
        <f t="shared" si="1342"/>
        <v>0</v>
      </c>
      <c r="BD8339" s="28">
        <f t="shared" si="1343"/>
        <v>0</v>
      </c>
    </row>
    <row r="8340" spans="37:56" x14ac:dyDescent="0.25">
      <c r="AK8340">
        <v>0</v>
      </c>
      <c r="AL8340" t="e">
        <f t="shared" si="1336"/>
        <v>#N/A</v>
      </c>
      <c r="AM8340" t="e">
        <f t="shared" si="1337"/>
        <v>#N/A</v>
      </c>
      <c r="AN8340" t="e">
        <f t="shared" si="1338"/>
        <v>#N/A</v>
      </c>
      <c r="AO8340" s="261" t="e">
        <f t="shared" si="1339"/>
        <v>#N/A</v>
      </c>
      <c r="AP8340" s="261" t="e">
        <f t="shared" si="1340"/>
        <v>#N/A</v>
      </c>
      <c r="AQ8340" s="261" t="e">
        <f t="shared" si="1341"/>
        <v>#N/A</v>
      </c>
      <c r="BB8340">
        <f t="shared" si="1344"/>
        <v>0</v>
      </c>
      <c r="BC8340">
        <f t="shared" si="1342"/>
        <v>0</v>
      </c>
      <c r="BD8340" s="28">
        <f t="shared" si="1343"/>
        <v>0</v>
      </c>
    </row>
    <row r="8341" spans="37:56" x14ac:dyDescent="0.25">
      <c r="AK8341">
        <v>0</v>
      </c>
      <c r="AL8341" t="e">
        <f t="shared" si="1336"/>
        <v>#N/A</v>
      </c>
      <c r="AM8341" t="e">
        <f t="shared" si="1337"/>
        <v>#N/A</v>
      </c>
      <c r="AN8341" t="e">
        <f t="shared" si="1338"/>
        <v>#N/A</v>
      </c>
      <c r="AO8341" s="261" t="e">
        <f t="shared" si="1339"/>
        <v>#N/A</v>
      </c>
      <c r="AP8341" s="261" t="e">
        <f t="shared" si="1340"/>
        <v>#N/A</v>
      </c>
      <c r="AQ8341" s="261" t="e">
        <f t="shared" si="1341"/>
        <v>#N/A</v>
      </c>
      <c r="BB8341">
        <f t="shared" si="1344"/>
        <v>0</v>
      </c>
      <c r="BC8341">
        <f t="shared" si="1342"/>
        <v>0</v>
      </c>
      <c r="BD8341" s="28">
        <f t="shared" si="1343"/>
        <v>0</v>
      </c>
    </row>
    <row r="8342" spans="37:56" x14ac:dyDescent="0.25">
      <c r="AK8342">
        <v>0</v>
      </c>
      <c r="AL8342" t="e">
        <f t="shared" si="1336"/>
        <v>#N/A</v>
      </c>
      <c r="AM8342" t="e">
        <f t="shared" si="1337"/>
        <v>#N/A</v>
      </c>
      <c r="AN8342" t="e">
        <f t="shared" si="1338"/>
        <v>#N/A</v>
      </c>
      <c r="AO8342" s="261" t="e">
        <f t="shared" si="1339"/>
        <v>#N/A</v>
      </c>
      <c r="AP8342" s="261" t="e">
        <f t="shared" si="1340"/>
        <v>#N/A</v>
      </c>
      <c r="AQ8342" s="261" t="e">
        <f t="shared" si="1341"/>
        <v>#N/A</v>
      </c>
      <c r="BB8342">
        <f t="shared" si="1344"/>
        <v>0</v>
      </c>
      <c r="BC8342">
        <f t="shared" si="1342"/>
        <v>0</v>
      </c>
      <c r="BD8342" s="28">
        <f t="shared" si="1343"/>
        <v>0</v>
      </c>
    </row>
    <row r="8343" spans="37:56" x14ac:dyDescent="0.25">
      <c r="AK8343">
        <v>0</v>
      </c>
      <c r="AL8343" t="e">
        <f t="shared" si="1336"/>
        <v>#N/A</v>
      </c>
      <c r="AM8343" t="e">
        <f t="shared" si="1337"/>
        <v>#N/A</v>
      </c>
      <c r="AN8343" t="e">
        <f t="shared" si="1338"/>
        <v>#N/A</v>
      </c>
      <c r="AO8343" s="261" t="e">
        <f t="shared" si="1339"/>
        <v>#N/A</v>
      </c>
      <c r="AP8343" s="261" t="e">
        <f t="shared" si="1340"/>
        <v>#N/A</v>
      </c>
      <c r="AQ8343" s="261" t="e">
        <f t="shared" si="1341"/>
        <v>#N/A</v>
      </c>
      <c r="BB8343">
        <f t="shared" si="1344"/>
        <v>0</v>
      </c>
      <c r="BC8343">
        <f t="shared" si="1342"/>
        <v>0</v>
      </c>
      <c r="BD8343" s="28">
        <f t="shared" si="1343"/>
        <v>0</v>
      </c>
    </row>
    <row r="8344" spans="37:56" x14ac:dyDescent="0.25">
      <c r="AK8344">
        <v>0</v>
      </c>
      <c r="AL8344" t="e">
        <f t="shared" si="1336"/>
        <v>#N/A</v>
      </c>
      <c r="AM8344" t="e">
        <f t="shared" si="1337"/>
        <v>#N/A</v>
      </c>
      <c r="AN8344" t="e">
        <f t="shared" si="1338"/>
        <v>#N/A</v>
      </c>
      <c r="AO8344" s="261" t="e">
        <f t="shared" si="1339"/>
        <v>#N/A</v>
      </c>
      <c r="AP8344" s="261" t="e">
        <f t="shared" si="1340"/>
        <v>#N/A</v>
      </c>
      <c r="AQ8344" s="261" t="e">
        <f t="shared" si="1341"/>
        <v>#N/A</v>
      </c>
      <c r="BB8344">
        <f t="shared" si="1344"/>
        <v>0</v>
      </c>
      <c r="BC8344">
        <f t="shared" si="1342"/>
        <v>0</v>
      </c>
      <c r="BD8344" s="28">
        <f t="shared" si="1343"/>
        <v>0</v>
      </c>
    </row>
    <row r="8345" spans="37:56" x14ac:dyDescent="0.25">
      <c r="AK8345">
        <v>0</v>
      </c>
      <c r="AL8345" t="e">
        <f t="shared" si="1336"/>
        <v>#N/A</v>
      </c>
      <c r="AM8345" t="e">
        <f t="shared" si="1337"/>
        <v>#N/A</v>
      </c>
      <c r="AN8345" t="e">
        <f t="shared" si="1338"/>
        <v>#N/A</v>
      </c>
      <c r="AO8345" s="261" t="e">
        <f t="shared" si="1339"/>
        <v>#N/A</v>
      </c>
      <c r="AP8345" s="261" t="e">
        <f t="shared" si="1340"/>
        <v>#N/A</v>
      </c>
      <c r="AQ8345" s="261" t="e">
        <f t="shared" si="1341"/>
        <v>#N/A</v>
      </c>
      <c r="BB8345">
        <f t="shared" si="1344"/>
        <v>0</v>
      </c>
      <c r="BC8345">
        <f t="shared" si="1342"/>
        <v>0</v>
      </c>
      <c r="BD8345" s="28">
        <f t="shared" si="1343"/>
        <v>0</v>
      </c>
    </row>
    <row r="8346" spans="37:56" x14ac:dyDescent="0.25">
      <c r="AK8346">
        <v>0</v>
      </c>
      <c r="AL8346" t="e">
        <f t="shared" si="1336"/>
        <v>#N/A</v>
      </c>
      <c r="AM8346" t="e">
        <f t="shared" si="1337"/>
        <v>#N/A</v>
      </c>
      <c r="AN8346" t="e">
        <f t="shared" si="1338"/>
        <v>#N/A</v>
      </c>
      <c r="AO8346" s="261" t="e">
        <f t="shared" si="1339"/>
        <v>#N/A</v>
      </c>
      <c r="AP8346" s="261" t="e">
        <f t="shared" si="1340"/>
        <v>#N/A</v>
      </c>
      <c r="AQ8346" s="261" t="e">
        <f t="shared" si="1341"/>
        <v>#N/A</v>
      </c>
      <c r="BB8346">
        <f t="shared" si="1344"/>
        <v>0</v>
      </c>
      <c r="BC8346">
        <f t="shared" si="1342"/>
        <v>0</v>
      </c>
      <c r="BD8346" s="28">
        <f t="shared" si="1343"/>
        <v>0</v>
      </c>
    </row>
    <row r="8347" spans="37:56" x14ac:dyDescent="0.25">
      <c r="AK8347">
        <v>0</v>
      </c>
      <c r="AL8347" t="e">
        <f t="shared" si="1336"/>
        <v>#N/A</v>
      </c>
      <c r="AM8347" t="e">
        <f t="shared" si="1337"/>
        <v>#N/A</v>
      </c>
      <c r="AN8347" t="e">
        <f t="shared" si="1338"/>
        <v>#N/A</v>
      </c>
      <c r="AO8347" s="261" t="e">
        <f t="shared" si="1339"/>
        <v>#N/A</v>
      </c>
      <c r="AP8347" s="261" t="e">
        <f t="shared" si="1340"/>
        <v>#N/A</v>
      </c>
      <c r="AQ8347" s="261" t="e">
        <f t="shared" si="1341"/>
        <v>#N/A</v>
      </c>
      <c r="BB8347">
        <f t="shared" si="1344"/>
        <v>0</v>
      </c>
      <c r="BC8347">
        <f t="shared" si="1342"/>
        <v>0</v>
      </c>
      <c r="BD8347" s="28">
        <f t="shared" si="1343"/>
        <v>0</v>
      </c>
    </row>
    <row r="8348" spans="37:56" x14ac:dyDescent="0.25">
      <c r="AK8348">
        <v>0</v>
      </c>
      <c r="AL8348" t="e">
        <f t="shared" si="1336"/>
        <v>#N/A</v>
      </c>
      <c r="AM8348" t="e">
        <f t="shared" si="1337"/>
        <v>#N/A</v>
      </c>
      <c r="AN8348" t="e">
        <f t="shared" si="1338"/>
        <v>#N/A</v>
      </c>
      <c r="AO8348" s="261" t="e">
        <f t="shared" si="1339"/>
        <v>#N/A</v>
      </c>
      <c r="AP8348" s="261" t="e">
        <f t="shared" si="1340"/>
        <v>#N/A</v>
      </c>
      <c r="AQ8348" s="261" t="e">
        <f t="shared" si="1341"/>
        <v>#N/A</v>
      </c>
      <c r="BB8348">
        <f t="shared" si="1344"/>
        <v>0</v>
      </c>
      <c r="BC8348">
        <f t="shared" si="1342"/>
        <v>0</v>
      </c>
      <c r="BD8348" s="28">
        <f t="shared" si="1343"/>
        <v>0</v>
      </c>
    </row>
    <row r="8349" spans="37:56" x14ac:dyDescent="0.25">
      <c r="AK8349">
        <v>0</v>
      </c>
      <c r="AL8349" t="e">
        <f t="shared" si="1336"/>
        <v>#N/A</v>
      </c>
      <c r="AM8349" t="e">
        <f t="shared" si="1337"/>
        <v>#N/A</v>
      </c>
      <c r="AN8349" t="e">
        <f t="shared" si="1338"/>
        <v>#N/A</v>
      </c>
      <c r="AO8349" s="261" t="e">
        <f t="shared" si="1339"/>
        <v>#N/A</v>
      </c>
      <c r="AP8349" s="261" t="e">
        <f t="shared" si="1340"/>
        <v>#N/A</v>
      </c>
      <c r="AQ8349" s="261" t="e">
        <f t="shared" si="1341"/>
        <v>#N/A</v>
      </c>
      <c r="BB8349">
        <f t="shared" si="1344"/>
        <v>0</v>
      </c>
      <c r="BC8349">
        <f t="shared" si="1342"/>
        <v>0</v>
      </c>
      <c r="BD8349" s="28">
        <f t="shared" si="1343"/>
        <v>0</v>
      </c>
    </row>
    <row r="8350" spans="37:56" x14ac:dyDescent="0.25">
      <c r="AK8350">
        <v>0</v>
      </c>
      <c r="AL8350" t="e">
        <f t="shared" si="1336"/>
        <v>#N/A</v>
      </c>
      <c r="AM8350" t="e">
        <f t="shared" si="1337"/>
        <v>#N/A</v>
      </c>
      <c r="AN8350" t="e">
        <f t="shared" si="1338"/>
        <v>#N/A</v>
      </c>
      <c r="AO8350" s="261" t="e">
        <f t="shared" si="1339"/>
        <v>#N/A</v>
      </c>
      <c r="AP8350" s="261" t="e">
        <f t="shared" si="1340"/>
        <v>#N/A</v>
      </c>
      <c r="AQ8350" s="261" t="e">
        <f t="shared" si="1341"/>
        <v>#N/A</v>
      </c>
      <c r="BB8350">
        <f t="shared" si="1344"/>
        <v>0</v>
      </c>
      <c r="BC8350">
        <f t="shared" si="1342"/>
        <v>0</v>
      </c>
      <c r="BD8350" s="28">
        <f t="shared" si="1343"/>
        <v>0</v>
      </c>
    </row>
    <row r="8351" spans="37:56" x14ac:dyDescent="0.25">
      <c r="AK8351">
        <v>0</v>
      </c>
      <c r="AL8351" t="e">
        <f t="shared" si="1336"/>
        <v>#N/A</v>
      </c>
      <c r="AM8351" t="e">
        <f t="shared" si="1337"/>
        <v>#N/A</v>
      </c>
      <c r="AN8351" t="e">
        <f t="shared" si="1338"/>
        <v>#N/A</v>
      </c>
      <c r="AO8351" s="261" t="e">
        <f t="shared" si="1339"/>
        <v>#N/A</v>
      </c>
      <c r="AP8351" s="261" t="e">
        <f t="shared" si="1340"/>
        <v>#N/A</v>
      </c>
      <c r="AQ8351" s="261" t="e">
        <f t="shared" si="1341"/>
        <v>#N/A</v>
      </c>
      <c r="BB8351">
        <f t="shared" si="1344"/>
        <v>0</v>
      </c>
      <c r="BC8351">
        <f t="shared" si="1342"/>
        <v>0</v>
      </c>
      <c r="BD8351" s="28">
        <f t="shared" si="1343"/>
        <v>0</v>
      </c>
    </row>
    <row r="8352" spans="37:56" x14ac:dyDescent="0.25">
      <c r="AK8352">
        <v>0</v>
      </c>
      <c r="AL8352" t="e">
        <f t="shared" si="1336"/>
        <v>#N/A</v>
      </c>
      <c r="AM8352" t="e">
        <f t="shared" si="1337"/>
        <v>#N/A</v>
      </c>
      <c r="AN8352" t="e">
        <f t="shared" si="1338"/>
        <v>#N/A</v>
      </c>
      <c r="AO8352" s="261" t="e">
        <f t="shared" si="1339"/>
        <v>#N/A</v>
      </c>
      <c r="AP8352" s="261" t="e">
        <f t="shared" si="1340"/>
        <v>#N/A</v>
      </c>
      <c r="AQ8352" s="261" t="e">
        <f t="shared" si="1341"/>
        <v>#N/A</v>
      </c>
      <c r="BB8352">
        <f t="shared" si="1344"/>
        <v>0</v>
      </c>
      <c r="BC8352">
        <f t="shared" si="1342"/>
        <v>0</v>
      </c>
      <c r="BD8352" s="28">
        <f t="shared" si="1343"/>
        <v>0</v>
      </c>
    </row>
    <row r="8353" spans="37:56" x14ac:dyDescent="0.25">
      <c r="AK8353">
        <v>0</v>
      </c>
      <c r="AL8353" t="e">
        <f t="shared" si="1336"/>
        <v>#N/A</v>
      </c>
      <c r="AM8353" t="e">
        <f t="shared" si="1337"/>
        <v>#N/A</v>
      </c>
      <c r="AN8353" t="e">
        <f t="shared" si="1338"/>
        <v>#N/A</v>
      </c>
      <c r="AO8353" s="261" t="e">
        <f t="shared" si="1339"/>
        <v>#N/A</v>
      </c>
      <c r="AP8353" s="261" t="e">
        <f t="shared" si="1340"/>
        <v>#N/A</v>
      </c>
      <c r="AQ8353" s="261" t="e">
        <f t="shared" si="1341"/>
        <v>#N/A</v>
      </c>
      <c r="BB8353">
        <f t="shared" si="1344"/>
        <v>0</v>
      </c>
      <c r="BC8353">
        <f t="shared" si="1342"/>
        <v>0</v>
      </c>
      <c r="BD8353" s="28">
        <f t="shared" si="1343"/>
        <v>0</v>
      </c>
    </row>
    <row r="8354" spans="37:56" x14ac:dyDescent="0.25">
      <c r="AK8354">
        <v>0</v>
      </c>
      <c r="AL8354" t="e">
        <f t="shared" si="1336"/>
        <v>#N/A</v>
      </c>
      <c r="AM8354" t="e">
        <f t="shared" si="1337"/>
        <v>#N/A</v>
      </c>
      <c r="AN8354" t="e">
        <f t="shared" si="1338"/>
        <v>#N/A</v>
      </c>
      <c r="AO8354" s="261" t="e">
        <f t="shared" si="1339"/>
        <v>#N/A</v>
      </c>
      <c r="AP8354" s="261" t="e">
        <f t="shared" si="1340"/>
        <v>#N/A</v>
      </c>
      <c r="AQ8354" s="261" t="e">
        <f t="shared" si="1341"/>
        <v>#N/A</v>
      </c>
      <c r="BB8354">
        <f t="shared" si="1344"/>
        <v>0</v>
      </c>
      <c r="BC8354">
        <f t="shared" si="1342"/>
        <v>0</v>
      </c>
      <c r="BD8354" s="28">
        <f t="shared" si="1343"/>
        <v>0</v>
      </c>
    </row>
    <row r="8355" spans="37:56" x14ac:dyDescent="0.25">
      <c r="AK8355">
        <v>0</v>
      </c>
      <c r="AL8355" t="e">
        <f t="shared" si="1336"/>
        <v>#N/A</v>
      </c>
      <c r="AM8355" t="e">
        <f t="shared" si="1337"/>
        <v>#N/A</v>
      </c>
      <c r="AN8355" t="e">
        <f t="shared" si="1338"/>
        <v>#N/A</v>
      </c>
      <c r="AO8355" s="261" t="e">
        <f t="shared" si="1339"/>
        <v>#N/A</v>
      </c>
      <c r="AP8355" s="261" t="e">
        <f t="shared" si="1340"/>
        <v>#N/A</v>
      </c>
      <c r="AQ8355" s="261" t="e">
        <f t="shared" si="1341"/>
        <v>#N/A</v>
      </c>
      <c r="BB8355">
        <f t="shared" si="1344"/>
        <v>0</v>
      </c>
      <c r="BC8355">
        <f t="shared" si="1342"/>
        <v>0</v>
      </c>
      <c r="BD8355" s="28">
        <f t="shared" si="1343"/>
        <v>0</v>
      </c>
    </row>
    <row r="8356" spans="37:56" x14ac:dyDescent="0.25">
      <c r="AK8356">
        <v>0</v>
      </c>
      <c r="AL8356" t="e">
        <f t="shared" si="1336"/>
        <v>#N/A</v>
      </c>
      <c r="AM8356" t="e">
        <f t="shared" si="1337"/>
        <v>#N/A</v>
      </c>
      <c r="AN8356" t="e">
        <f t="shared" si="1338"/>
        <v>#N/A</v>
      </c>
      <c r="AO8356" s="261" t="e">
        <f t="shared" si="1339"/>
        <v>#N/A</v>
      </c>
      <c r="AP8356" s="261" t="e">
        <f t="shared" si="1340"/>
        <v>#N/A</v>
      </c>
      <c r="AQ8356" s="261" t="e">
        <f t="shared" si="1341"/>
        <v>#N/A</v>
      </c>
      <c r="BB8356">
        <f t="shared" si="1344"/>
        <v>0</v>
      </c>
      <c r="BC8356">
        <f t="shared" si="1342"/>
        <v>0</v>
      </c>
      <c r="BD8356" s="28">
        <f t="shared" si="1343"/>
        <v>0</v>
      </c>
    </row>
    <row r="8357" spans="37:56" x14ac:dyDescent="0.25">
      <c r="AK8357">
        <v>0</v>
      </c>
      <c r="AL8357" t="e">
        <f t="shared" si="1336"/>
        <v>#N/A</v>
      </c>
      <c r="AM8357" t="e">
        <f t="shared" si="1337"/>
        <v>#N/A</v>
      </c>
      <c r="AN8357" t="e">
        <f t="shared" si="1338"/>
        <v>#N/A</v>
      </c>
      <c r="AO8357" s="261" t="e">
        <f t="shared" si="1339"/>
        <v>#N/A</v>
      </c>
      <c r="AP8357" s="261" t="e">
        <f t="shared" si="1340"/>
        <v>#N/A</v>
      </c>
      <c r="AQ8357" s="261" t="e">
        <f t="shared" si="1341"/>
        <v>#N/A</v>
      </c>
      <c r="BB8357">
        <f t="shared" si="1344"/>
        <v>0</v>
      </c>
      <c r="BC8357">
        <f t="shared" si="1342"/>
        <v>0</v>
      </c>
      <c r="BD8357" s="28">
        <f t="shared" si="1343"/>
        <v>0</v>
      </c>
    </row>
    <row r="8358" spans="37:56" x14ac:dyDescent="0.25">
      <c r="AK8358">
        <v>0</v>
      </c>
      <c r="AL8358" t="e">
        <f t="shared" si="1336"/>
        <v>#N/A</v>
      </c>
      <c r="AM8358" t="e">
        <f t="shared" si="1337"/>
        <v>#N/A</v>
      </c>
      <c r="AN8358" t="e">
        <f t="shared" si="1338"/>
        <v>#N/A</v>
      </c>
      <c r="AO8358" s="261" t="e">
        <f t="shared" si="1339"/>
        <v>#N/A</v>
      </c>
      <c r="AP8358" s="261" t="e">
        <f t="shared" si="1340"/>
        <v>#N/A</v>
      </c>
      <c r="AQ8358" s="261" t="e">
        <f t="shared" si="1341"/>
        <v>#N/A</v>
      </c>
      <c r="BB8358">
        <f t="shared" si="1344"/>
        <v>0</v>
      </c>
      <c r="BC8358">
        <f t="shared" si="1342"/>
        <v>0</v>
      </c>
      <c r="BD8358" s="28">
        <f t="shared" si="1343"/>
        <v>0</v>
      </c>
    </row>
    <row r="8359" spans="37:56" x14ac:dyDescent="0.25">
      <c r="AK8359">
        <v>0</v>
      </c>
      <c r="AL8359" t="e">
        <f t="shared" si="1336"/>
        <v>#N/A</v>
      </c>
      <c r="AM8359" t="e">
        <f t="shared" si="1337"/>
        <v>#N/A</v>
      </c>
      <c r="AN8359" t="e">
        <f t="shared" si="1338"/>
        <v>#N/A</v>
      </c>
      <c r="AO8359" s="261" t="e">
        <f t="shared" si="1339"/>
        <v>#N/A</v>
      </c>
      <c r="AP8359" s="261" t="e">
        <f t="shared" si="1340"/>
        <v>#N/A</v>
      </c>
      <c r="AQ8359" s="261" t="e">
        <f t="shared" si="1341"/>
        <v>#N/A</v>
      </c>
      <c r="BB8359">
        <f t="shared" si="1344"/>
        <v>0</v>
      </c>
      <c r="BC8359">
        <f t="shared" si="1342"/>
        <v>0</v>
      </c>
      <c r="BD8359" s="28">
        <f t="shared" si="1343"/>
        <v>0</v>
      </c>
    </row>
    <row r="8360" spans="37:56" x14ac:dyDescent="0.25">
      <c r="AK8360">
        <v>0</v>
      </c>
      <c r="AL8360" t="e">
        <f t="shared" si="1336"/>
        <v>#N/A</v>
      </c>
      <c r="AM8360" t="e">
        <f t="shared" si="1337"/>
        <v>#N/A</v>
      </c>
      <c r="AN8360" t="e">
        <f t="shared" si="1338"/>
        <v>#N/A</v>
      </c>
      <c r="AO8360" s="261" t="e">
        <f t="shared" si="1339"/>
        <v>#N/A</v>
      </c>
      <c r="AP8360" s="261" t="e">
        <f t="shared" si="1340"/>
        <v>#N/A</v>
      </c>
      <c r="AQ8360" s="261" t="e">
        <f t="shared" si="1341"/>
        <v>#N/A</v>
      </c>
      <c r="BB8360">
        <f t="shared" si="1344"/>
        <v>0</v>
      </c>
      <c r="BC8360">
        <f t="shared" si="1342"/>
        <v>0</v>
      </c>
      <c r="BD8360" s="28">
        <f t="shared" si="1343"/>
        <v>0</v>
      </c>
    </row>
    <row r="8361" spans="37:56" x14ac:dyDescent="0.25">
      <c r="AK8361">
        <v>0</v>
      </c>
      <c r="AL8361" t="e">
        <f t="shared" si="1336"/>
        <v>#N/A</v>
      </c>
      <c r="AM8361" t="e">
        <f t="shared" si="1337"/>
        <v>#N/A</v>
      </c>
      <c r="AN8361" t="e">
        <f t="shared" si="1338"/>
        <v>#N/A</v>
      </c>
      <c r="AO8361" s="261" t="e">
        <f t="shared" si="1339"/>
        <v>#N/A</v>
      </c>
      <c r="AP8361" s="261" t="e">
        <f t="shared" si="1340"/>
        <v>#N/A</v>
      </c>
      <c r="AQ8361" s="261" t="e">
        <f t="shared" si="1341"/>
        <v>#N/A</v>
      </c>
      <c r="BB8361">
        <f t="shared" si="1344"/>
        <v>0</v>
      </c>
      <c r="BC8361">
        <f t="shared" si="1342"/>
        <v>0</v>
      </c>
      <c r="BD8361" s="28">
        <f t="shared" si="1343"/>
        <v>0</v>
      </c>
    </row>
    <row r="8362" spans="37:56" x14ac:dyDescent="0.25">
      <c r="AK8362">
        <v>0</v>
      </c>
      <c r="AL8362" t="e">
        <f t="shared" si="1336"/>
        <v>#N/A</v>
      </c>
      <c r="AM8362" t="e">
        <f t="shared" si="1337"/>
        <v>#N/A</v>
      </c>
      <c r="AN8362" t="e">
        <f t="shared" si="1338"/>
        <v>#N/A</v>
      </c>
      <c r="AO8362" s="261" t="e">
        <f t="shared" si="1339"/>
        <v>#N/A</v>
      </c>
      <c r="AP8362" s="261" t="e">
        <f t="shared" si="1340"/>
        <v>#N/A</v>
      </c>
      <c r="AQ8362" s="261" t="e">
        <f t="shared" si="1341"/>
        <v>#N/A</v>
      </c>
      <c r="BB8362">
        <f t="shared" si="1344"/>
        <v>0</v>
      </c>
      <c r="BC8362">
        <f t="shared" si="1342"/>
        <v>0</v>
      </c>
      <c r="BD8362" s="28">
        <f t="shared" si="1343"/>
        <v>0</v>
      </c>
    </row>
    <row r="8363" spans="37:56" x14ac:dyDescent="0.25">
      <c r="AK8363">
        <v>0</v>
      </c>
      <c r="AL8363" t="e">
        <f t="shared" si="1336"/>
        <v>#N/A</v>
      </c>
      <c r="AM8363" t="e">
        <f t="shared" si="1337"/>
        <v>#N/A</v>
      </c>
      <c r="AN8363" t="e">
        <f t="shared" si="1338"/>
        <v>#N/A</v>
      </c>
      <c r="AO8363" s="261" t="e">
        <f t="shared" si="1339"/>
        <v>#N/A</v>
      </c>
      <c r="AP8363" s="261" t="e">
        <f t="shared" si="1340"/>
        <v>#N/A</v>
      </c>
      <c r="AQ8363" s="261" t="e">
        <f t="shared" si="1341"/>
        <v>#N/A</v>
      </c>
      <c r="BB8363">
        <f t="shared" si="1344"/>
        <v>0</v>
      </c>
      <c r="BC8363">
        <f t="shared" si="1342"/>
        <v>0</v>
      </c>
      <c r="BD8363" s="28">
        <f t="shared" si="1343"/>
        <v>0</v>
      </c>
    </row>
    <row r="8364" spans="37:56" x14ac:dyDescent="0.25">
      <c r="AK8364">
        <v>0</v>
      </c>
      <c r="AL8364" t="e">
        <f t="shared" si="1336"/>
        <v>#N/A</v>
      </c>
      <c r="AM8364" t="e">
        <f t="shared" si="1337"/>
        <v>#N/A</v>
      </c>
      <c r="AN8364" t="e">
        <f t="shared" si="1338"/>
        <v>#N/A</v>
      </c>
      <c r="AO8364" s="261" t="e">
        <f t="shared" si="1339"/>
        <v>#N/A</v>
      </c>
      <c r="AP8364" s="261" t="e">
        <f t="shared" si="1340"/>
        <v>#N/A</v>
      </c>
      <c r="AQ8364" s="261" t="e">
        <f t="shared" si="1341"/>
        <v>#N/A</v>
      </c>
      <c r="BB8364">
        <f t="shared" si="1344"/>
        <v>0</v>
      </c>
      <c r="BC8364">
        <f t="shared" si="1342"/>
        <v>0</v>
      </c>
      <c r="BD8364" s="28">
        <f t="shared" si="1343"/>
        <v>0</v>
      </c>
    </row>
    <row r="8365" spans="37:56" x14ac:dyDescent="0.25">
      <c r="AK8365">
        <v>0</v>
      </c>
      <c r="AL8365" t="e">
        <f t="shared" si="1336"/>
        <v>#N/A</v>
      </c>
      <c r="AM8365" t="e">
        <f t="shared" si="1337"/>
        <v>#N/A</v>
      </c>
      <c r="AN8365" t="e">
        <f t="shared" si="1338"/>
        <v>#N/A</v>
      </c>
      <c r="AO8365" s="261" t="e">
        <f t="shared" si="1339"/>
        <v>#N/A</v>
      </c>
      <c r="AP8365" s="261" t="e">
        <f t="shared" si="1340"/>
        <v>#N/A</v>
      </c>
      <c r="AQ8365" s="261" t="e">
        <f t="shared" si="1341"/>
        <v>#N/A</v>
      </c>
      <c r="BB8365">
        <f t="shared" si="1344"/>
        <v>0</v>
      </c>
      <c r="BC8365">
        <f t="shared" si="1342"/>
        <v>0</v>
      </c>
      <c r="BD8365" s="28">
        <f t="shared" si="1343"/>
        <v>0</v>
      </c>
    </row>
    <row r="8366" spans="37:56" x14ac:dyDescent="0.25">
      <c r="AK8366">
        <v>0</v>
      </c>
      <c r="AL8366" t="e">
        <f t="shared" si="1336"/>
        <v>#N/A</v>
      </c>
      <c r="AM8366" t="e">
        <f t="shared" si="1337"/>
        <v>#N/A</v>
      </c>
      <c r="AN8366" t="e">
        <f t="shared" si="1338"/>
        <v>#N/A</v>
      </c>
      <c r="AO8366" s="261" t="e">
        <f t="shared" si="1339"/>
        <v>#N/A</v>
      </c>
      <c r="AP8366" s="261" t="e">
        <f t="shared" si="1340"/>
        <v>#N/A</v>
      </c>
      <c r="AQ8366" s="261" t="e">
        <f t="shared" si="1341"/>
        <v>#N/A</v>
      </c>
      <c r="BB8366">
        <f t="shared" si="1344"/>
        <v>0</v>
      </c>
      <c r="BC8366">
        <f t="shared" si="1342"/>
        <v>0</v>
      </c>
      <c r="BD8366" s="28">
        <f t="shared" si="1343"/>
        <v>0</v>
      </c>
    </row>
    <row r="8367" spans="37:56" x14ac:dyDescent="0.25">
      <c r="AK8367">
        <v>0</v>
      </c>
      <c r="AL8367" t="e">
        <f t="shared" si="1336"/>
        <v>#N/A</v>
      </c>
      <c r="AM8367" t="e">
        <f t="shared" si="1337"/>
        <v>#N/A</v>
      </c>
      <c r="AN8367" t="e">
        <f t="shared" si="1338"/>
        <v>#N/A</v>
      </c>
      <c r="AO8367" s="261" t="e">
        <f t="shared" si="1339"/>
        <v>#N/A</v>
      </c>
      <c r="AP8367" s="261" t="e">
        <f t="shared" si="1340"/>
        <v>#N/A</v>
      </c>
      <c r="AQ8367" s="261" t="e">
        <f t="shared" si="1341"/>
        <v>#N/A</v>
      </c>
      <c r="BB8367">
        <f t="shared" si="1344"/>
        <v>0</v>
      </c>
      <c r="BC8367">
        <f t="shared" si="1342"/>
        <v>0</v>
      </c>
      <c r="BD8367" s="28">
        <f t="shared" si="1343"/>
        <v>0</v>
      </c>
    </row>
    <row r="8368" spans="37:56" x14ac:dyDescent="0.25">
      <c r="AK8368">
        <v>0</v>
      </c>
      <c r="AL8368" t="e">
        <f t="shared" si="1336"/>
        <v>#N/A</v>
      </c>
      <c r="AM8368" t="e">
        <f t="shared" si="1337"/>
        <v>#N/A</v>
      </c>
      <c r="AN8368" t="e">
        <f t="shared" si="1338"/>
        <v>#N/A</v>
      </c>
      <c r="AO8368" s="261" t="e">
        <f t="shared" si="1339"/>
        <v>#N/A</v>
      </c>
      <c r="AP8368" s="261" t="e">
        <f t="shared" si="1340"/>
        <v>#N/A</v>
      </c>
      <c r="AQ8368" s="261" t="e">
        <f t="shared" si="1341"/>
        <v>#N/A</v>
      </c>
      <c r="BB8368">
        <f t="shared" si="1344"/>
        <v>0</v>
      </c>
      <c r="BC8368">
        <f t="shared" si="1342"/>
        <v>0</v>
      </c>
      <c r="BD8368" s="28">
        <f t="shared" si="1343"/>
        <v>0</v>
      </c>
    </row>
    <row r="8369" spans="37:56" x14ac:dyDescent="0.25">
      <c r="AK8369">
        <v>0</v>
      </c>
      <c r="AL8369" t="e">
        <f t="shared" si="1336"/>
        <v>#N/A</v>
      </c>
      <c r="AM8369" t="e">
        <f t="shared" si="1337"/>
        <v>#N/A</v>
      </c>
      <c r="AN8369" t="e">
        <f t="shared" si="1338"/>
        <v>#N/A</v>
      </c>
      <c r="AO8369" s="261" t="e">
        <f t="shared" si="1339"/>
        <v>#N/A</v>
      </c>
      <c r="AP8369" s="261" t="e">
        <f t="shared" si="1340"/>
        <v>#N/A</v>
      </c>
      <c r="AQ8369" s="261" t="e">
        <f t="shared" si="1341"/>
        <v>#N/A</v>
      </c>
      <c r="BB8369">
        <f t="shared" si="1344"/>
        <v>0</v>
      </c>
      <c r="BC8369">
        <f t="shared" si="1342"/>
        <v>0</v>
      </c>
      <c r="BD8369" s="28">
        <f t="shared" si="1343"/>
        <v>0</v>
      </c>
    </row>
    <row r="8370" spans="37:56" x14ac:dyDescent="0.25">
      <c r="AK8370">
        <v>0</v>
      </c>
      <c r="AL8370" t="e">
        <f t="shared" si="1336"/>
        <v>#N/A</v>
      </c>
      <c r="AM8370" t="e">
        <f t="shared" si="1337"/>
        <v>#N/A</v>
      </c>
      <c r="AN8370" t="e">
        <f t="shared" si="1338"/>
        <v>#N/A</v>
      </c>
      <c r="AO8370" s="261" t="e">
        <f t="shared" si="1339"/>
        <v>#N/A</v>
      </c>
      <c r="AP8370" s="261" t="e">
        <f t="shared" si="1340"/>
        <v>#N/A</v>
      </c>
      <c r="AQ8370" s="261" t="e">
        <f t="shared" si="1341"/>
        <v>#N/A</v>
      </c>
      <c r="BB8370">
        <f t="shared" si="1344"/>
        <v>0</v>
      </c>
      <c r="BC8370">
        <f t="shared" si="1342"/>
        <v>0</v>
      </c>
      <c r="BD8370" s="28">
        <f t="shared" si="1343"/>
        <v>0</v>
      </c>
    </row>
    <row r="8371" spans="37:56" x14ac:dyDescent="0.25">
      <c r="AK8371">
        <v>0</v>
      </c>
      <c r="AL8371" t="e">
        <f t="shared" si="1336"/>
        <v>#N/A</v>
      </c>
      <c r="AM8371" t="e">
        <f t="shared" si="1337"/>
        <v>#N/A</v>
      </c>
      <c r="AN8371" t="e">
        <f t="shared" si="1338"/>
        <v>#N/A</v>
      </c>
      <c r="AO8371" s="261" t="e">
        <f t="shared" si="1339"/>
        <v>#N/A</v>
      </c>
      <c r="AP8371" s="261" t="e">
        <f t="shared" si="1340"/>
        <v>#N/A</v>
      </c>
      <c r="AQ8371" s="261" t="e">
        <f t="shared" si="1341"/>
        <v>#N/A</v>
      </c>
      <c r="BB8371">
        <f t="shared" si="1344"/>
        <v>0</v>
      </c>
      <c r="BC8371">
        <f t="shared" si="1342"/>
        <v>0</v>
      </c>
      <c r="BD8371" s="28">
        <f t="shared" si="1343"/>
        <v>0</v>
      </c>
    </row>
    <row r="8372" spans="37:56" x14ac:dyDescent="0.25">
      <c r="AK8372">
        <v>0</v>
      </c>
      <c r="AL8372" t="e">
        <f t="shared" si="1336"/>
        <v>#N/A</v>
      </c>
      <c r="AM8372" t="e">
        <f t="shared" si="1337"/>
        <v>#N/A</v>
      </c>
      <c r="AN8372" t="e">
        <f t="shared" si="1338"/>
        <v>#N/A</v>
      </c>
      <c r="AO8372" s="261" t="e">
        <f t="shared" si="1339"/>
        <v>#N/A</v>
      </c>
      <c r="AP8372" s="261" t="e">
        <f t="shared" si="1340"/>
        <v>#N/A</v>
      </c>
      <c r="AQ8372" s="261" t="e">
        <f t="shared" si="1341"/>
        <v>#N/A</v>
      </c>
      <c r="BB8372">
        <f t="shared" si="1344"/>
        <v>0</v>
      </c>
      <c r="BC8372">
        <f t="shared" si="1342"/>
        <v>0</v>
      </c>
      <c r="BD8372" s="28">
        <f t="shared" si="1343"/>
        <v>0</v>
      </c>
    </row>
    <row r="8373" spans="37:56" x14ac:dyDescent="0.25">
      <c r="AK8373">
        <v>0</v>
      </c>
      <c r="AL8373" t="e">
        <f t="shared" si="1336"/>
        <v>#N/A</v>
      </c>
      <c r="AM8373" t="e">
        <f t="shared" si="1337"/>
        <v>#N/A</v>
      </c>
      <c r="AN8373" t="e">
        <f t="shared" si="1338"/>
        <v>#N/A</v>
      </c>
      <c r="AO8373" s="261" t="e">
        <f t="shared" si="1339"/>
        <v>#N/A</v>
      </c>
      <c r="AP8373" s="261" t="e">
        <f t="shared" si="1340"/>
        <v>#N/A</v>
      </c>
      <c r="AQ8373" s="261" t="e">
        <f t="shared" si="1341"/>
        <v>#N/A</v>
      </c>
      <c r="BB8373">
        <f t="shared" si="1344"/>
        <v>0</v>
      </c>
      <c r="BC8373">
        <f t="shared" si="1342"/>
        <v>0</v>
      </c>
      <c r="BD8373" s="28">
        <f t="shared" si="1343"/>
        <v>0</v>
      </c>
    </row>
    <row r="8374" spans="37:56" x14ac:dyDescent="0.25">
      <c r="AK8374">
        <v>0</v>
      </c>
      <c r="AL8374" t="e">
        <f t="shared" si="1336"/>
        <v>#N/A</v>
      </c>
      <c r="AM8374" t="e">
        <f t="shared" si="1337"/>
        <v>#N/A</v>
      </c>
      <c r="AN8374" t="e">
        <f t="shared" si="1338"/>
        <v>#N/A</v>
      </c>
      <c r="AO8374" s="261" t="e">
        <f t="shared" si="1339"/>
        <v>#N/A</v>
      </c>
      <c r="AP8374" s="261" t="e">
        <f t="shared" si="1340"/>
        <v>#N/A</v>
      </c>
      <c r="AQ8374" s="261" t="e">
        <f t="shared" si="1341"/>
        <v>#N/A</v>
      </c>
      <c r="BB8374">
        <f t="shared" si="1344"/>
        <v>0</v>
      </c>
      <c r="BC8374">
        <f t="shared" si="1342"/>
        <v>0</v>
      </c>
      <c r="BD8374" s="28">
        <f t="shared" si="1343"/>
        <v>0</v>
      </c>
    </row>
    <row r="8375" spans="37:56" x14ac:dyDescent="0.25">
      <c r="AK8375">
        <v>0</v>
      </c>
      <c r="AL8375" t="e">
        <f t="shared" si="1336"/>
        <v>#N/A</v>
      </c>
      <c r="AM8375" t="e">
        <f t="shared" si="1337"/>
        <v>#N/A</v>
      </c>
      <c r="AN8375" t="e">
        <f t="shared" si="1338"/>
        <v>#N/A</v>
      </c>
      <c r="AO8375" s="261" t="e">
        <f t="shared" si="1339"/>
        <v>#N/A</v>
      </c>
      <c r="AP8375" s="261" t="e">
        <f t="shared" si="1340"/>
        <v>#N/A</v>
      </c>
      <c r="AQ8375" s="261" t="e">
        <f t="shared" si="1341"/>
        <v>#N/A</v>
      </c>
      <c r="BB8375">
        <f t="shared" si="1344"/>
        <v>0</v>
      </c>
      <c r="BC8375">
        <f t="shared" si="1342"/>
        <v>0</v>
      </c>
      <c r="BD8375" s="28">
        <f t="shared" si="1343"/>
        <v>0</v>
      </c>
    </row>
    <row r="8376" spans="37:56" x14ac:dyDescent="0.25">
      <c r="AK8376">
        <v>0</v>
      </c>
      <c r="AL8376" t="e">
        <f t="shared" si="1336"/>
        <v>#N/A</v>
      </c>
      <c r="AM8376" t="e">
        <f t="shared" si="1337"/>
        <v>#N/A</v>
      </c>
      <c r="AN8376" t="e">
        <f t="shared" si="1338"/>
        <v>#N/A</v>
      </c>
      <c r="AO8376" s="261" t="e">
        <f t="shared" si="1339"/>
        <v>#N/A</v>
      </c>
      <c r="AP8376" s="261" t="e">
        <f t="shared" si="1340"/>
        <v>#N/A</v>
      </c>
      <c r="AQ8376" s="261" t="e">
        <f t="shared" si="1341"/>
        <v>#N/A</v>
      </c>
      <c r="BB8376">
        <f t="shared" si="1344"/>
        <v>0</v>
      </c>
      <c r="BC8376">
        <f t="shared" si="1342"/>
        <v>0</v>
      </c>
      <c r="BD8376" s="28">
        <f t="shared" si="1343"/>
        <v>0</v>
      </c>
    </row>
    <row r="8377" spans="37:56" x14ac:dyDescent="0.25">
      <c r="AK8377">
        <v>0</v>
      </c>
      <c r="AL8377" t="e">
        <f t="shared" si="1336"/>
        <v>#N/A</v>
      </c>
      <c r="AM8377" t="e">
        <f t="shared" si="1337"/>
        <v>#N/A</v>
      </c>
      <c r="AN8377" t="e">
        <f t="shared" si="1338"/>
        <v>#N/A</v>
      </c>
      <c r="AO8377" s="261" t="e">
        <f t="shared" si="1339"/>
        <v>#N/A</v>
      </c>
      <c r="AP8377" s="261" t="e">
        <f t="shared" si="1340"/>
        <v>#N/A</v>
      </c>
      <c r="AQ8377" s="261" t="e">
        <f t="shared" si="1341"/>
        <v>#N/A</v>
      </c>
      <c r="BB8377">
        <f t="shared" si="1344"/>
        <v>0</v>
      </c>
      <c r="BC8377">
        <f t="shared" si="1342"/>
        <v>0</v>
      </c>
      <c r="BD8377" s="28">
        <f t="shared" si="1343"/>
        <v>0</v>
      </c>
    </row>
    <row r="8378" spans="37:56" x14ac:dyDescent="0.25">
      <c r="AK8378">
        <v>0</v>
      </c>
      <c r="AL8378" t="e">
        <f t="shared" si="1336"/>
        <v>#N/A</v>
      </c>
      <c r="AM8378" t="e">
        <f t="shared" si="1337"/>
        <v>#N/A</v>
      </c>
      <c r="AN8378" t="e">
        <f t="shared" si="1338"/>
        <v>#N/A</v>
      </c>
      <c r="AO8378" s="261" t="e">
        <f t="shared" si="1339"/>
        <v>#N/A</v>
      </c>
      <c r="AP8378" s="261" t="e">
        <f t="shared" si="1340"/>
        <v>#N/A</v>
      </c>
      <c r="AQ8378" s="261" t="e">
        <f t="shared" si="1341"/>
        <v>#N/A</v>
      </c>
      <c r="BB8378">
        <f t="shared" si="1344"/>
        <v>0</v>
      </c>
      <c r="BC8378">
        <f t="shared" si="1342"/>
        <v>0</v>
      </c>
      <c r="BD8378" s="28">
        <f t="shared" si="1343"/>
        <v>0</v>
      </c>
    </row>
    <row r="8379" spans="37:56" x14ac:dyDescent="0.25">
      <c r="AK8379">
        <v>0</v>
      </c>
      <c r="AL8379" t="e">
        <f t="shared" si="1336"/>
        <v>#N/A</v>
      </c>
      <c r="AM8379" t="e">
        <f t="shared" si="1337"/>
        <v>#N/A</v>
      </c>
      <c r="AN8379" t="e">
        <f t="shared" si="1338"/>
        <v>#N/A</v>
      </c>
      <c r="AO8379" s="261" t="e">
        <f t="shared" si="1339"/>
        <v>#N/A</v>
      </c>
      <c r="AP8379" s="261" t="e">
        <f t="shared" si="1340"/>
        <v>#N/A</v>
      </c>
      <c r="AQ8379" s="261" t="e">
        <f t="shared" si="1341"/>
        <v>#N/A</v>
      </c>
      <c r="BB8379">
        <f t="shared" si="1344"/>
        <v>0</v>
      </c>
      <c r="BC8379">
        <f t="shared" si="1342"/>
        <v>0</v>
      </c>
      <c r="BD8379" s="28">
        <f t="shared" si="1343"/>
        <v>0</v>
      </c>
    </row>
    <row r="8380" spans="37:56" x14ac:dyDescent="0.25">
      <c r="AK8380">
        <v>0</v>
      </c>
      <c r="AL8380" t="e">
        <f t="shared" si="1336"/>
        <v>#N/A</v>
      </c>
      <c r="AM8380" t="e">
        <f t="shared" si="1337"/>
        <v>#N/A</v>
      </c>
      <c r="AN8380" t="e">
        <f t="shared" si="1338"/>
        <v>#N/A</v>
      </c>
      <c r="AO8380" s="261" t="e">
        <f t="shared" si="1339"/>
        <v>#N/A</v>
      </c>
      <c r="AP8380" s="261" t="e">
        <f t="shared" si="1340"/>
        <v>#N/A</v>
      </c>
      <c r="AQ8380" s="261" t="e">
        <f t="shared" si="1341"/>
        <v>#N/A</v>
      </c>
      <c r="BB8380">
        <f t="shared" si="1344"/>
        <v>0</v>
      </c>
      <c r="BC8380">
        <f t="shared" si="1342"/>
        <v>0</v>
      </c>
      <c r="BD8380" s="28">
        <f t="shared" si="1343"/>
        <v>0</v>
      </c>
    </row>
    <row r="8381" spans="37:56" x14ac:dyDescent="0.25">
      <c r="AK8381">
        <v>0</v>
      </c>
      <c r="AL8381" t="e">
        <f t="shared" si="1336"/>
        <v>#N/A</v>
      </c>
      <c r="AM8381" t="e">
        <f t="shared" si="1337"/>
        <v>#N/A</v>
      </c>
      <c r="AN8381" t="e">
        <f t="shared" si="1338"/>
        <v>#N/A</v>
      </c>
      <c r="AO8381" s="261" t="e">
        <f t="shared" si="1339"/>
        <v>#N/A</v>
      </c>
      <c r="AP8381" s="261" t="e">
        <f t="shared" si="1340"/>
        <v>#N/A</v>
      </c>
      <c r="AQ8381" s="261" t="e">
        <f t="shared" si="1341"/>
        <v>#N/A</v>
      </c>
      <c r="BB8381">
        <f t="shared" si="1344"/>
        <v>0</v>
      </c>
      <c r="BC8381">
        <f t="shared" si="1342"/>
        <v>0</v>
      </c>
      <c r="BD8381" s="28">
        <f t="shared" si="1343"/>
        <v>0</v>
      </c>
    </row>
    <row r="8382" spans="37:56" x14ac:dyDescent="0.25">
      <c r="AK8382">
        <v>0</v>
      </c>
      <c r="AL8382" t="e">
        <f t="shared" si="1336"/>
        <v>#N/A</v>
      </c>
      <c r="AM8382" t="e">
        <f t="shared" si="1337"/>
        <v>#N/A</v>
      </c>
      <c r="AN8382" t="e">
        <f t="shared" si="1338"/>
        <v>#N/A</v>
      </c>
      <c r="AO8382" s="261" t="e">
        <f t="shared" si="1339"/>
        <v>#N/A</v>
      </c>
      <c r="AP8382" s="261" t="e">
        <f t="shared" si="1340"/>
        <v>#N/A</v>
      </c>
      <c r="AQ8382" s="261" t="e">
        <f t="shared" si="1341"/>
        <v>#N/A</v>
      </c>
      <c r="BB8382">
        <f t="shared" si="1344"/>
        <v>0</v>
      </c>
      <c r="BC8382">
        <f t="shared" si="1342"/>
        <v>0</v>
      </c>
      <c r="BD8382" s="28">
        <f t="shared" si="1343"/>
        <v>0</v>
      </c>
    </row>
    <row r="8383" spans="37:56" x14ac:dyDescent="0.25">
      <c r="AK8383">
        <v>0</v>
      </c>
      <c r="AL8383" t="e">
        <f t="shared" si="1336"/>
        <v>#N/A</v>
      </c>
      <c r="AM8383" t="e">
        <f t="shared" si="1337"/>
        <v>#N/A</v>
      </c>
      <c r="AN8383" t="e">
        <f t="shared" si="1338"/>
        <v>#N/A</v>
      </c>
      <c r="AO8383" s="261" t="e">
        <f t="shared" si="1339"/>
        <v>#N/A</v>
      </c>
      <c r="AP8383" s="261" t="e">
        <f t="shared" si="1340"/>
        <v>#N/A</v>
      </c>
      <c r="AQ8383" s="261" t="e">
        <f t="shared" si="1341"/>
        <v>#N/A</v>
      </c>
      <c r="BB8383">
        <f t="shared" si="1344"/>
        <v>0</v>
      </c>
      <c r="BC8383">
        <f t="shared" si="1342"/>
        <v>0</v>
      </c>
      <c r="BD8383" s="28">
        <f t="shared" si="1343"/>
        <v>0</v>
      </c>
    </row>
    <row r="8384" spans="37:56" x14ac:dyDescent="0.25">
      <c r="AK8384">
        <v>0</v>
      </c>
      <c r="AL8384" t="e">
        <f t="shared" si="1336"/>
        <v>#N/A</v>
      </c>
      <c r="AM8384" t="e">
        <f t="shared" si="1337"/>
        <v>#N/A</v>
      </c>
      <c r="AN8384" t="e">
        <f t="shared" si="1338"/>
        <v>#N/A</v>
      </c>
      <c r="AO8384" s="261" t="e">
        <f t="shared" si="1339"/>
        <v>#N/A</v>
      </c>
      <c r="AP8384" s="261" t="e">
        <f t="shared" si="1340"/>
        <v>#N/A</v>
      </c>
      <c r="AQ8384" s="261" t="e">
        <f t="shared" si="1341"/>
        <v>#N/A</v>
      </c>
      <c r="BB8384">
        <f t="shared" si="1344"/>
        <v>0</v>
      </c>
      <c r="BC8384">
        <f t="shared" si="1342"/>
        <v>0</v>
      </c>
      <c r="BD8384" s="28">
        <f t="shared" si="1343"/>
        <v>0</v>
      </c>
    </row>
    <row r="8385" spans="37:56" x14ac:dyDescent="0.25">
      <c r="AK8385">
        <v>0</v>
      </c>
      <c r="AL8385" t="e">
        <f t="shared" si="1336"/>
        <v>#N/A</v>
      </c>
      <c r="AM8385" t="e">
        <f t="shared" si="1337"/>
        <v>#N/A</v>
      </c>
      <c r="AN8385" t="e">
        <f t="shared" si="1338"/>
        <v>#N/A</v>
      </c>
      <c r="AO8385" s="261" t="e">
        <f t="shared" si="1339"/>
        <v>#N/A</v>
      </c>
      <c r="AP8385" s="261" t="e">
        <f t="shared" si="1340"/>
        <v>#N/A</v>
      </c>
      <c r="AQ8385" s="261" t="e">
        <f t="shared" si="1341"/>
        <v>#N/A</v>
      </c>
      <c r="BB8385">
        <f t="shared" si="1344"/>
        <v>0</v>
      </c>
      <c r="BC8385">
        <f t="shared" si="1342"/>
        <v>0</v>
      </c>
      <c r="BD8385" s="28">
        <f t="shared" si="1343"/>
        <v>0</v>
      </c>
    </row>
    <row r="8386" spans="37:56" x14ac:dyDescent="0.25">
      <c r="AK8386">
        <v>0</v>
      </c>
      <c r="AL8386" t="e">
        <f t="shared" si="1336"/>
        <v>#N/A</v>
      </c>
      <c r="AM8386" t="e">
        <f t="shared" si="1337"/>
        <v>#N/A</v>
      </c>
      <c r="AN8386" t="e">
        <f t="shared" si="1338"/>
        <v>#N/A</v>
      </c>
      <c r="AO8386" s="261" t="e">
        <f t="shared" si="1339"/>
        <v>#N/A</v>
      </c>
      <c r="AP8386" s="261" t="e">
        <f t="shared" si="1340"/>
        <v>#N/A</v>
      </c>
      <c r="AQ8386" s="261" t="e">
        <f t="shared" si="1341"/>
        <v>#N/A</v>
      </c>
      <c r="BB8386">
        <f t="shared" si="1344"/>
        <v>0</v>
      </c>
      <c r="BC8386">
        <f t="shared" si="1342"/>
        <v>0</v>
      </c>
      <c r="BD8386" s="28">
        <f t="shared" si="1343"/>
        <v>0</v>
      </c>
    </row>
    <row r="8387" spans="37:56" x14ac:dyDescent="0.25">
      <c r="AK8387">
        <v>0</v>
      </c>
      <c r="AL8387" t="e">
        <f t="shared" ref="AL8387:AL8450" si="1345">_xlfn.XLOOKUP(AK8387,A:A,F:F)</f>
        <v>#N/A</v>
      </c>
      <c r="AM8387" t="e">
        <f t="shared" ref="AM8387:AM8450" si="1346">_xlfn.XLOOKUP(AK8387,A:A,J:J)</f>
        <v>#N/A</v>
      </c>
      <c r="AN8387" t="e">
        <f t="shared" ref="AN8387:AN8450" si="1347">_xlfn.XLOOKUP(AK8387,A:A,M:M)+_xlfn.XLOOKUP(AK8387,A:A,N:N)</f>
        <v>#N/A</v>
      </c>
      <c r="AO8387" s="261" t="e">
        <f t="shared" ref="AO8387:AO8450" si="1348">_xlfn.XLOOKUP(AK8387,A:A,AG:AG)</f>
        <v>#N/A</v>
      </c>
      <c r="AP8387" s="261" t="e">
        <f t="shared" ref="AP8387:AP8450" si="1349">_xlfn.XLOOKUP(AK8387,A:A,AD:AD)</f>
        <v>#N/A</v>
      </c>
      <c r="AQ8387" s="261" t="e">
        <f t="shared" ref="AQ8387:AQ8450" si="1350">_xlfn.XLOOKUP(AK8387,A:A,AE:AE)</f>
        <v>#N/A</v>
      </c>
      <c r="BB8387">
        <f t="shared" si="1344"/>
        <v>0</v>
      </c>
      <c r="BC8387">
        <f t="shared" ref="BC8387:BC8450" si="1351">_xlfn.XLOOKUP(BA8387,A:A,J:J)</f>
        <v>0</v>
      </c>
      <c r="BD8387" s="28">
        <f t="shared" ref="BD8387:BD8450" si="1352">_xlfn.XLOOKUP(BA8387,A:A,M:M)+_xlfn.XLOOKUP(BA8387,A:A,N:N)</f>
        <v>0</v>
      </c>
    </row>
    <row r="8388" spans="37:56" x14ac:dyDescent="0.25">
      <c r="AK8388">
        <v>0</v>
      </c>
      <c r="AL8388" t="e">
        <f t="shared" si="1345"/>
        <v>#N/A</v>
      </c>
      <c r="AM8388" t="e">
        <f t="shared" si="1346"/>
        <v>#N/A</v>
      </c>
      <c r="AN8388" t="e">
        <f t="shared" si="1347"/>
        <v>#N/A</v>
      </c>
      <c r="AO8388" s="261" t="e">
        <f t="shared" si="1348"/>
        <v>#N/A</v>
      </c>
      <c r="AP8388" s="261" t="e">
        <f t="shared" si="1349"/>
        <v>#N/A</v>
      </c>
      <c r="AQ8388" s="261" t="e">
        <f t="shared" si="1350"/>
        <v>#N/A</v>
      </c>
      <c r="BB8388">
        <f t="shared" si="1344"/>
        <v>0</v>
      </c>
      <c r="BC8388">
        <f t="shared" si="1351"/>
        <v>0</v>
      </c>
      <c r="BD8388" s="28">
        <f t="shared" si="1352"/>
        <v>0</v>
      </c>
    </row>
    <row r="8389" spans="37:56" x14ac:dyDescent="0.25">
      <c r="AK8389">
        <v>0</v>
      </c>
      <c r="AL8389" t="e">
        <f t="shared" si="1345"/>
        <v>#N/A</v>
      </c>
      <c r="AM8389" t="e">
        <f t="shared" si="1346"/>
        <v>#N/A</v>
      </c>
      <c r="AN8389" t="e">
        <f t="shared" si="1347"/>
        <v>#N/A</v>
      </c>
      <c r="AO8389" s="261" t="e">
        <f t="shared" si="1348"/>
        <v>#N/A</v>
      </c>
      <c r="AP8389" s="261" t="e">
        <f t="shared" si="1349"/>
        <v>#N/A</v>
      </c>
      <c r="AQ8389" s="261" t="e">
        <f t="shared" si="1350"/>
        <v>#N/A</v>
      </c>
      <c r="BB8389">
        <f t="shared" si="1344"/>
        <v>0</v>
      </c>
      <c r="BC8389">
        <f t="shared" si="1351"/>
        <v>0</v>
      </c>
      <c r="BD8389" s="28">
        <f t="shared" si="1352"/>
        <v>0</v>
      </c>
    </row>
    <row r="8390" spans="37:56" x14ac:dyDescent="0.25">
      <c r="AK8390">
        <v>0</v>
      </c>
      <c r="AL8390" t="e">
        <f t="shared" si="1345"/>
        <v>#N/A</v>
      </c>
      <c r="AM8390" t="e">
        <f t="shared" si="1346"/>
        <v>#N/A</v>
      </c>
      <c r="AN8390" t="e">
        <f t="shared" si="1347"/>
        <v>#N/A</v>
      </c>
      <c r="AO8390" s="261" t="e">
        <f t="shared" si="1348"/>
        <v>#N/A</v>
      </c>
      <c r="AP8390" s="261" t="e">
        <f t="shared" si="1349"/>
        <v>#N/A</v>
      </c>
      <c r="AQ8390" s="261" t="e">
        <f t="shared" si="1350"/>
        <v>#N/A</v>
      </c>
      <c r="BB8390">
        <f t="shared" ref="BB8390:BB8453" si="1353">_xlfn.XLOOKUP(BA8390,A:A,E:E)</f>
        <v>0</v>
      </c>
      <c r="BC8390">
        <f t="shared" si="1351"/>
        <v>0</v>
      </c>
      <c r="BD8390" s="28">
        <f t="shared" si="1352"/>
        <v>0</v>
      </c>
    </row>
    <row r="8391" spans="37:56" x14ac:dyDescent="0.25">
      <c r="AK8391">
        <v>0</v>
      </c>
      <c r="AL8391" t="e">
        <f t="shared" si="1345"/>
        <v>#N/A</v>
      </c>
      <c r="AM8391" t="e">
        <f t="shared" si="1346"/>
        <v>#N/A</v>
      </c>
      <c r="AN8391" t="e">
        <f t="shared" si="1347"/>
        <v>#N/A</v>
      </c>
      <c r="AO8391" s="261" t="e">
        <f t="shared" si="1348"/>
        <v>#N/A</v>
      </c>
      <c r="AP8391" s="261" t="e">
        <f t="shared" si="1349"/>
        <v>#N/A</v>
      </c>
      <c r="AQ8391" s="261" t="e">
        <f t="shared" si="1350"/>
        <v>#N/A</v>
      </c>
      <c r="BB8391">
        <f t="shared" si="1353"/>
        <v>0</v>
      </c>
      <c r="BC8391">
        <f t="shared" si="1351"/>
        <v>0</v>
      </c>
      <c r="BD8391" s="28">
        <f t="shared" si="1352"/>
        <v>0</v>
      </c>
    </row>
    <row r="8392" spans="37:56" x14ac:dyDescent="0.25">
      <c r="AK8392">
        <v>0</v>
      </c>
      <c r="AL8392" t="e">
        <f t="shared" si="1345"/>
        <v>#N/A</v>
      </c>
      <c r="AM8392" t="e">
        <f t="shared" si="1346"/>
        <v>#N/A</v>
      </c>
      <c r="AN8392" t="e">
        <f t="shared" si="1347"/>
        <v>#N/A</v>
      </c>
      <c r="AO8392" s="261" t="e">
        <f t="shared" si="1348"/>
        <v>#N/A</v>
      </c>
      <c r="AP8392" s="261" t="e">
        <f t="shared" si="1349"/>
        <v>#N/A</v>
      </c>
      <c r="AQ8392" s="261" t="e">
        <f t="shared" si="1350"/>
        <v>#N/A</v>
      </c>
      <c r="BB8392">
        <f t="shared" si="1353"/>
        <v>0</v>
      </c>
      <c r="BC8392">
        <f t="shared" si="1351"/>
        <v>0</v>
      </c>
      <c r="BD8392" s="28">
        <f t="shared" si="1352"/>
        <v>0</v>
      </c>
    </row>
    <row r="8393" spans="37:56" x14ac:dyDescent="0.25">
      <c r="AK8393">
        <v>0</v>
      </c>
      <c r="AL8393" t="e">
        <f t="shared" si="1345"/>
        <v>#N/A</v>
      </c>
      <c r="AM8393" t="e">
        <f t="shared" si="1346"/>
        <v>#N/A</v>
      </c>
      <c r="AN8393" t="e">
        <f t="shared" si="1347"/>
        <v>#N/A</v>
      </c>
      <c r="AO8393" s="261" t="e">
        <f t="shared" si="1348"/>
        <v>#N/A</v>
      </c>
      <c r="AP8393" s="261" t="e">
        <f t="shared" si="1349"/>
        <v>#N/A</v>
      </c>
      <c r="AQ8393" s="261" t="e">
        <f t="shared" si="1350"/>
        <v>#N/A</v>
      </c>
      <c r="BB8393">
        <f t="shared" si="1353"/>
        <v>0</v>
      </c>
      <c r="BC8393">
        <f t="shared" si="1351"/>
        <v>0</v>
      </c>
      <c r="BD8393" s="28">
        <f t="shared" si="1352"/>
        <v>0</v>
      </c>
    </row>
    <row r="8394" spans="37:56" x14ac:dyDescent="0.25">
      <c r="AK8394">
        <v>0</v>
      </c>
      <c r="AL8394" t="e">
        <f t="shared" si="1345"/>
        <v>#N/A</v>
      </c>
      <c r="AM8394" t="e">
        <f t="shared" si="1346"/>
        <v>#N/A</v>
      </c>
      <c r="AN8394" t="e">
        <f t="shared" si="1347"/>
        <v>#N/A</v>
      </c>
      <c r="AO8394" s="261" t="e">
        <f t="shared" si="1348"/>
        <v>#N/A</v>
      </c>
      <c r="AP8394" s="261" t="e">
        <f t="shared" si="1349"/>
        <v>#N/A</v>
      </c>
      <c r="AQ8394" s="261" t="e">
        <f t="shared" si="1350"/>
        <v>#N/A</v>
      </c>
      <c r="BB8394">
        <f t="shared" si="1353"/>
        <v>0</v>
      </c>
      <c r="BC8394">
        <f t="shared" si="1351"/>
        <v>0</v>
      </c>
      <c r="BD8394" s="28">
        <f t="shared" si="1352"/>
        <v>0</v>
      </c>
    </row>
    <row r="8395" spans="37:56" x14ac:dyDescent="0.25">
      <c r="AK8395">
        <v>0</v>
      </c>
      <c r="AL8395" t="e">
        <f t="shared" si="1345"/>
        <v>#N/A</v>
      </c>
      <c r="AM8395" t="e">
        <f t="shared" si="1346"/>
        <v>#N/A</v>
      </c>
      <c r="AN8395" t="e">
        <f t="shared" si="1347"/>
        <v>#N/A</v>
      </c>
      <c r="AO8395" s="261" t="e">
        <f t="shared" si="1348"/>
        <v>#N/A</v>
      </c>
      <c r="AP8395" s="261" t="e">
        <f t="shared" si="1349"/>
        <v>#N/A</v>
      </c>
      <c r="AQ8395" s="261" t="e">
        <f t="shared" si="1350"/>
        <v>#N/A</v>
      </c>
      <c r="BB8395">
        <f t="shared" si="1353"/>
        <v>0</v>
      </c>
      <c r="BC8395">
        <f t="shared" si="1351"/>
        <v>0</v>
      </c>
      <c r="BD8395" s="28">
        <f t="shared" si="1352"/>
        <v>0</v>
      </c>
    </row>
    <row r="8396" spans="37:56" x14ac:dyDescent="0.25">
      <c r="AK8396">
        <v>0</v>
      </c>
      <c r="AL8396" t="e">
        <f t="shared" si="1345"/>
        <v>#N/A</v>
      </c>
      <c r="AM8396" t="e">
        <f t="shared" si="1346"/>
        <v>#N/A</v>
      </c>
      <c r="AN8396" t="e">
        <f t="shared" si="1347"/>
        <v>#N/A</v>
      </c>
      <c r="AO8396" s="261" t="e">
        <f t="shared" si="1348"/>
        <v>#N/A</v>
      </c>
      <c r="AP8396" s="261" t="e">
        <f t="shared" si="1349"/>
        <v>#N/A</v>
      </c>
      <c r="AQ8396" s="261" t="e">
        <f t="shared" si="1350"/>
        <v>#N/A</v>
      </c>
      <c r="BB8396">
        <f t="shared" si="1353"/>
        <v>0</v>
      </c>
      <c r="BC8396">
        <f t="shared" si="1351"/>
        <v>0</v>
      </c>
      <c r="BD8396" s="28">
        <f t="shared" si="1352"/>
        <v>0</v>
      </c>
    </row>
    <row r="8397" spans="37:56" x14ac:dyDescent="0.25">
      <c r="AK8397">
        <v>0</v>
      </c>
      <c r="AL8397" t="e">
        <f t="shared" si="1345"/>
        <v>#N/A</v>
      </c>
      <c r="AM8397" t="e">
        <f t="shared" si="1346"/>
        <v>#N/A</v>
      </c>
      <c r="AN8397" t="e">
        <f t="shared" si="1347"/>
        <v>#N/A</v>
      </c>
      <c r="AO8397" s="261" t="e">
        <f t="shared" si="1348"/>
        <v>#N/A</v>
      </c>
      <c r="AP8397" s="261" t="e">
        <f t="shared" si="1349"/>
        <v>#N/A</v>
      </c>
      <c r="AQ8397" s="261" t="e">
        <f t="shared" si="1350"/>
        <v>#N/A</v>
      </c>
      <c r="BB8397">
        <f t="shared" si="1353"/>
        <v>0</v>
      </c>
      <c r="BC8397">
        <f t="shared" si="1351"/>
        <v>0</v>
      </c>
      <c r="BD8397" s="28">
        <f t="shared" si="1352"/>
        <v>0</v>
      </c>
    </row>
    <row r="8398" spans="37:56" x14ac:dyDescent="0.25">
      <c r="AK8398">
        <v>0</v>
      </c>
      <c r="AL8398" t="e">
        <f t="shared" si="1345"/>
        <v>#N/A</v>
      </c>
      <c r="AM8398" t="e">
        <f t="shared" si="1346"/>
        <v>#N/A</v>
      </c>
      <c r="AN8398" t="e">
        <f t="shared" si="1347"/>
        <v>#N/A</v>
      </c>
      <c r="AO8398" s="261" t="e">
        <f t="shared" si="1348"/>
        <v>#N/A</v>
      </c>
      <c r="AP8398" s="261" t="e">
        <f t="shared" si="1349"/>
        <v>#N/A</v>
      </c>
      <c r="AQ8398" s="261" t="e">
        <f t="shared" si="1350"/>
        <v>#N/A</v>
      </c>
      <c r="BB8398">
        <f t="shared" si="1353"/>
        <v>0</v>
      </c>
      <c r="BC8398">
        <f t="shared" si="1351"/>
        <v>0</v>
      </c>
      <c r="BD8398" s="28">
        <f t="shared" si="1352"/>
        <v>0</v>
      </c>
    </row>
    <row r="8399" spans="37:56" x14ac:dyDescent="0.25">
      <c r="AK8399">
        <v>0</v>
      </c>
      <c r="AL8399" t="e">
        <f t="shared" si="1345"/>
        <v>#N/A</v>
      </c>
      <c r="AM8399" t="e">
        <f t="shared" si="1346"/>
        <v>#N/A</v>
      </c>
      <c r="AN8399" t="e">
        <f t="shared" si="1347"/>
        <v>#N/A</v>
      </c>
      <c r="AO8399" s="261" t="e">
        <f t="shared" si="1348"/>
        <v>#N/A</v>
      </c>
      <c r="AP8399" s="261" t="e">
        <f t="shared" si="1349"/>
        <v>#N/A</v>
      </c>
      <c r="AQ8399" s="261" t="e">
        <f t="shared" si="1350"/>
        <v>#N/A</v>
      </c>
      <c r="BB8399">
        <f t="shared" si="1353"/>
        <v>0</v>
      </c>
      <c r="BC8399">
        <f t="shared" si="1351"/>
        <v>0</v>
      </c>
      <c r="BD8399" s="28">
        <f t="shared" si="1352"/>
        <v>0</v>
      </c>
    </row>
    <row r="8400" spans="37:56" x14ac:dyDescent="0.25">
      <c r="AK8400">
        <v>0</v>
      </c>
      <c r="AL8400" t="e">
        <f t="shared" si="1345"/>
        <v>#N/A</v>
      </c>
      <c r="AM8400" t="e">
        <f t="shared" si="1346"/>
        <v>#N/A</v>
      </c>
      <c r="AN8400" t="e">
        <f t="shared" si="1347"/>
        <v>#N/A</v>
      </c>
      <c r="AO8400" s="261" t="e">
        <f t="shared" si="1348"/>
        <v>#N/A</v>
      </c>
      <c r="AP8400" s="261" t="e">
        <f t="shared" si="1349"/>
        <v>#N/A</v>
      </c>
      <c r="AQ8400" s="261" t="e">
        <f t="shared" si="1350"/>
        <v>#N/A</v>
      </c>
      <c r="BB8400">
        <f t="shared" si="1353"/>
        <v>0</v>
      </c>
      <c r="BC8400">
        <f t="shared" si="1351"/>
        <v>0</v>
      </c>
      <c r="BD8400" s="28">
        <f t="shared" si="1352"/>
        <v>0</v>
      </c>
    </row>
    <row r="8401" spans="37:56" x14ac:dyDescent="0.25">
      <c r="AK8401">
        <v>0</v>
      </c>
      <c r="AL8401" t="e">
        <f t="shared" si="1345"/>
        <v>#N/A</v>
      </c>
      <c r="AM8401" t="e">
        <f t="shared" si="1346"/>
        <v>#N/A</v>
      </c>
      <c r="AN8401" t="e">
        <f t="shared" si="1347"/>
        <v>#N/A</v>
      </c>
      <c r="AO8401" s="261" t="e">
        <f t="shared" si="1348"/>
        <v>#N/A</v>
      </c>
      <c r="AP8401" s="261" t="e">
        <f t="shared" si="1349"/>
        <v>#N/A</v>
      </c>
      <c r="AQ8401" s="261" t="e">
        <f t="shared" si="1350"/>
        <v>#N/A</v>
      </c>
      <c r="BB8401">
        <f t="shared" si="1353"/>
        <v>0</v>
      </c>
      <c r="BC8401">
        <f t="shared" si="1351"/>
        <v>0</v>
      </c>
      <c r="BD8401" s="28">
        <f t="shared" si="1352"/>
        <v>0</v>
      </c>
    </row>
    <row r="8402" spans="37:56" x14ac:dyDescent="0.25">
      <c r="AK8402">
        <v>0</v>
      </c>
      <c r="AL8402" t="e">
        <f t="shared" si="1345"/>
        <v>#N/A</v>
      </c>
      <c r="AM8402" t="e">
        <f t="shared" si="1346"/>
        <v>#N/A</v>
      </c>
      <c r="AN8402" t="e">
        <f t="shared" si="1347"/>
        <v>#N/A</v>
      </c>
      <c r="AO8402" s="261" t="e">
        <f t="shared" si="1348"/>
        <v>#N/A</v>
      </c>
      <c r="AP8402" s="261" t="e">
        <f t="shared" si="1349"/>
        <v>#N/A</v>
      </c>
      <c r="AQ8402" s="261" t="e">
        <f t="shared" si="1350"/>
        <v>#N/A</v>
      </c>
      <c r="BB8402">
        <f t="shared" si="1353"/>
        <v>0</v>
      </c>
      <c r="BC8402">
        <f t="shared" si="1351"/>
        <v>0</v>
      </c>
      <c r="BD8402" s="28">
        <f t="shared" si="1352"/>
        <v>0</v>
      </c>
    </row>
    <row r="8403" spans="37:56" x14ac:dyDescent="0.25">
      <c r="AK8403">
        <v>0</v>
      </c>
      <c r="AL8403" t="e">
        <f t="shared" si="1345"/>
        <v>#N/A</v>
      </c>
      <c r="AM8403" t="e">
        <f t="shared" si="1346"/>
        <v>#N/A</v>
      </c>
      <c r="AN8403" t="e">
        <f t="shared" si="1347"/>
        <v>#N/A</v>
      </c>
      <c r="AO8403" s="261" t="e">
        <f t="shared" si="1348"/>
        <v>#N/A</v>
      </c>
      <c r="AP8403" s="261" t="e">
        <f t="shared" si="1349"/>
        <v>#N/A</v>
      </c>
      <c r="AQ8403" s="261" t="e">
        <f t="shared" si="1350"/>
        <v>#N/A</v>
      </c>
      <c r="BB8403">
        <f t="shared" si="1353"/>
        <v>0</v>
      </c>
      <c r="BC8403">
        <f t="shared" si="1351"/>
        <v>0</v>
      </c>
      <c r="BD8403" s="28">
        <f t="shared" si="1352"/>
        <v>0</v>
      </c>
    </row>
    <row r="8404" spans="37:56" x14ac:dyDescent="0.25">
      <c r="AK8404">
        <v>0</v>
      </c>
      <c r="AL8404" t="e">
        <f t="shared" si="1345"/>
        <v>#N/A</v>
      </c>
      <c r="AM8404" t="e">
        <f t="shared" si="1346"/>
        <v>#N/A</v>
      </c>
      <c r="AN8404" t="e">
        <f t="shared" si="1347"/>
        <v>#N/A</v>
      </c>
      <c r="AO8404" s="261" t="e">
        <f t="shared" si="1348"/>
        <v>#N/A</v>
      </c>
      <c r="AP8404" s="261" t="e">
        <f t="shared" si="1349"/>
        <v>#N/A</v>
      </c>
      <c r="AQ8404" s="261" t="e">
        <f t="shared" si="1350"/>
        <v>#N/A</v>
      </c>
      <c r="BB8404">
        <f t="shared" si="1353"/>
        <v>0</v>
      </c>
      <c r="BC8404">
        <f t="shared" si="1351"/>
        <v>0</v>
      </c>
      <c r="BD8404" s="28">
        <f t="shared" si="1352"/>
        <v>0</v>
      </c>
    </row>
    <row r="8405" spans="37:56" x14ac:dyDescent="0.25">
      <c r="AK8405">
        <v>0</v>
      </c>
      <c r="AL8405" t="e">
        <f t="shared" si="1345"/>
        <v>#N/A</v>
      </c>
      <c r="AM8405" t="e">
        <f t="shared" si="1346"/>
        <v>#N/A</v>
      </c>
      <c r="AN8405" t="e">
        <f t="shared" si="1347"/>
        <v>#N/A</v>
      </c>
      <c r="AO8405" s="261" t="e">
        <f t="shared" si="1348"/>
        <v>#N/A</v>
      </c>
      <c r="AP8405" s="261" t="e">
        <f t="shared" si="1349"/>
        <v>#N/A</v>
      </c>
      <c r="AQ8405" s="261" t="e">
        <f t="shared" si="1350"/>
        <v>#N/A</v>
      </c>
      <c r="BB8405">
        <f t="shared" si="1353"/>
        <v>0</v>
      </c>
      <c r="BC8405">
        <f t="shared" si="1351"/>
        <v>0</v>
      </c>
      <c r="BD8405" s="28">
        <f t="shared" si="1352"/>
        <v>0</v>
      </c>
    </row>
    <row r="8406" spans="37:56" x14ac:dyDescent="0.25">
      <c r="AK8406">
        <v>0</v>
      </c>
      <c r="AL8406" t="e">
        <f t="shared" si="1345"/>
        <v>#N/A</v>
      </c>
      <c r="AM8406" t="e">
        <f t="shared" si="1346"/>
        <v>#N/A</v>
      </c>
      <c r="AN8406" t="e">
        <f t="shared" si="1347"/>
        <v>#N/A</v>
      </c>
      <c r="AO8406" s="261" t="e">
        <f t="shared" si="1348"/>
        <v>#N/A</v>
      </c>
      <c r="AP8406" s="261" t="e">
        <f t="shared" si="1349"/>
        <v>#N/A</v>
      </c>
      <c r="AQ8406" s="261" t="e">
        <f t="shared" si="1350"/>
        <v>#N/A</v>
      </c>
      <c r="BB8406">
        <f t="shared" si="1353"/>
        <v>0</v>
      </c>
      <c r="BC8406">
        <f t="shared" si="1351"/>
        <v>0</v>
      </c>
      <c r="BD8406" s="28">
        <f t="shared" si="1352"/>
        <v>0</v>
      </c>
    </row>
    <row r="8407" spans="37:56" x14ac:dyDescent="0.25">
      <c r="AK8407">
        <v>0</v>
      </c>
      <c r="AL8407" t="e">
        <f t="shared" si="1345"/>
        <v>#N/A</v>
      </c>
      <c r="AM8407" t="e">
        <f t="shared" si="1346"/>
        <v>#N/A</v>
      </c>
      <c r="AN8407" t="e">
        <f t="shared" si="1347"/>
        <v>#N/A</v>
      </c>
      <c r="AO8407" s="261" t="e">
        <f t="shared" si="1348"/>
        <v>#N/A</v>
      </c>
      <c r="AP8407" s="261" t="e">
        <f t="shared" si="1349"/>
        <v>#N/A</v>
      </c>
      <c r="AQ8407" s="261" t="e">
        <f t="shared" si="1350"/>
        <v>#N/A</v>
      </c>
      <c r="BB8407">
        <f t="shared" si="1353"/>
        <v>0</v>
      </c>
      <c r="BC8407">
        <f t="shared" si="1351"/>
        <v>0</v>
      </c>
      <c r="BD8407" s="28">
        <f t="shared" si="1352"/>
        <v>0</v>
      </c>
    </row>
    <row r="8408" spans="37:56" x14ac:dyDescent="0.25">
      <c r="AK8408">
        <v>0</v>
      </c>
      <c r="AL8408" t="e">
        <f t="shared" si="1345"/>
        <v>#N/A</v>
      </c>
      <c r="AM8408" t="e">
        <f t="shared" si="1346"/>
        <v>#N/A</v>
      </c>
      <c r="AN8408" t="e">
        <f t="shared" si="1347"/>
        <v>#N/A</v>
      </c>
      <c r="AO8408" s="261" t="e">
        <f t="shared" si="1348"/>
        <v>#N/A</v>
      </c>
      <c r="AP8408" s="261" t="e">
        <f t="shared" si="1349"/>
        <v>#N/A</v>
      </c>
      <c r="AQ8408" s="261" t="e">
        <f t="shared" si="1350"/>
        <v>#N/A</v>
      </c>
      <c r="BB8408">
        <f t="shared" si="1353"/>
        <v>0</v>
      </c>
      <c r="BC8408">
        <f t="shared" si="1351"/>
        <v>0</v>
      </c>
      <c r="BD8408" s="28">
        <f t="shared" si="1352"/>
        <v>0</v>
      </c>
    </row>
    <row r="8409" spans="37:56" x14ac:dyDescent="0.25">
      <c r="AK8409">
        <v>0</v>
      </c>
      <c r="AL8409" t="e">
        <f t="shared" si="1345"/>
        <v>#N/A</v>
      </c>
      <c r="AM8409" t="e">
        <f t="shared" si="1346"/>
        <v>#N/A</v>
      </c>
      <c r="AN8409" t="e">
        <f t="shared" si="1347"/>
        <v>#N/A</v>
      </c>
      <c r="AO8409" s="261" t="e">
        <f t="shared" si="1348"/>
        <v>#N/A</v>
      </c>
      <c r="AP8409" s="261" t="e">
        <f t="shared" si="1349"/>
        <v>#N/A</v>
      </c>
      <c r="AQ8409" s="261" t="e">
        <f t="shared" si="1350"/>
        <v>#N/A</v>
      </c>
      <c r="BB8409">
        <f t="shared" si="1353"/>
        <v>0</v>
      </c>
      <c r="BC8409">
        <f t="shared" si="1351"/>
        <v>0</v>
      </c>
      <c r="BD8409" s="28">
        <f t="shared" si="1352"/>
        <v>0</v>
      </c>
    </row>
    <row r="8410" spans="37:56" x14ac:dyDescent="0.25">
      <c r="AK8410">
        <v>0</v>
      </c>
      <c r="AL8410" t="e">
        <f t="shared" si="1345"/>
        <v>#N/A</v>
      </c>
      <c r="AM8410" t="e">
        <f t="shared" si="1346"/>
        <v>#N/A</v>
      </c>
      <c r="AN8410" t="e">
        <f t="shared" si="1347"/>
        <v>#N/A</v>
      </c>
      <c r="AO8410" s="261" t="e">
        <f t="shared" si="1348"/>
        <v>#N/A</v>
      </c>
      <c r="AP8410" s="261" t="e">
        <f t="shared" si="1349"/>
        <v>#N/A</v>
      </c>
      <c r="AQ8410" s="261" t="e">
        <f t="shared" si="1350"/>
        <v>#N/A</v>
      </c>
      <c r="BB8410">
        <f t="shared" si="1353"/>
        <v>0</v>
      </c>
      <c r="BC8410">
        <f t="shared" si="1351"/>
        <v>0</v>
      </c>
      <c r="BD8410" s="28">
        <f t="shared" si="1352"/>
        <v>0</v>
      </c>
    </row>
    <row r="8411" spans="37:56" x14ac:dyDescent="0.25">
      <c r="AK8411">
        <v>0</v>
      </c>
      <c r="AL8411" t="e">
        <f t="shared" si="1345"/>
        <v>#N/A</v>
      </c>
      <c r="AM8411" t="e">
        <f t="shared" si="1346"/>
        <v>#N/A</v>
      </c>
      <c r="AN8411" t="e">
        <f t="shared" si="1347"/>
        <v>#N/A</v>
      </c>
      <c r="AO8411" s="261" t="e">
        <f t="shared" si="1348"/>
        <v>#N/A</v>
      </c>
      <c r="AP8411" s="261" t="e">
        <f t="shared" si="1349"/>
        <v>#N/A</v>
      </c>
      <c r="AQ8411" s="261" t="e">
        <f t="shared" si="1350"/>
        <v>#N/A</v>
      </c>
      <c r="BB8411">
        <f t="shared" si="1353"/>
        <v>0</v>
      </c>
      <c r="BC8411">
        <f t="shared" si="1351"/>
        <v>0</v>
      </c>
      <c r="BD8411" s="28">
        <f t="shared" si="1352"/>
        <v>0</v>
      </c>
    </row>
    <row r="8412" spans="37:56" x14ac:dyDescent="0.25">
      <c r="AK8412">
        <v>0</v>
      </c>
      <c r="AL8412" t="e">
        <f t="shared" si="1345"/>
        <v>#N/A</v>
      </c>
      <c r="AM8412" t="e">
        <f t="shared" si="1346"/>
        <v>#N/A</v>
      </c>
      <c r="AN8412" t="e">
        <f t="shared" si="1347"/>
        <v>#N/A</v>
      </c>
      <c r="AO8412" s="261" t="e">
        <f t="shared" si="1348"/>
        <v>#N/A</v>
      </c>
      <c r="AP8412" s="261" t="e">
        <f t="shared" si="1349"/>
        <v>#N/A</v>
      </c>
      <c r="AQ8412" s="261" t="e">
        <f t="shared" si="1350"/>
        <v>#N/A</v>
      </c>
      <c r="BB8412">
        <f t="shared" si="1353"/>
        <v>0</v>
      </c>
      <c r="BC8412">
        <f t="shared" si="1351"/>
        <v>0</v>
      </c>
      <c r="BD8412" s="28">
        <f t="shared" si="1352"/>
        <v>0</v>
      </c>
    </row>
    <row r="8413" spans="37:56" x14ac:dyDescent="0.25">
      <c r="AK8413">
        <v>0</v>
      </c>
      <c r="AL8413" t="e">
        <f t="shared" si="1345"/>
        <v>#N/A</v>
      </c>
      <c r="AM8413" t="e">
        <f t="shared" si="1346"/>
        <v>#N/A</v>
      </c>
      <c r="AN8413" t="e">
        <f t="shared" si="1347"/>
        <v>#N/A</v>
      </c>
      <c r="AO8413" s="261" t="e">
        <f t="shared" si="1348"/>
        <v>#N/A</v>
      </c>
      <c r="AP8413" s="261" t="e">
        <f t="shared" si="1349"/>
        <v>#N/A</v>
      </c>
      <c r="AQ8413" s="261" t="e">
        <f t="shared" si="1350"/>
        <v>#N/A</v>
      </c>
      <c r="BB8413">
        <f t="shared" si="1353"/>
        <v>0</v>
      </c>
      <c r="BC8413">
        <f t="shared" si="1351"/>
        <v>0</v>
      </c>
      <c r="BD8413" s="28">
        <f t="shared" si="1352"/>
        <v>0</v>
      </c>
    </row>
    <row r="8414" spans="37:56" x14ac:dyDescent="0.25">
      <c r="AK8414">
        <v>0</v>
      </c>
      <c r="AL8414" t="e">
        <f t="shared" si="1345"/>
        <v>#N/A</v>
      </c>
      <c r="AM8414" t="e">
        <f t="shared" si="1346"/>
        <v>#N/A</v>
      </c>
      <c r="AN8414" t="e">
        <f t="shared" si="1347"/>
        <v>#N/A</v>
      </c>
      <c r="AO8414" s="261" t="e">
        <f t="shared" si="1348"/>
        <v>#N/A</v>
      </c>
      <c r="AP8414" s="261" t="e">
        <f t="shared" si="1349"/>
        <v>#N/A</v>
      </c>
      <c r="AQ8414" s="261" t="e">
        <f t="shared" si="1350"/>
        <v>#N/A</v>
      </c>
      <c r="BB8414">
        <f t="shared" si="1353"/>
        <v>0</v>
      </c>
      <c r="BC8414">
        <f t="shared" si="1351"/>
        <v>0</v>
      </c>
      <c r="BD8414" s="28">
        <f t="shared" si="1352"/>
        <v>0</v>
      </c>
    </row>
    <row r="8415" spans="37:56" x14ac:dyDescent="0.25">
      <c r="AK8415">
        <v>0</v>
      </c>
      <c r="AL8415" t="e">
        <f t="shared" si="1345"/>
        <v>#N/A</v>
      </c>
      <c r="AM8415" t="e">
        <f t="shared" si="1346"/>
        <v>#N/A</v>
      </c>
      <c r="AN8415" t="e">
        <f t="shared" si="1347"/>
        <v>#N/A</v>
      </c>
      <c r="AO8415" s="261" t="e">
        <f t="shared" si="1348"/>
        <v>#N/A</v>
      </c>
      <c r="AP8415" s="261" t="e">
        <f t="shared" si="1349"/>
        <v>#N/A</v>
      </c>
      <c r="AQ8415" s="261" t="e">
        <f t="shared" si="1350"/>
        <v>#N/A</v>
      </c>
      <c r="BB8415">
        <f t="shared" si="1353"/>
        <v>0</v>
      </c>
      <c r="BC8415">
        <f t="shared" si="1351"/>
        <v>0</v>
      </c>
      <c r="BD8415" s="28">
        <f t="shared" si="1352"/>
        <v>0</v>
      </c>
    </row>
    <row r="8416" spans="37:56" x14ac:dyDescent="0.25">
      <c r="AK8416">
        <v>0</v>
      </c>
      <c r="AL8416" t="e">
        <f t="shared" si="1345"/>
        <v>#N/A</v>
      </c>
      <c r="AM8416" t="e">
        <f t="shared" si="1346"/>
        <v>#N/A</v>
      </c>
      <c r="AN8416" t="e">
        <f t="shared" si="1347"/>
        <v>#N/A</v>
      </c>
      <c r="AO8416" s="261" t="e">
        <f t="shared" si="1348"/>
        <v>#N/A</v>
      </c>
      <c r="AP8416" s="261" t="e">
        <f t="shared" si="1349"/>
        <v>#N/A</v>
      </c>
      <c r="AQ8416" s="261" t="e">
        <f t="shared" si="1350"/>
        <v>#N/A</v>
      </c>
      <c r="BB8416">
        <f t="shared" si="1353"/>
        <v>0</v>
      </c>
      <c r="BC8416">
        <f t="shared" si="1351"/>
        <v>0</v>
      </c>
      <c r="BD8416" s="28">
        <f t="shared" si="1352"/>
        <v>0</v>
      </c>
    </row>
    <row r="8417" spans="37:56" x14ac:dyDescent="0.25">
      <c r="AK8417">
        <v>0</v>
      </c>
      <c r="AL8417" t="e">
        <f t="shared" si="1345"/>
        <v>#N/A</v>
      </c>
      <c r="AM8417" t="e">
        <f t="shared" si="1346"/>
        <v>#N/A</v>
      </c>
      <c r="AN8417" t="e">
        <f t="shared" si="1347"/>
        <v>#N/A</v>
      </c>
      <c r="AO8417" s="261" t="e">
        <f t="shared" si="1348"/>
        <v>#N/A</v>
      </c>
      <c r="AP8417" s="261" t="e">
        <f t="shared" si="1349"/>
        <v>#N/A</v>
      </c>
      <c r="AQ8417" s="261" t="e">
        <f t="shared" si="1350"/>
        <v>#N/A</v>
      </c>
      <c r="BB8417">
        <f t="shared" si="1353"/>
        <v>0</v>
      </c>
      <c r="BC8417">
        <f t="shared" si="1351"/>
        <v>0</v>
      </c>
      <c r="BD8417" s="28">
        <f t="shared" si="1352"/>
        <v>0</v>
      </c>
    </row>
    <row r="8418" spans="37:56" x14ac:dyDescent="0.25">
      <c r="AK8418">
        <v>0</v>
      </c>
      <c r="AL8418" t="e">
        <f t="shared" si="1345"/>
        <v>#N/A</v>
      </c>
      <c r="AM8418" t="e">
        <f t="shared" si="1346"/>
        <v>#N/A</v>
      </c>
      <c r="AN8418" t="e">
        <f t="shared" si="1347"/>
        <v>#N/A</v>
      </c>
      <c r="AO8418" s="261" t="e">
        <f t="shared" si="1348"/>
        <v>#N/A</v>
      </c>
      <c r="AP8418" s="261" t="e">
        <f t="shared" si="1349"/>
        <v>#N/A</v>
      </c>
      <c r="AQ8418" s="261" t="e">
        <f t="shared" si="1350"/>
        <v>#N/A</v>
      </c>
      <c r="BB8418">
        <f t="shared" si="1353"/>
        <v>0</v>
      </c>
      <c r="BC8418">
        <f t="shared" si="1351"/>
        <v>0</v>
      </c>
      <c r="BD8418" s="28">
        <f t="shared" si="1352"/>
        <v>0</v>
      </c>
    </row>
    <row r="8419" spans="37:56" x14ac:dyDescent="0.25">
      <c r="AK8419">
        <v>0</v>
      </c>
      <c r="AL8419" t="e">
        <f t="shared" si="1345"/>
        <v>#N/A</v>
      </c>
      <c r="AM8419" t="e">
        <f t="shared" si="1346"/>
        <v>#N/A</v>
      </c>
      <c r="AN8419" t="e">
        <f t="shared" si="1347"/>
        <v>#N/A</v>
      </c>
      <c r="AO8419" s="261" t="e">
        <f t="shared" si="1348"/>
        <v>#N/A</v>
      </c>
      <c r="AP8419" s="261" t="e">
        <f t="shared" si="1349"/>
        <v>#N/A</v>
      </c>
      <c r="AQ8419" s="261" t="e">
        <f t="shared" si="1350"/>
        <v>#N/A</v>
      </c>
      <c r="BB8419">
        <f t="shared" si="1353"/>
        <v>0</v>
      </c>
      <c r="BC8419">
        <f t="shared" si="1351"/>
        <v>0</v>
      </c>
      <c r="BD8419" s="28">
        <f t="shared" si="1352"/>
        <v>0</v>
      </c>
    </row>
    <row r="8420" spans="37:56" x14ac:dyDescent="0.25">
      <c r="AK8420">
        <v>0</v>
      </c>
      <c r="AL8420" t="e">
        <f t="shared" si="1345"/>
        <v>#N/A</v>
      </c>
      <c r="AM8420" t="e">
        <f t="shared" si="1346"/>
        <v>#N/A</v>
      </c>
      <c r="AN8420" t="e">
        <f t="shared" si="1347"/>
        <v>#N/A</v>
      </c>
      <c r="AO8420" s="261" t="e">
        <f t="shared" si="1348"/>
        <v>#N/A</v>
      </c>
      <c r="AP8420" s="261" t="e">
        <f t="shared" si="1349"/>
        <v>#N/A</v>
      </c>
      <c r="AQ8420" s="261" t="e">
        <f t="shared" si="1350"/>
        <v>#N/A</v>
      </c>
      <c r="BB8420">
        <f t="shared" si="1353"/>
        <v>0</v>
      </c>
      <c r="BC8420">
        <f t="shared" si="1351"/>
        <v>0</v>
      </c>
      <c r="BD8420" s="28">
        <f t="shared" si="1352"/>
        <v>0</v>
      </c>
    </row>
    <row r="8421" spans="37:56" x14ac:dyDescent="0.25">
      <c r="AK8421">
        <v>0</v>
      </c>
      <c r="AL8421" t="e">
        <f t="shared" si="1345"/>
        <v>#N/A</v>
      </c>
      <c r="AM8421" t="e">
        <f t="shared" si="1346"/>
        <v>#N/A</v>
      </c>
      <c r="AN8421" t="e">
        <f t="shared" si="1347"/>
        <v>#N/A</v>
      </c>
      <c r="AO8421" s="261" t="e">
        <f t="shared" si="1348"/>
        <v>#N/A</v>
      </c>
      <c r="AP8421" s="261" t="e">
        <f t="shared" si="1349"/>
        <v>#N/A</v>
      </c>
      <c r="AQ8421" s="261" t="e">
        <f t="shared" si="1350"/>
        <v>#N/A</v>
      </c>
      <c r="BB8421">
        <f t="shared" si="1353"/>
        <v>0</v>
      </c>
      <c r="BC8421">
        <f t="shared" si="1351"/>
        <v>0</v>
      </c>
      <c r="BD8421" s="28">
        <f t="shared" si="1352"/>
        <v>0</v>
      </c>
    </row>
    <row r="8422" spans="37:56" x14ac:dyDescent="0.25">
      <c r="AK8422">
        <v>0</v>
      </c>
      <c r="AL8422" t="e">
        <f t="shared" si="1345"/>
        <v>#N/A</v>
      </c>
      <c r="AM8422" t="e">
        <f t="shared" si="1346"/>
        <v>#N/A</v>
      </c>
      <c r="AN8422" t="e">
        <f t="shared" si="1347"/>
        <v>#N/A</v>
      </c>
      <c r="AO8422" s="261" t="e">
        <f t="shared" si="1348"/>
        <v>#N/A</v>
      </c>
      <c r="AP8422" s="261" t="e">
        <f t="shared" si="1349"/>
        <v>#N/A</v>
      </c>
      <c r="AQ8422" s="261" t="e">
        <f t="shared" si="1350"/>
        <v>#N/A</v>
      </c>
      <c r="BB8422">
        <f t="shared" si="1353"/>
        <v>0</v>
      </c>
      <c r="BC8422">
        <f t="shared" si="1351"/>
        <v>0</v>
      </c>
      <c r="BD8422" s="28">
        <f t="shared" si="1352"/>
        <v>0</v>
      </c>
    </row>
    <row r="8423" spans="37:56" x14ac:dyDescent="0.25">
      <c r="AK8423">
        <v>0</v>
      </c>
      <c r="AL8423" t="e">
        <f t="shared" si="1345"/>
        <v>#N/A</v>
      </c>
      <c r="AM8423" t="e">
        <f t="shared" si="1346"/>
        <v>#N/A</v>
      </c>
      <c r="AN8423" t="e">
        <f t="shared" si="1347"/>
        <v>#N/A</v>
      </c>
      <c r="AO8423" s="261" t="e">
        <f t="shared" si="1348"/>
        <v>#N/A</v>
      </c>
      <c r="AP8423" s="261" t="e">
        <f t="shared" si="1349"/>
        <v>#N/A</v>
      </c>
      <c r="AQ8423" s="261" t="e">
        <f t="shared" si="1350"/>
        <v>#N/A</v>
      </c>
      <c r="BB8423">
        <f t="shared" si="1353"/>
        <v>0</v>
      </c>
      <c r="BC8423">
        <f t="shared" si="1351"/>
        <v>0</v>
      </c>
      <c r="BD8423" s="28">
        <f t="shared" si="1352"/>
        <v>0</v>
      </c>
    </row>
    <row r="8424" spans="37:56" x14ac:dyDescent="0.25">
      <c r="AK8424">
        <v>0</v>
      </c>
      <c r="AL8424" t="e">
        <f t="shared" si="1345"/>
        <v>#N/A</v>
      </c>
      <c r="AM8424" t="e">
        <f t="shared" si="1346"/>
        <v>#N/A</v>
      </c>
      <c r="AN8424" t="e">
        <f t="shared" si="1347"/>
        <v>#N/A</v>
      </c>
      <c r="AO8424" s="261" t="e">
        <f t="shared" si="1348"/>
        <v>#N/A</v>
      </c>
      <c r="AP8424" s="261" t="e">
        <f t="shared" si="1349"/>
        <v>#N/A</v>
      </c>
      <c r="AQ8424" s="261" t="e">
        <f t="shared" si="1350"/>
        <v>#N/A</v>
      </c>
      <c r="BB8424">
        <f t="shared" si="1353"/>
        <v>0</v>
      </c>
      <c r="BC8424">
        <f t="shared" si="1351"/>
        <v>0</v>
      </c>
      <c r="BD8424" s="28">
        <f t="shared" si="1352"/>
        <v>0</v>
      </c>
    </row>
    <row r="8425" spans="37:56" x14ac:dyDescent="0.25">
      <c r="AK8425">
        <v>0</v>
      </c>
      <c r="AL8425" t="e">
        <f t="shared" si="1345"/>
        <v>#N/A</v>
      </c>
      <c r="AM8425" t="e">
        <f t="shared" si="1346"/>
        <v>#N/A</v>
      </c>
      <c r="AN8425" t="e">
        <f t="shared" si="1347"/>
        <v>#N/A</v>
      </c>
      <c r="AO8425" s="261" t="e">
        <f t="shared" si="1348"/>
        <v>#N/A</v>
      </c>
      <c r="AP8425" s="261" t="e">
        <f t="shared" si="1349"/>
        <v>#N/A</v>
      </c>
      <c r="AQ8425" s="261" t="e">
        <f t="shared" si="1350"/>
        <v>#N/A</v>
      </c>
      <c r="BB8425">
        <f t="shared" si="1353"/>
        <v>0</v>
      </c>
      <c r="BC8425">
        <f t="shared" si="1351"/>
        <v>0</v>
      </c>
      <c r="BD8425" s="28">
        <f t="shared" si="1352"/>
        <v>0</v>
      </c>
    </row>
    <row r="8426" spans="37:56" x14ac:dyDescent="0.25">
      <c r="AK8426">
        <v>0</v>
      </c>
      <c r="AL8426" t="e">
        <f t="shared" si="1345"/>
        <v>#N/A</v>
      </c>
      <c r="AM8426" t="e">
        <f t="shared" si="1346"/>
        <v>#N/A</v>
      </c>
      <c r="AN8426" t="e">
        <f t="shared" si="1347"/>
        <v>#N/A</v>
      </c>
      <c r="AO8426" s="261" t="e">
        <f t="shared" si="1348"/>
        <v>#N/A</v>
      </c>
      <c r="AP8426" s="261" t="e">
        <f t="shared" si="1349"/>
        <v>#N/A</v>
      </c>
      <c r="AQ8426" s="261" t="e">
        <f t="shared" si="1350"/>
        <v>#N/A</v>
      </c>
      <c r="BB8426">
        <f t="shared" si="1353"/>
        <v>0</v>
      </c>
      <c r="BC8426">
        <f t="shared" si="1351"/>
        <v>0</v>
      </c>
      <c r="BD8426" s="28">
        <f t="shared" si="1352"/>
        <v>0</v>
      </c>
    </row>
    <row r="8427" spans="37:56" x14ac:dyDescent="0.25">
      <c r="AK8427">
        <v>0</v>
      </c>
      <c r="AL8427" t="e">
        <f t="shared" si="1345"/>
        <v>#N/A</v>
      </c>
      <c r="AM8427" t="e">
        <f t="shared" si="1346"/>
        <v>#N/A</v>
      </c>
      <c r="AN8427" t="e">
        <f t="shared" si="1347"/>
        <v>#N/A</v>
      </c>
      <c r="AO8427" s="261" t="e">
        <f t="shared" si="1348"/>
        <v>#N/A</v>
      </c>
      <c r="AP8427" s="261" t="e">
        <f t="shared" si="1349"/>
        <v>#N/A</v>
      </c>
      <c r="AQ8427" s="261" t="e">
        <f t="shared" si="1350"/>
        <v>#N/A</v>
      </c>
      <c r="BB8427">
        <f t="shared" si="1353"/>
        <v>0</v>
      </c>
      <c r="BC8427">
        <f t="shared" si="1351"/>
        <v>0</v>
      </c>
      <c r="BD8427" s="28">
        <f t="shared" si="1352"/>
        <v>0</v>
      </c>
    </row>
    <row r="8428" spans="37:56" x14ac:dyDescent="0.25">
      <c r="AK8428">
        <v>0</v>
      </c>
      <c r="AL8428" t="e">
        <f t="shared" si="1345"/>
        <v>#N/A</v>
      </c>
      <c r="AM8428" t="e">
        <f t="shared" si="1346"/>
        <v>#N/A</v>
      </c>
      <c r="AN8428" t="e">
        <f t="shared" si="1347"/>
        <v>#N/A</v>
      </c>
      <c r="AO8428" s="261" t="e">
        <f t="shared" si="1348"/>
        <v>#N/A</v>
      </c>
      <c r="AP8428" s="261" t="e">
        <f t="shared" si="1349"/>
        <v>#N/A</v>
      </c>
      <c r="AQ8428" s="261" t="e">
        <f t="shared" si="1350"/>
        <v>#N/A</v>
      </c>
      <c r="BB8428">
        <f t="shared" si="1353"/>
        <v>0</v>
      </c>
      <c r="BC8428">
        <f t="shared" si="1351"/>
        <v>0</v>
      </c>
      <c r="BD8428" s="28">
        <f t="shared" si="1352"/>
        <v>0</v>
      </c>
    </row>
    <row r="8429" spans="37:56" x14ac:dyDescent="0.25">
      <c r="AK8429">
        <v>0</v>
      </c>
      <c r="AL8429" t="e">
        <f t="shared" si="1345"/>
        <v>#N/A</v>
      </c>
      <c r="AM8429" t="e">
        <f t="shared" si="1346"/>
        <v>#N/A</v>
      </c>
      <c r="AN8429" t="e">
        <f t="shared" si="1347"/>
        <v>#N/A</v>
      </c>
      <c r="AO8429" s="261" t="e">
        <f t="shared" si="1348"/>
        <v>#N/A</v>
      </c>
      <c r="AP8429" s="261" t="e">
        <f t="shared" si="1349"/>
        <v>#N/A</v>
      </c>
      <c r="AQ8429" s="261" t="e">
        <f t="shared" si="1350"/>
        <v>#N/A</v>
      </c>
      <c r="BB8429">
        <f t="shared" si="1353"/>
        <v>0</v>
      </c>
      <c r="BC8429">
        <f t="shared" si="1351"/>
        <v>0</v>
      </c>
      <c r="BD8429" s="28">
        <f t="shared" si="1352"/>
        <v>0</v>
      </c>
    </row>
    <row r="8430" spans="37:56" x14ac:dyDescent="0.25">
      <c r="AK8430">
        <v>0</v>
      </c>
      <c r="AL8430" t="e">
        <f t="shared" si="1345"/>
        <v>#N/A</v>
      </c>
      <c r="AM8430" t="e">
        <f t="shared" si="1346"/>
        <v>#N/A</v>
      </c>
      <c r="AN8430" t="e">
        <f t="shared" si="1347"/>
        <v>#N/A</v>
      </c>
      <c r="AO8430" s="261" t="e">
        <f t="shared" si="1348"/>
        <v>#N/A</v>
      </c>
      <c r="AP8430" s="261" t="e">
        <f t="shared" si="1349"/>
        <v>#N/A</v>
      </c>
      <c r="AQ8430" s="261" t="e">
        <f t="shared" si="1350"/>
        <v>#N/A</v>
      </c>
      <c r="BB8430">
        <f t="shared" si="1353"/>
        <v>0</v>
      </c>
      <c r="BC8430">
        <f t="shared" si="1351"/>
        <v>0</v>
      </c>
      <c r="BD8430" s="28">
        <f t="shared" si="1352"/>
        <v>0</v>
      </c>
    </row>
    <row r="8431" spans="37:56" x14ac:dyDescent="0.25">
      <c r="AK8431">
        <v>0</v>
      </c>
      <c r="AL8431" t="e">
        <f t="shared" si="1345"/>
        <v>#N/A</v>
      </c>
      <c r="AM8431" t="e">
        <f t="shared" si="1346"/>
        <v>#N/A</v>
      </c>
      <c r="AN8431" t="e">
        <f t="shared" si="1347"/>
        <v>#N/A</v>
      </c>
      <c r="AO8431" s="261" t="e">
        <f t="shared" si="1348"/>
        <v>#N/A</v>
      </c>
      <c r="AP8431" s="261" t="e">
        <f t="shared" si="1349"/>
        <v>#N/A</v>
      </c>
      <c r="AQ8431" s="261" t="e">
        <f t="shared" si="1350"/>
        <v>#N/A</v>
      </c>
      <c r="BB8431">
        <f t="shared" si="1353"/>
        <v>0</v>
      </c>
      <c r="BC8431">
        <f t="shared" si="1351"/>
        <v>0</v>
      </c>
      <c r="BD8431" s="28">
        <f t="shared" si="1352"/>
        <v>0</v>
      </c>
    </row>
    <row r="8432" spans="37:56" x14ac:dyDescent="0.25">
      <c r="AK8432">
        <v>0</v>
      </c>
      <c r="AL8432" t="e">
        <f t="shared" si="1345"/>
        <v>#N/A</v>
      </c>
      <c r="AM8432" t="e">
        <f t="shared" si="1346"/>
        <v>#N/A</v>
      </c>
      <c r="AN8432" t="e">
        <f t="shared" si="1347"/>
        <v>#N/A</v>
      </c>
      <c r="AO8432" s="261" t="e">
        <f t="shared" si="1348"/>
        <v>#N/A</v>
      </c>
      <c r="AP8432" s="261" t="e">
        <f t="shared" si="1349"/>
        <v>#N/A</v>
      </c>
      <c r="AQ8432" s="261" t="e">
        <f t="shared" si="1350"/>
        <v>#N/A</v>
      </c>
      <c r="BB8432">
        <f t="shared" si="1353"/>
        <v>0</v>
      </c>
      <c r="BC8432">
        <f t="shared" si="1351"/>
        <v>0</v>
      </c>
      <c r="BD8432" s="28">
        <f t="shared" si="1352"/>
        <v>0</v>
      </c>
    </row>
    <row r="8433" spans="37:56" x14ac:dyDescent="0.25">
      <c r="AK8433">
        <v>0</v>
      </c>
      <c r="AL8433" t="e">
        <f t="shared" si="1345"/>
        <v>#N/A</v>
      </c>
      <c r="AM8433" t="e">
        <f t="shared" si="1346"/>
        <v>#N/A</v>
      </c>
      <c r="AN8433" t="e">
        <f t="shared" si="1347"/>
        <v>#N/A</v>
      </c>
      <c r="AO8433" s="261" t="e">
        <f t="shared" si="1348"/>
        <v>#N/A</v>
      </c>
      <c r="AP8433" s="261" t="e">
        <f t="shared" si="1349"/>
        <v>#N/A</v>
      </c>
      <c r="AQ8433" s="261" t="e">
        <f t="shared" si="1350"/>
        <v>#N/A</v>
      </c>
      <c r="BB8433">
        <f t="shared" si="1353"/>
        <v>0</v>
      </c>
      <c r="BC8433">
        <f t="shared" si="1351"/>
        <v>0</v>
      </c>
      <c r="BD8433" s="28">
        <f t="shared" si="1352"/>
        <v>0</v>
      </c>
    </row>
    <row r="8434" spans="37:56" x14ac:dyDescent="0.25">
      <c r="AK8434">
        <v>0</v>
      </c>
      <c r="AL8434" t="e">
        <f t="shared" si="1345"/>
        <v>#N/A</v>
      </c>
      <c r="AM8434" t="e">
        <f t="shared" si="1346"/>
        <v>#N/A</v>
      </c>
      <c r="AN8434" t="e">
        <f t="shared" si="1347"/>
        <v>#N/A</v>
      </c>
      <c r="AO8434" s="261" t="e">
        <f t="shared" si="1348"/>
        <v>#N/A</v>
      </c>
      <c r="AP8434" s="261" t="e">
        <f t="shared" si="1349"/>
        <v>#N/A</v>
      </c>
      <c r="AQ8434" s="261" t="e">
        <f t="shared" si="1350"/>
        <v>#N/A</v>
      </c>
      <c r="BB8434">
        <f t="shared" si="1353"/>
        <v>0</v>
      </c>
      <c r="BC8434">
        <f t="shared" si="1351"/>
        <v>0</v>
      </c>
      <c r="BD8434" s="28">
        <f t="shared" si="1352"/>
        <v>0</v>
      </c>
    </row>
    <row r="8435" spans="37:56" x14ac:dyDescent="0.25">
      <c r="AK8435">
        <v>0</v>
      </c>
      <c r="AL8435" t="e">
        <f t="shared" si="1345"/>
        <v>#N/A</v>
      </c>
      <c r="AM8435" t="e">
        <f t="shared" si="1346"/>
        <v>#N/A</v>
      </c>
      <c r="AN8435" t="e">
        <f t="shared" si="1347"/>
        <v>#N/A</v>
      </c>
      <c r="AO8435" s="261" t="e">
        <f t="shared" si="1348"/>
        <v>#N/A</v>
      </c>
      <c r="AP8435" s="261" t="e">
        <f t="shared" si="1349"/>
        <v>#N/A</v>
      </c>
      <c r="AQ8435" s="261" t="e">
        <f t="shared" si="1350"/>
        <v>#N/A</v>
      </c>
      <c r="BB8435">
        <f t="shared" si="1353"/>
        <v>0</v>
      </c>
      <c r="BC8435">
        <f t="shared" si="1351"/>
        <v>0</v>
      </c>
      <c r="BD8435" s="28">
        <f t="shared" si="1352"/>
        <v>0</v>
      </c>
    </row>
    <row r="8436" spans="37:56" x14ac:dyDescent="0.25">
      <c r="AK8436">
        <v>0</v>
      </c>
      <c r="AL8436" t="e">
        <f t="shared" si="1345"/>
        <v>#N/A</v>
      </c>
      <c r="AM8436" t="e">
        <f t="shared" si="1346"/>
        <v>#N/A</v>
      </c>
      <c r="AN8436" t="e">
        <f t="shared" si="1347"/>
        <v>#N/A</v>
      </c>
      <c r="AO8436" s="261" t="e">
        <f t="shared" si="1348"/>
        <v>#N/A</v>
      </c>
      <c r="AP8436" s="261" t="e">
        <f t="shared" si="1349"/>
        <v>#N/A</v>
      </c>
      <c r="AQ8436" s="261" t="e">
        <f t="shared" si="1350"/>
        <v>#N/A</v>
      </c>
      <c r="BB8436">
        <f t="shared" si="1353"/>
        <v>0</v>
      </c>
      <c r="BC8436">
        <f t="shared" si="1351"/>
        <v>0</v>
      </c>
      <c r="BD8436" s="28">
        <f t="shared" si="1352"/>
        <v>0</v>
      </c>
    </row>
    <row r="8437" spans="37:56" x14ac:dyDescent="0.25">
      <c r="AK8437">
        <v>0</v>
      </c>
      <c r="AL8437" t="e">
        <f t="shared" si="1345"/>
        <v>#N/A</v>
      </c>
      <c r="AM8437" t="e">
        <f t="shared" si="1346"/>
        <v>#N/A</v>
      </c>
      <c r="AN8437" t="e">
        <f t="shared" si="1347"/>
        <v>#N/A</v>
      </c>
      <c r="AO8437" s="261" t="e">
        <f t="shared" si="1348"/>
        <v>#N/A</v>
      </c>
      <c r="AP8437" s="261" t="e">
        <f t="shared" si="1349"/>
        <v>#N/A</v>
      </c>
      <c r="AQ8437" s="261" t="e">
        <f t="shared" si="1350"/>
        <v>#N/A</v>
      </c>
      <c r="BB8437">
        <f t="shared" si="1353"/>
        <v>0</v>
      </c>
      <c r="BC8437">
        <f t="shared" si="1351"/>
        <v>0</v>
      </c>
      <c r="BD8437" s="28">
        <f t="shared" si="1352"/>
        <v>0</v>
      </c>
    </row>
    <row r="8438" spans="37:56" x14ac:dyDescent="0.25">
      <c r="AK8438">
        <v>0</v>
      </c>
      <c r="AL8438" t="e">
        <f t="shared" si="1345"/>
        <v>#N/A</v>
      </c>
      <c r="AM8438" t="e">
        <f t="shared" si="1346"/>
        <v>#N/A</v>
      </c>
      <c r="AN8438" t="e">
        <f t="shared" si="1347"/>
        <v>#N/A</v>
      </c>
      <c r="AO8438" s="261" t="e">
        <f t="shared" si="1348"/>
        <v>#N/A</v>
      </c>
      <c r="AP8438" s="261" t="e">
        <f t="shared" si="1349"/>
        <v>#N/A</v>
      </c>
      <c r="AQ8438" s="261" t="e">
        <f t="shared" si="1350"/>
        <v>#N/A</v>
      </c>
      <c r="BB8438">
        <f t="shared" si="1353"/>
        <v>0</v>
      </c>
      <c r="BC8438">
        <f t="shared" si="1351"/>
        <v>0</v>
      </c>
      <c r="BD8438" s="28">
        <f t="shared" si="1352"/>
        <v>0</v>
      </c>
    </row>
    <row r="8439" spans="37:56" x14ac:dyDescent="0.25">
      <c r="AK8439">
        <v>0</v>
      </c>
      <c r="AL8439" t="e">
        <f t="shared" si="1345"/>
        <v>#N/A</v>
      </c>
      <c r="AM8439" t="e">
        <f t="shared" si="1346"/>
        <v>#N/A</v>
      </c>
      <c r="AN8439" t="e">
        <f t="shared" si="1347"/>
        <v>#N/A</v>
      </c>
      <c r="AO8439" s="261" t="e">
        <f t="shared" si="1348"/>
        <v>#N/A</v>
      </c>
      <c r="AP8439" s="261" t="e">
        <f t="shared" si="1349"/>
        <v>#N/A</v>
      </c>
      <c r="AQ8439" s="261" t="e">
        <f t="shared" si="1350"/>
        <v>#N/A</v>
      </c>
      <c r="BB8439">
        <f t="shared" si="1353"/>
        <v>0</v>
      </c>
      <c r="BC8439">
        <f t="shared" si="1351"/>
        <v>0</v>
      </c>
      <c r="BD8439" s="28">
        <f t="shared" si="1352"/>
        <v>0</v>
      </c>
    </row>
    <row r="8440" spans="37:56" x14ac:dyDescent="0.25">
      <c r="AK8440">
        <v>0</v>
      </c>
      <c r="AL8440" t="e">
        <f t="shared" si="1345"/>
        <v>#N/A</v>
      </c>
      <c r="AM8440" t="e">
        <f t="shared" si="1346"/>
        <v>#N/A</v>
      </c>
      <c r="AN8440" t="e">
        <f t="shared" si="1347"/>
        <v>#N/A</v>
      </c>
      <c r="AO8440" s="261" t="e">
        <f t="shared" si="1348"/>
        <v>#N/A</v>
      </c>
      <c r="AP8440" s="261" t="e">
        <f t="shared" si="1349"/>
        <v>#N/A</v>
      </c>
      <c r="AQ8440" s="261" t="e">
        <f t="shared" si="1350"/>
        <v>#N/A</v>
      </c>
      <c r="BB8440">
        <f t="shared" si="1353"/>
        <v>0</v>
      </c>
      <c r="BC8440">
        <f t="shared" si="1351"/>
        <v>0</v>
      </c>
      <c r="BD8440" s="28">
        <f t="shared" si="1352"/>
        <v>0</v>
      </c>
    </row>
    <row r="8441" spans="37:56" x14ac:dyDescent="0.25">
      <c r="AK8441">
        <v>0</v>
      </c>
      <c r="AL8441" t="e">
        <f t="shared" si="1345"/>
        <v>#N/A</v>
      </c>
      <c r="AM8441" t="e">
        <f t="shared" si="1346"/>
        <v>#N/A</v>
      </c>
      <c r="AN8441" t="e">
        <f t="shared" si="1347"/>
        <v>#N/A</v>
      </c>
      <c r="AO8441" s="261" t="e">
        <f t="shared" si="1348"/>
        <v>#N/A</v>
      </c>
      <c r="AP8441" s="261" t="e">
        <f t="shared" si="1349"/>
        <v>#N/A</v>
      </c>
      <c r="AQ8441" s="261" t="e">
        <f t="shared" si="1350"/>
        <v>#N/A</v>
      </c>
      <c r="BB8441">
        <f t="shared" si="1353"/>
        <v>0</v>
      </c>
      <c r="BC8441">
        <f t="shared" si="1351"/>
        <v>0</v>
      </c>
      <c r="BD8441" s="28">
        <f t="shared" si="1352"/>
        <v>0</v>
      </c>
    </row>
    <row r="8442" spans="37:56" x14ac:dyDescent="0.25">
      <c r="AK8442">
        <v>0</v>
      </c>
      <c r="AL8442" t="e">
        <f t="shared" si="1345"/>
        <v>#N/A</v>
      </c>
      <c r="AM8442" t="e">
        <f t="shared" si="1346"/>
        <v>#N/A</v>
      </c>
      <c r="AN8442" t="e">
        <f t="shared" si="1347"/>
        <v>#N/A</v>
      </c>
      <c r="AO8442" s="261" t="e">
        <f t="shared" si="1348"/>
        <v>#N/A</v>
      </c>
      <c r="AP8442" s="261" t="e">
        <f t="shared" si="1349"/>
        <v>#N/A</v>
      </c>
      <c r="AQ8442" s="261" t="e">
        <f t="shared" si="1350"/>
        <v>#N/A</v>
      </c>
      <c r="BB8442">
        <f t="shared" si="1353"/>
        <v>0</v>
      </c>
      <c r="BC8442">
        <f t="shared" si="1351"/>
        <v>0</v>
      </c>
      <c r="BD8442" s="28">
        <f t="shared" si="1352"/>
        <v>0</v>
      </c>
    </row>
    <row r="8443" spans="37:56" x14ac:dyDescent="0.25">
      <c r="AK8443">
        <v>0</v>
      </c>
      <c r="AL8443" t="e">
        <f t="shared" si="1345"/>
        <v>#N/A</v>
      </c>
      <c r="AM8443" t="e">
        <f t="shared" si="1346"/>
        <v>#N/A</v>
      </c>
      <c r="AN8443" t="e">
        <f t="shared" si="1347"/>
        <v>#N/A</v>
      </c>
      <c r="AO8443" s="261" t="e">
        <f t="shared" si="1348"/>
        <v>#N/A</v>
      </c>
      <c r="AP8443" s="261" t="e">
        <f t="shared" si="1349"/>
        <v>#N/A</v>
      </c>
      <c r="AQ8443" s="261" t="e">
        <f t="shared" si="1350"/>
        <v>#N/A</v>
      </c>
      <c r="BB8443">
        <f t="shared" si="1353"/>
        <v>0</v>
      </c>
      <c r="BC8443">
        <f t="shared" si="1351"/>
        <v>0</v>
      </c>
      <c r="BD8443" s="28">
        <f t="shared" si="1352"/>
        <v>0</v>
      </c>
    </row>
    <row r="8444" spans="37:56" x14ac:dyDescent="0.25">
      <c r="AK8444">
        <v>0</v>
      </c>
      <c r="AL8444" t="e">
        <f t="shared" si="1345"/>
        <v>#N/A</v>
      </c>
      <c r="AM8444" t="e">
        <f t="shared" si="1346"/>
        <v>#N/A</v>
      </c>
      <c r="AN8444" t="e">
        <f t="shared" si="1347"/>
        <v>#N/A</v>
      </c>
      <c r="AO8444" s="261" t="e">
        <f t="shared" si="1348"/>
        <v>#N/A</v>
      </c>
      <c r="AP8444" s="261" t="e">
        <f t="shared" si="1349"/>
        <v>#N/A</v>
      </c>
      <c r="AQ8444" s="261" t="e">
        <f t="shared" si="1350"/>
        <v>#N/A</v>
      </c>
      <c r="BB8444">
        <f t="shared" si="1353"/>
        <v>0</v>
      </c>
      <c r="BC8444">
        <f t="shared" si="1351"/>
        <v>0</v>
      </c>
      <c r="BD8444" s="28">
        <f t="shared" si="1352"/>
        <v>0</v>
      </c>
    </row>
    <row r="8445" spans="37:56" x14ac:dyDescent="0.25">
      <c r="AK8445">
        <v>0</v>
      </c>
      <c r="AL8445" t="e">
        <f t="shared" si="1345"/>
        <v>#N/A</v>
      </c>
      <c r="AM8445" t="e">
        <f t="shared" si="1346"/>
        <v>#N/A</v>
      </c>
      <c r="AN8445" t="e">
        <f t="shared" si="1347"/>
        <v>#N/A</v>
      </c>
      <c r="AO8445" s="261" t="e">
        <f t="shared" si="1348"/>
        <v>#N/A</v>
      </c>
      <c r="AP8445" s="261" t="e">
        <f t="shared" si="1349"/>
        <v>#N/A</v>
      </c>
      <c r="AQ8445" s="261" t="e">
        <f t="shared" si="1350"/>
        <v>#N/A</v>
      </c>
      <c r="BB8445">
        <f t="shared" si="1353"/>
        <v>0</v>
      </c>
      <c r="BC8445">
        <f t="shared" si="1351"/>
        <v>0</v>
      </c>
      <c r="BD8445" s="28">
        <f t="shared" si="1352"/>
        <v>0</v>
      </c>
    </row>
    <row r="8446" spans="37:56" x14ac:dyDescent="0.25">
      <c r="AK8446">
        <v>0</v>
      </c>
      <c r="AL8446" t="e">
        <f t="shared" si="1345"/>
        <v>#N/A</v>
      </c>
      <c r="AM8446" t="e">
        <f t="shared" si="1346"/>
        <v>#N/A</v>
      </c>
      <c r="AN8446" t="e">
        <f t="shared" si="1347"/>
        <v>#N/A</v>
      </c>
      <c r="AO8446" s="261" t="e">
        <f t="shared" si="1348"/>
        <v>#N/A</v>
      </c>
      <c r="AP8446" s="261" t="e">
        <f t="shared" si="1349"/>
        <v>#N/A</v>
      </c>
      <c r="AQ8446" s="261" t="e">
        <f t="shared" si="1350"/>
        <v>#N/A</v>
      </c>
      <c r="BB8446">
        <f t="shared" si="1353"/>
        <v>0</v>
      </c>
      <c r="BC8446">
        <f t="shared" si="1351"/>
        <v>0</v>
      </c>
      <c r="BD8446" s="28">
        <f t="shared" si="1352"/>
        <v>0</v>
      </c>
    </row>
    <row r="8447" spans="37:56" x14ac:dyDescent="0.25">
      <c r="AK8447">
        <v>0</v>
      </c>
      <c r="AL8447" t="e">
        <f t="shared" si="1345"/>
        <v>#N/A</v>
      </c>
      <c r="AM8447" t="e">
        <f t="shared" si="1346"/>
        <v>#N/A</v>
      </c>
      <c r="AN8447" t="e">
        <f t="shared" si="1347"/>
        <v>#N/A</v>
      </c>
      <c r="AO8447" s="261" t="e">
        <f t="shared" si="1348"/>
        <v>#N/A</v>
      </c>
      <c r="AP8447" s="261" t="e">
        <f t="shared" si="1349"/>
        <v>#N/A</v>
      </c>
      <c r="AQ8447" s="261" t="e">
        <f t="shared" si="1350"/>
        <v>#N/A</v>
      </c>
      <c r="BB8447">
        <f t="shared" si="1353"/>
        <v>0</v>
      </c>
      <c r="BC8447">
        <f t="shared" si="1351"/>
        <v>0</v>
      </c>
      <c r="BD8447" s="28">
        <f t="shared" si="1352"/>
        <v>0</v>
      </c>
    </row>
    <row r="8448" spans="37:56" x14ac:dyDescent="0.25">
      <c r="AK8448">
        <v>0</v>
      </c>
      <c r="AL8448" t="e">
        <f t="shared" si="1345"/>
        <v>#N/A</v>
      </c>
      <c r="AM8448" t="e">
        <f t="shared" si="1346"/>
        <v>#N/A</v>
      </c>
      <c r="AN8448" t="e">
        <f t="shared" si="1347"/>
        <v>#N/A</v>
      </c>
      <c r="AO8448" s="261" t="e">
        <f t="shared" si="1348"/>
        <v>#N/A</v>
      </c>
      <c r="AP8448" s="261" t="e">
        <f t="shared" si="1349"/>
        <v>#N/A</v>
      </c>
      <c r="AQ8448" s="261" t="e">
        <f t="shared" si="1350"/>
        <v>#N/A</v>
      </c>
      <c r="BB8448">
        <f t="shared" si="1353"/>
        <v>0</v>
      </c>
      <c r="BC8448">
        <f t="shared" si="1351"/>
        <v>0</v>
      </c>
      <c r="BD8448" s="28">
        <f t="shared" si="1352"/>
        <v>0</v>
      </c>
    </row>
    <row r="8449" spans="37:56" x14ac:dyDescent="0.25">
      <c r="AK8449">
        <v>0</v>
      </c>
      <c r="AL8449" t="e">
        <f t="shared" si="1345"/>
        <v>#N/A</v>
      </c>
      <c r="AM8449" t="e">
        <f t="shared" si="1346"/>
        <v>#N/A</v>
      </c>
      <c r="AN8449" t="e">
        <f t="shared" si="1347"/>
        <v>#N/A</v>
      </c>
      <c r="AO8449" s="261" t="e">
        <f t="shared" si="1348"/>
        <v>#N/A</v>
      </c>
      <c r="AP8449" s="261" t="e">
        <f t="shared" si="1349"/>
        <v>#N/A</v>
      </c>
      <c r="AQ8449" s="261" t="e">
        <f t="shared" si="1350"/>
        <v>#N/A</v>
      </c>
      <c r="BB8449">
        <f t="shared" si="1353"/>
        <v>0</v>
      </c>
      <c r="BC8449">
        <f t="shared" si="1351"/>
        <v>0</v>
      </c>
      <c r="BD8449" s="28">
        <f t="shared" si="1352"/>
        <v>0</v>
      </c>
    </row>
    <row r="8450" spans="37:56" x14ac:dyDescent="0.25">
      <c r="AK8450">
        <v>0</v>
      </c>
      <c r="AL8450" t="e">
        <f t="shared" si="1345"/>
        <v>#N/A</v>
      </c>
      <c r="AM8450" t="e">
        <f t="shared" si="1346"/>
        <v>#N/A</v>
      </c>
      <c r="AN8450" t="e">
        <f t="shared" si="1347"/>
        <v>#N/A</v>
      </c>
      <c r="AO8450" s="261" t="e">
        <f t="shared" si="1348"/>
        <v>#N/A</v>
      </c>
      <c r="AP8450" s="261" t="e">
        <f t="shared" si="1349"/>
        <v>#N/A</v>
      </c>
      <c r="AQ8450" s="261" t="e">
        <f t="shared" si="1350"/>
        <v>#N/A</v>
      </c>
      <c r="BB8450">
        <f t="shared" si="1353"/>
        <v>0</v>
      </c>
      <c r="BC8450">
        <f t="shared" si="1351"/>
        <v>0</v>
      </c>
      <c r="BD8450" s="28">
        <f t="shared" si="1352"/>
        <v>0</v>
      </c>
    </row>
    <row r="8451" spans="37:56" x14ac:dyDescent="0.25">
      <c r="AK8451">
        <v>0</v>
      </c>
      <c r="AL8451" t="e">
        <f t="shared" ref="AL8451:AL8514" si="1354">_xlfn.XLOOKUP(AK8451,A:A,F:F)</f>
        <v>#N/A</v>
      </c>
      <c r="AM8451" t="e">
        <f t="shared" ref="AM8451:AM8514" si="1355">_xlfn.XLOOKUP(AK8451,A:A,J:J)</f>
        <v>#N/A</v>
      </c>
      <c r="AN8451" t="e">
        <f t="shared" ref="AN8451:AN8514" si="1356">_xlfn.XLOOKUP(AK8451,A:A,M:M)+_xlfn.XLOOKUP(AK8451,A:A,N:N)</f>
        <v>#N/A</v>
      </c>
      <c r="AO8451" s="261" t="e">
        <f t="shared" ref="AO8451:AO8514" si="1357">_xlfn.XLOOKUP(AK8451,A:A,AG:AG)</f>
        <v>#N/A</v>
      </c>
      <c r="AP8451" s="261" t="e">
        <f t="shared" ref="AP8451:AP8514" si="1358">_xlfn.XLOOKUP(AK8451,A:A,AD:AD)</f>
        <v>#N/A</v>
      </c>
      <c r="AQ8451" s="261" t="e">
        <f t="shared" ref="AQ8451:AQ8514" si="1359">_xlfn.XLOOKUP(AK8451,A:A,AE:AE)</f>
        <v>#N/A</v>
      </c>
      <c r="BB8451">
        <f t="shared" si="1353"/>
        <v>0</v>
      </c>
      <c r="BC8451">
        <f t="shared" ref="BC8451:BC8514" si="1360">_xlfn.XLOOKUP(BA8451,A:A,J:J)</f>
        <v>0</v>
      </c>
      <c r="BD8451" s="28">
        <f t="shared" ref="BD8451:BD8514" si="1361">_xlfn.XLOOKUP(BA8451,A:A,M:M)+_xlfn.XLOOKUP(BA8451,A:A,N:N)</f>
        <v>0</v>
      </c>
    </row>
    <row r="8452" spans="37:56" x14ac:dyDescent="0.25">
      <c r="AK8452">
        <v>0</v>
      </c>
      <c r="AL8452" t="e">
        <f t="shared" si="1354"/>
        <v>#N/A</v>
      </c>
      <c r="AM8452" t="e">
        <f t="shared" si="1355"/>
        <v>#N/A</v>
      </c>
      <c r="AN8452" t="e">
        <f t="shared" si="1356"/>
        <v>#N/A</v>
      </c>
      <c r="AO8452" s="261" t="e">
        <f t="shared" si="1357"/>
        <v>#N/A</v>
      </c>
      <c r="AP8452" s="261" t="e">
        <f t="shared" si="1358"/>
        <v>#N/A</v>
      </c>
      <c r="AQ8452" s="261" t="e">
        <f t="shared" si="1359"/>
        <v>#N/A</v>
      </c>
      <c r="BB8452">
        <f t="shared" si="1353"/>
        <v>0</v>
      </c>
      <c r="BC8452">
        <f t="shared" si="1360"/>
        <v>0</v>
      </c>
      <c r="BD8452" s="28">
        <f t="shared" si="1361"/>
        <v>0</v>
      </c>
    </row>
    <row r="8453" spans="37:56" x14ac:dyDescent="0.25">
      <c r="AK8453">
        <v>0</v>
      </c>
      <c r="AL8453" t="e">
        <f t="shared" si="1354"/>
        <v>#N/A</v>
      </c>
      <c r="AM8453" t="e">
        <f t="shared" si="1355"/>
        <v>#N/A</v>
      </c>
      <c r="AN8453" t="e">
        <f t="shared" si="1356"/>
        <v>#N/A</v>
      </c>
      <c r="AO8453" s="261" t="e">
        <f t="shared" si="1357"/>
        <v>#N/A</v>
      </c>
      <c r="AP8453" s="261" t="e">
        <f t="shared" si="1358"/>
        <v>#N/A</v>
      </c>
      <c r="AQ8453" s="261" t="e">
        <f t="shared" si="1359"/>
        <v>#N/A</v>
      </c>
      <c r="BB8453">
        <f t="shared" si="1353"/>
        <v>0</v>
      </c>
      <c r="BC8453">
        <f t="shared" si="1360"/>
        <v>0</v>
      </c>
      <c r="BD8453" s="28">
        <f t="shared" si="1361"/>
        <v>0</v>
      </c>
    </row>
    <row r="8454" spans="37:56" x14ac:dyDescent="0.25">
      <c r="AK8454">
        <v>0</v>
      </c>
      <c r="AL8454" t="e">
        <f t="shared" si="1354"/>
        <v>#N/A</v>
      </c>
      <c r="AM8454" t="e">
        <f t="shared" si="1355"/>
        <v>#N/A</v>
      </c>
      <c r="AN8454" t="e">
        <f t="shared" si="1356"/>
        <v>#N/A</v>
      </c>
      <c r="AO8454" s="261" t="e">
        <f t="shared" si="1357"/>
        <v>#N/A</v>
      </c>
      <c r="AP8454" s="261" t="e">
        <f t="shared" si="1358"/>
        <v>#N/A</v>
      </c>
      <c r="AQ8454" s="261" t="e">
        <f t="shared" si="1359"/>
        <v>#N/A</v>
      </c>
      <c r="BB8454">
        <f t="shared" ref="BB8454:BB8517" si="1362">_xlfn.XLOOKUP(BA8454,A:A,E:E)</f>
        <v>0</v>
      </c>
      <c r="BC8454">
        <f t="shared" si="1360"/>
        <v>0</v>
      </c>
      <c r="BD8454" s="28">
        <f t="shared" si="1361"/>
        <v>0</v>
      </c>
    </row>
    <row r="8455" spans="37:56" x14ac:dyDescent="0.25">
      <c r="AK8455">
        <v>0</v>
      </c>
      <c r="AL8455" t="e">
        <f t="shared" si="1354"/>
        <v>#N/A</v>
      </c>
      <c r="AM8455" t="e">
        <f t="shared" si="1355"/>
        <v>#N/A</v>
      </c>
      <c r="AN8455" t="e">
        <f t="shared" si="1356"/>
        <v>#N/A</v>
      </c>
      <c r="AO8455" s="261" t="e">
        <f t="shared" si="1357"/>
        <v>#N/A</v>
      </c>
      <c r="AP8455" s="261" t="e">
        <f t="shared" si="1358"/>
        <v>#N/A</v>
      </c>
      <c r="AQ8455" s="261" t="e">
        <f t="shared" si="1359"/>
        <v>#N/A</v>
      </c>
      <c r="BB8455">
        <f t="shared" si="1362"/>
        <v>0</v>
      </c>
      <c r="BC8455">
        <f t="shared" si="1360"/>
        <v>0</v>
      </c>
      <c r="BD8455" s="28">
        <f t="shared" si="1361"/>
        <v>0</v>
      </c>
    </row>
    <row r="8456" spans="37:56" x14ac:dyDescent="0.25">
      <c r="AK8456">
        <v>0</v>
      </c>
      <c r="AL8456" t="e">
        <f t="shared" si="1354"/>
        <v>#N/A</v>
      </c>
      <c r="AM8456" t="e">
        <f t="shared" si="1355"/>
        <v>#N/A</v>
      </c>
      <c r="AN8456" t="e">
        <f t="shared" si="1356"/>
        <v>#N/A</v>
      </c>
      <c r="AO8456" s="261" t="e">
        <f t="shared" si="1357"/>
        <v>#N/A</v>
      </c>
      <c r="AP8456" s="261" t="e">
        <f t="shared" si="1358"/>
        <v>#N/A</v>
      </c>
      <c r="AQ8456" s="261" t="e">
        <f t="shared" si="1359"/>
        <v>#N/A</v>
      </c>
      <c r="BB8456">
        <f t="shared" si="1362"/>
        <v>0</v>
      </c>
      <c r="BC8456">
        <f t="shared" si="1360"/>
        <v>0</v>
      </c>
      <c r="BD8456" s="28">
        <f t="shared" si="1361"/>
        <v>0</v>
      </c>
    </row>
    <row r="8457" spans="37:56" x14ac:dyDescent="0.25">
      <c r="AK8457">
        <v>0</v>
      </c>
      <c r="AL8457" t="e">
        <f t="shared" si="1354"/>
        <v>#N/A</v>
      </c>
      <c r="AM8457" t="e">
        <f t="shared" si="1355"/>
        <v>#N/A</v>
      </c>
      <c r="AN8457" t="e">
        <f t="shared" si="1356"/>
        <v>#N/A</v>
      </c>
      <c r="AO8457" s="261" t="e">
        <f t="shared" si="1357"/>
        <v>#N/A</v>
      </c>
      <c r="AP8457" s="261" t="e">
        <f t="shared" si="1358"/>
        <v>#N/A</v>
      </c>
      <c r="AQ8457" s="261" t="e">
        <f t="shared" si="1359"/>
        <v>#N/A</v>
      </c>
      <c r="BB8457">
        <f t="shared" si="1362"/>
        <v>0</v>
      </c>
      <c r="BC8457">
        <f t="shared" si="1360"/>
        <v>0</v>
      </c>
      <c r="BD8457" s="28">
        <f t="shared" si="1361"/>
        <v>0</v>
      </c>
    </row>
    <row r="8458" spans="37:56" x14ac:dyDescent="0.25">
      <c r="AK8458">
        <v>0</v>
      </c>
      <c r="AL8458" t="e">
        <f t="shared" si="1354"/>
        <v>#N/A</v>
      </c>
      <c r="AM8458" t="e">
        <f t="shared" si="1355"/>
        <v>#N/A</v>
      </c>
      <c r="AN8458" t="e">
        <f t="shared" si="1356"/>
        <v>#N/A</v>
      </c>
      <c r="AO8458" s="261" t="e">
        <f t="shared" si="1357"/>
        <v>#N/A</v>
      </c>
      <c r="AP8458" s="261" t="e">
        <f t="shared" si="1358"/>
        <v>#N/A</v>
      </c>
      <c r="AQ8458" s="261" t="e">
        <f t="shared" si="1359"/>
        <v>#N/A</v>
      </c>
      <c r="BB8458">
        <f t="shared" si="1362"/>
        <v>0</v>
      </c>
      <c r="BC8458">
        <f t="shared" si="1360"/>
        <v>0</v>
      </c>
      <c r="BD8458" s="28">
        <f t="shared" si="1361"/>
        <v>0</v>
      </c>
    </row>
    <row r="8459" spans="37:56" x14ac:dyDescent="0.25">
      <c r="AK8459">
        <v>0</v>
      </c>
      <c r="AL8459" t="e">
        <f t="shared" si="1354"/>
        <v>#N/A</v>
      </c>
      <c r="AM8459" t="e">
        <f t="shared" si="1355"/>
        <v>#N/A</v>
      </c>
      <c r="AN8459" t="e">
        <f t="shared" si="1356"/>
        <v>#N/A</v>
      </c>
      <c r="AO8459" s="261" t="e">
        <f t="shared" si="1357"/>
        <v>#N/A</v>
      </c>
      <c r="AP8459" s="261" t="e">
        <f t="shared" si="1358"/>
        <v>#N/A</v>
      </c>
      <c r="AQ8459" s="261" t="e">
        <f t="shared" si="1359"/>
        <v>#N/A</v>
      </c>
      <c r="BB8459">
        <f t="shared" si="1362"/>
        <v>0</v>
      </c>
      <c r="BC8459">
        <f t="shared" si="1360"/>
        <v>0</v>
      </c>
      <c r="BD8459" s="28">
        <f t="shared" si="1361"/>
        <v>0</v>
      </c>
    </row>
    <row r="8460" spans="37:56" x14ac:dyDescent="0.25">
      <c r="AK8460">
        <v>0</v>
      </c>
      <c r="AL8460" t="e">
        <f t="shared" si="1354"/>
        <v>#N/A</v>
      </c>
      <c r="AM8460" t="e">
        <f t="shared" si="1355"/>
        <v>#N/A</v>
      </c>
      <c r="AN8460" t="e">
        <f t="shared" si="1356"/>
        <v>#N/A</v>
      </c>
      <c r="AO8460" s="261" t="e">
        <f t="shared" si="1357"/>
        <v>#N/A</v>
      </c>
      <c r="AP8460" s="261" t="e">
        <f t="shared" si="1358"/>
        <v>#N/A</v>
      </c>
      <c r="AQ8460" s="261" t="e">
        <f t="shared" si="1359"/>
        <v>#N/A</v>
      </c>
      <c r="BB8460">
        <f t="shared" si="1362"/>
        <v>0</v>
      </c>
      <c r="BC8460">
        <f t="shared" si="1360"/>
        <v>0</v>
      </c>
      <c r="BD8460" s="28">
        <f t="shared" si="1361"/>
        <v>0</v>
      </c>
    </row>
    <row r="8461" spans="37:56" x14ac:dyDescent="0.25">
      <c r="AK8461">
        <v>0</v>
      </c>
      <c r="AL8461" t="e">
        <f t="shared" si="1354"/>
        <v>#N/A</v>
      </c>
      <c r="AM8461" t="e">
        <f t="shared" si="1355"/>
        <v>#N/A</v>
      </c>
      <c r="AN8461" t="e">
        <f t="shared" si="1356"/>
        <v>#N/A</v>
      </c>
      <c r="AO8461" s="261" t="e">
        <f t="shared" si="1357"/>
        <v>#N/A</v>
      </c>
      <c r="AP8461" s="261" t="e">
        <f t="shared" si="1358"/>
        <v>#N/A</v>
      </c>
      <c r="AQ8461" s="261" t="e">
        <f t="shared" si="1359"/>
        <v>#N/A</v>
      </c>
      <c r="BB8461">
        <f t="shared" si="1362"/>
        <v>0</v>
      </c>
      <c r="BC8461">
        <f t="shared" si="1360"/>
        <v>0</v>
      </c>
      <c r="BD8461" s="28">
        <f t="shared" si="1361"/>
        <v>0</v>
      </c>
    </row>
    <row r="8462" spans="37:56" x14ac:dyDescent="0.25">
      <c r="AK8462">
        <v>0</v>
      </c>
      <c r="AL8462" t="e">
        <f t="shared" si="1354"/>
        <v>#N/A</v>
      </c>
      <c r="AM8462" t="e">
        <f t="shared" si="1355"/>
        <v>#N/A</v>
      </c>
      <c r="AN8462" t="e">
        <f t="shared" si="1356"/>
        <v>#N/A</v>
      </c>
      <c r="AO8462" s="261" t="e">
        <f t="shared" si="1357"/>
        <v>#N/A</v>
      </c>
      <c r="AP8462" s="261" t="e">
        <f t="shared" si="1358"/>
        <v>#N/A</v>
      </c>
      <c r="AQ8462" s="261" t="e">
        <f t="shared" si="1359"/>
        <v>#N/A</v>
      </c>
      <c r="BB8462">
        <f t="shared" si="1362"/>
        <v>0</v>
      </c>
      <c r="BC8462">
        <f t="shared" si="1360"/>
        <v>0</v>
      </c>
      <c r="BD8462" s="28">
        <f t="shared" si="1361"/>
        <v>0</v>
      </c>
    </row>
    <row r="8463" spans="37:56" x14ac:dyDescent="0.25">
      <c r="AK8463">
        <v>0</v>
      </c>
      <c r="AL8463" t="e">
        <f t="shared" si="1354"/>
        <v>#N/A</v>
      </c>
      <c r="AM8463" t="e">
        <f t="shared" si="1355"/>
        <v>#N/A</v>
      </c>
      <c r="AN8463" t="e">
        <f t="shared" si="1356"/>
        <v>#N/A</v>
      </c>
      <c r="AO8463" s="261" t="e">
        <f t="shared" si="1357"/>
        <v>#N/A</v>
      </c>
      <c r="AP8463" s="261" t="e">
        <f t="shared" si="1358"/>
        <v>#N/A</v>
      </c>
      <c r="AQ8463" s="261" t="e">
        <f t="shared" si="1359"/>
        <v>#N/A</v>
      </c>
      <c r="BB8463">
        <f t="shared" si="1362"/>
        <v>0</v>
      </c>
      <c r="BC8463">
        <f t="shared" si="1360"/>
        <v>0</v>
      </c>
      <c r="BD8463" s="28">
        <f t="shared" si="1361"/>
        <v>0</v>
      </c>
    </row>
    <row r="8464" spans="37:56" x14ac:dyDescent="0.25">
      <c r="AK8464">
        <v>0</v>
      </c>
      <c r="AL8464" t="e">
        <f t="shared" si="1354"/>
        <v>#N/A</v>
      </c>
      <c r="AM8464" t="e">
        <f t="shared" si="1355"/>
        <v>#N/A</v>
      </c>
      <c r="AN8464" t="e">
        <f t="shared" si="1356"/>
        <v>#N/A</v>
      </c>
      <c r="AO8464" s="261" t="e">
        <f t="shared" si="1357"/>
        <v>#N/A</v>
      </c>
      <c r="AP8464" s="261" t="e">
        <f t="shared" si="1358"/>
        <v>#N/A</v>
      </c>
      <c r="AQ8464" s="261" t="e">
        <f t="shared" si="1359"/>
        <v>#N/A</v>
      </c>
      <c r="BB8464">
        <f t="shared" si="1362"/>
        <v>0</v>
      </c>
      <c r="BC8464">
        <f t="shared" si="1360"/>
        <v>0</v>
      </c>
      <c r="BD8464" s="28">
        <f t="shared" si="1361"/>
        <v>0</v>
      </c>
    </row>
    <row r="8465" spans="37:56" x14ac:dyDescent="0.25">
      <c r="AK8465">
        <v>0</v>
      </c>
      <c r="AL8465" t="e">
        <f t="shared" si="1354"/>
        <v>#N/A</v>
      </c>
      <c r="AM8465" t="e">
        <f t="shared" si="1355"/>
        <v>#N/A</v>
      </c>
      <c r="AN8465" t="e">
        <f t="shared" si="1356"/>
        <v>#N/A</v>
      </c>
      <c r="AO8465" s="261" t="e">
        <f t="shared" si="1357"/>
        <v>#N/A</v>
      </c>
      <c r="AP8465" s="261" t="e">
        <f t="shared" si="1358"/>
        <v>#N/A</v>
      </c>
      <c r="AQ8465" s="261" t="e">
        <f t="shared" si="1359"/>
        <v>#N/A</v>
      </c>
      <c r="BB8465">
        <f t="shared" si="1362"/>
        <v>0</v>
      </c>
      <c r="BC8465">
        <f t="shared" si="1360"/>
        <v>0</v>
      </c>
      <c r="BD8465" s="28">
        <f t="shared" si="1361"/>
        <v>0</v>
      </c>
    </row>
    <row r="8466" spans="37:56" x14ac:dyDescent="0.25">
      <c r="AK8466">
        <v>0</v>
      </c>
      <c r="AL8466" t="e">
        <f t="shared" si="1354"/>
        <v>#N/A</v>
      </c>
      <c r="AM8466" t="e">
        <f t="shared" si="1355"/>
        <v>#N/A</v>
      </c>
      <c r="AN8466" t="e">
        <f t="shared" si="1356"/>
        <v>#N/A</v>
      </c>
      <c r="AO8466" s="261" t="e">
        <f t="shared" si="1357"/>
        <v>#N/A</v>
      </c>
      <c r="AP8466" s="261" t="e">
        <f t="shared" si="1358"/>
        <v>#N/A</v>
      </c>
      <c r="AQ8466" s="261" t="e">
        <f t="shared" si="1359"/>
        <v>#N/A</v>
      </c>
      <c r="BB8466">
        <f t="shared" si="1362"/>
        <v>0</v>
      </c>
      <c r="BC8466">
        <f t="shared" si="1360"/>
        <v>0</v>
      </c>
      <c r="BD8466" s="28">
        <f t="shared" si="1361"/>
        <v>0</v>
      </c>
    </row>
    <row r="8467" spans="37:56" x14ac:dyDescent="0.25">
      <c r="AK8467">
        <v>0</v>
      </c>
      <c r="AL8467" t="e">
        <f t="shared" si="1354"/>
        <v>#N/A</v>
      </c>
      <c r="AM8467" t="e">
        <f t="shared" si="1355"/>
        <v>#N/A</v>
      </c>
      <c r="AN8467" t="e">
        <f t="shared" si="1356"/>
        <v>#N/A</v>
      </c>
      <c r="AO8467" s="261" t="e">
        <f t="shared" si="1357"/>
        <v>#N/A</v>
      </c>
      <c r="AP8467" s="261" t="e">
        <f t="shared" si="1358"/>
        <v>#N/A</v>
      </c>
      <c r="AQ8467" s="261" t="e">
        <f t="shared" si="1359"/>
        <v>#N/A</v>
      </c>
      <c r="BB8467">
        <f t="shared" si="1362"/>
        <v>0</v>
      </c>
      <c r="BC8467">
        <f t="shared" si="1360"/>
        <v>0</v>
      </c>
      <c r="BD8467" s="28">
        <f t="shared" si="1361"/>
        <v>0</v>
      </c>
    </row>
    <row r="8468" spans="37:56" x14ac:dyDescent="0.25">
      <c r="AK8468">
        <v>0</v>
      </c>
      <c r="AL8468" t="e">
        <f t="shared" si="1354"/>
        <v>#N/A</v>
      </c>
      <c r="AM8468" t="e">
        <f t="shared" si="1355"/>
        <v>#N/A</v>
      </c>
      <c r="AN8468" t="e">
        <f t="shared" si="1356"/>
        <v>#N/A</v>
      </c>
      <c r="AO8468" s="261" t="e">
        <f t="shared" si="1357"/>
        <v>#N/A</v>
      </c>
      <c r="AP8468" s="261" t="e">
        <f t="shared" si="1358"/>
        <v>#N/A</v>
      </c>
      <c r="AQ8468" s="261" t="e">
        <f t="shared" si="1359"/>
        <v>#N/A</v>
      </c>
      <c r="BB8468">
        <f t="shared" si="1362"/>
        <v>0</v>
      </c>
      <c r="BC8468">
        <f t="shared" si="1360"/>
        <v>0</v>
      </c>
      <c r="BD8468" s="28">
        <f t="shared" si="1361"/>
        <v>0</v>
      </c>
    </row>
    <row r="8469" spans="37:56" x14ac:dyDescent="0.25">
      <c r="AK8469">
        <v>0</v>
      </c>
      <c r="AL8469" t="e">
        <f t="shared" si="1354"/>
        <v>#N/A</v>
      </c>
      <c r="AM8469" t="e">
        <f t="shared" si="1355"/>
        <v>#N/A</v>
      </c>
      <c r="AN8469" t="e">
        <f t="shared" si="1356"/>
        <v>#N/A</v>
      </c>
      <c r="AO8469" s="261" t="e">
        <f t="shared" si="1357"/>
        <v>#N/A</v>
      </c>
      <c r="AP8469" s="261" t="e">
        <f t="shared" si="1358"/>
        <v>#N/A</v>
      </c>
      <c r="AQ8469" s="261" t="e">
        <f t="shared" si="1359"/>
        <v>#N/A</v>
      </c>
      <c r="BB8469">
        <f t="shared" si="1362"/>
        <v>0</v>
      </c>
      <c r="BC8469">
        <f t="shared" si="1360"/>
        <v>0</v>
      </c>
      <c r="BD8469" s="28">
        <f t="shared" si="1361"/>
        <v>0</v>
      </c>
    </row>
    <row r="8470" spans="37:56" x14ac:dyDescent="0.25">
      <c r="AK8470">
        <v>0</v>
      </c>
      <c r="AL8470" t="e">
        <f t="shared" si="1354"/>
        <v>#N/A</v>
      </c>
      <c r="AM8470" t="e">
        <f t="shared" si="1355"/>
        <v>#N/A</v>
      </c>
      <c r="AN8470" t="e">
        <f t="shared" si="1356"/>
        <v>#N/A</v>
      </c>
      <c r="AO8470" s="261" t="e">
        <f t="shared" si="1357"/>
        <v>#N/A</v>
      </c>
      <c r="AP8470" s="261" t="e">
        <f t="shared" si="1358"/>
        <v>#N/A</v>
      </c>
      <c r="AQ8470" s="261" t="e">
        <f t="shared" si="1359"/>
        <v>#N/A</v>
      </c>
      <c r="BB8470">
        <f t="shared" si="1362"/>
        <v>0</v>
      </c>
      <c r="BC8470">
        <f t="shared" si="1360"/>
        <v>0</v>
      </c>
      <c r="BD8470" s="28">
        <f t="shared" si="1361"/>
        <v>0</v>
      </c>
    </row>
    <row r="8471" spans="37:56" x14ac:dyDescent="0.25">
      <c r="AK8471">
        <v>0</v>
      </c>
      <c r="AL8471" t="e">
        <f t="shared" si="1354"/>
        <v>#N/A</v>
      </c>
      <c r="AM8471" t="e">
        <f t="shared" si="1355"/>
        <v>#N/A</v>
      </c>
      <c r="AN8471" t="e">
        <f t="shared" si="1356"/>
        <v>#N/A</v>
      </c>
      <c r="AO8471" s="261" t="e">
        <f t="shared" si="1357"/>
        <v>#N/A</v>
      </c>
      <c r="AP8471" s="261" t="e">
        <f t="shared" si="1358"/>
        <v>#N/A</v>
      </c>
      <c r="AQ8471" s="261" t="e">
        <f t="shared" si="1359"/>
        <v>#N/A</v>
      </c>
      <c r="BB8471">
        <f t="shared" si="1362"/>
        <v>0</v>
      </c>
      <c r="BC8471">
        <f t="shared" si="1360"/>
        <v>0</v>
      </c>
      <c r="BD8471" s="28">
        <f t="shared" si="1361"/>
        <v>0</v>
      </c>
    </row>
    <row r="8472" spans="37:56" x14ac:dyDescent="0.25">
      <c r="AK8472">
        <v>0</v>
      </c>
      <c r="AL8472" t="e">
        <f t="shared" si="1354"/>
        <v>#N/A</v>
      </c>
      <c r="AM8472" t="e">
        <f t="shared" si="1355"/>
        <v>#N/A</v>
      </c>
      <c r="AN8472" t="e">
        <f t="shared" si="1356"/>
        <v>#N/A</v>
      </c>
      <c r="AO8472" s="261" t="e">
        <f t="shared" si="1357"/>
        <v>#N/A</v>
      </c>
      <c r="AP8472" s="261" t="e">
        <f t="shared" si="1358"/>
        <v>#N/A</v>
      </c>
      <c r="AQ8472" s="261" t="e">
        <f t="shared" si="1359"/>
        <v>#N/A</v>
      </c>
      <c r="BB8472">
        <f t="shared" si="1362"/>
        <v>0</v>
      </c>
      <c r="BC8472">
        <f t="shared" si="1360"/>
        <v>0</v>
      </c>
      <c r="BD8472" s="28">
        <f t="shared" si="1361"/>
        <v>0</v>
      </c>
    </row>
    <row r="8473" spans="37:56" x14ac:dyDescent="0.25">
      <c r="AK8473">
        <v>0</v>
      </c>
      <c r="AL8473" t="e">
        <f t="shared" si="1354"/>
        <v>#N/A</v>
      </c>
      <c r="AM8473" t="e">
        <f t="shared" si="1355"/>
        <v>#N/A</v>
      </c>
      <c r="AN8473" t="e">
        <f t="shared" si="1356"/>
        <v>#N/A</v>
      </c>
      <c r="AO8473" s="261" t="e">
        <f t="shared" si="1357"/>
        <v>#N/A</v>
      </c>
      <c r="AP8473" s="261" t="e">
        <f t="shared" si="1358"/>
        <v>#N/A</v>
      </c>
      <c r="AQ8473" s="261" t="e">
        <f t="shared" si="1359"/>
        <v>#N/A</v>
      </c>
      <c r="BB8473">
        <f t="shared" si="1362"/>
        <v>0</v>
      </c>
      <c r="BC8473">
        <f t="shared" si="1360"/>
        <v>0</v>
      </c>
      <c r="BD8473" s="28">
        <f t="shared" si="1361"/>
        <v>0</v>
      </c>
    </row>
    <row r="8474" spans="37:56" x14ac:dyDescent="0.25">
      <c r="AK8474">
        <v>0</v>
      </c>
      <c r="AL8474" t="e">
        <f t="shared" si="1354"/>
        <v>#N/A</v>
      </c>
      <c r="AM8474" t="e">
        <f t="shared" si="1355"/>
        <v>#N/A</v>
      </c>
      <c r="AN8474" t="e">
        <f t="shared" si="1356"/>
        <v>#N/A</v>
      </c>
      <c r="AO8474" s="261" t="e">
        <f t="shared" si="1357"/>
        <v>#N/A</v>
      </c>
      <c r="AP8474" s="261" t="e">
        <f t="shared" si="1358"/>
        <v>#N/A</v>
      </c>
      <c r="AQ8474" s="261" t="e">
        <f t="shared" si="1359"/>
        <v>#N/A</v>
      </c>
      <c r="BB8474">
        <f t="shared" si="1362"/>
        <v>0</v>
      </c>
      <c r="BC8474">
        <f t="shared" si="1360"/>
        <v>0</v>
      </c>
      <c r="BD8474" s="28">
        <f t="shared" si="1361"/>
        <v>0</v>
      </c>
    </row>
    <row r="8475" spans="37:56" x14ac:dyDescent="0.25">
      <c r="AK8475">
        <v>0</v>
      </c>
      <c r="AL8475" t="e">
        <f t="shared" si="1354"/>
        <v>#N/A</v>
      </c>
      <c r="AM8475" t="e">
        <f t="shared" si="1355"/>
        <v>#N/A</v>
      </c>
      <c r="AN8475" t="e">
        <f t="shared" si="1356"/>
        <v>#N/A</v>
      </c>
      <c r="AO8475" s="261" t="e">
        <f t="shared" si="1357"/>
        <v>#N/A</v>
      </c>
      <c r="AP8475" s="261" t="e">
        <f t="shared" si="1358"/>
        <v>#N/A</v>
      </c>
      <c r="AQ8475" s="261" t="e">
        <f t="shared" si="1359"/>
        <v>#N/A</v>
      </c>
      <c r="BB8475">
        <f t="shared" si="1362"/>
        <v>0</v>
      </c>
      <c r="BC8475">
        <f t="shared" si="1360"/>
        <v>0</v>
      </c>
      <c r="BD8475" s="28">
        <f t="shared" si="1361"/>
        <v>0</v>
      </c>
    </row>
    <row r="8476" spans="37:56" x14ac:dyDescent="0.25">
      <c r="AK8476">
        <v>0</v>
      </c>
      <c r="AL8476" t="e">
        <f t="shared" si="1354"/>
        <v>#N/A</v>
      </c>
      <c r="AM8476" t="e">
        <f t="shared" si="1355"/>
        <v>#N/A</v>
      </c>
      <c r="AN8476" t="e">
        <f t="shared" si="1356"/>
        <v>#N/A</v>
      </c>
      <c r="AO8476" s="261" t="e">
        <f t="shared" si="1357"/>
        <v>#N/A</v>
      </c>
      <c r="AP8476" s="261" t="e">
        <f t="shared" si="1358"/>
        <v>#N/A</v>
      </c>
      <c r="AQ8476" s="261" t="e">
        <f t="shared" si="1359"/>
        <v>#N/A</v>
      </c>
      <c r="BB8476">
        <f t="shared" si="1362"/>
        <v>0</v>
      </c>
      <c r="BC8476">
        <f t="shared" si="1360"/>
        <v>0</v>
      </c>
      <c r="BD8476" s="28">
        <f t="shared" si="1361"/>
        <v>0</v>
      </c>
    </row>
    <row r="8477" spans="37:56" x14ac:dyDescent="0.25">
      <c r="AK8477">
        <v>0</v>
      </c>
      <c r="AL8477" t="e">
        <f t="shared" si="1354"/>
        <v>#N/A</v>
      </c>
      <c r="AM8477" t="e">
        <f t="shared" si="1355"/>
        <v>#N/A</v>
      </c>
      <c r="AN8477" t="e">
        <f t="shared" si="1356"/>
        <v>#N/A</v>
      </c>
      <c r="AO8477" s="261" t="e">
        <f t="shared" si="1357"/>
        <v>#N/A</v>
      </c>
      <c r="AP8477" s="261" t="e">
        <f t="shared" si="1358"/>
        <v>#N/A</v>
      </c>
      <c r="AQ8477" s="261" t="e">
        <f t="shared" si="1359"/>
        <v>#N/A</v>
      </c>
      <c r="BB8477">
        <f t="shared" si="1362"/>
        <v>0</v>
      </c>
      <c r="BC8477">
        <f t="shared" si="1360"/>
        <v>0</v>
      </c>
      <c r="BD8477" s="28">
        <f t="shared" si="1361"/>
        <v>0</v>
      </c>
    </row>
    <row r="8478" spans="37:56" x14ac:dyDescent="0.25">
      <c r="AK8478">
        <v>0</v>
      </c>
      <c r="AL8478" t="e">
        <f t="shared" si="1354"/>
        <v>#N/A</v>
      </c>
      <c r="AM8478" t="e">
        <f t="shared" si="1355"/>
        <v>#N/A</v>
      </c>
      <c r="AN8478" t="e">
        <f t="shared" si="1356"/>
        <v>#N/A</v>
      </c>
      <c r="AO8478" s="261" t="e">
        <f t="shared" si="1357"/>
        <v>#N/A</v>
      </c>
      <c r="AP8478" s="261" t="e">
        <f t="shared" si="1358"/>
        <v>#N/A</v>
      </c>
      <c r="AQ8478" s="261" t="e">
        <f t="shared" si="1359"/>
        <v>#N/A</v>
      </c>
      <c r="BB8478">
        <f t="shared" si="1362"/>
        <v>0</v>
      </c>
      <c r="BC8478">
        <f t="shared" si="1360"/>
        <v>0</v>
      </c>
      <c r="BD8478" s="28">
        <f t="shared" si="1361"/>
        <v>0</v>
      </c>
    </row>
    <row r="8479" spans="37:56" x14ac:dyDescent="0.25">
      <c r="AK8479">
        <v>0</v>
      </c>
      <c r="AL8479" t="e">
        <f t="shared" si="1354"/>
        <v>#N/A</v>
      </c>
      <c r="AM8479" t="e">
        <f t="shared" si="1355"/>
        <v>#N/A</v>
      </c>
      <c r="AN8479" t="e">
        <f t="shared" si="1356"/>
        <v>#N/A</v>
      </c>
      <c r="AO8479" s="261" t="e">
        <f t="shared" si="1357"/>
        <v>#N/A</v>
      </c>
      <c r="AP8479" s="261" t="e">
        <f t="shared" si="1358"/>
        <v>#N/A</v>
      </c>
      <c r="AQ8479" s="261" t="e">
        <f t="shared" si="1359"/>
        <v>#N/A</v>
      </c>
      <c r="BB8479">
        <f t="shared" si="1362"/>
        <v>0</v>
      </c>
      <c r="BC8479">
        <f t="shared" si="1360"/>
        <v>0</v>
      </c>
      <c r="BD8479" s="28">
        <f t="shared" si="1361"/>
        <v>0</v>
      </c>
    </row>
    <row r="8480" spans="37:56" x14ac:dyDescent="0.25">
      <c r="AK8480">
        <v>0</v>
      </c>
      <c r="AL8480" t="e">
        <f t="shared" si="1354"/>
        <v>#N/A</v>
      </c>
      <c r="AM8480" t="e">
        <f t="shared" si="1355"/>
        <v>#N/A</v>
      </c>
      <c r="AN8480" t="e">
        <f t="shared" si="1356"/>
        <v>#N/A</v>
      </c>
      <c r="AO8480" s="261" t="e">
        <f t="shared" si="1357"/>
        <v>#N/A</v>
      </c>
      <c r="AP8480" s="261" t="e">
        <f t="shared" si="1358"/>
        <v>#N/A</v>
      </c>
      <c r="AQ8480" s="261" t="e">
        <f t="shared" si="1359"/>
        <v>#N/A</v>
      </c>
      <c r="BB8480">
        <f t="shared" si="1362"/>
        <v>0</v>
      </c>
      <c r="BC8480">
        <f t="shared" si="1360"/>
        <v>0</v>
      </c>
      <c r="BD8480" s="28">
        <f t="shared" si="1361"/>
        <v>0</v>
      </c>
    </row>
    <row r="8481" spans="37:56" x14ac:dyDescent="0.25">
      <c r="AK8481">
        <v>0</v>
      </c>
      <c r="AL8481" t="e">
        <f t="shared" si="1354"/>
        <v>#N/A</v>
      </c>
      <c r="AM8481" t="e">
        <f t="shared" si="1355"/>
        <v>#N/A</v>
      </c>
      <c r="AN8481" t="e">
        <f t="shared" si="1356"/>
        <v>#N/A</v>
      </c>
      <c r="AO8481" s="261" t="e">
        <f t="shared" si="1357"/>
        <v>#N/A</v>
      </c>
      <c r="AP8481" s="261" t="e">
        <f t="shared" si="1358"/>
        <v>#N/A</v>
      </c>
      <c r="AQ8481" s="261" t="e">
        <f t="shared" si="1359"/>
        <v>#N/A</v>
      </c>
      <c r="BB8481">
        <f t="shared" si="1362"/>
        <v>0</v>
      </c>
      <c r="BC8481">
        <f t="shared" si="1360"/>
        <v>0</v>
      </c>
      <c r="BD8481" s="28">
        <f t="shared" si="1361"/>
        <v>0</v>
      </c>
    </row>
    <row r="8482" spans="37:56" x14ac:dyDescent="0.25">
      <c r="AK8482">
        <v>0</v>
      </c>
      <c r="AL8482" t="e">
        <f t="shared" si="1354"/>
        <v>#N/A</v>
      </c>
      <c r="AM8482" t="e">
        <f t="shared" si="1355"/>
        <v>#N/A</v>
      </c>
      <c r="AN8482" t="e">
        <f t="shared" si="1356"/>
        <v>#N/A</v>
      </c>
      <c r="AO8482" s="261" t="e">
        <f t="shared" si="1357"/>
        <v>#N/A</v>
      </c>
      <c r="AP8482" s="261" t="e">
        <f t="shared" si="1358"/>
        <v>#N/A</v>
      </c>
      <c r="AQ8482" s="261" t="e">
        <f t="shared" si="1359"/>
        <v>#N/A</v>
      </c>
      <c r="BB8482">
        <f t="shared" si="1362"/>
        <v>0</v>
      </c>
      <c r="BC8482">
        <f t="shared" si="1360"/>
        <v>0</v>
      </c>
      <c r="BD8482" s="28">
        <f t="shared" si="1361"/>
        <v>0</v>
      </c>
    </row>
    <row r="8483" spans="37:56" x14ac:dyDescent="0.25">
      <c r="AK8483">
        <v>0</v>
      </c>
      <c r="AL8483" t="e">
        <f t="shared" si="1354"/>
        <v>#N/A</v>
      </c>
      <c r="AM8483" t="e">
        <f t="shared" si="1355"/>
        <v>#N/A</v>
      </c>
      <c r="AN8483" t="e">
        <f t="shared" si="1356"/>
        <v>#N/A</v>
      </c>
      <c r="AO8483" s="261" t="e">
        <f t="shared" si="1357"/>
        <v>#N/A</v>
      </c>
      <c r="AP8483" s="261" t="e">
        <f t="shared" si="1358"/>
        <v>#N/A</v>
      </c>
      <c r="AQ8483" s="261" t="e">
        <f t="shared" si="1359"/>
        <v>#N/A</v>
      </c>
      <c r="BB8483">
        <f t="shared" si="1362"/>
        <v>0</v>
      </c>
      <c r="BC8483">
        <f t="shared" si="1360"/>
        <v>0</v>
      </c>
      <c r="BD8483" s="28">
        <f t="shared" si="1361"/>
        <v>0</v>
      </c>
    </row>
    <row r="8484" spans="37:56" x14ac:dyDescent="0.25">
      <c r="AK8484">
        <v>0</v>
      </c>
      <c r="AL8484" t="e">
        <f t="shared" si="1354"/>
        <v>#N/A</v>
      </c>
      <c r="AM8484" t="e">
        <f t="shared" si="1355"/>
        <v>#N/A</v>
      </c>
      <c r="AN8484" t="e">
        <f t="shared" si="1356"/>
        <v>#N/A</v>
      </c>
      <c r="AO8484" s="261" t="e">
        <f t="shared" si="1357"/>
        <v>#N/A</v>
      </c>
      <c r="AP8484" s="261" t="e">
        <f t="shared" si="1358"/>
        <v>#N/A</v>
      </c>
      <c r="AQ8484" s="261" t="e">
        <f t="shared" si="1359"/>
        <v>#N/A</v>
      </c>
      <c r="BB8484">
        <f t="shared" si="1362"/>
        <v>0</v>
      </c>
      <c r="BC8484">
        <f t="shared" si="1360"/>
        <v>0</v>
      </c>
      <c r="BD8484" s="28">
        <f t="shared" si="1361"/>
        <v>0</v>
      </c>
    </row>
    <row r="8485" spans="37:56" x14ac:dyDescent="0.25">
      <c r="AK8485">
        <v>0</v>
      </c>
      <c r="AL8485" t="e">
        <f t="shared" si="1354"/>
        <v>#N/A</v>
      </c>
      <c r="AM8485" t="e">
        <f t="shared" si="1355"/>
        <v>#N/A</v>
      </c>
      <c r="AN8485" t="e">
        <f t="shared" si="1356"/>
        <v>#N/A</v>
      </c>
      <c r="AO8485" s="261" t="e">
        <f t="shared" si="1357"/>
        <v>#N/A</v>
      </c>
      <c r="AP8485" s="261" t="e">
        <f t="shared" si="1358"/>
        <v>#N/A</v>
      </c>
      <c r="AQ8485" s="261" t="e">
        <f t="shared" si="1359"/>
        <v>#N/A</v>
      </c>
      <c r="BB8485">
        <f t="shared" si="1362"/>
        <v>0</v>
      </c>
      <c r="BC8485">
        <f t="shared" si="1360"/>
        <v>0</v>
      </c>
      <c r="BD8485" s="28">
        <f t="shared" si="1361"/>
        <v>0</v>
      </c>
    </row>
    <row r="8486" spans="37:56" x14ac:dyDescent="0.25">
      <c r="AK8486">
        <v>0</v>
      </c>
      <c r="AL8486" t="e">
        <f t="shared" si="1354"/>
        <v>#N/A</v>
      </c>
      <c r="AM8486" t="e">
        <f t="shared" si="1355"/>
        <v>#N/A</v>
      </c>
      <c r="AN8486" t="e">
        <f t="shared" si="1356"/>
        <v>#N/A</v>
      </c>
      <c r="AO8486" s="261" t="e">
        <f t="shared" si="1357"/>
        <v>#N/A</v>
      </c>
      <c r="AP8486" s="261" t="e">
        <f t="shared" si="1358"/>
        <v>#N/A</v>
      </c>
      <c r="AQ8486" s="261" t="e">
        <f t="shared" si="1359"/>
        <v>#N/A</v>
      </c>
      <c r="BB8486">
        <f t="shared" si="1362"/>
        <v>0</v>
      </c>
      <c r="BC8486">
        <f t="shared" si="1360"/>
        <v>0</v>
      </c>
      <c r="BD8486" s="28">
        <f t="shared" si="1361"/>
        <v>0</v>
      </c>
    </row>
    <row r="8487" spans="37:56" x14ac:dyDescent="0.25">
      <c r="AK8487">
        <v>0</v>
      </c>
      <c r="AL8487" t="e">
        <f t="shared" si="1354"/>
        <v>#N/A</v>
      </c>
      <c r="AM8487" t="e">
        <f t="shared" si="1355"/>
        <v>#N/A</v>
      </c>
      <c r="AN8487" t="e">
        <f t="shared" si="1356"/>
        <v>#N/A</v>
      </c>
      <c r="AO8487" s="261" t="e">
        <f t="shared" si="1357"/>
        <v>#N/A</v>
      </c>
      <c r="AP8487" s="261" t="e">
        <f t="shared" si="1358"/>
        <v>#N/A</v>
      </c>
      <c r="AQ8487" s="261" t="e">
        <f t="shared" si="1359"/>
        <v>#N/A</v>
      </c>
      <c r="BB8487">
        <f t="shared" si="1362"/>
        <v>0</v>
      </c>
      <c r="BC8487">
        <f t="shared" si="1360"/>
        <v>0</v>
      </c>
      <c r="BD8487" s="28">
        <f t="shared" si="1361"/>
        <v>0</v>
      </c>
    </row>
    <row r="8488" spans="37:56" x14ac:dyDescent="0.25">
      <c r="AK8488">
        <v>0</v>
      </c>
      <c r="AL8488" t="e">
        <f t="shared" si="1354"/>
        <v>#N/A</v>
      </c>
      <c r="AM8488" t="e">
        <f t="shared" si="1355"/>
        <v>#N/A</v>
      </c>
      <c r="AN8488" t="e">
        <f t="shared" si="1356"/>
        <v>#N/A</v>
      </c>
      <c r="AO8488" s="261" t="e">
        <f t="shared" si="1357"/>
        <v>#N/A</v>
      </c>
      <c r="AP8488" s="261" t="e">
        <f t="shared" si="1358"/>
        <v>#N/A</v>
      </c>
      <c r="AQ8488" s="261" t="e">
        <f t="shared" si="1359"/>
        <v>#N/A</v>
      </c>
      <c r="BB8488">
        <f t="shared" si="1362"/>
        <v>0</v>
      </c>
      <c r="BC8488">
        <f t="shared" si="1360"/>
        <v>0</v>
      </c>
      <c r="BD8488" s="28">
        <f t="shared" si="1361"/>
        <v>0</v>
      </c>
    </row>
    <row r="8489" spans="37:56" x14ac:dyDescent="0.25">
      <c r="AK8489">
        <v>0</v>
      </c>
      <c r="AL8489" t="e">
        <f t="shared" si="1354"/>
        <v>#N/A</v>
      </c>
      <c r="AM8489" t="e">
        <f t="shared" si="1355"/>
        <v>#N/A</v>
      </c>
      <c r="AN8489" t="e">
        <f t="shared" si="1356"/>
        <v>#N/A</v>
      </c>
      <c r="AO8489" s="261" t="e">
        <f t="shared" si="1357"/>
        <v>#N/A</v>
      </c>
      <c r="AP8489" s="261" t="e">
        <f t="shared" si="1358"/>
        <v>#N/A</v>
      </c>
      <c r="AQ8489" s="261" t="e">
        <f t="shared" si="1359"/>
        <v>#N/A</v>
      </c>
      <c r="BB8489">
        <f t="shared" si="1362"/>
        <v>0</v>
      </c>
      <c r="BC8489">
        <f t="shared" si="1360"/>
        <v>0</v>
      </c>
      <c r="BD8489" s="28">
        <f t="shared" si="1361"/>
        <v>0</v>
      </c>
    </row>
    <row r="8490" spans="37:56" x14ac:dyDescent="0.25">
      <c r="AK8490">
        <v>0</v>
      </c>
      <c r="AL8490" t="e">
        <f t="shared" si="1354"/>
        <v>#N/A</v>
      </c>
      <c r="AM8490" t="e">
        <f t="shared" si="1355"/>
        <v>#N/A</v>
      </c>
      <c r="AN8490" t="e">
        <f t="shared" si="1356"/>
        <v>#N/A</v>
      </c>
      <c r="AO8490" s="261" t="e">
        <f t="shared" si="1357"/>
        <v>#N/A</v>
      </c>
      <c r="AP8490" s="261" t="e">
        <f t="shared" si="1358"/>
        <v>#N/A</v>
      </c>
      <c r="AQ8490" s="261" t="e">
        <f t="shared" si="1359"/>
        <v>#N/A</v>
      </c>
      <c r="BB8490">
        <f t="shared" si="1362"/>
        <v>0</v>
      </c>
      <c r="BC8490">
        <f t="shared" si="1360"/>
        <v>0</v>
      </c>
      <c r="BD8490" s="28">
        <f t="shared" si="1361"/>
        <v>0</v>
      </c>
    </row>
    <row r="8491" spans="37:56" x14ac:dyDescent="0.25">
      <c r="AK8491">
        <v>0</v>
      </c>
      <c r="AL8491" t="e">
        <f t="shared" si="1354"/>
        <v>#N/A</v>
      </c>
      <c r="AM8491" t="e">
        <f t="shared" si="1355"/>
        <v>#N/A</v>
      </c>
      <c r="AN8491" t="e">
        <f t="shared" si="1356"/>
        <v>#N/A</v>
      </c>
      <c r="AO8491" s="261" t="e">
        <f t="shared" si="1357"/>
        <v>#N/A</v>
      </c>
      <c r="AP8491" s="261" t="e">
        <f t="shared" si="1358"/>
        <v>#N/A</v>
      </c>
      <c r="AQ8491" s="261" t="e">
        <f t="shared" si="1359"/>
        <v>#N/A</v>
      </c>
      <c r="BB8491">
        <f t="shared" si="1362"/>
        <v>0</v>
      </c>
      <c r="BC8491">
        <f t="shared" si="1360"/>
        <v>0</v>
      </c>
      <c r="BD8491" s="28">
        <f t="shared" si="1361"/>
        <v>0</v>
      </c>
    </row>
    <row r="8492" spans="37:56" x14ac:dyDescent="0.25">
      <c r="AK8492">
        <v>0</v>
      </c>
      <c r="AL8492" t="e">
        <f t="shared" si="1354"/>
        <v>#N/A</v>
      </c>
      <c r="AM8492" t="e">
        <f t="shared" si="1355"/>
        <v>#N/A</v>
      </c>
      <c r="AN8492" t="e">
        <f t="shared" si="1356"/>
        <v>#N/A</v>
      </c>
      <c r="AO8492" s="261" t="e">
        <f t="shared" si="1357"/>
        <v>#N/A</v>
      </c>
      <c r="AP8492" s="261" t="e">
        <f t="shared" si="1358"/>
        <v>#N/A</v>
      </c>
      <c r="AQ8492" s="261" t="e">
        <f t="shared" si="1359"/>
        <v>#N/A</v>
      </c>
      <c r="BB8492">
        <f t="shared" si="1362"/>
        <v>0</v>
      </c>
      <c r="BC8492">
        <f t="shared" si="1360"/>
        <v>0</v>
      </c>
      <c r="BD8492" s="28">
        <f t="shared" si="1361"/>
        <v>0</v>
      </c>
    </row>
    <row r="8493" spans="37:56" x14ac:dyDescent="0.25">
      <c r="AK8493">
        <v>0</v>
      </c>
      <c r="AL8493" t="e">
        <f t="shared" si="1354"/>
        <v>#N/A</v>
      </c>
      <c r="AM8493" t="e">
        <f t="shared" si="1355"/>
        <v>#N/A</v>
      </c>
      <c r="AN8493" t="e">
        <f t="shared" si="1356"/>
        <v>#N/A</v>
      </c>
      <c r="AO8493" s="261" t="e">
        <f t="shared" si="1357"/>
        <v>#N/A</v>
      </c>
      <c r="AP8493" s="261" t="e">
        <f t="shared" si="1358"/>
        <v>#N/A</v>
      </c>
      <c r="AQ8493" s="261" t="e">
        <f t="shared" si="1359"/>
        <v>#N/A</v>
      </c>
      <c r="BB8493">
        <f t="shared" si="1362"/>
        <v>0</v>
      </c>
      <c r="BC8493">
        <f t="shared" si="1360"/>
        <v>0</v>
      </c>
      <c r="BD8493" s="28">
        <f t="shared" si="1361"/>
        <v>0</v>
      </c>
    </row>
    <row r="8494" spans="37:56" x14ac:dyDescent="0.25">
      <c r="AK8494">
        <v>0</v>
      </c>
      <c r="AL8494" t="e">
        <f t="shared" si="1354"/>
        <v>#N/A</v>
      </c>
      <c r="AM8494" t="e">
        <f t="shared" si="1355"/>
        <v>#N/A</v>
      </c>
      <c r="AN8494" t="e">
        <f t="shared" si="1356"/>
        <v>#N/A</v>
      </c>
      <c r="AO8494" s="261" t="e">
        <f t="shared" si="1357"/>
        <v>#N/A</v>
      </c>
      <c r="AP8494" s="261" t="e">
        <f t="shared" si="1358"/>
        <v>#N/A</v>
      </c>
      <c r="AQ8494" s="261" t="e">
        <f t="shared" si="1359"/>
        <v>#N/A</v>
      </c>
      <c r="BB8494">
        <f t="shared" si="1362"/>
        <v>0</v>
      </c>
      <c r="BC8494">
        <f t="shared" si="1360"/>
        <v>0</v>
      </c>
      <c r="BD8494" s="28">
        <f t="shared" si="1361"/>
        <v>0</v>
      </c>
    </row>
    <row r="8495" spans="37:56" x14ac:dyDescent="0.25">
      <c r="AK8495">
        <v>0</v>
      </c>
      <c r="AL8495" t="e">
        <f t="shared" si="1354"/>
        <v>#N/A</v>
      </c>
      <c r="AM8495" t="e">
        <f t="shared" si="1355"/>
        <v>#N/A</v>
      </c>
      <c r="AN8495" t="e">
        <f t="shared" si="1356"/>
        <v>#N/A</v>
      </c>
      <c r="AO8495" s="261" t="e">
        <f t="shared" si="1357"/>
        <v>#N/A</v>
      </c>
      <c r="AP8495" s="261" t="e">
        <f t="shared" si="1358"/>
        <v>#N/A</v>
      </c>
      <c r="AQ8495" s="261" t="e">
        <f t="shared" si="1359"/>
        <v>#N/A</v>
      </c>
      <c r="BB8495">
        <f t="shared" si="1362"/>
        <v>0</v>
      </c>
      <c r="BC8495">
        <f t="shared" si="1360"/>
        <v>0</v>
      </c>
      <c r="BD8495" s="28">
        <f t="shared" si="1361"/>
        <v>0</v>
      </c>
    </row>
    <row r="8496" spans="37:56" x14ac:dyDescent="0.25">
      <c r="AK8496">
        <v>0</v>
      </c>
      <c r="AL8496" t="e">
        <f t="shared" si="1354"/>
        <v>#N/A</v>
      </c>
      <c r="AM8496" t="e">
        <f t="shared" si="1355"/>
        <v>#N/A</v>
      </c>
      <c r="AN8496" t="e">
        <f t="shared" si="1356"/>
        <v>#N/A</v>
      </c>
      <c r="AO8496" s="261" t="e">
        <f t="shared" si="1357"/>
        <v>#N/A</v>
      </c>
      <c r="AP8496" s="261" t="e">
        <f t="shared" si="1358"/>
        <v>#N/A</v>
      </c>
      <c r="AQ8496" s="261" t="e">
        <f t="shared" si="1359"/>
        <v>#N/A</v>
      </c>
      <c r="BB8496">
        <f t="shared" si="1362"/>
        <v>0</v>
      </c>
      <c r="BC8496">
        <f t="shared" si="1360"/>
        <v>0</v>
      </c>
      <c r="BD8496" s="28">
        <f t="shared" si="1361"/>
        <v>0</v>
      </c>
    </row>
    <row r="8497" spans="37:56" x14ac:dyDescent="0.25">
      <c r="AK8497">
        <v>0</v>
      </c>
      <c r="AL8497" t="e">
        <f t="shared" si="1354"/>
        <v>#N/A</v>
      </c>
      <c r="AM8497" t="e">
        <f t="shared" si="1355"/>
        <v>#N/A</v>
      </c>
      <c r="AN8497" t="e">
        <f t="shared" si="1356"/>
        <v>#N/A</v>
      </c>
      <c r="AO8497" s="261" t="e">
        <f t="shared" si="1357"/>
        <v>#N/A</v>
      </c>
      <c r="AP8497" s="261" t="e">
        <f t="shared" si="1358"/>
        <v>#N/A</v>
      </c>
      <c r="AQ8497" s="261" t="e">
        <f t="shared" si="1359"/>
        <v>#N/A</v>
      </c>
      <c r="BB8497">
        <f t="shared" si="1362"/>
        <v>0</v>
      </c>
      <c r="BC8497">
        <f t="shared" si="1360"/>
        <v>0</v>
      </c>
      <c r="BD8497" s="28">
        <f t="shared" si="1361"/>
        <v>0</v>
      </c>
    </row>
    <row r="8498" spans="37:56" x14ac:dyDescent="0.25">
      <c r="AK8498">
        <v>0</v>
      </c>
      <c r="AL8498" t="e">
        <f t="shared" si="1354"/>
        <v>#N/A</v>
      </c>
      <c r="AM8498" t="e">
        <f t="shared" si="1355"/>
        <v>#N/A</v>
      </c>
      <c r="AN8498" t="e">
        <f t="shared" si="1356"/>
        <v>#N/A</v>
      </c>
      <c r="AO8498" s="261" t="e">
        <f t="shared" si="1357"/>
        <v>#N/A</v>
      </c>
      <c r="AP8498" s="261" t="e">
        <f t="shared" si="1358"/>
        <v>#N/A</v>
      </c>
      <c r="AQ8498" s="261" t="e">
        <f t="shared" si="1359"/>
        <v>#N/A</v>
      </c>
      <c r="BB8498">
        <f t="shared" si="1362"/>
        <v>0</v>
      </c>
      <c r="BC8498">
        <f t="shared" si="1360"/>
        <v>0</v>
      </c>
      <c r="BD8498" s="28">
        <f t="shared" si="1361"/>
        <v>0</v>
      </c>
    </row>
    <row r="8499" spans="37:56" x14ac:dyDescent="0.25">
      <c r="AK8499">
        <v>0</v>
      </c>
      <c r="AL8499" t="e">
        <f t="shared" si="1354"/>
        <v>#N/A</v>
      </c>
      <c r="AM8499" t="e">
        <f t="shared" si="1355"/>
        <v>#N/A</v>
      </c>
      <c r="AN8499" t="e">
        <f t="shared" si="1356"/>
        <v>#N/A</v>
      </c>
      <c r="AO8499" s="261" t="e">
        <f t="shared" si="1357"/>
        <v>#N/A</v>
      </c>
      <c r="AP8499" s="261" t="e">
        <f t="shared" si="1358"/>
        <v>#N/A</v>
      </c>
      <c r="AQ8499" s="261" t="e">
        <f t="shared" si="1359"/>
        <v>#N/A</v>
      </c>
      <c r="BB8499">
        <f t="shared" si="1362"/>
        <v>0</v>
      </c>
      <c r="BC8499">
        <f t="shared" si="1360"/>
        <v>0</v>
      </c>
      <c r="BD8499" s="28">
        <f t="shared" si="1361"/>
        <v>0</v>
      </c>
    </row>
    <row r="8500" spans="37:56" x14ac:dyDescent="0.25">
      <c r="AK8500">
        <v>0</v>
      </c>
      <c r="AL8500" t="e">
        <f t="shared" si="1354"/>
        <v>#N/A</v>
      </c>
      <c r="AM8500" t="e">
        <f t="shared" si="1355"/>
        <v>#N/A</v>
      </c>
      <c r="AN8500" t="e">
        <f t="shared" si="1356"/>
        <v>#N/A</v>
      </c>
      <c r="AO8500" s="261" t="e">
        <f t="shared" si="1357"/>
        <v>#N/A</v>
      </c>
      <c r="AP8500" s="261" t="e">
        <f t="shared" si="1358"/>
        <v>#N/A</v>
      </c>
      <c r="AQ8500" s="261" t="e">
        <f t="shared" si="1359"/>
        <v>#N/A</v>
      </c>
      <c r="BB8500">
        <f t="shared" si="1362"/>
        <v>0</v>
      </c>
      <c r="BC8500">
        <f t="shared" si="1360"/>
        <v>0</v>
      </c>
      <c r="BD8500" s="28">
        <f t="shared" si="1361"/>
        <v>0</v>
      </c>
    </row>
    <row r="8501" spans="37:56" x14ac:dyDescent="0.25">
      <c r="AK8501">
        <v>0</v>
      </c>
      <c r="AL8501" t="e">
        <f t="shared" si="1354"/>
        <v>#N/A</v>
      </c>
      <c r="AM8501" t="e">
        <f t="shared" si="1355"/>
        <v>#N/A</v>
      </c>
      <c r="AN8501" t="e">
        <f t="shared" si="1356"/>
        <v>#N/A</v>
      </c>
      <c r="AO8501" s="261" t="e">
        <f t="shared" si="1357"/>
        <v>#N/A</v>
      </c>
      <c r="AP8501" s="261" t="e">
        <f t="shared" si="1358"/>
        <v>#N/A</v>
      </c>
      <c r="AQ8501" s="261" t="e">
        <f t="shared" si="1359"/>
        <v>#N/A</v>
      </c>
      <c r="BB8501">
        <f t="shared" si="1362"/>
        <v>0</v>
      </c>
      <c r="BC8501">
        <f t="shared" si="1360"/>
        <v>0</v>
      </c>
      <c r="BD8501" s="28">
        <f t="shared" si="1361"/>
        <v>0</v>
      </c>
    </row>
    <row r="8502" spans="37:56" x14ac:dyDescent="0.25">
      <c r="AK8502">
        <v>0</v>
      </c>
      <c r="AL8502" t="e">
        <f t="shared" si="1354"/>
        <v>#N/A</v>
      </c>
      <c r="AM8502" t="e">
        <f t="shared" si="1355"/>
        <v>#N/A</v>
      </c>
      <c r="AN8502" t="e">
        <f t="shared" si="1356"/>
        <v>#N/A</v>
      </c>
      <c r="AO8502" s="261" t="e">
        <f t="shared" si="1357"/>
        <v>#N/A</v>
      </c>
      <c r="AP8502" s="261" t="e">
        <f t="shared" si="1358"/>
        <v>#N/A</v>
      </c>
      <c r="AQ8502" s="261" t="e">
        <f t="shared" si="1359"/>
        <v>#N/A</v>
      </c>
      <c r="BB8502">
        <f t="shared" si="1362"/>
        <v>0</v>
      </c>
      <c r="BC8502">
        <f t="shared" si="1360"/>
        <v>0</v>
      </c>
      <c r="BD8502" s="28">
        <f t="shared" si="1361"/>
        <v>0</v>
      </c>
    </row>
    <row r="8503" spans="37:56" x14ac:dyDescent="0.25">
      <c r="AK8503">
        <v>0</v>
      </c>
      <c r="AL8503" t="e">
        <f t="shared" si="1354"/>
        <v>#N/A</v>
      </c>
      <c r="AM8503" t="e">
        <f t="shared" si="1355"/>
        <v>#N/A</v>
      </c>
      <c r="AN8503" t="e">
        <f t="shared" si="1356"/>
        <v>#N/A</v>
      </c>
      <c r="AO8503" s="261" t="e">
        <f t="shared" si="1357"/>
        <v>#N/A</v>
      </c>
      <c r="AP8503" s="261" t="e">
        <f t="shared" si="1358"/>
        <v>#N/A</v>
      </c>
      <c r="AQ8503" s="261" t="e">
        <f t="shared" si="1359"/>
        <v>#N/A</v>
      </c>
      <c r="BB8503">
        <f t="shared" si="1362"/>
        <v>0</v>
      </c>
      <c r="BC8503">
        <f t="shared" si="1360"/>
        <v>0</v>
      </c>
      <c r="BD8503" s="28">
        <f t="shared" si="1361"/>
        <v>0</v>
      </c>
    </row>
    <row r="8504" spans="37:56" x14ac:dyDescent="0.25">
      <c r="AK8504">
        <v>0</v>
      </c>
      <c r="AL8504" t="e">
        <f t="shared" si="1354"/>
        <v>#N/A</v>
      </c>
      <c r="AM8504" t="e">
        <f t="shared" si="1355"/>
        <v>#N/A</v>
      </c>
      <c r="AN8504" t="e">
        <f t="shared" si="1356"/>
        <v>#N/A</v>
      </c>
      <c r="AO8504" s="261" t="e">
        <f t="shared" si="1357"/>
        <v>#N/A</v>
      </c>
      <c r="AP8504" s="261" t="e">
        <f t="shared" si="1358"/>
        <v>#N/A</v>
      </c>
      <c r="AQ8504" s="261" t="e">
        <f t="shared" si="1359"/>
        <v>#N/A</v>
      </c>
      <c r="BB8504">
        <f t="shared" si="1362"/>
        <v>0</v>
      </c>
      <c r="BC8504">
        <f t="shared" si="1360"/>
        <v>0</v>
      </c>
      <c r="BD8504" s="28">
        <f t="shared" si="1361"/>
        <v>0</v>
      </c>
    </row>
    <row r="8505" spans="37:56" x14ac:dyDescent="0.25">
      <c r="AK8505">
        <v>0</v>
      </c>
      <c r="AL8505" t="e">
        <f t="shared" si="1354"/>
        <v>#N/A</v>
      </c>
      <c r="AM8505" t="e">
        <f t="shared" si="1355"/>
        <v>#N/A</v>
      </c>
      <c r="AN8505" t="e">
        <f t="shared" si="1356"/>
        <v>#N/A</v>
      </c>
      <c r="AO8505" s="261" t="e">
        <f t="shared" si="1357"/>
        <v>#N/A</v>
      </c>
      <c r="AP8505" s="261" t="e">
        <f t="shared" si="1358"/>
        <v>#N/A</v>
      </c>
      <c r="AQ8505" s="261" t="e">
        <f t="shared" si="1359"/>
        <v>#N/A</v>
      </c>
      <c r="BB8505">
        <f t="shared" si="1362"/>
        <v>0</v>
      </c>
      <c r="BC8505">
        <f t="shared" si="1360"/>
        <v>0</v>
      </c>
      <c r="BD8505" s="28">
        <f t="shared" si="1361"/>
        <v>0</v>
      </c>
    </row>
    <row r="8506" spans="37:56" x14ac:dyDescent="0.25">
      <c r="AK8506">
        <v>0</v>
      </c>
      <c r="AL8506" t="e">
        <f t="shared" si="1354"/>
        <v>#N/A</v>
      </c>
      <c r="AM8506" t="e">
        <f t="shared" si="1355"/>
        <v>#N/A</v>
      </c>
      <c r="AN8506" t="e">
        <f t="shared" si="1356"/>
        <v>#N/A</v>
      </c>
      <c r="AO8506" s="261" t="e">
        <f t="shared" si="1357"/>
        <v>#N/A</v>
      </c>
      <c r="AP8506" s="261" t="e">
        <f t="shared" si="1358"/>
        <v>#N/A</v>
      </c>
      <c r="AQ8506" s="261" t="e">
        <f t="shared" si="1359"/>
        <v>#N/A</v>
      </c>
      <c r="BB8506">
        <f t="shared" si="1362"/>
        <v>0</v>
      </c>
      <c r="BC8506">
        <f t="shared" si="1360"/>
        <v>0</v>
      </c>
      <c r="BD8506" s="28">
        <f t="shared" si="1361"/>
        <v>0</v>
      </c>
    </row>
    <row r="8507" spans="37:56" x14ac:dyDescent="0.25">
      <c r="AK8507">
        <v>0</v>
      </c>
      <c r="AL8507" t="e">
        <f t="shared" si="1354"/>
        <v>#N/A</v>
      </c>
      <c r="AM8507" t="e">
        <f t="shared" si="1355"/>
        <v>#N/A</v>
      </c>
      <c r="AN8507" t="e">
        <f t="shared" si="1356"/>
        <v>#N/A</v>
      </c>
      <c r="AO8507" s="261" t="e">
        <f t="shared" si="1357"/>
        <v>#N/A</v>
      </c>
      <c r="AP8507" s="261" t="e">
        <f t="shared" si="1358"/>
        <v>#N/A</v>
      </c>
      <c r="AQ8507" s="261" t="e">
        <f t="shared" si="1359"/>
        <v>#N/A</v>
      </c>
      <c r="BB8507">
        <f t="shared" si="1362"/>
        <v>0</v>
      </c>
      <c r="BC8507">
        <f t="shared" si="1360"/>
        <v>0</v>
      </c>
      <c r="BD8507" s="28">
        <f t="shared" si="1361"/>
        <v>0</v>
      </c>
    </row>
    <row r="8508" spans="37:56" x14ac:dyDescent="0.25">
      <c r="AK8508">
        <v>0</v>
      </c>
      <c r="AL8508" t="e">
        <f t="shared" si="1354"/>
        <v>#N/A</v>
      </c>
      <c r="AM8508" t="e">
        <f t="shared" si="1355"/>
        <v>#N/A</v>
      </c>
      <c r="AN8508" t="e">
        <f t="shared" si="1356"/>
        <v>#N/A</v>
      </c>
      <c r="AO8508" s="261" t="e">
        <f t="shared" si="1357"/>
        <v>#N/A</v>
      </c>
      <c r="AP8508" s="261" t="e">
        <f t="shared" si="1358"/>
        <v>#N/A</v>
      </c>
      <c r="AQ8508" s="261" t="e">
        <f t="shared" si="1359"/>
        <v>#N/A</v>
      </c>
      <c r="BB8508">
        <f t="shared" si="1362"/>
        <v>0</v>
      </c>
      <c r="BC8508">
        <f t="shared" si="1360"/>
        <v>0</v>
      </c>
      <c r="BD8508" s="28">
        <f t="shared" si="1361"/>
        <v>0</v>
      </c>
    </row>
    <row r="8509" spans="37:56" x14ac:dyDescent="0.25">
      <c r="AK8509">
        <v>0</v>
      </c>
      <c r="AL8509" t="e">
        <f t="shared" si="1354"/>
        <v>#N/A</v>
      </c>
      <c r="AM8509" t="e">
        <f t="shared" si="1355"/>
        <v>#N/A</v>
      </c>
      <c r="AN8509" t="e">
        <f t="shared" si="1356"/>
        <v>#N/A</v>
      </c>
      <c r="AO8509" s="261" t="e">
        <f t="shared" si="1357"/>
        <v>#N/A</v>
      </c>
      <c r="AP8509" s="261" t="e">
        <f t="shared" si="1358"/>
        <v>#N/A</v>
      </c>
      <c r="AQ8509" s="261" t="e">
        <f t="shared" si="1359"/>
        <v>#N/A</v>
      </c>
      <c r="BB8509">
        <f t="shared" si="1362"/>
        <v>0</v>
      </c>
      <c r="BC8509">
        <f t="shared" si="1360"/>
        <v>0</v>
      </c>
      <c r="BD8509" s="28">
        <f t="shared" si="1361"/>
        <v>0</v>
      </c>
    </row>
    <row r="8510" spans="37:56" x14ac:dyDescent="0.25">
      <c r="AK8510">
        <v>0</v>
      </c>
      <c r="AL8510" t="e">
        <f t="shared" si="1354"/>
        <v>#N/A</v>
      </c>
      <c r="AM8510" t="e">
        <f t="shared" si="1355"/>
        <v>#N/A</v>
      </c>
      <c r="AN8510" t="e">
        <f t="shared" si="1356"/>
        <v>#N/A</v>
      </c>
      <c r="AO8510" s="261" t="e">
        <f t="shared" si="1357"/>
        <v>#N/A</v>
      </c>
      <c r="AP8510" s="261" t="e">
        <f t="shared" si="1358"/>
        <v>#N/A</v>
      </c>
      <c r="AQ8510" s="261" t="e">
        <f t="shared" si="1359"/>
        <v>#N/A</v>
      </c>
      <c r="BB8510">
        <f t="shared" si="1362"/>
        <v>0</v>
      </c>
      <c r="BC8510">
        <f t="shared" si="1360"/>
        <v>0</v>
      </c>
      <c r="BD8510" s="28">
        <f t="shared" si="1361"/>
        <v>0</v>
      </c>
    </row>
    <row r="8511" spans="37:56" x14ac:dyDescent="0.25">
      <c r="AK8511">
        <v>0</v>
      </c>
      <c r="AL8511" t="e">
        <f t="shared" si="1354"/>
        <v>#N/A</v>
      </c>
      <c r="AM8511" t="e">
        <f t="shared" si="1355"/>
        <v>#N/A</v>
      </c>
      <c r="AN8511" t="e">
        <f t="shared" si="1356"/>
        <v>#N/A</v>
      </c>
      <c r="AO8511" s="261" t="e">
        <f t="shared" si="1357"/>
        <v>#N/A</v>
      </c>
      <c r="AP8511" s="261" t="e">
        <f t="shared" si="1358"/>
        <v>#N/A</v>
      </c>
      <c r="AQ8511" s="261" t="e">
        <f t="shared" si="1359"/>
        <v>#N/A</v>
      </c>
      <c r="BB8511">
        <f t="shared" si="1362"/>
        <v>0</v>
      </c>
      <c r="BC8511">
        <f t="shared" si="1360"/>
        <v>0</v>
      </c>
      <c r="BD8511" s="28">
        <f t="shared" si="1361"/>
        <v>0</v>
      </c>
    </row>
    <row r="8512" spans="37:56" x14ac:dyDescent="0.25">
      <c r="AK8512">
        <v>0</v>
      </c>
      <c r="AL8512" t="e">
        <f t="shared" si="1354"/>
        <v>#N/A</v>
      </c>
      <c r="AM8512" t="e">
        <f t="shared" si="1355"/>
        <v>#N/A</v>
      </c>
      <c r="AN8512" t="e">
        <f t="shared" si="1356"/>
        <v>#N/A</v>
      </c>
      <c r="AO8512" s="261" t="e">
        <f t="shared" si="1357"/>
        <v>#N/A</v>
      </c>
      <c r="AP8512" s="261" t="e">
        <f t="shared" si="1358"/>
        <v>#N/A</v>
      </c>
      <c r="AQ8512" s="261" t="e">
        <f t="shared" si="1359"/>
        <v>#N/A</v>
      </c>
      <c r="BB8512">
        <f t="shared" si="1362"/>
        <v>0</v>
      </c>
      <c r="BC8512">
        <f t="shared" si="1360"/>
        <v>0</v>
      </c>
      <c r="BD8512" s="28">
        <f t="shared" si="1361"/>
        <v>0</v>
      </c>
    </row>
    <row r="8513" spans="37:56" x14ac:dyDescent="0.25">
      <c r="AK8513">
        <v>0</v>
      </c>
      <c r="AL8513" t="e">
        <f t="shared" si="1354"/>
        <v>#N/A</v>
      </c>
      <c r="AM8513" t="e">
        <f t="shared" si="1355"/>
        <v>#N/A</v>
      </c>
      <c r="AN8513" t="e">
        <f t="shared" si="1356"/>
        <v>#N/A</v>
      </c>
      <c r="AO8513" s="261" t="e">
        <f t="shared" si="1357"/>
        <v>#N/A</v>
      </c>
      <c r="AP8513" s="261" t="e">
        <f t="shared" si="1358"/>
        <v>#N/A</v>
      </c>
      <c r="AQ8513" s="261" t="e">
        <f t="shared" si="1359"/>
        <v>#N/A</v>
      </c>
      <c r="BB8513">
        <f t="shared" si="1362"/>
        <v>0</v>
      </c>
      <c r="BC8513">
        <f t="shared" si="1360"/>
        <v>0</v>
      </c>
      <c r="BD8513" s="28">
        <f t="shared" si="1361"/>
        <v>0</v>
      </c>
    </row>
    <row r="8514" spans="37:56" x14ac:dyDescent="0.25">
      <c r="AK8514">
        <v>0</v>
      </c>
      <c r="AL8514" t="e">
        <f t="shared" si="1354"/>
        <v>#N/A</v>
      </c>
      <c r="AM8514" t="e">
        <f t="shared" si="1355"/>
        <v>#N/A</v>
      </c>
      <c r="AN8514" t="e">
        <f t="shared" si="1356"/>
        <v>#N/A</v>
      </c>
      <c r="AO8514" s="261" t="e">
        <f t="shared" si="1357"/>
        <v>#N/A</v>
      </c>
      <c r="AP8514" s="261" t="e">
        <f t="shared" si="1358"/>
        <v>#N/A</v>
      </c>
      <c r="AQ8514" s="261" t="e">
        <f t="shared" si="1359"/>
        <v>#N/A</v>
      </c>
      <c r="BB8514">
        <f t="shared" si="1362"/>
        <v>0</v>
      </c>
      <c r="BC8514">
        <f t="shared" si="1360"/>
        <v>0</v>
      </c>
      <c r="BD8514" s="28">
        <f t="shared" si="1361"/>
        <v>0</v>
      </c>
    </row>
    <row r="8515" spans="37:56" x14ac:dyDescent="0.25">
      <c r="AK8515">
        <v>0</v>
      </c>
      <c r="AL8515" t="e">
        <f t="shared" ref="AL8515:AL8578" si="1363">_xlfn.XLOOKUP(AK8515,A:A,F:F)</f>
        <v>#N/A</v>
      </c>
      <c r="AM8515" t="e">
        <f t="shared" ref="AM8515:AM8578" si="1364">_xlfn.XLOOKUP(AK8515,A:A,J:J)</f>
        <v>#N/A</v>
      </c>
      <c r="AN8515" t="e">
        <f t="shared" ref="AN8515:AN8578" si="1365">_xlfn.XLOOKUP(AK8515,A:A,M:M)+_xlfn.XLOOKUP(AK8515,A:A,N:N)</f>
        <v>#N/A</v>
      </c>
      <c r="AO8515" s="261" t="e">
        <f t="shared" ref="AO8515:AO8578" si="1366">_xlfn.XLOOKUP(AK8515,A:A,AG:AG)</f>
        <v>#N/A</v>
      </c>
      <c r="AP8515" s="261" t="e">
        <f t="shared" ref="AP8515:AP8578" si="1367">_xlfn.XLOOKUP(AK8515,A:A,AD:AD)</f>
        <v>#N/A</v>
      </c>
      <c r="AQ8515" s="261" t="e">
        <f t="shared" ref="AQ8515:AQ8578" si="1368">_xlfn.XLOOKUP(AK8515,A:A,AE:AE)</f>
        <v>#N/A</v>
      </c>
      <c r="BB8515">
        <f t="shared" si="1362"/>
        <v>0</v>
      </c>
      <c r="BC8515">
        <f t="shared" ref="BC8515:BC8578" si="1369">_xlfn.XLOOKUP(BA8515,A:A,J:J)</f>
        <v>0</v>
      </c>
      <c r="BD8515" s="28">
        <f t="shared" ref="BD8515:BD8578" si="1370">_xlfn.XLOOKUP(BA8515,A:A,M:M)+_xlfn.XLOOKUP(BA8515,A:A,N:N)</f>
        <v>0</v>
      </c>
    </row>
    <row r="8516" spans="37:56" x14ac:dyDescent="0.25">
      <c r="AK8516">
        <v>0</v>
      </c>
      <c r="AL8516" t="e">
        <f t="shared" si="1363"/>
        <v>#N/A</v>
      </c>
      <c r="AM8516" t="e">
        <f t="shared" si="1364"/>
        <v>#N/A</v>
      </c>
      <c r="AN8516" t="e">
        <f t="shared" si="1365"/>
        <v>#N/A</v>
      </c>
      <c r="AO8516" s="261" t="e">
        <f t="shared" si="1366"/>
        <v>#N/A</v>
      </c>
      <c r="AP8516" s="261" t="e">
        <f t="shared" si="1367"/>
        <v>#N/A</v>
      </c>
      <c r="AQ8516" s="261" t="e">
        <f t="shared" si="1368"/>
        <v>#N/A</v>
      </c>
      <c r="BB8516">
        <f t="shared" si="1362"/>
        <v>0</v>
      </c>
      <c r="BC8516">
        <f t="shared" si="1369"/>
        <v>0</v>
      </c>
      <c r="BD8516" s="28">
        <f t="shared" si="1370"/>
        <v>0</v>
      </c>
    </row>
    <row r="8517" spans="37:56" x14ac:dyDescent="0.25">
      <c r="AK8517">
        <v>0</v>
      </c>
      <c r="AL8517" t="e">
        <f t="shared" si="1363"/>
        <v>#N/A</v>
      </c>
      <c r="AM8517" t="e">
        <f t="shared" si="1364"/>
        <v>#N/A</v>
      </c>
      <c r="AN8517" t="e">
        <f t="shared" si="1365"/>
        <v>#N/A</v>
      </c>
      <c r="AO8517" s="261" t="e">
        <f t="shared" si="1366"/>
        <v>#N/A</v>
      </c>
      <c r="AP8517" s="261" t="e">
        <f t="shared" si="1367"/>
        <v>#N/A</v>
      </c>
      <c r="AQ8517" s="261" t="e">
        <f t="shared" si="1368"/>
        <v>#N/A</v>
      </c>
      <c r="BB8517">
        <f t="shared" si="1362"/>
        <v>0</v>
      </c>
      <c r="BC8517">
        <f t="shared" si="1369"/>
        <v>0</v>
      </c>
      <c r="BD8517" s="28">
        <f t="shared" si="1370"/>
        <v>0</v>
      </c>
    </row>
    <row r="8518" spans="37:56" x14ac:dyDescent="0.25">
      <c r="AK8518">
        <v>0</v>
      </c>
      <c r="AL8518" t="e">
        <f t="shared" si="1363"/>
        <v>#N/A</v>
      </c>
      <c r="AM8518" t="e">
        <f t="shared" si="1364"/>
        <v>#N/A</v>
      </c>
      <c r="AN8518" t="e">
        <f t="shared" si="1365"/>
        <v>#N/A</v>
      </c>
      <c r="AO8518" s="261" t="e">
        <f t="shared" si="1366"/>
        <v>#N/A</v>
      </c>
      <c r="AP8518" s="261" t="e">
        <f t="shared" si="1367"/>
        <v>#N/A</v>
      </c>
      <c r="AQ8518" s="261" t="e">
        <f t="shared" si="1368"/>
        <v>#N/A</v>
      </c>
      <c r="BB8518">
        <f t="shared" ref="BB8518:BB8581" si="1371">_xlfn.XLOOKUP(BA8518,A:A,E:E)</f>
        <v>0</v>
      </c>
      <c r="BC8518">
        <f t="shared" si="1369"/>
        <v>0</v>
      </c>
      <c r="BD8518" s="28">
        <f t="shared" si="1370"/>
        <v>0</v>
      </c>
    </row>
    <row r="8519" spans="37:56" x14ac:dyDescent="0.25">
      <c r="AK8519">
        <v>0</v>
      </c>
      <c r="AL8519" t="e">
        <f t="shared" si="1363"/>
        <v>#N/A</v>
      </c>
      <c r="AM8519" t="e">
        <f t="shared" si="1364"/>
        <v>#N/A</v>
      </c>
      <c r="AN8519" t="e">
        <f t="shared" si="1365"/>
        <v>#N/A</v>
      </c>
      <c r="AO8519" s="261" t="e">
        <f t="shared" si="1366"/>
        <v>#N/A</v>
      </c>
      <c r="AP8519" s="261" t="e">
        <f t="shared" si="1367"/>
        <v>#N/A</v>
      </c>
      <c r="AQ8519" s="261" t="e">
        <f t="shared" si="1368"/>
        <v>#N/A</v>
      </c>
      <c r="BB8519">
        <f t="shared" si="1371"/>
        <v>0</v>
      </c>
      <c r="BC8519">
        <f t="shared" si="1369"/>
        <v>0</v>
      </c>
      <c r="BD8519" s="28">
        <f t="shared" si="1370"/>
        <v>0</v>
      </c>
    </row>
    <row r="8520" spans="37:56" x14ac:dyDescent="0.25">
      <c r="AK8520">
        <v>0</v>
      </c>
      <c r="AL8520" t="e">
        <f t="shared" si="1363"/>
        <v>#N/A</v>
      </c>
      <c r="AM8520" t="e">
        <f t="shared" si="1364"/>
        <v>#N/A</v>
      </c>
      <c r="AN8520" t="e">
        <f t="shared" si="1365"/>
        <v>#N/A</v>
      </c>
      <c r="AO8520" s="261" t="e">
        <f t="shared" si="1366"/>
        <v>#N/A</v>
      </c>
      <c r="AP8520" s="261" t="e">
        <f t="shared" si="1367"/>
        <v>#N/A</v>
      </c>
      <c r="AQ8520" s="261" t="e">
        <f t="shared" si="1368"/>
        <v>#N/A</v>
      </c>
      <c r="BB8520">
        <f t="shared" si="1371"/>
        <v>0</v>
      </c>
      <c r="BC8520">
        <f t="shared" si="1369"/>
        <v>0</v>
      </c>
      <c r="BD8520" s="28">
        <f t="shared" si="1370"/>
        <v>0</v>
      </c>
    </row>
    <row r="8521" spans="37:56" x14ac:dyDescent="0.25">
      <c r="AK8521">
        <v>0</v>
      </c>
      <c r="AL8521" t="e">
        <f t="shared" si="1363"/>
        <v>#N/A</v>
      </c>
      <c r="AM8521" t="e">
        <f t="shared" si="1364"/>
        <v>#N/A</v>
      </c>
      <c r="AN8521" t="e">
        <f t="shared" si="1365"/>
        <v>#N/A</v>
      </c>
      <c r="AO8521" s="261" t="e">
        <f t="shared" si="1366"/>
        <v>#N/A</v>
      </c>
      <c r="AP8521" s="261" t="e">
        <f t="shared" si="1367"/>
        <v>#N/A</v>
      </c>
      <c r="AQ8521" s="261" t="e">
        <f t="shared" si="1368"/>
        <v>#N/A</v>
      </c>
      <c r="BB8521">
        <f t="shared" si="1371"/>
        <v>0</v>
      </c>
      <c r="BC8521">
        <f t="shared" si="1369"/>
        <v>0</v>
      </c>
      <c r="BD8521" s="28">
        <f t="shared" si="1370"/>
        <v>0</v>
      </c>
    </row>
    <row r="8522" spans="37:56" x14ac:dyDescent="0.25">
      <c r="AK8522">
        <v>0</v>
      </c>
      <c r="AL8522" t="e">
        <f t="shared" si="1363"/>
        <v>#N/A</v>
      </c>
      <c r="AM8522" t="e">
        <f t="shared" si="1364"/>
        <v>#N/A</v>
      </c>
      <c r="AN8522" t="e">
        <f t="shared" si="1365"/>
        <v>#N/A</v>
      </c>
      <c r="AO8522" s="261" t="e">
        <f t="shared" si="1366"/>
        <v>#N/A</v>
      </c>
      <c r="AP8522" s="261" t="e">
        <f t="shared" si="1367"/>
        <v>#N/A</v>
      </c>
      <c r="AQ8522" s="261" t="e">
        <f t="shared" si="1368"/>
        <v>#N/A</v>
      </c>
      <c r="BB8522">
        <f t="shared" si="1371"/>
        <v>0</v>
      </c>
      <c r="BC8522">
        <f t="shared" si="1369"/>
        <v>0</v>
      </c>
      <c r="BD8522" s="28">
        <f t="shared" si="1370"/>
        <v>0</v>
      </c>
    </row>
    <row r="8523" spans="37:56" x14ac:dyDescent="0.25">
      <c r="AK8523">
        <v>0</v>
      </c>
      <c r="AL8523" t="e">
        <f t="shared" si="1363"/>
        <v>#N/A</v>
      </c>
      <c r="AM8523" t="e">
        <f t="shared" si="1364"/>
        <v>#N/A</v>
      </c>
      <c r="AN8523" t="e">
        <f t="shared" si="1365"/>
        <v>#N/A</v>
      </c>
      <c r="AO8523" s="261" t="e">
        <f t="shared" si="1366"/>
        <v>#N/A</v>
      </c>
      <c r="AP8523" s="261" t="e">
        <f t="shared" si="1367"/>
        <v>#N/A</v>
      </c>
      <c r="AQ8523" s="261" t="e">
        <f t="shared" si="1368"/>
        <v>#N/A</v>
      </c>
      <c r="BB8523">
        <f t="shared" si="1371"/>
        <v>0</v>
      </c>
      <c r="BC8523">
        <f t="shared" si="1369"/>
        <v>0</v>
      </c>
      <c r="BD8523" s="28">
        <f t="shared" si="1370"/>
        <v>0</v>
      </c>
    </row>
    <row r="8524" spans="37:56" x14ac:dyDescent="0.25">
      <c r="AK8524">
        <v>0</v>
      </c>
      <c r="AL8524" t="e">
        <f t="shared" si="1363"/>
        <v>#N/A</v>
      </c>
      <c r="AM8524" t="e">
        <f t="shared" si="1364"/>
        <v>#N/A</v>
      </c>
      <c r="AN8524" t="e">
        <f t="shared" si="1365"/>
        <v>#N/A</v>
      </c>
      <c r="AO8524" s="261" t="e">
        <f t="shared" si="1366"/>
        <v>#N/A</v>
      </c>
      <c r="AP8524" s="261" t="e">
        <f t="shared" si="1367"/>
        <v>#N/A</v>
      </c>
      <c r="AQ8524" s="261" t="e">
        <f t="shared" si="1368"/>
        <v>#N/A</v>
      </c>
      <c r="BB8524">
        <f t="shared" si="1371"/>
        <v>0</v>
      </c>
      <c r="BC8524">
        <f t="shared" si="1369"/>
        <v>0</v>
      </c>
      <c r="BD8524" s="28">
        <f t="shared" si="1370"/>
        <v>0</v>
      </c>
    </row>
    <row r="8525" spans="37:56" x14ac:dyDescent="0.25">
      <c r="AK8525">
        <v>0</v>
      </c>
      <c r="AL8525" t="e">
        <f t="shared" si="1363"/>
        <v>#N/A</v>
      </c>
      <c r="AM8525" t="e">
        <f t="shared" si="1364"/>
        <v>#N/A</v>
      </c>
      <c r="AN8525" t="e">
        <f t="shared" si="1365"/>
        <v>#N/A</v>
      </c>
      <c r="AO8525" s="261" t="e">
        <f t="shared" si="1366"/>
        <v>#N/A</v>
      </c>
      <c r="AP8525" s="261" t="e">
        <f t="shared" si="1367"/>
        <v>#N/A</v>
      </c>
      <c r="AQ8525" s="261" t="e">
        <f t="shared" si="1368"/>
        <v>#N/A</v>
      </c>
      <c r="BB8525">
        <f t="shared" si="1371"/>
        <v>0</v>
      </c>
      <c r="BC8525">
        <f t="shared" si="1369"/>
        <v>0</v>
      </c>
      <c r="BD8525" s="28">
        <f t="shared" si="1370"/>
        <v>0</v>
      </c>
    </row>
    <row r="8526" spans="37:56" x14ac:dyDescent="0.25">
      <c r="AK8526">
        <v>0</v>
      </c>
      <c r="AL8526" t="e">
        <f t="shared" si="1363"/>
        <v>#N/A</v>
      </c>
      <c r="AM8526" t="e">
        <f t="shared" si="1364"/>
        <v>#N/A</v>
      </c>
      <c r="AN8526" t="e">
        <f t="shared" si="1365"/>
        <v>#N/A</v>
      </c>
      <c r="AO8526" s="261" t="e">
        <f t="shared" si="1366"/>
        <v>#N/A</v>
      </c>
      <c r="AP8526" s="261" t="e">
        <f t="shared" si="1367"/>
        <v>#N/A</v>
      </c>
      <c r="AQ8526" s="261" t="e">
        <f t="shared" si="1368"/>
        <v>#N/A</v>
      </c>
      <c r="BB8526">
        <f t="shared" si="1371"/>
        <v>0</v>
      </c>
      <c r="BC8526">
        <f t="shared" si="1369"/>
        <v>0</v>
      </c>
      <c r="BD8526" s="28">
        <f t="shared" si="1370"/>
        <v>0</v>
      </c>
    </row>
    <row r="8527" spans="37:56" x14ac:dyDescent="0.25">
      <c r="AK8527">
        <v>0</v>
      </c>
      <c r="AL8527" t="e">
        <f t="shared" si="1363"/>
        <v>#N/A</v>
      </c>
      <c r="AM8527" t="e">
        <f t="shared" si="1364"/>
        <v>#N/A</v>
      </c>
      <c r="AN8527" t="e">
        <f t="shared" si="1365"/>
        <v>#N/A</v>
      </c>
      <c r="AO8527" s="261" t="e">
        <f t="shared" si="1366"/>
        <v>#N/A</v>
      </c>
      <c r="AP8527" s="261" t="e">
        <f t="shared" si="1367"/>
        <v>#N/A</v>
      </c>
      <c r="AQ8527" s="261" t="e">
        <f t="shared" si="1368"/>
        <v>#N/A</v>
      </c>
      <c r="BB8527">
        <f t="shared" si="1371"/>
        <v>0</v>
      </c>
      <c r="BC8527">
        <f t="shared" si="1369"/>
        <v>0</v>
      </c>
      <c r="BD8527" s="28">
        <f t="shared" si="1370"/>
        <v>0</v>
      </c>
    </row>
    <row r="8528" spans="37:56" x14ac:dyDescent="0.25">
      <c r="AK8528">
        <v>0</v>
      </c>
      <c r="AL8528" t="e">
        <f t="shared" si="1363"/>
        <v>#N/A</v>
      </c>
      <c r="AM8528" t="e">
        <f t="shared" si="1364"/>
        <v>#N/A</v>
      </c>
      <c r="AN8528" t="e">
        <f t="shared" si="1365"/>
        <v>#N/A</v>
      </c>
      <c r="AO8528" s="261" t="e">
        <f t="shared" si="1366"/>
        <v>#N/A</v>
      </c>
      <c r="AP8528" s="261" t="e">
        <f t="shared" si="1367"/>
        <v>#N/A</v>
      </c>
      <c r="AQ8528" s="261" t="e">
        <f t="shared" si="1368"/>
        <v>#N/A</v>
      </c>
      <c r="BB8528">
        <f t="shared" si="1371"/>
        <v>0</v>
      </c>
      <c r="BC8528">
        <f t="shared" si="1369"/>
        <v>0</v>
      </c>
      <c r="BD8528" s="28">
        <f t="shared" si="1370"/>
        <v>0</v>
      </c>
    </row>
    <row r="8529" spans="37:56" x14ac:dyDescent="0.25">
      <c r="AK8529">
        <v>0</v>
      </c>
      <c r="AL8529" t="e">
        <f t="shared" si="1363"/>
        <v>#N/A</v>
      </c>
      <c r="AM8529" t="e">
        <f t="shared" si="1364"/>
        <v>#N/A</v>
      </c>
      <c r="AN8529" t="e">
        <f t="shared" si="1365"/>
        <v>#N/A</v>
      </c>
      <c r="AO8529" s="261" t="e">
        <f t="shared" si="1366"/>
        <v>#N/A</v>
      </c>
      <c r="AP8529" s="261" t="e">
        <f t="shared" si="1367"/>
        <v>#N/A</v>
      </c>
      <c r="AQ8529" s="261" t="e">
        <f t="shared" si="1368"/>
        <v>#N/A</v>
      </c>
      <c r="BB8529">
        <f t="shared" si="1371"/>
        <v>0</v>
      </c>
      <c r="BC8529">
        <f t="shared" si="1369"/>
        <v>0</v>
      </c>
      <c r="BD8529" s="28">
        <f t="shared" si="1370"/>
        <v>0</v>
      </c>
    </row>
    <row r="8530" spans="37:56" x14ac:dyDescent="0.25">
      <c r="AK8530">
        <v>0</v>
      </c>
      <c r="AL8530" t="e">
        <f t="shared" si="1363"/>
        <v>#N/A</v>
      </c>
      <c r="AM8530" t="e">
        <f t="shared" si="1364"/>
        <v>#N/A</v>
      </c>
      <c r="AN8530" t="e">
        <f t="shared" si="1365"/>
        <v>#N/A</v>
      </c>
      <c r="AO8530" s="261" t="e">
        <f t="shared" si="1366"/>
        <v>#N/A</v>
      </c>
      <c r="AP8530" s="261" t="e">
        <f t="shared" si="1367"/>
        <v>#N/A</v>
      </c>
      <c r="AQ8530" s="261" t="e">
        <f t="shared" si="1368"/>
        <v>#N/A</v>
      </c>
      <c r="BB8530">
        <f t="shared" si="1371"/>
        <v>0</v>
      </c>
      <c r="BC8530">
        <f t="shared" si="1369"/>
        <v>0</v>
      </c>
      <c r="BD8530" s="28">
        <f t="shared" si="1370"/>
        <v>0</v>
      </c>
    </row>
    <row r="8531" spans="37:56" x14ac:dyDescent="0.25">
      <c r="AK8531">
        <v>0</v>
      </c>
      <c r="AL8531" t="e">
        <f t="shared" si="1363"/>
        <v>#N/A</v>
      </c>
      <c r="AM8531" t="e">
        <f t="shared" si="1364"/>
        <v>#N/A</v>
      </c>
      <c r="AN8531" t="e">
        <f t="shared" si="1365"/>
        <v>#N/A</v>
      </c>
      <c r="AO8531" s="261" t="e">
        <f t="shared" si="1366"/>
        <v>#N/A</v>
      </c>
      <c r="AP8531" s="261" t="e">
        <f t="shared" si="1367"/>
        <v>#N/A</v>
      </c>
      <c r="AQ8531" s="261" t="e">
        <f t="shared" si="1368"/>
        <v>#N/A</v>
      </c>
      <c r="BB8531">
        <f t="shared" si="1371"/>
        <v>0</v>
      </c>
      <c r="BC8531">
        <f t="shared" si="1369"/>
        <v>0</v>
      </c>
      <c r="BD8531" s="28">
        <f t="shared" si="1370"/>
        <v>0</v>
      </c>
    </row>
    <row r="8532" spans="37:56" x14ac:dyDescent="0.25">
      <c r="AK8532">
        <v>0</v>
      </c>
      <c r="AL8532" t="e">
        <f t="shared" si="1363"/>
        <v>#N/A</v>
      </c>
      <c r="AM8532" t="e">
        <f t="shared" si="1364"/>
        <v>#N/A</v>
      </c>
      <c r="AN8532" t="e">
        <f t="shared" si="1365"/>
        <v>#N/A</v>
      </c>
      <c r="AO8532" s="261" t="e">
        <f t="shared" si="1366"/>
        <v>#N/A</v>
      </c>
      <c r="AP8532" s="261" t="e">
        <f t="shared" si="1367"/>
        <v>#N/A</v>
      </c>
      <c r="AQ8532" s="261" t="e">
        <f t="shared" si="1368"/>
        <v>#N/A</v>
      </c>
      <c r="BB8532">
        <f t="shared" si="1371"/>
        <v>0</v>
      </c>
      <c r="BC8532">
        <f t="shared" si="1369"/>
        <v>0</v>
      </c>
      <c r="BD8532" s="28">
        <f t="shared" si="1370"/>
        <v>0</v>
      </c>
    </row>
    <row r="8533" spans="37:56" x14ac:dyDescent="0.25">
      <c r="AK8533">
        <v>0</v>
      </c>
      <c r="AL8533" t="e">
        <f t="shared" si="1363"/>
        <v>#N/A</v>
      </c>
      <c r="AM8533" t="e">
        <f t="shared" si="1364"/>
        <v>#N/A</v>
      </c>
      <c r="AN8533" t="e">
        <f t="shared" si="1365"/>
        <v>#N/A</v>
      </c>
      <c r="AO8533" s="261" t="e">
        <f t="shared" si="1366"/>
        <v>#N/A</v>
      </c>
      <c r="AP8533" s="261" t="e">
        <f t="shared" si="1367"/>
        <v>#N/A</v>
      </c>
      <c r="AQ8533" s="261" t="e">
        <f t="shared" si="1368"/>
        <v>#N/A</v>
      </c>
      <c r="BB8533">
        <f t="shared" si="1371"/>
        <v>0</v>
      </c>
      <c r="BC8533">
        <f t="shared" si="1369"/>
        <v>0</v>
      </c>
      <c r="BD8533" s="28">
        <f t="shared" si="1370"/>
        <v>0</v>
      </c>
    </row>
    <row r="8534" spans="37:56" x14ac:dyDescent="0.25">
      <c r="AK8534">
        <v>0</v>
      </c>
      <c r="AL8534" t="e">
        <f t="shared" si="1363"/>
        <v>#N/A</v>
      </c>
      <c r="AM8534" t="e">
        <f t="shared" si="1364"/>
        <v>#N/A</v>
      </c>
      <c r="AN8534" t="e">
        <f t="shared" si="1365"/>
        <v>#N/A</v>
      </c>
      <c r="AO8534" s="261" t="e">
        <f t="shared" si="1366"/>
        <v>#N/A</v>
      </c>
      <c r="AP8534" s="261" t="e">
        <f t="shared" si="1367"/>
        <v>#N/A</v>
      </c>
      <c r="AQ8534" s="261" t="e">
        <f t="shared" si="1368"/>
        <v>#N/A</v>
      </c>
      <c r="BB8534">
        <f t="shared" si="1371"/>
        <v>0</v>
      </c>
      <c r="BC8534">
        <f t="shared" si="1369"/>
        <v>0</v>
      </c>
      <c r="BD8534" s="28">
        <f t="shared" si="1370"/>
        <v>0</v>
      </c>
    </row>
    <row r="8535" spans="37:56" x14ac:dyDescent="0.25">
      <c r="AK8535">
        <v>0</v>
      </c>
      <c r="AL8535" t="e">
        <f t="shared" si="1363"/>
        <v>#N/A</v>
      </c>
      <c r="AM8535" t="e">
        <f t="shared" si="1364"/>
        <v>#N/A</v>
      </c>
      <c r="AN8535" t="e">
        <f t="shared" si="1365"/>
        <v>#N/A</v>
      </c>
      <c r="AO8535" s="261" t="e">
        <f t="shared" si="1366"/>
        <v>#N/A</v>
      </c>
      <c r="AP8535" s="261" t="e">
        <f t="shared" si="1367"/>
        <v>#N/A</v>
      </c>
      <c r="AQ8535" s="261" t="e">
        <f t="shared" si="1368"/>
        <v>#N/A</v>
      </c>
      <c r="BB8535">
        <f t="shared" si="1371"/>
        <v>0</v>
      </c>
      <c r="BC8535">
        <f t="shared" si="1369"/>
        <v>0</v>
      </c>
      <c r="BD8535" s="28">
        <f t="shared" si="1370"/>
        <v>0</v>
      </c>
    </row>
    <row r="8536" spans="37:56" x14ac:dyDescent="0.25">
      <c r="AK8536">
        <v>0</v>
      </c>
      <c r="AL8536" t="e">
        <f t="shared" si="1363"/>
        <v>#N/A</v>
      </c>
      <c r="AM8536" t="e">
        <f t="shared" si="1364"/>
        <v>#N/A</v>
      </c>
      <c r="AN8536" t="e">
        <f t="shared" si="1365"/>
        <v>#N/A</v>
      </c>
      <c r="AO8536" s="261" t="e">
        <f t="shared" si="1366"/>
        <v>#N/A</v>
      </c>
      <c r="AP8536" s="261" t="e">
        <f t="shared" si="1367"/>
        <v>#N/A</v>
      </c>
      <c r="AQ8536" s="261" t="e">
        <f t="shared" si="1368"/>
        <v>#N/A</v>
      </c>
      <c r="BB8536">
        <f t="shared" si="1371"/>
        <v>0</v>
      </c>
      <c r="BC8536">
        <f t="shared" si="1369"/>
        <v>0</v>
      </c>
      <c r="BD8536" s="28">
        <f t="shared" si="1370"/>
        <v>0</v>
      </c>
    </row>
    <row r="8537" spans="37:56" x14ac:dyDescent="0.25">
      <c r="AK8537">
        <v>0</v>
      </c>
      <c r="AL8537" t="e">
        <f t="shared" si="1363"/>
        <v>#N/A</v>
      </c>
      <c r="AM8537" t="e">
        <f t="shared" si="1364"/>
        <v>#N/A</v>
      </c>
      <c r="AN8537" t="e">
        <f t="shared" si="1365"/>
        <v>#N/A</v>
      </c>
      <c r="AO8537" s="261" t="e">
        <f t="shared" si="1366"/>
        <v>#N/A</v>
      </c>
      <c r="AP8537" s="261" t="e">
        <f t="shared" si="1367"/>
        <v>#N/A</v>
      </c>
      <c r="AQ8537" s="261" t="e">
        <f t="shared" si="1368"/>
        <v>#N/A</v>
      </c>
      <c r="BB8537">
        <f t="shared" si="1371"/>
        <v>0</v>
      </c>
      <c r="BC8537">
        <f t="shared" si="1369"/>
        <v>0</v>
      </c>
      <c r="BD8537" s="28">
        <f t="shared" si="1370"/>
        <v>0</v>
      </c>
    </row>
    <row r="8538" spans="37:56" x14ac:dyDescent="0.25">
      <c r="AK8538">
        <v>0</v>
      </c>
      <c r="AL8538" t="e">
        <f t="shared" si="1363"/>
        <v>#N/A</v>
      </c>
      <c r="AM8538" t="e">
        <f t="shared" si="1364"/>
        <v>#N/A</v>
      </c>
      <c r="AN8538" t="e">
        <f t="shared" si="1365"/>
        <v>#N/A</v>
      </c>
      <c r="AO8538" s="261" t="e">
        <f t="shared" si="1366"/>
        <v>#N/A</v>
      </c>
      <c r="AP8538" s="261" t="e">
        <f t="shared" si="1367"/>
        <v>#N/A</v>
      </c>
      <c r="AQ8538" s="261" t="e">
        <f t="shared" si="1368"/>
        <v>#N/A</v>
      </c>
      <c r="BB8538">
        <f t="shared" si="1371"/>
        <v>0</v>
      </c>
      <c r="BC8538">
        <f t="shared" si="1369"/>
        <v>0</v>
      </c>
      <c r="BD8538" s="28">
        <f t="shared" si="1370"/>
        <v>0</v>
      </c>
    </row>
    <row r="8539" spans="37:56" x14ac:dyDescent="0.25">
      <c r="AK8539">
        <v>0</v>
      </c>
      <c r="AL8539" t="e">
        <f t="shared" si="1363"/>
        <v>#N/A</v>
      </c>
      <c r="AM8539" t="e">
        <f t="shared" si="1364"/>
        <v>#N/A</v>
      </c>
      <c r="AN8539" t="e">
        <f t="shared" si="1365"/>
        <v>#N/A</v>
      </c>
      <c r="AO8539" s="261" t="e">
        <f t="shared" si="1366"/>
        <v>#N/A</v>
      </c>
      <c r="AP8539" s="261" t="e">
        <f t="shared" si="1367"/>
        <v>#N/A</v>
      </c>
      <c r="AQ8539" s="261" t="e">
        <f t="shared" si="1368"/>
        <v>#N/A</v>
      </c>
      <c r="BB8539">
        <f t="shared" si="1371"/>
        <v>0</v>
      </c>
      <c r="BC8539">
        <f t="shared" si="1369"/>
        <v>0</v>
      </c>
      <c r="BD8539" s="28">
        <f t="shared" si="1370"/>
        <v>0</v>
      </c>
    </row>
    <row r="8540" spans="37:56" x14ac:dyDescent="0.25">
      <c r="AK8540">
        <v>0</v>
      </c>
      <c r="AL8540" t="e">
        <f t="shared" si="1363"/>
        <v>#N/A</v>
      </c>
      <c r="AM8540" t="e">
        <f t="shared" si="1364"/>
        <v>#N/A</v>
      </c>
      <c r="AN8540" t="e">
        <f t="shared" si="1365"/>
        <v>#N/A</v>
      </c>
      <c r="AO8540" s="261" t="e">
        <f t="shared" si="1366"/>
        <v>#N/A</v>
      </c>
      <c r="AP8540" s="261" t="e">
        <f t="shared" si="1367"/>
        <v>#N/A</v>
      </c>
      <c r="AQ8540" s="261" t="e">
        <f t="shared" si="1368"/>
        <v>#N/A</v>
      </c>
      <c r="BB8540">
        <f t="shared" si="1371"/>
        <v>0</v>
      </c>
      <c r="BC8540">
        <f t="shared" si="1369"/>
        <v>0</v>
      </c>
      <c r="BD8540" s="28">
        <f t="shared" si="1370"/>
        <v>0</v>
      </c>
    </row>
    <row r="8541" spans="37:56" x14ac:dyDescent="0.25">
      <c r="AK8541">
        <v>0</v>
      </c>
      <c r="AL8541" t="e">
        <f t="shared" si="1363"/>
        <v>#N/A</v>
      </c>
      <c r="AM8541" t="e">
        <f t="shared" si="1364"/>
        <v>#N/A</v>
      </c>
      <c r="AN8541" t="e">
        <f t="shared" si="1365"/>
        <v>#N/A</v>
      </c>
      <c r="AO8541" s="261" t="e">
        <f t="shared" si="1366"/>
        <v>#N/A</v>
      </c>
      <c r="AP8541" s="261" t="e">
        <f t="shared" si="1367"/>
        <v>#N/A</v>
      </c>
      <c r="AQ8541" s="261" t="e">
        <f t="shared" si="1368"/>
        <v>#N/A</v>
      </c>
      <c r="BB8541">
        <f t="shared" si="1371"/>
        <v>0</v>
      </c>
      <c r="BC8541">
        <f t="shared" si="1369"/>
        <v>0</v>
      </c>
      <c r="BD8541" s="28">
        <f t="shared" si="1370"/>
        <v>0</v>
      </c>
    </row>
    <row r="8542" spans="37:56" x14ac:dyDescent="0.25">
      <c r="AK8542">
        <v>0</v>
      </c>
      <c r="AL8542" t="e">
        <f t="shared" si="1363"/>
        <v>#N/A</v>
      </c>
      <c r="AM8542" t="e">
        <f t="shared" si="1364"/>
        <v>#N/A</v>
      </c>
      <c r="AN8542" t="e">
        <f t="shared" si="1365"/>
        <v>#N/A</v>
      </c>
      <c r="AO8542" s="261" t="e">
        <f t="shared" si="1366"/>
        <v>#N/A</v>
      </c>
      <c r="AP8542" s="261" t="e">
        <f t="shared" si="1367"/>
        <v>#N/A</v>
      </c>
      <c r="AQ8542" s="261" t="e">
        <f t="shared" si="1368"/>
        <v>#N/A</v>
      </c>
      <c r="BB8542">
        <f t="shared" si="1371"/>
        <v>0</v>
      </c>
      <c r="BC8542">
        <f t="shared" si="1369"/>
        <v>0</v>
      </c>
      <c r="BD8542" s="28">
        <f t="shared" si="1370"/>
        <v>0</v>
      </c>
    </row>
    <row r="8543" spans="37:56" x14ac:dyDescent="0.25">
      <c r="AK8543">
        <v>0</v>
      </c>
      <c r="AL8543" t="e">
        <f t="shared" si="1363"/>
        <v>#N/A</v>
      </c>
      <c r="AM8543" t="e">
        <f t="shared" si="1364"/>
        <v>#N/A</v>
      </c>
      <c r="AN8543" t="e">
        <f t="shared" si="1365"/>
        <v>#N/A</v>
      </c>
      <c r="AO8543" s="261" t="e">
        <f t="shared" si="1366"/>
        <v>#N/A</v>
      </c>
      <c r="AP8543" s="261" t="e">
        <f t="shared" si="1367"/>
        <v>#N/A</v>
      </c>
      <c r="AQ8543" s="261" t="e">
        <f t="shared" si="1368"/>
        <v>#N/A</v>
      </c>
      <c r="BB8543">
        <f t="shared" si="1371"/>
        <v>0</v>
      </c>
      <c r="BC8543">
        <f t="shared" si="1369"/>
        <v>0</v>
      </c>
      <c r="BD8543" s="28">
        <f t="shared" si="1370"/>
        <v>0</v>
      </c>
    </row>
    <row r="8544" spans="37:56" x14ac:dyDescent="0.25">
      <c r="AK8544">
        <v>0</v>
      </c>
      <c r="AL8544" t="e">
        <f t="shared" si="1363"/>
        <v>#N/A</v>
      </c>
      <c r="AM8544" t="e">
        <f t="shared" si="1364"/>
        <v>#N/A</v>
      </c>
      <c r="AN8544" t="e">
        <f t="shared" si="1365"/>
        <v>#N/A</v>
      </c>
      <c r="AO8544" s="261" t="e">
        <f t="shared" si="1366"/>
        <v>#N/A</v>
      </c>
      <c r="AP8544" s="261" t="e">
        <f t="shared" si="1367"/>
        <v>#N/A</v>
      </c>
      <c r="AQ8544" s="261" t="e">
        <f t="shared" si="1368"/>
        <v>#N/A</v>
      </c>
      <c r="BB8544">
        <f t="shared" si="1371"/>
        <v>0</v>
      </c>
      <c r="BC8544">
        <f t="shared" si="1369"/>
        <v>0</v>
      </c>
      <c r="BD8544" s="28">
        <f t="shared" si="1370"/>
        <v>0</v>
      </c>
    </row>
    <row r="8545" spans="37:56" x14ac:dyDescent="0.25">
      <c r="AK8545">
        <v>0</v>
      </c>
      <c r="AL8545" t="e">
        <f t="shared" si="1363"/>
        <v>#N/A</v>
      </c>
      <c r="AM8545" t="e">
        <f t="shared" si="1364"/>
        <v>#N/A</v>
      </c>
      <c r="AN8545" t="e">
        <f t="shared" si="1365"/>
        <v>#N/A</v>
      </c>
      <c r="AO8545" s="261" t="e">
        <f t="shared" si="1366"/>
        <v>#N/A</v>
      </c>
      <c r="AP8545" s="261" t="e">
        <f t="shared" si="1367"/>
        <v>#N/A</v>
      </c>
      <c r="AQ8545" s="261" t="e">
        <f t="shared" si="1368"/>
        <v>#N/A</v>
      </c>
      <c r="BB8545">
        <f t="shared" si="1371"/>
        <v>0</v>
      </c>
      <c r="BC8545">
        <f t="shared" si="1369"/>
        <v>0</v>
      </c>
      <c r="BD8545" s="28">
        <f t="shared" si="1370"/>
        <v>0</v>
      </c>
    </row>
    <row r="8546" spans="37:56" x14ac:dyDescent="0.25">
      <c r="AK8546">
        <v>0</v>
      </c>
      <c r="AL8546" t="e">
        <f t="shared" si="1363"/>
        <v>#N/A</v>
      </c>
      <c r="AM8546" t="e">
        <f t="shared" si="1364"/>
        <v>#N/A</v>
      </c>
      <c r="AN8546" t="e">
        <f t="shared" si="1365"/>
        <v>#N/A</v>
      </c>
      <c r="AO8546" s="261" t="e">
        <f t="shared" si="1366"/>
        <v>#N/A</v>
      </c>
      <c r="AP8546" s="261" t="e">
        <f t="shared" si="1367"/>
        <v>#N/A</v>
      </c>
      <c r="AQ8546" s="261" t="e">
        <f t="shared" si="1368"/>
        <v>#N/A</v>
      </c>
      <c r="BB8546">
        <f t="shared" si="1371"/>
        <v>0</v>
      </c>
      <c r="BC8546">
        <f t="shared" si="1369"/>
        <v>0</v>
      </c>
      <c r="BD8546" s="28">
        <f t="shared" si="1370"/>
        <v>0</v>
      </c>
    </row>
    <row r="8547" spans="37:56" x14ac:dyDescent="0.25">
      <c r="AK8547">
        <v>0</v>
      </c>
      <c r="AL8547" t="e">
        <f t="shared" si="1363"/>
        <v>#N/A</v>
      </c>
      <c r="AM8547" t="e">
        <f t="shared" si="1364"/>
        <v>#N/A</v>
      </c>
      <c r="AN8547" t="e">
        <f t="shared" si="1365"/>
        <v>#N/A</v>
      </c>
      <c r="AO8547" s="261" t="e">
        <f t="shared" si="1366"/>
        <v>#N/A</v>
      </c>
      <c r="AP8547" s="261" t="e">
        <f t="shared" si="1367"/>
        <v>#N/A</v>
      </c>
      <c r="AQ8547" s="261" t="e">
        <f t="shared" si="1368"/>
        <v>#N/A</v>
      </c>
      <c r="BB8547">
        <f t="shared" si="1371"/>
        <v>0</v>
      </c>
      <c r="BC8547">
        <f t="shared" si="1369"/>
        <v>0</v>
      </c>
      <c r="BD8547" s="28">
        <f t="shared" si="1370"/>
        <v>0</v>
      </c>
    </row>
    <row r="8548" spans="37:56" x14ac:dyDescent="0.25">
      <c r="AK8548">
        <v>0</v>
      </c>
      <c r="AL8548" t="e">
        <f t="shared" si="1363"/>
        <v>#N/A</v>
      </c>
      <c r="AM8548" t="e">
        <f t="shared" si="1364"/>
        <v>#N/A</v>
      </c>
      <c r="AN8548" t="e">
        <f t="shared" si="1365"/>
        <v>#N/A</v>
      </c>
      <c r="AO8548" s="261" t="e">
        <f t="shared" si="1366"/>
        <v>#N/A</v>
      </c>
      <c r="AP8548" s="261" t="e">
        <f t="shared" si="1367"/>
        <v>#N/A</v>
      </c>
      <c r="AQ8548" s="261" t="e">
        <f t="shared" si="1368"/>
        <v>#N/A</v>
      </c>
      <c r="BB8548">
        <f t="shared" si="1371"/>
        <v>0</v>
      </c>
      <c r="BC8548">
        <f t="shared" si="1369"/>
        <v>0</v>
      </c>
      <c r="BD8548" s="28">
        <f t="shared" si="1370"/>
        <v>0</v>
      </c>
    </row>
    <row r="8549" spans="37:56" x14ac:dyDescent="0.25">
      <c r="AK8549">
        <v>0</v>
      </c>
      <c r="AL8549" t="e">
        <f t="shared" si="1363"/>
        <v>#N/A</v>
      </c>
      <c r="AM8549" t="e">
        <f t="shared" si="1364"/>
        <v>#N/A</v>
      </c>
      <c r="AN8549" t="e">
        <f t="shared" si="1365"/>
        <v>#N/A</v>
      </c>
      <c r="AO8549" s="261" t="e">
        <f t="shared" si="1366"/>
        <v>#N/A</v>
      </c>
      <c r="AP8549" s="261" t="e">
        <f t="shared" si="1367"/>
        <v>#N/A</v>
      </c>
      <c r="AQ8549" s="261" t="e">
        <f t="shared" si="1368"/>
        <v>#N/A</v>
      </c>
      <c r="BB8549">
        <f t="shared" si="1371"/>
        <v>0</v>
      </c>
      <c r="BC8549">
        <f t="shared" si="1369"/>
        <v>0</v>
      </c>
      <c r="BD8549" s="28">
        <f t="shared" si="1370"/>
        <v>0</v>
      </c>
    </row>
    <row r="8550" spans="37:56" x14ac:dyDescent="0.25">
      <c r="AK8550">
        <v>0</v>
      </c>
      <c r="AL8550" t="e">
        <f t="shared" si="1363"/>
        <v>#N/A</v>
      </c>
      <c r="AM8550" t="e">
        <f t="shared" si="1364"/>
        <v>#N/A</v>
      </c>
      <c r="AN8550" t="e">
        <f t="shared" si="1365"/>
        <v>#N/A</v>
      </c>
      <c r="AO8550" s="261" t="e">
        <f t="shared" si="1366"/>
        <v>#N/A</v>
      </c>
      <c r="AP8550" s="261" t="e">
        <f t="shared" si="1367"/>
        <v>#N/A</v>
      </c>
      <c r="AQ8550" s="261" t="e">
        <f t="shared" si="1368"/>
        <v>#N/A</v>
      </c>
      <c r="BB8550">
        <f t="shared" si="1371"/>
        <v>0</v>
      </c>
      <c r="BC8550">
        <f t="shared" si="1369"/>
        <v>0</v>
      </c>
      <c r="BD8550" s="28">
        <f t="shared" si="1370"/>
        <v>0</v>
      </c>
    </row>
    <row r="8551" spans="37:56" x14ac:dyDescent="0.25">
      <c r="AK8551">
        <v>0</v>
      </c>
      <c r="AL8551" t="e">
        <f t="shared" si="1363"/>
        <v>#N/A</v>
      </c>
      <c r="AM8551" t="e">
        <f t="shared" si="1364"/>
        <v>#N/A</v>
      </c>
      <c r="AN8551" t="e">
        <f t="shared" si="1365"/>
        <v>#N/A</v>
      </c>
      <c r="AO8551" s="261" t="e">
        <f t="shared" si="1366"/>
        <v>#N/A</v>
      </c>
      <c r="AP8551" s="261" t="e">
        <f t="shared" si="1367"/>
        <v>#N/A</v>
      </c>
      <c r="AQ8551" s="261" t="e">
        <f t="shared" si="1368"/>
        <v>#N/A</v>
      </c>
      <c r="BB8551">
        <f t="shared" si="1371"/>
        <v>0</v>
      </c>
      <c r="BC8551">
        <f t="shared" si="1369"/>
        <v>0</v>
      </c>
      <c r="BD8551" s="28">
        <f t="shared" si="1370"/>
        <v>0</v>
      </c>
    </row>
    <row r="8552" spans="37:56" x14ac:dyDescent="0.25">
      <c r="AK8552">
        <v>0</v>
      </c>
      <c r="AL8552" t="e">
        <f t="shared" si="1363"/>
        <v>#N/A</v>
      </c>
      <c r="AM8552" t="e">
        <f t="shared" si="1364"/>
        <v>#N/A</v>
      </c>
      <c r="AN8552" t="e">
        <f t="shared" si="1365"/>
        <v>#N/A</v>
      </c>
      <c r="AO8552" s="261" t="e">
        <f t="shared" si="1366"/>
        <v>#N/A</v>
      </c>
      <c r="AP8552" s="261" t="e">
        <f t="shared" si="1367"/>
        <v>#N/A</v>
      </c>
      <c r="AQ8552" s="261" t="e">
        <f t="shared" si="1368"/>
        <v>#N/A</v>
      </c>
      <c r="BB8552">
        <f t="shared" si="1371"/>
        <v>0</v>
      </c>
      <c r="BC8552">
        <f t="shared" si="1369"/>
        <v>0</v>
      </c>
      <c r="BD8552" s="28">
        <f t="shared" si="1370"/>
        <v>0</v>
      </c>
    </row>
    <row r="8553" spans="37:56" x14ac:dyDescent="0.25">
      <c r="AK8553">
        <v>0</v>
      </c>
      <c r="AL8553" t="e">
        <f t="shared" si="1363"/>
        <v>#N/A</v>
      </c>
      <c r="AM8553" t="e">
        <f t="shared" si="1364"/>
        <v>#N/A</v>
      </c>
      <c r="AN8553" t="e">
        <f t="shared" si="1365"/>
        <v>#N/A</v>
      </c>
      <c r="AO8553" s="261" t="e">
        <f t="shared" si="1366"/>
        <v>#N/A</v>
      </c>
      <c r="AP8553" s="261" t="e">
        <f t="shared" si="1367"/>
        <v>#N/A</v>
      </c>
      <c r="AQ8553" s="261" t="e">
        <f t="shared" si="1368"/>
        <v>#N/A</v>
      </c>
      <c r="BB8553">
        <f t="shared" si="1371"/>
        <v>0</v>
      </c>
      <c r="BC8553">
        <f t="shared" si="1369"/>
        <v>0</v>
      </c>
      <c r="BD8553" s="28">
        <f t="shared" si="1370"/>
        <v>0</v>
      </c>
    </row>
    <row r="8554" spans="37:56" x14ac:dyDescent="0.25">
      <c r="AK8554">
        <v>0</v>
      </c>
      <c r="AL8554" t="e">
        <f t="shared" si="1363"/>
        <v>#N/A</v>
      </c>
      <c r="AM8554" t="e">
        <f t="shared" si="1364"/>
        <v>#N/A</v>
      </c>
      <c r="AN8554" t="e">
        <f t="shared" si="1365"/>
        <v>#N/A</v>
      </c>
      <c r="AO8554" s="261" t="e">
        <f t="shared" si="1366"/>
        <v>#N/A</v>
      </c>
      <c r="AP8554" s="261" t="e">
        <f t="shared" si="1367"/>
        <v>#N/A</v>
      </c>
      <c r="AQ8554" s="261" t="e">
        <f t="shared" si="1368"/>
        <v>#N/A</v>
      </c>
      <c r="BB8554">
        <f t="shared" si="1371"/>
        <v>0</v>
      </c>
      <c r="BC8554">
        <f t="shared" si="1369"/>
        <v>0</v>
      </c>
      <c r="BD8554" s="28">
        <f t="shared" si="1370"/>
        <v>0</v>
      </c>
    </row>
    <row r="8555" spans="37:56" x14ac:dyDescent="0.25">
      <c r="AK8555">
        <v>0</v>
      </c>
      <c r="AL8555" t="e">
        <f t="shared" si="1363"/>
        <v>#N/A</v>
      </c>
      <c r="AM8555" t="e">
        <f t="shared" si="1364"/>
        <v>#N/A</v>
      </c>
      <c r="AN8555" t="e">
        <f t="shared" si="1365"/>
        <v>#N/A</v>
      </c>
      <c r="AO8555" s="261" t="e">
        <f t="shared" si="1366"/>
        <v>#N/A</v>
      </c>
      <c r="AP8555" s="261" t="e">
        <f t="shared" si="1367"/>
        <v>#N/A</v>
      </c>
      <c r="AQ8555" s="261" t="e">
        <f t="shared" si="1368"/>
        <v>#N/A</v>
      </c>
      <c r="BB8555">
        <f t="shared" si="1371"/>
        <v>0</v>
      </c>
      <c r="BC8555">
        <f t="shared" si="1369"/>
        <v>0</v>
      </c>
      <c r="BD8555" s="28">
        <f t="shared" si="1370"/>
        <v>0</v>
      </c>
    </row>
    <row r="8556" spans="37:56" x14ac:dyDescent="0.25">
      <c r="AK8556">
        <v>0</v>
      </c>
      <c r="AL8556" t="e">
        <f t="shared" si="1363"/>
        <v>#N/A</v>
      </c>
      <c r="AM8556" t="e">
        <f t="shared" si="1364"/>
        <v>#N/A</v>
      </c>
      <c r="AN8556" t="e">
        <f t="shared" si="1365"/>
        <v>#N/A</v>
      </c>
      <c r="AO8556" s="261" t="e">
        <f t="shared" si="1366"/>
        <v>#N/A</v>
      </c>
      <c r="AP8556" s="261" t="e">
        <f t="shared" si="1367"/>
        <v>#N/A</v>
      </c>
      <c r="AQ8556" s="261" t="e">
        <f t="shared" si="1368"/>
        <v>#N/A</v>
      </c>
      <c r="BB8556">
        <f t="shared" si="1371"/>
        <v>0</v>
      </c>
      <c r="BC8556">
        <f t="shared" si="1369"/>
        <v>0</v>
      </c>
      <c r="BD8556" s="28">
        <f t="shared" si="1370"/>
        <v>0</v>
      </c>
    </row>
    <row r="8557" spans="37:56" x14ac:dyDescent="0.25">
      <c r="AK8557">
        <v>0</v>
      </c>
      <c r="AL8557" t="e">
        <f t="shared" si="1363"/>
        <v>#N/A</v>
      </c>
      <c r="AM8557" t="e">
        <f t="shared" si="1364"/>
        <v>#N/A</v>
      </c>
      <c r="AN8557" t="e">
        <f t="shared" si="1365"/>
        <v>#N/A</v>
      </c>
      <c r="AO8557" s="261" t="e">
        <f t="shared" si="1366"/>
        <v>#N/A</v>
      </c>
      <c r="AP8557" s="261" t="e">
        <f t="shared" si="1367"/>
        <v>#N/A</v>
      </c>
      <c r="AQ8557" s="261" t="e">
        <f t="shared" si="1368"/>
        <v>#N/A</v>
      </c>
      <c r="BB8557">
        <f t="shared" si="1371"/>
        <v>0</v>
      </c>
      <c r="BC8557">
        <f t="shared" si="1369"/>
        <v>0</v>
      </c>
      <c r="BD8557" s="28">
        <f t="shared" si="1370"/>
        <v>0</v>
      </c>
    </row>
    <row r="8558" spans="37:56" x14ac:dyDescent="0.25">
      <c r="AK8558">
        <v>0</v>
      </c>
      <c r="AL8558" t="e">
        <f t="shared" si="1363"/>
        <v>#N/A</v>
      </c>
      <c r="AM8558" t="e">
        <f t="shared" si="1364"/>
        <v>#N/A</v>
      </c>
      <c r="AN8558" t="e">
        <f t="shared" si="1365"/>
        <v>#N/A</v>
      </c>
      <c r="AO8558" s="261" t="e">
        <f t="shared" si="1366"/>
        <v>#N/A</v>
      </c>
      <c r="AP8558" s="261" t="e">
        <f t="shared" si="1367"/>
        <v>#N/A</v>
      </c>
      <c r="AQ8558" s="261" t="e">
        <f t="shared" si="1368"/>
        <v>#N/A</v>
      </c>
      <c r="BB8558">
        <f t="shared" si="1371"/>
        <v>0</v>
      </c>
      <c r="BC8558">
        <f t="shared" si="1369"/>
        <v>0</v>
      </c>
      <c r="BD8558" s="28">
        <f t="shared" si="1370"/>
        <v>0</v>
      </c>
    </row>
    <row r="8559" spans="37:56" x14ac:dyDescent="0.25">
      <c r="AK8559">
        <v>0</v>
      </c>
      <c r="AL8559" t="e">
        <f t="shared" si="1363"/>
        <v>#N/A</v>
      </c>
      <c r="AM8559" t="e">
        <f t="shared" si="1364"/>
        <v>#N/A</v>
      </c>
      <c r="AN8559" t="e">
        <f t="shared" si="1365"/>
        <v>#N/A</v>
      </c>
      <c r="AO8559" s="261" t="e">
        <f t="shared" si="1366"/>
        <v>#N/A</v>
      </c>
      <c r="AP8559" s="261" t="e">
        <f t="shared" si="1367"/>
        <v>#N/A</v>
      </c>
      <c r="AQ8559" s="261" t="e">
        <f t="shared" si="1368"/>
        <v>#N/A</v>
      </c>
      <c r="BB8559">
        <f t="shared" si="1371"/>
        <v>0</v>
      </c>
      <c r="BC8559">
        <f t="shared" si="1369"/>
        <v>0</v>
      </c>
      <c r="BD8559" s="28">
        <f t="shared" si="1370"/>
        <v>0</v>
      </c>
    </row>
    <row r="8560" spans="37:56" x14ac:dyDescent="0.25">
      <c r="AK8560">
        <v>0</v>
      </c>
      <c r="AL8560" t="e">
        <f t="shared" si="1363"/>
        <v>#N/A</v>
      </c>
      <c r="AM8560" t="e">
        <f t="shared" si="1364"/>
        <v>#N/A</v>
      </c>
      <c r="AN8560" t="e">
        <f t="shared" si="1365"/>
        <v>#N/A</v>
      </c>
      <c r="AO8560" s="261" t="e">
        <f t="shared" si="1366"/>
        <v>#N/A</v>
      </c>
      <c r="AP8560" s="261" t="e">
        <f t="shared" si="1367"/>
        <v>#N/A</v>
      </c>
      <c r="AQ8560" s="261" t="e">
        <f t="shared" si="1368"/>
        <v>#N/A</v>
      </c>
      <c r="BB8560">
        <f t="shared" si="1371"/>
        <v>0</v>
      </c>
      <c r="BC8560">
        <f t="shared" si="1369"/>
        <v>0</v>
      </c>
      <c r="BD8560" s="28">
        <f t="shared" si="1370"/>
        <v>0</v>
      </c>
    </row>
    <row r="8561" spans="37:56" x14ac:dyDescent="0.25">
      <c r="AK8561">
        <v>0</v>
      </c>
      <c r="AL8561" t="e">
        <f t="shared" si="1363"/>
        <v>#N/A</v>
      </c>
      <c r="AM8561" t="e">
        <f t="shared" si="1364"/>
        <v>#N/A</v>
      </c>
      <c r="AN8561" t="e">
        <f t="shared" si="1365"/>
        <v>#N/A</v>
      </c>
      <c r="AO8561" s="261" t="e">
        <f t="shared" si="1366"/>
        <v>#N/A</v>
      </c>
      <c r="AP8561" s="261" t="e">
        <f t="shared" si="1367"/>
        <v>#N/A</v>
      </c>
      <c r="AQ8561" s="261" t="e">
        <f t="shared" si="1368"/>
        <v>#N/A</v>
      </c>
      <c r="BB8561">
        <f t="shared" si="1371"/>
        <v>0</v>
      </c>
      <c r="BC8561">
        <f t="shared" si="1369"/>
        <v>0</v>
      </c>
      <c r="BD8561" s="28">
        <f t="shared" si="1370"/>
        <v>0</v>
      </c>
    </row>
    <row r="8562" spans="37:56" x14ac:dyDescent="0.25">
      <c r="AK8562">
        <v>0</v>
      </c>
      <c r="AL8562" t="e">
        <f t="shared" si="1363"/>
        <v>#N/A</v>
      </c>
      <c r="AM8562" t="e">
        <f t="shared" si="1364"/>
        <v>#N/A</v>
      </c>
      <c r="AN8562" t="e">
        <f t="shared" si="1365"/>
        <v>#N/A</v>
      </c>
      <c r="AO8562" s="261" t="e">
        <f t="shared" si="1366"/>
        <v>#N/A</v>
      </c>
      <c r="AP8562" s="261" t="e">
        <f t="shared" si="1367"/>
        <v>#N/A</v>
      </c>
      <c r="AQ8562" s="261" t="e">
        <f t="shared" si="1368"/>
        <v>#N/A</v>
      </c>
      <c r="BB8562">
        <f t="shared" si="1371"/>
        <v>0</v>
      </c>
      <c r="BC8562">
        <f t="shared" si="1369"/>
        <v>0</v>
      </c>
      <c r="BD8562" s="28">
        <f t="shared" si="1370"/>
        <v>0</v>
      </c>
    </row>
    <row r="8563" spans="37:56" x14ac:dyDescent="0.25">
      <c r="AK8563">
        <v>0</v>
      </c>
      <c r="AL8563" t="e">
        <f t="shared" si="1363"/>
        <v>#N/A</v>
      </c>
      <c r="AM8563" t="e">
        <f t="shared" si="1364"/>
        <v>#N/A</v>
      </c>
      <c r="AN8563" t="e">
        <f t="shared" si="1365"/>
        <v>#N/A</v>
      </c>
      <c r="AO8563" s="261" t="e">
        <f t="shared" si="1366"/>
        <v>#N/A</v>
      </c>
      <c r="AP8563" s="261" t="e">
        <f t="shared" si="1367"/>
        <v>#N/A</v>
      </c>
      <c r="AQ8563" s="261" t="e">
        <f t="shared" si="1368"/>
        <v>#N/A</v>
      </c>
      <c r="BB8563">
        <f t="shared" si="1371"/>
        <v>0</v>
      </c>
      <c r="BC8563">
        <f t="shared" si="1369"/>
        <v>0</v>
      </c>
      <c r="BD8563" s="28">
        <f t="shared" si="1370"/>
        <v>0</v>
      </c>
    </row>
    <row r="8564" spans="37:56" x14ac:dyDescent="0.25">
      <c r="AK8564">
        <v>0</v>
      </c>
      <c r="AL8564" t="e">
        <f t="shared" si="1363"/>
        <v>#N/A</v>
      </c>
      <c r="AM8564" t="e">
        <f t="shared" si="1364"/>
        <v>#N/A</v>
      </c>
      <c r="AN8564" t="e">
        <f t="shared" si="1365"/>
        <v>#N/A</v>
      </c>
      <c r="AO8564" s="261" t="e">
        <f t="shared" si="1366"/>
        <v>#N/A</v>
      </c>
      <c r="AP8564" s="261" t="e">
        <f t="shared" si="1367"/>
        <v>#N/A</v>
      </c>
      <c r="AQ8564" s="261" t="e">
        <f t="shared" si="1368"/>
        <v>#N/A</v>
      </c>
      <c r="BB8564">
        <f t="shared" si="1371"/>
        <v>0</v>
      </c>
      <c r="BC8564">
        <f t="shared" si="1369"/>
        <v>0</v>
      </c>
      <c r="BD8564" s="28">
        <f t="shared" si="1370"/>
        <v>0</v>
      </c>
    </row>
    <row r="8565" spans="37:56" x14ac:dyDescent="0.25">
      <c r="AK8565">
        <v>0</v>
      </c>
      <c r="AL8565" t="e">
        <f t="shared" si="1363"/>
        <v>#N/A</v>
      </c>
      <c r="AM8565" t="e">
        <f t="shared" si="1364"/>
        <v>#N/A</v>
      </c>
      <c r="AN8565" t="e">
        <f t="shared" si="1365"/>
        <v>#N/A</v>
      </c>
      <c r="AO8565" s="261" t="e">
        <f t="shared" si="1366"/>
        <v>#N/A</v>
      </c>
      <c r="AP8565" s="261" t="e">
        <f t="shared" si="1367"/>
        <v>#N/A</v>
      </c>
      <c r="AQ8565" s="261" t="e">
        <f t="shared" si="1368"/>
        <v>#N/A</v>
      </c>
      <c r="BB8565">
        <f t="shared" si="1371"/>
        <v>0</v>
      </c>
      <c r="BC8565">
        <f t="shared" si="1369"/>
        <v>0</v>
      </c>
      <c r="BD8565" s="28">
        <f t="shared" si="1370"/>
        <v>0</v>
      </c>
    </row>
    <row r="8566" spans="37:56" x14ac:dyDescent="0.25">
      <c r="AK8566">
        <v>0</v>
      </c>
      <c r="AL8566" t="e">
        <f t="shared" si="1363"/>
        <v>#N/A</v>
      </c>
      <c r="AM8566" t="e">
        <f t="shared" si="1364"/>
        <v>#N/A</v>
      </c>
      <c r="AN8566" t="e">
        <f t="shared" si="1365"/>
        <v>#N/A</v>
      </c>
      <c r="AO8566" s="261" t="e">
        <f t="shared" si="1366"/>
        <v>#N/A</v>
      </c>
      <c r="AP8566" s="261" t="e">
        <f t="shared" si="1367"/>
        <v>#N/A</v>
      </c>
      <c r="AQ8566" s="261" t="e">
        <f t="shared" si="1368"/>
        <v>#N/A</v>
      </c>
      <c r="BB8566">
        <f t="shared" si="1371"/>
        <v>0</v>
      </c>
      <c r="BC8566">
        <f t="shared" si="1369"/>
        <v>0</v>
      </c>
      <c r="BD8566" s="28">
        <f t="shared" si="1370"/>
        <v>0</v>
      </c>
    </row>
    <row r="8567" spans="37:56" x14ac:dyDescent="0.25">
      <c r="AK8567">
        <v>0</v>
      </c>
      <c r="AL8567" t="e">
        <f t="shared" si="1363"/>
        <v>#N/A</v>
      </c>
      <c r="AM8567" t="e">
        <f t="shared" si="1364"/>
        <v>#N/A</v>
      </c>
      <c r="AN8567" t="e">
        <f t="shared" si="1365"/>
        <v>#N/A</v>
      </c>
      <c r="AO8567" s="261" t="e">
        <f t="shared" si="1366"/>
        <v>#N/A</v>
      </c>
      <c r="AP8567" s="261" t="e">
        <f t="shared" si="1367"/>
        <v>#N/A</v>
      </c>
      <c r="AQ8567" s="261" t="e">
        <f t="shared" si="1368"/>
        <v>#N/A</v>
      </c>
      <c r="BB8567">
        <f t="shared" si="1371"/>
        <v>0</v>
      </c>
      <c r="BC8567">
        <f t="shared" si="1369"/>
        <v>0</v>
      </c>
      <c r="BD8567" s="28">
        <f t="shared" si="1370"/>
        <v>0</v>
      </c>
    </row>
    <row r="8568" spans="37:56" x14ac:dyDescent="0.25">
      <c r="AK8568">
        <v>0</v>
      </c>
      <c r="AL8568" t="e">
        <f t="shared" si="1363"/>
        <v>#N/A</v>
      </c>
      <c r="AM8568" t="e">
        <f t="shared" si="1364"/>
        <v>#N/A</v>
      </c>
      <c r="AN8568" t="e">
        <f t="shared" si="1365"/>
        <v>#N/A</v>
      </c>
      <c r="AO8568" s="261" t="e">
        <f t="shared" si="1366"/>
        <v>#N/A</v>
      </c>
      <c r="AP8568" s="261" t="e">
        <f t="shared" si="1367"/>
        <v>#N/A</v>
      </c>
      <c r="AQ8568" s="261" t="e">
        <f t="shared" si="1368"/>
        <v>#N/A</v>
      </c>
      <c r="BB8568">
        <f t="shared" si="1371"/>
        <v>0</v>
      </c>
      <c r="BC8568">
        <f t="shared" si="1369"/>
        <v>0</v>
      </c>
      <c r="BD8568" s="28">
        <f t="shared" si="1370"/>
        <v>0</v>
      </c>
    </row>
    <row r="8569" spans="37:56" x14ac:dyDescent="0.25">
      <c r="AK8569">
        <v>0</v>
      </c>
      <c r="AL8569" t="e">
        <f t="shared" si="1363"/>
        <v>#N/A</v>
      </c>
      <c r="AM8569" t="e">
        <f t="shared" si="1364"/>
        <v>#N/A</v>
      </c>
      <c r="AN8569" t="e">
        <f t="shared" si="1365"/>
        <v>#N/A</v>
      </c>
      <c r="AO8569" s="261" t="e">
        <f t="shared" si="1366"/>
        <v>#N/A</v>
      </c>
      <c r="AP8569" s="261" t="e">
        <f t="shared" si="1367"/>
        <v>#N/A</v>
      </c>
      <c r="AQ8569" s="261" t="e">
        <f t="shared" si="1368"/>
        <v>#N/A</v>
      </c>
      <c r="BB8569">
        <f t="shared" si="1371"/>
        <v>0</v>
      </c>
      <c r="BC8569">
        <f t="shared" si="1369"/>
        <v>0</v>
      </c>
      <c r="BD8569" s="28">
        <f t="shared" si="1370"/>
        <v>0</v>
      </c>
    </row>
    <row r="8570" spans="37:56" x14ac:dyDescent="0.25">
      <c r="AK8570">
        <v>0</v>
      </c>
      <c r="AL8570" t="e">
        <f t="shared" si="1363"/>
        <v>#N/A</v>
      </c>
      <c r="AM8570" t="e">
        <f t="shared" si="1364"/>
        <v>#N/A</v>
      </c>
      <c r="AN8570" t="e">
        <f t="shared" si="1365"/>
        <v>#N/A</v>
      </c>
      <c r="AO8570" s="261" t="e">
        <f t="shared" si="1366"/>
        <v>#N/A</v>
      </c>
      <c r="AP8570" s="261" t="e">
        <f t="shared" si="1367"/>
        <v>#N/A</v>
      </c>
      <c r="AQ8570" s="261" t="e">
        <f t="shared" si="1368"/>
        <v>#N/A</v>
      </c>
      <c r="BB8570">
        <f t="shared" si="1371"/>
        <v>0</v>
      </c>
      <c r="BC8570">
        <f t="shared" si="1369"/>
        <v>0</v>
      </c>
      <c r="BD8570" s="28">
        <f t="shared" si="1370"/>
        <v>0</v>
      </c>
    </row>
    <row r="8571" spans="37:56" x14ac:dyDescent="0.25">
      <c r="AK8571">
        <v>0</v>
      </c>
      <c r="AL8571" t="e">
        <f t="shared" si="1363"/>
        <v>#N/A</v>
      </c>
      <c r="AM8571" t="e">
        <f t="shared" si="1364"/>
        <v>#N/A</v>
      </c>
      <c r="AN8571" t="e">
        <f t="shared" si="1365"/>
        <v>#N/A</v>
      </c>
      <c r="AO8571" s="261" t="e">
        <f t="shared" si="1366"/>
        <v>#N/A</v>
      </c>
      <c r="AP8571" s="261" t="e">
        <f t="shared" si="1367"/>
        <v>#N/A</v>
      </c>
      <c r="AQ8571" s="261" t="e">
        <f t="shared" si="1368"/>
        <v>#N/A</v>
      </c>
      <c r="BB8571">
        <f t="shared" si="1371"/>
        <v>0</v>
      </c>
      <c r="BC8571">
        <f t="shared" si="1369"/>
        <v>0</v>
      </c>
      <c r="BD8571" s="28">
        <f t="shared" si="1370"/>
        <v>0</v>
      </c>
    </row>
    <row r="8572" spans="37:56" x14ac:dyDescent="0.25">
      <c r="AK8572">
        <v>0</v>
      </c>
      <c r="AL8572" t="e">
        <f t="shared" si="1363"/>
        <v>#N/A</v>
      </c>
      <c r="AM8572" t="e">
        <f t="shared" si="1364"/>
        <v>#N/A</v>
      </c>
      <c r="AN8572" t="e">
        <f t="shared" si="1365"/>
        <v>#N/A</v>
      </c>
      <c r="AO8572" s="261" t="e">
        <f t="shared" si="1366"/>
        <v>#N/A</v>
      </c>
      <c r="AP8572" s="261" t="e">
        <f t="shared" si="1367"/>
        <v>#N/A</v>
      </c>
      <c r="AQ8572" s="261" t="e">
        <f t="shared" si="1368"/>
        <v>#N/A</v>
      </c>
      <c r="BB8572">
        <f t="shared" si="1371"/>
        <v>0</v>
      </c>
      <c r="BC8572">
        <f t="shared" si="1369"/>
        <v>0</v>
      </c>
      <c r="BD8572" s="28">
        <f t="shared" si="1370"/>
        <v>0</v>
      </c>
    </row>
    <row r="8573" spans="37:56" x14ac:dyDescent="0.25">
      <c r="AK8573">
        <v>0</v>
      </c>
      <c r="AL8573" t="e">
        <f t="shared" si="1363"/>
        <v>#N/A</v>
      </c>
      <c r="AM8573" t="e">
        <f t="shared" si="1364"/>
        <v>#N/A</v>
      </c>
      <c r="AN8573" t="e">
        <f t="shared" si="1365"/>
        <v>#N/A</v>
      </c>
      <c r="AO8573" s="261" t="e">
        <f t="shared" si="1366"/>
        <v>#N/A</v>
      </c>
      <c r="AP8573" s="261" t="e">
        <f t="shared" si="1367"/>
        <v>#N/A</v>
      </c>
      <c r="AQ8573" s="261" t="e">
        <f t="shared" si="1368"/>
        <v>#N/A</v>
      </c>
      <c r="BB8573">
        <f t="shared" si="1371"/>
        <v>0</v>
      </c>
      <c r="BC8573">
        <f t="shared" si="1369"/>
        <v>0</v>
      </c>
      <c r="BD8573" s="28">
        <f t="shared" si="1370"/>
        <v>0</v>
      </c>
    </row>
    <row r="8574" spans="37:56" x14ac:dyDescent="0.25">
      <c r="AK8574">
        <v>0</v>
      </c>
      <c r="AL8574" t="e">
        <f t="shared" si="1363"/>
        <v>#N/A</v>
      </c>
      <c r="AM8574" t="e">
        <f t="shared" si="1364"/>
        <v>#N/A</v>
      </c>
      <c r="AN8574" t="e">
        <f t="shared" si="1365"/>
        <v>#N/A</v>
      </c>
      <c r="AO8574" s="261" t="e">
        <f t="shared" si="1366"/>
        <v>#N/A</v>
      </c>
      <c r="AP8574" s="261" t="e">
        <f t="shared" si="1367"/>
        <v>#N/A</v>
      </c>
      <c r="AQ8574" s="261" t="e">
        <f t="shared" si="1368"/>
        <v>#N/A</v>
      </c>
      <c r="BB8574">
        <f t="shared" si="1371"/>
        <v>0</v>
      </c>
      <c r="BC8574">
        <f t="shared" si="1369"/>
        <v>0</v>
      </c>
      <c r="BD8574" s="28">
        <f t="shared" si="1370"/>
        <v>0</v>
      </c>
    </row>
    <row r="8575" spans="37:56" x14ac:dyDescent="0.25">
      <c r="AK8575">
        <v>0</v>
      </c>
      <c r="AL8575" t="e">
        <f t="shared" si="1363"/>
        <v>#N/A</v>
      </c>
      <c r="AM8575" t="e">
        <f t="shared" si="1364"/>
        <v>#N/A</v>
      </c>
      <c r="AN8575" t="e">
        <f t="shared" si="1365"/>
        <v>#N/A</v>
      </c>
      <c r="AO8575" s="261" t="e">
        <f t="shared" si="1366"/>
        <v>#N/A</v>
      </c>
      <c r="AP8575" s="261" t="e">
        <f t="shared" si="1367"/>
        <v>#N/A</v>
      </c>
      <c r="AQ8575" s="261" t="e">
        <f t="shared" si="1368"/>
        <v>#N/A</v>
      </c>
      <c r="BB8575">
        <f t="shared" si="1371"/>
        <v>0</v>
      </c>
      <c r="BC8575">
        <f t="shared" si="1369"/>
        <v>0</v>
      </c>
      <c r="BD8575" s="28">
        <f t="shared" si="1370"/>
        <v>0</v>
      </c>
    </row>
    <row r="8576" spans="37:56" x14ac:dyDescent="0.25">
      <c r="AK8576">
        <v>0</v>
      </c>
      <c r="AL8576" t="e">
        <f t="shared" si="1363"/>
        <v>#N/A</v>
      </c>
      <c r="AM8576" t="e">
        <f t="shared" si="1364"/>
        <v>#N/A</v>
      </c>
      <c r="AN8576" t="e">
        <f t="shared" si="1365"/>
        <v>#N/A</v>
      </c>
      <c r="AO8576" s="261" t="e">
        <f t="shared" si="1366"/>
        <v>#N/A</v>
      </c>
      <c r="AP8576" s="261" t="e">
        <f t="shared" si="1367"/>
        <v>#N/A</v>
      </c>
      <c r="AQ8576" s="261" t="e">
        <f t="shared" si="1368"/>
        <v>#N/A</v>
      </c>
      <c r="BB8576">
        <f t="shared" si="1371"/>
        <v>0</v>
      </c>
      <c r="BC8576">
        <f t="shared" si="1369"/>
        <v>0</v>
      </c>
      <c r="BD8576" s="28">
        <f t="shared" si="1370"/>
        <v>0</v>
      </c>
    </row>
    <row r="8577" spans="37:56" x14ac:dyDescent="0.25">
      <c r="AK8577">
        <v>0</v>
      </c>
      <c r="AL8577" t="e">
        <f t="shared" si="1363"/>
        <v>#N/A</v>
      </c>
      <c r="AM8577" t="e">
        <f t="shared" si="1364"/>
        <v>#N/A</v>
      </c>
      <c r="AN8577" t="e">
        <f t="shared" si="1365"/>
        <v>#N/A</v>
      </c>
      <c r="AO8577" s="261" t="e">
        <f t="shared" si="1366"/>
        <v>#N/A</v>
      </c>
      <c r="AP8577" s="261" t="e">
        <f t="shared" si="1367"/>
        <v>#N/A</v>
      </c>
      <c r="AQ8577" s="261" t="e">
        <f t="shared" si="1368"/>
        <v>#N/A</v>
      </c>
      <c r="BB8577">
        <f t="shared" si="1371"/>
        <v>0</v>
      </c>
      <c r="BC8577">
        <f t="shared" si="1369"/>
        <v>0</v>
      </c>
      <c r="BD8577" s="28">
        <f t="shared" si="1370"/>
        <v>0</v>
      </c>
    </row>
    <row r="8578" spans="37:56" x14ac:dyDescent="0.25">
      <c r="AK8578">
        <v>0</v>
      </c>
      <c r="AL8578" t="e">
        <f t="shared" si="1363"/>
        <v>#N/A</v>
      </c>
      <c r="AM8578" t="e">
        <f t="shared" si="1364"/>
        <v>#N/A</v>
      </c>
      <c r="AN8578" t="e">
        <f t="shared" si="1365"/>
        <v>#N/A</v>
      </c>
      <c r="AO8578" s="261" t="e">
        <f t="shared" si="1366"/>
        <v>#N/A</v>
      </c>
      <c r="AP8578" s="261" t="e">
        <f t="shared" si="1367"/>
        <v>#N/A</v>
      </c>
      <c r="AQ8578" s="261" t="e">
        <f t="shared" si="1368"/>
        <v>#N/A</v>
      </c>
      <c r="BB8578">
        <f t="shared" si="1371"/>
        <v>0</v>
      </c>
      <c r="BC8578">
        <f t="shared" si="1369"/>
        <v>0</v>
      </c>
      <c r="BD8578" s="28">
        <f t="shared" si="1370"/>
        <v>0</v>
      </c>
    </row>
    <row r="8579" spans="37:56" x14ac:dyDescent="0.25">
      <c r="AK8579">
        <v>0</v>
      </c>
      <c r="AL8579" t="e">
        <f t="shared" ref="AL8579:AL8642" si="1372">_xlfn.XLOOKUP(AK8579,A:A,F:F)</f>
        <v>#N/A</v>
      </c>
      <c r="AM8579" t="e">
        <f t="shared" ref="AM8579:AM8642" si="1373">_xlfn.XLOOKUP(AK8579,A:A,J:J)</f>
        <v>#N/A</v>
      </c>
      <c r="AN8579" t="e">
        <f t="shared" ref="AN8579:AN8642" si="1374">_xlfn.XLOOKUP(AK8579,A:A,M:M)+_xlfn.XLOOKUP(AK8579,A:A,N:N)</f>
        <v>#N/A</v>
      </c>
      <c r="AO8579" s="261" t="e">
        <f t="shared" ref="AO8579:AO8642" si="1375">_xlfn.XLOOKUP(AK8579,A:A,AG:AG)</f>
        <v>#N/A</v>
      </c>
      <c r="AP8579" s="261" t="e">
        <f t="shared" ref="AP8579:AP8642" si="1376">_xlfn.XLOOKUP(AK8579,A:A,AD:AD)</f>
        <v>#N/A</v>
      </c>
      <c r="AQ8579" s="261" t="e">
        <f t="shared" ref="AQ8579:AQ8642" si="1377">_xlfn.XLOOKUP(AK8579,A:A,AE:AE)</f>
        <v>#N/A</v>
      </c>
      <c r="BB8579">
        <f t="shared" si="1371"/>
        <v>0</v>
      </c>
      <c r="BC8579">
        <f t="shared" ref="BC8579:BC8642" si="1378">_xlfn.XLOOKUP(BA8579,A:A,J:J)</f>
        <v>0</v>
      </c>
      <c r="BD8579" s="28">
        <f t="shared" ref="BD8579:BD8642" si="1379">_xlfn.XLOOKUP(BA8579,A:A,M:M)+_xlfn.XLOOKUP(BA8579,A:A,N:N)</f>
        <v>0</v>
      </c>
    </row>
    <row r="8580" spans="37:56" x14ac:dyDescent="0.25">
      <c r="AK8580">
        <v>0</v>
      </c>
      <c r="AL8580" t="e">
        <f t="shared" si="1372"/>
        <v>#N/A</v>
      </c>
      <c r="AM8580" t="e">
        <f t="shared" si="1373"/>
        <v>#N/A</v>
      </c>
      <c r="AN8580" t="e">
        <f t="shared" si="1374"/>
        <v>#N/A</v>
      </c>
      <c r="AO8580" s="261" t="e">
        <f t="shared" si="1375"/>
        <v>#N/A</v>
      </c>
      <c r="AP8580" s="261" t="e">
        <f t="shared" si="1376"/>
        <v>#N/A</v>
      </c>
      <c r="AQ8580" s="261" t="e">
        <f t="shared" si="1377"/>
        <v>#N/A</v>
      </c>
      <c r="BB8580">
        <f t="shared" si="1371"/>
        <v>0</v>
      </c>
      <c r="BC8580">
        <f t="shared" si="1378"/>
        <v>0</v>
      </c>
      <c r="BD8580" s="28">
        <f t="shared" si="1379"/>
        <v>0</v>
      </c>
    </row>
    <row r="8581" spans="37:56" x14ac:dyDescent="0.25">
      <c r="AK8581">
        <v>0</v>
      </c>
      <c r="AL8581" t="e">
        <f t="shared" si="1372"/>
        <v>#N/A</v>
      </c>
      <c r="AM8581" t="e">
        <f t="shared" si="1373"/>
        <v>#N/A</v>
      </c>
      <c r="AN8581" t="e">
        <f t="shared" si="1374"/>
        <v>#N/A</v>
      </c>
      <c r="AO8581" s="261" t="e">
        <f t="shared" si="1375"/>
        <v>#N/A</v>
      </c>
      <c r="AP8581" s="261" t="e">
        <f t="shared" si="1376"/>
        <v>#N/A</v>
      </c>
      <c r="AQ8581" s="261" t="e">
        <f t="shared" si="1377"/>
        <v>#N/A</v>
      </c>
      <c r="BB8581">
        <f t="shared" si="1371"/>
        <v>0</v>
      </c>
      <c r="BC8581">
        <f t="shared" si="1378"/>
        <v>0</v>
      </c>
      <c r="BD8581" s="28">
        <f t="shared" si="1379"/>
        <v>0</v>
      </c>
    </row>
    <row r="8582" spans="37:56" x14ac:dyDescent="0.25">
      <c r="AK8582">
        <v>0</v>
      </c>
      <c r="AL8582" t="e">
        <f t="shared" si="1372"/>
        <v>#N/A</v>
      </c>
      <c r="AM8582" t="e">
        <f t="shared" si="1373"/>
        <v>#N/A</v>
      </c>
      <c r="AN8582" t="e">
        <f t="shared" si="1374"/>
        <v>#N/A</v>
      </c>
      <c r="AO8582" s="261" t="e">
        <f t="shared" si="1375"/>
        <v>#N/A</v>
      </c>
      <c r="AP8582" s="261" t="e">
        <f t="shared" si="1376"/>
        <v>#N/A</v>
      </c>
      <c r="AQ8582" s="261" t="e">
        <f t="shared" si="1377"/>
        <v>#N/A</v>
      </c>
      <c r="BB8582">
        <f t="shared" ref="BB8582:BB8645" si="1380">_xlfn.XLOOKUP(BA8582,A:A,E:E)</f>
        <v>0</v>
      </c>
      <c r="BC8582">
        <f t="shared" si="1378"/>
        <v>0</v>
      </c>
      <c r="BD8582" s="28">
        <f t="shared" si="1379"/>
        <v>0</v>
      </c>
    </row>
    <row r="8583" spans="37:56" x14ac:dyDescent="0.25">
      <c r="AK8583">
        <v>0</v>
      </c>
      <c r="AL8583" t="e">
        <f t="shared" si="1372"/>
        <v>#N/A</v>
      </c>
      <c r="AM8583" t="e">
        <f t="shared" si="1373"/>
        <v>#N/A</v>
      </c>
      <c r="AN8583" t="e">
        <f t="shared" si="1374"/>
        <v>#N/A</v>
      </c>
      <c r="AO8583" s="261" t="e">
        <f t="shared" si="1375"/>
        <v>#N/A</v>
      </c>
      <c r="AP8583" s="261" t="e">
        <f t="shared" si="1376"/>
        <v>#N/A</v>
      </c>
      <c r="AQ8583" s="261" t="e">
        <f t="shared" si="1377"/>
        <v>#N/A</v>
      </c>
      <c r="BB8583">
        <f t="shared" si="1380"/>
        <v>0</v>
      </c>
      <c r="BC8583">
        <f t="shared" si="1378"/>
        <v>0</v>
      </c>
      <c r="BD8583" s="28">
        <f t="shared" si="1379"/>
        <v>0</v>
      </c>
    </row>
    <row r="8584" spans="37:56" x14ac:dyDescent="0.25">
      <c r="AK8584">
        <v>0</v>
      </c>
      <c r="AL8584" t="e">
        <f t="shared" si="1372"/>
        <v>#N/A</v>
      </c>
      <c r="AM8584" t="e">
        <f t="shared" si="1373"/>
        <v>#N/A</v>
      </c>
      <c r="AN8584" t="e">
        <f t="shared" si="1374"/>
        <v>#N/A</v>
      </c>
      <c r="AO8584" s="261" t="e">
        <f t="shared" si="1375"/>
        <v>#N/A</v>
      </c>
      <c r="AP8584" s="261" t="e">
        <f t="shared" si="1376"/>
        <v>#N/A</v>
      </c>
      <c r="AQ8584" s="261" t="e">
        <f t="shared" si="1377"/>
        <v>#N/A</v>
      </c>
      <c r="BB8584">
        <f t="shared" si="1380"/>
        <v>0</v>
      </c>
      <c r="BC8584">
        <f t="shared" si="1378"/>
        <v>0</v>
      </c>
      <c r="BD8584" s="28">
        <f t="shared" si="1379"/>
        <v>0</v>
      </c>
    </row>
    <row r="8585" spans="37:56" x14ac:dyDescent="0.25">
      <c r="AK8585">
        <v>0</v>
      </c>
      <c r="AL8585" t="e">
        <f t="shared" si="1372"/>
        <v>#N/A</v>
      </c>
      <c r="AM8585" t="e">
        <f t="shared" si="1373"/>
        <v>#N/A</v>
      </c>
      <c r="AN8585" t="e">
        <f t="shared" si="1374"/>
        <v>#N/A</v>
      </c>
      <c r="AO8585" s="261" t="e">
        <f t="shared" si="1375"/>
        <v>#N/A</v>
      </c>
      <c r="AP8585" s="261" t="e">
        <f t="shared" si="1376"/>
        <v>#N/A</v>
      </c>
      <c r="AQ8585" s="261" t="e">
        <f t="shared" si="1377"/>
        <v>#N/A</v>
      </c>
      <c r="BB8585">
        <f t="shared" si="1380"/>
        <v>0</v>
      </c>
      <c r="BC8585">
        <f t="shared" si="1378"/>
        <v>0</v>
      </c>
      <c r="BD8585" s="28">
        <f t="shared" si="1379"/>
        <v>0</v>
      </c>
    </row>
    <row r="8586" spans="37:56" x14ac:dyDescent="0.25">
      <c r="AK8586">
        <v>0</v>
      </c>
      <c r="AL8586" t="e">
        <f t="shared" si="1372"/>
        <v>#N/A</v>
      </c>
      <c r="AM8586" t="e">
        <f t="shared" si="1373"/>
        <v>#N/A</v>
      </c>
      <c r="AN8586" t="e">
        <f t="shared" si="1374"/>
        <v>#N/A</v>
      </c>
      <c r="AO8586" s="261" t="e">
        <f t="shared" si="1375"/>
        <v>#N/A</v>
      </c>
      <c r="AP8586" s="261" t="e">
        <f t="shared" si="1376"/>
        <v>#N/A</v>
      </c>
      <c r="AQ8586" s="261" t="e">
        <f t="shared" si="1377"/>
        <v>#N/A</v>
      </c>
      <c r="BB8586">
        <f t="shared" si="1380"/>
        <v>0</v>
      </c>
      <c r="BC8586">
        <f t="shared" si="1378"/>
        <v>0</v>
      </c>
      <c r="BD8586" s="28">
        <f t="shared" si="1379"/>
        <v>0</v>
      </c>
    </row>
    <row r="8587" spans="37:56" x14ac:dyDescent="0.25">
      <c r="AK8587">
        <v>0</v>
      </c>
      <c r="AL8587" t="e">
        <f t="shared" si="1372"/>
        <v>#N/A</v>
      </c>
      <c r="AM8587" t="e">
        <f t="shared" si="1373"/>
        <v>#N/A</v>
      </c>
      <c r="AN8587" t="e">
        <f t="shared" si="1374"/>
        <v>#N/A</v>
      </c>
      <c r="AO8587" s="261" t="e">
        <f t="shared" si="1375"/>
        <v>#N/A</v>
      </c>
      <c r="AP8587" s="261" t="e">
        <f t="shared" si="1376"/>
        <v>#N/A</v>
      </c>
      <c r="AQ8587" s="261" t="e">
        <f t="shared" si="1377"/>
        <v>#N/A</v>
      </c>
      <c r="BB8587">
        <f t="shared" si="1380"/>
        <v>0</v>
      </c>
      <c r="BC8587">
        <f t="shared" si="1378"/>
        <v>0</v>
      </c>
      <c r="BD8587" s="28">
        <f t="shared" si="1379"/>
        <v>0</v>
      </c>
    </row>
    <row r="8588" spans="37:56" x14ac:dyDescent="0.25">
      <c r="AK8588">
        <v>0</v>
      </c>
      <c r="AL8588" t="e">
        <f t="shared" si="1372"/>
        <v>#N/A</v>
      </c>
      <c r="AM8588" t="e">
        <f t="shared" si="1373"/>
        <v>#N/A</v>
      </c>
      <c r="AN8588" t="e">
        <f t="shared" si="1374"/>
        <v>#N/A</v>
      </c>
      <c r="AO8588" s="261" t="e">
        <f t="shared" si="1375"/>
        <v>#N/A</v>
      </c>
      <c r="AP8588" s="261" t="e">
        <f t="shared" si="1376"/>
        <v>#N/A</v>
      </c>
      <c r="AQ8588" s="261" t="e">
        <f t="shared" si="1377"/>
        <v>#N/A</v>
      </c>
      <c r="BB8588">
        <f t="shared" si="1380"/>
        <v>0</v>
      </c>
      <c r="BC8588">
        <f t="shared" si="1378"/>
        <v>0</v>
      </c>
      <c r="BD8588" s="28">
        <f t="shared" si="1379"/>
        <v>0</v>
      </c>
    </row>
    <row r="8589" spans="37:56" x14ac:dyDescent="0.25">
      <c r="AK8589">
        <v>0</v>
      </c>
      <c r="AL8589" t="e">
        <f t="shared" si="1372"/>
        <v>#N/A</v>
      </c>
      <c r="AM8589" t="e">
        <f t="shared" si="1373"/>
        <v>#N/A</v>
      </c>
      <c r="AN8589" t="e">
        <f t="shared" si="1374"/>
        <v>#N/A</v>
      </c>
      <c r="AO8589" s="261" t="e">
        <f t="shared" si="1375"/>
        <v>#N/A</v>
      </c>
      <c r="AP8589" s="261" t="e">
        <f t="shared" si="1376"/>
        <v>#N/A</v>
      </c>
      <c r="AQ8589" s="261" t="e">
        <f t="shared" si="1377"/>
        <v>#N/A</v>
      </c>
      <c r="BB8589">
        <f t="shared" si="1380"/>
        <v>0</v>
      </c>
      <c r="BC8589">
        <f t="shared" si="1378"/>
        <v>0</v>
      </c>
      <c r="BD8589" s="28">
        <f t="shared" si="1379"/>
        <v>0</v>
      </c>
    </row>
    <row r="8590" spans="37:56" x14ac:dyDescent="0.25">
      <c r="AK8590">
        <v>0</v>
      </c>
      <c r="AL8590" t="e">
        <f t="shared" si="1372"/>
        <v>#N/A</v>
      </c>
      <c r="AM8590" t="e">
        <f t="shared" si="1373"/>
        <v>#N/A</v>
      </c>
      <c r="AN8590" t="e">
        <f t="shared" si="1374"/>
        <v>#N/A</v>
      </c>
      <c r="AO8590" s="261" t="e">
        <f t="shared" si="1375"/>
        <v>#N/A</v>
      </c>
      <c r="AP8590" s="261" t="e">
        <f t="shared" si="1376"/>
        <v>#N/A</v>
      </c>
      <c r="AQ8590" s="261" t="e">
        <f t="shared" si="1377"/>
        <v>#N/A</v>
      </c>
      <c r="BB8590">
        <f t="shared" si="1380"/>
        <v>0</v>
      </c>
      <c r="BC8590">
        <f t="shared" si="1378"/>
        <v>0</v>
      </c>
      <c r="BD8590" s="28">
        <f t="shared" si="1379"/>
        <v>0</v>
      </c>
    </row>
    <row r="8591" spans="37:56" x14ac:dyDescent="0.25">
      <c r="AK8591">
        <v>0</v>
      </c>
      <c r="AL8591" t="e">
        <f t="shared" si="1372"/>
        <v>#N/A</v>
      </c>
      <c r="AM8591" t="e">
        <f t="shared" si="1373"/>
        <v>#N/A</v>
      </c>
      <c r="AN8591" t="e">
        <f t="shared" si="1374"/>
        <v>#N/A</v>
      </c>
      <c r="AO8591" s="261" t="e">
        <f t="shared" si="1375"/>
        <v>#N/A</v>
      </c>
      <c r="AP8591" s="261" t="e">
        <f t="shared" si="1376"/>
        <v>#N/A</v>
      </c>
      <c r="AQ8591" s="261" t="e">
        <f t="shared" si="1377"/>
        <v>#N/A</v>
      </c>
      <c r="BB8591">
        <f t="shared" si="1380"/>
        <v>0</v>
      </c>
      <c r="BC8591">
        <f t="shared" si="1378"/>
        <v>0</v>
      </c>
      <c r="BD8591" s="28">
        <f t="shared" si="1379"/>
        <v>0</v>
      </c>
    </row>
    <row r="8592" spans="37:56" x14ac:dyDescent="0.25">
      <c r="AK8592">
        <v>0</v>
      </c>
      <c r="AL8592" t="e">
        <f t="shared" si="1372"/>
        <v>#N/A</v>
      </c>
      <c r="AM8592" t="e">
        <f t="shared" si="1373"/>
        <v>#N/A</v>
      </c>
      <c r="AN8592" t="e">
        <f t="shared" si="1374"/>
        <v>#N/A</v>
      </c>
      <c r="AO8592" s="261" t="e">
        <f t="shared" si="1375"/>
        <v>#N/A</v>
      </c>
      <c r="AP8592" s="261" t="e">
        <f t="shared" si="1376"/>
        <v>#N/A</v>
      </c>
      <c r="AQ8592" s="261" t="e">
        <f t="shared" si="1377"/>
        <v>#N/A</v>
      </c>
      <c r="BB8592">
        <f t="shared" si="1380"/>
        <v>0</v>
      </c>
      <c r="BC8592">
        <f t="shared" si="1378"/>
        <v>0</v>
      </c>
      <c r="BD8592" s="28">
        <f t="shared" si="1379"/>
        <v>0</v>
      </c>
    </row>
    <row r="8593" spans="37:56" x14ac:dyDescent="0.25">
      <c r="AK8593">
        <v>0</v>
      </c>
      <c r="AL8593" t="e">
        <f t="shared" si="1372"/>
        <v>#N/A</v>
      </c>
      <c r="AM8593" t="e">
        <f t="shared" si="1373"/>
        <v>#N/A</v>
      </c>
      <c r="AN8593" t="e">
        <f t="shared" si="1374"/>
        <v>#N/A</v>
      </c>
      <c r="AO8593" s="261" t="e">
        <f t="shared" si="1375"/>
        <v>#N/A</v>
      </c>
      <c r="AP8593" s="261" t="e">
        <f t="shared" si="1376"/>
        <v>#N/A</v>
      </c>
      <c r="AQ8593" s="261" t="e">
        <f t="shared" si="1377"/>
        <v>#N/A</v>
      </c>
      <c r="BB8593">
        <f t="shared" si="1380"/>
        <v>0</v>
      </c>
      <c r="BC8593">
        <f t="shared" si="1378"/>
        <v>0</v>
      </c>
      <c r="BD8593" s="28">
        <f t="shared" si="1379"/>
        <v>0</v>
      </c>
    </row>
    <row r="8594" spans="37:56" x14ac:dyDescent="0.25">
      <c r="AK8594">
        <v>0</v>
      </c>
      <c r="AL8594" t="e">
        <f t="shared" si="1372"/>
        <v>#N/A</v>
      </c>
      <c r="AM8594" t="e">
        <f t="shared" si="1373"/>
        <v>#N/A</v>
      </c>
      <c r="AN8594" t="e">
        <f t="shared" si="1374"/>
        <v>#N/A</v>
      </c>
      <c r="AO8594" s="261" t="e">
        <f t="shared" si="1375"/>
        <v>#N/A</v>
      </c>
      <c r="AP8594" s="261" t="e">
        <f t="shared" si="1376"/>
        <v>#N/A</v>
      </c>
      <c r="AQ8594" s="261" t="e">
        <f t="shared" si="1377"/>
        <v>#N/A</v>
      </c>
      <c r="BB8594">
        <f t="shared" si="1380"/>
        <v>0</v>
      </c>
      <c r="BC8594">
        <f t="shared" si="1378"/>
        <v>0</v>
      </c>
      <c r="BD8594" s="28">
        <f t="shared" si="1379"/>
        <v>0</v>
      </c>
    </row>
    <row r="8595" spans="37:56" x14ac:dyDescent="0.25">
      <c r="AK8595">
        <v>0</v>
      </c>
      <c r="AL8595" t="e">
        <f t="shared" si="1372"/>
        <v>#N/A</v>
      </c>
      <c r="AM8595" t="e">
        <f t="shared" si="1373"/>
        <v>#N/A</v>
      </c>
      <c r="AN8595" t="e">
        <f t="shared" si="1374"/>
        <v>#N/A</v>
      </c>
      <c r="AO8595" s="261" t="e">
        <f t="shared" si="1375"/>
        <v>#N/A</v>
      </c>
      <c r="AP8595" s="261" t="e">
        <f t="shared" si="1376"/>
        <v>#N/A</v>
      </c>
      <c r="AQ8595" s="261" t="e">
        <f t="shared" si="1377"/>
        <v>#N/A</v>
      </c>
      <c r="BB8595">
        <f t="shared" si="1380"/>
        <v>0</v>
      </c>
      <c r="BC8595">
        <f t="shared" si="1378"/>
        <v>0</v>
      </c>
      <c r="BD8595" s="28">
        <f t="shared" si="1379"/>
        <v>0</v>
      </c>
    </row>
    <row r="8596" spans="37:56" x14ac:dyDescent="0.25">
      <c r="AK8596">
        <v>0</v>
      </c>
      <c r="AL8596" t="e">
        <f t="shared" si="1372"/>
        <v>#N/A</v>
      </c>
      <c r="AM8596" t="e">
        <f t="shared" si="1373"/>
        <v>#N/A</v>
      </c>
      <c r="AN8596" t="e">
        <f t="shared" si="1374"/>
        <v>#N/A</v>
      </c>
      <c r="AO8596" s="261" t="e">
        <f t="shared" si="1375"/>
        <v>#N/A</v>
      </c>
      <c r="AP8596" s="261" t="e">
        <f t="shared" si="1376"/>
        <v>#N/A</v>
      </c>
      <c r="AQ8596" s="261" t="e">
        <f t="shared" si="1377"/>
        <v>#N/A</v>
      </c>
      <c r="BB8596">
        <f t="shared" si="1380"/>
        <v>0</v>
      </c>
      <c r="BC8596">
        <f t="shared" si="1378"/>
        <v>0</v>
      </c>
      <c r="BD8596" s="28">
        <f t="shared" si="1379"/>
        <v>0</v>
      </c>
    </row>
    <row r="8597" spans="37:56" x14ac:dyDescent="0.25">
      <c r="AK8597">
        <v>0</v>
      </c>
      <c r="AL8597" t="e">
        <f t="shared" si="1372"/>
        <v>#N/A</v>
      </c>
      <c r="AM8597" t="e">
        <f t="shared" si="1373"/>
        <v>#N/A</v>
      </c>
      <c r="AN8597" t="e">
        <f t="shared" si="1374"/>
        <v>#N/A</v>
      </c>
      <c r="AO8597" s="261" t="e">
        <f t="shared" si="1375"/>
        <v>#N/A</v>
      </c>
      <c r="AP8597" s="261" t="e">
        <f t="shared" si="1376"/>
        <v>#N/A</v>
      </c>
      <c r="AQ8597" s="261" t="e">
        <f t="shared" si="1377"/>
        <v>#N/A</v>
      </c>
      <c r="BB8597">
        <f t="shared" si="1380"/>
        <v>0</v>
      </c>
      <c r="BC8597">
        <f t="shared" si="1378"/>
        <v>0</v>
      </c>
      <c r="BD8597" s="28">
        <f t="shared" si="1379"/>
        <v>0</v>
      </c>
    </row>
    <row r="8598" spans="37:56" x14ac:dyDescent="0.25">
      <c r="AK8598">
        <v>0</v>
      </c>
      <c r="AL8598" t="e">
        <f t="shared" si="1372"/>
        <v>#N/A</v>
      </c>
      <c r="AM8598" t="e">
        <f t="shared" si="1373"/>
        <v>#N/A</v>
      </c>
      <c r="AN8598" t="e">
        <f t="shared" si="1374"/>
        <v>#N/A</v>
      </c>
      <c r="AO8598" s="261" t="e">
        <f t="shared" si="1375"/>
        <v>#N/A</v>
      </c>
      <c r="AP8598" s="261" t="e">
        <f t="shared" si="1376"/>
        <v>#N/A</v>
      </c>
      <c r="AQ8598" s="261" t="e">
        <f t="shared" si="1377"/>
        <v>#N/A</v>
      </c>
      <c r="BB8598">
        <f t="shared" si="1380"/>
        <v>0</v>
      </c>
      <c r="BC8598">
        <f t="shared" si="1378"/>
        <v>0</v>
      </c>
      <c r="BD8598" s="28">
        <f t="shared" si="1379"/>
        <v>0</v>
      </c>
    </row>
    <row r="8599" spans="37:56" x14ac:dyDescent="0.25">
      <c r="AK8599">
        <v>0</v>
      </c>
      <c r="AL8599" t="e">
        <f t="shared" si="1372"/>
        <v>#N/A</v>
      </c>
      <c r="AM8599" t="e">
        <f t="shared" si="1373"/>
        <v>#N/A</v>
      </c>
      <c r="AN8599" t="e">
        <f t="shared" si="1374"/>
        <v>#N/A</v>
      </c>
      <c r="AO8599" s="261" t="e">
        <f t="shared" si="1375"/>
        <v>#N/A</v>
      </c>
      <c r="AP8599" s="261" t="e">
        <f t="shared" si="1376"/>
        <v>#N/A</v>
      </c>
      <c r="AQ8599" s="261" t="e">
        <f t="shared" si="1377"/>
        <v>#N/A</v>
      </c>
      <c r="BB8599">
        <f t="shared" si="1380"/>
        <v>0</v>
      </c>
      <c r="BC8599">
        <f t="shared" si="1378"/>
        <v>0</v>
      </c>
      <c r="BD8599" s="28">
        <f t="shared" si="1379"/>
        <v>0</v>
      </c>
    </row>
    <row r="8600" spans="37:56" x14ac:dyDescent="0.25">
      <c r="AK8600">
        <v>0</v>
      </c>
      <c r="AL8600" t="e">
        <f t="shared" si="1372"/>
        <v>#N/A</v>
      </c>
      <c r="AM8600" t="e">
        <f t="shared" si="1373"/>
        <v>#N/A</v>
      </c>
      <c r="AN8600" t="e">
        <f t="shared" si="1374"/>
        <v>#N/A</v>
      </c>
      <c r="AO8600" s="261" t="e">
        <f t="shared" si="1375"/>
        <v>#N/A</v>
      </c>
      <c r="AP8600" s="261" t="e">
        <f t="shared" si="1376"/>
        <v>#N/A</v>
      </c>
      <c r="AQ8600" s="261" t="e">
        <f t="shared" si="1377"/>
        <v>#N/A</v>
      </c>
      <c r="BB8600">
        <f t="shared" si="1380"/>
        <v>0</v>
      </c>
      <c r="BC8600">
        <f t="shared" si="1378"/>
        <v>0</v>
      </c>
      <c r="BD8600" s="28">
        <f t="shared" si="1379"/>
        <v>0</v>
      </c>
    </row>
    <row r="8601" spans="37:56" x14ac:dyDescent="0.25">
      <c r="AK8601">
        <v>0</v>
      </c>
      <c r="AL8601" t="e">
        <f t="shared" si="1372"/>
        <v>#N/A</v>
      </c>
      <c r="AM8601" t="e">
        <f t="shared" si="1373"/>
        <v>#N/A</v>
      </c>
      <c r="AN8601" t="e">
        <f t="shared" si="1374"/>
        <v>#N/A</v>
      </c>
      <c r="AO8601" s="261" t="e">
        <f t="shared" si="1375"/>
        <v>#N/A</v>
      </c>
      <c r="AP8601" s="261" t="e">
        <f t="shared" si="1376"/>
        <v>#N/A</v>
      </c>
      <c r="AQ8601" s="261" t="e">
        <f t="shared" si="1377"/>
        <v>#N/A</v>
      </c>
      <c r="BB8601">
        <f t="shared" si="1380"/>
        <v>0</v>
      </c>
      <c r="BC8601">
        <f t="shared" si="1378"/>
        <v>0</v>
      </c>
      <c r="BD8601" s="28">
        <f t="shared" si="1379"/>
        <v>0</v>
      </c>
    </row>
    <row r="8602" spans="37:56" x14ac:dyDescent="0.25">
      <c r="AK8602">
        <v>0</v>
      </c>
      <c r="AL8602" t="e">
        <f t="shared" si="1372"/>
        <v>#N/A</v>
      </c>
      <c r="AM8602" t="e">
        <f t="shared" si="1373"/>
        <v>#N/A</v>
      </c>
      <c r="AN8602" t="e">
        <f t="shared" si="1374"/>
        <v>#N/A</v>
      </c>
      <c r="AO8602" s="261" t="e">
        <f t="shared" si="1375"/>
        <v>#N/A</v>
      </c>
      <c r="AP8602" s="261" t="e">
        <f t="shared" si="1376"/>
        <v>#N/A</v>
      </c>
      <c r="AQ8602" s="261" t="e">
        <f t="shared" si="1377"/>
        <v>#N/A</v>
      </c>
      <c r="BB8602">
        <f t="shared" si="1380"/>
        <v>0</v>
      </c>
      <c r="BC8602">
        <f t="shared" si="1378"/>
        <v>0</v>
      </c>
      <c r="BD8602" s="28">
        <f t="shared" si="1379"/>
        <v>0</v>
      </c>
    </row>
    <row r="8603" spans="37:56" x14ac:dyDescent="0.25">
      <c r="AK8603">
        <v>0</v>
      </c>
      <c r="AL8603" t="e">
        <f t="shared" si="1372"/>
        <v>#N/A</v>
      </c>
      <c r="AM8603" t="e">
        <f t="shared" si="1373"/>
        <v>#N/A</v>
      </c>
      <c r="AN8603" t="e">
        <f t="shared" si="1374"/>
        <v>#N/A</v>
      </c>
      <c r="AO8603" s="261" t="e">
        <f t="shared" si="1375"/>
        <v>#N/A</v>
      </c>
      <c r="AP8603" s="261" t="e">
        <f t="shared" si="1376"/>
        <v>#N/A</v>
      </c>
      <c r="AQ8603" s="261" t="e">
        <f t="shared" si="1377"/>
        <v>#N/A</v>
      </c>
      <c r="BB8603">
        <f t="shared" si="1380"/>
        <v>0</v>
      </c>
      <c r="BC8603">
        <f t="shared" si="1378"/>
        <v>0</v>
      </c>
      <c r="BD8603" s="28">
        <f t="shared" si="1379"/>
        <v>0</v>
      </c>
    </row>
    <row r="8604" spans="37:56" x14ac:dyDescent="0.25">
      <c r="AK8604">
        <v>0</v>
      </c>
      <c r="AL8604" t="e">
        <f t="shared" si="1372"/>
        <v>#N/A</v>
      </c>
      <c r="AM8604" t="e">
        <f t="shared" si="1373"/>
        <v>#N/A</v>
      </c>
      <c r="AN8604" t="e">
        <f t="shared" si="1374"/>
        <v>#N/A</v>
      </c>
      <c r="AO8604" s="261" t="e">
        <f t="shared" si="1375"/>
        <v>#N/A</v>
      </c>
      <c r="AP8604" s="261" t="e">
        <f t="shared" si="1376"/>
        <v>#N/A</v>
      </c>
      <c r="AQ8604" s="261" t="e">
        <f t="shared" si="1377"/>
        <v>#N/A</v>
      </c>
      <c r="BB8604">
        <f t="shared" si="1380"/>
        <v>0</v>
      </c>
      <c r="BC8604">
        <f t="shared" si="1378"/>
        <v>0</v>
      </c>
      <c r="BD8604" s="28">
        <f t="shared" si="1379"/>
        <v>0</v>
      </c>
    </row>
    <row r="8605" spans="37:56" x14ac:dyDescent="0.25">
      <c r="AK8605">
        <v>0</v>
      </c>
      <c r="AL8605" t="e">
        <f t="shared" si="1372"/>
        <v>#N/A</v>
      </c>
      <c r="AM8605" t="e">
        <f t="shared" si="1373"/>
        <v>#N/A</v>
      </c>
      <c r="AN8605" t="e">
        <f t="shared" si="1374"/>
        <v>#N/A</v>
      </c>
      <c r="AO8605" s="261" t="e">
        <f t="shared" si="1375"/>
        <v>#N/A</v>
      </c>
      <c r="AP8605" s="261" t="e">
        <f t="shared" si="1376"/>
        <v>#N/A</v>
      </c>
      <c r="AQ8605" s="261" t="e">
        <f t="shared" si="1377"/>
        <v>#N/A</v>
      </c>
      <c r="BB8605">
        <f t="shared" si="1380"/>
        <v>0</v>
      </c>
      <c r="BC8605">
        <f t="shared" si="1378"/>
        <v>0</v>
      </c>
      <c r="BD8605" s="28">
        <f t="shared" si="1379"/>
        <v>0</v>
      </c>
    </row>
    <row r="8606" spans="37:56" x14ac:dyDescent="0.25">
      <c r="AK8606">
        <v>0</v>
      </c>
      <c r="AL8606" t="e">
        <f t="shared" si="1372"/>
        <v>#N/A</v>
      </c>
      <c r="AM8606" t="e">
        <f t="shared" si="1373"/>
        <v>#N/A</v>
      </c>
      <c r="AN8606" t="e">
        <f t="shared" si="1374"/>
        <v>#N/A</v>
      </c>
      <c r="AO8606" s="261" t="e">
        <f t="shared" si="1375"/>
        <v>#N/A</v>
      </c>
      <c r="AP8606" s="261" t="e">
        <f t="shared" si="1376"/>
        <v>#N/A</v>
      </c>
      <c r="AQ8606" s="261" t="e">
        <f t="shared" si="1377"/>
        <v>#N/A</v>
      </c>
      <c r="BB8606">
        <f t="shared" si="1380"/>
        <v>0</v>
      </c>
      <c r="BC8606">
        <f t="shared" si="1378"/>
        <v>0</v>
      </c>
      <c r="BD8606" s="28">
        <f t="shared" si="1379"/>
        <v>0</v>
      </c>
    </row>
    <row r="8607" spans="37:56" x14ac:dyDescent="0.25">
      <c r="AK8607">
        <v>0</v>
      </c>
      <c r="AL8607" t="e">
        <f t="shared" si="1372"/>
        <v>#N/A</v>
      </c>
      <c r="AM8607" t="e">
        <f t="shared" si="1373"/>
        <v>#N/A</v>
      </c>
      <c r="AN8607" t="e">
        <f t="shared" si="1374"/>
        <v>#N/A</v>
      </c>
      <c r="AO8607" s="261" t="e">
        <f t="shared" si="1375"/>
        <v>#N/A</v>
      </c>
      <c r="AP8607" s="261" t="e">
        <f t="shared" si="1376"/>
        <v>#N/A</v>
      </c>
      <c r="AQ8607" s="261" t="e">
        <f t="shared" si="1377"/>
        <v>#N/A</v>
      </c>
      <c r="BB8607">
        <f t="shared" si="1380"/>
        <v>0</v>
      </c>
      <c r="BC8607">
        <f t="shared" si="1378"/>
        <v>0</v>
      </c>
      <c r="BD8607" s="28">
        <f t="shared" si="1379"/>
        <v>0</v>
      </c>
    </row>
    <row r="8608" spans="37:56" x14ac:dyDescent="0.25">
      <c r="AK8608">
        <v>0</v>
      </c>
      <c r="AL8608" t="e">
        <f t="shared" si="1372"/>
        <v>#N/A</v>
      </c>
      <c r="AM8608" t="e">
        <f t="shared" si="1373"/>
        <v>#N/A</v>
      </c>
      <c r="AN8608" t="e">
        <f t="shared" si="1374"/>
        <v>#N/A</v>
      </c>
      <c r="AO8608" s="261" t="e">
        <f t="shared" si="1375"/>
        <v>#N/A</v>
      </c>
      <c r="AP8608" s="261" t="e">
        <f t="shared" si="1376"/>
        <v>#N/A</v>
      </c>
      <c r="AQ8608" s="261" t="e">
        <f t="shared" si="1377"/>
        <v>#N/A</v>
      </c>
      <c r="BB8608">
        <f t="shared" si="1380"/>
        <v>0</v>
      </c>
      <c r="BC8608">
        <f t="shared" si="1378"/>
        <v>0</v>
      </c>
      <c r="BD8608" s="28">
        <f t="shared" si="1379"/>
        <v>0</v>
      </c>
    </row>
    <row r="8609" spans="37:56" x14ac:dyDescent="0.25">
      <c r="AK8609">
        <v>0</v>
      </c>
      <c r="AL8609" t="e">
        <f t="shared" si="1372"/>
        <v>#N/A</v>
      </c>
      <c r="AM8609" t="e">
        <f t="shared" si="1373"/>
        <v>#N/A</v>
      </c>
      <c r="AN8609" t="e">
        <f t="shared" si="1374"/>
        <v>#N/A</v>
      </c>
      <c r="AO8609" s="261" t="e">
        <f t="shared" si="1375"/>
        <v>#N/A</v>
      </c>
      <c r="AP8609" s="261" t="e">
        <f t="shared" si="1376"/>
        <v>#N/A</v>
      </c>
      <c r="AQ8609" s="261" t="e">
        <f t="shared" si="1377"/>
        <v>#N/A</v>
      </c>
      <c r="BB8609">
        <f t="shared" si="1380"/>
        <v>0</v>
      </c>
      <c r="BC8609">
        <f t="shared" si="1378"/>
        <v>0</v>
      </c>
      <c r="BD8609" s="28">
        <f t="shared" si="1379"/>
        <v>0</v>
      </c>
    </row>
    <row r="8610" spans="37:56" x14ac:dyDescent="0.25">
      <c r="AK8610">
        <v>0</v>
      </c>
      <c r="AL8610" t="e">
        <f t="shared" si="1372"/>
        <v>#N/A</v>
      </c>
      <c r="AM8610" t="e">
        <f t="shared" si="1373"/>
        <v>#N/A</v>
      </c>
      <c r="AN8610" t="e">
        <f t="shared" si="1374"/>
        <v>#N/A</v>
      </c>
      <c r="AO8610" s="261" t="e">
        <f t="shared" si="1375"/>
        <v>#N/A</v>
      </c>
      <c r="AP8610" s="261" t="e">
        <f t="shared" si="1376"/>
        <v>#N/A</v>
      </c>
      <c r="AQ8610" s="261" t="e">
        <f t="shared" si="1377"/>
        <v>#N/A</v>
      </c>
      <c r="BB8610">
        <f t="shared" si="1380"/>
        <v>0</v>
      </c>
      <c r="BC8610">
        <f t="shared" si="1378"/>
        <v>0</v>
      </c>
      <c r="BD8610" s="28">
        <f t="shared" si="1379"/>
        <v>0</v>
      </c>
    </row>
    <row r="8611" spans="37:56" x14ac:dyDescent="0.25">
      <c r="AK8611">
        <v>0</v>
      </c>
      <c r="AL8611" t="e">
        <f t="shared" si="1372"/>
        <v>#N/A</v>
      </c>
      <c r="AM8611" t="e">
        <f t="shared" si="1373"/>
        <v>#N/A</v>
      </c>
      <c r="AN8611" t="e">
        <f t="shared" si="1374"/>
        <v>#N/A</v>
      </c>
      <c r="AO8611" s="261" t="e">
        <f t="shared" si="1375"/>
        <v>#N/A</v>
      </c>
      <c r="AP8611" s="261" t="e">
        <f t="shared" si="1376"/>
        <v>#N/A</v>
      </c>
      <c r="AQ8611" s="261" t="e">
        <f t="shared" si="1377"/>
        <v>#N/A</v>
      </c>
      <c r="BB8611">
        <f t="shared" si="1380"/>
        <v>0</v>
      </c>
      <c r="BC8611">
        <f t="shared" si="1378"/>
        <v>0</v>
      </c>
      <c r="BD8611" s="28">
        <f t="shared" si="1379"/>
        <v>0</v>
      </c>
    </row>
    <row r="8612" spans="37:56" x14ac:dyDescent="0.25">
      <c r="AK8612">
        <v>0</v>
      </c>
      <c r="AL8612" t="e">
        <f t="shared" si="1372"/>
        <v>#N/A</v>
      </c>
      <c r="AM8612" t="e">
        <f t="shared" si="1373"/>
        <v>#N/A</v>
      </c>
      <c r="AN8612" t="e">
        <f t="shared" si="1374"/>
        <v>#N/A</v>
      </c>
      <c r="AO8612" s="261" t="e">
        <f t="shared" si="1375"/>
        <v>#N/A</v>
      </c>
      <c r="AP8612" s="261" t="e">
        <f t="shared" si="1376"/>
        <v>#N/A</v>
      </c>
      <c r="AQ8612" s="261" t="e">
        <f t="shared" si="1377"/>
        <v>#N/A</v>
      </c>
      <c r="BB8612">
        <f t="shared" si="1380"/>
        <v>0</v>
      </c>
      <c r="BC8612">
        <f t="shared" si="1378"/>
        <v>0</v>
      </c>
      <c r="BD8612" s="28">
        <f t="shared" si="1379"/>
        <v>0</v>
      </c>
    </row>
    <row r="8613" spans="37:56" x14ac:dyDescent="0.25">
      <c r="AK8613">
        <v>0</v>
      </c>
      <c r="AL8613" t="e">
        <f t="shared" si="1372"/>
        <v>#N/A</v>
      </c>
      <c r="AM8613" t="e">
        <f t="shared" si="1373"/>
        <v>#N/A</v>
      </c>
      <c r="AN8613" t="e">
        <f t="shared" si="1374"/>
        <v>#N/A</v>
      </c>
      <c r="AO8613" s="261" t="e">
        <f t="shared" si="1375"/>
        <v>#N/A</v>
      </c>
      <c r="AP8613" s="261" t="e">
        <f t="shared" si="1376"/>
        <v>#N/A</v>
      </c>
      <c r="AQ8613" s="261" t="e">
        <f t="shared" si="1377"/>
        <v>#N/A</v>
      </c>
      <c r="BB8613">
        <f t="shared" si="1380"/>
        <v>0</v>
      </c>
      <c r="BC8613">
        <f t="shared" si="1378"/>
        <v>0</v>
      </c>
      <c r="BD8613" s="28">
        <f t="shared" si="1379"/>
        <v>0</v>
      </c>
    </row>
    <row r="8614" spans="37:56" x14ac:dyDescent="0.25">
      <c r="AK8614">
        <v>0</v>
      </c>
      <c r="AL8614" t="e">
        <f t="shared" si="1372"/>
        <v>#N/A</v>
      </c>
      <c r="AM8614" t="e">
        <f t="shared" si="1373"/>
        <v>#N/A</v>
      </c>
      <c r="AN8614" t="e">
        <f t="shared" si="1374"/>
        <v>#N/A</v>
      </c>
      <c r="AO8614" s="261" t="e">
        <f t="shared" si="1375"/>
        <v>#N/A</v>
      </c>
      <c r="AP8614" s="261" t="e">
        <f t="shared" si="1376"/>
        <v>#N/A</v>
      </c>
      <c r="AQ8614" s="261" t="e">
        <f t="shared" si="1377"/>
        <v>#N/A</v>
      </c>
      <c r="BB8614">
        <f t="shared" si="1380"/>
        <v>0</v>
      </c>
      <c r="BC8614">
        <f t="shared" si="1378"/>
        <v>0</v>
      </c>
      <c r="BD8614" s="28">
        <f t="shared" si="1379"/>
        <v>0</v>
      </c>
    </row>
    <row r="8615" spans="37:56" x14ac:dyDescent="0.25">
      <c r="AK8615">
        <v>0</v>
      </c>
      <c r="AL8615" t="e">
        <f t="shared" si="1372"/>
        <v>#N/A</v>
      </c>
      <c r="AM8615" t="e">
        <f t="shared" si="1373"/>
        <v>#N/A</v>
      </c>
      <c r="AN8615" t="e">
        <f t="shared" si="1374"/>
        <v>#N/A</v>
      </c>
      <c r="AO8615" s="261" t="e">
        <f t="shared" si="1375"/>
        <v>#N/A</v>
      </c>
      <c r="AP8615" s="261" t="e">
        <f t="shared" si="1376"/>
        <v>#N/A</v>
      </c>
      <c r="AQ8615" s="261" t="e">
        <f t="shared" si="1377"/>
        <v>#N/A</v>
      </c>
      <c r="BB8615">
        <f t="shared" si="1380"/>
        <v>0</v>
      </c>
      <c r="BC8615">
        <f t="shared" si="1378"/>
        <v>0</v>
      </c>
      <c r="BD8615" s="28">
        <f t="shared" si="1379"/>
        <v>0</v>
      </c>
    </row>
    <row r="8616" spans="37:56" x14ac:dyDescent="0.25">
      <c r="AK8616">
        <v>0</v>
      </c>
      <c r="AL8616" t="e">
        <f t="shared" si="1372"/>
        <v>#N/A</v>
      </c>
      <c r="AM8616" t="e">
        <f t="shared" si="1373"/>
        <v>#N/A</v>
      </c>
      <c r="AN8616" t="e">
        <f t="shared" si="1374"/>
        <v>#N/A</v>
      </c>
      <c r="AO8616" s="261" t="e">
        <f t="shared" si="1375"/>
        <v>#N/A</v>
      </c>
      <c r="AP8616" s="261" t="e">
        <f t="shared" si="1376"/>
        <v>#N/A</v>
      </c>
      <c r="AQ8616" s="261" t="e">
        <f t="shared" si="1377"/>
        <v>#N/A</v>
      </c>
      <c r="BB8616">
        <f t="shared" si="1380"/>
        <v>0</v>
      </c>
      <c r="BC8616">
        <f t="shared" si="1378"/>
        <v>0</v>
      </c>
      <c r="BD8616" s="28">
        <f t="shared" si="1379"/>
        <v>0</v>
      </c>
    </row>
    <row r="8617" spans="37:56" x14ac:dyDescent="0.25">
      <c r="AK8617">
        <v>0</v>
      </c>
      <c r="AL8617" t="e">
        <f t="shared" si="1372"/>
        <v>#N/A</v>
      </c>
      <c r="AM8617" t="e">
        <f t="shared" si="1373"/>
        <v>#N/A</v>
      </c>
      <c r="AN8617" t="e">
        <f t="shared" si="1374"/>
        <v>#N/A</v>
      </c>
      <c r="AO8617" s="261" t="e">
        <f t="shared" si="1375"/>
        <v>#N/A</v>
      </c>
      <c r="AP8617" s="261" t="e">
        <f t="shared" si="1376"/>
        <v>#N/A</v>
      </c>
      <c r="AQ8617" s="261" t="e">
        <f t="shared" si="1377"/>
        <v>#N/A</v>
      </c>
      <c r="BB8617">
        <f t="shared" si="1380"/>
        <v>0</v>
      </c>
      <c r="BC8617">
        <f t="shared" si="1378"/>
        <v>0</v>
      </c>
      <c r="BD8617" s="28">
        <f t="shared" si="1379"/>
        <v>0</v>
      </c>
    </row>
    <row r="8618" spans="37:56" x14ac:dyDescent="0.25">
      <c r="AK8618">
        <v>0</v>
      </c>
      <c r="AL8618" t="e">
        <f t="shared" si="1372"/>
        <v>#N/A</v>
      </c>
      <c r="AM8618" t="e">
        <f t="shared" si="1373"/>
        <v>#N/A</v>
      </c>
      <c r="AN8618" t="e">
        <f t="shared" si="1374"/>
        <v>#N/A</v>
      </c>
      <c r="AO8618" s="261" t="e">
        <f t="shared" si="1375"/>
        <v>#N/A</v>
      </c>
      <c r="AP8618" s="261" t="e">
        <f t="shared" si="1376"/>
        <v>#N/A</v>
      </c>
      <c r="AQ8618" s="261" t="e">
        <f t="shared" si="1377"/>
        <v>#N/A</v>
      </c>
      <c r="BB8618">
        <f t="shared" si="1380"/>
        <v>0</v>
      </c>
      <c r="BC8618">
        <f t="shared" si="1378"/>
        <v>0</v>
      </c>
      <c r="BD8618" s="28">
        <f t="shared" si="1379"/>
        <v>0</v>
      </c>
    </row>
    <row r="8619" spans="37:56" x14ac:dyDescent="0.25">
      <c r="AK8619">
        <v>0</v>
      </c>
      <c r="AL8619" t="e">
        <f t="shared" si="1372"/>
        <v>#N/A</v>
      </c>
      <c r="AM8619" t="e">
        <f t="shared" si="1373"/>
        <v>#N/A</v>
      </c>
      <c r="AN8619" t="e">
        <f t="shared" si="1374"/>
        <v>#N/A</v>
      </c>
      <c r="AO8619" s="261" t="e">
        <f t="shared" si="1375"/>
        <v>#N/A</v>
      </c>
      <c r="AP8619" s="261" t="e">
        <f t="shared" si="1376"/>
        <v>#N/A</v>
      </c>
      <c r="AQ8619" s="261" t="e">
        <f t="shared" si="1377"/>
        <v>#N/A</v>
      </c>
      <c r="BB8619">
        <f t="shared" si="1380"/>
        <v>0</v>
      </c>
      <c r="BC8619">
        <f t="shared" si="1378"/>
        <v>0</v>
      </c>
      <c r="BD8619" s="28">
        <f t="shared" si="1379"/>
        <v>0</v>
      </c>
    </row>
    <row r="8620" spans="37:56" x14ac:dyDescent="0.25">
      <c r="AK8620">
        <v>0</v>
      </c>
      <c r="AL8620" t="e">
        <f t="shared" si="1372"/>
        <v>#N/A</v>
      </c>
      <c r="AM8620" t="e">
        <f t="shared" si="1373"/>
        <v>#N/A</v>
      </c>
      <c r="AN8620" t="e">
        <f t="shared" si="1374"/>
        <v>#N/A</v>
      </c>
      <c r="AO8620" s="261" t="e">
        <f t="shared" si="1375"/>
        <v>#N/A</v>
      </c>
      <c r="AP8620" s="261" t="e">
        <f t="shared" si="1376"/>
        <v>#N/A</v>
      </c>
      <c r="AQ8620" s="261" t="e">
        <f t="shared" si="1377"/>
        <v>#N/A</v>
      </c>
      <c r="BB8620">
        <f t="shared" si="1380"/>
        <v>0</v>
      </c>
      <c r="BC8620">
        <f t="shared" si="1378"/>
        <v>0</v>
      </c>
      <c r="BD8620" s="28">
        <f t="shared" si="1379"/>
        <v>0</v>
      </c>
    </row>
    <row r="8621" spans="37:56" x14ac:dyDescent="0.25">
      <c r="AK8621">
        <v>0</v>
      </c>
      <c r="AL8621" t="e">
        <f t="shared" si="1372"/>
        <v>#N/A</v>
      </c>
      <c r="AM8621" t="e">
        <f t="shared" si="1373"/>
        <v>#N/A</v>
      </c>
      <c r="AN8621" t="e">
        <f t="shared" si="1374"/>
        <v>#N/A</v>
      </c>
      <c r="AO8621" s="261" t="e">
        <f t="shared" si="1375"/>
        <v>#N/A</v>
      </c>
      <c r="AP8621" s="261" t="e">
        <f t="shared" si="1376"/>
        <v>#N/A</v>
      </c>
      <c r="AQ8621" s="261" t="e">
        <f t="shared" si="1377"/>
        <v>#N/A</v>
      </c>
      <c r="BB8621">
        <f t="shared" si="1380"/>
        <v>0</v>
      </c>
      <c r="BC8621">
        <f t="shared" si="1378"/>
        <v>0</v>
      </c>
      <c r="BD8621" s="28">
        <f t="shared" si="1379"/>
        <v>0</v>
      </c>
    </row>
    <row r="8622" spans="37:56" x14ac:dyDescent="0.25">
      <c r="AK8622">
        <v>0</v>
      </c>
      <c r="AL8622" t="e">
        <f t="shared" si="1372"/>
        <v>#N/A</v>
      </c>
      <c r="AM8622" t="e">
        <f t="shared" si="1373"/>
        <v>#N/A</v>
      </c>
      <c r="AN8622" t="e">
        <f t="shared" si="1374"/>
        <v>#N/A</v>
      </c>
      <c r="AO8622" s="261" t="e">
        <f t="shared" si="1375"/>
        <v>#N/A</v>
      </c>
      <c r="AP8622" s="261" t="e">
        <f t="shared" si="1376"/>
        <v>#N/A</v>
      </c>
      <c r="AQ8622" s="261" t="e">
        <f t="shared" si="1377"/>
        <v>#N/A</v>
      </c>
      <c r="BB8622">
        <f t="shared" si="1380"/>
        <v>0</v>
      </c>
      <c r="BC8622">
        <f t="shared" si="1378"/>
        <v>0</v>
      </c>
      <c r="BD8622" s="28">
        <f t="shared" si="1379"/>
        <v>0</v>
      </c>
    </row>
    <row r="8623" spans="37:56" x14ac:dyDescent="0.25">
      <c r="AK8623">
        <v>0</v>
      </c>
      <c r="AL8623" t="e">
        <f t="shared" si="1372"/>
        <v>#N/A</v>
      </c>
      <c r="AM8623" t="e">
        <f t="shared" si="1373"/>
        <v>#N/A</v>
      </c>
      <c r="AN8623" t="e">
        <f t="shared" si="1374"/>
        <v>#N/A</v>
      </c>
      <c r="AO8623" s="261" t="e">
        <f t="shared" si="1375"/>
        <v>#N/A</v>
      </c>
      <c r="AP8623" s="261" t="e">
        <f t="shared" si="1376"/>
        <v>#N/A</v>
      </c>
      <c r="AQ8623" s="261" t="e">
        <f t="shared" si="1377"/>
        <v>#N/A</v>
      </c>
      <c r="BB8623">
        <f t="shared" si="1380"/>
        <v>0</v>
      </c>
      <c r="BC8623">
        <f t="shared" si="1378"/>
        <v>0</v>
      </c>
      <c r="BD8623" s="28">
        <f t="shared" si="1379"/>
        <v>0</v>
      </c>
    </row>
    <row r="8624" spans="37:56" x14ac:dyDescent="0.25">
      <c r="AK8624">
        <v>0</v>
      </c>
      <c r="AL8624" t="e">
        <f t="shared" si="1372"/>
        <v>#N/A</v>
      </c>
      <c r="AM8624" t="e">
        <f t="shared" si="1373"/>
        <v>#N/A</v>
      </c>
      <c r="AN8624" t="e">
        <f t="shared" si="1374"/>
        <v>#N/A</v>
      </c>
      <c r="AO8624" s="261" t="e">
        <f t="shared" si="1375"/>
        <v>#N/A</v>
      </c>
      <c r="AP8624" s="261" t="e">
        <f t="shared" si="1376"/>
        <v>#N/A</v>
      </c>
      <c r="AQ8624" s="261" t="e">
        <f t="shared" si="1377"/>
        <v>#N/A</v>
      </c>
      <c r="BB8624">
        <f t="shared" si="1380"/>
        <v>0</v>
      </c>
      <c r="BC8624">
        <f t="shared" si="1378"/>
        <v>0</v>
      </c>
      <c r="BD8624" s="28">
        <f t="shared" si="1379"/>
        <v>0</v>
      </c>
    </row>
    <row r="8625" spans="37:56" x14ac:dyDescent="0.25">
      <c r="AK8625">
        <v>0</v>
      </c>
      <c r="AL8625" t="e">
        <f t="shared" si="1372"/>
        <v>#N/A</v>
      </c>
      <c r="AM8625" t="e">
        <f t="shared" si="1373"/>
        <v>#N/A</v>
      </c>
      <c r="AN8625" t="e">
        <f t="shared" si="1374"/>
        <v>#N/A</v>
      </c>
      <c r="AO8625" s="261" t="e">
        <f t="shared" si="1375"/>
        <v>#N/A</v>
      </c>
      <c r="AP8625" s="261" t="e">
        <f t="shared" si="1376"/>
        <v>#N/A</v>
      </c>
      <c r="AQ8625" s="261" t="e">
        <f t="shared" si="1377"/>
        <v>#N/A</v>
      </c>
      <c r="BB8625">
        <f t="shared" si="1380"/>
        <v>0</v>
      </c>
      <c r="BC8625">
        <f t="shared" si="1378"/>
        <v>0</v>
      </c>
      <c r="BD8625" s="28">
        <f t="shared" si="1379"/>
        <v>0</v>
      </c>
    </row>
    <row r="8626" spans="37:56" x14ac:dyDescent="0.25">
      <c r="AK8626">
        <v>0</v>
      </c>
      <c r="AL8626" t="e">
        <f t="shared" si="1372"/>
        <v>#N/A</v>
      </c>
      <c r="AM8626" t="e">
        <f t="shared" si="1373"/>
        <v>#N/A</v>
      </c>
      <c r="AN8626" t="e">
        <f t="shared" si="1374"/>
        <v>#N/A</v>
      </c>
      <c r="AO8626" s="261" t="e">
        <f t="shared" si="1375"/>
        <v>#N/A</v>
      </c>
      <c r="AP8626" s="261" t="e">
        <f t="shared" si="1376"/>
        <v>#N/A</v>
      </c>
      <c r="AQ8626" s="261" t="e">
        <f t="shared" si="1377"/>
        <v>#N/A</v>
      </c>
      <c r="BB8626">
        <f t="shared" si="1380"/>
        <v>0</v>
      </c>
      <c r="BC8626">
        <f t="shared" si="1378"/>
        <v>0</v>
      </c>
      <c r="BD8626" s="28">
        <f t="shared" si="1379"/>
        <v>0</v>
      </c>
    </row>
    <row r="8627" spans="37:56" x14ac:dyDescent="0.25">
      <c r="AK8627">
        <v>0</v>
      </c>
      <c r="AL8627" t="e">
        <f t="shared" si="1372"/>
        <v>#N/A</v>
      </c>
      <c r="AM8627" t="e">
        <f t="shared" si="1373"/>
        <v>#N/A</v>
      </c>
      <c r="AN8627" t="e">
        <f t="shared" si="1374"/>
        <v>#N/A</v>
      </c>
      <c r="AO8627" s="261" t="e">
        <f t="shared" si="1375"/>
        <v>#N/A</v>
      </c>
      <c r="AP8627" s="261" t="e">
        <f t="shared" si="1376"/>
        <v>#N/A</v>
      </c>
      <c r="AQ8627" s="261" t="e">
        <f t="shared" si="1377"/>
        <v>#N/A</v>
      </c>
      <c r="BB8627">
        <f t="shared" si="1380"/>
        <v>0</v>
      </c>
      <c r="BC8627">
        <f t="shared" si="1378"/>
        <v>0</v>
      </c>
      <c r="BD8627" s="28">
        <f t="shared" si="1379"/>
        <v>0</v>
      </c>
    </row>
    <row r="8628" spans="37:56" x14ac:dyDescent="0.25">
      <c r="AK8628">
        <v>0</v>
      </c>
      <c r="AL8628" t="e">
        <f t="shared" si="1372"/>
        <v>#N/A</v>
      </c>
      <c r="AM8628" t="e">
        <f t="shared" si="1373"/>
        <v>#N/A</v>
      </c>
      <c r="AN8628" t="e">
        <f t="shared" si="1374"/>
        <v>#N/A</v>
      </c>
      <c r="AO8628" s="261" t="e">
        <f t="shared" si="1375"/>
        <v>#N/A</v>
      </c>
      <c r="AP8628" s="261" t="e">
        <f t="shared" si="1376"/>
        <v>#N/A</v>
      </c>
      <c r="AQ8628" s="261" t="e">
        <f t="shared" si="1377"/>
        <v>#N/A</v>
      </c>
      <c r="BB8628">
        <f t="shared" si="1380"/>
        <v>0</v>
      </c>
      <c r="BC8628">
        <f t="shared" si="1378"/>
        <v>0</v>
      </c>
      <c r="BD8628" s="28">
        <f t="shared" si="1379"/>
        <v>0</v>
      </c>
    </row>
    <row r="8629" spans="37:56" x14ac:dyDescent="0.25">
      <c r="AK8629">
        <v>0</v>
      </c>
      <c r="AL8629" t="e">
        <f t="shared" si="1372"/>
        <v>#N/A</v>
      </c>
      <c r="AM8629" t="e">
        <f t="shared" si="1373"/>
        <v>#N/A</v>
      </c>
      <c r="AN8629" t="e">
        <f t="shared" si="1374"/>
        <v>#N/A</v>
      </c>
      <c r="AO8629" s="261" t="e">
        <f t="shared" si="1375"/>
        <v>#N/A</v>
      </c>
      <c r="AP8629" s="261" t="e">
        <f t="shared" si="1376"/>
        <v>#N/A</v>
      </c>
      <c r="AQ8629" s="261" t="e">
        <f t="shared" si="1377"/>
        <v>#N/A</v>
      </c>
      <c r="BB8629">
        <f t="shared" si="1380"/>
        <v>0</v>
      </c>
      <c r="BC8629">
        <f t="shared" si="1378"/>
        <v>0</v>
      </c>
      <c r="BD8629" s="28">
        <f t="shared" si="1379"/>
        <v>0</v>
      </c>
    </row>
    <row r="8630" spans="37:56" x14ac:dyDescent="0.25">
      <c r="AK8630">
        <v>0</v>
      </c>
      <c r="AL8630" t="e">
        <f t="shared" si="1372"/>
        <v>#N/A</v>
      </c>
      <c r="AM8630" t="e">
        <f t="shared" si="1373"/>
        <v>#N/A</v>
      </c>
      <c r="AN8630" t="e">
        <f t="shared" si="1374"/>
        <v>#N/A</v>
      </c>
      <c r="AO8630" s="261" t="e">
        <f t="shared" si="1375"/>
        <v>#N/A</v>
      </c>
      <c r="AP8630" s="261" t="e">
        <f t="shared" si="1376"/>
        <v>#N/A</v>
      </c>
      <c r="AQ8630" s="261" t="e">
        <f t="shared" si="1377"/>
        <v>#N/A</v>
      </c>
      <c r="BB8630">
        <f t="shared" si="1380"/>
        <v>0</v>
      </c>
      <c r="BC8630">
        <f t="shared" si="1378"/>
        <v>0</v>
      </c>
      <c r="BD8630" s="28">
        <f t="shared" si="1379"/>
        <v>0</v>
      </c>
    </row>
    <row r="8631" spans="37:56" x14ac:dyDescent="0.25">
      <c r="AK8631">
        <v>0</v>
      </c>
      <c r="AL8631" t="e">
        <f t="shared" si="1372"/>
        <v>#N/A</v>
      </c>
      <c r="AM8631" t="e">
        <f t="shared" si="1373"/>
        <v>#N/A</v>
      </c>
      <c r="AN8631" t="e">
        <f t="shared" si="1374"/>
        <v>#N/A</v>
      </c>
      <c r="AO8631" s="261" t="e">
        <f t="shared" si="1375"/>
        <v>#N/A</v>
      </c>
      <c r="AP8631" s="261" t="e">
        <f t="shared" si="1376"/>
        <v>#N/A</v>
      </c>
      <c r="AQ8631" s="261" t="e">
        <f t="shared" si="1377"/>
        <v>#N/A</v>
      </c>
      <c r="BB8631">
        <f t="shared" si="1380"/>
        <v>0</v>
      </c>
      <c r="BC8631">
        <f t="shared" si="1378"/>
        <v>0</v>
      </c>
      <c r="BD8631" s="28">
        <f t="shared" si="1379"/>
        <v>0</v>
      </c>
    </row>
    <row r="8632" spans="37:56" x14ac:dyDescent="0.25">
      <c r="AK8632">
        <v>0</v>
      </c>
      <c r="AL8632" t="e">
        <f t="shared" si="1372"/>
        <v>#N/A</v>
      </c>
      <c r="AM8632" t="e">
        <f t="shared" si="1373"/>
        <v>#N/A</v>
      </c>
      <c r="AN8632" t="e">
        <f t="shared" si="1374"/>
        <v>#N/A</v>
      </c>
      <c r="AO8632" s="261" t="e">
        <f t="shared" si="1375"/>
        <v>#N/A</v>
      </c>
      <c r="AP8632" s="261" t="e">
        <f t="shared" si="1376"/>
        <v>#N/A</v>
      </c>
      <c r="AQ8632" s="261" t="e">
        <f t="shared" si="1377"/>
        <v>#N/A</v>
      </c>
      <c r="BB8632">
        <f t="shared" si="1380"/>
        <v>0</v>
      </c>
      <c r="BC8632">
        <f t="shared" si="1378"/>
        <v>0</v>
      </c>
      <c r="BD8632" s="28">
        <f t="shared" si="1379"/>
        <v>0</v>
      </c>
    </row>
    <row r="8633" spans="37:56" x14ac:dyDescent="0.25">
      <c r="AK8633">
        <v>0</v>
      </c>
      <c r="AL8633" t="e">
        <f t="shared" si="1372"/>
        <v>#N/A</v>
      </c>
      <c r="AM8633" t="e">
        <f t="shared" si="1373"/>
        <v>#N/A</v>
      </c>
      <c r="AN8633" t="e">
        <f t="shared" si="1374"/>
        <v>#N/A</v>
      </c>
      <c r="AO8633" s="261" t="e">
        <f t="shared" si="1375"/>
        <v>#N/A</v>
      </c>
      <c r="AP8633" s="261" t="e">
        <f t="shared" si="1376"/>
        <v>#N/A</v>
      </c>
      <c r="AQ8633" s="261" t="e">
        <f t="shared" si="1377"/>
        <v>#N/A</v>
      </c>
      <c r="BB8633">
        <f t="shared" si="1380"/>
        <v>0</v>
      </c>
      <c r="BC8633">
        <f t="shared" si="1378"/>
        <v>0</v>
      </c>
      <c r="BD8633" s="28">
        <f t="shared" si="1379"/>
        <v>0</v>
      </c>
    </row>
    <row r="8634" spans="37:56" x14ac:dyDescent="0.25">
      <c r="AK8634">
        <v>0</v>
      </c>
      <c r="AL8634" t="e">
        <f t="shared" si="1372"/>
        <v>#N/A</v>
      </c>
      <c r="AM8634" t="e">
        <f t="shared" si="1373"/>
        <v>#N/A</v>
      </c>
      <c r="AN8634" t="e">
        <f t="shared" si="1374"/>
        <v>#N/A</v>
      </c>
      <c r="AO8634" s="261" t="e">
        <f t="shared" si="1375"/>
        <v>#N/A</v>
      </c>
      <c r="AP8634" s="261" t="e">
        <f t="shared" si="1376"/>
        <v>#N/A</v>
      </c>
      <c r="AQ8634" s="261" t="e">
        <f t="shared" si="1377"/>
        <v>#N/A</v>
      </c>
      <c r="BB8634">
        <f t="shared" si="1380"/>
        <v>0</v>
      </c>
      <c r="BC8634">
        <f t="shared" si="1378"/>
        <v>0</v>
      </c>
      <c r="BD8634" s="28">
        <f t="shared" si="1379"/>
        <v>0</v>
      </c>
    </row>
    <row r="8635" spans="37:56" x14ac:dyDescent="0.25">
      <c r="AK8635">
        <v>0</v>
      </c>
      <c r="AL8635" t="e">
        <f t="shared" si="1372"/>
        <v>#N/A</v>
      </c>
      <c r="AM8635" t="e">
        <f t="shared" si="1373"/>
        <v>#N/A</v>
      </c>
      <c r="AN8635" t="e">
        <f t="shared" si="1374"/>
        <v>#N/A</v>
      </c>
      <c r="AO8635" s="261" t="e">
        <f t="shared" si="1375"/>
        <v>#N/A</v>
      </c>
      <c r="AP8635" s="261" t="e">
        <f t="shared" si="1376"/>
        <v>#N/A</v>
      </c>
      <c r="AQ8635" s="261" t="e">
        <f t="shared" si="1377"/>
        <v>#N/A</v>
      </c>
      <c r="BB8635">
        <f t="shared" si="1380"/>
        <v>0</v>
      </c>
      <c r="BC8635">
        <f t="shared" si="1378"/>
        <v>0</v>
      </c>
      <c r="BD8635" s="28">
        <f t="shared" si="1379"/>
        <v>0</v>
      </c>
    </row>
    <row r="8636" spans="37:56" x14ac:dyDescent="0.25">
      <c r="AK8636">
        <v>0</v>
      </c>
      <c r="AL8636" t="e">
        <f t="shared" si="1372"/>
        <v>#N/A</v>
      </c>
      <c r="AM8636" t="e">
        <f t="shared" si="1373"/>
        <v>#N/A</v>
      </c>
      <c r="AN8636" t="e">
        <f t="shared" si="1374"/>
        <v>#N/A</v>
      </c>
      <c r="AO8636" s="261" t="e">
        <f t="shared" si="1375"/>
        <v>#N/A</v>
      </c>
      <c r="AP8636" s="261" t="e">
        <f t="shared" si="1376"/>
        <v>#N/A</v>
      </c>
      <c r="AQ8636" s="261" t="e">
        <f t="shared" si="1377"/>
        <v>#N/A</v>
      </c>
      <c r="BB8636">
        <f t="shared" si="1380"/>
        <v>0</v>
      </c>
      <c r="BC8636">
        <f t="shared" si="1378"/>
        <v>0</v>
      </c>
      <c r="BD8636" s="28">
        <f t="shared" si="1379"/>
        <v>0</v>
      </c>
    </row>
    <row r="8637" spans="37:56" x14ac:dyDescent="0.25">
      <c r="AK8637">
        <v>0</v>
      </c>
      <c r="AL8637" t="e">
        <f t="shared" si="1372"/>
        <v>#N/A</v>
      </c>
      <c r="AM8637" t="e">
        <f t="shared" si="1373"/>
        <v>#N/A</v>
      </c>
      <c r="AN8637" t="e">
        <f t="shared" si="1374"/>
        <v>#N/A</v>
      </c>
      <c r="AO8637" s="261" t="e">
        <f t="shared" si="1375"/>
        <v>#N/A</v>
      </c>
      <c r="AP8637" s="261" t="e">
        <f t="shared" si="1376"/>
        <v>#N/A</v>
      </c>
      <c r="AQ8637" s="261" t="e">
        <f t="shared" si="1377"/>
        <v>#N/A</v>
      </c>
      <c r="BB8637">
        <f t="shared" si="1380"/>
        <v>0</v>
      </c>
      <c r="BC8637">
        <f t="shared" si="1378"/>
        <v>0</v>
      </c>
      <c r="BD8637" s="28">
        <f t="shared" si="1379"/>
        <v>0</v>
      </c>
    </row>
    <row r="8638" spans="37:56" x14ac:dyDescent="0.25">
      <c r="AK8638">
        <v>0</v>
      </c>
      <c r="AL8638" t="e">
        <f t="shared" si="1372"/>
        <v>#N/A</v>
      </c>
      <c r="AM8638" t="e">
        <f t="shared" si="1373"/>
        <v>#N/A</v>
      </c>
      <c r="AN8638" t="e">
        <f t="shared" si="1374"/>
        <v>#N/A</v>
      </c>
      <c r="AO8638" s="261" t="e">
        <f t="shared" si="1375"/>
        <v>#N/A</v>
      </c>
      <c r="AP8638" s="261" t="e">
        <f t="shared" si="1376"/>
        <v>#N/A</v>
      </c>
      <c r="AQ8638" s="261" t="e">
        <f t="shared" si="1377"/>
        <v>#N/A</v>
      </c>
      <c r="BB8638">
        <f t="shared" si="1380"/>
        <v>0</v>
      </c>
      <c r="BC8638">
        <f t="shared" si="1378"/>
        <v>0</v>
      </c>
      <c r="BD8638" s="28">
        <f t="shared" si="1379"/>
        <v>0</v>
      </c>
    </row>
    <row r="8639" spans="37:56" x14ac:dyDescent="0.25">
      <c r="AK8639">
        <v>0</v>
      </c>
      <c r="AL8639" t="e">
        <f t="shared" si="1372"/>
        <v>#N/A</v>
      </c>
      <c r="AM8639" t="e">
        <f t="shared" si="1373"/>
        <v>#N/A</v>
      </c>
      <c r="AN8639" t="e">
        <f t="shared" si="1374"/>
        <v>#N/A</v>
      </c>
      <c r="AO8639" s="261" t="e">
        <f t="shared" si="1375"/>
        <v>#N/A</v>
      </c>
      <c r="AP8639" s="261" t="e">
        <f t="shared" si="1376"/>
        <v>#N/A</v>
      </c>
      <c r="AQ8639" s="261" t="e">
        <f t="shared" si="1377"/>
        <v>#N/A</v>
      </c>
      <c r="BB8639">
        <f t="shared" si="1380"/>
        <v>0</v>
      </c>
      <c r="BC8639">
        <f t="shared" si="1378"/>
        <v>0</v>
      </c>
      <c r="BD8639" s="28">
        <f t="shared" si="1379"/>
        <v>0</v>
      </c>
    </row>
    <row r="8640" spans="37:56" x14ac:dyDescent="0.25">
      <c r="AK8640">
        <v>0</v>
      </c>
      <c r="AL8640" t="e">
        <f t="shared" si="1372"/>
        <v>#N/A</v>
      </c>
      <c r="AM8640" t="e">
        <f t="shared" si="1373"/>
        <v>#N/A</v>
      </c>
      <c r="AN8640" t="e">
        <f t="shared" si="1374"/>
        <v>#N/A</v>
      </c>
      <c r="AO8640" s="261" t="e">
        <f t="shared" si="1375"/>
        <v>#N/A</v>
      </c>
      <c r="AP8640" s="261" t="e">
        <f t="shared" si="1376"/>
        <v>#N/A</v>
      </c>
      <c r="AQ8640" s="261" t="e">
        <f t="shared" si="1377"/>
        <v>#N/A</v>
      </c>
      <c r="BB8640">
        <f t="shared" si="1380"/>
        <v>0</v>
      </c>
      <c r="BC8640">
        <f t="shared" si="1378"/>
        <v>0</v>
      </c>
      <c r="BD8640" s="28">
        <f t="shared" si="1379"/>
        <v>0</v>
      </c>
    </row>
    <row r="8641" spans="37:56" x14ac:dyDescent="0.25">
      <c r="AK8641">
        <v>0</v>
      </c>
      <c r="AL8641" t="e">
        <f t="shared" si="1372"/>
        <v>#N/A</v>
      </c>
      <c r="AM8641" t="e">
        <f t="shared" si="1373"/>
        <v>#N/A</v>
      </c>
      <c r="AN8641" t="e">
        <f t="shared" si="1374"/>
        <v>#N/A</v>
      </c>
      <c r="AO8641" s="261" t="e">
        <f t="shared" si="1375"/>
        <v>#N/A</v>
      </c>
      <c r="AP8641" s="261" t="e">
        <f t="shared" si="1376"/>
        <v>#N/A</v>
      </c>
      <c r="AQ8641" s="261" t="e">
        <f t="shared" si="1377"/>
        <v>#N/A</v>
      </c>
      <c r="BB8641">
        <f t="shared" si="1380"/>
        <v>0</v>
      </c>
      <c r="BC8641">
        <f t="shared" si="1378"/>
        <v>0</v>
      </c>
      <c r="BD8641" s="28">
        <f t="shared" si="1379"/>
        <v>0</v>
      </c>
    </row>
    <row r="8642" spans="37:56" x14ac:dyDescent="0.25">
      <c r="AK8642">
        <v>0</v>
      </c>
      <c r="AL8642" t="e">
        <f t="shared" si="1372"/>
        <v>#N/A</v>
      </c>
      <c r="AM8642" t="e">
        <f t="shared" si="1373"/>
        <v>#N/A</v>
      </c>
      <c r="AN8642" t="e">
        <f t="shared" si="1374"/>
        <v>#N/A</v>
      </c>
      <c r="AO8642" s="261" t="e">
        <f t="shared" si="1375"/>
        <v>#N/A</v>
      </c>
      <c r="AP8642" s="261" t="e">
        <f t="shared" si="1376"/>
        <v>#N/A</v>
      </c>
      <c r="AQ8642" s="261" t="e">
        <f t="shared" si="1377"/>
        <v>#N/A</v>
      </c>
      <c r="BB8642">
        <f t="shared" si="1380"/>
        <v>0</v>
      </c>
      <c r="BC8642">
        <f t="shared" si="1378"/>
        <v>0</v>
      </c>
      <c r="BD8642" s="28">
        <f t="shared" si="1379"/>
        <v>0</v>
      </c>
    </row>
    <row r="8643" spans="37:56" x14ac:dyDescent="0.25">
      <c r="AK8643">
        <v>0</v>
      </c>
      <c r="AL8643" t="e">
        <f t="shared" ref="AL8643:AL8706" si="1381">_xlfn.XLOOKUP(AK8643,A:A,F:F)</f>
        <v>#N/A</v>
      </c>
      <c r="AM8643" t="e">
        <f t="shared" ref="AM8643:AM8706" si="1382">_xlfn.XLOOKUP(AK8643,A:A,J:J)</f>
        <v>#N/A</v>
      </c>
      <c r="AN8643" t="e">
        <f t="shared" ref="AN8643:AN8706" si="1383">_xlfn.XLOOKUP(AK8643,A:A,M:M)+_xlfn.XLOOKUP(AK8643,A:A,N:N)</f>
        <v>#N/A</v>
      </c>
      <c r="AO8643" s="261" t="e">
        <f t="shared" ref="AO8643:AO8706" si="1384">_xlfn.XLOOKUP(AK8643,A:A,AG:AG)</f>
        <v>#N/A</v>
      </c>
      <c r="AP8643" s="261" t="e">
        <f t="shared" ref="AP8643:AP8706" si="1385">_xlfn.XLOOKUP(AK8643,A:A,AD:AD)</f>
        <v>#N/A</v>
      </c>
      <c r="AQ8643" s="261" t="e">
        <f t="shared" ref="AQ8643:AQ8706" si="1386">_xlfn.XLOOKUP(AK8643,A:A,AE:AE)</f>
        <v>#N/A</v>
      </c>
      <c r="BB8643">
        <f t="shared" si="1380"/>
        <v>0</v>
      </c>
      <c r="BC8643">
        <f t="shared" ref="BC8643:BC8706" si="1387">_xlfn.XLOOKUP(BA8643,A:A,J:J)</f>
        <v>0</v>
      </c>
      <c r="BD8643" s="28">
        <f t="shared" ref="BD8643:BD8706" si="1388">_xlfn.XLOOKUP(BA8643,A:A,M:M)+_xlfn.XLOOKUP(BA8643,A:A,N:N)</f>
        <v>0</v>
      </c>
    </row>
    <row r="8644" spans="37:56" x14ac:dyDescent="0.25">
      <c r="AK8644">
        <v>0</v>
      </c>
      <c r="AL8644" t="e">
        <f t="shared" si="1381"/>
        <v>#N/A</v>
      </c>
      <c r="AM8644" t="e">
        <f t="shared" si="1382"/>
        <v>#N/A</v>
      </c>
      <c r="AN8644" t="e">
        <f t="shared" si="1383"/>
        <v>#N/A</v>
      </c>
      <c r="AO8644" s="261" t="e">
        <f t="shared" si="1384"/>
        <v>#N/A</v>
      </c>
      <c r="AP8644" s="261" t="e">
        <f t="shared" si="1385"/>
        <v>#N/A</v>
      </c>
      <c r="AQ8644" s="261" t="e">
        <f t="shared" si="1386"/>
        <v>#N/A</v>
      </c>
      <c r="BB8644">
        <f t="shared" si="1380"/>
        <v>0</v>
      </c>
      <c r="BC8644">
        <f t="shared" si="1387"/>
        <v>0</v>
      </c>
      <c r="BD8644" s="28">
        <f t="shared" si="1388"/>
        <v>0</v>
      </c>
    </row>
    <row r="8645" spans="37:56" x14ac:dyDescent="0.25">
      <c r="AK8645">
        <v>0</v>
      </c>
      <c r="AL8645" t="e">
        <f t="shared" si="1381"/>
        <v>#N/A</v>
      </c>
      <c r="AM8645" t="e">
        <f t="shared" si="1382"/>
        <v>#N/A</v>
      </c>
      <c r="AN8645" t="e">
        <f t="shared" si="1383"/>
        <v>#N/A</v>
      </c>
      <c r="AO8645" s="261" t="e">
        <f t="shared" si="1384"/>
        <v>#N/A</v>
      </c>
      <c r="AP8645" s="261" t="e">
        <f t="shared" si="1385"/>
        <v>#N/A</v>
      </c>
      <c r="AQ8645" s="261" t="e">
        <f t="shared" si="1386"/>
        <v>#N/A</v>
      </c>
      <c r="BB8645">
        <f t="shared" si="1380"/>
        <v>0</v>
      </c>
      <c r="BC8645">
        <f t="shared" si="1387"/>
        <v>0</v>
      </c>
      <c r="BD8645" s="28">
        <f t="shared" si="1388"/>
        <v>0</v>
      </c>
    </row>
    <row r="8646" spans="37:56" x14ac:dyDescent="0.25">
      <c r="AK8646">
        <v>0</v>
      </c>
      <c r="AL8646" t="e">
        <f t="shared" si="1381"/>
        <v>#N/A</v>
      </c>
      <c r="AM8646" t="e">
        <f t="shared" si="1382"/>
        <v>#N/A</v>
      </c>
      <c r="AN8646" t="e">
        <f t="shared" si="1383"/>
        <v>#N/A</v>
      </c>
      <c r="AO8646" s="261" t="e">
        <f t="shared" si="1384"/>
        <v>#N/A</v>
      </c>
      <c r="AP8646" s="261" t="e">
        <f t="shared" si="1385"/>
        <v>#N/A</v>
      </c>
      <c r="AQ8646" s="261" t="e">
        <f t="shared" si="1386"/>
        <v>#N/A</v>
      </c>
      <c r="BB8646">
        <f t="shared" ref="BB8646:BB8709" si="1389">_xlfn.XLOOKUP(BA8646,A:A,E:E)</f>
        <v>0</v>
      </c>
      <c r="BC8646">
        <f t="shared" si="1387"/>
        <v>0</v>
      </c>
      <c r="BD8646" s="28">
        <f t="shared" si="1388"/>
        <v>0</v>
      </c>
    </row>
    <row r="8647" spans="37:56" x14ac:dyDescent="0.25">
      <c r="AK8647">
        <v>0</v>
      </c>
      <c r="AL8647" t="e">
        <f t="shared" si="1381"/>
        <v>#N/A</v>
      </c>
      <c r="AM8647" t="e">
        <f t="shared" si="1382"/>
        <v>#N/A</v>
      </c>
      <c r="AN8647" t="e">
        <f t="shared" si="1383"/>
        <v>#N/A</v>
      </c>
      <c r="AO8647" s="261" t="e">
        <f t="shared" si="1384"/>
        <v>#N/A</v>
      </c>
      <c r="AP8647" s="261" t="e">
        <f t="shared" si="1385"/>
        <v>#N/A</v>
      </c>
      <c r="AQ8647" s="261" t="e">
        <f t="shared" si="1386"/>
        <v>#N/A</v>
      </c>
      <c r="BB8647">
        <f t="shared" si="1389"/>
        <v>0</v>
      </c>
      <c r="BC8647">
        <f t="shared" si="1387"/>
        <v>0</v>
      </c>
      <c r="BD8647" s="28">
        <f t="shared" si="1388"/>
        <v>0</v>
      </c>
    </row>
    <row r="8648" spans="37:56" x14ac:dyDescent="0.25">
      <c r="AK8648">
        <v>0</v>
      </c>
      <c r="AL8648" t="e">
        <f t="shared" si="1381"/>
        <v>#N/A</v>
      </c>
      <c r="AM8648" t="e">
        <f t="shared" si="1382"/>
        <v>#N/A</v>
      </c>
      <c r="AN8648" t="e">
        <f t="shared" si="1383"/>
        <v>#N/A</v>
      </c>
      <c r="AO8648" s="261" t="e">
        <f t="shared" si="1384"/>
        <v>#N/A</v>
      </c>
      <c r="AP8648" s="261" t="e">
        <f t="shared" si="1385"/>
        <v>#N/A</v>
      </c>
      <c r="AQ8648" s="261" t="e">
        <f t="shared" si="1386"/>
        <v>#N/A</v>
      </c>
      <c r="BB8648">
        <f t="shared" si="1389"/>
        <v>0</v>
      </c>
      <c r="BC8648">
        <f t="shared" si="1387"/>
        <v>0</v>
      </c>
      <c r="BD8648" s="28">
        <f t="shared" si="1388"/>
        <v>0</v>
      </c>
    </row>
    <row r="8649" spans="37:56" x14ac:dyDescent="0.25">
      <c r="AK8649">
        <v>0</v>
      </c>
      <c r="AL8649" t="e">
        <f t="shared" si="1381"/>
        <v>#N/A</v>
      </c>
      <c r="AM8649" t="e">
        <f t="shared" si="1382"/>
        <v>#N/A</v>
      </c>
      <c r="AN8649" t="e">
        <f t="shared" si="1383"/>
        <v>#N/A</v>
      </c>
      <c r="AO8649" s="261" t="e">
        <f t="shared" si="1384"/>
        <v>#N/A</v>
      </c>
      <c r="AP8649" s="261" t="e">
        <f t="shared" si="1385"/>
        <v>#N/A</v>
      </c>
      <c r="AQ8649" s="261" t="e">
        <f t="shared" si="1386"/>
        <v>#N/A</v>
      </c>
      <c r="BB8649">
        <f t="shared" si="1389"/>
        <v>0</v>
      </c>
      <c r="BC8649">
        <f t="shared" si="1387"/>
        <v>0</v>
      </c>
      <c r="BD8649" s="28">
        <f t="shared" si="1388"/>
        <v>0</v>
      </c>
    </row>
    <row r="8650" spans="37:56" x14ac:dyDescent="0.25">
      <c r="AK8650">
        <v>0</v>
      </c>
      <c r="AL8650" t="e">
        <f t="shared" si="1381"/>
        <v>#N/A</v>
      </c>
      <c r="AM8650" t="e">
        <f t="shared" si="1382"/>
        <v>#N/A</v>
      </c>
      <c r="AN8650" t="e">
        <f t="shared" si="1383"/>
        <v>#N/A</v>
      </c>
      <c r="AO8650" s="261" t="e">
        <f t="shared" si="1384"/>
        <v>#N/A</v>
      </c>
      <c r="AP8650" s="261" t="e">
        <f t="shared" si="1385"/>
        <v>#N/A</v>
      </c>
      <c r="AQ8650" s="261" t="e">
        <f t="shared" si="1386"/>
        <v>#N/A</v>
      </c>
      <c r="BB8650">
        <f t="shared" si="1389"/>
        <v>0</v>
      </c>
      <c r="BC8650">
        <f t="shared" si="1387"/>
        <v>0</v>
      </c>
      <c r="BD8650" s="28">
        <f t="shared" si="1388"/>
        <v>0</v>
      </c>
    </row>
    <row r="8651" spans="37:56" x14ac:dyDescent="0.25">
      <c r="AK8651">
        <v>0</v>
      </c>
      <c r="AL8651" t="e">
        <f t="shared" si="1381"/>
        <v>#N/A</v>
      </c>
      <c r="AM8651" t="e">
        <f t="shared" si="1382"/>
        <v>#N/A</v>
      </c>
      <c r="AN8651" t="e">
        <f t="shared" si="1383"/>
        <v>#N/A</v>
      </c>
      <c r="AO8651" s="261" t="e">
        <f t="shared" si="1384"/>
        <v>#N/A</v>
      </c>
      <c r="AP8651" s="261" t="e">
        <f t="shared" si="1385"/>
        <v>#N/A</v>
      </c>
      <c r="AQ8651" s="261" t="e">
        <f t="shared" si="1386"/>
        <v>#N/A</v>
      </c>
      <c r="BB8651">
        <f t="shared" si="1389"/>
        <v>0</v>
      </c>
      <c r="BC8651">
        <f t="shared" si="1387"/>
        <v>0</v>
      </c>
      <c r="BD8651" s="28">
        <f t="shared" si="1388"/>
        <v>0</v>
      </c>
    </row>
    <row r="8652" spans="37:56" x14ac:dyDescent="0.25">
      <c r="AK8652">
        <v>0</v>
      </c>
      <c r="AL8652" t="e">
        <f t="shared" si="1381"/>
        <v>#N/A</v>
      </c>
      <c r="AM8652" t="e">
        <f t="shared" si="1382"/>
        <v>#N/A</v>
      </c>
      <c r="AN8652" t="e">
        <f t="shared" si="1383"/>
        <v>#N/A</v>
      </c>
      <c r="AO8652" s="261" t="e">
        <f t="shared" si="1384"/>
        <v>#N/A</v>
      </c>
      <c r="AP8652" s="261" t="e">
        <f t="shared" si="1385"/>
        <v>#N/A</v>
      </c>
      <c r="AQ8652" s="261" t="e">
        <f t="shared" si="1386"/>
        <v>#N/A</v>
      </c>
      <c r="BB8652">
        <f t="shared" si="1389"/>
        <v>0</v>
      </c>
      <c r="BC8652">
        <f t="shared" si="1387"/>
        <v>0</v>
      </c>
      <c r="BD8652" s="28">
        <f t="shared" si="1388"/>
        <v>0</v>
      </c>
    </row>
    <row r="8653" spans="37:56" x14ac:dyDescent="0.25">
      <c r="AK8653">
        <v>0</v>
      </c>
      <c r="AL8653" t="e">
        <f t="shared" si="1381"/>
        <v>#N/A</v>
      </c>
      <c r="AM8653" t="e">
        <f t="shared" si="1382"/>
        <v>#N/A</v>
      </c>
      <c r="AN8653" t="e">
        <f t="shared" si="1383"/>
        <v>#N/A</v>
      </c>
      <c r="AO8653" s="261" t="e">
        <f t="shared" si="1384"/>
        <v>#N/A</v>
      </c>
      <c r="AP8653" s="261" t="e">
        <f t="shared" si="1385"/>
        <v>#N/A</v>
      </c>
      <c r="AQ8653" s="261" t="e">
        <f t="shared" si="1386"/>
        <v>#N/A</v>
      </c>
      <c r="BB8653">
        <f t="shared" si="1389"/>
        <v>0</v>
      </c>
      <c r="BC8653">
        <f t="shared" si="1387"/>
        <v>0</v>
      </c>
      <c r="BD8653" s="28">
        <f t="shared" si="1388"/>
        <v>0</v>
      </c>
    </row>
    <row r="8654" spans="37:56" x14ac:dyDescent="0.25">
      <c r="AK8654">
        <v>0</v>
      </c>
      <c r="AL8654" t="e">
        <f t="shared" si="1381"/>
        <v>#N/A</v>
      </c>
      <c r="AM8654" t="e">
        <f t="shared" si="1382"/>
        <v>#N/A</v>
      </c>
      <c r="AN8654" t="e">
        <f t="shared" si="1383"/>
        <v>#N/A</v>
      </c>
      <c r="AO8654" s="261" t="e">
        <f t="shared" si="1384"/>
        <v>#N/A</v>
      </c>
      <c r="AP8654" s="261" t="e">
        <f t="shared" si="1385"/>
        <v>#N/A</v>
      </c>
      <c r="AQ8654" s="261" t="e">
        <f t="shared" si="1386"/>
        <v>#N/A</v>
      </c>
      <c r="BB8654">
        <f t="shared" si="1389"/>
        <v>0</v>
      </c>
      <c r="BC8654">
        <f t="shared" si="1387"/>
        <v>0</v>
      </c>
      <c r="BD8654" s="28">
        <f t="shared" si="1388"/>
        <v>0</v>
      </c>
    </row>
    <row r="8655" spans="37:56" x14ac:dyDescent="0.25">
      <c r="AK8655">
        <v>0</v>
      </c>
      <c r="AL8655" t="e">
        <f t="shared" si="1381"/>
        <v>#N/A</v>
      </c>
      <c r="AM8655" t="e">
        <f t="shared" si="1382"/>
        <v>#N/A</v>
      </c>
      <c r="AN8655" t="e">
        <f t="shared" si="1383"/>
        <v>#N/A</v>
      </c>
      <c r="AO8655" s="261" t="e">
        <f t="shared" si="1384"/>
        <v>#N/A</v>
      </c>
      <c r="AP8655" s="261" t="e">
        <f t="shared" si="1385"/>
        <v>#N/A</v>
      </c>
      <c r="AQ8655" s="261" t="e">
        <f t="shared" si="1386"/>
        <v>#N/A</v>
      </c>
      <c r="BB8655">
        <f t="shared" si="1389"/>
        <v>0</v>
      </c>
      <c r="BC8655">
        <f t="shared" si="1387"/>
        <v>0</v>
      </c>
      <c r="BD8655" s="28">
        <f t="shared" si="1388"/>
        <v>0</v>
      </c>
    </row>
    <row r="8656" spans="37:56" x14ac:dyDescent="0.25">
      <c r="AK8656">
        <v>0</v>
      </c>
      <c r="AL8656" t="e">
        <f t="shared" si="1381"/>
        <v>#N/A</v>
      </c>
      <c r="AM8656" t="e">
        <f t="shared" si="1382"/>
        <v>#N/A</v>
      </c>
      <c r="AN8656" t="e">
        <f t="shared" si="1383"/>
        <v>#N/A</v>
      </c>
      <c r="AO8656" s="261" t="e">
        <f t="shared" si="1384"/>
        <v>#N/A</v>
      </c>
      <c r="AP8656" s="261" t="e">
        <f t="shared" si="1385"/>
        <v>#N/A</v>
      </c>
      <c r="AQ8656" s="261" t="e">
        <f t="shared" si="1386"/>
        <v>#N/A</v>
      </c>
      <c r="BB8656">
        <f t="shared" si="1389"/>
        <v>0</v>
      </c>
      <c r="BC8656">
        <f t="shared" si="1387"/>
        <v>0</v>
      </c>
      <c r="BD8656" s="28">
        <f t="shared" si="1388"/>
        <v>0</v>
      </c>
    </row>
    <row r="8657" spans="37:56" x14ac:dyDescent="0.25">
      <c r="AK8657">
        <v>0</v>
      </c>
      <c r="AL8657" t="e">
        <f t="shared" si="1381"/>
        <v>#N/A</v>
      </c>
      <c r="AM8657" t="e">
        <f t="shared" si="1382"/>
        <v>#N/A</v>
      </c>
      <c r="AN8657" t="e">
        <f t="shared" si="1383"/>
        <v>#N/A</v>
      </c>
      <c r="AO8657" s="261" t="e">
        <f t="shared" si="1384"/>
        <v>#N/A</v>
      </c>
      <c r="AP8657" s="261" t="e">
        <f t="shared" si="1385"/>
        <v>#N/A</v>
      </c>
      <c r="AQ8657" s="261" t="e">
        <f t="shared" si="1386"/>
        <v>#N/A</v>
      </c>
      <c r="BB8657">
        <f t="shared" si="1389"/>
        <v>0</v>
      </c>
      <c r="BC8657">
        <f t="shared" si="1387"/>
        <v>0</v>
      </c>
      <c r="BD8657" s="28">
        <f t="shared" si="1388"/>
        <v>0</v>
      </c>
    </row>
    <row r="8658" spans="37:56" x14ac:dyDescent="0.25">
      <c r="AK8658">
        <v>0</v>
      </c>
      <c r="AL8658" t="e">
        <f t="shared" si="1381"/>
        <v>#N/A</v>
      </c>
      <c r="AM8658" t="e">
        <f t="shared" si="1382"/>
        <v>#N/A</v>
      </c>
      <c r="AN8658" t="e">
        <f t="shared" si="1383"/>
        <v>#N/A</v>
      </c>
      <c r="AO8658" s="261" t="e">
        <f t="shared" si="1384"/>
        <v>#N/A</v>
      </c>
      <c r="AP8658" s="261" t="e">
        <f t="shared" si="1385"/>
        <v>#N/A</v>
      </c>
      <c r="AQ8658" s="261" t="e">
        <f t="shared" si="1386"/>
        <v>#N/A</v>
      </c>
      <c r="BB8658">
        <f t="shared" si="1389"/>
        <v>0</v>
      </c>
      <c r="BC8658">
        <f t="shared" si="1387"/>
        <v>0</v>
      </c>
      <c r="BD8658" s="28">
        <f t="shared" si="1388"/>
        <v>0</v>
      </c>
    </row>
    <row r="8659" spans="37:56" x14ac:dyDescent="0.25">
      <c r="AK8659">
        <v>0</v>
      </c>
      <c r="AL8659" t="e">
        <f t="shared" si="1381"/>
        <v>#N/A</v>
      </c>
      <c r="AM8659" t="e">
        <f t="shared" si="1382"/>
        <v>#N/A</v>
      </c>
      <c r="AN8659" t="e">
        <f t="shared" si="1383"/>
        <v>#N/A</v>
      </c>
      <c r="AO8659" s="261" t="e">
        <f t="shared" si="1384"/>
        <v>#N/A</v>
      </c>
      <c r="AP8659" s="261" t="e">
        <f t="shared" si="1385"/>
        <v>#N/A</v>
      </c>
      <c r="AQ8659" s="261" t="e">
        <f t="shared" si="1386"/>
        <v>#N/A</v>
      </c>
      <c r="BB8659">
        <f t="shared" si="1389"/>
        <v>0</v>
      </c>
      <c r="BC8659">
        <f t="shared" si="1387"/>
        <v>0</v>
      </c>
      <c r="BD8659" s="28">
        <f t="shared" si="1388"/>
        <v>0</v>
      </c>
    </row>
    <row r="8660" spans="37:56" x14ac:dyDescent="0.25">
      <c r="AK8660">
        <v>0</v>
      </c>
      <c r="AL8660" t="e">
        <f t="shared" si="1381"/>
        <v>#N/A</v>
      </c>
      <c r="AM8660" t="e">
        <f t="shared" si="1382"/>
        <v>#N/A</v>
      </c>
      <c r="AN8660" t="e">
        <f t="shared" si="1383"/>
        <v>#N/A</v>
      </c>
      <c r="AO8660" s="261" t="e">
        <f t="shared" si="1384"/>
        <v>#N/A</v>
      </c>
      <c r="AP8660" s="261" t="e">
        <f t="shared" si="1385"/>
        <v>#N/A</v>
      </c>
      <c r="AQ8660" s="261" t="e">
        <f t="shared" si="1386"/>
        <v>#N/A</v>
      </c>
      <c r="BB8660">
        <f t="shared" si="1389"/>
        <v>0</v>
      </c>
      <c r="BC8660">
        <f t="shared" si="1387"/>
        <v>0</v>
      </c>
      <c r="BD8660" s="28">
        <f t="shared" si="1388"/>
        <v>0</v>
      </c>
    </row>
    <row r="8661" spans="37:56" x14ac:dyDescent="0.25">
      <c r="AK8661">
        <v>0</v>
      </c>
      <c r="AL8661" t="e">
        <f t="shared" si="1381"/>
        <v>#N/A</v>
      </c>
      <c r="AM8661" t="e">
        <f t="shared" si="1382"/>
        <v>#N/A</v>
      </c>
      <c r="AN8661" t="e">
        <f t="shared" si="1383"/>
        <v>#N/A</v>
      </c>
      <c r="AO8661" s="261" t="e">
        <f t="shared" si="1384"/>
        <v>#N/A</v>
      </c>
      <c r="AP8661" s="261" t="e">
        <f t="shared" si="1385"/>
        <v>#N/A</v>
      </c>
      <c r="AQ8661" s="261" t="e">
        <f t="shared" si="1386"/>
        <v>#N/A</v>
      </c>
      <c r="BB8661">
        <f t="shared" si="1389"/>
        <v>0</v>
      </c>
      <c r="BC8661">
        <f t="shared" si="1387"/>
        <v>0</v>
      </c>
      <c r="BD8661" s="28">
        <f t="shared" si="1388"/>
        <v>0</v>
      </c>
    </row>
    <row r="8662" spans="37:56" x14ac:dyDescent="0.25">
      <c r="AK8662">
        <v>0</v>
      </c>
      <c r="AL8662" t="e">
        <f t="shared" si="1381"/>
        <v>#N/A</v>
      </c>
      <c r="AM8662" t="e">
        <f t="shared" si="1382"/>
        <v>#N/A</v>
      </c>
      <c r="AN8662" t="e">
        <f t="shared" si="1383"/>
        <v>#N/A</v>
      </c>
      <c r="AO8662" s="261" t="e">
        <f t="shared" si="1384"/>
        <v>#N/A</v>
      </c>
      <c r="AP8662" s="261" t="e">
        <f t="shared" si="1385"/>
        <v>#N/A</v>
      </c>
      <c r="AQ8662" s="261" t="e">
        <f t="shared" si="1386"/>
        <v>#N/A</v>
      </c>
      <c r="BB8662">
        <f t="shared" si="1389"/>
        <v>0</v>
      </c>
      <c r="BC8662">
        <f t="shared" si="1387"/>
        <v>0</v>
      </c>
      <c r="BD8662" s="28">
        <f t="shared" si="1388"/>
        <v>0</v>
      </c>
    </row>
    <row r="8663" spans="37:56" x14ac:dyDescent="0.25">
      <c r="AK8663">
        <v>0</v>
      </c>
      <c r="AL8663" t="e">
        <f t="shared" si="1381"/>
        <v>#N/A</v>
      </c>
      <c r="AM8663" t="e">
        <f t="shared" si="1382"/>
        <v>#N/A</v>
      </c>
      <c r="AN8663" t="e">
        <f t="shared" si="1383"/>
        <v>#N/A</v>
      </c>
      <c r="AO8663" s="261" t="e">
        <f t="shared" si="1384"/>
        <v>#N/A</v>
      </c>
      <c r="AP8663" s="261" t="e">
        <f t="shared" si="1385"/>
        <v>#N/A</v>
      </c>
      <c r="AQ8663" s="261" t="e">
        <f t="shared" si="1386"/>
        <v>#N/A</v>
      </c>
      <c r="BB8663">
        <f t="shared" si="1389"/>
        <v>0</v>
      </c>
      <c r="BC8663">
        <f t="shared" si="1387"/>
        <v>0</v>
      </c>
      <c r="BD8663" s="28">
        <f t="shared" si="1388"/>
        <v>0</v>
      </c>
    </row>
    <row r="8664" spans="37:56" x14ac:dyDescent="0.25">
      <c r="AK8664">
        <v>0</v>
      </c>
      <c r="AL8664" t="e">
        <f t="shared" si="1381"/>
        <v>#N/A</v>
      </c>
      <c r="AM8664" t="e">
        <f t="shared" si="1382"/>
        <v>#N/A</v>
      </c>
      <c r="AN8664" t="e">
        <f t="shared" si="1383"/>
        <v>#N/A</v>
      </c>
      <c r="AO8664" s="261" t="e">
        <f t="shared" si="1384"/>
        <v>#N/A</v>
      </c>
      <c r="AP8664" s="261" t="e">
        <f t="shared" si="1385"/>
        <v>#N/A</v>
      </c>
      <c r="AQ8664" s="261" t="e">
        <f t="shared" si="1386"/>
        <v>#N/A</v>
      </c>
      <c r="BB8664">
        <f t="shared" si="1389"/>
        <v>0</v>
      </c>
      <c r="BC8664">
        <f t="shared" si="1387"/>
        <v>0</v>
      </c>
      <c r="BD8664" s="28">
        <f t="shared" si="1388"/>
        <v>0</v>
      </c>
    </row>
    <row r="8665" spans="37:56" x14ac:dyDescent="0.25">
      <c r="AK8665">
        <v>0</v>
      </c>
      <c r="AL8665" t="e">
        <f t="shared" si="1381"/>
        <v>#N/A</v>
      </c>
      <c r="AM8665" t="e">
        <f t="shared" si="1382"/>
        <v>#N/A</v>
      </c>
      <c r="AN8665" t="e">
        <f t="shared" si="1383"/>
        <v>#N/A</v>
      </c>
      <c r="AO8665" s="261" t="e">
        <f t="shared" si="1384"/>
        <v>#N/A</v>
      </c>
      <c r="AP8665" s="261" t="e">
        <f t="shared" si="1385"/>
        <v>#N/A</v>
      </c>
      <c r="AQ8665" s="261" t="e">
        <f t="shared" si="1386"/>
        <v>#N/A</v>
      </c>
      <c r="BB8665">
        <f t="shared" si="1389"/>
        <v>0</v>
      </c>
      <c r="BC8665">
        <f t="shared" si="1387"/>
        <v>0</v>
      </c>
      <c r="BD8665" s="28">
        <f t="shared" si="1388"/>
        <v>0</v>
      </c>
    </row>
    <row r="8666" spans="37:56" x14ac:dyDescent="0.25">
      <c r="AK8666">
        <v>0</v>
      </c>
      <c r="AL8666" t="e">
        <f t="shared" si="1381"/>
        <v>#N/A</v>
      </c>
      <c r="AM8666" t="e">
        <f t="shared" si="1382"/>
        <v>#N/A</v>
      </c>
      <c r="AN8666" t="e">
        <f t="shared" si="1383"/>
        <v>#N/A</v>
      </c>
      <c r="AO8666" s="261" t="e">
        <f t="shared" si="1384"/>
        <v>#N/A</v>
      </c>
      <c r="AP8666" s="261" t="e">
        <f t="shared" si="1385"/>
        <v>#N/A</v>
      </c>
      <c r="AQ8666" s="261" t="e">
        <f t="shared" si="1386"/>
        <v>#N/A</v>
      </c>
      <c r="BB8666">
        <f t="shared" si="1389"/>
        <v>0</v>
      </c>
      <c r="BC8666">
        <f t="shared" si="1387"/>
        <v>0</v>
      </c>
      <c r="BD8666" s="28">
        <f t="shared" si="1388"/>
        <v>0</v>
      </c>
    </row>
    <row r="8667" spans="37:56" x14ac:dyDescent="0.25">
      <c r="AK8667">
        <v>0</v>
      </c>
      <c r="AL8667" t="e">
        <f t="shared" si="1381"/>
        <v>#N/A</v>
      </c>
      <c r="AM8667" t="e">
        <f t="shared" si="1382"/>
        <v>#N/A</v>
      </c>
      <c r="AN8667" t="e">
        <f t="shared" si="1383"/>
        <v>#N/A</v>
      </c>
      <c r="AO8667" s="261" t="e">
        <f t="shared" si="1384"/>
        <v>#N/A</v>
      </c>
      <c r="AP8667" s="261" t="e">
        <f t="shared" si="1385"/>
        <v>#N/A</v>
      </c>
      <c r="AQ8667" s="261" t="e">
        <f t="shared" si="1386"/>
        <v>#N/A</v>
      </c>
      <c r="BB8667">
        <f t="shared" si="1389"/>
        <v>0</v>
      </c>
      <c r="BC8667">
        <f t="shared" si="1387"/>
        <v>0</v>
      </c>
      <c r="BD8667" s="28">
        <f t="shared" si="1388"/>
        <v>0</v>
      </c>
    </row>
    <row r="8668" spans="37:56" x14ac:dyDescent="0.25">
      <c r="AK8668">
        <v>0</v>
      </c>
      <c r="AL8668" t="e">
        <f t="shared" si="1381"/>
        <v>#N/A</v>
      </c>
      <c r="AM8668" t="e">
        <f t="shared" si="1382"/>
        <v>#N/A</v>
      </c>
      <c r="AN8668" t="e">
        <f t="shared" si="1383"/>
        <v>#N/A</v>
      </c>
      <c r="AO8668" s="261" t="e">
        <f t="shared" si="1384"/>
        <v>#N/A</v>
      </c>
      <c r="AP8668" s="261" t="e">
        <f t="shared" si="1385"/>
        <v>#N/A</v>
      </c>
      <c r="AQ8668" s="261" t="e">
        <f t="shared" si="1386"/>
        <v>#N/A</v>
      </c>
      <c r="BB8668">
        <f t="shared" si="1389"/>
        <v>0</v>
      </c>
      <c r="BC8668">
        <f t="shared" si="1387"/>
        <v>0</v>
      </c>
      <c r="BD8668" s="28">
        <f t="shared" si="1388"/>
        <v>0</v>
      </c>
    </row>
    <row r="8669" spans="37:56" x14ac:dyDescent="0.25">
      <c r="AK8669">
        <v>0</v>
      </c>
      <c r="AL8669" t="e">
        <f t="shared" si="1381"/>
        <v>#N/A</v>
      </c>
      <c r="AM8669" t="e">
        <f t="shared" si="1382"/>
        <v>#N/A</v>
      </c>
      <c r="AN8669" t="e">
        <f t="shared" si="1383"/>
        <v>#N/A</v>
      </c>
      <c r="AO8669" s="261" t="e">
        <f t="shared" si="1384"/>
        <v>#N/A</v>
      </c>
      <c r="AP8669" s="261" t="e">
        <f t="shared" si="1385"/>
        <v>#N/A</v>
      </c>
      <c r="AQ8669" s="261" t="e">
        <f t="shared" si="1386"/>
        <v>#N/A</v>
      </c>
      <c r="BB8669">
        <f t="shared" si="1389"/>
        <v>0</v>
      </c>
      <c r="BC8669">
        <f t="shared" si="1387"/>
        <v>0</v>
      </c>
      <c r="BD8669" s="28">
        <f t="shared" si="1388"/>
        <v>0</v>
      </c>
    </row>
    <row r="8670" spans="37:56" x14ac:dyDescent="0.25">
      <c r="AK8670">
        <v>0</v>
      </c>
      <c r="AL8670" t="e">
        <f t="shared" si="1381"/>
        <v>#N/A</v>
      </c>
      <c r="AM8670" t="e">
        <f t="shared" si="1382"/>
        <v>#N/A</v>
      </c>
      <c r="AN8670" t="e">
        <f t="shared" si="1383"/>
        <v>#N/A</v>
      </c>
      <c r="AO8670" s="261" t="e">
        <f t="shared" si="1384"/>
        <v>#N/A</v>
      </c>
      <c r="AP8670" s="261" t="e">
        <f t="shared" si="1385"/>
        <v>#N/A</v>
      </c>
      <c r="AQ8670" s="261" t="e">
        <f t="shared" si="1386"/>
        <v>#N/A</v>
      </c>
      <c r="BB8670">
        <f t="shared" si="1389"/>
        <v>0</v>
      </c>
      <c r="BC8670">
        <f t="shared" si="1387"/>
        <v>0</v>
      </c>
      <c r="BD8670" s="28">
        <f t="shared" si="1388"/>
        <v>0</v>
      </c>
    </row>
    <row r="8671" spans="37:56" x14ac:dyDescent="0.25">
      <c r="AK8671">
        <v>0</v>
      </c>
      <c r="AL8671" t="e">
        <f t="shared" si="1381"/>
        <v>#N/A</v>
      </c>
      <c r="AM8671" t="e">
        <f t="shared" si="1382"/>
        <v>#N/A</v>
      </c>
      <c r="AN8671" t="e">
        <f t="shared" si="1383"/>
        <v>#N/A</v>
      </c>
      <c r="AO8671" s="261" t="e">
        <f t="shared" si="1384"/>
        <v>#N/A</v>
      </c>
      <c r="AP8671" s="261" t="e">
        <f t="shared" si="1385"/>
        <v>#N/A</v>
      </c>
      <c r="AQ8671" s="261" t="e">
        <f t="shared" si="1386"/>
        <v>#N/A</v>
      </c>
      <c r="BB8671">
        <f t="shared" si="1389"/>
        <v>0</v>
      </c>
      <c r="BC8671">
        <f t="shared" si="1387"/>
        <v>0</v>
      </c>
      <c r="BD8671" s="28">
        <f t="shared" si="1388"/>
        <v>0</v>
      </c>
    </row>
    <row r="8672" spans="37:56" x14ac:dyDescent="0.25">
      <c r="AK8672">
        <v>0</v>
      </c>
      <c r="AL8672" t="e">
        <f t="shared" si="1381"/>
        <v>#N/A</v>
      </c>
      <c r="AM8672" t="e">
        <f t="shared" si="1382"/>
        <v>#N/A</v>
      </c>
      <c r="AN8672" t="e">
        <f t="shared" si="1383"/>
        <v>#N/A</v>
      </c>
      <c r="AO8672" s="261" t="e">
        <f t="shared" si="1384"/>
        <v>#N/A</v>
      </c>
      <c r="AP8672" s="261" t="e">
        <f t="shared" si="1385"/>
        <v>#N/A</v>
      </c>
      <c r="AQ8672" s="261" t="e">
        <f t="shared" si="1386"/>
        <v>#N/A</v>
      </c>
      <c r="BB8672">
        <f t="shared" si="1389"/>
        <v>0</v>
      </c>
      <c r="BC8672">
        <f t="shared" si="1387"/>
        <v>0</v>
      </c>
      <c r="BD8672" s="28">
        <f t="shared" si="1388"/>
        <v>0</v>
      </c>
    </row>
    <row r="8673" spans="37:56" x14ac:dyDescent="0.25">
      <c r="AK8673">
        <v>0</v>
      </c>
      <c r="AL8673" t="e">
        <f t="shared" si="1381"/>
        <v>#N/A</v>
      </c>
      <c r="AM8673" t="e">
        <f t="shared" si="1382"/>
        <v>#N/A</v>
      </c>
      <c r="AN8673" t="e">
        <f t="shared" si="1383"/>
        <v>#N/A</v>
      </c>
      <c r="AO8673" s="261" t="e">
        <f t="shared" si="1384"/>
        <v>#N/A</v>
      </c>
      <c r="AP8673" s="261" t="e">
        <f t="shared" si="1385"/>
        <v>#N/A</v>
      </c>
      <c r="AQ8673" s="261" t="e">
        <f t="shared" si="1386"/>
        <v>#N/A</v>
      </c>
      <c r="BB8673">
        <f t="shared" si="1389"/>
        <v>0</v>
      </c>
      <c r="BC8673">
        <f t="shared" si="1387"/>
        <v>0</v>
      </c>
      <c r="BD8673" s="28">
        <f t="shared" si="1388"/>
        <v>0</v>
      </c>
    </row>
    <row r="8674" spans="37:56" x14ac:dyDescent="0.25">
      <c r="AK8674">
        <v>0</v>
      </c>
      <c r="AL8674" t="e">
        <f t="shared" si="1381"/>
        <v>#N/A</v>
      </c>
      <c r="AM8674" t="e">
        <f t="shared" si="1382"/>
        <v>#N/A</v>
      </c>
      <c r="AN8674" t="e">
        <f t="shared" si="1383"/>
        <v>#N/A</v>
      </c>
      <c r="AO8674" s="261" t="e">
        <f t="shared" si="1384"/>
        <v>#N/A</v>
      </c>
      <c r="AP8674" s="261" t="e">
        <f t="shared" si="1385"/>
        <v>#N/A</v>
      </c>
      <c r="AQ8674" s="261" t="e">
        <f t="shared" si="1386"/>
        <v>#N/A</v>
      </c>
      <c r="BB8674">
        <f t="shared" si="1389"/>
        <v>0</v>
      </c>
      <c r="BC8674">
        <f t="shared" si="1387"/>
        <v>0</v>
      </c>
      <c r="BD8674" s="28">
        <f t="shared" si="1388"/>
        <v>0</v>
      </c>
    </row>
    <row r="8675" spans="37:56" x14ac:dyDescent="0.25">
      <c r="AK8675">
        <v>0</v>
      </c>
      <c r="AL8675" t="e">
        <f t="shared" si="1381"/>
        <v>#N/A</v>
      </c>
      <c r="AM8675" t="e">
        <f t="shared" si="1382"/>
        <v>#N/A</v>
      </c>
      <c r="AN8675" t="e">
        <f t="shared" si="1383"/>
        <v>#N/A</v>
      </c>
      <c r="AO8675" s="261" t="e">
        <f t="shared" si="1384"/>
        <v>#N/A</v>
      </c>
      <c r="AP8675" s="261" t="e">
        <f t="shared" si="1385"/>
        <v>#N/A</v>
      </c>
      <c r="AQ8675" s="261" t="e">
        <f t="shared" si="1386"/>
        <v>#N/A</v>
      </c>
      <c r="BB8675">
        <f t="shared" si="1389"/>
        <v>0</v>
      </c>
      <c r="BC8675">
        <f t="shared" si="1387"/>
        <v>0</v>
      </c>
      <c r="BD8675" s="28">
        <f t="shared" si="1388"/>
        <v>0</v>
      </c>
    </row>
    <row r="8676" spans="37:56" x14ac:dyDescent="0.25">
      <c r="AK8676">
        <v>0</v>
      </c>
      <c r="AL8676" t="e">
        <f t="shared" si="1381"/>
        <v>#N/A</v>
      </c>
      <c r="AM8676" t="e">
        <f t="shared" si="1382"/>
        <v>#N/A</v>
      </c>
      <c r="AN8676" t="e">
        <f t="shared" si="1383"/>
        <v>#N/A</v>
      </c>
      <c r="AO8676" s="261" t="e">
        <f t="shared" si="1384"/>
        <v>#N/A</v>
      </c>
      <c r="AP8676" s="261" t="e">
        <f t="shared" si="1385"/>
        <v>#N/A</v>
      </c>
      <c r="AQ8676" s="261" t="e">
        <f t="shared" si="1386"/>
        <v>#N/A</v>
      </c>
      <c r="BB8676">
        <f t="shared" si="1389"/>
        <v>0</v>
      </c>
      <c r="BC8676">
        <f t="shared" si="1387"/>
        <v>0</v>
      </c>
      <c r="BD8676" s="28">
        <f t="shared" si="1388"/>
        <v>0</v>
      </c>
    </row>
    <row r="8677" spans="37:56" x14ac:dyDescent="0.25">
      <c r="AK8677">
        <v>0</v>
      </c>
      <c r="AL8677" t="e">
        <f t="shared" si="1381"/>
        <v>#N/A</v>
      </c>
      <c r="AM8677" t="e">
        <f t="shared" si="1382"/>
        <v>#N/A</v>
      </c>
      <c r="AN8677" t="e">
        <f t="shared" si="1383"/>
        <v>#N/A</v>
      </c>
      <c r="AO8677" s="261" t="e">
        <f t="shared" si="1384"/>
        <v>#N/A</v>
      </c>
      <c r="AP8677" s="261" t="e">
        <f t="shared" si="1385"/>
        <v>#N/A</v>
      </c>
      <c r="AQ8677" s="261" t="e">
        <f t="shared" si="1386"/>
        <v>#N/A</v>
      </c>
      <c r="BB8677">
        <f t="shared" si="1389"/>
        <v>0</v>
      </c>
      <c r="BC8677">
        <f t="shared" si="1387"/>
        <v>0</v>
      </c>
      <c r="BD8677" s="28">
        <f t="shared" si="1388"/>
        <v>0</v>
      </c>
    </row>
    <row r="8678" spans="37:56" x14ac:dyDescent="0.25">
      <c r="AK8678">
        <v>0</v>
      </c>
      <c r="AL8678" t="e">
        <f t="shared" si="1381"/>
        <v>#N/A</v>
      </c>
      <c r="AM8678" t="e">
        <f t="shared" si="1382"/>
        <v>#N/A</v>
      </c>
      <c r="AN8678" t="e">
        <f t="shared" si="1383"/>
        <v>#N/A</v>
      </c>
      <c r="AO8678" s="261" t="e">
        <f t="shared" si="1384"/>
        <v>#N/A</v>
      </c>
      <c r="AP8678" s="261" t="e">
        <f t="shared" si="1385"/>
        <v>#N/A</v>
      </c>
      <c r="AQ8678" s="261" t="e">
        <f t="shared" si="1386"/>
        <v>#N/A</v>
      </c>
      <c r="BB8678">
        <f t="shared" si="1389"/>
        <v>0</v>
      </c>
      <c r="BC8678">
        <f t="shared" si="1387"/>
        <v>0</v>
      </c>
      <c r="BD8678" s="28">
        <f t="shared" si="1388"/>
        <v>0</v>
      </c>
    </row>
    <row r="8679" spans="37:56" x14ac:dyDescent="0.25">
      <c r="AK8679">
        <v>0</v>
      </c>
      <c r="AL8679" t="e">
        <f t="shared" si="1381"/>
        <v>#N/A</v>
      </c>
      <c r="AM8679" t="e">
        <f t="shared" si="1382"/>
        <v>#N/A</v>
      </c>
      <c r="AN8679" t="e">
        <f t="shared" si="1383"/>
        <v>#N/A</v>
      </c>
      <c r="AO8679" s="261" t="e">
        <f t="shared" si="1384"/>
        <v>#N/A</v>
      </c>
      <c r="AP8679" s="261" t="e">
        <f t="shared" si="1385"/>
        <v>#N/A</v>
      </c>
      <c r="AQ8679" s="261" t="e">
        <f t="shared" si="1386"/>
        <v>#N/A</v>
      </c>
      <c r="BB8679">
        <f t="shared" si="1389"/>
        <v>0</v>
      </c>
      <c r="BC8679">
        <f t="shared" si="1387"/>
        <v>0</v>
      </c>
      <c r="BD8679" s="28">
        <f t="shared" si="1388"/>
        <v>0</v>
      </c>
    </row>
    <row r="8680" spans="37:56" x14ac:dyDescent="0.25">
      <c r="AK8680">
        <v>0</v>
      </c>
      <c r="AL8680" t="e">
        <f t="shared" si="1381"/>
        <v>#N/A</v>
      </c>
      <c r="AM8680" t="e">
        <f t="shared" si="1382"/>
        <v>#N/A</v>
      </c>
      <c r="AN8680" t="e">
        <f t="shared" si="1383"/>
        <v>#N/A</v>
      </c>
      <c r="AO8680" s="261" t="e">
        <f t="shared" si="1384"/>
        <v>#N/A</v>
      </c>
      <c r="AP8680" s="261" t="e">
        <f t="shared" si="1385"/>
        <v>#N/A</v>
      </c>
      <c r="AQ8680" s="261" t="e">
        <f t="shared" si="1386"/>
        <v>#N/A</v>
      </c>
      <c r="BB8680">
        <f t="shared" si="1389"/>
        <v>0</v>
      </c>
      <c r="BC8680">
        <f t="shared" si="1387"/>
        <v>0</v>
      </c>
      <c r="BD8680" s="28">
        <f t="shared" si="1388"/>
        <v>0</v>
      </c>
    </row>
    <row r="8681" spans="37:56" x14ac:dyDescent="0.25">
      <c r="AK8681">
        <v>0</v>
      </c>
      <c r="AL8681" t="e">
        <f t="shared" si="1381"/>
        <v>#N/A</v>
      </c>
      <c r="AM8681" t="e">
        <f t="shared" si="1382"/>
        <v>#N/A</v>
      </c>
      <c r="AN8681" t="e">
        <f t="shared" si="1383"/>
        <v>#N/A</v>
      </c>
      <c r="AO8681" s="261" t="e">
        <f t="shared" si="1384"/>
        <v>#N/A</v>
      </c>
      <c r="AP8681" s="261" t="e">
        <f t="shared" si="1385"/>
        <v>#N/A</v>
      </c>
      <c r="AQ8681" s="261" t="e">
        <f t="shared" si="1386"/>
        <v>#N/A</v>
      </c>
      <c r="BB8681">
        <f t="shared" si="1389"/>
        <v>0</v>
      </c>
      <c r="BC8681">
        <f t="shared" si="1387"/>
        <v>0</v>
      </c>
      <c r="BD8681" s="28">
        <f t="shared" si="1388"/>
        <v>0</v>
      </c>
    </row>
    <row r="8682" spans="37:56" x14ac:dyDescent="0.25">
      <c r="AK8682">
        <v>0</v>
      </c>
      <c r="AL8682" t="e">
        <f t="shared" si="1381"/>
        <v>#N/A</v>
      </c>
      <c r="AM8682" t="e">
        <f t="shared" si="1382"/>
        <v>#N/A</v>
      </c>
      <c r="AN8682" t="e">
        <f t="shared" si="1383"/>
        <v>#N/A</v>
      </c>
      <c r="AO8682" s="261" t="e">
        <f t="shared" si="1384"/>
        <v>#N/A</v>
      </c>
      <c r="AP8682" s="261" t="e">
        <f t="shared" si="1385"/>
        <v>#N/A</v>
      </c>
      <c r="AQ8682" s="261" t="e">
        <f t="shared" si="1386"/>
        <v>#N/A</v>
      </c>
      <c r="BB8682">
        <f t="shared" si="1389"/>
        <v>0</v>
      </c>
      <c r="BC8682">
        <f t="shared" si="1387"/>
        <v>0</v>
      </c>
      <c r="BD8682" s="28">
        <f t="shared" si="1388"/>
        <v>0</v>
      </c>
    </row>
    <row r="8683" spans="37:56" x14ac:dyDescent="0.25">
      <c r="AK8683">
        <v>0</v>
      </c>
      <c r="AL8683" t="e">
        <f t="shared" si="1381"/>
        <v>#N/A</v>
      </c>
      <c r="AM8683" t="e">
        <f t="shared" si="1382"/>
        <v>#N/A</v>
      </c>
      <c r="AN8683" t="e">
        <f t="shared" si="1383"/>
        <v>#N/A</v>
      </c>
      <c r="AO8683" s="261" t="e">
        <f t="shared" si="1384"/>
        <v>#N/A</v>
      </c>
      <c r="AP8683" s="261" t="e">
        <f t="shared" si="1385"/>
        <v>#N/A</v>
      </c>
      <c r="AQ8683" s="261" t="e">
        <f t="shared" si="1386"/>
        <v>#N/A</v>
      </c>
      <c r="BB8683">
        <f t="shared" si="1389"/>
        <v>0</v>
      </c>
      <c r="BC8683">
        <f t="shared" si="1387"/>
        <v>0</v>
      </c>
      <c r="BD8683" s="28">
        <f t="shared" si="1388"/>
        <v>0</v>
      </c>
    </row>
    <row r="8684" spans="37:56" x14ac:dyDescent="0.25">
      <c r="AK8684">
        <v>0</v>
      </c>
      <c r="AL8684" t="e">
        <f t="shared" si="1381"/>
        <v>#N/A</v>
      </c>
      <c r="AM8684" t="e">
        <f t="shared" si="1382"/>
        <v>#N/A</v>
      </c>
      <c r="AN8684" t="e">
        <f t="shared" si="1383"/>
        <v>#N/A</v>
      </c>
      <c r="AO8684" s="261" t="e">
        <f t="shared" si="1384"/>
        <v>#N/A</v>
      </c>
      <c r="AP8684" s="261" t="e">
        <f t="shared" si="1385"/>
        <v>#N/A</v>
      </c>
      <c r="AQ8684" s="261" t="e">
        <f t="shared" si="1386"/>
        <v>#N/A</v>
      </c>
      <c r="BB8684">
        <f t="shared" si="1389"/>
        <v>0</v>
      </c>
      <c r="BC8684">
        <f t="shared" si="1387"/>
        <v>0</v>
      </c>
      <c r="BD8684" s="28">
        <f t="shared" si="1388"/>
        <v>0</v>
      </c>
    </row>
    <row r="8685" spans="37:56" x14ac:dyDescent="0.25">
      <c r="AK8685">
        <v>0</v>
      </c>
      <c r="AL8685" t="e">
        <f t="shared" si="1381"/>
        <v>#N/A</v>
      </c>
      <c r="AM8685" t="e">
        <f t="shared" si="1382"/>
        <v>#N/A</v>
      </c>
      <c r="AN8685" t="e">
        <f t="shared" si="1383"/>
        <v>#N/A</v>
      </c>
      <c r="AO8685" s="261" t="e">
        <f t="shared" si="1384"/>
        <v>#N/A</v>
      </c>
      <c r="AP8685" s="261" t="e">
        <f t="shared" si="1385"/>
        <v>#N/A</v>
      </c>
      <c r="AQ8685" s="261" t="e">
        <f t="shared" si="1386"/>
        <v>#N/A</v>
      </c>
      <c r="BB8685">
        <f t="shared" si="1389"/>
        <v>0</v>
      </c>
      <c r="BC8685">
        <f t="shared" si="1387"/>
        <v>0</v>
      </c>
      <c r="BD8685" s="28">
        <f t="shared" si="1388"/>
        <v>0</v>
      </c>
    </row>
    <row r="8686" spans="37:56" x14ac:dyDescent="0.25">
      <c r="AK8686">
        <v>0</v>
      </c>
      <c r="AL8686" t="e">
        <f t="shared" si="1381"/>
        <v>#N/A</v>
      </c>
      <c r="AM8686" t="e">
        <f t="shared" si="1382"/>
        <v>#N/A</v>
      </c>
      <c r="AN8686" t="e">
        <f t="shared" si="1383"/>
        <v>#N/A</v>
      </c>
      <c r="AO8686" s="261" t="e">
        <f t="shared" si="1384"/>
        <v>#N/A</v>
      </c>
      <c r="AP8686" s="261" t="e">
        <f t="shared" si="1385"/>
        <v>#N/A</v>
      </c>
      <c r="AQ8686" s="261" t="e">
        <f t="shared" si="1386"/>
        <v>#N/A</v>
      </c>
      <c r="BB8686">
        <f t="shared" si="1389"/>
        <v>0</v>
      </c>
      <c r="BC8686">
        <f t="shared" si="1387"/>
        <v>0</v>
      </c>
      <c r="BD8686" s="28">
        <f t="shared" si="1388"/>
        <v>0</v>
      </c>
    </row>
    <row r="8687" spans="37:56" x14ac:dyDescent="0.25">
      <c r="AK8687">
        <v>0</v>
      </c>
      <c r="AL8687" t="e">
        <f t="shared" si="1381"/>
        <v>#N/A</v>
      </c>
      <c r="AM8687" t="e">
        <f t="shared" si="1382"/>
        <v>#N/A</v>
      </c>
      <c r="AN8687" t="e">
        <f t="shared" si="1383"/>
        <v>#N/A</v>
      </c>
      <c r="AO8687" s="261" t="e">
        <f t="shared" si="1384"/>
        <v>#N/A</v>
      </c>
      <c r="AP8687" s="261" t="e">
        <f t="shared" si="1385"/>
        <v>#N/A</v>
      </c>
      <c r="AQ8687" s="261" t="e">
        <f t="shared" si="1386"/>
        <v>#N/A</v>
      </c>
      <c r="BB8687">
        <f t="shared" si="1389"/>
        <v>0</v>
      </c>
      <c r="BC8687">
        <f t="shared" si="1387"/>
        <v>0</v>
      </c>
      <c r="BD8687" s="28">
        <f t="shared" si="1388"/>
        <v>0</v>
      </c>
    </row>
    <row r="8688" spans="37:56" x14ac:dyDescent="0.25">
      <c r="AK8688">
        <v>0</v>
      </c>
      <c r="AL8688" t="e">
        <f t="shared" si="1381"/>
        <v>#N/A</v>
      </c>
      <c r="AM8688" t="e">
        <f t="shared" si="1382"/>
        <v>#N/A</v>
      </c>
      <c r="AN8688" t="e">
        <f t="shared" si="1383"/>
        <v>#N/A</v>
      </c>
      <c r="AO8688" s="261" t="e">
        <f t="shared" si="1384"/>
        <v>#N/A</v>
      </c>
      <c r="AP8688" s="261" t="e">
        <f t="shared" si="1385"/>
        <v>#N/A</v>
      </c>
      <c r="AQ8688" s="261" t="e">
        <f t="shared" si="1386"/>
        <v>#N/A</v>
      </c>
      <c r="BB8688">
        <f t="shared" si="1389"/>
        <v>0</v>
      </c>
      <c r="BC8688">
        <f t="shared" si="1387"/>
        <v>0</v>
      </c>
      <c r="BD8688" s="28">
        <f t="shared" si="1388"/>
        <v>0</v>
      </c>
    </row>
    <row r="8689" spans="37:56" x14ac:dyDescent="0.25">
      <c r="AK8689">
        <v>0</v>
      </c>
      <c r="AL8689" t="e">
        <f t="shared" si="1381"/>
        <v>#N/A</v>
      </c>
      <c r="AM8689" t="e">
        <f t="shared" si="1382"/>
        <v>#N/A</v>
      </c>
      <c r="AN8689" t="e">
        <f t="shared" si="1383"/>
        <v>#N/A</v>
      </c>
      <c r="AO8689" s="261" t="e">
        <f t="shared" si="1384"/>
        <v>#N/A</v>
      </c>
      <c r="AP8689" s="261" t="e">
        <f t="shared" si="1385"/>
        <v>#N/A</v>
      </c>
      <c r="AQ8689" s="261" t="e">
        <f t="shared" si="1386"/>
        <v>#N/A</v>
      </c>
      <c r="BB8689">
        <f t="shared" si="1389"/>
        <v>0</v>
      </c>
      <c r="BC8689">
        <f t="shared" si="1387"/>
        <v>0</v>
      </c>
      <c r="BD8689" s="28">
        <f t="shared" si="1388"/>
        <v>0</v>
      </c>
    </row>
    <row r="8690" spans="37:56" x14ac:dyDescent="0.25">
      <c r="AK8690">
        <v>0</v>
      </c>
      <c r="AL8690" t="e">
        <f t="shared" si="1381"/>
        <v>#N/A</v>
      </c>
      <c r="AM8690" t="e">
        <f t="shared" si="1382"/>
        <v>#N/A</v>
      </c>
      <c r="AN8690" t="e">
        <f t="shared" si="1383"/>
        <v>#N/A</v>
      </c>
      <c r="AO8690" s="261" t="e">
        <f t="shared" si="1384"/>
        <v>#N/A</v>
      </c>
      <c r="AP8690" s="261" t="e">
        <f t="shared" si="1385"/>
        <v>#N/A</v>
      </c>
      <c r="AQ8690" s="261" t="e">
        <f t="shared" si="1386"/>
        <v>#N/A</v>
      </c>
      <c r="BB8690">
        <f t="shared" si="1389"/>
        <v>0</v>
      </c>
      <c r="BC8690">
        <f t="shared" si="1387"/>
        <v>0</v>
      </c>
      <c r="BD8690" s="28">
        <f t="shared" si="1388"/>
        <v>0</v>
      </c>
    </row>
    <row r="8691" spans="37:56" x14ac:dyDescent="0.25">
      <c r="AK8691">
        <v>0</v>
      </c>
      <c r="AL8691" t="e">
        <f t="shared" si="1381"/>
        <v>#N/A</v>
      </c>
      <c r="AM8691" t="e">
        <f t="shared" si="1382"/>
        <v>#N/A</v>
      </c>
      <c r="AN8691" t="e">
        <f t="shared" si="1383"/>
        <v>#N/A</v>
      </c>
      <c r="AO8691" s="261" t="e">
        <f t="shared" si="1384"/>
        <v>#N/A</v>
      </c>
      <c r="AP8691" s="261" t="e">
        <f t="shared" si="1385"/>
        <v>#N/A</v>
      </c>
      <c r="AQ8691" s="261" t="e">
        <f t="shared" si="1386"/>
        <v>#N/A</v>
      </c>
      <c r="BB8691">
        <f t="shared" si="1389"/>
        <v>0</v>
      </c>
      <c r="BC8691">
        <f t="shared" si="1387"/>
        <v>0</v>
      </c>
      <c r="BD8691" s="28">
        <f t="shared" si="1388"/>
        <v>0</v>
      </c>
    </row>
    <row r="8692" spans="37:56" x14ac:dyDescent="0.25">
      <c r="AK8692">
        <v>0</v>
      </c>
      <c r="AL8692" t="e">
        <f t="shared" si="1381"/>
        <v>#N/A</v>
      </c>
      <c r="AM8692" t="e">
        <f t="shared" si="1382"/>
        <v>#N/A</v>
      </c>
      <c r="AN8692" t="e">
        <f t="shared" si="1383"/>
        <v>#N/A</v>
      </c>
      <c r="AO8692" s="261" t="e">
        <f t="shared" si="1384"/>
        <v>#N/A</v>
      </c>
      <c r="AP8692" s="261" t="e">
        <f t="shared" si="1385"/>
        <v>#N/A</v>
      </c>
      <c r="AQ8692" s="261" t="e">
        <f t="shared" si="1386"/>
        <v>#N/A</v>
      </c>
      <c r="BB8692">
        <f t="shared" si="1389"/>
        <v>0</v>
      </c>
      <c r="BC8692">
        <f t="shared" si="1387"/>
        <v>0</v>
      </c>
      <c r="BD8692" s="28">
        <f t="shared" si="1388"/>
        <v>0</v>
      </c>
    </row>
    <row r="8693" spans="37:56" x14ac:dyDescent="0.25">
      <c r="AK8693">
        <v>0</v>
      </c>
      <c r="AL8693" t="e">
        <f t="shared" si="1381"/>
        <v>#N/A</v>
      </c>
      <c r="AM8693" t="e">
        <f t="shared" si="1382"/>
        <v>#N/A</v>
      </c>
      <c r="AN8693" t="e">
        <f t="shared" si="1383"/>
        <v>#N/A</v>
      </c>
      <c r="AO8693" s="261" t="e">
        <f t="shared" si="1384"/>
        <v>#N/A</v>
      </c>
      <c r="AP8693" s="261" t="e">
        <f t="shared" si="1385"/>
        <v>#N/A</v>
      </c>
      <c r="AQ8693" s="261" t="e">
        <f t="shared" si="1386"/>
        <v>#N/A</v>
      </c>
      <c r="BB8693">
        <f t="shared" si="1389"/>
        <v>0</v>
      </c>
      <c r="BC8693">
        <f t="shared" si="1387"/>
        <v>0</v>
      </c>
      <c r="BD8693" s="28">
        <f t="shared" si="1388"/>
        <v>0</v>
      </c>
    </row>
    <row r="8694" spans="37:56" x14ac:dyDescent="0.25">
      <c r="AK8694">
        <v>0</v>
      </c>
      <c r="AL8694" t="e">
        <f t="shared" si="1381"/>
        <v>#N/A</v>
      </c>
      <c r="AM8694" t="e">
        <f t="shared" si="1382"/>
        <v>#N/A</v>
      </c>
      <c r="AN8694" t="e">
        <f t="shared" si="1383"/>
        <v>#N/A</v>
      </c>
      <c r="AO8694" s="261" t="e">
        <f t="shared" si="1384"/>
        <v>#N/A</v>
      </c>
      <c r="AP8694" s="261" t="e">
        <f t="shared" si="1385"/>
        <v>#N/A</v>
      </c>
      <c r="AQ8694" s="261" t="e">
        <f t="shared" si="1386"/>
        <v>#N/A</v>
      </c>
      <c r="BB8694">
        <f t="shared" si="1389"/>
        <v>0</v>
      </c>
      <c r="BC8694">
        <f t="shared" si="1387"/>
        <v>0</v>
      </c>
      <c r="BD8694" s="28">
        <f t="shared" si="1388"/>
        <v>0</v>
      </c>
    </row>
    <row r="8695" spans="37:56" x14ac:dyDescent="0.25">
      <c r="AK8695">
        <v>0</v>
      </c>
      <c r="AL8695" t="e">
        <f t="shared" si="1381"/>
        <v>#N/A</v>
      </c>
      <c r="AM8695" t="e">
        <f t="shared" si="1382"/>
        <v>#N/A</v>
      </c>
      <c r="AN8695" t="e">
        <f t="shared" si="1383"/>
        <v>#N/A</v>
      </c>
      <c r="AO8695" s="261" t="e">
        <f t="shared" si="1384"/>
        <v>#N/A</v>
      </c>
      <c r="AP8695" s="261" t="e">
        <f t="shared" si="1385"/>
        <v>#N/A</v>
      </c>
      <c r="AQ8695" s="261" t="e">
        <f t="shared" si="1386"/>
        <v>#N/A</v>
      </c>
      <c r="BB8695">
        <f t="shared" si="1389"/>
        <v>0</v>
      </c>
      <c r="BC8695">
        <f t="shared" si="1387"/>
        <v>0</v>
      </c>
      <c r="BD8695" s="28">
        <f t="shared" si="1388"/>
        <v>0</v>
      </c>
    </row>
    <row r="8696" spans="37:56" x14ac:dyDescent="0.25">
      <c r="AK8696">
        <v>0</v>
      </c>
      <c r="AL8696" t="e">
        <f t="shared" si="1381"/>
        <v>#N/A</v>
      </c>
      <c r="AM8696" t="e">
        <f t="shared" si="1382"/>
        <v>#N/A</v>
      </c>
      <c r="AN8696" t="e">
        <f t="shared" si="1383"/>
        <v>#N/A</v>
      </c>
      <c r="AO8696" s="261" t="e">
        <f t="shared" si="1384"/>
        <v>#N/A</v>
      </c>
      <c r="AP8696" s="261" t="e">
        <f t="shared" si="1385"/>
        <v>#N/A</v>
      </c>
      <c r="AQ8696" s="261" t="e">
        <f t="shared" si="1386"/>
        <v>#N/A</v>
      </c>
      <c r="BB8696">
        <f t="shared" si="1389"/>
        <v>0</v>
      </c>
      <c r="BC8696">
        <f t="shared" si="1387"/>
        <v>0</v>
      </c>
      <c r="BD8696" s="28">
        <f t="shared" si="1388"/>
        <v>0</v>
      </c>
    </row>
    <row r="8697" spans="37:56" x14ac:dyDescent="0.25">
      <c r="AK8697">
        <v>0</v>
      </c>
      <c r="AL8697" t="e">
        <f t="shared" si="1381"/>
        <v>#N/A</v>
      </c>
      <c r="AM8697" t="e">
        <f t="shared" si="1382"/>
        <v>#N/A</v>
      </c>
      <c r="AN8697" t="e">
        <f t="shared" si="1383"/>
        <v>#N/A</v>
      </c>
      <c r="AO8697" s="261" t="e">
        <f t="shared" si="1384"/>
        <v>#N/A</v>
      </c>
      <c r="AP8697" s="261" t="e">
        <f t="shared" si="1385"/>
        <v>#N/A</v>
      </c>
      <c r="AQ8697" s="261" t="e">
        <f t="shared" si="1386"/>
        <v>#N/A</v>
      </c>
      <c r="BB8697">
        <f t="shared" si="1389"/>
        <v>0</v>
      </c>
      <c r="BC8697">
        <f t="shared" si="1387"/>
        <v>0</v>
      </c>
      <c r="BD8697" s="28">
        <f t="shared" si="1388"/>
        <v>0</v>
      </c>
    </row>
    <row r="8698" spans="37:56" x14ac:dyDescent="0.25">
      <c r="AK8698">
        <v>0</v>
      </c>
      <c r="AL8698" t="e">
        <f t="shared" si="1381"/>
        <v>#N/A</v>
      </c>
      <c r="AM8698" t="e">
        <f t="shared" si="1382"/>
        <v>#N/A</v>
      </c>
      <c r="AN8698" t="e">
        <f t="shared" si="1383"/>
        <v>#N/A</v>
      </c>
      <c r="AO8698" s="261" t="e">
        <f t="shared" si="1384"/>
        <v>#N/A</v>
      </c>
      <c r="AP8698" s="261" t="e">
        <f t="shared" si="1385"/>
        <v>#N/A</v>
      </c>
      <c r="AQ8698" s="261" t="e">
        <f t="shared" si="1386"/>
        <v>#N/A</v>
      </c>
      <c r="BB8698">
        <f t="shared" si="1389"/>
        <v>0</v>
      </c>
      <c r="BC8698">
        <f t="shared" si="1387"/>
        <v>0</v>
      </c>
      <c r="BD8698" s="28">
        <f t="shared" si="1388"/>
        <v>0</v>
      </c>
    </row>
    <row r="8699" spans="37:56" x14ac:dyDescent="0.25">
      <c r="AK8699">
        <v>0</v>
      </c>
      <c r="AL8699" t="e">
        <f t="shared" si="1381"/>
        <v>#N/A</v>
      </c>
      <c r="AM8699" t="e">
        <f t="shared" si="1382"/>
        <v>#N/A</v>
      </c>
      <c r="AN8699" t="e">
        <f t="shared" si="1383"/>
        <v>#N/A</v>
      </c>
      <c r="AO8699" s="261" t="e">
        <f t="shared" si="1384"/>
        <v>#N/A</v>
      </c>
      <c r="AP8699" s="261" t="e">
        <f t="shared" si="1385"/>
        <v>#N/A</v>
      </c>
      <c r="AQ8699" s="261" t="e">
        <f t="shared" si="1386"/>
        <v>#N/A</v>
      </c>
      <c r="BB8699">
        <f t="shared" si="1389"/>
        <v>0</v>
      </c>
      <c r="BC8699">
        <f t="shared" si="1387"/>
        <v>0</v>
      </c>
      <c r="BD8699" s="28">
        <f t="shared" si="1388"/>
        <v>0</v>
      </c>
    </row>
    <row r="8700" spans="37:56" x14ac:dyDescent="0.25">
      <c r="AK8700">
        <v>0</v>
      </c>
      <c r="AL8700" t="e">
        <f t="shared" si="1381"/>
        <v>#N/A</v>
      </c>
      <c r="AM8700" t="e">
        <f t="shared" si="1382"/>
        <v>#N/A</v>
      </c>
      <c r="AN8700" t="e">
        <f t="shared" si="1383"/>
        <v>#N/A</v>
      </c>
      <c r="AO8700" s="261" t="e">
        <f t="shared" si="1384"/>
        <v>#N/A</v>
      </c>
      <c r="AP8700" s="261" t="e">
        <f t="shared" si="1385"/>
        <v>#N/A</v>
      </c>
      <c r="AQ8700" s="261" t="e">
        <f t="shared" si="1386"/>
        <v>#N/A</v>
      </c>
      <c r="BB8700">
        <f t="shared" si="1389"/>
        <v>0</v>
      </c>
      <c r="BC8700">
        <f t="shared" si="1387"/>
        <v>0</v>
      </c>
      <c r="BD8700" s="28">
        <f t="shared" si="1388"/>
        <v>0</v>
      </c>
    </row>
    <row r="8701" spans="37:56" x14ac:dyDescent="0.25">
      <c r="AK8701">
        <v>0</v>
      </c>
      <c r="AL8701" t="e">
        <f t="shared" si="1381"/>
        <v>#N/A</v>
      </c>
      <c r="AM8701" t="e">
        <f t="shared" si="1382"/>
        <v>#N/A</v>
      </c>
      <c r="AN8701" t="e">
        <f t="shared" si="1383"/>
        <v>#N/A</v>
      </c>
      <c r="AO8701" s="261" t="e">
        <f t="shared" si="1384"/>
        <v>#N/A</v>
      </c>
      <c r="AP8701" s="261" t="e">
        <f t="shared" si="1385"/>
        <v>#N/A</v>
      </c>
      <c r="AQ8701" s="261" t="e">
        <f t="shared" si="1386"/>
        <v>#N/A</v>
      </c>
      <c r="BB8701">
        <f t="shared" si="1389"/>
        <v>0</v>
      </c>
      <c r="BC8701">
        <f t="shared" si="1387"/>
        <v>0</v>
      </c>
      <c r="BD8701" s="28">
        <f t="shared" si="1388"/>
        <v>0</v>
      </c>
    </row>
    <row r="8702" spans="37:56" x14ac:dyDescent="0.25">
      <c r="AK8702">
        <v>0</v>
      </c>
      <c r="AL8702" t="e">
        <f t="shared" si="1381"/>
        <v>#N/A</v>
      </c>
      <c r="AM8702" t="e">
        <f t="shared" si="1382"/>
        <v>#N/A</v>
      </c>
      <c r="AN8702" t="e">
        <f t="shared" si="1383"/>
        <v>#N/A</v>
      </c>
      <c r="AO8702" s="261" t="e">
        <f t="shared" si="1384"/>
        <v>#N/A</v>
      </c>
      <c r="AP8702" s="261" t="e">
        <f t="shared" si="1385"/>
        <v>#N/A</v>
      </c>
      <c r="AQ8702" s="261" t="e">
        <f t="shared" si="1386"/>
        <v>#N/A</v>
      </c>
      <c r="BB8702">
        <f t="shared" si="1389"/>
        <v>0</v>
      </c>
      <c r="BC8702">
        <f t="shared" si="1387"/>
        <v>0</v>
      </c>
      <c r="BD8702" s="28">
        <f t="shared" si="1388"/>
        <v>0</v>
      </c>
    </row>
    <row r="8703" spans="37:56" x14ac:dyDescent="0.25">
      <c r="AK8703">
        <v>0</v>
      </c>
      <c r="AL8703" t="e">
        <f t="shared" si="1381"/>
        <v>#N/A</v>
      </c>
      <c r="AM8703" t="e">
        <f t="shared" si="1382"/>
        <v>#N/A</v>
      </c>
      <c r="AN8703" t="e">
        <f t="shared" si="1383"/>
        <v>#N/A</v>
      </c>
      <c r="AO8703" s="261" t="e">
        <f t="shared" si="1384"/>
        <v>#N/A</v>
      </c>
      <c r="AP8703" s="261" t="e">
        <f t="shared" si="1385"/>
        <v>#N/A</v>
      </c>
      <c r="AQ8703" s="261" t="e">
        <f t="shared" si="1386"/>
        <v>#N/A</v>
      </c>
      <c r="BB8703">
        <f t="shared" si="1389"/>
        <v>0</v>
      </c>
      <c r="BC8703">
        <f t="shared" si="1387"/>
        <v>0</v>
      </c>
      <c r="BD8703" s="28">
        <f t="shared" si="1388"/>
        <v>0</v>
      </c>
    </row>
    <row r="8704" spans="37:56" x14ac:dyDescent="0.25">
      <c r="AK8704">
        <v>0</v>
      </c>
      <c r="AL8704" t="e">
        <f t="shared" si="1381"/>
        <v>#N/A</v>
      </c>
      <c r="AM8704" t="e">
        <f t="shared" si="1382"/>
        <v>#N/A</v>
      </c>
      <c r="AN8704" t="e">
        <f t="shared" si="1383"/>
        <v>#N/A</v>
      </c>
      <c r="AO8704" s="261" t="e">
        <f t="shared" si="1384"/>
        <v>#N/A</v>
      </c>
      <c r="AP8704" s="261" t="e">
        <f t="shared" si="1385"/>
        <v>#N/A</v>
      </c>
      <c r="AQ8704" s="261" t="e">
        <f t="shared" si="1386"/>
        <v>#N/A</v>
      </c>
      <c r="BB8704">
        <f t="shared" si="1389"/>
        <v>0</v>
      </c>
      <c r="BC8704">
        <f t="shared" si="1387"/>
        <v>0</v>
      </c>
      <c r="BD8704" s="28">
        <f t="shared" si="1388"/>
        <v>0</v>
      </c>
    </row>
    <row r="8705" spans="37:56" x14ac:dyDescent="0.25">
      <c r="AK8705">
        <v>0</v>
      </c>
      <c r="AL8705" t="e">
        <f t="shared" si="1381"/>
        <v>#N/A</v>
      </c>
      <c r="AM8705" t="e">
        <f t="shared" si="1382"/>
        <v>#N/A</v>
      </c>
      <c r="AN8705" t="e">
        <f t="shared" si="1383"/>
        <v>#N/A</v>
      </c>
      <c r="AO8705" s="261" t="e">
        <f t="shared" si="1384"/>
        <v>#N/A</v>
      </c>
      <c r="AP8705" s="261" t="e">
        <f t="shared" si="1385"/>
        <v>#N/A</v>
      </c>
      <c r="AQ8705" s="261" t="e">
        <f t="shared" si="1386"/>
        <v>#N/A</v>
      </c>
      <c r="BB8705">
        <f t="shared" si="1389"/>
        <v>0</v>
      </c>
      <c r="BC8705">
        <f t="shared" si="1387"/>
        <v>0</v>
      </c>
      <c r="BD8705" s="28">
        <f t="shared" si="1388"/>
        <v>0</v>
      </c>
    </row>
    <row r="8706" spans="37:56" x14ac:dyDescent="0.25">
      <c r="AK8706">
        <v>0</v>
      </c>
      <c r="AL8706" t="e">
        <f t="shared" si="1381"/>
        <v>#N/A</v>
      </c>
      <c r="AM8706" t="e">
        <f t="shared" si="1382"/>
        <v>#N/A</v>
      </c>
      <c r="AN8706" t="e">
        <f t="shared" si="1383"/>
        <v>#N/A</v>
      </c>
      <c r="AO8706" s="261" t="e">
        <f t="shared" si="1384"/>
        <v>#N/A</v>
      </c>
      <c r="AP8706" s="261" t="e">
        <f t="shared" si="1385"/>
        <v>#N/A</v>
      </c>
      <c r="AQ8706" s="261" t="e">
        <f t="shared" si="1386"/>
        <v>#N/A</v>
      </c>
      <c r="BB8706">
        <f t="shared" si="1389"/>
        <v>0</v>
      </c>
      <c r="BC8706">
        <f t="shared" si="1387"/>
        <v>0</v>
      </c>
      <c r="BD8706" s="28">
        <f t="shared" si="1388"/>
        <v>0</v>
      </c>
    </row>
    <row r="8707" spans="37:56" x14ac:dyDescent="0.25">
      <c r="AK8707">
        <v>0</v>
      </c>
      <c r="AL8707" t="e">
        <f t="shared" ref="AL8707:AL8770" si="1390">_xlfn.XLOOKUP(AK8707,A:A,F:F)</f>
        <v>#N/A</v>
      </c>
      <c r="AM8707" t="e">
        <f t="shared" ref="AM8707:AM8770" si="1391">_xlfn.XLOOKUP(AK8707,A:A,J:J)</f>
        <v>#N/A</v>
      </c>
      <c r="AN8707" t="e">
        <f t="shared" ref="AN8707:AN8770" si="1392">_xlfn.XLOOKUP(AK8707,A:A,M:M)+_xlfn.XLOOKUP(AK8707,A:A,N:N)</f>
        <v>#N/A</v>
      </c>
      <c r="AO8707" s="261" t="e">
        <f t="shared" ref="AO8707:AO8770" si="1393">_xlfn.XLOOKUP(AK8707,A:A,AG:AG)</f>
        <v>#N/A</v>
      </c>
      <c r="AP8707" s="261" t="e">
        <f t="shared" ref="AP8707:AP8770" si="1394">_xlfn.XLOOKUP(AK8707,A:A,AD:AD)</f>
        <v>#N/A</v>
      </c>
      <c r="AQ8707" s="261" t="e">
        <f t="shared" ref="AQ8707:AQ8770" si="1395">_xlfn.XLOOKUP(AK8707,A:A,AE:AE)</f>
        <v>#N/A</v>
      </c>
      <c r="BB8707">
        <f t="shared" si="1389"/>
        <v>0</v>
      </c>
      <c r="BC8707">
        <f t="shared" ref="BC8707:BC8770" si="1396">_xlfn.XLOOKUP(BA8707,A:A,J:J)</f>
        <v>0</v>
      </c>
      <c r="BD8707" s="28">
        <f t="shared" ref="BD8707:BD8770" si="1397">_xlfn.XLOOKUP(BA8707,A:A,M:M)+_xlfn.XLOOKUP(BA8707,A:A,N:N)</f>
        <v>0</v>
      </c>
    </row>
    <row r="8708" spans="37:56" x14ac:dyDescent="0.25">
      <c r="AK8708">
        <v>0</v>
      </c>
      <c r="AL8708" t="e">
        <f t="shared" si="1390"/>
        <v>#N/A</v>
      </c>
      <c r="AM8708" t="e">
        <f t="shared" si="1391"/>
        <v>#N/A</v>
      </c>
      <c r="AN8708" t="e">
        <f t="shared" si="1392"/>
        <v>#N/A</v>
      </c>
      <c r="AO8708" s="261" t="e">
        <f t="shared" si="1393"/>
        <v>#N/A</v>
      </c>
      <c r="AP8708" s="261" t="e">
        <f t="shared" si="1394"/>
        <v>#N/A</v>
      </c>
      <c r="AQ8708" s="261" t="e">
        <f t="shared" si="1395"/>
        <v>#N/A</v>
      </c>
      <c r="BB8708">
        <f t="shared" si="1389"/>
        <v>0</v>
      </c>
      <c r="BC8708">
        <f t="shared" si="1396"/>
        <v>0</v>
      </c>
      <c r="BD8708" s="28">
        <f t="shared" si="1397"/>
        <v>0</v>
      </c>
    </row>
    <row r="8709" spans="37:56" x14ac:dyDescent="0.25">
      <c r="AK8709">
        <v>0</v>
      </c>
      <c r="AL8709" t="e">
        <f t="shared" si="1390"/>
        <v>#N/A</v>
      </c>
      <c r="AM8709" t="e">
        <f t="shared" si="1391"/>
        <v>#N/A</v>
      </c>
      <c r="AN8709" t="e">
        <f t="shared" si="1392"/>
        <v>#N/A</v>
      </c>
      <c r="AO8709" s="261" t="e">
        <f t="shared" si="1393"/>
        <v>#N/A</v>
      </c>
      <c r="AP8709" s="261" t="e">
        <f t="shared" si="1394"/>
        <v>#N/A</v>
      </c>
      <c r="AQ8709" s="261" t="e">
        <f t="shared" si="1395"/>
        <v>#N/A</v>
      </c>
      <c r="BB8709">
        <f t="shared" si="1389"/>
        <v>0</v>
      </c>
      <c r="BC8709">
        <f t="shared" si="1396"/>
        <v>0</v>
      </c>
      <c r="BD8709" s="28">
        <f t="shared" si="1397"/>
        <v>0</v>
      </c>
    </row>
    <row r="8710" spans="37:56" x14ac:dyDescent="0.25">
      <c r="AK8710">
        <v>0</v>
      </c>
      <c r="AL8710" t="e">
        <f t="shared" si="1390"/>
        <v>#N/A</v>
      </c>
      <c r="AM8710" t="e">
        <f t="shared" si="1391"/>
        <v>#N/A</v>
      </c>
      <c r="AN8710" t="e">
        <f t="shared" si="1392"/>
        <v>#N/A</v>
      </c>
      <c r="AO8710" s="261" t="e">
        <f t="shared" si="1393"/>
        <v>#N/A</v>
      </c>
      <c r="AP8710" s="261" t="e">
        <f t="shared" si="1394"/>
        <v>#N/A</v>
      </c>
      <c r="AQ8710" s="261" t="e">
        <f t="shared" si="1395"/>
        <v>#N/A</v>
      </c>
      <c r="BB8710">
        <f t="shared" ref="BB8710:BB8773" si="1398">_xlfn.XLOOKUP(BA8710,A:A,E:E)</f>
        <v>0</v>
      </c>
      <c r="BC8710">
        <f t="shared" si="1396"/>
        <v>0</v>
      </c>
      <c r="BD8710" s="28">
        <f t="shared" si="1397"/>
        <v>0</v>
      </c>
    </row>
    <row r="8711" spans="37:56" x14ac:dyDescent="0.25">
      <c r="AK8711">
        <v>0</v>
      </c>
      <c r="AL8711" t="e">
        <f t="shared" si="1390"/>
        <v>#N/A</v>
      </c>
      <c r="AM8711" t="e">
        <f t="shared" si="1391"/>
        <v>#N/A</v>
      </c>
      <c r="AN8711" t="e">
        <f t="shared" si="1392"/>
        <v>#N/A</v>
      </c>
      <c r="AO8711" s="261" t="e">
        <f t="shared" si="1393"/>
        <v>#N/A</v>
      </c>
      <c r="AP8711" s="261" t="e">
        <f t="shared" si="1394"/>
        <v>#N/A</v>
      </c>
      <c r="AQ8711" s="261" t="e">
        <f t="shared" si="1395"/>
        <v>#N/A</v>
      </c>
      <c r="BB8711">
        <f t="shared" si="1398"/>
        <v>0</v>
      </c>
      <c r="BC8711">
        <f t="shared" si="1396"/>
        <v>0</v>
      </c>
      <c r="BD8711" s="28">
        <f t="shared" si="1397"/>
        <v>0</v>
      </c>
    </row>
    <row r="8712" spans="37:56" x14ac:dyDescent="0.25">
      <c r="AK8712">
        <v>0</v>
      </c>
      <c r="AL8712" t="e">
        <f t="shared" si="1390"/>
        <v>#N/A</v>
      </c>
      <c r="AM8712" t="e">
        <f t="shared" si="1391"/>
        <v>#N/A</v>
      </c>
      <c r="AN8712" t="e">
        <f t="shared" si="1392"/>
        <v>#N/A</v>
      </c>
      <c r="AO8712" s="261" t="e">
        <f t="shared" si="1393"/>
        <v>#N/A</v>
      </c>
      <c r="AP8712" s="261" t="e">
        <f t="shared" si="1394"/>
        <v>#N/A</v>
      </c>
      <c r="AQ8712" s="261" t="e">
        <f t="shared" si="1395"/>
        <v>#N/A</v>
      </c>
      <c r="BB8712">
        <f t="shared" si="1398"/>
        <v>0</v>
      </c>
      <c r="BC8712">
        <f t="shared" si="1396"/>
        <v>0</v>
      </c>
      <c r="BD8712" s="28">
        <f t="shared" si="1397"/>
        <v>0</v>
      </c>
    </row>
    <row r="8713" spans="37:56" x14ac:dyDescent="0.25">
      <c r="AK8713">
        <v>0</v>
      </c>
      <c r="AL8713" t="e">
        <f t="shared" si="1390"/>
        <v>#N/A</v>
      </c>
      <c r="AM8713" t="e">
        <f t="shared" si="1391"/>
        <v>#N/A</v>
      </c>
      <c r="AN8713" t="e">
        <f t="shared" si="1392"/>
        <v>#N/A</v>
      </c>
      <c r="AO8713" s="261" t="e">
        <f t="shared" si="1393"/>
        <v>#N/A</v>
      </c>
      <c r="AP8713" s="261" t="e">
        <f t="shared" si="1394"/>
        <v>#N/A</v>
      </c>
      <c r="AQ8713" s="261" t="e">
        <f t="shared" si="1395"/>
        <v>#N/A</v>
      </c>
      <c r="BB8713">
        <f t="shared" si="1398"/>
        <v>0</v>
      </c>
      <c r="BC8713">
        <f t="shared" si="1396"/>
        <v>0</v>
      </c>
      <c r="BD8713" s="28">
        <f t="shared" si="1397"/>
        <v>0</v>
      </c>
    </row>
    <row r="8714" spans="37:56" x14ac:dyDescent="0.25">
      <c r="AK8714">
        <v>0</v>
      </c>
      <c r="AL8714" t="e">
        <f t="shared" si="1390"/>
        <v>#N/A</v>
      </c>
      <c r="AM8714" t="e">
        <f t="shared" si="1391"/>
        <v>#N/A</v>
      </c>
      <c r="AN8714" t="e">
        <f t="shared" si="1392"/>
        <v>#N/A</v>
      </c>
      <c r="AO8714" s="261" t="e">
        <f t="shared" si="1393"/>
        <v>#N/A</v>
      </c>
      <c r="AP8714" s="261" t="e">
        <f t="shared" si="1394"/>
        <v>#N/A</v>
      </c>
      <c r="AQ8714" s="261" t="e">
        <f t="shared" si="1395"/>
        <v>#N/A</v>
      </c>
      <c r="BB8714">
        <f t="shared" si="1398"/>
        <v>0</v>
      </c>
      <c r="BC8714">
        <f t="shared" si="1396"/>
        <v>0</v>
      </c>
      <c r="BD8714" s="28">
        <f t="shared" si="1397"/>
        <v>0</v>
      </c>
    </row>
    <row r="8715" spans="37:56" x14ac:dyDescent="0.25">
      <c r="AK8715">
        <v>0</v>
      </c>
      <c r="AL8715" t="e">
        <f t="shared" si="1390"/>
        <v>#N/A</v>
      </c>
      <c r="AM8715" t="e">
        <f t="shared" si="1391"/>
        <v>#N/A</v>
      </c>
      <c r="AN8715" t="e">
        <f t="shared" si="1392"/>
        <v>#N/A</v>
      </c>
      <c r="AO8715" s="261" t="e">
        <f t="shared" si="1393"/>
        <v>#N/A</v>
      </c>
      <c r="AP8715" s="261" t="e">
        <f t="shared" si="1394"/>
        <v>#N/A</v>
      </c>
      <c r="AQ8715" s="261" t="e">
        <f t="shared" si="1395"/>
        <v>#N/A</v>
      </c>
      <c r="BB8715">
        <f t="shared" si="1398"/>
        <v>0</v>
      </c>
      <c r="BC8715">
        <f t="shared" si="1396"/>
        <v>0</v>
      </c>
      <c r="BD8715" s="28">
        <f t="shared" si="1397"/>
        <v>0</v>
      </c>
    </row>
    <row r="8716" spans="37:56" x14ac:dyDescent="0.25">
      <c r="AK8716">
        <v>0</v>
      </c>
      <c r="AL8716" t="e">
        <f t="shared" si="1390"/>
        <v>#N/A</v>
      </c>
      <c r="AM8716" t="e">
        <f t="shared" si="1391"/>
        <v>#N/A</v>
      </c>
      <c r="AN8716" t="e">
        <f t="shared" si="1392"/>
        <v>#N/A</v>
      </c>
      <c r="AO8716" s="261" t="e">
        <f t="shared" si="1393"/>
        <v>#N/A</v>
      </c>
      <c r="AP8716" s="261" t="e">
        <f t="shared" si="1394"/>
        <v>#N/A</v>
      </c>
      <c r="AQ8716" s="261" t="e">
        <f t="shared" si="1395"/>
        <v>#N/A</v>
      </c>
      <c r="BB8716">
        <f t="shared" si="1398"/>
        <v>0</v>
      </c>
      <c r="BC8716">
        <f t="shared" si="1396"/>
        <v>0</v>
      </c>
      <c r="BD8716" s="28">
        <f t="shared" si="1397"/>
        <v>0</v>
      </c>
    </row>
    <row r="8717" spans="37:56" x14ac:dyDescent="0.25">
      <c r="AK8717">
        <v>0</v>
      </c>
      <c r="AL8717" t="e">
        <f t="shared" si="1390"/>
        <v>#N/A</v>
      </c>
      <c r="AM8717" t="e">
        <f t="shared" si="1391"/>
        <v>#N/A</v>
      </c>
      <c r="AN8717" t="e">
        <f t="shared" si="1392"/>
        <v>#N/A</v>
      </c>
      <c r="AO8717" s="261" t="e">
        <f t="shared" si="1393"/>
        <v>#N/A</v>
      </c>
      <c r="AP8717" s="261" t="e">
        <f t="shared" si="1394"/>
        <v>#N/A</v>
      </c>
      <c r="AQ8717" s="261" t="e">
        <f t="shared" si="1395"/>
        <v>#N/A</v>
      </c>
      <c r="BB8717">
        <f t="shared" si="1398"/>
        <v>0</v>
      </c>
      <c r="BC8717">
        <f t="shared" si="1396"/>
        <v>0</v>
      </c>
      <c r="BD8717" s="28">
        <f t="shared" si="1397"/>
        <v>0</v>
      </c>
    </row>
    <row r="8718" spans="37:56" x14ac:dyDescent="0.25">
      <c r="AK8718">
        <v>0</v>
      </c>
      <c r="AL8718" t="e">
        <f t="shared" si="1390"/>
        <v>#N/A</v>
      </c>
      <c r="AM8718" t="e">
        <f t="shared" si="1391"/>
        <v>#N/A</v>
      </c>
      <c r="AN8718" t="e">
        <f t="shared" si="1392"/>
        <v>#N/A</v>
      </c>
      <c r="AO8718" s="261" t="e">
        <f t="shared" si="1393"/>
        <v>#N/A</v>
      </c>
      <c r="AP8718" s="261" t="e">
        <f t="shared" si="1394"/>
        <v>#N/A</v>
      </c>
      <c r="AQ8718" s="261" t="e">
        <f t="shared" si="1395"/>
        <v>#N/A</v>
      </c>
      <c r="BB8718">
        <f t="shared" si="1398"/>
        <v>0</v>
      </c>
      <c r="BC8718">
        <f t="shared" si="1396"/>
        <v>0</v>
      </c>
      <c r="BD8718" s="28">
        <f t="shared" si="1397"/>
        <v>0</v>
      </c>
    </row>
    <row r="8719" spans="37:56" x14ac:dyDescent="0.25">
      <c r="AK8719">
        <v>0</v>
      </c>
      <c r="AL8719" t="e">
        <f t="shared" si="1390"/>
        <v>#N/A</v>
      </c>
      <c r="AM8719" t="e">
        <f t="shared" si="1391"/>
        <v>#N/A</v>
      </c>
      <c r="AN8719" t="e">
        <f t="shared" si="1392"/>
        <v>#N/A</v>
      </c>
      <c r="AO8719" s="261" t="e">
        <f t="shared" si="1393"/>
        <v>#N/A</v>
      </c>
      <c r="AP8719" s="261" t="e">
        <f t="shared" si="1394"/>
        <v>#N/A</v>
      </c>
      <c r="AQ8719" s="261" t="e">
        <f t="shared" si="1395"/>
        <v>#N/A</v>
      </c>
      <c r="BB8719">
        <f t="shared" si="1398"/>
        <v>0</v>
      </c>
      <c r="BC8719">
        <f t="shared" si="1396"/>
        <v>0</v>
      </c>
      <c r="BD8719" s="28">
        <f t="shared" si="1397"/>
        <v>0</v>
      </c>
    </row>
    <row r="8720" spans="37:56" x14ac:dyDescent="0.25">
      <c r="AK8720">
        <v>0</v>
      </c>
      <c r="AL8720" t="e">
        <f t="shared" si="1390"/>
        <v>#N/A</v>
      </c>
      <c r="AM8720" t="e">
        <f t="shared" si="1391"/>
        <v>#N/A</v>
      </c>
      <c r="AN8720" t="e">
        <f t="shared" si="1392"/>
        <v>#N/A</v>
      </c>
      <c r="AO8720" s="261" t="e">
        <f t="shared" si="1393"/>
        <v>#N/A</v>
      </c>
      <c r="AP8720" s="261" t="e">
        <f t="shared" si="1394"/>
        <v>#N/A</v>
      </c>
      <c r="AQ8720" s="261" t="e">
        <f t="shared" si="1395"/>
        <v>#N/A</v>
      </c>
      <c r="BB8720">
        <f t="shared" si="1398"/>
        <v>0</v>
      </c>
      <c r="BC8720">
        <f t="shared" si="1396"/>
        <v>0</v>
      </c>
      <c r="BD8720" s="28">
        <f t="shared" si="1397"/>
        <v>0</v>
      </c>
    </row>
    <row r="8721" spans="37:56" x14ac:dyDescent="0.25">
      <c r="AK8721">
        <v>0</v>
      </c>
      <c r="AL8721" t="e">
        <f t="shared" si="1390"/>
        <v>#N/A</v>
      </c>
      <c r="AM8721" t="e">
        <f t="shared" si="1391"/>
        <v>#N/A</v>
      </c>
      <c r="AN8721" t="e">
        <f t="shared" si="1392"/>
        <v>#N/A</v>
      </c>
      <c r="AO8721" s="261" t="e">
        <f t="shared" si="1393"/>
        <v>#N/A</v>
      </c>
      <c r="AP8721" s="261" t="e">
        <f t="shared" si="1394"/>
        <v>#N/A</v>
      </c>
      <c r="AQ8721" s="261" t="e">
        <f t="shared" si="1395"/>
        <v>#N/A</v>
      </c>
      <c r="BB8721">
        <f t="shared" si="1398"/>
        <v>0</v>
      </c>
      <c r="BC8721">
        <f t="shared" si="1396"/>
        <v>0</v>
      </c>
      <c r="BD8721" s="28">
        <f t="shared" si="1397"/>
        <v>0</v>
      </c>
    </row>
    <row r="8722" spans="37:56" x14ac:dyDescent="0.25">
      <c r="AK8722">
        <v>0</v>
      </c>
      <c r="AL8722" t="e">
        <f t="shared" si="1390"/>
        <v>#N/A</v>
      </c>
      <c r="AM8722" t="e">
        <f t="shared" si="1391"/>
        <v>#N/A</v>
      </c>
      <c r="AN8722" t="e">
        <f t="shared" si="1392"/>
        <v>#N/A</v>
      </c>
      <c r="AO8722" s="261" t="e">
        <f t="shared" si="1393"/>
        <v>#N/A</v>
      </c>
      <c r="AP8722" s="261" t="e">
        <f t="shared" si="1394"/>
        <v>#N/A</v>
      </c>
      <c r="AQ8722" s="261" t="e">
        <f t="shared" si="1395"/>
        <v>#N/A</v>
      </c>
      <c r="BB8722">
        <f t="shared" si="1398"/>
        <v>0</v>
      </c>
      <c r="BC8722">
        <f t="shared" si="1396"/>
        <v>0</v>
      </c>
      <c r="BD8722" s="28">
        <f t="shared" si="1397"/>
        <v>0</v>
      </c>
    </row>
    <row r="8723" spans="37:56" x14ac:dyDescent="0.25">
      <c r="AK8723">
        <v>0</v>
      </c>
      <c r="AL8723" t="e">
        <f t="shared" si="1390"/>
        <v>#N/A</v>
      </c>
      <c r="AM8723" t="e">
        <f t="shared" si="1391"/>
        <v>#N/A</v>
      </c>
      <c r="AN8723" t="e">
        <f t="shared" si="1392"/>
        <v>#N/A</v>
      </c>
      <c r="AO8723" s="261" t="e">
        <f t="shared" si="1393"/>
        <v>#N/A</v>
      </c>
      <c r="AP8723" s="261" t="e">
        <f t="shared" si="1394"/>
        <v>#N/A</v>
      </c>
      <c r="AQ8723" s="261" t="e">
        <f t="shared" si="1395"/>
        <v>#N/A</v>
      </c>
      <c r="BB8723">
        <f t="shared" si="1398"/>
        <v>0</v>
      </c>
      <c r="BC8723">
        <f t="shared" si="1396"/>
        <v>0</v>
      </c>
      <c r="BD8723" s="28">
        <f t="shared" si="1397"/>
        <v>0</v>
      </c>
    </row>
    <row r="8724" spans="37:56" x14ac:dyDescent="0.25">
      <c r="AK8724">
        <v>0</v>
      </c>
      <c r="AL8724" t="e">
        <f t="shared" si="1390"/>
        <v>#N/A</v>
      </c>
      <c r="AM8724" t="e">
        <f t="shared" si="1391"/>
        <v>#N/A</v>
      </c>
      <c r="AN8724" t="e">
        <f t="shared" si="1392"/>
        <v>#N/A</v>
      </c>
      <c r="AO8724" s="261" t="e">
        <f t="shared" si="1393"/>
        <v>#N/A</v>
      </c>
      <c r="AP8724" s="261" t="e">
        <f t="shared" si="1394"/>
        <v>#N/A</v>
      </c>
      <c r="AQ8724" s="261" t="e">
        <f t="shared" si="1395"/>
        <v>#N/A</v>
      </c>
      <c r="BB8724">
        <f t="shared" si="1398"/>
        <v>0</v>
      </c>
      <c r="BC8724">
        <f t="shared" si="1396"/>
        <v>0</v>
      </c>
      <c r="BD8724" s="28">
        <f t="shared" si="1397"/>
        <v>0</v>
      </c>
    </row>
    <row r="8725" spans="37:56" x14ac:dyDescent="0.25">
      <c r="AK8725">
        <v>0</v>
      </c>
      <c r="AL8725" t="e">
        <f t="shared" si="1390"/>
        <v>#N/A</v>
      </c>
      <c r="AM8725" t="e">
        <f t="shared" si="1391"/>
        <v>#N/A</v>
      </c>
      <c r="AN8725" t="e">
        <f t="shared" si="1392"/>
        <v>#N/A</v>
      </c>
      <c r="AO8725" s="261" t="e">
        <f t="shared" si="1393"/>
        <v>#N/A</v>
      </c>
      <c r="AP8725" s="261" t="e">
        <f t="shared" si="1394"/>
        <v>#N/A</v>
      </c>
      <c r="AQ8725" s="261" t="e">
        <f t="shared" si="1395"/>
        <v>#N/A</v>
      </c>
      <c r="BB8725">
        <f t="shared" si="1398"/>
        <v>0</v>
      </c>
      <c r="BC8725">
        <f t="shared" si="1396"/>
        <v>0</v>
      </c>
      <c r="BD8725" s="28">
        <f t="shared" si="1397"/>
        <v>0</v>
      </c>
    </row>
    <row r="8726" spans="37:56" x14ac:dyDescent="0.25">
      <c r="AK8726">
        <v>0</v>
      </c>
      <c r="AL8726" t="e">
        <f t="shared" si="1390"/>
        <v>#N/A</v>
      </c>
      <c r="AM8726" t="e">
        <f t="shared" si="1391"/>
        <v>#N/A</v>
      </c>
      <c r="AN8726" t="e">
        <f t="shared" si="1392"/>
        <v>#N/A</v>
      </c>
      <c r="AO8726" s="261" t="e">
        <f t="shared" si="1393"/>
        <v>#N/A</v>
      </c>
      <c r="AP8726" s="261" t="e">
        <f t="shared" si="1394"/>
        <v>#N/A</v>
      </c>
      <c r="AQ8726" s="261" t="e">
        <f t="shared" si="1395"/>
        <v>#N/A</v>
      </c>
      <c r="BB8726">
        <f t="shared" si="1398"/>
        <v>0</v>
      </c>
      <c r="BC8726">
        <f t="shared" si="1396"/>
        <v>0</v>
      </c>
      <c r="BD8726" s="28">
        <f t="shared" si="1397"/>
        <v>0</v>
      </c>
    </row>
    <row r="8727" spans="37:56" x14ac:dyDescent="0.25">
      <c r="AK8727">
        <v>0</v>
      </c>
      <c r="AL8727" t="e">
        <f t="shared" si="1390"/>
        <v>#N/A</v>
      </c>
      <c r="AM8727" t="e">
        <f t="shared" si="1391"/>
        <v>#N/A</v>
      </c>
      <c r="AN8727" t="e">
        <f t="shared" si="1392"/>
        <v>#N/A</v>
      </c>
      <c r="AO8727" s="261" t="e">
        <f t="shared" si="1393"/>
        <v>#N/A</v>
      </c>
      <c r="AP8727" s="261" t="e">
        <f t="shared" si="1394"/>
        <v>#N/A</v>
      </c>
      <c r="AQ8727" s="261" t="e">
        <f t="shared" si="1395"/>
        <v>#N/A</v>
      </c>
      <c r="BB8727">
        <f t="shared" si="1398"/>
        <v>0</v>
      </c>
      <c r="BC8727">
        <f t="shared" si="1396"/>
        <v>0</v>
      </c>
      <c r="BD8727" s="28">
        <f t="shared" si="1397"/>
        <v>0</v>
      </c>
    </row>
    <row r="8728" spans="37:56" x14ac:dyDescent="0.25">
      <c r="AK8728">
        <v>0</v>
      </c>
      <c r="AL8728" t="e">
        <f t="shared" si="1390"/>
        <v>#N/A</v>
      </c>
      <c r="AM8728" t="e">
        <f t="shared" si="1391"/>
        <v>#N/A</v>
      </c>
      <c r="AN8728" t="e">
        <f t="shared" si="1392"/>
        <v>#N/A</v>
      </c>
      <c r="AO8728" s="261" t="e">
        <f t="shared" si="1393"/>
        <v>#N/A</v>
      </c>
      <c r="AP8728" s="261" t="e">
        <f t="shared" si="1394"/>
        <v>#N/A</v>
      </c>
      <c r="AQ8728" s="261" t="e">
        <f t="shared" si="1395"/>
        <v>#N/A</v>
      </c>
      <c r="BB8728">
        <f t="shared" si="1398"/>
        <v>0</v>
      </c>
      <c r="BC8728">
        <f t="shared" si="1396"/>
        <v>0</v>
      </c>
      <c r="BD8728" s="28">
        <f t="shared" si="1397"/>
        <v>0</v>
      </c>
    </row>
    <row r="8729" spans="37:56" x14ac:dyDescent="0.25">
      <c r="AK8729">
        <v>0</v>
      </c>
      <c r="AL8729" t="e">
        <f t="shared" si="1390"/>
        <v>#N/A</v>
      </c>
      <c r="AM8729" t="e">
        <f t="shared" si="1391"/>
        <v>#N/A</v>
      </c>
      <c r="AN8729" t="e">
        <f t="shared" si="1392"/>
        <v>#N/A</v>
      </c>
      <c r="AO8729" s="261" t="e">
        <f t="shared" si="1393"/>
        <v>#N/A</v>
      </c>
      <c r="AP8729" s="261" t="e">
        <f t="shared" si="1394"/>
        <v>#N/A</v>
      </c>
      <c r="AQ8729" s="261" t="e">
        <f t="shared" si="1395"/>
        <v>#N/A</v>
      </c>
      <c r="BB8729">
        <f t="shared" si="1398"/>
        <v>0</v>
      </c>
      <c r="BC8729">
        <f t="shared" si="1396"/>
        <v>0</v>
      </c>
      <c r="BD8729" s="28">
        <f t="shared" si="1397"/>
        <v>0</v>
      </c>
    </row>
    <row r="8730" spans="37:56" x14ac:dyDescent="0.25">
      <c r="AK8730">
        <v>0</v>
      </c>
      <c r="AL8730" t="e">
        <f t="shared" si="1390"/>
        <v>#N/A</v>
      </c>
      <c r="AM8730" t="e">
        <f t="shared" si="1391"/>
        <v>#N/A</v>
      </c>
      <c r="AN8730" t="e">
        <f t="shared" si="1392"/>
        <v>#N/A</v>
      </c>
      <c r="AO8730" s="261" t="e">
        <f t="shared" si="1393"/>
        <v>#N/A</v>
      </c>
      <c r="AP8730" s="261" t="e">
        <f t="shared" si="1394"/>
        <v>#N/A</v>
      </c>
      <c r="AQ8730" s="261" t="e">
        <f t="shared" si="1395"/>
        <v>#N/A</v>
      </c>
      <c r="BB8730">
        <f t="shared" si="1398"/>
        <v>0</v>
      </c>
      <c r="BC8730">
        <f t="shared" si="1396"/>
        <v>0</v>
      </c>
      <c r="BD8730" s="28">
        <f t="shared" si="1397"/>
        <v>0</v>
      </c>
    </row>
    <row r="8731" spans="37:56" x14ac:dyDescent="0.25">
      <c r="AK8731">
        <v>0</v>
      </c>
      <c r="AL8731" t="e">
        <f t="shared" si="1390"/>
        <v>#N/A</v>
      </c>
      <c r="AM8731" t="e">
        <f t="shared" si="1391"/>
        <v>#N/A</v>
      </c>
      <c r="AN8731" t="e">
        <f t="shared" si="1392"/>
        <v>#N/A</v>
      </c>
      <c r="AO8731" s="261" t="e">
        <f t="shared" si="1393"/>
        <v>#N/A</v>
      </c>
      <c r="AP8731" s="261" t="e">
        <f t="shared" si="1394"/>
        <v>#N/A</v>
      </c>
      <c r="AQ8731" s="261" t="e">
        <f t="shared" si="1395"/>
        <v>#N/A</v>
      </c>
      <c r="BB8731">
        <f t="shared" si="1398"/>
        <v>0</v>
      </c>
      <c r="BC8731">
        <f t="shared" si="1396"/>
        <v>0</v>
      </c>
      <c r="BD8731" s="28">
        <f t="shared" si="1397"/>
        <v>0</v>
      </c>
    </row>
    <row r="8732" spans="37:56" x14ac:dyDescent="0.25">
      <c r="AK8732">
        <v>0</v>
      </c>
      <c r="AL8732" t="e">
        <f t="shared" si="1390"/>
        <v>#N/A</v>
      </c>
      <c r="AM8732" t="e">
        <f t="shared" si="1391"/>
        <v>#N/A</v>
      </c>
      <c r="AN8732" t="e">
        <f t="shared" si="1392"/>
        <v>#N/A</v>
      </c>
      <c r="AO8732" s="261" t="e">
        <f t="shared" si="1393"/>
        <v>#N/A</v>
      </c>
      <c r="AP8732" s="261" t="e">
        <f t="shared" si="1394"/>
        <v>#N/A</v>
      </c>
      <c r="AQ8732" s="261" t="e">
        <f t="shared" si="1395"/>
        <v>#N/A</v>
      </c>
      <c r="BB8732">
        <f t="shared" si="1398"/>
        <v>0</v>
      </c>
      <c r="BC8732">
        <f t="shared" si="1396"/>
        <v>0</v>
      </c>
      <c r="BD8732" s="28">
        <f t="shared" si="1397"/>
        <v>0</v>
      </c>
    </row>
    <row r="8733" spans="37:56" x14ac:dyDescent="0.25">
      <c r="AK8733">
        <v>0</v>
      </c>
      <c r="AL8733" t="e">
        <f t="shared" si="1390"/>
        <v>#N/A</v>
      </c>
      <c r="AM8733" t="e">
        <f t="shared" si="1391"/>
        <v>#N/A</v>
      </c>
      <c r="AN8733" t="e">
        <f t="shared" si="1392"/>
        <v>#N/A</v>
      </c>
      <c r="AO8733" s="261" t="e">
        <f t="shared" si="1393"/>
        <v>#N/A</v>
      </c>
      <c r="AP8733" s="261" t="e">
        <f t="shared" si="1394"/>
        <v>#N/A</v>
      </c>
      <c r="AQ8733" s="261" t="e">
        <f t="shared" si="1395"/>
        <v>#N/A</v>
      </c>
      <c r="BB8733">
        <f t="shared" si="1398"/>
        <v>0</v>
      </c>
      <c r="BC8733">
        <f t="shared" si="1396"/>
        <v>0</v>
      </c>
      <c r="BD8733" s="28">
        <f t="shared" si="1397"/>
        <v>0</v>
      </c>
    </row>
    <row r="8734" spans="37:56" x14ac:dyDescent="0.25">
      <c r="AK8734">
        <v>0</v>
      </c>
      <c r="AL8734" t="e">
        <f t="shared" si="1390"/>
        <v>#N/A</v>
      </c>
      <c r="AM8734" t="e">
        <f t="shared" si="1391"/>
        <v>#N/A</v>
      </c>
      <c r="AN8734" t="e">
        <f t="shared" si="1392"/>
        <v>#N/A</v>
      </c>
      <c r="AO8734" s="261" t="e">
        <f t="shared" si="1393"/>
        <v>#N/A</v>
      </c>
      <c r="AP8734" s="261" t="e">
        <f t="shared" si="1394"/>
        <v>#N/A</v>
      </c>
      <c r="AQ8734" s="261" t="e">
        <f t="shared" si="1395"/>
        <v>#N/A</v>
      </c>
      <c r="BB8734">
        <f t="shared" si="1398"/>
        <v>0</v>
      </c>
      <c r="BC8734">
        <f t="shared" si="1396"/>
        <v>0</v>
      </c>
      <c r="BD8734" s="28">
        <f t="shared" si="1397"/>
        <v>0</v>
      </c>
    </row>
    <row r="8735" spans="37:56" x14ac:dyDescent="0.25">
      <c r="AK8735">
        <v>0</v>
      </c>
      <c r="AL8735" t="e">
        <f t="shared" si="1390"/>
        <v>#N/A</v>
      </c>
      <c r="AM8735" t="e">
        <f t="shared" si="1391"/>
        <v>#N/A</v>
      </c>
      <c r="AN8735" t="e">
        <f t="shared" si="1392"/>
        <v>#N/A</v>
      </c>
      <c r="AO8735" s="261" t="e">
        <f t="shared" si="1393"/>
        <v>#N/A</v>
      </c>
      <c r="AP8735" s="261" t="e">
        <f t="shared" si="1394"/>
        <v>#N/A</v>
      </c>
      <c r="AQ8735" s="261" t="e">
        <f t="shared" si="1395"/>
        <v>#N/A</v>
      </c>
      <c r="BB8735">
        <f t="shared" si="1398"/>
        <v>0</v>
      </c>
      <c r="BC8735">
        <f t="shared" si="1396"/>
        <v>0</v>
      </c>
      <c r="BD8735" s="28">
        <f t="shared" si="1397"/>
        <v>0</v>
      </c>
    </row>
    <row r="8736" spans="37:56" x14ac:dyDescent="0.25">
      <c r="AK8736">
        <v>0</v>
      </c>
      <c r="AL8736" t="e">
        <f t="shared" si="1390"/>
        <v>#N/A</v>
      </c>
      <c r="AM8736" t="e">
        <f t="shared" si="1391"/>
        <v>#N/A</v>
      </c>
      <c r="AN8736" t="e">
        <f t="shared" si="1392"/>
        <v>#N/A</v>
      </c>
      <c r="AO8736" s="261" t="e">
        <f t="shared" si="1393"/>
        <v>#N/A</v>
      </c>
      <c r="AP8736" s="261" t="e">
        <f t="shared" si="1394"/>
        <v>#N/A</v>
      </c>
      <c r="AQ8736" s="261" t="e">
        <f t="shared" si="1395"/>
        <v>#N/A</v>
      </c>
      <c r="BB8736">
        <f t="shared" si="1398"/>
        <v>0</v>
      </c>
      <c r="BC8736">
        <f t="shared" si="1396"/>
        <v>0</v>
      </c>
      <c r="BD8736" s="28">
        <f t="shared" si="1397"/>
        <v>0</v>
      </c>
    </row>
    <row r="8737" spans="37:56" x14ac:dyDescent="0.25">
      <c r="AK8737">
        <v>0</v>
      </c>
      <c r="AL8737" t="e">
        <f t="shared" si="1390"/>
        <v>#N/A</v>
      </c>
      <c r="AM8737" t="e">
        <f t="shared" si="1391"/>
        <v>#N/A</v>
      </c>
      <c r="AN8737" t="e">
        <f t="shared" si="1392"/>
        <v>#N/A</v>
      </c>
      <c r="AO8737" s="261" t="e">
        <f t="shared" si="1393"/>
        <v>#N/A</v>
      </c>
      <c r="AP8737" s="261" t="e">
        <f t="shared" si="1394"/>
        <v>#N/A</v>
      </c>
      <c r="AQ8737" s="261" t="e">
        <f t="shared" si="1395"/>
        <v>#N/A</v>
      </c>
      <c r="BB8737">
        <f t="shared" si="1398"/>
        <v>0</v>
      </c>
      <c r="BC8737">
        <f t="shared" si="1396"/>
        <v>0</v>
      </c>
      <c r="BD8737" s="28">
        <f t="shared" si="1397"/>
        <v>0</v>
      </c>
    </row>
    <row r="8738" spans="37:56" x14ac:dyDescent="0.25">
      <c r="AK8738">
        <v>0</v>
      </c>
      <c r="AL8738" t="e">
        <f t="shared" si="1390"/>
        <v>#N/A</v>
      </c>
      <c r="AM8738" t="e">
        <f t="shared" si="1391"/>
        <v>#N/A</v>
      </c>
      <c r="AN8738" t="e">
        <f t="shared" si="1392"/>
        <v>#N/A</v>
      </c>
      <c r="AO8738" s="261" t="e">
        <f t="shared" si="1393"/>
        <v>#N/A</v>
      </c>
      <c r="AP8738" s="261" t="e">
        <f t="shared" si="1394"/>
        <v>#N/A</v>
      </c>
      <c r="AQ8738" s="261" t="e">
        <f t="shared" si="1395"/>
        <v>#N/A</v>
      </c>
      <c r="BB8738">
        <f t="shared" si="1398"/>
        <v>0</v>
      </c>
      <c r="BC8738">
        <f t="shared" si="1396"/>
        <v>0</v>
      </c>
      <c r="BD8738" s="28">
        <f t="shared" si="1397"/>
        <v>0</v>
      </c>
    </row>
    <row r="8739" spans="37:56" x14ac:dyDescent="0.25">
      <c r="AK8739">
        <v>0</v>
      </c>
      <c r="AL8739" t="e">
        <f t="shared" si="1390"/>
        <v>#N/A</v>
      </c>
      <c r="AM8739" t="e">
        <f t="shared" si="1391"/>
        <v>#N/A</v>
      </c>
      <c r="AN8739" t="e">
        <f t="shared" si="1392"/>
        <v>#N/A</v>
      </c>
      <c r="AO8739" s="261" t="e">
        <f t="shared" si="1393"/>
        <v>#N/A</v>
      </c>
      <c r="AP8739" s="261" t="e">
        <f t="shared" si="1394"/>
        <v>#N/A</v>
      </c>
      <c r="AQ8739" s="261" t="e">
        <f t="shared" si="1395"/>
        <v>#N/A</v>
      </c>
      <c r="BB8739">
        <f t="shared" si="1398"/>
        <v>0</v>
      </c>
      <c r="BC8739">
        <f t="shared" si="1396"/>
        <v>0</v>
      </c>
      <c r="BD8739" s="28">
        <f t="shared" si="1397"/>
        <v>0</v>
      </c>
    </row>
    <row r="8740" spans="37:56" x14ac:dyDescent="0.25">
      <c r="AK8740">
        <v>0</v>
      </c>
      <c r="AL8740" t="e">
        <f t="shared" si="1390"/>
        <v>#N/A</v>
      </c>
      <c r="AM8740" t="e">
        <f t="shared" si="1391"/>
        <v>#N/A</v>
      </c>
      <c r="AN8740" t="e">
        <f t="shared" si="1392"/>
        <v>#N/A</v>
      </c>
      <c r="AO8740" s="261" t="e">
        <f t="shared" si="1393"/>
        <v>#N/A</v>
      </c>
      <c r="AP8740" s="261" t="e">
        <f t="shared" si="1394"/>
        <v>#N/A</v>
      </c>
      <c r="AQ8740" s="261" t="e">
        <f t="shared" si="1395"/>
        <v>#N/A</v>
      </c>
      <c r="BB8740">
        <f t="shared" si="1398"/>
        <v>0</v>
      </c>
      <c r="BC8740">
        <f t="shared" si="1396"/>
        <v>0</v>
      </c>
      <c r="BD8740" s="28">
        <f t="shared" si="1397"/>
        <v>0</v>
      </c>
    </row>
    <row r="8741" spans="37:56" x14ac:dyDescent="0.25">
      <c r="AK8741">
        <v>0</v>
      </c>
      <c r="AL8741" t="e">
        <f t="shared" si="1390"/>
        <v>#N/A</v>
      </c>
      <c r="AM8741" t="e">
        <f t="shared" si="1391"/>
        <v>#N/A</v>
      </c>
      <c r="AN8741" t="e">
        <f t="shared" si="1392"/>
        <v>#N/A</v>
      </c>
      <c r="AO8741" s="261" t="e">
        <f t="shared" si="1393"/>
        <v>#N/A</v>
      </c>
      <c r="AP8741" s="261" t="e">
        <f t="shared" si="1394"/>
        <v>#N/A</v>
      </c>
      <c r="AQ8741" s="261" t="e">
        <f t="shared" si="1395"/>
        <v>#N/A</v>
      </c>
      <c r="BB8741">
        <f t="shared" si="1398"/>
        <v>0</v>
      </c>
      <c r="BC8741">
        <f t="shared" si="1396"/>
        <v>0</v>
      </c>
      <c r="BD8741" s="28">
        <f t="shared" si="1397"/>
        <v>0</v>
      </c>
    </row>
    <row r="8742" spans="37:56" x14ac:dyDescent="0.25">
      <c r="AK8742">
        <v>0</v>
      </c>
      <c r="AL8742" t="e">
        <f t="shared" si="1390"/>
        <v>#N/A</v>
      </c>
      <c r="AM8742" t="e">
        <f t="shared" si="1391"/>
        <v>#N/A</v>
      </c>
      <c r="AN8742" t="e">
        <f t="shared" si="1392"/>
        <v>#N/A</v>
      </c>
      <c r="AO8742" s="261" t="e">
        <f t="shared" si="1393"/>
        <v>#N/A</v>
      </c>
      <c r="AP8742" s="261" t="e">
        <f t="shared" si="1394"/>
        <v>#N/A</v>
      </c>
      <c r="AQ8742" s="261" t="e">
        <f t="shared" si="1395"/>
        <v>#N/A</v>
      </c>
      <c r="BB8742">
        <f t="shared" si="1398"/>
        <v>0</v>
      </c>
      <c r="BC8742">
        <f t="shared" si="1396"/>
        <v>0</v>
      </c>
      <c r="BD8742" s="28">
        <f t="shared" si="1397"/>
        <v>0</v>
      </c>
    </row>
    <row r="8743" spans="37:56" x14ac:dyDescent="0.25">
      <c r="AK8743">
        <v>0</v>
      </c>
      <c r="AL8743" t="e">
        <f t="shared" si="1390"/>
        <v>#N/A</v>
      </c>
      <c r="AM8743" t="e">
        <f t="shared" si="1391"/>
        <v>#N/A</v>
      </c>
      <c r="AN8743" t="e">
        <f t="shared" si="1392"/>
        <v>#N/A</v>
      </c>
      <c r="AO8743" s="261" t="e">
        <f t="shared" si="1393"/>
        <v>#N/A</v>
      </c>
      <c r="AP8743" s="261" t="e">
        <f t="shared" si="1394"/>
        <v>#N/A</v>
      </c>
      <c r="AQ8743" s="261" t="e">
        <f t="shared" si="1395"/>
        <v>#N/A</v>
      </c>
      <c r="BB8743">
        <f t="shared" si="1398"/>
        <v>0</v>
      </c>
      <c r="BC8743">
        <f t="shared" si="1396"/>
        <v>0</v>
      </c>
      <c r="BD8743" s="28">
        <f t="shared" si="1397"/>
        <v>0</v>
      </c>
    </row>
    <row r="8744" spans="37:56" x14ac:dyDescent="0.25">
      <c r="AK8744">
        <v>0</v>
      </c>
      <c r="AL8744" t="e">
        <f t="shared" si="1390"/>
        <v>#N/A</v>
      </c>
      <c r="AM8744" t="e">
        <f t="shared" si="1391"/>
        <v>#N/A</v>
      </c>
      <c r="AN8744" t="e">
        <f t="shared" si="1392"/>
        <v>#N/A</v>
      </c>
      <c r="AO8744" s="261" t="e">
        <f t="shared" si="1393"/>
        <v>#N/A</v>
      </c>
      <c r="AP8744" s="261" t="e">
        <f t="shared" si="1394"/>
        <v>#N/A</v>
      </c>
      <c r="AQ8744" s="261" t="e">
        <f t="shared" si="1395"/>
        <v>#N/A</v>
      </c>
      <c r="BB8744">
        <f t="shared" si="1398"/>
        <v>0</v>
      </c>
      <c r="BC8744">
        <f t="shared" si="1396"/>
        <v>0</v>
      </c>
      <c r="BD8744" s="28">
        <f t="shared" si="1397"/>
        <v>0</v>
      </c>
    </row>
    <row r="8745" spans="37:56" x14ac:dyDescent="0.25">
      <c r="AK8745">
        <v>0</v>
      </c>
      <c r="AL8745" t="e">
        <f t="shared" si="1390"/>
        <v>#N/A</v>
      </c>
      <c r="AM8745" t="e">
        <f t="shared" si="1391"/>
        <v>#N/A</v>
      </c>
      <c r="AN8745" t="e">
        <f t="shared" si="1392"/>
        <v>#N/A</v>
      </c>
      <c r="AO8745" s="261" t="e">
        <f t="shared" si="1393"/>
        <v>#N/A</v>
      </c>
      <c r="AP8745" s="261" t="e">
        <f t="shared" si="1394"/>
        <v>#N/A</v>
      </c>
      <c r="AQ8745" s="261" t="e">
        <f t="shared" si="1395"/>
        <v>#N/A</v>
      </c>
      <c r="BB8745">
        <f t="shared" si="1398"/>
        <v>0</v>
      </c>
      <c r="BC8745">
        <f t="shared" si="1396"/>
        <v>0</v>
      </c>
      <c r="BD8745" s="28">
        <f t="shared" si="1397"/>
        <v>0</v>
      </c>
    </row>
    <row r="8746" spans="37:56" x14ac:dyDescent="0.25">
      <c r="AK8746">
        <v>0</v>
      </c>
      <c r="AL8746" t="e">
        <f t="shared" si="1390"/>
        <v>#N/A</v>
      </c>
      <c r="AM8746" t="e">
        <f t="shared" si="1391"/>
        <v>#N/A</v>
      </c>
      <c r="AN8746" t="e">
        <f t="shared" si="1392"/>
        <v>#N/A</v>
      </c>
      <c r="AO8746" s="261" t="e">
        <f t="shared" si="1393"/>
        <v>#N/A</v>
      </c>
      <c r="AP8746" s="261" t="e">
        <f t="shared" si="1394"/>
        <v>#N/A</v>
      </c>
      <c r="AQ8746" s="261" t="e">
        <f t="shared" si="1395"/>
        <v>#N/A</v>
      </c>
      <c r="BB8746">
        <f t="shared" si="1398"/>
        <v>0</v>
      </c>
      <c r="BC8746">
        <f t="shared" si="1396"/>
        <v>0</v>
      </c>
      <c r="BD8746" s="28">
        <f t="shared" si="1397"/>
        <v>0</v>
      </c>
    </row>
    <row r="8747" spans="37:56" x14ac:dyDescent="0.25">
      <c r="AK8747">
        <v>0</v>
      </c>
      <c r="AL8747" t="e">
        <f t="shared" si="1390"/>
        <v>#N/A</v>
      </c>
      <c r="AM8747" t="e">
        <f t="shared" si="1391"/>
        <v>#N/A</v>
      </c>
      <c r="AN8747" t="e">
        <f t="shared" si="1392"/>
        <v>#N/A</v>
      </c>
      <c r="AO8747" s="261" t="e">
        <f t="shared" si="1393"/>
        <v>#N/A</v>
      </c>
      <c r="AP8747" s="261" t="e">
        <f t="shared" si="1394"/>
        <v>#N/A</v>
      </c>
      <c r="AQ8747" s="261" t="e">
        <f t="shared" si="1395"/>
        <v>#N/A</v>
      </c>
      <c r="BB8747">
        <f t="shared" si="1398"/>
        <v>0</v>
      </c>
      <c r="BC8747">
        <f t="shared" si="1396"/>
        <v>0</v>
      </c>
      <c r="BD8747" s="28">
        <f t="shared" si="1397"/>
        <v>0</v>
      </c>
    </row>
    <row r="8748" spans="37:56" x14ac:dyDescent="0.25">
      <c r="AK8748">
        <v>0</v>
      </c>
      <c r="AL8748" t="e">
        <f t="shared" si="1390"/>
        <v>#N/A</v>
      </c>
      <c r="AM8748" t="e">
        <f t="shared" si="1391"/>
        <v>#N/A</v>
      </c>
      <c r="AN8748" t="e">
        <f t="shared" si="1392"/>
        <v>#N/A</v>
      </c>
      <c r="AO8748" s="261" t="e">
        <f t="shared" si="1393"/>
        <v>#N/A</v>
      </c>
      <c r="AP8748" s="261" t="e">
        <f t="shared" si="1394"/>
        <v>#N/A</v>
      </c>
      <c r="AQ8748" s="261" t="e">
        <f t="shared" si="1395"/>
        <v>#N/A</v>
      </c>
      <c r="BB8748">
        <f t="shared" si="1398"/>
        <v>0</v>
      </c>
      <c r="BC8748">
        <f t="shared" si="1396"/>
        <v>0</v>
      </c>
      <c r="BD8748" s="28">
        <f t="shared" si="1397"/>
        <v>0</v>
      </c>
    </row>
    <row r="8749" spans="37:56" x14ac:dyDescent="0.25">
      <c r="AK8749">
        <v>0</v>
      </c>
      <c r="AL8749" t="e">
        <f t="shared" si="1390"/>
        <v>#N/A</v>
      </c>
      <c r="AM8749" t="e">
        <f t="shared" si="1391"/>
        <v>#N/A</v>
      </c>
      <c r="AN8749" t="e">
        <f t="shared" si="1392"/>
        <v>#N/A</v>
      </c>
      <c r="AO8749" s="261" t="e">
        <f t="shared" si="1393"/>
        <v>#N/A</v>
      </c>
      <c r="AP8749" s="261" t="e">
        <f t="shared" si="1394"/>
        <v>#N/A</v>
      </c>
      <c r="AQ8749" s="261" t="e">
        <f t="shared" si="1395"/>
        <v>#N/A</v>
      </c>
      <c r="BB8749">
        <f t="shared" si="1398"/>
        <v>0</v>
      </c>
      <c r="BC8749">
        <f t="shared" si="1396"/>
        <v>0</v>
      </c>
      <c r="BD8749" s="28">
        <f t="shared" si="1397"/>
        <v>0</v>
      </c>
    </row>
    <row r="8750" spans="37:56" x14ac:dyDescent="0.25">
      <c r="AK8750">
        <v>0</v>
      </c>
      <c r="AL8750" t="e">
        <f t="shared" si="1390"/>
        <v>#N/A</v>
      </c>
      <c r="AM8750" t="e">
        <f t="shared" si="1391"/>
        <v>#N/A</v>
      </c>
      <c r="AN8750" t="e">
        <f t="shared" si="1392"/>
        <v>#N/A</v>
      </c>
      <c r="AO8750" s="261" t="e">
        <f t="shared" si="1393"/>
        <v>#N/A</v>
      </c>
      <c r="AP8750" s="261" t="e">
        <f t="shared" si="1394"/>
        <v>#N/A</v>
      </c>
      <c r="AQ8750" s="261" t="e">
        <f t="shared" si="1395"/>
        <v>#N/A</v>
      </c>
      <c r="BB8750">
        <f t="shared" si="1398"/>
        <v>0</v>
      </c>
      <c r="BC8750">
        <f t="shared" si="1396"/>
        <v>0</v>
      </c>
      <c r="BD8750" s="28">
        <f t="shared" si="1397"/>
        <v>0</v>
      </c>
    </row>
    <row r="8751" spans="37:56" x14ac:dyDescent="0.25">
      <c r="AK8751">
        <v>0</v>
      </c>
      <c r="AL8751" t="e">
        <f t="shared" si="1390"/>
        <v>#N/A</v>
      </c>
      <c r="AM8751" t="e">
        <f t="shared" si="1391"/>
        <v>#N/A</v>
      </c>
      <c r="AN8751" t="e">
        <f t="shared" si="1392"/>
        <v>#N/A</v>
      </c>
      <c r="AO8751" s="261" t="e">
        <f t="shared" si="1393"/>
        <v>#N/A</v>
      </c>
      <c r="AP8751" s="261" t="e">
        <f t="shared" si="1394"/>
        <v>#N/A</v>
      </c>
      <c r="AQ8751" s="261" t="e">
        <f t="shared" si="1395"/>
        <v>#N/A</v>
      </c>
      <c r="BB8751">
        <f t="shared" si="1398"/>
        <v>0</v>
      </c>
      <c r="BC8751">
        <f t="shared" si="1396"/>
        <v>0</v>
      </c>
      <c r="BD8751" s="28">
        <f t="shared" si="1397"/>
        <v>0</v>
      </c>
    </row>
    <row r="8752" spans="37:56" x14ac:dyDescent="0.25">
      <c r="AK8752">
        <v>0</v>
      </c>
      <c r="AL8752" t="e">
        <f t="shared" si="1390"/>
        <v>#N/A</v>
      </c>
      <c r="AM8752" t="e">
        <f t="shared" si="1391"/>
        <v>#N/A</v>
      </c>
      <c r="AN8752" t="e">
        <f t="shared" si="1392"/>
        <v>#N/A</v>
      </c>
      <c r="AO8752" s="261" t="e">
        <f t="shared" si="1393"/>
        <v>#N/A</v>
      </c>
      <c r="AP8752" s="261" t="e">
        <f t="shared" si="1394"/>
        <v>#N/A</v>
      </c>
      <c r="AQ8752" s="261" t="e">
        <f t="shared" si="1395"/>
        <v>#N/A</v>
      </c>
      <c r="BB8752">
        <f t="shared" si="1398"/>
        <v>0</v>
      </c>
      <c r="BC8752">
        <f t="shared" si="1396"/>
        <v>0</v>
      </c>
      <c r="BD8752" s="28">
        <f t="shared" si="1397"/>
        <v>0</v>
      </c>
    </row>
    <row r="8753" spans="37:56" x14ac:dyDescent="0.25">
      <c r="AK8753">
        <v>0</v>
      </c>
      <c r="AL8753" t="e">
        <f t="shared" si="1390"/>
        <v>#N/A</v>
      </c>
      <c r="AM8753" t="e">
        <f t="shared" si="1391"/>
        <v>#N/A</v>
      </c>
      <c r="AN8753" t="e">
        <f t="shared" si="1392"/>
        <v>#N/A</v>
      </c>
      <c r="AO8753" s="261" t="e">
        <f t="shared" si="1393"/>
        <v>#N/A</v>
      </c>
      <c r="AP8753" s="261" t="e">
        <f t="shared" si="1394"/>
        <v>#N/A</v>
      </c>
      <c r="AQ8753" s="261" t="e">
        <f t="shared" si="1395"/>
        <v>#N/A</v>
      </c>
      <c r="BB8753">
        <f t="shared" si="1398"/>
        <v>0</v>
      </c>
      <c r="BC8753">
        <f t="shared" si="1396"/>
        <v>0</v>
      </c>
      <c r="BD8753" s="28">
        <f t="shared" si="1397"/>
        <v>0</v>
      </c>
    </row>
    <row r="8754" spans="37:56" x14ac:dyDescent="0.25">
      <c r="AK8754">
        <v>0</v>
      </c>
      <c r="AL8754" t="e">
        <f t="shared" si="1390"/>
        <v>#N/A</v>
      </c>
      <c r="AM8754" t="e">
        <f t="shared" si="1391"/>
        <v>#N/A</v>
      </c>
      <c r="AN8754" t="e">
        <f t="shared" si="1392"/>
        <v>#N/A</v>
      </c>
      <c r="AO8754" s="261" t="e">
        <f t="shared" si="1393"/>
        <v>#N/A</v>
      </c>
      <c r="AP8754" s="261" t="e">
        <f t="shared" si="1394"/>
        <v>#N/A</v>
      </c>
      <c r="AQ8754" s="261" t="e">
        <f t="shared" si="1395"/>
        <v>#N/A</v>
      </c>
      <c r="BB8754">
        <f t="shared" si="1398"/>
        <v>0</v>
      </c>
      <c r="BC8754">
        <f t="shared" si="1396"/>
        <v>0</v>
      </c>
      <c r="BD8754" s="28">
        <f t="shared" si="1397"/>
        <v>0</v>
      </c>
    </row>
    <row r="8755" spans="37:56" x14ac:dyDescent="0.25">
      <c r="AK8755">
        <v>0</v>
      </c>
      <c r="AL8755" t="e">
        <f t="shared" si="1390"/>
        <v>#N/A</v>
      </c>
      <c r="AM8755" t="e">
        <f t="shared" si="1391"/>
        <v>#N/A</v>
      </c>
      <c r="AN8755" t="e">
        <f t="shared" si="1392"/>
        <v>#N/A</v>
      </c>
      <c r="AO8755" s="261" t="e">
        <f t="shared" si="1393"/>
        <v>#N/A</v>
      </c>
      <c r="AP8755" s="261" t="e">
        <f t="shared" si="1394"/>
        <v>#N/A</v>
      </c>
      <c r="AQ8755" s="261" t="e">
        <f t="shared" si="1395"/>
        <v>#N/A</v>
      </c>
      <c r="BB8755">
        <f t="shared" si="1398"/>
        <v>0</v>
      </c>
      <c r="BC8755">
        <f t="shared" si="1396"/>
        <v>0</v>
      </c>
      <c r="BD8755" s="28">
        <f t="shared" si="1397"/>
        <v>0</v>
      </c>
    </row>
    <row r="8756" spans="37:56" x14ac:dyDescent="0.25">
      <c r="AK8756">
        <v>0</v>
      </c>
      <c r="AL8756" t="e">
        <f t="shared" si="1390"/>
        <v>#N/A</v>
      </c>
      <c r="AM8756" t="e">
        <f t="shared" si="1391"/>
        <v>#N/A</v>
      </c>
      <c r="AN8756" t="e">
        <f t="shared" si="1392"/>
        <v>#N/A</v>
      </c>
      <c r="AO8756" s="261" t="e">
        <f t="shared" si="1393"/>
        <v>#N/A</v>
      </c>
      <c r="AP8756" s="261" t="e">
        <f t="shared" si="1394"/>
        <v>#N/A</v>
      </c>
      <c r="AQ8756" s="261" t="e">
        <f t="shared" si="1395"/>
        <v>#N/A</v>
      </c>
      <c r="BB8756">
        <f t="shared" si="1398"/>
        <v>0</v>
      </c>
      <c r="BC8756">
        <f t="shared" si="1396"/>
        <v>0</v>
      </c>
      <c r="BD8756" s="28">
        <f t="shared" si="1397"/>
        <v>0</v>
      </c>
    </row>
    <row r="8757" spans="37:56" x14ac:dyDescent="0.25">
      <c r="AK8757">
        <v>0</v>
      </c>
      <c r="AL8757" t="e">
        <f t="shared" si="1390"/>
        <v>#N/A</v>
      </c>
      <c r="AM8757" t="e">
        <f t="shared" si="1391"/>
        <v>#N/A</v>
      </c>
      <c r="AN8757" t="e">
        <f t="shared" si="1392"/>
        <v>#N/A</v>
      </c>
      <c r="AO8757" s="261" t="e">
        <f t="shared" si="1393"/>
        <v>#N/A</v>
      </c>
      <c r="AP8757" s="261" t="e">
        <f t="shared" si="1394"/>
        <v>#N/A</v>
      </c>
      <c r="AQ8757" s="261" t="e">
        <f t="shared" si="1395"/>
        <v>#N/A</v>
      </c>
      <c r="BB8757">
        <f t="shared" si="1398"/>
        <v>0</v>
      </c>
      <c r="BC8757">
        <f t="shared" si="1396"/>
        <v>0</v>
      </c>
      <c r="BD8757" s="28">
        <f t="shared" si="1397"/>
        <v>0</v>
      </c>
    </row>
    <row r="8758" spans="37:56" x14ac:dyDescent="0.25">
      <c r="AK8758">
        <v>0</v>
      </c>
      <c r="AL8758" t="e">
        <f t="shared" si="1390"/>
        <v>#N/A</v>
      </c>
      <c r="AM8758" t="e">
        <f t="shared" si="1391"/>
        <v>#N/A</v>
      </c>
      <c r="AN8758" t="e">
        <f t="shared" si="1392"/>
        <v>#N/A</v>
      </c>
      <c r="AO8758" s="261" t="e">
        <f t="shared" si="1393"/>
        <v>#N/A</v>
      </c>
      <c r="AP8758" s="261" t="e">
        <f t="shared" si="1394"/>
        <v>#N/A</v>
      </c>
      <c r="AQ8758" s="261" t="e">
        <f t="shared" si="1395"/>
        <v>#N/A</v>
      </c>
      <c r="BB8758">
        <f t="shared" si="1398"/>
        <v>0</v>
      </c>
      <c r="BC8758">
        <f t="shared" si="1396"/>
        <v>0</v>
      </c>
      <c r="BD8758" s="28">
        <f t="shared" si="1397"/>
        <v>0</v>
      </c>
    </row>
    <row r="8759" spans="37:56" x14ac:dyDescent="0.25">
      <c r="AK8759">
        <v>0</v>
      </c>
      <c r="AL8759" t="e">
        <f t="shared" si="1390"/>
        <v>#N/A</v>
      </c>
      <c r="AM8759" t="e">
        <f t="shared" si="1391"/>
        <v>#N/A</v>
      </c>
      <c r="AN8759" t="e">
        <f t="shared" si="1392"/>
        <v>#N/A</v>
      </c>
      <c r="AO8759" s="261" t="e">
        <f t="shared" si="1393"/>
        <v>#N/A</v>
      </c>
      <c r="AP8759" s="261" t="e">
        <f t="shared" si="1394"/>
        <v>#N/A</v>
      </c>
      <c r="AQ8759" s="261" t="e">
        <f t="shared" si="1395"/>
        <v>#N/A</v>
      </c>
      <c r="BB8759">
        <f t="shared" si="1398"/>
        <v>0</v>
      </c>
      <c r="BC8759">
        <f t="shared" si="1396"/>
        <v>0</v>
      </c>
      <c r="BD8759" s="28">
        <f t="shared" si="1397"/>
        <v>0</v>
      </c>
    </row>
    <row r="8760" spans="37:56" x14ac:dyDescent="0.25">
      <c r="AK8760">
        <v>0</v>
      </c>
      <c r="AL8760" t="e">
        <f t="shared" si="1390"/>
        <v>#N/A</v>
      </c>
      <c r="AM8760" t="e">
        <f t="shared" si="1391"/>
        <v>#N/A</v>
      </c>
      <c r="AN8760" t="e">
        <f t="shared" si="1392"/>
        <v>#N/A</v>
      </c>
      <c r="AO8760" s="261" t="e">
        <f t="shared" si="1393"/>
        <v>#N/A</v>
      </c>
      <c r="AP8760" s="261" t="e">
        <f t="shared" si="1394"/>
        <v>#N/A</v>
      </c>
      <c r="AQ8760" s="261" t="e">
        <f t="shared" si="1395"/>
        <v>#N/A</v>
      </c>
      <c r="BB8760">
        <f t="shared" si="1398"/>
        <v>0</v>
      </c>
      <c r="BC8760">
        <f t="shared" si="1396"/>
        <v>0</v>
      </c>
      <c r="BD8760" s="28">
        <f t="shared" si="1397"/>
        <v>0</v>
      </c>
    </row>
    <row r="8761" spans="37:56" x14ac:dyDescent="0.25">
      <c r="AK8761">
        <v>0</v>
      </c>
      <c r="AL8761" t="e">
        <f t="shared" si="1390"/>
        <v>#N/A</v>
      </c>
      <c r="AM8761" t="e">
        <f t="shared" si="1391"/>
        <v>#N/A</v>
      </c>
      <c r="AN8761" t="e">
        <f t="shared" si="1392"/>
        <v>#N/A</v>
      </c>
      <c r="AO8761" s="261" t="e">
        <f t="shared" si="1393"/>
        <v>#N/A</v>
      </c>
      <c r="AP8761" s="261" t="e">
        <f t="shared" si="1394"/>
        <v>#N/A</v>
      </c>
      <c r="AQ8761" s="261" t="e">
        <f t="shared" si="1395"/>
        <v>#N/A</v>
      </c>
      <c r="BB8761">
        <f t="shared" si="1398"/>
        <v>0</v>
      </c>
      <c r="BC8761">
        <f t="shared" si="1396"/>
        <v>0</v>
      </c>
      <c r="BD8761" s="28">
        <f t="shared" si="1397"/>
        <v>0</v>
      </c>
    </row>
    <row r="8762" spans="37:56" x14ac:dyDescent="0.25">
      <c r="AK8762">
        <v>0</v>
      </c>
      <c r="AL8762" t="e">
        <f t="shared" si="1390"/>
        <v>#N/A</v>
      </c>
      <c r="AM8762" t="e">
        <f t="shared" si="1391"/>
        <v>#N/A</v>
      </c>
      <c r="AN8762" t="e">
        <f t="shared" si="1392"/>
        <v>#N/A</v>
      </c>
      <c r="AO8762" s="261" t="e">
        <f t="shared" si="1393"/>
        <v>#N/A</v>
      </c>
      <c r="AP8762" s="261" t="e">
        <f t="shared" si="1394"/>
        <v>#N/A</v>
      </c>
      <c r="AQ8762" s="261" t="e">
        <f t="shared" si="1395"/>
        <v>#N/A</v>
      </c>
      <c r="BB8762">
        <f t="shared" si="1398"/>
        <v>0</v>
      </c>
      <c r="BC8762">
        <f t="shared" si="1396"/>
        <v>0</v>
      </c>
      <c r="BD8762" s="28">
        <f t="shared" si="1397"/>
        <v>0</v>
      </c>
    </row>
    <row r="8763" spans="37:56" x14ac:dyDescent="0.25">
      <c r="AK8763">
        <v>0</v>
      </c>
      <c r="AL8763" t="e">
        <f t="shared" si="1390"/>
        <v>#N/A</v>
      </c>
      <c r="AM8763" t="e">
        <f t="shared" si="1391"/>
        <v>#N/A</v>
      </c>
      <c r="AN8763" t="e">
        <f t="shared" si="1392"/>
        <v>#N/A</v>
      </c>
      <c r="AO8763" s="261" t="e">
        <f t="shared" si="1393"/>
        <v>#N/A</v>
      </c>
      <c r="AP8763" s="261" t="e">
        <f t="shared" si="1394"/>
        <v>#N/A</v>
      </c>
      <c r="AQ8763" s="261" t="e">
        <f t="shared" si="1395"/>
        <v>#N/A</v>
      </c>
      <c r="BB8763">
        <f t="shared" si="1398"/>
        <v>0</v>
      </c>
      <c r="BC8763">
        <f t="shared" si="1396"/>
        <v>0</v>
      </c>
      <c r="BD8763" s="28">
        <f t="shared" si="1397"/>
        <v>0</v>
      </c>
    </row>
    <row r="8764" spans="37:56" x14ac:dyDescent="0.25">
      <c r="AK8764">
        <v>0</v>
      </c>
      <c r="AL8764" t="e">
        <f t="shared" si="1390"/>
        <v>#N/A</v>
      </c>
      <c r="AM8764" t="e">
        <f t="shared" si="1391"/>
        <v>#N/A</v>
      </c>
      <c r="AN8764" t="e">
        <f t="shared" si="1392"/>
        <v>#N/A</v>
      </c>
      <c r="AO8764" s="261" t="e">
        <f t="shared" si="1393"/>
        <v>#N/A</v>
      </c>
      <c r="AP8764" s="261" t="e">
        <f t="shared" si="1394"/>
        <v>#N/A</v>
      </c>
      <c r="AQ8764" s="261" t="e">
        <f t="shared" si="1395"/>
        <v>#N/A</v>
      </c>
      <c r="BB8764">
        <f t="shared" si="1398"/>
        <v>0</v>
      </c>
      <c r="BC8764">
        <f t="shared" si="1396"/>
        <v>0</v>
      </c>
      <c r="BD8764" s="28">
        <f t="shared" si="1397"/>
        <v>0</v>
      </c>
    </row>
    <row r="8765" spans="37:56" x14ac:dyDescent="0.25">
      <c r="AK8765">
        <v>0</v>
      </c>
      <c r="AL8765" t="e">
        <f t="shared" si="1390"/>
        <v>#N/A</v>
      </c>
      <c r="AM8765" t="e">
        <f t="shared" si="1391"/>
        <v>#N/A</v>
      </c>
      <c r="AN8765" t="e">
        <f t="shared" si="1392"/>
        <v>#N/A</v>
      </c>
      <c r="AO8765" s="261" t="e">
        <f t="shared" si="1393"/>
        <v>#N/A</v>
      </c>
      <c r="AP8765" s="261" t="e">
        <f t="shared" si="1394"/>
        <v>#N/A</v>
      </c>
      <c r="AQ8765" s="261" t="e">
        <f t="shared" si="1395"/>
        <v>#N/A</v>
      </c>
      <c r="BB8765">
        <f t="shared" si="1398"/>
        <v>0</v>
      </c>
      <c r="BC8765">
        <f t="shared" si="1396"/>
        <v>0</v>
      </c>
      <c r="BD8765" s="28">
        <f t="shared" si="1397"/>
        <v>0</v>
      </c>
    </row>
    <row r="8766" spans="37:56" x14ac:dyDescent="0.25">
      <c r="AK8766">
        <v>0</v>
      </c>
      <c r="AL8766" t="e">
        <f t="shared" si="1390"/>
        <v>#N/A</v>
      </c>
      <c r="AM8766" t="e">
        <f t="shared" si="1391"/>
        <v>#N/A</v>
      </c>
      <c r="AN8766" t="e">
        <f t="shared" si="1392"/>
        <v>#N/A</v>
      </c>
      <c r="AO8766" s="261" t="e">
        <f t="shared" si="1393"/>
        <v>#N/A</v>
      </c>
      <c r="AP8766" s="261" t="e">
        <f t="shared" si="1394"/>
        <v>#N/A</v>
      </c>
      <c r="AQ8766" s="261" t="e">
        <f t="shared" si="1395"/>
        <v>#N/A</v>
      </c>
      <c r="BB8766">
        <f t="shared" si="1398"/>
        <v>0</v>
      </c>
      <c r="BC8766">
        <f t="shared" si="1396"/>
        <v>0</v>
      </c>
      <c r="BD8766" s="28">
        <f t="shared" si="1397"/>
        <v>0</v>
      </c>
    </row>
    <row r="8767" spans="37:56" x14ac:dyDescent="0.25">
      <c r="AK8767">
        <v>0</v>
      </c>
      <c r="AL8767" t="e">
        <f t="shared" si="1390"/>
        <v>#N/A</v>
      </c>
      <c r="AM8767" t="e">
        <f t="shared" si="1391"/>
        <v>#N/A</v>
      </c>
      <c r="AN8767" t="e">
        <f t="shared" si="1392"/>
        <v>#N/A</v>
      </c>
      <c r="AO8767" s="261" t="e">
        <f t="shared" si="1393"/>
        <v>#N/A</v>
      </c>
      <c r="AP8767" s="261" t="e">
        <f t="shared" si="1394"/>
        <v>#N/A</v>
      </c>
      <c r="AQ8767" s="261" t="e">
        <f t="shared" si="1395"/>
        <v>#N/A</v>
      </c>
      <c r="BB8767">
        <f t="shared" si="1398"/>
        <v>0</v>
      </c>
      <c r="BC8767">
        <f t="shared" si="1396"/>
        <v>0</v>
      </c>
      <c r="BD8767" s="28">
        <f t="shared" si="1397"/>
        <v>0</v>
      </c>
    </row>
    <row r="8768" spans="37:56" x14ac:dyDescent="0.25">
      <c r="AK8768">
        <v>0</v>
      </c>
      <c r="AL8768" t="e">
        <f t="shared" si="1390"/>
        <v>#N/A</v>
      </c>
      <c r="AM8768" t="e">
        <f t="shared" si="1391"/>
        <v>#N/A</v>
      </c>
      <c r="AN8768" t="e">
        <f t="shared" si="1392"/>
        <v>#N/A</v>
      </c>
      <c r="AO8768" s="261" t="e">
        <f t="shared" si="1393"/>
        <v>#N/A</v>
      </c>
      <c r="AP8768" s="261" t="e">
        <f t="shared" si="1394"/>
        <v>#N/A</v>
      </c>
      <c r="AQ8768" s="261" t="e">
        <f t="shared" si="1395"/>
        <v>#N/A</v>
      </c>
      <c r="BB8768">
        <f t="shared" si="1398"/>
        <v>0</v>
      </c>
      <c r="BC8768">
        <f t="shared" si="1396"/>
        <v>0</v>
      </c>
      <c r="BD8768" s="28">
        <f t="shared" si="1397"/>
        <v>0</v>
      </c>
    </row>
    <row r="8769" spans="37:56" x14ac:dyDescent="0.25">
      <c r="AK8769">
        <v>0</v>
      </c>
      <c r="AL8769" t="e">
        <f t="shared" si="1390"/>
        <v>#N/A</v>
      </c>
      <c r="AM8769" t="e">
        <f t="shared" si="1391"/>
        <v>#N/A</v>
      </c>
      <c r="AN8769" t="e">
        <f t="shared" si="1392"/>
        <v>#N/A</v>
      </c>
      <c r="AO8769" s="261" t="e">
        <f t="shared" si="1393"/>
        <v>#N/A</v>
      </c>
      <c r="AP8769" s="261" t="e">
        <f t="shared" si="1394"/>
        <v>#N/A</v>
      </c>
      <c r="AQ8769" s="261" t="e">
        <f t="shared" si="1395"/>
        <v>#N/A</v>
      </c>
      <c r="BB8769">
        <f t="shared" si="1398"/>
        <v>0</v>
      </c>
      <c r="BC8769">
        <f t="shared" si="1396"/>
        <v>0</v>
      </c>
      <c r="BD8769" s="28">
        <f t="shared" si="1397"/>
        <v>0</v>
      </c>
    </row>
    <row r="8770" spans="37:56" x14ac:dyDescent="0.25">
      <c r="AK8770">
        <v>0</v>
      </c>
      <c r="AL8770" t="e">
        <f t="shared" si="1390"/>
        <v>#N/A</v>
      </c>
      <c r="AM8770" t="e">
        <f t="shared" si="1391"/>
        <v>#N/A</v>
      </c>
      <c r="AN8770" t="e">
        <f t="shared" si="1392"/>
        <v>#N/A</v>
      </c>
      <c r="AO8770" s="261" t="e">
        <f t="shared" si="1393"/>
        <v>#N/A</v>
      </c>
      <c r="AP8770" s="261" t="e">
        <f t="shared" si="1394"/>
        <v>#N/A</v>
      </c>
      <c r="AQ8770" s="261" t="e">
        <f t="shared" si="1395"/>
        <v>#N/A</v>
      </c>
      <c r="BB8770">
        <f t="shared" si="1398"/>
        <v>0</v>
      </c>
      <c r="BC8770">
        <f t="shared" si="1396"/>
        <v>0</v>
      </c>
      <c r="BD8770" s="28">
        <f t="shared" si="1397"/>
        <v>0</v>
      </c>
    </row>
    <row r="8771" spans="37:56" x14ac:dyDescent="0.25">
      <c r="AK8771">
        <v>0</v>
      </c>
      <c r="AL8771" t="e">
        <f t="shared" ref="AL8771:AL8834" si="1399">_xlfn.XLOOKUP(AK8771,A:A,F:F)</f>
        <v>#N/A</v>
      </c>
      <c r="AM8771" t="e">
        <f t="shared" ref="AM8771:AM8834" si="1400">_xlfn.XLOOKUP(AK8771,A:A,J:J)</f>
        <v>#N/A</v>
      </c>
      <c r="AN8771" t="e">
        <f t="shared" ref="AN8771:AN8834" si="1401">_xlfn.XLOOKUP(AK8771,A:A,M:M)+_xlfn.XLOOKUP(AK8771,A:A,N:N)</f>
        <v>#N/A</v>
      </c>
      <c r="AO8771" s="261" t="e">
        <f t="shared" ref="AO8771:AO8834" si="1402">_xlfn.XLOOKUP(AK8771,A:A,AG:AG)</f>
        <v>#N/A</v>
      </c>
      <c r="AP8771" s="261" t="e">
        <f t="shared" ref="AP8771:AP8834" si="1403">_xlfn.XLOOKUP(AK8771,A:A,AD:AD)</f>
        <v>#N/A</v>
      </c>
      <c r="AQ8771" s="261" t="e">
        <f t="shared" ref="AQ8771:AQ8834" si="1404">_xlfn.XLOOKUP(AK8771,A:A,AE:AE)</f>
        <v>#N/A</v>
      </c>
      <c r="BB8771">
        <f t="shared" si="1398"/>
        <v>0</v>
      </c>
      <c r="BC8771">
        <f t="shared" ref="BC8771:BC8834" si="1405">_xlfn.XLOOKUP(BA8771,A:A,J:J)</f>
        <v>0</v>
      </c>
      <c r="BD8771" s="28">
        <f t="shared" ref="BD8771:BD8834" si="1406">_xlfn.XLOOKUP(BA8771,A:A,M:M)+_xlfn.XLOOKUP(BA8771,A:A,N:N)</f>
        <v>0</v>
      </c>
    </row>
    <row r="8772" spans="37:56" x14ac:dyDescent="0.25">
      <c r="AK8772">
        <v>0</v>
      </c>
      <c r="AL8772" t="e">
        <f t="shared" si="1399"/>
        <v>#N/A</v>
      </c>
      <c r="AM8772" t="e">
        <f t="shared" si="1400"/>
        <v>#N/A</v>
      </c>
      <c r="AN8772" t="e">
        <f t="shared" si="1401"/>
        <v>#N/A</v>
      </c>
      <c r="AO8772" s="261" t="e">
        <f t="shared" si="1402"/>
        <v>#N/A</v>
      </c>
      <c r="AP8772" s="261" t="e">
        <f t="shared" si="1403"/>
        <v>#N/A</v>
      </c>
      <c r="AQ8772" s="261" t="e">
        <f t="shared" si="1404"/>
        <v>#N/A</v>
      </c>
      <c r="BB8772">
        <f t="shared" si="1398"/>
        <v>0</v>
      </c>
      <c r="BC8772">
        <f t="shared" si="1405"/>
        <v>0</v>
      </c>
      <c r="BD8772" s="28">
        <f t="shared" si="1406"/>
        <v>0</v>
      </c>
    </row>
    <row r="8773" spans="37:56" x14ac:dyDescent="0.25">
      <c r="AK8773">
        <v>0</v>
      </c>
      <c r="AL8773" t="e">
        <f t="shared" si="1399"/>
        <v>#N/A</v>
      </c>
      <c r="AM8773" t="e">
        <f t="shared" si="1400"/>
        <v>#N/A</v>
      </c>
      <c r="AN8773" t="e">
        <f t="shared" si="1401"/>
        <v>#N/A</v>
      </c>
      <c r="AO8773" s="261" t="e">
        <f t="shared" si="1402"/>
        <v>#N/A</v>
      </c>
      <c r="AP8773" s="261" t="e">
        <f t="shared" si="1403"/>
        <v>#N/A</v>
      </c>
      <c r="AQ8773" s="261" t="e">
        <f t="shared" si="1404"/>
        <v>#N/A</v>
      </c>
      <c r="BB8773">
        <f t="shared" si="1398"/>
        <v>0</v>
      </c>
      <c r="BC8773">
        <f t="shared" si="1405"/>
        <v>0</v>
      </c>
      <c r="BD8773" s="28">
        <f t="shared" si="1406"/>
        <v>0</v>
      </c>
    </row>
    <row r="8774" spans="37:56" x14ac:dyDescent="0.25">
      <c r="AK8774">
        <v>0</v>
      </c>
      <c r="AL8774" t="e">
        <f t="shared" si="1399"/>
        <v>#N/A</v>
      </c>
      <c r="AM8774" t="e">
        <f t="shared" si="1400"/>
        <v>#N/A</v>
      </c>
      <c r="AN8774" t="e">
        <f t="shared" si="1401"/>
        <v>#N/A</v>
      </c>
      <c r="AO8774" s="261" t="e">
        <f t="shared" si="1402"/>
        <v>#N/A</v>
      </c>
      <c r="AP8774" s="261" t="e">
        <f t="shared" si="1403"/>
        <v>#N/A</v>
      </c>
      <c r="AQ8774" s="261" t="e">
        <f t="shared" si="1404"/>
        <v>#N/A</v>
      </c>
      <c r="BB8774">
        <f t="shared" ref="BB8774:BB8837" si="1407">_xlfn.XLOOKUP(BA8774,A:A,E:E)</f>
        <v>0</v>
      </c>
      <c r="BC8774">
        <f t="shared" si="1405"/>
        <v>0</v>
      </c>
      <c r="BD8774" s="28">
        <f t="shared" si="1406"/>
        <v>0</v>
      </c>
    </row>
    <row r="8775" spans="37:56" x14ac:dyDescent="0.25">
      <c r="AK8775">
        <v>0</v>
      </c>
      <c r="AL8775" t="e">
        <f t="shared" si="1399"/>
        <v>#N/A</v>
      </c>
      <c r="AM8775" t="e">
        <f t="shared" si="1400"/>
        <v>#N/A</v>
      </c>
      <c r="AN8775" t="e">
        <f t="shared" si="1401"/>
        <v>#N/A</v>
      </c>
      <c r="AO8775" s="261" t="e">
        <f t="shared" si="1402"/>
        <v>#N/A</v>
      </c>
      <c r="AP8775" s="261" t="e">
        <f t="shared" si="1403"/>
        <v>#N/A</v>
      </c>
      <c r="AQ8775" s="261" t="e">
        <f t="shared" si="1404"/>
        <v>#N/A</v>
      </c>
      <c r="BB8775">
        <f t="shared" si="1407"/>
        <v>0</v>
      </c>
      <c r="BC8775">
        <f t="shared" si="1405"/>
        <v>0</v>
      </c>
      <c r="BD8775" s="28">
        <f t="shared" si="1406"/>
        <v>0</v>
      </c>
    </row>
    <row r="8776" spans="37:56" x14ac:dyDescent="0.25">
      <c r="AK8776">
        <v>0</v>
      </c>
      <c r="AL8776" t="e">
        <f t="shared" si="1399"/>
        <v>#N/A</v>
      </c>
      <c r="AM8776" t="e">
        <f t="shared" si="1400"/>
        <v>#N/A</v>
      </c>
      <c r="AN8776" t="e">
        <f t="shared" si="1401"/>
        <v>#N/A</v>
      </c>
      <c r="AO8776" s="261" t="e">
        <f t="shared" si="1402"/>
        <v>#N/A</v>
      </c>
      <c r="AP8776" s="261" t="e">
        <f t="shared" si="1403"/>
        <v>#N/A</v>
      </c>
      <c r="AQ8776" s="261" t="e">
        <f t="shared" si="1404"/>
        <v>#N/A</v>
      </c>
      <c r="BB8776">
        <f t="shared" si="1407"/>
        <v>0</v>
      </c>
      <c r="BC8776">
        <f t="shared" si="1405"/>
        <v>0</v>
      </c>
      <c r="BD8776" s="28">
        <f t="shared" si="1406"/>
        <v>0</v>
      </c>
    </row>
    <row r="8777" spans="37:56" x14ac:dyDescent="0.25">
      <c r="AK8777">
        <v>0</v>
      </c>
      <c r="AL8777" t="e">
        <f t="shared" si="1399"/>
        <v>#N/A</v>
      </c>
      <c r="AM8777" t="e">
        <f t="shared" si="1400"/>
        <v>#N/A</v>
      </c>
      <c r="AN8777" t="e">
        <f t="shared" si="1401"/>
        <v>#N/A</v>
      </c>
      <c r="AO8777" s="261" t="e">
        <f t="shared" si="1402"/>
        <v>#N/A</v>
      </c>
      <c r="AP8777" s="261" t="e">
        <f t="shared" si="1403"/>
        <v>#N/A</v>
      </c>
      <c r="AQ8777" s="261" t="e">
        <f t="shared" si="1404"/>
        <v>#N/A</v>
      </c>
      <c r="BB8777">
        <f t="shared" si="1407"/>
        <v>0</v>
      </c>
      <c r="BC8777">
        <f t="shared" si="1405"/>
        <v>0</v>
      </c>
      <c r="BD8777" s="28">
        <f t="shared" si="1406"/>
        <v>0</v>
      </c>
    </row>
    <row r="8778" spans="37:56" x14ac:dyDescent="0.25">
      <c r="AK8778">
        <v>0</v>
      </c>
      <c r="AL8778" t="e">
        <f t="shared" si="1399"/>
        <v>#N/A</v>
      </c>
      <c r="AM8778" t="e">
        <f t="shared" si="1400"/>
        <v>#N/A</v>
      </c>
      <c r="AN8778" t="e">
        <f t="shared" si="1401"/>
        <v>#N/A</v>
      </c>
      <c r="AO8778" s="261" t="e">
        <f t="shared" si="1402"/>
        <v>#N/A</v>
      </c>
      <c r="AP8778" s="261" t="e">
        <f t="shared" si="1403"/>
        <v>#N/A</v>
      </c>
      <c r="AQ8778" s="261" t="e">
        <f t="shared" si="1404"/>
        <v>#N/A</v>
      </c>
      <c r="BB8778">
        <f t="shared" si="1407"/>
        <v>0</v>
      </c>
      <c r="BC8778">
        <f t="shared" si="1405"/>
        <v>0</v>
      </c>
      <c r="BD8778" s="28">
        <f t="shared" si="1406"/>
        <v>0</v>
      </c>
    </row>
    <row r="8779" spans="37:56" x14ac:dyDescent="0.25">
      <c r="AK8779">
        <v>0</v>
      </c>
      <c r="AL8779" t="e">
        <f t="shared" si="1399"/>
        <v>#N/A</v>
      </c>
      <c r="AM8779" t="e">
        <f t="shared" si="1400"/>
        <v>#N/A</v>
      </c>
      <c r="AN8779" t="e">
        <f t="shared" si="1401"/>
        <v>#N/A</v>
      </c>
      <c r="AO8779" s="261" t="e">
        <f t="shared" si="1402"/>
        <v>#N/A</v>
      </c>
      <c r="AP8779" s="261" t="e">
        <f t="shared" si="1403"/>
        <v>#N/A</v>
      </c>
      <c r="AQ8779" s="261" t="e">
        <f t="shared" si="1404"/>
        <v>#N/A</v>
      </c>
      <c r="BB8779">
        <f t="shared" si="1407"/>
        <v>0</v>
      </c>
      <c r="BC8779">
        <f t="shared" si="1405"/>
        <v>0</v>
      </c>
      <c r="BD8779" s="28">
        <f t="shared" si="1406"/>
        <v>0</v>
      </c>
    </row>
    <row r="8780" spans="37:56" x14ac:dyDescent="0.25">
      <c r="AK8780">
        <v>0</v>
      </c>
      <c r="AL8780" t="e">
        <f t="shared" si="1399"/>
        <v>#N/A</v>
      </c>
      <c r="AM8780" t="e">
        <f t="shared" si="1400"/>
        <v>#N/A</v>
      </c>
      <c r="AN8780" t="e">
        <f t="shared" si="1401"/>
        <v>#N/A</v>
      </c>
      <c r="AO8780" s="261" t="e">
        <f t="shared" si="1402"/>
        <v>#N/A</v>
      </c>
      <c r="AP8780" s="261" t="e">
        <f t="shared" si="1403"/>
        <v>#N/A</v>
      </c>
      <c r="AQ8780" s="261" t="e">
        <f t="shared" si="1404"/>
        <v>#N/A</v>
      </c>
      <c r="BB8780">
        <f t="shared" si="1407"/>
        <v>0</v>
      </c>
      <c r="BC8780">
        <f t="shared" si="1405"/>
        <v>0</v>
      </c>
      <c r="BD8780" s="28">
        <f t="shared" si="1406"/>
        <v>0</v>
      </c>
    </row>
    <row r="8781" spans="37:56" x14ac:dyDescent="0.25">
      <c r="AK8781">
        <v>0</v>
      </c>
      <c r="AL8781" t="e">
        <f t="shared" si="1399"/>
        <v>#N/A</v>
      </c>
      <c r="AM8781" t="e">
        <f t="shared" si="1400"/>
        <v>#N/A</v>
      </c>
      <c r="AN8781" t="e">
        <f t="shared" si="1401"/>
        <v>#N/A</v>
      </c>
      <c r="AO8781" s="261" t="e">
        <f t="shared" si="1402"/>
        <v>#N/A</v>
      </c>
      <c r="AP8781" s="261" t="e">
        <f t="shared" si="1403"/>
        <v>#N/A</v>
      </c>
      <c r="AQ8781" s="261" t="e">
        <f t="shared" si="1404"/>
        <v>#N/A</v>
      </c>
      <c r="BB8781">
        <f t="shared" si="1407"/>
        <v>0</v>
      </c>
      <c r="BC8781">
        <f t="shared" si="1405"/>
        <v>0</v>
      </c>
      <c r="BD8781" s="28">
        <f t="shared" si="1406"/>
        <v>0</v>
      </c>
    </row>
    <row r="8782" spans="37:56" x14ac:dyDescent="0.25">
      <c r="AK8782">
        <v>0</v>
      </c>
      <c r="AL8782" t="e">
        <f t="shared" si="1399"/>
        <v>#N/A</v>
      </c>
      <c r="AM8782" t="e">
        <f t="shared" si="1400"/>
        <v>#N/A</v>
      </c>
      <c r="AN8782" t="e">
        <f t="shared" si="1401"/>
        <v>#N/A</v>
      </c>
      <c r="AO8782" s="261" t="e">
        <f t="shared" si="1402"/>
        <v>#N/A</v>
      </c>
      <c r="AP8782" s="261" t="e">
        <f t="shared" si="1403"/>
        <v>#N/A</v>
      </c>
      <c r="AQ8782" s="261" t="e">
        <f t="shared" si="1404"/>
        <v>#N/A</v>
      </c>
      <c r="BB8782">
        <f t="shared" si="1407"/>
        <v>0</v>
      </c>
      <c r="BC8782">
        <f t="shared" si="1405"/>
        <v>0</v>
      </c>
      <c r="BD8782" s="28">
        <f t="shared" si="1406"/>
        <v>0</v>
      </c>
    </row>
    <row r="8783" spans="37:56" x14ac:dyDescent="0.25">
      <c r="AK8783">
        <v>0</v>
      </c>
      <c r="AL8783" t="e">
        <f t="shared" si="1399"/>
        <v>#N/A</v>
      </c>
      <c r="AM8783" t="e">
        <f t="shared" si="1400"/>
        <v>#N/A</v>
      </c>
      <c r="AN8783" t="e">
        <f t="shared" si="1401"/>
        <v>#N/A</v>
      </c>
      <c r="AO8783" s="261" t="e">
        <f t="shared" si="1402"/>
        <v>#N/A</v>
      </c>
      <c r="AP8783" s="261" t="e">
        <f t="shared" si="1403"/>
        <v>#N/A</v>
      </c>
      <c r="AQ8783" s="261" t="e">
        <f t="shared" si="1404"/>
        <v>#N/A</v>
      </c>
      <c r="BB8783">
        <f t="shared" si="1407"/>
        <v>0</v>
      </c>
      <c r="BC8783">
        <f t="shared" si="1405"/>
        <v>0</v>
      </c>
      <c r="BD8783" s="28">
        <f t="shared" si="1406"/>
        <v>0</v>
      </c>
    </row>
    <row r="8784" spans="37:56" x14ac:dyDescent="0.25">
      <c r="AK8784">
        <v>0</v>
      </c>
      <c r="AL8784" t="e">
        <f t="shared" si="1399"/>
        <v>#N/A</v>
      </c>
      <c r="AM8784" t="e">
        <f t="shared" si="1400"/>
        <v>#N/A</v>
      </c>
      <c r="AN8784" t="e">
        <f t="shared" si="1401"/>
        <v>#N/A</v>
      </c>
      <c r="AO8784" s="261" t="e">
        <f t="shared" si="1402"/>
        <v>#N/A</v>
      </c>
      <c r="AP8784" s="261" t="e">
        <f t="shared" si="1403"/>
        <v>#N/A</v>
      </c>
      <c r="AQ8784" s="261" t="e">
        <f t="shared" si="1404"/>
        <v>#N/A</v>
      </c>
      <c r="BB8784">
        <f t="shared" si="1407"/>
        <v>0</v>
      </c>
      <c r="BC8784">
        <f t="shared" si="1405"/>
        <v>0</v>
      </c>
      <c r="BD8784" s="28">
        <f t="shared" si="1406"/>
        <v>0</v>
      </c>
    </row>
    <row r="8785" spans="37:56" x14ac:dyDescent="0.25">
      <c r="AK8785">
        <v>0</v>
      </c>
      <c r="AL8785" t="e">
        <f t="shared" si="1399"/>
        <v>#N/A</v>
      </c>
      <c r="AM8785" t="e">
        <f t="shared" si="1400"/>
        <v>#N/A</v>
      </c>
      <c r="AN8785" t="e">
        <f t="shared" si="1401"/>
        <v>#N/A</v>
      </c>
      <c r="AO8785" s="261" t="e">
        <f t="shared" si="1402"/>
        <v>#N/A</v>
      </c>
      <c r="AP8785" s="261" t="e">
        <f t="shared" si="1403"/>
        <v>#N/A</v>
      </c>
      <c r="AQ8785" s="261" t="e">
        <f t="shared" si="1404"/>
        <v>#N/A</v>
      </c>
      <c r="BB8785">
        <f t="shared" si="1407"/>
        <v>0</v>
      </c>
      <c r="BC8785">
        <f t="shared" si="1405"/>
        <v>0</v>
      </c>
      <c r="BD8785" s="28">
        <f t="shared" si="1406"/>
        <v>0</v>
      </c>
    </row>
    <row r="8786" spans="37:56" x14ac:dyDescent="0.25">
      <c r="AK8786">
        <v>0</v>
      </c>
      <c r="AL8786" t="e">
        <f t="shared" si="1399"/>
        <v>#N/A</v>
      </c>
      <c r="AM8786" t="e">
        <f t="shared" si="1400"/>
        <v>#N/A</v>
      </c>
      <c r="AN8786" t="e">
        <f t="shared" si="1401"/>
        <v>#N/A</v>
      </c>
      <c r="AO8786" s="261" t="e">
        <f t="shared" si="1402"/>
        <v>#N/A</v>
      </c>
      <c r="AP8786" s="261" t="e">
        <f t="shared" si="1403"/>
        <v>#N/A</v>
      </c>
      <c r="AQ8786" s="261" t="e">
        <f t="shared" si="1404"/>
        <v>#N/A</v>
      </c>
      <c r="BB8786">
        <f t="shared" si="1407"/>
        <v>0</v>
      </c>
      <c r="BC8786">
        <f t="shared" si="1405"/>
        <v>0</v>
      </c>
      <c r="BD8786" s="28">
        <f t="shared" si="1406"/>
        <v>0</v>
      </c>
    </row>
    <row r="8787" spans="37:56" x14ac:dyDescent="0.25">
      <c r="AK8787">
        <v>0</v>
      </c>
      <c r="AL8787" t="e">
        <f t="shared" si="1399"/>
        <v>#N/A</v>
      </c>
      <c r="AM8787" t="e">
        <f t="shared" si="1400"/>
        <v>#N/A</v>
      </c>
      <c r="AN8787" t="e">
        <f t="shared" si="1401"/>
        <v>#N/A</v>
      </c>
      <c r="AO8787" s="261" t="e">
        <f t="shared" si="1402"/>
        <v>#N/A</v>
      </c>
      <c r="AP8787" s="261" t="e">
        <f t="shared" si="1403"/>
        <v>#N/A</v>
      </c>
      <c r="AQ8787" s="261" t="e">
        <f t="shared" si="1404"/>
        <v>#N/A</v>
      </c>
      <c r="BB8787">
        <f t="shared" si="1407"/>
        <v>0</v>
      </c>
      <c r="BC8787">
        <f t="shared" si="1405"/>
        <v>0</v>
      </c>
      <c r="BD8787" s="28">
        <f t="shared" si="1406"/>
        <v>0</v>
      </c>
    </row>
    <row r="8788" spans="37:56" x14ac:dyDescent="0.25">
      <c r="AK8788">
        <v>0</v>
      </c>
      <c r="AL8788" t="e">
        <f t="shared" si="1399"/>
        <v>#N/A</v>
      </c>
      <c r="AM8788" t="e">
        <f t="shared" si="1400"/>
        <v>#N/A</v>
      </c>
      <c r="AN8788" t="e">
        <f t="shared" si="1401"/>
        <v>#N/A</v>
      </c>
      <c r="AO8788" s="261" t="e">
        <f t="shared" si="1402"/>
        <v>#N/A</v>
      </c>
      <c r="AP8788" s="261" t="e">
        <f t="shared" si="1403"/>
        <v>#N/A</v>
      </c>
      <c r="AQ8788" s="261" t="e">
        <f t="shared" si="1404"/>
        <v>#N/A</v>
      </c>
      <c r="BB8788">
        <f t="shared" si="1407"/>
        <v>0</v>
      </c>
      <c r="BC8788">
        <f t="shared" si="1405"/>
        <v>0</v>
      </c>
      <c r="BD8788" s="28">
        <f t="shared" si="1406"/>
        <v>0</v>
      </c>
    </row>
    <row r="8789" spans="37:56" x14ac:dyDescent="0.25">
      <c r="AK8789">
        <v>0</v>
      </c>
      <c r="AL8789" t="e">
        <f t="shared" si="1399"/>
        <v>#N/A</v>
      </c>
      <c r="AM8789" t="e">
        <f t="shared" si="1400"/>
        <v>#N/A</v>
      </c>
      <c r="AN8789" t="e">
        <f t="shared" si="1401"/>
        <v>#N/A</v>
      </c>
      <c r="AO8789" s="261" t="e">
        <f t="shared" si="1402"/>
        <v>#N/A</v>
      </c>
      <c r="AP8789" s="261" t="e">
        <f t="shared" si="1403"/>
        <v>#N/A</v>
      </c>
      <c r="AQ8789" s="261" t="e">
        <f t="shared" si="1404"/>
        <v>#N/A</v>
      </c>
      <c r="BB8789">
        <f t="shared" si="1407"/>
        <v>0</v>
      </c>
      <c r="BC8789">
        <f t="shared" si="1405"/>
        <v>0</v>
      </c>
      <c r="BD8789" s="28">
        <f t="shared" si="1406"/>
        <v>0</v>
      </c>
    </row>
    <row r="8790" spans="37:56" x14ac:dyDescent="0.25">
      <c r="AK8790">
        <v>0</v>
      </c>
      <c r="AL8790" t="e">
        <f t="shared" si="1399"/>
        <v>#N/A</v>
      </c>
      <c r="AM8790" t="e">
        <f t="shared" si="1400"/>
        <v>#N/A</v>
      </c>
      <c r="AN8790" t="e">
        <f t="shared" si="1401"/>
        <v>#N/A</v>
      </c>
      <c r="AO8790" s="261" t="e">
        <f t="shared" si="1402"/>
        <v>#N/A</v>
      </c>
      <c r="AP8790" s="261" t="e">
        <f t="shared" si="1403"/>
        <v>#N/A</v>
      </c>
      <c r="AQ8790" s="261" t="e">
        <f t="shared" si="1404"/>
        <v>#N/A</v>
      </c>
      <c r="BB8790">
        <f t="shared" si="1407"/>
        <v>0</v>
      </c>
      <c r="BC8790">
        <f t="shared" si="1405"/>
        <v>0</v>
      </c>
      <c r="BD8790" s="28">
        <f t="shared" si="1406"/>
        <v>0</v>
      </c>
    </row>
    <row r="8791" spans="37:56" x14ac:dyDescent="0.25">
      <c r="AK8791">
        <v>0</v>
      </c>
      <c r="AL8791" t="e">
        <f t="shared" si="1399"/>
        <v>#N/A</v>
      </c>
      <c r="AM8791" t="e">
        <f t="shared" si="1400"/>
        <v>#N/A</v>
      </c>
      <c r="AN8791" t="e">
        <f t="shared" si="1401"/>
        <v>#N/A</v>
      </c>
      <c r="AO8791" s="261" t="e">
        <f t="shared" si="1402"/>
        <v>#N/A</v>
      </c>
      <c r="AP8791" s="261" t="e">
        <f t="shared" si="1403"/>
        <v>#N/A</v>
      </c>
      <c r="AQ8791" s="261" t="e">
        <f t="shared" si="1404"/>
        <v>#N/A</v>
      </c>
      <c r="BB8791">
        <f t="shared" si="1407"/>
        <v>0</v>
      </c>
      <c r="BC8791">
        <f t="shared" si="1405"/>
        <v>0</v>
      </c>
      <c r="BD8791" s="28">
        <f t="shared" si="1406"/>
        <v>0</v>
      </c>
    </row>
    <row r="8792" spans="37:56" x14ac:dyDescent="0.25">
      <c r="AK8792">
        <v>0</v>
      </c>
      <c r="AL8792" t="e">
        <f t="shared" si="1399"/>
        <v>#N/A</v>
      </c>
      <c r="AM8792" t="e">
        <f t="shared" si="1400"/>
        <v>#N/A</v>
      </c>
      <c r="AN8792" t="e">
        <f t="shared" si="1401"/>
        <v>#N/A</v>
      </c>
      <c r="AO8792" s="261" t="e">
        <f t="shared" si="1402"/>
        <v>#N/A</v>
      </c>
      <c r="AP8792" s="261" t="e">
        <f t="shared" si="1403"/>
        <v>#N/A</v>
      </c>
      <c r="AQ8792" s="261" t="e">
        <f t="shared" si="1404"/>
        <v>#N/A</v>
      </c>
      <c r="BB8792">
        <f t="shared" si="1407"/>
        <v>0</v>
      </c>
      <c r="BC8792">
        <f t="shared" si="1405"/>
        <v>0</v>
      </c>
      <c r="BD8792" s="28">
        <f t="shared" si="1406"/>
        <v>0</v>
      </c>
    </row>
    <row r="8793" spans="37:56" x14ac:dyDescent="0.25">
      <c r="AK8793">
        <v>0</v>
      </c>
      <c r="AL8793" t="e">
        <f t="shared" si="1399"/>
        <v>#N/A</v>
      </c>
      <c r="AM8793" t="e">
        <f t="shared" si="1400"/>
        <v>#N/A</v>
      </c>
      <c r="AN8793" t="e">
        <f t="shared" si="1401"/>
        <v>#N/A</v>
      </c>
      <c r="AO8793" s="261" t="e">
        <f t="shared" si="1402"/>
        <v>#N/A</v>
      </c>
      <c r="AP8793" s="261" t="e">
        <f t="shared" si="1403"/>
        <v>#N/A</v>
      </c>
      <c r="AQ8793" s="261" t="e">
        <f t="shared" si="1404"/>
        <v>#N/A</v>
      </c>
      <c r="BB8793">
        <f t="shared" si="1407"/>
        <v>0</v>
      </c>
      <c r="BC8793">
        <f t="shared" si="1405"/>
        <v>0</v>
      </c>
      <c r="BD8793" s="28">
        <f t="shared" si="1406"/>
        <v>0</v>
      </c>
    </row>
    <row r="8794" spans="37:56" x14ac:dyDescent="0.25">
      <c r="AK8794">
        <v>0</v>
      </c>
      <c r="AL8794" t="e">
        <f t="shared" si="1399"/>
        <v>#N/A</v>
      </c>
      <c r="AM8794" t="e">
        <f t="shared" si="1400"/>
        <v>#N/A</v>
      </c>
      <c r="AN8794" t="e">
        <f t="shared" si="1401"/>
        <v>#N/A</v>
      </c>
      <c r="AO8794" s="261" t="e">
        <f t="shared" si="1402"/>
        <v>#N/A</v>
      </c>
      <c r="AP8794" s="261" t="e">
        <f t="shared" si="1403"/>
        <v>#N/A</v>
      </c>
      <c r="AQ8794" s="261" t="e">
        <f t="shared" si="1404"/>
        <v>#N/A</v>
      </c>
      <c r="BB8794">
        <f t="shared" si="1407"/>
        <v>0</v>
      </c>
      <c r="BC8794">
        <f t="shared" si="1405"/>
        <v>0</v>
      </c>
      <c r="BD8794" s="28">
        <f t="shared" si="1406"/>
        <v>0</v>
      </c>
    </row>
    <row r="8795" spans="37:56" x14ac:dyDescent="0.25">
      <c r="AK8795">
        <v>0</v>
      </c>
      <c r="AL8795" t="e">
        <f t="shared" si="1399"/>
        <v>#N/A</v>
      </c>
      <c r="AM8795" t="e">
        <f t="shared" si="1400"/>
        <v>#N/A</v>
      </c>
      <c r="AN8795" t="e">
        <f t="shared" si="1401"/>
        <v>#N/A</v>
      </c>
      <c r="AO8795" s="261" t="e">
        <f t="shared" si="1402"/>
        <v>#N/A</v>
      </c>
      <c r="AP8795" s="261" t="e">
        <f t="shared" si="1403"/>
        <v>#N/A</v>
      </c>
      <c r="AQ8795" s="261" t="e">
        <f t="shared" si="1404"/>
        <v>#N/A</v>
      </c>
      <c r="BB8795">
        <f t="shared" si="1407"/>
        <v>0</v>
      </c>
      <c r="BC8795">
        <f t="shared" si="1405"/>
        <v>0</v>
      </c>
      <c r="BD8795" s="28">
        <f t="shared" si="1406"/>
        <v>0</v>
      </c>
    </row>
    <row r="8796" spans="37:56" x14ac:dyDescent="0.25">
      <c r="AK8796">
        <v>0</v>
      </c>
      <c r="AL8796" t="e">
        <f t="shared" si="1399"/>
        <v>#N/A</v>
      </c>
      <c r="AM8796" t="e">
        <f t="shared" si="1400"/>
        <v>#N/A</v>
      </c>
      <c r="AN8796" t="e">
        <f t="shared" si="1401"/>
        <v>#N/A</v>
      </c>
      <c r="AO8796" s="261" t="e">
        <f t="shared" si="1402"/>
        <v>#N/A</v>
      </c>
      <c r="AP8796" s="261" t="e">
        <f t="shared" si="1403"/>
        <v>#N/A</v>
      </c>
      <c r="AQ8796" s="261" t="e">
        <f t="shared" si="1404"/>
        <v>#N/A</v>
      </c>
      <c r="BB8796">
        <f t="shared" si="1407"/>
        <v>0</v>
      </c>
      <c r="BC8796">
        <f t="shared" si="1405"/>
        <v>0</v>
      </c>
      <c r="BD8796" s="28">
        <f t="shared" si="1406"/>
        <v>0</v>
      </c>
    </row>
    <row r="8797" spans="37:56" x14ac:dyDescent="0.25">
      <c r="AK8797">
        <v>0</v>
      </c>
      <c r="AL8797" t="e">
        <f t="shared" si="1399"/>
        <v>#N/A</v>
      </c>
      <c r="AM8797" t="e">
        <f t="shared" si="1400"/>
        <v>#N/A</v>
      </c>
      <c r="AN8797" t="e">
        <f t="shared" si="1401"/>
        <v>#N/A</v>
      </c>
      <c r="AO8797" s="261" t="e">
        <f t="shared" si="1402"/>
        <v>#N/A</v>
      </c>
      <c r="AP8797" s="261" t="e">
        <f t="shared" si="1403"/>
        <v>#N/A</v>
      </c>
      <c r="AQ8797" s="261" t="e">
        <f t="shared" si="1404"/>
        <v>#N/A</v>
      </c>
      <c r="BB8797">
        <f t="shared" si="1407"/>
        <v>0</v>
      </c>
      <c r="BC8797">
        <f t="shared" si="1405"/>
        <v>0</v>
      </c>
      <c r="BD8797" s="28">
        <f t="shared" si="1406"/>
        <v>0</v>
      </c>
    </row>
    <row r="8798" spans="37:56" x14ac:dyDescent="0.25">
      <c r="AK8798">
        <v>0</v>
      </c>
      <c r="AL8798" t="e">
        <f t="shared" si="1399"/>
        <v>#N/A</v>
      </c>
      <c r="AM8798" t="e">
        <f t="shared" si="1400"/>
        <v>#N/A</v>
      </c>
      <c r="AN8798" t="e">
        <f t="shared" si="1401"/>
        <v>#N/A</v>
      </c>
      <c r="AO8798" s="261" t="e">
        <f t="shared" si="1402"/>
        <v>#N/A</v>
      </c>
      <c r="AP8798" s="261" t="e">
        <f t="shared" si="1403"/>
        <v>#N/A</v>
      </c>
      <c r="AQ8798" s="261" t="e">
        <f t="shared" si="1404"/>
        <v>#N/A</v>
      </c>
      <c r="BB8798">
        <f t="shared" si="1407"/>
        <v>0</v>
      </c>
      <c r="BC8798">
        <f t="shared" si="1405"/>
        <v>0</v>
      </c>
      <c r="BD8798" s="28">
        <f t="shared" si="1406"/>
        <v>0</v>
      </c>
    </row>
    <row r="8799" spans="37:56" x14ac:dyDescent="0.25">
      <c r="AK8799">
        <v>0</v>
      </c>
      <c r="AL8799" t="e">
        <f t="shared" si="1399"/>
        <v>#N/A</v>
      </c>
      <c r="AM8799" t="e">
        <f t="shared" si="1400"/>
        <v>#N/A</v>
      </c>
      <c r="AN8799" t="e">
        <f t="shared" si="1401"/>
        <v>#N/A</v>
      </c>
      <c r="AO8799" s="261" t="e">
        <f t="shared" si="1402"/>
        <v>#N/A</v>
      </c>
      <c r="AP8799" s="261" t="e">
        <f t="shared" si="1403"/>
        <v>#N/A</v>
      </c>
      <c r="AQ8799" s="261" t="e">
        <f t="shared" si="1404"/>
        <v>#N/A</v>
      </c>
      <c r="BB8799">
        <f t="shared" si="1407"/>
        <v>0</v>
      </c>
      <c r="BC8799">
        <f t="shared" si="1405"/>
        <v>0</v>
      </c>
      <c r="BD8799" s="28">
        <f t="shared" si="1406"/>
        <v>0</v>
      </c>
    </row>
    <row r="8800" spans="37:56" x14ac:dyDescent="0.25">
      <c r="AK8800">
        <v>0</v>
      </c>
      <c r="AL8800" t="e">
        <f t="shared" si="1399"/>
        <v>#N/A</v>
      </c>
      <c r="AM8800" t="e">
        <f t="shared" si="1400"/>
        <v>#N/A</v>
      </c>
      <c r="AN8800" t="e">
        <f t="shared" si="1401"/>
        <v>#N/A</v>
      </c>
      <c r="AO8800" s="261" t="e">
        <f t="shared" si="1402"/>
        <v>#N/A</v>
      </c>
      <c r="AP8800" s="261" t="e">
        <f t="shared" si="1403"/>
        <v>#N/A</v>
      </c>
      <c r="AQ8800" s="261" t="e">
        <f t="shared" si="1404"/>
        <v>#N/A</v>
      </c>
      <c r="BB8800">
        <f t="shared" si="1407"/>
        <v>0</v>
      </c>
      <c r="BC8800">
        <f t="shared" si="1405"/>
        <v>0</v>
      </c>
      <c r="BD8800" s="28">
        <f t="shared" si="1406"/>
        <v>0</v>
      </c>
    </row>
    <row r="8801" spans="37:56" x14ac:dyDescent="0.25">
      <c r="AK8801">
        <v>0</v>
      </c>
      <c r="AL8801" t="e">
        <f t="shared" si="1399"/>
        <v>#N/A</v>
      </c>
      <c r="AM8801" t="e">
        <f t="shared" si="1400"/>
        <v>#N/A</v>
      </c>
      <c r="AN8801" t="e">
        <f t="shared" si="1401"/>
        <v>#N/A</v>
      </c>
      <c r="AO8801" s="261" t="e">
        <f t="shared" si="1402"/>
        <v>#N/A</v>
      </c>
      <c r="AP8801" s="261" t="e">
        <f t="shared" si="1403"/>
        <v>#N/A</v>
      </c>
      <c r="AQ8801" s="261" t="e">
        <f t="shared" si="1404"/>
        <v>#N/A</v>
      </c>
      <c r="BB8801">
        <f t="shared" si="1407"/>
        <v>0</v>
      </c>
      <c r="BC8801">
        <f t="shared" si="1405"/>
        <v>0</v>
      </c>
      <c r="BD8801" s="28">
        <f t="shared" si="1406"/>
        <v>0</v>
      </c>
    </row>
    <row r="8802" spans="37:56" x14ac:dyDescent="0.25">
      <c r="AK8802">
        <v>0</v>
      </c>
      <c r="AL8802" t="e">
        <f t="shared" si="1399"/>
        <v>#N/A</v>
      </c>
      <c r="AM8802" t="e">
        <f t="shared" si="1400"/>
        <v>#N/A</v>
      </c>
      <c r="AN8802" t="e">
        <f t="shared" si="1401"/>
        <v>#N/A</v>
      </c>
      <c r="AO8802" s="261" t="e">
        <f t="shared" si="1402"/>
        <v>#N/A</v>
      </c>
      <c r="AP8802" s="261" t="e">
        <f t="shared" si="1403"/>
        <v>#N/A</v>
      </c>
      <c r="AQ8802" s="261" t="e">
        <f t="shared" si="1404"/>
        <v>#N/A</v>
      </c>
      <c r="BB8802">
        <f t="shared" si="1407"/>
        <v>0</v>
      </c>
      <c r="BC8802">
        <f t="shared" si="1405"/>
        <v>0</v>
      </c>
      <c r="BD8802" s="28">
        <f t="shared" si="1406"/>
        <v>0</v>
      </c>
    </row>
    <row r="8803" spans="37:56" x14ac:dyDescent="0.25">
      <c r="AK8803">
        <v>0</v>
      </c>
      <c r="AL8803" t="e">
        <f t="shared" si="1399"/>
        <v>#N/A</v>
      </c>
      <c r="AM8803" t="e">
        <f t="shared" si="1400"/>
        <v>#N/A</v>
      </c>
      <c r="AN8803" t="e">
        <f t="shared" si="1401"/>
        <v>#N/A</v>
      </c>
      <c r="AO8803" s="261" t="e">
        <f t="shared" si="1402"/>
        <v>#N/A</v>
      </c>
      <c r="AP8803" s="261" t="e">
        <f t="shared" si="1403"/>
        <v>#N/A</v>
      </c>
      <c r="AQ8803" s="261" t="e">
        <f t="shared" si="1404"/>
        <v>#N/A</v>
      </c>
      <c r="BB8803">
        <f t="shared" si="1407"/>
        <v>0</v>
      </c>
      <c r="BC8803">
        <f t="shared" si="1405"/>
        <v>0</v>
      </c>
      <c r="BD8803" s="28">
        <f t="shared" si="1406"/>
        <v>0</v>
      </c>
    </row>
    <row r="8804" spans="37:56" x14ac:dyDescent="0.25">
      <c r="AK8804">
        <v>0</v>
      </c>
      <c r="AL8804" t="e">
        <f t="shared" si="1399"/>
        <v>#N/A</v>
      </c>
      <c r="AM8804" t="e">
        <f t="shared" si="1400"/>
        <v>#N/A</v>
      </c>
      <c r="AN8804" t="e">
        <f t="shared" si="1401"/>
        <v>#N/A</v>
      </c>
      <c r="AO8804" s="261" t="e">
        <f t="shared" si="1402"/>
        <v>#N/A</v>
      </c>
      <c r="AP8804" s="261" t="e">
        <f t="shared" si="1403"/>
        <v>#N/A</v>
      </c>
      <c r="AQ8804" s="261" t="e">
        <f t="shared" si="1404"/>
        <v>#N/A</v>
      </c>
      <c r="BB8804">
        <f t="shared" si="1407"/>
        <v>0</v>
      </c>
      <c r="BC8804">
        <f t="shared" si="1405"/>
        <v>0</v>
      </c>
      <c r="BD8804" s="28">
        <f t="shared" si="1406"/>
        <v>0</v>
      </c>
    </row>
    <row r="8805" spans="37:56" x14ac:dyDescent="0.25">
      <c r="AK8805">
        <v>0</v>
      </c>
      <c r="AL8805" t="e">
        <f t="shared" si="1399"/>
        <v>#N/A</v>
      </c>
      <c r="AM8805" t="e">
        <f t="shared" si="1400"/>
        <v>#N/A</v>
      </c>
      <c r="AN8805" t="e">
        <f t="shared" si="1401"/>
        <v>#N/A</v>
      </c>
      <c r="AO8805" s="261" t="e">
        <f t="shared" si="1402"/>
        <v>#N/A</v>
      </c>
      <c r="AP8805" s="261" t="e">
        <f t="shared" si="1403"/>
        <v>#N/A</v>
      </c>
      <c r="AQ8805" s="261" t="e">
        <f t="shared" si="1404"/>
        <v>#N/A</v>
      </c>
      <c r="BB8805">
        <f t="shared" si="1407"/>
        <v>0</v>
      </c>
      <c r="BC8805">
        <f t="shared" si="1405"/>
        <v>0</v>
      </c>
      <c r="BD8805" s="28">
        <f t="shared" si="1406"/>
        <v>0</v>
      </c>
    </row>
    <row r="8806" spans="37:56" x14ac:dyDescent="0.25">
      <c r="AK8806">
        <v>0</v>
      </c>
      <c r="AL8806" t="e">
        <f t="shared" si="1399"/>
        <v>#N/A</v>
      </c>
      <c r="AM8806" t="e">
        <f t="shared" si="1400"/>
        <v>#N/A</v>
      </c>
      <c r="AN8806" t="e">
        <f t="shared" si="1401"/>
        <v>#N/A</v>
      </c>
      <c r="AO8806" s="261" t="e">
        <f t="shared" si="1402"/>
        <v>#N/A</v>
      </c>
      <c r="AP8806" s="261" t="e">
        <f t="shared" si="1403"/>
        <v>#N/A</v>
      </c>
      <c r="AQ8806" s="261" t="e">
        <f t="shared" si="1404"/>
        <v>#N/A</v>
      </c>
      <c r="BB8806">
        <f t="shared" si="1407"/>
        <v>0</v>
      </c>
      <c r="BC8806">
        <f t="shared" si="1405"/>
        <v>0</v>
      </c>
      <c r="BD8806" s="28">
        <f t="shared" si="1406"/>
        <v>0</v>
      </c>
    </row>
    <row r="8807" spans="37:56" x14ac:dyDescent="0.25">
      <c r="AK8807">
        <v>0</v>
      </c>
      <c r="AL8807" t="e">
        <f t="shared" si="1399"/>
        <v>#N/A</v>
      </c>
      <c r="AM8807" t="e">
        <f t="shared" si="1400"/>
        <v>#N/A</v>
      </c>
      <c r="AN8807" t="e">
        <f t="shared" si="1401"/>
        <v>#N/A</v>
      </c>
      <c r="AO8807" s="261" t="e">
        <f t="shared" si="1402"/>
        <v>#N/A</v>
      </c>
      <c r="AP8807" s="261" t="e">
        <f t="shared" si="1403"/>
        <v>#N/A</v>
      </c>
      <c r="AQ8807" s="261" t="e">
        <f t="shared" si="1404"/>
        <v>#N/A</v>
      </c>
      <c r="BB8807">
        <f t="shared" si="1407"/>
        <v>0</v>
      </c>
      <c r="BC8807">
        <f t="shared" si="1405"/>
        <v>0</v>
      </c>
      <c r="BD8807" s="28">
        <f t="shared" si="1406"/>
        <v>0</v>
      </c>
    </row>
    <row r="8808" spans="37:56" x14ac:dyDescent="0.25">
      <c r="AK8808">
        <v>0</v>
      </c>
      <c r="AL8808" t="e">
        <f t="shared" si="1399"/>
        <v>#N/A</v>
      </c>
      <c r="AM8808" t="e">
        <f t="shared" si="1400"/>
        <v>#N/A</v>
      </c>
      <c r="AN8808" t="e">
        <f t="shared" si="1401"/>
        <v>#N/A</v>
      </c>
      <c r="AO8808" s="261" t="e">
        <f t="shared" si="1402"/>
        <v>#N/A</v>
      </c>
      <c r="AP8808" s="261" t="e">
        <f t="shared" si="1403"/>
        <v>#N/A</v>
      </c>
      <c r="AQ8808" s="261" t="e">
        <f t="shared" si="1404"/>
        <v>#N/A</v>
      </c>
      <c r="BB8808">
        <f t="shared" si="1407"/>
        <v>0</v>
      </c>
      <c r="BC8808">
        <f t="shared" si="1405"/>
        <v>0</v>
      </c>
      <c r="BD8808" s="28">
        <f t="shared" si="1406"/>
        <v>0</v>
      </c>
    </row>
    <row r="8809" spans="37:56" x14ac:dyDescent="0.25">
      <c r="AK8809">
        <v>0</v>
      </c>
      <c r="AL8809" t="e">
        <f t="shared" si="1399"/>
        <v>#N/A</v>
      </c>
      <c r="AM8809" t="e">
        <f t="shared" si="1400"/>
        <v>#N/A</v>
      </c>
      <c r="AN8809" t="e">
        <f t="shared" si="1401"/>
        <v>#N/A</v>
      </c>
      <c r="AO8809" s="261" t="e">
        <f t="shared" si="1402"/>
        <v>#N/A</v>
      </c>
      <c r="AP8809" s="261" t="e">
        <f t="shared" si="1403"/>
        <v>#N/A</v>
      </c>
      <c r="AQ8809" s="261" t="e">
        <f t="shared" si="1404"/>
        <v>#N/A</v>
      </c>
      <c r="BB8809">
        <f t="shared" si="1407"/>
        <v>0</v>
      </c>
      <c r="BC8809">
        <f t="shared" si="1405"/>
        <v>0</v>
      </c>
      <c r="BD8809" s="28">
        <f t="shared" si="1406"/>
        <v>0</v>
      </c>
    </row>
    <row r="8810" spans="37:56" x14ac:dyDescent="0.25">
      <c r="AK8810">
        <v>0</v>
      </c>
      <c r="AL8810" t="e">
        <f t="shared" si="1399"/>
        <v>#N/A</v>
      </c>
      <c r="AM8810" t="e">
        <f t="shared" si="1400"/>
        <v>#N/A</v>
      </c>
      <c r="AN8810" t="e">
        <f t="shared" si="1401"/>
        <v>#N/A</v>
      </c>
      <c r="AO8810" s="261" t="e">
        <f t="shared" si="1402"/>
        <v>#N/A</v>
      </c>
      <c r="AP8810" s="261" t="e">
        <f t="shared" si="1403"/>
        <v>#N/A</v>
      </c>
      <c r="AQ8810" s="261" t="e">
        <f t="shared" si="1404"/>
        <v>#N/A</v>
      </c>
      <c r="BB8810">
        <f t="shared" si="1407"/>
        <v>0</v>
      </c>
      <c r="BC8810">
        <f t="shared" si="1405"/>
        <v>0</v>
      </c>
      <c r="BD8810" s="28">
        <f t="shared" si="1406"/>
        <v>0</v>
      </c>
    </row>
    <row r="8811" spans="37:56" x14ac:dyDescent="0.25">
      <c r="AK8811">
        <v>0</v>
      </c>
      <c r="AL8811" t="e">
        <f t="shared" si="1399"/>
        <v>#N/A</v>
      </c>
      <c r="AM8811" t="e">
        <f t="shared" si="1400"/>
        <v>#N/A</v>
      </c>
      <c r="AN8811" t="e">
        <f t="shared" si="1401"/>
        <v>#N/A</v>
      </c>
      <c r="AO8811" s="261" t="e">
        <f t="shared" si="1402"/>
        <v>#N/A</v>
      </c>
      <c r="AP8811" s="261" t="e">
        <f t="shared" si="1403"/>
        <v>#N/A</v>
      </c>
      <c r="AQ8811" s="261" t="e">
        <f t="shared" si="1404"/>
        <v>#N/A</v>
      </c>
      <c r="BB8811">
        <f t="shared" si="1407"/>
        <v>0</v>
      </c>
      <c r="BC8811">
        <f t="shared" si="1405"/>
        <v>0</v>
      </c>
      <c r="BD8811" s="28">
        <f t="shared" si="1406"/>
        <v>0</v>
      </c>
    </row>
    <row r="8812" spans="37:56" x14ac:dyDescent="0.25">
      <c r="AK8812">
        <v>0</v>
      </c>
      <c r="AL8812" t="e">
        <f t="shared" si="1399"/>
        <v>#N/A</v>
      </c>
      <c r="AM8812" t="e">
        <f t="shared" si="1400"/>
        <v>#N/A</v>
      </c>
      <c r="AN8812" t="e">
        <f t="shared" si="1401"/>
        <v>#N/A</v>
      </c>
      <c r="AO8812" s="261" t="e">
        <f t="shared" si="1402"/>
        <v>#N/A</v>
      </c>
      <c r="AP8812" s="261" t="e">
        <f t="shared" si="1403"/>
        <v>#N/A</v>
      </c>
      <c r="AQ8812" s="261" t="e">
        <f t="shared" si="1404"/>
        <v>#N/A</v>
      </c>
      <c r="BB8812">
        <f t="shared" si="1407"/>
        <v>0</v>
      </c>
      <c r="BC8812">
        <f t="shared" si="1405"/>
        <v>0</v>
      </c>
      <c r="BD8812" s="28">
        <f t="shared" si="1406"/>
        <v>0</v>
      </c>
    </row>
    <row r="8813" spans="37:56" x14ac:dyDescent="0.25">
      <c r="AK8813">
        <v>0</v>
      </c>
      <c r="AL8813" t="e">
        <f t="shared" si="1399"/>
        <v>#N/A</v>
      </c>
      <c r="AM8813" t="e">
        <f t="shared" si="1400"/>
        <v>#N/A</v>
      </c>
      <c r="AN8813" t="e">
        <f t="shared" si="1401"/>
        <v>#N/A</v>
      </c>
      <c r="AO8813" s="261" t="e">
        <f t="shared" si="1402"/>
        <v>#N/A</v>
      </c>
      <c r="AP8813" s="261" t="e">
        <f t="shared" si="1403"/>
        <v>#N/A</v>
      </c>
      <c r="AQ8813" s="261" t="e">
        <f t="shared" si="1404"/>
        <v>#N/A</v>
      </c>
      <c r="BB8813">
        <f t="shared" si="1407"/>
        <v>0</v>
      </c>
      <c r="BC8813">
        <f t="shared" si="1405"/>
        <v>0</v>
      </c>
      <c r="BD8813" s="28">
        <f t="shared" si="1406"/>
        <v>0</v>
      </c>
    </row>
    <row r="8814" spans="37:56" x14ac:dyDescent="0.25">
      <c r="AK8814">
        <v>0</v>
      </c>
      <c r="AL8814" t="e">
        <f t="shared" si="1399"/>
        <v>#N/A</v>
      </c>
      <c r="AM8814" t="e">
        <f t="shared" si="1400"/>
        <v>#N/A</v>
      </c>
      <c r="AN8814" t="e">
        <f t="shared" si="1401"/>
        <v>#N/A</v>
      </c>
      <c r="AO8814" s="261" t="e">
        <f t="shared" si="1402"/>
        <v>#N/A</v>
      </c>
      <c r="AP8814" s="261" t="e">
        <f t="shared" si="1403"/>
        <v>#N/A</v>
      </c>
      <c r="AQ8814" s="261" t="e">
        <f t="shared" si="1404"/>
        <v>#N/A</v>
      </c>
      <c r="BB8814">
        <f t="shared" si="1407"/>
        <v>0</v>
      </c>
      <c r="BC8814">
        <f t="shared" si="1405"/>
        <v>0</v>
      </c>
      <c r="BD8814" s="28">
        <f t="shared" si="1406"/>
        <v>0</v>
      </c>
    </row>
    <row r="8815" spans="37:56" x14ac:dyDescent="0.25">
      <c r="AK8815">
        <v>0</v>
      </c>
      <c r="AL8815" t="e">
        <f t="shared" si="1399"/>
        <v>#N/A</v>
      </c>
      <c r="AM8815" t="e">
        <f t="shared" si="1400"/>
        <v>#N/A</v>
      </c>
      <c r="AN8815" t="e">
        <f t="shared" si="1401"/>
        <v>#N/A</v>
      </c>
      <c r="AO8815" s="261" t="e">
        <f t="shared" si="1402"/>
        <v>#N/A</v>
      </c>
      <c r="AP8815" s="261" t="e">
        <f t="shared" si="1403"/>
        <v>#N/A</v>
      </c>
      <c r="AQ8815" s="261" t="e">
        <f t="shared" si="1404"/>
        <v>#N/A</v>
      </c>
      <c r="BB8815">
        <f t="shared" si="1407"/>
        <v>0</v>
      </c>
      <c r="BC8815">
        <f t="shared" si="1405"/>
        <v>0</v>
      </c>
      <c r="BD8815" s="28">
        <f t="shared" si="1406"/>
        <v>0</v>
      </c>
    </row>
    <row r="8816" spans="37:56" x14ac:dyDescent="0.25">
      <c r="AK8816">
        <v>0</v>
      </c>
      <c r="AL8816" t="e">
        <f t="shared" si="1399"/>
        <v>#N/A</v>
      </c>
      <c r="AM8816" t="e">
        <f t="shared" si="1400"/>
        <v>#N/A</v>
      </c>
      <c r="AN8816" t="e">
        <f t="shared" si="1401"/>
        <v>#N/A</v>
      </c>
      <c r="AO8816" s="261" t="e">
        <f t="shared" si="1402"/>
        <v>#N/A</v>
      </c>
      <c r="AP8816" s="261" t="e">
        <f t="shared" si="1403"/>
        <v>#N/A</v>
      </c>
      <c r="AQ8816" s="261" t="e">
        <f t="shared" si="1404"/>
        <v>#N/A</v>
      </c>
      <c r="BB8816">
        <f t="shared" si="1407"/>
        <v>0</v>
      </c>
      <c r="BC8816">
        <f t="shared" si="1405"/>
        <v>0</v>
      </c>
      <c r="BD8816" s="28">
        <f t="shared" si="1406"/>
        <v>0</v>
      </c>
    </row>
    <row r="8817" spans="37:56" x14ac:dyDescent="0.25">
      <c r="AK8817">
        <v>0</v>
      </c>
      <c r="AL8817" t="e">
        <f t="shared" si="1399"/>
        <v>#N/A</v>
      </c>
      <c r="AM8817" t="e">
        <f t="shared" si="1400"/>
        <v>#N/A</v>
      </c>
      <c r="AN8817" t="e">
        <f t="shared" si="1401"/>
        <v>#N/A</v>
      </c>
      <c r="AO8817" s="261" t="e">
        <f t="shared" si="1402"/>
        <v>#N/A</v>
      </c>
      <c r="AP8817" s="261" t="e">
        <f t="shared" si="1403"/>
        <v>#N/A</v>
      </c>
      <c r="AQ8817" s="261" t="e">
        <f t="shared" si="1404"/>
        <v>#N/A</v>
      </c>
      <c r="BB8817">
        <f t="shared" si="1407"/>
        <v>0</v>
      </c>
      <c r="BC8817">
        <f t="shared" si="1405"/>
        <v>0</v>
      </c>
      <c r="BD8817" s="28">
        <f t="shared" si="1406"/>
        <v>0</v>
      </c>
    </row>
    <row r="8818" spans="37:56" x14ac:dyDescent="0.25">
      <c r="AK8818">
        <v>0</v>
      </c>
      <c r="AL8818" t="e">
        <f t="shared" si="1399"/>
        <v>#N/A</v>
      </c>
      <c r="AM8818" t="e">
        <f t="shared" si="1400"/>
        <v>#N/A</v>
      </c>
      <c r="AN8818" t="e">
        <f t="shared" si="1401"/>
        <v>#N/A</v>
      </c>
      <c r="AO8818" s="261" t="e">
        <f t="shared" si="1402"/>
        <v>#N/A</v>
      </c>
      <c r="AP8818" s="261" t="e">
        <f t="shared" si="1403"/>
        <v>#N/A</v>
      </c>
      <c r="AQ8818" s="261" t="e">
        <f t="shared" si="1404"/>
        <v>#N/A</v>
      </c>
      <c r="BB8818">
        <f t="shared" si="1407"/>
        <v>0</v>
      </c>
      <c r="BC8818">
        <f t="shared" si="1405"/>
        <v>0</v>
      </c>
      <c r="BD8818" s="28">
        <f t="shared" si="1406"/>
        <v>0</v>
      </c>
    </row>
    <row r="8819" spans="37:56" x14ac:dyDescent="0.25">
      <c r="AK8819">
        <v>0</v>
      </c>
      <c r="AL8819" t="e">
        <f t="shared" si="1399"/>
        <v>#N/A</v>
      </c>
      <c r="AM8819" t="e">
        <f t="shared" si="1400"/>
        <v>#N/A</v>
      </c>
      <c r="AN8819" t="e">
        <f t="shared" si="1401"/>
        <v>#N/A</v>
      </c>
      <c r="AO8819" s="261" t="e">
        <f t="shared" si="1402"/>
        <v>#N/A</v>
      </c>
      <c r="AP8819" s="261" t="e">
        <f t="shared" si="1403"/>
        <v>#N/A</v>
      </c>
      <c r="AQ8819" s="261" t="e">
        <f t="shared" si="1404"/>
        <v>#N/A</v>
      </c>
      <c r="BB8819">
        <f t="shared" si="1407"/>
        <v>0</v>
      </c>
      <c r="BC8819">
        <f t="shared" si="1405"/>
        <v>0</v>
      </c>
      <c r="BD8819" s="28">
        <f t="shared" si="1406"/>
        <v>0</v>
      </c>
    </row>
    <row r="8820" spans="37:56" x14ac:dyDescent="0.25">
      <c r="AK8820">
        <v>0</v>
      </c>
      <c r="AL8820" t="e">
        <f t="shared" si="1399"/>
        <v>#N/A</v>
      </c>
      <c r="AM8820" t="e">
        <f t="shared" si="1400"/>
        <v>#N/A</v>
      </c>
      <c r="AN8820" t="e">
        <f t="shared" si="1401"/>
        <v>#N/A</v>
      </c>
      <c r="AO8820" s="261" t="e">
        <f t="shared" si="1402"/>
        <v>#N/A</v>
      </c>
      <c r="AP8820" s="261" t="e">
        <f t="shared" si="1403"/>
        <v>#N/A</v>
      </c>
      <c r="AQ8820" s="261" t="e">
        <f t="shared" si="1404"/>
        <v>#N/A</v>
      </c>
      <c r="BB8820">
        <f t="shared" si="1407"/>
        <v>0</v>
      </c>
      <c r="BC8820">
        <f t="shared" si="1405"/>
        <v>0</v>
      </c>
      <c r="BD8820" s="28">
        <f t="shared" si="1406"/>
        <v>0</v>
      </c>
    </row>
    <row r="8821" spans="37:56" x14ac:dyDescent="0.25">
      <c r="AK8821">
        <v>0</v>
      </c>
      <c r="AL8821" t="e">
        <f t="shared" si="1399"/>
        <v>#N/A</v>
      </c>
      <c r="AM8821" t="e">
        <f t="shared" si="1400"/>
        <v>#N/A</v>
      </c>
      <c r="AN8821" t="e">
        <f t="shared" si="1401"/>
        <v>#N/A</v>
      </c>
      <c r="AO8821" s="261" t="e">
        <f t="shared" si="1402"/>
        <v>#N/A</v>
      </c>
      <c r="AP8821" s="261" t="e">
        <f t="shared" si="1403"/>
        <v>#N/A</v>
      </c>
      <c r="AQ8821" s="261" t="e">
        <f t="shared" si="1404"/>
        <v>#N/A</v>
      </c>
      <c r="BB8821">
        <f t="shared" si="1407"/>
        <v>0</v>
      </c>
      <c r="BC8821">
        <f t="shared" si="1405"/>
        <v>0</v>
      </c>
      <c r="BD8821" s="28">
        <f t="shared" si="1406"/>
        <v>0</v>
      </c>
    </row>
    <row r="8822" spans="37:56" x14ac:dyDescent="0.25">
      <c r="AK8822">
        <v>0</v>
      </c>
      <c r="AL8822" t="e">
        <f t="shared" si="1399"/>
        <v>#N/A</v>
      </c>
      <c r="AM8822" t="e">
        <f t="shared" si="1400"/>
        <v>#N/A</v>
      </c>
      <c r="AN8822" t="e">
        <f t="shared" si="1401"/>
        <v>#N/A</v>
      </c>
      <c r="AO8822" s="261" t="e">
        <f t="shared" si="1402"/>
        <v>#N/A</v>
      </c>
      <c r="AP8822" s="261" t="e">
        <f t="shared" si="1403"/>
        <v>#N/A</v>
      </c>
      <c r="AQ8822" s="261" t="e">
        <f t="shared" si="1404"/>
        <v>#N/A</v>
      </c>
      <c r="BB8822">
        <f t="shared" si="1407"/>
        <v>0</v>
      </c>
      <c r="BC8822">
        <f t="shared" si="1405"/>
        <v>0</v>
      </c>
      <c r="BD8822" s="28">
        <f t="shared" si="1406"/>
        <v>0</v>
      </c>
    </row>
    <row r="8823" spans="37:56" x14ac:dyDescent="0.25">
      <c r="AK8823">
        <v>0</v>
      </c>
      <c r="AL8823" t="e">
        <f t="shared" si="1399"/>
        <v>#N/A</v>
      </c>
      <c r="AM8823" t="e">
        <f t="shared" si="1400"/>
        <v>#N/A</v>
      </c>
      <c r="AN8823" t="e">
        <f t="shared" si="1401"/>
        <v>#N/A</v>
      </c>
      <c r="AO8823" s="261" t="e">
        <f t="shared" si="1402"/>
        <v>#N/A</v>
      </c>
      <c r="AP8823" s="261" t="e">
        <f t="shared" si="1403"/>
        <v>#N/A</v>
      </c>
      <c r="AQ8823" s="261" t="e">
        <f t="shared" si="1404"/>
        <v>#N/A</v>
      </c>
      <c r="BB8823">
        <f t="shared" si="1407"/>
        <v>0</v>
      </c>
      <c r="BC8823">
        <f t="shared" si="1405"/>
        <v>0</v>
      </c>
      <c r="BD8823" s="28">
        <f t="shared" si="1406"/>
        <v>0</v>
      </c>
    </row>
    <row r="8824" spans="37:56" x14ac:dyDescent="0.25">
      <c r="AK8824">
        <v>0</v>
      </c>
      <c r="AL8824" t="e">
        <f t="shared" si="1399"/>
        <v>#N/A</v>
      </c>
      <c r="AM8824" t="e">
        <f t="shared" si="1400"/>
        <v>#N/A</v>
      </c>
      <c r="AN8824" t="e">
        <f t="shared" si="1401"/>
        <v>#N/A</v>
      </c>
      <c r="AO8824" s="261" t="e">
        <f t="shared" si="1402"/>
        <v>#N/A</v>
      </c>
      <c r="AP8824" s="261" t="e">
        <f t="shared" si="1403"/>
        <v>#N/A</v>
      </c>
      <c r="AQ8824" s="261" t="e">
        <f t="shared" si="1404"/>
        <v>#N/A</v>
      </c>
      <c r="BB8824">
        <f t="shared" si="1407"/>
        <v>0</v>
      </c>
      <c r="BC8824">
        <f t="shared" si="1405"/>
        <v>0</v>
      </c>
      <c r="BD8824" s="28">
        <f t="shared" si="1406"/>
        <v>0</v>
      </c>
    </row>
    <row r="8825" spans="37:56" x14ac:dyDescent="0.25">
      <c r="AK8825">
        <v>0</v>
      </c>
      <c r="AL8825" t="e">
        <f t="shared" si="1399"/>
        <v>#N/A</v>
      </c>
      <c r="AM8825" t="e">
        <f t="shared" si="1400"/>
        <v>#N/A</v>
      </c>
      <c r="AN8825" t="e">
        <f t="shared" si="1401"/>
        <v>#N/A</v>
      </c>
      <c r="AO8825" s="261" t="e">
        <f t="shared" si="1402"/>
        <v>#N/A</v>
      </c>
      <c r="AP8825" s="261" t="e">
        <f t="shared" si="1403"/>
        <v>#N/A</v>
      </c>
      <c r="AQ8825" s="261" t="e">
        <f t="shared" si="1404"/>
        <v>#N/A</v>
      </c>
      <c r="BB8825">
        <f t="shared" si="1407"/>
        <v>0</v>
      </c>
      <c r="BC8825">
        <f t="shared" si="1405"/>
        <v>0</v>
      </c>
      <c r="BD8825" s="28">
        <f t="shared" si="1406"/>
        <v>0</v>
      </c>
    </row>
    <row r="8826" spans="37:56" x14ac:dyDescent="0.25">
      <c r="AK8826">
        <v>0</v>
      </c>
      <c r="AL8826" t="e">
        <f t="shared" si="1399"/>
        <v>#N/A</v>
      </c>
      <c r="AM8826" t="e">
        <f t="shared" si="1400"/>
        <v>#N/A</v>
      </c>
      <c r="AN8826" t="e">
        <f t="shared" si="1401"/>
        <v>#N/A</v>
      </c>
      <c r="AO8826" s="261" t="e">
        <f t="shared" si="1402"/>
        <v>#N/A</v>
      </c>
      <c r="AP8826" s="261" t="e">
        <f t="shared" si="1403"/>
        <v>#N/A</v>
      </c>
      <c r="AQ8826" s="261" t="e">
        <f t="shared" si="1404"/>
        <v>#N/A</v>
      </c>
      <c r="BB8826">
        <f t="shared" si="1407"/>
        <v>0</v>
      </c>
      <c r="BC8826">
        <f t="shared" si="1405"/>
        <v>0</v>
      </c>
      <c r="BD8826" s="28">
        <f t="shared" si="1406"/>
        <v>0</v>
      </c>
    </row>
    <row r="8827" spans="37:56" x14ac:dyDescent="0.25">
      <c r="AK8827">
        <v>0</v>
      </c>
      <c r="AL8827" t="e">
        <f t="shared" si="1399"/>
        <v>#N/A</v>
      </c>
      <c r="AM8827" t="e">
        <f t="shared" si="1400"/>
        <v>#N/A</v>
      </c>
      <c r="AN8827" t="e">
        <f t="shared" si="1401"/>
        <v>#N/A</v>
      </c>
      <c r="AO8827" s="261" t="e">
        <f t="shared" si="1402"/>
        <v>#N/A</v>
      </c>
      <c r="AP8827" s="261" t="e">
        <f t="shared" si="1403"/>
        <v>#N/A</v>
      </c>
      <c r="AQ8827" s="261" t="e">
        <f t="shared" si="1404"/>
        <v>#N/A</v>
      </c>
      <c r="BB8827">
        <f t="shared" si="1407"/>
        <v>0</v>
      </c>
      <c r="BC8827">
        <f t="shared" si="1405"/>
        <v>0</v>
      </c>
      <c r="BD8827" s="28">
        <f t="shared" si="1406"/>
        <v>0</v>
      </c>
    </row>
    <row r="8828" spans="37:56" x14ac:dyDescent="0.25">
      <c r="AK8828">
        <v>0</v>
      </c>
      <c r="AL8828" t="e">
        <f t="shared" si="1399"/>
        <v>#N/A</v>
      </c>
      <c r="AM8828" t="e">
        <f t="shared" si="1400"/>
        <v>#N/A</v>
      </c>
      <c r="AN8828" t="e">
        <f t="shared" si="1401"/>
        <v>#N/A</v>
      </c>
      <c r="AO8828" s="261" t="e">
        <f t="shared" si="1402"/>
        <v>#N/A</v>
      </c>
      <c r="AP8828" s="261" t="e">
        <f t="shared" si="1403"/>
        <v>#N/A</v>
      </c>
      <c r="AQ8828" s="261" t="e">
        <f t="shared" si="1404"/>
        <v>#N/A</v>
      </c>
      <c r="BB8828">
        <f t="shared" si="1407"/>
        <v>0</v>
      </c>
      <c r="BC8828">
        <f t="shared" si="1405"/>
        <v>0</v>
      </c>
      <c r="BD8828" s="28">
        <f t="shared" si="1406"/>
        <v>0</v>
      </c>
    </row>
    <row r="8829" spans="37:56" x14ac:dyDescent="0.25">
      <c r="AK8829">
        <v>0</v>
      </c>
      <c r="AL8829" t="e">
        <f t="shared" si="1399"/>
        <v>#N/A</v>
      </c>
      <c r="AM8829" t="e">
        <f t="shared" si="1400"/>
        <v>#N/A</v>
      </c>
      <c r="AN8829" t="e">
        <f t="shared" si="1401"/>
        <v>#N/A</v>
      </c>
      <c r="AO8829" s="261" t="e">
        <f t="shared" si="1402"/>
        <v>#N/A</v>
      </c>
      <c r="AP8829" s="261" t="e">
        <f t="shared" si="1403"/>
        <v>#N/A</v>
      </c>
      <c r="AQ8829" s="261" t="e">
        <f t="shared" si="1404"/>
        <v>#N/A</v>
      </c>
      <c r="BB8829">
        <f t="shared" si="1407"/>
        <v>0</v>
      </c>
      <c r="BC8829">
        <f t="shared" si="1405"/>
        <v>0</v>
      </c>
      <c r="BD8829" s="28">
        <f t="shared" si="1406"/>
        <v>0</v>
      </c>
    </row>
    <row r="8830" spans="37:56" x14ac:dyDescent="0.25">
      <c r="AK8830">
        <v>0</v>
      </c>
      <c r="AL8830" t="e">
        <f t="shared" si="1399"/>
        <v>#N/A</v>
      </c>
      <c r="AM8830" t="e">
        <f t="shared" si="1400"/>
        <v>#N/A</v>
      </c>
      <c r="AN8830" t="e">
        <f t="shared" si="1401"/>
        <v>#N/A</v>
      </c>
      <c r="AO8830" s="261" t="e">
        <f t="shared" si="1402"/>
        <v>#N/A</v>
      </c>
      <c r="AP8830" s="261" t="e">
        <f t="shared" si="1403"/>
        <v>#N/A</v>
      </c>
      <c r="AQ8830" s="261" t="e">
        <f t="shared" si="1404"/>
        <v>#N/A</v>
      </c>
      <c r="BB8830">
        <f t="shared" si="1407"/>
        <v>0</v>
      </c>
      <c r="BC8830">
        <f t="shared" si="1405"/>
        <v>0</v>
      </c>
      <c r="BD8830" s="28">
        <f t="shared" si="1406"/>
        <v>0</v>
      </c>
    </row>
    <row r="8831" spans="37:56" x14ac:dyDescent="0.25">
      <c r="AK8831">
        <v>0</v>
      </c>
      <c r="AL8831" t="e">
        <f t="shared" si="1399"/>
        <v>#N/A</v>
      </c>
      <c r="AM8831" t="e">
        <f t="shared" si="1400"/>
        <v>#N/A</v>
      </c>
      <c r="AN8831" t="e">
        <f t="shared" si="1401"/>
        <v>#N/A</v>
      </c>
      <c r="AO8831" s="261" t="e">
        <f t="shared" si="1402"/>
        <v>#N/A</v>
      </c>
      <c r="AP8831" s="261" t="e">
        <f t="shared" si="1403"/>
        <v>#N/A</v>
      </c>
      <c r="AQ8831" s="261" t="e">
        <f t="shared" si="1404"/>
        <v>#N/A</v>
      </c>
      <c r="BB8831">
        <f t="shared" si="1407"/>
        <v>0</v>
      </c>
      <c r="BC8831">
        <f t="shared" si="1405"/>
        <v>0</v>
      </c>
      <c r="BD8831" s="28">
        <f t="shared" si="1406"/>
        <v>0</v>
      </c>
    </row>
    <row r="8832" spans="37:56" x14ac:dyDescent="0.25">
      <c r="AK8832">
        <v>0</v>
      </c>
      <c r="AL8832" t="e">
        <f t="shared" si="1399"/>
        <v>#N/A</v>
      </c>
      <c r="AM8832" t="e">
        <f t="shared" si="1400"/>
        <v>#N/A</v>
      </c>
      <c r="AN8832" t="e">
        <f t="shared" si="1401"/>
        <v>#N/A</v>
      </c>
      <c r="AO8832" s="261" t="e">
        <f t="shared" si="1402"/>
        <v>#N/A</v>
      </c>
      <c r="AP8832" s="261" t="e">
        <f t="shared" si="1403"/>
        <v>#N/A</v>
      </c>
      <c r="AQ8832" s="261" t="e">
        <f t="shared" si="1404"/>
        <v>#N/A</v>
      </c>
      <c r="BB8832">
        <f t="shared" si="1407"/>
        <v>0</v>
      </c>
      <c r="BC8832">
        <f t="shared" si="1405"/>
        <v>0</v>
      </c>
      <c r="BD8832" s="28">
        <f t="shared" si="1406"/>
        <v>0</v>
      </c>
    </row>
    <row r="8833" spans="37:56" x14ac:dyDescent="0.25">
      <c r="AK8833">
        <v>0</v>
      </c>
      <c r="AL8833" t="e">
        <f t="shared" si="1399"/>
        <v>#N/A</v>
      </c>
      <c r="AM8833" t="e">
        <f t="shared" si="1400"/>
        <v>#N/A</v>
      </c>
      <c r="AN8833" t="e">
        <f t="shared" si="1401"/>
        <v>#N/A</v>
      </c>
      <c r="AO8833" s="261" t="e">
        <f t="shared" si="1402"/>
        <v>#N/A</v>
      </c>
      <c r="AP8833" s="261" t="e">
        <f t="shared" si="1403"/>
        <v>#N/A</v>
      </c>
      <c r="AQ8833" s="261" t="e">
        <f t="shared" si="1404"/>
        <v>#N/A</v>
      </c>
      <c r="BB8833">
        <f t="shared" si="1407"/>
        <v>0</v>
      </c>
      <c r="BC8833">
        <f t="shared" si="1405"/>
        <v>0</v>
      </c>
      <c r="BD8833" s="28">
        <f t="shared" si="1406"/>
        <v>0</v>
      </c>
    </row>
    <row r="8834" spans="37:56" x14ac:dyDescent="0.25">
      <c r="AK8834">
        <v>0</v>
      </c>
      <c r="AL8834" t="e">
        <f t="shared" si="1399"/>
        <v>#N/A</v>
      </c>
      <c r="AM8834" t="e">
        <f t="shared" si="1400"/>
        <v>#N/A</v>
      </c>
      <c r="AN8834" t="e">
        <f t="shared" si="1401"/>
        <v>#N/A</v>
      </c>
      <c r="AO8834" s="261" t="e">
        <f t="shared" si="1402"/>
        <v>#N/A</v>
      </c>
      <c r="AP8834" s="261" t="e">
        <f t="shared" si="1403"/>
        <v>#N/A</v>
      </c>
      <c r="AQ8834" s="261" t="e">
        <f t="shared" si="1404"/>
        <v>#N/A</v>
      </c>
      <c r="BB8834">
        <f t="shared" si="1407"/>
        <v>0</v>
      </c>
      <c r="BC8834">
        <f t="shared" si="1405"/>
        <v>0</v>
      </c>
      <c r="BD8834" s="28">
        <f t="shared" si="1406"/>
        <v>0</v>
      </c>
    </row>
    <row r="8835" spans="37:56" x14ac:dyDescent="0.25">
      <c r="AK8835">
        <v>0</v>
      </c>
      <c r="AL8835" t="e">
        <f t="shared" ref="AL8835:AL8898" si="1408">_xlfn.XLOOKUP(AK8835,A:A,F:F)</f>
        <v>#N/A</v>
      </c>
      <c r="AM8835" t="e">
        <f t="shared" ref="AM8835:AM8898" si="1409">_xlfn.XLOOKUP(AK8835,A:A,J:J)</f>
        <v>#N/A</v>
      </c>
      <c r="AN8835" t="e">
        <f t="shared" ref="AN8835:AN8898" si="1410">_xlfn.XLOOKUP(AK8835,A:A,M:M)+_xlfn.XLOOKUP(AK8835,A:A,N:N)</f>
        <v>#N/A</v>
      </c>
      <c r="AO8835" s="261" t="e">
        <f t="shared" ref="AO8835:AO8898" si="1411">_xlfn.XLOOKUP(AK8835,A:A,AG:AG)</f>
        <v>#N/A</v>
      </c>
      <c r="AP8835" s="261" t="e">
        <f t="shared" ref="AP8835:AP8898" si="1412">_xlfn.XLOOKUP(AK8835,A:A,AD:AD)</f>
        <v>#N/A</v>
      </c>
      <c r="AQ8835" s="261" t="e">
        <f t="shared" ref="AQ8835:AQ8898" si="1413">_xlfn.XLOOKUP(AK8835,A:A,AE:AE)</f>
        <v>#N/A</v>
      </c>
      <c r="BB8835">
        <f t="shared" si="1407"/>
        <v>0</v>
      </c>
      <c r="BC8835">
        <f t="shared" ref="BC8835:BC8898" si="1414">_xlfn.XLOOKUP(BA8835,A:A,J:J)</f>
        <v>0</v>
      </c>
      <c r="BD8835" s="28">
        <f t="shared" ref="BD8835:BD8898" si="1415">_xlfn.XLOOKUP(BA8835,A:A,M:M)+_xlfn.XLOOKUP(BA8835,A:A,N:N)</f>
        <v>0</v>
      </c>
    </row>
    <row r="8836" spans="37:56" x14ac:dyDescent="0.25">
      <c r="AK8836">
        <v>0</v>
      </c>
      <c r="AL8836" t="e">
        <f t="shared" si="1408"/>
        <v>#N/A</v>
      </c>
      <c r="AM8836" t="e">
        <f t="shared" si="1409"/>
        <v>#N/A</v>
      </c>
      <c r="AN8836" t="e">
        <f t="shared" si="1410"/>
        <v>#N/A</v>
      </c>
      <c r="AO8836" s="261" t="e">
        <f t="shared" si="1411"/>
        <v>#N/A</v>
      </c>
      <c r="AP8836" s="261" t="e">
        <f t="shared" si="1412"/>
        <v>#N/A</v>
      </c>
      <c r="AQ8836" s="261" t="e">
        <f t="shared" si="1413"/>
        <v>#N/A</v>
      </c>
      <c r="BB8836">
        <f t="shared" si="1407"/>
        <v>0</v>
      </c>
      <c r="BC8836">
        <f t="shared" si="1414"/>
        <v>0</v>
      </c>
      <c r="BD8836" s="28">
        <f t="shared" si="1415"/>
        <v>0</v>
      </c>
    </row>
    <row r="8837" spans="37:56" x14ac:dyDescent="0.25">
      <c r="AK8837">
        <v>0</v>
      </c>
      <c r="AL8837" t="e">
        <f t="shared" si="1408"/>
        <v>#N/A</v>
      </c>
      <c r="AM8837" t="e">
        <f t="shared" si="1409"/>
        <v>#N/A</v>
      </c>
      <c r="AN8837" t="e">
        <f t="shared" si="1410"/>
        <v>#N/A</v>
      </c>
      <c r="AO8837" s="261" t="e">
        <f t="shared" si="1411"/>
        <v>#N/A</v>
      </c>
      <c r="AP8837" s="261" t="e">
        <f t="shared" si="1412"/>
        <v>#N/A</v>
      </c>
      <c r="AQ8837" s="261" t="e">
        <f t="shared" si="1413"/>
        <v>#N/A</v>
      </c>
      <c r="BB8837">
        <f t="shared" si="1407"/>
        <v>0</v>
      </c>
      <c r="BC8837">
        <f t="shared" si="1414"/>
        <v>0</v>
      </c>
      <c r="BD8837" s="28">
        <f t="shared" si="1415"/>
        <v>0</v>
      </c>
    </row>
    <row r="8838" spans="37:56" x14ac:dyDescent="0.25">
      <c r="AK8838">
        <v>0</v>
      </c>
      <c r="AL8838" t="e">
        <f t="shared" si="1408"/>
        <v>#N/A</v>
      </c>
      <c r="AM8838" t="e">
        <f t="shared" si="1409"/>
        <v>#N/A</v>
      </c>
      <c r="AN8838" t="e">
        <f t="shared" si="1410"/>
        <v>#N/A</v>
      </c>
      <c r="AO8838" s="261" t="e">
        <f t="shared" si="1411"/>
        <v>#N/A</v>
      </c>
      <c r="AP8838" s="261" t="e">
        <f t="shared" si="1412"/>
        <v>#N/A</v>
      </c>
      <c r="AQ8838" s="261" t="e">
        <f t="shared" si="1413"/>
        <v>#N/A</v>
      </c>
      <c r="BB8838">
        <f t="shared" ref="BB8838:BB8901" si="1416">_xlfn.XLOOKUP(BA8838,A:A,E:E)</f>
        <v>0</v>
      </c>
      <c r="BC8838">
        <f t="shared" si="1414"/>
        <v>0</v>
      </c>
      <c r="BD8838" s="28">
        <f t="shared" si="1415"/>
        <v>0</v>
      </c>
    </row>
    <row r="8839" spans="37:56" x14ac:dyDescent="0.25">
      <c r="AK8839">
        <v>0</v>
      </c>
      <c r="AL8839" t="e">
        <f t="shared" si="1408"/>
        <v>#N/A</v>
      </c>
      <c r="AM8839" t="e">
        <f t="shared" si="1409"/>
        <v>#N/A</v>
      </c>
      <c r="AN8839" t="e">
        <f t="shared" si="1410"/>
        <v>#N/A</v>
      </c>
      <c r="AO8839" s="261" t="e">
        <f t="shared" si="1411"/>
        <v>#N/A</v>
      </c>
      <c r="AP8839" s="261" t="e">
        <f t="shared" si="1412"/>
        <v>#N/A</v>
      </c>
      <c r="AQ8839" s="261" t="e">
        <f t="shared" si="1413"/>
        <v>#N/A</v>
      </c>
      <c r="BB8839">
        <f t="shared" si="1416"/>
        <v>0</v>
      </c>
      <c r="BC8839">
        <f t="shared" si="1414"/>
        <v>0</v>
      </c>
      <c r="BD8839" s="28">
        <f t="shared" si="1415"/>
        <v>0</v>
      </c>
    </row>
    <row r="8840" spans="37:56" x14ac:dyDescent="0.25">
      <c r="AK8840">
        <v>0</v>
      </c>
      <c r="AL8840" t="e">
        <f t="shared" si="1408"/>
        <v>#N/A</v>
      </c>
      <c r="AM8840" t="e">
        <f t="shared" si="1409"/>
        <v>#N/A</v>
      </c>
      <c r="AN8840" t="e">
        <f t="shared" si="1410"/>
        <v>#N/A</v>
      </c>
      <c r="AO8840" s="261" t="e">
        <f t="shared" si="1411"/>
        <v>#N/A</v>
      </c>
      <c r="AP8840" s="261" t="e">
        <f t="shared" si="1412"/>
        <v>#N/A</v>
      </c>
      <c r="AQ8840" s="261" t="e">
        <f t="shared" si="1413"/>
        <v>#N/A</v>
      </c>
      <c r="BB8840">
        <f t="shared" si="1416"/>
        <v>0</v>
      </c>
      <c r="BC8840">
        <f t="shared" si="1414"/>
        <v>0</v>
      </c>
      <c r="BD8840" s="28">
        <f t="shared" si="1415"/>
        <v>0</v>
      </c>
    </row>
    <row r="8841" spans="37:56" x14ac:dyDescent="0.25">
      <c r="AK8841">
        <v>0</v>
      </c>
      <c r="AL8841" t="e">
        <f t="shared" si="1408"/>
        <v>#N/A</v>
      </c>
      <c r="AM8841" t="e">
        <f t="shared" si="1409"/>
        <v>#N/A</v>
      </c>
      <c r="AN8841" t="e">
        <f t="shared" si="1410"/>
        <v>#N/A</v>
      </c>
      <c r="AO8841" s="261" t="e">
        <f t="shared" si="1411"/>
        <v>#N/A</v>
      </c>
      <c r="AP8841" s="261" t="e">
        <f t="shared" si="1412"/>
        <v>#N/A</v>
      </c>
      <c r="AQ8841" s="261" t="e">
        <f t="shared" si="1413"/>
        <v>#N/A</v>
      </c>
      <c r="BB8841">
        <f t="shared" si="1416"/>
        <v>0</v>
      </c>
      <c r="BC8841">
        <f t="shared" si="1414"/>
        <v>0</v>
      </c>
      <c r="BD8841" s="28">
        <f t="shared" si="1415"/>
        <v>0</v>
      </c>
    </row>
    <row r="8842" spans="37:56" x14ac:dyDescent="0.25">
      <c r="AK8842">
        <v>0</v>
      </c>
      <c r="AL8842" t="e">
        <f t="shared" si="1408"/>
        <v>#N/A</v>
      </c>
      <c r="AM8842" t="e">
        <f t="shared" si="1409"/>
        <v>#N/A</v>
      </c>
      <c r="AN8842" t="e">
        <f t="shared" si="1410"/>
        <v>#N/A</v>
      </c>
      <c r="AO8842" s="261" t="e">
        <f t="shared" si="1411"/>
        <v>#N/A</v>
      </c>
      <c r="AP8842" s="261" t="e">
        <f t="shared" si="1412"/>
        <v>#N/A</v>
      </c>
      <c r="AQ8842" s="261" t="e">
        <f t="shared" si="1413"/>
        <v>#N/A</v>
      </c>
      <c r="BB8842">
        <f t="shared" si="1416"/>
        <v>0</v>
      </c>
      <c r="BC8842">
        <f t="shared" si="1414"/>
        <v>0</v>
      </c>
      <c r="BD8842" s="28">
        <f t="shared" si="1415"/>
        <v>0</v>
      </c>
    </row>
    <row r="8843" spans="37:56" x14ac:dyDescent="0.25">
      <c r="AK8843">
        <v>0</v>
      </c>
      <c r="AL8843" t="e">
        <f t="shared" si="1408"/>
        <v>#N/A</v>
      </c>
      <c r="AM8843" t="e">
        <f t="shared" si="1409"/>
        <v>#N/A</v>
      </c>
      <c r="AN8843" t="e">
        <f t="shared" si="1410"/>
        <v>#N/A</v>
      </c>
      <c r="AO8843" s="261" t="e">
        <f t="shared" si="1411"/>
        <v>#N/A</v>
      </c>
      <c r="AP8843" s="261" t="e">
        <f t="shared" si="1412"/>
        <v>#N/A</v>
      </c>
      <c r="AQ8843" s="261" t="e">
        <f t="shared" si="1413"/>
        <v>#N/A</v>
      </c>
      <c r="BB8843">
        <f t="shared" si="1416"/>
        <v>0</v>
      </c>
      <c r="BC8843">
        <f t="shared" si="1414"/>
        <v>0</v>
      </c>
      <c r="BD8843" s="28">
        <f t="shared" si="1415"/>
        <v>0</v>
      </c>
    </row>
    <row r="8844" spans="37:56" x14ac:dyDescent="0.25">
      <c r="AK8844">
        <v>0</v>
      </c>
      <c r="AL8844" t="e">
        <f t="shared" si="1408"/>
        <v>#N/A</v>
      </c>
      <c r="AM8844" t="e">
        <f t="shared" si="1409"/>
        <v>#N/A</v>
      </c>
      <c r="AN8844" t="e">
        <f t="shared" si="1410"/>
        <v>#N/A</v>
      </c>
      <c r="AO8844" s="261" t="e">
        <f t="shared" si="1411"/>
        <v>#N/A</v>
      </c>
      <c r="AP8844" s="261" t="e">
        <f t="shared" si="1412"/>
        <v>#N/A</v>
      </c>
      <c r="AQ8844" s="261" t="e">
        <f t="shared" si="1413"/>
        <v>#N/A</v>
      </c>
      <c r="BB8844">
        <f t="shared" si="1416"/>
        <v>0</v>
      </c>
      <c r="BC8844">
        <f t="shared" si="1414"/>
        <v>0</v>
      </c>
      <c r="BD8844" s="28">
        <f t="shared" si="1415"/>
        <v>0</v>
      </c>
    </row>
    <row r="8845" spans="37:56" x14ac:dyDescent="0.25">
      <c r="AK8845">
        <v>0</v>
      </c>
      <c r="AL8845" t="e">
        <f t="shared" si="1408"/>
        <v>#N/A</v>
      </c>
      <c r="AM8845" t="e">
        <f t="shared" si="1409"/>
        <v>#N/A</v>
      </c>
      <c r="AN8845" t="e">
        <f t="shared" si="1410"/>
        <v>#N/A</v>
      </c>
      <c r="AO8845" s="261" t="e">
        <f t="shared" si="1411"/>
        <v>#N/A</v>
      </c>
      <c r="AP8845" s="261" t="e">
        <f t="shared" si="1412"/>
        <v>#N/A</v>
      </c>
      <c r="AQ8845" s="261" t="e">
        <f t="shared" si="1413"/>
        <v>#N/A</v>
      </c>
      <c r="BB8845">
        <f t="shared" si="1416"/>
        <v>0</v>
      </c>
      <c r="BC8845">
        <f t="shared" si="1414"/>
        <v>0</v>
      </c>
      <c r="BD8845" s="28">
        <f t="shared" si="1415"/>
        <v>0</v>
      </c>
    </row>
    <row r="8846" spans="37:56" x14ac:dyDescent="0.25">
      <c r="AK8846">
        <v>0</v>
      </c>
      <c r="AL8846" t="e">
        <f t="shared" si="1408"/>
        <v>#N/A</v>
      </c>
      <c r="AM8846" t="e">
        <f t="shared" si="1409"/>
        <v>#N/A</v>
      </c>
      <c r="AN8846" t="e">
        <f t="shared" si="1410"/>
        <v>#N/A</v>
      </c>
      <c r="AO8846" s="261" t="e">
        <f t="shared" si="1411"/>
        <v>#N/A</v>
      </c>
      <c r="AP8846" s="261" t="e">
        <f t="shared" si="1412"/>
        <v>#N/A</v>
      </c>
      <c r="AQ8846" s="261" t="e">
        <f t="shared" si="1413"/>
        <v>#N/A</v>
      </c>
      <c r="BB8846">
        <f t="shared" si="1416"/>
        <v>0</v>
      </c>
      <c r="BC8846">
        <f t="shared" si="1414"/>
        <v>0</v>
      </c>
      <c r="BD8846" s="28">
        <f t="shared" si="1415"/>
        <v>0</v>
      </c>
    </row>
    <row r="8847" spans="37:56" x14ac:dyDescent="0.25">
      <c r="AK8847">
        <v>0</v>
      </c>
      <c r="AL8847" t="e">
        <f t="shared" si="1408"/>
        <v>#N/A</v>
      </c>
      <c r="AM8847" t="e">
        <f t="shared" si="1409"/>
        <v>#N/A</v>
      </c>
      <c r="AN8847" t="e">
        <f t="shared" si="1410"/>
        <v>#N/A</v>
      </c>
      <c r="AO8847" s="261" t="e">
        <f t="shared" si="1411"/>
        <v>#N/A</v>
      </c>
      <c r="AP8847" s="261" t="e">
        <f t="shared" si="1412"/>
        <v>#N/A</v>
      </c>
      <c r="AQ8847" s="261" t="e">
        <f t="shared" si="1413"/>
        <v>#N/A</v>
      </c>
      <c r="BB8847">
        <f t="shared" si="1416"/>
        <v>0</v>
      </c>
      <c r="BC8847">
        <f t="shared" si="1414"/>
        <v>0</v>
      </c>
      <c r="BD8847" s="28">
        <f t="shared" si="1415"/>
        <v>0</v>
      </c>
    </row>
    <row r="8848" spans="37:56" x14ac:dyDescent="0.25">
      <c r="AK8848">
        <v>0</v>
      </c>
      <c r="AL8848" t="e">
        <f t="shared" si="1408"/>
        <v>#N/A</v>
      </c>
      <c r="AM8848" t="e">
        <f t="shared" si="1409"/>
        <v>#N/A</v>
      </c>
      <c r="AN8848" t="e">
        <f t="shared" si="1410"/>
        <v>#N/A</v>
      </c>
      <c r="AO8848" s="261" t="e">
        <f t="shared" si="1411"/>
        <v>#N/A</v>
      </c>
      <c r="AP8848" s="261" t="e">
        <f t="shared" si="1412"/>
        <v>#N/A</v>
      </c>
      <c r="AQ8848" s="261" t="e">
        <f t="shared" si="1413"/>
        <v>#N/A</v>
      </c>
      <c r="BB8848">
        <f t="shared" si="1416"/>
        <v>0</v>
      </c>
      <c r="BC8848">
        <f t="shared" si="1414"/>
        <v>0</v>
      </c>
      <c r="BD8848" s="28">
        <f t="shared" si="1415"/>
        <v>0</v>
      </c>
    </row>
    <row r="8849" spans="37:56" x14ac:dyDescent="0.25">
      <c r="AK8849">
        <v>0</v>
      </c>
      <c r="AL8849" t="e">
        <f t="shared" si="1408"/>
        <v>#N/A</v>
      </c>
      <c r="AM8849" t="e">
        <f t="shared" si="1409"/>
        <v>#N/A</v>
      </c>
      <c r="AN8849" t="e">
        <f t="shared" si="1410"/>
        <v>#N/A</v>
      </c>
      <c r="AO8849" s="261" t="e">
        <f t="shared" si="1411"/>
        <v>#N/A</v>
      </c>
      <c r="AP8849" s="261" t="e">
        <f t="shared" si="1412"/>
        <v>#N/A</v>
      </c>
      <c r="AQ8849" s="261" t="e">
        <f t="shared" si="1413"/>
        <v>#N/A</v>
      </c>
      <c r="BB8849">
        <f t="shared" si="1416"/>
        <v>0</v>
      </c>
      <c r="BC8849">
        <f t="shared" si="1414"/>
        <v>0</v>
      </c>
      <c r="BD8849" s="28">
        <f t="shared" si="1415"/>
        <v>0</v>
      </c>
    </row>
    <row r="8850" spans="37:56" x14ac:dyDescent="0.25">
      <c r="AK8850">
        <v>0</v>
      </c>
      <c r="AL8850" t="e">
        <f t="shared" si="1408"/>
        <v>#N/A</v>
      </c>
      <c r="AM8850" t="e">
        <f t="shared" si="1409"/>
        <v>#N/A</v>
      </c>
      <c r="AN8850" t="e">
        <f t="shared" si="1410"/>
        <v>#N/A</v>
      </c>
      <c r="AO8850" s="261" t="e">
        <f t="shared" si="1411"/>
        <v>#N/A</v>
      </c>
      <c r="AP8850" s="261" t="e">
        <f t="shared" si="1412"/>
        <v>#N/A</v>
      </c>
      <c r="AQ8850" s="261" t="e">
        <f t="shared" si="1413"/>
        <v>#N/A</v>
      </c>
      <c r="BB8850">
        <f t="shared" si="1416"/>
        <v>0</v>
      </c>
      <c r="BC8850">
        <f t="shared" si="1414"/>
        <v>0</v>
      </c>
      <c r="BD8850" s="28">
        <f t="shared" si="1415"/>
        <v>0</v>
      </c>
    </row>
    <row r="8851" spans="37:56" x14ac:dyDescent="0.25">
      <c r="AK8851">
        <v>0</v>
      </c>
      <c r="AL8851" t="e">
        <f t="shared" si="1408"/>
        <v>#N/A</v>
      </c>
      <c r="AM8851" t="e">
        <f t="shared" si="1409"/>
        <v>#N/A</v>
      </c>
      <c r="AN8851" t="e">
        <f t="shared" si="1410"/>
        <v>#N/A</v>
      </c>
      <c r="AO8851" s="261" t="e">
        <f t="shared" si="1411"/>
        <v>#N/A</v>
      </c>
      <c r="AP8851" s="261" t="e">
        <f t="shared" si="1412"/>
        <v>#N/A</v>
      </c>
      <c r="AQ8851" s="261" t="e">
        <f t="shared" si="1413"/>
        <v>#N/A</v>
      </c>
      <c r="BB8851">
        <f t="shared" si="1416"/>
        <v>0</v>
      </c>
      <c r="BC8851">
        <f t="shared" si="1414"/>
        <v>0</v>
      </c>
      <c r="BD8851" s="28">
        <f t="shared" si="1415"/>
        <v>0</v>
      </c>
    </row>
    <row r="8852" spans="37:56" x14ac:dyDescent="0.25">
      <c r="AK8852">
        <v>0</v>
      </c>
      <c r="AL8852" t="e">
        <f t="shared" si="1408"/>
        <v>#N/A</v>
      </c>
      <c r="AM8852" t="e">
        <f t="shared" si="1409"/>
        <v>#N/A</v>
      </c>
      <c r="AN8852" t="e">
        <f t="shared" si="1410"/>
        <v>#N/A</v>
      </c>
      <c r="AO8852" s="261" t="e">
        <f t="shared" si="1411"/>
        <v>#N/A</v>
      </c>
      <c r="AP8852" s="261" t="e">
        <f t="shared" si="1412"/>
        <v>#N/A</v>
      </c>
      <c r="AQ8852" s="261" t="e">
        <f t="shared" si="1413"/>
        <v>#N/A</v>
      </c>
      <c r="BB8852">
        <f t="shared" si="1416"/>
        <v>0</v>
      </c>
      <c r="BC8852">
        <f t="shared" si="1414"/>
        <v>0</v>
      </c>
      <c r="BD8852" s="28">
        <f t="shared" si="1415"/>
        <v>0</v>
      </c>
    </row>
    <row r="8853" spans="37:56" x14ac:dyDescent="0.25">
      <c r="AK8853">
        <v>0</v>
      </c>
      <c r="AL8853" t="e">
        <f t="shared" si="1408"/>
        <v>#N/A</v>
      </c>
      <c r="AM8853" t="e">
        <f t="shared" si="1409"/>
        <v>#N/A</v>
      </c>
      <c r="AN8853" t="e">
        <f t="shared" si="1410"/>
        <v>#N/A</v>
      </c>
      <c r="AO8853" s="261" t="e">
        <f t="shared" si="1411"/>
        <v>#N/A</v>
      </c>
      <c r="AP8853" s="261" t="e">
        <f t="shared" si="1412"/>
        <v>#N/A</v>
      </c>
      <c r="AQ8853" s="261" t="e">
        <f t="shared" si="1413"/>
        <v>#N/A</v>
      </c>
      <c r="BB8853">
        <f t="shared" si="1416"/>
        <v>0</v>
      </c>
      <c r="BC8853">
        <f t="shared" si="1414"/>
        <v>0</v>
      </c>
      <c r="BD8853" s="28">
        <f t="shared" si="1415"/>
        <v>0</v>
      </c>
    </row>
    <row r="8854" spans="37:56" x14ac:dyDescent="0.25">
      <c r="AK8854">
        <v>0</v>
      </c>
      <c r="AL8854" t="e">
        <f t="shared" si="1408"/>
        <v>#N/A</v>
      </c>
      <c r="AM8854" t="e">
        <f t="shared" si="1409"/>
        <v>#N/A</v>
      </c>
      <c r="AN8854" t="e">
        <f t="shared" si="1410"/>
        <v>#N/A</v>
      </c>
      <c r="AO8854" s="261" t="e">
        <f t="shared" si="1411"/>
        <v>#N/A</v>
      </c>
      <c r="AP8854" s="261" t="e">
        <f t="shared" si="1412"/>
        <v>#N/A</v>
      </c>
      <c r="AQ8854" s="261" t="e">
        <f t="shared" si="1413"/>
        <v>#N/A</v>
      </c>
      <c r="BB8854">
        <f t="shared" si="1416"/>
        <v>0</v>
      </c>
      <c r="BC8854">
        <f t="shared" si="1414"/>
        <v>0</v>
      </c>
      <c r="BD8854" s="28">
        <f t="shared" si="1415"/>
        <v>0</v>
      </c>
    </row>
    <row r="8855" spans="37:56" x14ac:dyDescent="0.25">
      <c r="AK8855">
        <v>0</v>
      </c>
      <c r="AL8855" t="e">
        <f t="shared" si="1408"/>
        <v>#N/A</v>
      </c>
      <c r="AM8855" t="e">
        <f t="shared" si="1409"/>
        <v>#N/A</v>
      </c>
      <c r="AN8855" t="e">
        <f t="shared" si="1410"/>
        <v>#N/A</v>
      </c>
      <c r="AO8855" s="261" t="e">
        <f t="shared" si="1411"/>
        <v>#N/A</v>
      </c>
      <c r="AP8855" s="261" t="e">
        <f t="shared" si="1412"/>
        <v>#N/A</v>
      </c>
      <c r="AQ8855" s="261" t="e">
        <f t="shared" si="1413"/>
        <v>#N/A</v>
      </c>
      <c r="BB8855">
        <f t="shared" si="1416"/>
        <v>0</v>
      </c>
      <c r="BC8855">
        <f t="shared" si="1414"/>
        <v>0</v>
      </c>
      <c r="BD8855" s="28">
        <f t="shared" si="1415"/>
        <v>0</v>
      </c>
    </row>
    <row r="8856" spans="37:56" x14ac:dyDescent="0.25">
      <c r="AK8856">
        <v>0</v>
      </c>
      <c r="AL8856" t="e">
        <f t="shared" si="1408"/>
        <v>#N/A</v>
      </c>
      <c r="AM8856" t="e">
        <f t="shared" si="1409"/>
        <v>#N/A</v>
      </c>
      <c r="AN8856" t="e">
        <f t="shared" si="1410"/>
        <v>#N/A</v>
      </c>
      <c r="AO8856" s="261" t="e">
        <f t="shared" si="1411"/>
        <v>#N/A</v>
      </c>
      <c r="AP8856" s="261" t="e">
        <f t="shared" si="1412"/>
        <v>#N/A</v>
      </c>
      <c r="AQ8856" s="261" t="e">
        <f t="shared" si="1413"/>
        <v>#N/A</v>
      </c>
      <c r="BB8856">
        <f t="shared" si="1416"/>
        <v>0</v>
      </c>
      <c r="BC8856">
        <f t="shared" si="1414"/>
        <v>0</v>
      </c>
      <c r="BD8856" s="28">
        <f t="shared" si="1415"/>
        <v>0</v>
      </c>
    </row>
    <row r="8857" spans="37:56" x14ac:dyDescent="0.25">
      <c r="AK8857">
        <v>0</v>
      </c>
      <c r="AL8857" t="e">
        <f t="shared" si="1408"/>
        <v>#N/A</v>
      </c>
      <c r="AM8857" t="e">
        <f t="shared" si="1409"/>
        <v>#N/A</v>
      </c>
      <c r="AN8857" t="e">
        <f t="shared" si="1410"/>
        <v>#N/A</v>
      </c>
      <c r="AO8857" s="261" t="e">
        <f t="shared" si="1411"/>
        <v>#N/A</v>
      </c>
      <c r="AP8857" s="261" t="e">
        <f t="shared" si="1412"/>
        <v>#N/A</v>
      </c>
      <c r="AQ8857" s="261" t="e">
        <f t="shared" si="1413"/>
        <v>#N/A</v>
      </c>
      <c r="BB8857">
        <f t="shared" si="1416"/>
        <v>0</v>
      </c>
      <c r="BC8857">
        <f t="shared" si="1414"/>
        <v>0</v>
      </c>
      <c r="BD8857" s="28">
        <f t="shared" si="1415"/>
        <v>0</v>
      </c>
    </row>
    <row r="8858" spans="37:56" x14ac:dyDescent="0.25">
      <c r="AK8858">
        <v>0</v>
      </c>
      <c r="AL8858" t="e">
        <f t="shared" si="1408"/>
        <v>#N/A</v>
      </c>
      <c r="AM8858" t="e">
        <f t="shared" si="1409"/>
        <v>#N/A</v>
      </c>
      <c r="AN8858" t="e">
        <f t="shared" si="1410"/>
        <v>#N/A</v>
      </c>
      <c r="AO8858" s="261" t="e">
        <f t="shared" si="1411"/>
        <v>#N/A</v>
      </c>
      <c r="AP8858" s="261" t="e">
        <f t="shared" si="1412"/>
        <v>#N/A</v>
      </c>
      <c r="AQ8858" s="261" t="e">
        <f t="shared" si="1413"/>
        <v>#N/A</v>
      </c>
      <c r="BB8858">
        <f t="shared" si="1416"/>
        <v>0</v>
      </c>
      <c r="BC8858">
        <f t="shared" si="1414"/>
        <v>0</v>
      </c>
      <c r="BD8858" s="28">
        <f t="shared" si="1415"/>
        <v>0</v>
      </c>
    </row>
    <row r="8859" spans="37:56" x14ac:dyDescent="0.25">
      <c r="AK8859">
        <v>0</v>
      </c>
      <c r="AL8859" t="e">
        <f t="shared" si="1408"/>
        <v>#N/A</v>
      </c>
      <c r="AM8859" t="e">
        <f t="shared" si="1409"/>
        <v>#N/A</v>
      </c>
      <c r="AN8859" t="e">
        <f t="shared" si="1410"/>
        <v>#N/A</v>
      </c>
      <c r="AO8859" s="261" t="e">
        <f t="shared" si="1411"/>
        <v>#N/A</v>
      </c>
      <c r="AP8859" s="261" t="e">
        <f t="shared" si="1412"/>
        <v>#N/A</v>
      </c>
      <c r="AQ8859" s="261" t="e">
        <f t="shared" si="1413"/>
        <v>#N/A</v>
      </c>
      <c r="BB8859">
        <f t="shared" si="1416"/>
        <v>0</v>
      </c>
      <c r="BC8859">
        <f t="shared" si="1414"/>
        <v>0</v>
      </c>
      <c r="BD8859" s="28">
        <f t="shared" si="1415"/>
        <v>0</v>
      </c>
    </row>
    <row r="8860" spans="37:56" x14ac:dyDescent="0.25">
      <c r="AK8860">
        <v>0</v>
      </c>
      <c r="AL8860" t="e">
        <f t="shared" si="1408"/>
        <v>#N/A</v>
      </c>
      <c r="AM8860" t="e">
        <f t="shared" si="1409"/>
        <v>#N/A</v>
      </c>
      <c r="AN8860" t="e">
        <f t="shared" si="1410"/>
        <v>#N/A</v>
      </c>
      <c r="AO8860" s="261" t="e">
        <f t="shared" si="1411"/>
        <v>#N/A</v>
      </c>
      <c r="AP8860" s="261" t="e">
        <f t="shared" si="1412"/>
        <v>#N/A</v>
      </c>
      <c r="AQ8860" s="261" t="e">
        <f t="shared" si="1413"/>
        <v>#N/A</v>
      </c>
      <c r="BB8860">
        <f t="shared" si="1416"/>
        <v>0</v>
      </c>
      <c r="BC8860">
        <f t="shared" si="1414"/>
        <v>0</v>
      </c>
      <c r="BD8860" s="28">
        <f t="shared" si="1415"/>
        <v>0</v>
      </c>
    </row>
    <row r="8861" spans="37:56" x14ac:dyDescent="0.25">
      <c r="AK8861">
        <v>0</v>
      </c>
      <c r="AL8861" t="e">
        <f t="shared" si="1408"/>
        <v>#N/A</v>
      </c>
      <c r="AM8861" t="e">
        <f t="shared" si="1409"/>
        <v>#N/A</v>
      </c>
      <c r="AN8861" t="e">
        <f t="shared" si="1410"/>
        <v>#N/A</v>
      </c>
      <c r="AO8861" s="261" t="e">
        <f t="shared" si="1411"/>
        <v>#N/A</v>
      </c>
      <c r="AP8861" s="261" t="e">
        <f t="shared" si="1412"/>
        <v>#N/A</v>
      </c>
      <c r="AQ8861" s="261" t="e">
        <f t="shared" si="1413"/>
        <v>#N/A</v>
      </c>
      <c r="BB8861">
        <f t="shared" si="1416"/>
        <v>0</v>
      </c>
      <c r="BC8861">
        <f t="shared" si="1414"/>
        <v>0</v>
      </c>
      <c r="BD8861" s="28">
        <f t="shared" si="1415"/>
        <v>0</v>
      </c>
    </row>
    <row r="8862" spans="37:56" x14ac:dyDescent="0.25">
      <c r="AK8862">
        <v>0</v>
      </c>
      <c r="AL8862" t="e">
        <f t="shared" si="1408"/>
        <v>#N/A</v>
      </c>
      <c r="AM8862" t="e">
        <f t="shared" si="1409"/>
        <v>#N/A</v>
      </c>
      <c r="AN8862" t="e">
        <f t="shared" si="1410"/>
        <v>#N/A</v>
      </c>
      <c r="AO8862" s="261" t="e">
        <f t="shared" si="1411"/>
        <v>#N/A</v>
      </c>
      <c r="AP8862" s="261" t="e">
        <f t="shared" si="1412"/>
        <v>#N/A</v>
      </c>
      <c r="AQ8862" s="261" t="e">
        <f t="shared" si="1413"/>
        <v>#N/A</v>
      </c>
      <c r="BB8862">
        <f t="shared" si="1416"/>
        <v>0</v>
      </c>
      <c r="BC8862">
        <f t="shared" si="1414"/>
        <v>0</v>
      </c>
      <c r="BD8862" s="28">
        <f t="shared" si="1415"/>
        <v>0</v>
      </c>
    </row>
    <row r="8863" spans="37:56" x14ac:dyDescent="0.25">
      <c r="AK8863">
        <v>0</v>
      </c>
      <c r="AL8863" t="e">
        <f t="shared" si="1408"/>
        <v>#N/A</v>
      </c>
      <c r="AM8863" t="e">
        <f t="shared" si="1409"/>
        <v>#N/A</v>
      </c>
      <c r="AN8863" t="e">
        <f t="shared" si="1410"/>
        <v>#N/A</v>
      </c>
      <c r="AO8863" s="261" t="e">
        <f t="shared" si="1411"/>
        <v>#N/A</v>
      </c>
      <c r="AP8863" s="261" t="e">
        <f t="shared" si="1412"/>
        <v>#N/A</v>
      </c>
      <c r="AQ8863" s="261" t="e">
        <f t="shared" si="1413"/>
        <v>#N/A</v>
      </c>
      <c r="BB8863">
        <f t="shared" si="1416"/>
        <v>0</v>
      </c>
      <c r="BC8863">
        <f t="shared" si="1414"/>
        <v>0</v>
      </c>
      <c r="BD8863" s="28">
        <f t="shared" si="1415"/>
        <v>0</v>
      </c>
    </row>
    <row r="8864" spans="37:56" x14ac:dyDescent="0.25">
      <c r="AK8864">
        <v>0</v>
      </c>
      <c r="AL8864" t="e">
        <f t="shared" si="1408"/>
        <v>#N/A</v>
      </c>
      <c r="AM8864" t="e">
        <f t="shared" si="1409"/>
        <v>#N/A</v>
      </c>
      <c r="AN8864" t="e">
        <f t="shared" si="1410"/>
        <v>#N/A</v>
      </c>
      <c r="AO8864" s="261" t="e">
        <f t="shared" si="1411"/>
        <v>#N/A</v>
      </c>
      <c r="AP8864" s="261" t="e">
        <f t="shared" si="1412"/>
        <v>#N/A</v>
      </c>
      <c r="AQ8864" s="261" t="e">
        <f t="shared" si="1413"/>
        <v>#N/A</v>
      </c>
      <c r="BB8864">
        <f t="shared" si="1416"/>
        <v>0</v>
      </c>
      <c r="BC8864">
        <f t="shared" si="1414"/>
        <v>0</v>
      </c>
      <c r="BD8864" s="28">
        <f t="shared" si="1415"/>
        <v>0</v>
      </c>
    </row>
    <row r="8865" spans="37:56" x14ac:dyDescent="0.25">
      <c r="AK8865">
        <v>0</v>
      </c>
      <c r="AL8865" t="e">
        <f t="shared" si="1408"/>
        <v>#N/A</v>
      </c>
      <c r="AM8865" t="e">
        <f t="shared" si="1409"/>
        <v>#N/A</v>
      </c>
      <c r="AN8865" t="e">
        <f t="shared" si="1410"/>
        <v>#N/A</v>
      </c>
      <c r="AO8865" s="261" t="e">
        <f t="shared" si="1411"/>
        <v>#N/A</v>
      </c>
      <c r="AP8865" s="261" t="e">
        <f t="shared" si="1412"/>
        <v>#N/A</v>
      </c>
      <c r="AQ8865" s="261" t="e">
        <f t="shared" si="1413"/>
        <v>#N/A</v>
      </c>
      <c r="BB8865">
        <f t="shared" si="1416"/>
        <v>0</v>
      </c>
      <c r="BC8865">
        <f t="shared" si="1414"/>
        <v>0</v>
      </c>
      <c r="BD8865" s="28">
        <f t="shared" si="1415"/>
        <v>0</v>
      </c>
    </row>
    <row r="8866" spans="37:56" x14ac:dyDescent="0.25">
      <c r="AK8866">
        <v>0</v>
      </c>
      <c r="AL8866" t="e">
        <f t="shared" si="1408"/>
        <v>#N/A</v>
      </c>
      <c r="AM8866" t="e">
        <f t="shared" si="1409"/>
        <v>#N/A</v>
      </c>
      <c r="AN8866" t="e">
        <f t="shared" si="1410"/>
        <v>#N/A</v>
      </c>
      <c r="AO8866" s="261" t="e">
        <f t="shared" si="1411"/>
        <v>#N/A</v>
      </c>
      <c r="AP8866" s="261" t="e">
        <f t="shared" si="1412"/>
        <v>#N/A</v>
      </c>
      <c r="AQ8866" s="261" t="e">
        <f t="shared" si="1413"/>
        <v>#N/A</v>
      </c>
      <c r="BB8866">
        <f t="shared" si="1416"/>
        <v>0</v>
      </c>
      <c r="BC8866">
        <f t="shared" si="1414"/>
        <v>0</v>
      </c>
      <c r="BD8866" s="28">
        <f t="shared" si="1415"/>
        <v>0</v>
      </c>
    </row>
    <row r="8867" spans="37:56" x14ac:dyDescent="0.25">
      <c r="AK8867">
        <v>0</v>
      </c>
      <c r="AL8867" t="e">
        <f t="shared" si="1408"/>
        <v>#N/A</v>
      </c>
      <c r="AM8867" t="e">
        <f t="shared" si="1409"/>
        <v>#N/A</v>
      </c>
      <c r="AN8867" t="e">
        <f t="shared" si="1410"/>
        <v>#N/A</v>
      </c>
      <c r="AO8867" s="261" t="e">
        <f t="shared" si="1411"/>
        <v>#N/A</v>
      </c>
      <c r="AP8867" s="261" t="e">
        <f t="shared" si="1412"/>
        <v>#N/A</v>
      </c>
      <c r="AQ8867" s="261" t="e">
        <f t="shared" si="1413"/>
        <v>#N/A</v>
      </c>
      <c r="BB8867">
        <f t="shared" si="1416"/>
        <v>0</v>
      </c>
      <c r="BC8867">
        <f t="shared" si="1414"/>
        <v>0</v>
      </c>
      <c r="BD8867" s="28">
        <f t="shared" si="1415"/>
        <v>0</v>
      </c>
    </row>
    <row r="8868" spans="37:56" x14ac:dyDescent="0.25">
      <c r="AK8868">
        <v>0</v>
      </c>
      <c r="AL8868" t="e">
        <f t="shared" si="1408"/>
        <v>#N/A</v>
      </c>
      <c r="AM8868" t="e">
        <f t="shared" si="1409"/>
        <v>#N/A</v>
      </c>
      <c r="AN8868" t="e">
        <f t="shared" si="1410"/>
        <v>#N/A</v>
      </c>
      <c r="AO8868" s="261" t="e">
        <f t="shared" si="1411"/>
        <v>#N/A</v>
      </c>
      <c r="AP8868" s="261" t="e">
        <f t="shared" si="1412"/>
        <v>#N/A</v>
      </c>
      <c r="AQ8868" s="261" t="e">
        <f t="shared" si="1413"/>
        <v>#N/A</v>
      </c>
      <c r="BB8868">
        <f t="shared" si="1416"/>
        <v>0</v>
      </c>
      <c r="BC8868">
        <f t="shared" si="1414"/>
        <v>0</v>
      </c>
      <c r="BD8868" s="28">
        <f t="shared" si="1415"/>
        <v>0</v>
      </c>
    </row>
    <row r="8869" spans="37:56" x14ac:dyDescent="0.25">
      <c r="AK8869">
        <v>0</v>
      </c>
      <c r="AL8869" t="e">
        <f t="shared" si="1408"/>
        <v>#N/A</v>
      </c>
      <c r="AM8869" t="e">
        <f t="shared" si="1409"/>
        <v>#N/A</v>
      </c>
      <c r="AN8869" t="e">
        <f t="shared" si="1410"/>
        <v>#N/A</v>
      </c>
      <c r="AO8869" s="261" t="e">
        <f t="shared" si="1411"/>
        <v>#N/A</v>
      </c>
      <c r="AP8869" s="261" t="e">
        <f t="shared" si="1412"/>
        <v>#N/A</v>
      </c>
      <c r="AQ8869" s="261" t="e">
        <f t="shared" si="1413"/>
        <v>#N/A</v>
      </c>
      <c r="BB8869">
        <f t="shared" si="1416"/>
        <v>0</v>
      </c>
      <c r="BC8869">
        <f t="shared" si="1414"/>
        <v>0</v>
      </c>
      <c r="BD8869" s="28">
        <f t="shared" si="1415"/>
        <v>0</v>
      </c>
    </row>
    <row r="8870" spans="37:56" x14ac:dyDescent="0.25">
      <c r="AK8870">
        <v>0</v>
      </c>
      <c r="AL8870" t="e">
        <f t="shared" si="1408"/>
        <v>#N/A</v>
      </c>
      <c r="AM8870" t="e">
        <f t="shared" si="1409"/>
        <v>#N/A</v>
      </c>
      <c r="AN8870" t="e">
        <f t="shared" si="1410"/>
        <v>#N/A</v>
      </c>
      <c r="AO8870" s="261" t="e">
        <f t="shared" si="1411"/>
        <v>#N/A</v>
      </c>
      <c r="AP8870" s="261" t="e">
        <f t="shared" si="1412"/>
        <v>#N/A</v>
      </c>
      <c r="AQ8870" s="261" t="e">
        <f t="shared" si="1413"/>
        <v>#N/A</v>
      </c>
      <c r="BB8870">
        <f t="shared" si="1416"/>
        <v>0</v>
      </c>
      <c r="BC8870">
        <f t="shared" si="1414"/>
        <v>0</v>
      </c>
      <c r="BD8870" s="28">
        <f t="shared" si="1415"/>
        <v>0</v>
      </c>
    </row>
    <row r="8871" spans="37:56" x14ac:dyDescent="0.25">
      <c r="AK8871">
        <v>0</v>
      </c>
      <c r="AL8871" t="e">
        <f t="shared" si="1408"/>
        <v>#N/A</v>
      </c>
      <c r="AM8871" t="e">
        <f t="shared" si="1409"/>
        <v>#N/A</v>
      </c>
      <c r="AN8871" t="e">
        <f t="shared" si="1410"/>
        <v>#N/A</v>
      </c>
      <c r="AO8871" s="261" t="e">
        <f t="shared" si="1411"/>
        <v>#N/A</v>
      </c>
      <c r="AP8871" s="261" t="e">
        <f t="shared" si="1412"/>
        <v>#N/A</v>
      </c>
      <c r="AQ8871" s="261" t="e">
        <f t="shared" si="1413"/>
        <v>#N/A</v>
      </c>
      <c r="BB8871">
        <f t="shared" si="1416"/>
        <v>0</v>
      </c>
      <c r="BC8871">
        <f t="shared" si="1414"/>
        <v>0</v>
      </c>
      <c r="BD8871" s="28">
        <f t="shared" si="1415"/>
        <v>0</v>
      </c>
    </row>
    <row r="8872" spans="37:56" x14ac:dyDescent="0.25">
      <c r="AK8872">
        <v>0</v>
      </c>
      <c r="AL8872" t="e">
        <f t="shared" si="1408"/>
        <v>#N/A</v>
      </c>
      <c r="AM8872" t="e">
        <f t="shared" si="1409"/>
        <v>#N/A</v>
      </c>
      <c r="AN8872" t="e">
        <f t="shared" si="1410"/>
        <v>#N/A</v>
      </c>
      <c r="AO8872" s="261" t="e">
        <f t="shared" si="1411"/>
        <v>#N/A</v>
      </c>
      <c r="AP8872" s="261" t="e">
        <f t="shared" si="1412"/>
        <v>#N/A</v>
      </c>
      <c r="AQ8872" s="261" t="e">
        <f t="shared" si="1413"/>
        <v>#N/A</v>
      </c>
      <c r="BB8872">
        <f t="shared" si="1416"/>
        <v>0</v>
      </c>
      <c r="BC8872">
        <f t="shared" si="1414"/>
        <v>0</v>
      </c>
      <c r="BD8872" s="28">
        <f t="shared" si="1415"/>
        <v>0</v>
      </c>
    </row>
    <row r="8873" spans="37:56" x14ac:dyDescent="0.25">
      <c r="AK8873">
        <v>0</v>
      </c>
      <c r="AL8873" t="e">
        <f t="shared" si="1408"/>
        <v>#N/A</v>
      </c>
      <c r="AM8873" t="e">
        <f t="shared" si="1409"/>
        <v>#N/A</v>
      </c>
      <c r="AN8873" t="e">
        <f t="shared" si="1410"/>
        <v>#N/A</v>
      </c>
      <c r="AO8873" s="261" t="e">
        <f t="shared" si="1411"/>
        <v>#N/A</v>
      </c>
      <c r="AP8873" s="261" t="e">
        <f t="shared" si="1412"/>
        <v>#N/A</v>
      </c>
      <c r="AQ8873" s="261" t="e">
        <f t="shared" si="1413"/>
        <v>#N/A</v>
      </c>
      <c r="BB8873">
        <f t="shared" si="1416"/>
        <v>0</v>
      </c>
      <c r="BC8873">
        <f t="shared" si="1414"/>
        <v>0</v>
      </c>
      <c r="BD8873" s="28">
        <f t="shared" si="1415"/>
        <v>0</v>
      </c>
    </row>
    <row r="8874" spans="37:56" x14ac:dyDescent="0.25">
      <c r="AK8874">
        <v>0</v>
      </c>
      <c r="AL8874" t="e">
        <f t="shared" si="1408"/>
        <v>#N/A</v>
      </c>
      <c r="AM8874" t="e">
        <f t="shared" si="1409"/>
        <v>#N/A</v>
      </c>
      <c r="AN8874" t="e">
        <f t="shared" si="1410"/>
        <v>#N/A</v>
      </c>
      <c r="AO8874" s="261" t="e">
        <f t="shared" si="1411"/>
        <v>#N/A</v>
      </c>
      <c r="AP8874" s="261" t="e">
        <f t="shared" si="1412"/>
        <v>#N/A</v>
      </c>
      <c r="AQ8874" s="261" t="e">
        <f t="shared" si="1413"/>
        <v>#N/A</v>
      </c>
      <c r="BB8874">
        <f t="shared" si="1416"/>
        <v>0</v>
      </c>
      <c r="BC8874">
        <f t="shared" si="1414"/>
        <v>0</v>
      </c>
      <c r="BD8874" s="28">
        <f t="shared" si="1415"/>
        <v>0</v>
      </c>
    </row>
    <row r="8875" spans="37:56" x14ac:dyDescent="0.25">
      <c r="AK8875">
        <v>0</v>
      </c>
      <c r="AL8875" t="e">
        <f t="shared" si="1408"/>
        <v>#N/A</v>
      </c>
      <c r="AM8875" t="e">
        <f t="shared" si="1409"/>
        <v>#N/A</v>
      </c>
      <c r="AN8875" t="e">
        <f t="shared" si="1410"/>
        <v>#N/A</v>
      </c>
      <c r="AO8875" s="261" t="e">
        <f t="shared" si="1411"/>
        <v>#N/A</v>
      </c>
      <c r="AP8875" s="261" t="e">
        <f t="shared" si="1412"/>
        <v>#N/A</v>
      </c>
      <c r="AQ8875" s="261" t="e">
        <f t="shared" si="1413"/>
        <v>#N/A</v>
      </c>
      <c r="BB8875">
        <f t="shared" si="1416"/>
        <v>0</v>
      </c>
      <c r="BC8875">
        <f t="shared" si="1414"/>
        <v>0</v>
      </c>
      <c r="BD8875" s="28">
        <f t="shared" si="1415"/>
        <v>0</v>
      </c>
    </row>
    <row r="8876" spans="37:56" x14ac:dyDescent="0.25">
      <c r="AK8876">
        <v>0</v>
      </c>
      <c r="AL8876" t="e">
        <f t="shared" si="1408"/>
        <v>#N/A</v>
      </c>
      <c r="AM8876" t="e">
        <f t="shared" si="1409"/>
        <v>#N/A</v>
      </c>
      <c r="AN8876" t="e">
        <f t="shared" si="1410"/>
        <v>#N/A</v>
      </c>
      <c r="AO8876" s="261" t="e">
        <f t="shared" si="1411"/>
        <v>#N/A</v>
      </c>
      <c r="AP8876" s="261" t="e">
        <f t="shared" si="1412"/>
        <v>#N/A</v>
      </c>
      <c r="AQ8876" s="261" t="e">
        <f t="shared" si="1413"/>
        <v>#N/A</v>
      </c>
      <c r="BB8876">
        <f t="shared" si="1416"/>
        <v>0</v>
      </c>
      <c r="BC8876">
        <f t="shared" si="1414"/>
        <v>0</v>
      </c>
      <c r="BD8876" s="28">
        <f t="shared" si="1415"/>
        <v>0</v>
      </c>
    </row>
    <row r="8877" spans="37:56" x14ac:dyDescent="0.25">
      <c r="AK8877">
        <v>0</v>
      </c>
      <c r="AL8877" t="e">
        <f t="shared" si="1408"/>
        <v>#N/A</v>
      </c>
      <c r="AM8877" t="e">
        <f t="shared" si="1409"/>
        <v>#N/A</v>
      </c>
      <c r="AN8877" t="e">
        <f t="shared" si="1410"/>
        <v>#N/A</v>
      </c>
      <c r="AO8877" s="261" t="e">
        <f t="shared" si="1411"/>
        <v>#N/A</v>
      </c>
      <c r="AP8877" s="261" t="e">
        <f t="shared" si="1412"/>
        <v>#N/A</v>
      </c>
      <c r="AQ8877" s="261" t="e">
        <f t="shared" si="1413"/>
        <v>#N/A</v>
      </c>
      <c r="BB8877">
        <f t="shared" si="1416"/>
        <v>0</v>
      </c>
      <c r="BC8877">
        <f t="shared" si="1414"/>
        <v>0</v>
      </c>
      <c r="BD8877" s="28">
        <f t="shared" si="1415"/>
        <v>0</v>
      </c>
    </row>
    <row r="8878" spans="37:56" x14ac:dyDescent="0.25">
      <c r="AK8878">
        <v>0</v>
      </c>
      <c r="AL8878" t="e">
        <f t="shared" si="1408"/>
        <v>#N/A</v>
      </c>
      <c r="AM8878" t="e">
        <f t="shared" si="1409"/>
        <v>#N/A</v>
      </c>
      <c r="AN8878" t="e">
        <f t="shared" si="1410"/>
        <v>#N/A</v>
      </c>
      <c r="AO8878" s="261" t="e">
        <f t="shared" si="1411"/>
        <v>#N/A</v>
      </c>
      <c r="AP8878" s="261" t="e">
        <f t="shared" si="1412"/>
        <v>#N/A</v>
      </c>
      <c r="AQ8878" s="261" t="e">
        <f t="shared" si="1413"/>
        <v>#N/A</v>
      </c>
      <c r="BB8878">
        <f t="shared" si="1416"/>
        <v>0</v>
      </c>
      <c r="BC8878">
        <f t="shared" si="1414"/>
        <v>0</v>
      </c>
      <c r="BD8878" s="28">
        <f t="shared" si="1415"/>
        <v>0</v>
      </c>
    </row>
    <row r="8879" spans="37:56" x14ac:dyDescent="0.25">
      <c r="AK8879">
        <v>0</v>
      </c>
      <c r="AL8879" t="e">
        <f t="shared" si="1408"/>
        <v>#N/A</v>
      </c>
      <c r="AM8879" t="e">
        <f t="shared" si="1409"/>
        <v>#N/A</v>
      </c>
      <c r="AN8879" t="e">
        <f t="shared" si="1410"/>
        <v>#N/A</v>
      </c>
      <c r="AO8879" s="261" t="e">
        <f t="shared" si="1411"/>
        <v>#N/A</v>
      </c>
      <c r="AP8879" s="261" t="e">
        <f t="shared" si="1412"/>
        <v>#N/A</v>
      </c>
      <c r="AQ8879" s="261" t="e">
        <f t="shared" si="1413"/>
        <v>#N/A</v>
      </c>
      <c r="BB8879">
        <f t="shared" si="1416"/>
        <v>0</v>
      </c>
      <c r="BC8879">
        <f t="shared" si="1414"/>
        <v>0</v>
      </c>
      <c r="BD8879" s="28">
        <f t="shared" si="1415"/>
        <v>0</v>
      </c>
    </row>
    <row r="8880" spans="37:56" x14ac:dyDescent="0.25">
      <c r="AK8880">
        <v>0</v>
      </c>
      <c r="AL8880" t="e">
        <f t="shared" si="1408"/>
        <v>#N/A</v>
      </c>
      <c r="AM8880" t="e">
        <f t="shared" si="1409"/>
        <v>#N/A</v>
      </c>
      <c r="AN8880" t="e">
        <f t="shared" si="1410"/>
        <v>#N/A</v>
      </c>
      <c r="AO8880" s="261" t="e">
        <f t="shared" si="1411"/>
        <v>#N/A</v>
      </c>
      <c r="AP8880" s="261" t="e">
        <f t="shared" si="1412"/>
        <v>#N/A</v>
      </c>
      <c r="AQ8880" s="261" t="e">
        <f t="shared" si="1413"/>
        <v>#N/A</v>
      </c>
      <c r="BB8880">
        <f t="shared" si="1416"/>
        <v>0</v>
      </c>
      <c r="BC8880">
        <f t="shared" si="1414"/>
        <v>0</v>
      </c>
      <c r="BD8880" s="28">
        <f t="shared" si="1415"/>
        <v>0</v>
      </c>
    </row>
    <row r="8881" spans="37:56" x14ac:dyDescent="0.25">
      <c r="AK8881">
        <v>0</v>
      </c>
      <c r="AL8881" t="e">
        <f t="shared" si="1408"/>
        <v>#N/A</v>
      </c>
      <c r="AM8881" t="e">
        <f t="shared" si="1409"/>
        <v>#N/A</v>
      </c>
      <c r="AN8881" t="e">
        <f t="shared" si="1410"/>
        <v>#N/A</v>
      </c>
      <c r="AO8881" s="261" t="e">
        <f t="shared" si="1411"/>
        <v>#N/A</v>
      </c>
      <c r="AP8881" s="261" t="e">
        <f t="shared" si="1412"/>
        <v>#N/A</v>
      </c>
      <c r="AQ8881" s="261" t="e">
        <f t="shared" si="1413"/>
        <v>#N/A</v>
      </c>
      <c r="BB8881">
        <f t="shared" si="1416"/>
        <v>0</v>
      </c>
      <c r="BC8881">
        <f t="shared" si="1414"/>
        <v>0</v>
      </c>
      <c r="BD8881" s="28">
        <f t="shared" si="1415"/>
        <v>0</v>
      </c>
    </row>
    <row r="8882" spans="37:56" x14ac:dyDescent="0.25">
      <c r="AK8882">
        <v>0</v>
      </c>
      <c r="AL8882" t="e">
        <f t="shared" si="1408"/>
        <v>#N/A</v>
      </c>
      <c r="AM8882" t="e">
        <f t="shared" si="1409"/>
        <v>#N/A</v>
      </c>
      <c r="AN8882" t="e">
        <f t="shared" si="1410"/>
        <v>#N/A</v>
      </c>
      <c r="AO8882" s="261" t="e">
        <f t="shared" si="1411"/>
        <v>#N/A</v>
      </c>
      <c r="AP8882" s="261" t="e">
        <f t="shared" si="1412"/>
        <v>#N/A</v>
      </c>
      <c r="AQ8882" s="261" t="e">
        <f t="shared" si="1413"/>
        <v>#N/A</v>
      </c>
      <c r="BB8882">
        <f t="shared" si="1416"/>
        <v>0</v>
      </c>
      <c r="BC8882">
        <f t="shared" si="1414"/>
        <v>0</v>
      </c>
      <c r="BD8882" s="28">
        <f t="shared" si="1415"/>
        <v>0</v>
      </c>
    </row>
    <row r="8883" spans="37:56" x14ac:dyDescent="0.25">
      <c r="AK8883">
        <v>0</v>
      </c>
      <c r="AL8883" t="e">
        <f t="shared" si="1408"/>
        <v>#N/A</v>
      </c>
      <c r="AM8883" t="e">
        <f t="shared" si="1409"/>
        <v>#N/A</v>
      </c>
      <c r="AN8883" t="e">
        <f t="shared" si="1410"/>
        <v>#N/A</v>
      </c>
      <c r="AO8883" s="261" t="e">
        <f t="shared" si="1411"/>
        <v>#N/A</v>
      </c>
      <c r="AP8883" s="261" t="e">
        <f t="shared" si="1412"/>
        <v>#N/A</v>
      </c>
      <c r="AQ8883" s="261" t="e">
        <f t="shared" si="1413"/>
        <v>#N/A</v>
      </c>
      <c r="BB8883">
        <f t="shared" si="1416"/>
        <v>0</v>
      </c>
      <c r="BC8883">
        <f t="shared" si="1414"/>
        <v>0</v>
      </c>
      <c r="BD8883" s="28">
        <f t="shared" si="1415"/>
        <v>0</v>
      </c>
    </row>
    <row r="8884" spans="37:56" x14ac:dyDescent="0.25">
      <c r="AK8884">
        <v>0</v>
      </c>
      <c r="AL8884" t="e">
        <f t="shared" si="1408"/>
        <v>#N/A</v>
      </c>
      <c r="AM8884" t="e">
        <f t="shared" si="1409"/>
        <v>#N/A</v>
      </c>
      <c r="AN8884" t="e">
        <f t="shared" si="1410"/>
        <v>#N/A</v>
      </c>
      <c r="AO8884" s="261" t="e">
        <f t="shared" si="1411"/>
        <v>#N/A</v>
      </c>
      <c r="AP8884" s="261" t="e">
        <f t="shared" si="1412"/>
        <v>#N/A</v>
      </c>
      <c r="AQ8884" s="261" t="e">
        <f t="shared" si="1413"/>
        <v>#N/A</v>
      </c>
      <c r="BB8884">
        <f t="shared" si="1416"/>
        <v>0</v>
      </c>
      <c r="BC8884">
        <f t="shared" si="1414"/>
        <v>0</v>
      </c>
      <c r="BD8884" s="28">
        <f t="shared" si="1415"/>
        <v>0</v>
      </c>
    </row>
    <row r="8885" spans="37:56" x14ac:dyDescent="0.25">
      <c r="AK8885">
        <v>0</v>
      </c>
      <c r="AL8885" t="e">
        <f t="shared" si="1408"/>
        <v>#N/A</v>
      </c>
      <c r="AM8885" t="e">
        <f t="shared" si="1409"/>
        <v>#N/A</v>
      </c>
      <c r="AN8885" t="e">
        <f t="shared" si="1410"/>
        <v>#N/A</v>
      </c>
      <c r="AO8885" s="261" t="e">
        <f t="shared" si="1411"/>
        <v>#N/A</v>
      </c>
      <c r="AP8885" s="261" t="e">
        <f t="shared" si="1412"/>
        <v>#N/A</v>
      </c>
      <c r="AQ8885" s="261" t="e">
        <f t="shared" si="1413"/>
        <v>#N/A</v>
      </c>
      <c r="BB8885">
        <f t="shared" si="1416"/>
        <v>0</v>
      </c>
      <c r="BC8885">
        <f t="shared" si="1414"/>
        <v>0</v>
      </c>
      <c r="BD8885" s="28">
        <f t="shared" si="1415"/>
        <v>0</v>
      </c>
    </row>
    <row r="8886" spans="37:56" x14ac:dyDescent="0.25">
      <c r="AK8886">
        <v>0</v>
      </c>
      <c r="AL8886" t="e">
        <f t="shared" si="1408"/>
        <v>#N/A</v>
      </c>
      <c r="AM8886" t="e">
        <f t="shared" si="1409"/>
        <v>#N/A</v>
      </c>
      <c r="AN8886" t="e">
        <f t="shared" si="1410"/>
        <v>#N/A</v>
      </c>
      <c r="AO8886" s="261" t="e">
        <f t="shared" si="1411"/>
        <v>#N/A</v>
      </c>
      <c r="AP8886" s="261" t="e">
        <f t="shared" si="1412"/>
        <v>#N/A</v>
      </c>
      <c r="AQ8886" s="261" t="e">
        <f t="shared" si="1413"/>
        <v>#N/A</v>
      </c>
      <c r="BB8886">
        <f t="shared" si="1416"/>
        <v>0</v>
      </c>
      <c r="BC8886">
        <f t="shared" si="1414"/>
        <v>0</v>
      </c>
      <c r="BD8886" s="28">
        <f t="shared" si="1415"/>
        <v>0</v>
      </c>
    </row>
    <row r="8887" spans="37:56" x14ac:dyDescent="0.25">
      <c r="AK8887">
        <v>0</v>
      </c>
      <c r="AL8887" t="e">
        <f t="shared" si="1408"/>
        <v>#N/A</v>
      </c>
      <c r="AM8887" t="e">
        <f t="shared" si="1409"/>
        <v>#N/A</v>
      </c>
      <c r="AN8887" t="e">
        <f t="shared" si="1410"/>
        <v>#N/A</v>
      </c>
      <c r="AO8887" s="261" t="e">
        <f t="shared" si="1411"/>
        <v>#N/A</v>
      </c>
      <c r="AP8887" s="261" t="e">
        <f t="shared" si="1412"/>
        <v>#N/A</v>
      </c>
      <c r="AQ8887" s="261" t="e">
        <f t="shared" si="1413"/>
        <v>#N/A</v>
      </c>
      <c r="BB8887">
        <f t="shared" si="1416"/>
        <v>0</v>
      </c>
      <c r="BC8887">
        <f t="shared" si="1414"/>
        <v>0</v>
      </c>
      <c r="BD8887" s="28">
        <f t="shared" si="1415"/>
        <v>0</v>
      </c>
    </row>
    <row r="8888" spans="37:56" x14ac:dyDescent="0.25">
      <c r="AK8888">
        <v>0</v>
      </c>
      <c r="AL8888" t="e">
        <f t="shared" si="1408"/>
        <v>#N/A</v>
      </c>
      <c r="AM8888" t="e">
        <f t="shared" si="1409"/>
        <v>#N/A</v>
      </c>
      <c r="AN8888" t="e">
        <f t="shared" si="1410"/>
        <v>#N/A</v>
      </c>
      <c r="AO8888" s="261" t="e">
        <f t="shared" si="1411"/>
        <v>#N/A</v>
      </c>
      <c r="AP8888" s="261" t="e">
        <f t="shared" si="1412"/>
        <v>#N/A</v>
      </c>
      <c r="AQ8888" s="261" t="e">
        <f t="shared" si="1413"/>
        <v>#N/A</v>
      </c>
      <c r="BB8888">
        <f t="shared" si="1416"/>
        <v>0</v>
      </c>
      <c r="BC8888">
        <f t="shared" si="1414"/>
        <v>0</v>
      </c>
      <c r="BD8888" s="28">
        <f t="shared" si="1415"/>
        <v>0</v>
      </c>
    </row>
    <row r="8889" spans="37:56" x14ac:dyDescent="0.25">
      <c r="AK8889">
        <v>0</v>
      </c>
      <c r="AL8889" t="e">
        <f t="shared" si="1408"/>
        <v>#N/A</v>
      </c>
      <c r="AM8889" t="e">
        <f t="shared" si="1409"/>
        <v>#N/A</v>
      </c>
      <c r="AN8889" t="e">
        <f t="shared" si="1410"/>
        <v>#N/A</v>
      </c>
      <c r="AO8889" s="261" t="e">
        <f t="shared" si="1411"/>
        <v>#N/A</v>
      </c>
      <c r="AP8889" s="261" t="e">
        <f t="shared" si="1412"/>
        <v>#N/A</v>
      </c>
      <c r="AQ8889" s="261" t="e">
        <f t="shared" si="1413"/>
        <v>#N/A</v>
      </c>
      <c r="BB8889">
        <f t="shared" si="1416"/>
        <v>0</v>
      </c>
      <c r="BC8889">
        <f t="shared" si="1414"/>
        <v>0</v>
      </c>
      <c r="BD8889" s="28">
        <f t="shared" si="1415"/>
        <v>0</v>
      </c>
    </row>
    <row r="8890" spans="37:56" x14ac:dyDescent="0.25">
      <c r="AK8890">
        <v>0</v>
      </c>
      <c r="AL8890" t="e">
        <f t="shared" si="1408"/>
        <v>#N/A</v>
      </c>
      <c r="AM8890" t="e">
        <f t="shared" si="1409"/>
        <v>#N/A</v>
      </c>
      <c r="AN8890" t="e">
        <f t="shared" si="1410"/>
        <v>#N/A</v>
      </c>
      <c r="AO8890" s="261" t="e">
        <f t="shared" si="1411"/>
        <v>#N/A</v>
      </c>
      <c r="AP8890" s="261" t="e">
        <f t="shared" si="1412"/>
        <v>#N/A</v>
      </c>
      <c r="AQ8890" s="261" t="e">
        <f t="shared" si="1413"/>
        <v>#N/A</v>
      </c>
      <c r="BB8890">
        <f t="shared" si="1416"/>
        <v>0</v>
      </c>
      <c r="BC8890">
        <f t="shared" si="1414"/>
        <v>0</v>
      </c>
      <c r="BD8890" s="28">
        <f t="shared" si="1415"/>
        <v>0</v>
      </c>
    </row>
    <row r="8891" spans="37:56" x14ac:dyDescent="0.25">
      <c r="AK8891">
        <v>0</v>
      </c>
      <c r="AL8891" t="e">
        <f t="shared" si="1408"/>
        <v>#N/A</v>
      </c>
      <c r="AM8891" t="e">
        <f t="shared" si="1409"/>
        <v>#N/A</v>
      </c>
      <c r="AN8891" t="e">
        <f t="shared" si="1410"/>
        <v>#N/A</v>
      </c>
      <c r="AO8891" s="261" t="e">
        <f t="shared" si="1411"/>
        <v>#N/A</v>
      </c>
      <c r="AP8891" s="261" t="e">
        <f t="shared" si="1412"/>
        <v>#N/A</v>
      </c>
      <c r="AQ8891" s="261" t="e">
        <f t="shared" si="1413"/>
        <v>#N/A</v>
      </c>
      <c r="BB8891">
        <f t="shared" si="1416"/>
        <v>0</v>
      </c>
      <c r="BC8891">
        <f t="shared" si="1414"/>
        <v>0</v>
      </c>
      <c r="BD8891" s="28">
        <f t="shared" si="1415"/>
        <v>0</v>
      </c>
    </row>
    <row r="8892" spans="37:56" x14ac:dyDescent="0.25">
      <c r="AK8892">
        <v>0</v>
      </c>
      <c r="AL8892" t="e">
        <f t="shared" si="1408"/>
        <v>#N/A</v>
      </c>
      <c r="AM8892" t="e">
        <f t="shared" si="1409"/>
        <v>#N/A</v>
      </c>
      <c r="AN8892" t="e">
        <f t="shared" si="1410"/>
        <v>#N/A</v>
      </c>
      <c r="AO8892" s="261" t="e">
        <f t="shared" si="1411"/>
        <v>#N/A</v>
      </c>
      <c r="AP8892" s="261" t="e">
        <f t="shared" si="1412"/>
        <v>#N/A</v>
      </c>
      <c r="AQ8892" s="261" t="e">
        <f t="shared" si="1413"/>
        <v>#N/A</v>
      </c>
      <c r="BB8892">
        <f t="shared" si="1416"/>
        <v>0</v>
      </c>
      <c r="BC8892">
        <f t="shared" si="1414"/>
        <v>0</v>
      </c>
      <c r="BD8892" s="28">
        <f t="shared" si="1415"/>
        <v>0</v>
      </c>
    </row>
    <row r="8893" spans="37:56" x14ac:dyDescent="0.25">
      <c r="AK8893">
        <v>0</v>
      </c>
      <c r="AL8893" t="e">
        <f t="shared" si="1408"/>
        <v>#N/A</v>
      </c>
      <c r="AM8893" t="e">
        <f t="shared" si="1409"/>
        <v>#N/A</v>
      </c>
      <c r="AN8893" t="e">
        <f t="shared" si="1410"/>
        <v>#N/A</v>
      </c>
      <c r="AO8893" s="261" t="e">
        <f t="shared" si="1411"/>
        <v>#N/A</v>
      </c>
      <c r="AP8893" s="261" t="e">
        <f t="shared" si="1412"/>
        <v>#N/A</v>
      </c>
      <c r="AQ8893" s="261" t="e">
        <f t="shared" si="1413"/>
        <v>#N/A</v>
      </c>
      <c r="BB8893">
        <f t="shared" si="1416"/>
        <v>0</v>
      </c>
      <c r="BC8893">
        <f t="shared" si="1414"/>
        <v>0</v>
      </c>
      <c r="BD8893" s="28">
        <f t="shared" si="1415"/>
        <v>0</v>
      </c>
    </row>
    <row r="8894" spans="37:56" x14ac:dyDescent="0.25">
      <c r="AK8894">
        <v>0</v>
      </c>
      <c r="AL8894" t="e">
        <f t="shared" si="1408"/>
        <v>#N/A</v>
      </c>
      <c r="AM8894" t="e">
        <f t="shared" si="1409"/>
        <v>#N/A</v>
      </c>
      <c r="AN8894" t="e">
        <f t="shared" si="1410"/>
        <v>#N/A</v>
      </c>
      <c r="AO8894" s="261" t="e">
        <f t="shared" si="1411"/>
        <v>#N/A</v>
      </c>
      <c r="AP8894" s="261" t="e">
        <f t="shared" si="1412"/>
        <v>#N/A</v>
      </c>
      <c r="AQ8894" s="261" t="e">
        <f t="shared" si="1413"/>
        <v>#N/A</v>
      </c>
      <c r="BB8894">
        <f t="shared" si="1416"/>
        <v>0</v>
      </c>
      <c r="BC8894">
        <f t="shared" si="1414"/>
        <v>0</v>
      </c>
      <c r="BD8894" s="28">
        <f t="shared" si="1415"/>
        <v>0</v>
      </c>
    </row>
    <row r="8895" spans="37:56" x14ac:dyDescent="0.25">
      <c r="AK8895">
        <v>0</v>
      </c>
      <c r="AL8895" t="e">
        <f t="shared" si="1408"/>
        <v>#N/A</v>
      </c>
      <c r="AM8895" t="e">
        <f t="shared" si="1409"/>
        <v>#N/A</v>
      </c>
      <c r="AN8895" t="e">
        <f t="shared" si="1410"/>
        <v>#N/A</v>
      </c>
      <c r="AO8895" s="261" t="e">
        <f t="shared" si="1411"/>
        <v>#N/A</v>
      </c>
      <c r="AP8895" s="261" t="e">
        <f t="shared" si="1412"/>
        <v>#N/A</v>
      </c>
      <c r="AQ8895" s="261" t="e">
        <f t="shared" si="1413"/>
        <v>#N/A</v>
      </c>
      <c r="BB8895">
        <f t="shared" si="1416"/>
        <v>0</v>
      </c>
      <c r="BC8895">
        <f t="shared" si="1414"/>
        <v>0</v>
      </c>
      <c r="BD8895" s="28">
        <f t="shared" si="1415"/>
        <v>0</v>
      </c>
    </row>
    <row r="8896" spans="37:56" x14ac:dyDescent="0.25">
      <c r="AK8896">
        <v>0</v>
      </c>
      <c r="AL8896" t="e">
        <f t="shared" si="1408"/>
        <v>#N/A</v>
      </c>
      <c r="AM8896" t="e">
        <f t="shared" si="1409"/>
        <v>#N/A</v>
      </c>
      <c r="AN8896" t="e">
        <f t="shared" si="1410"/>
        <v>#N/A</v>
      </c>
      <c r="AO8896" s="261" t="e">
        <f t="shared" si="1411"/>
        <v>#N/A</v>
      </c>
      <c r="AP8896" s="261" t="e">
        <f t="shared" si="1412"/>
        <v>#N/A</v>
      </c>
      <c r="AQ8896" s="261" t="e">
        <f t="shared" si="1413"/>
        <v>#N/A</v>
      </c>
      <c r="BB8896">
        <f t="shared" si="1416"/>
        <v>0</v>
      </c>
      <c r="BC8896">
        <f t="shared" si="1414"/>
        <v>0</v>
      </c>
      <c r="BD8896" s="28">
        <f t="shared" si="1415"/>
        <v>0</v>
      </c>
    </row>
    <row r="8897" spans="37:56" x14ac:dyDescent="0.25">
      <c r="AK8897">
        <v>0</v>
      </c>
      <c r="AL8897" t="e">
        <f t="shared" si="1408"/>
        <v>#N/A</v>
      </c>
      <c r="AM8897" t="e">
        <f t="shared" si="1409"/>
        <v>#N/A</v>
      </c>
      <c r="AN8897" t="e">
        <f t="shared" si="1410"/>
        <v>#N/A</v>
      </c>
      <c r="AO8897" s="261" t="e">
        <f t="shared" si="1411"/>
        <v>#N/A</v>
      </c>
      <c r="AP8897" s="261" t="e">
        <f t="shared" si="1412"/>
        <v>#N/A</v>
      </c>
      <c r="AQ8897" s="261" t="e">
        <f t="shared" si="1413"/>
        <v>#N/A</v>
      </c>
      <c r="BB8897">
        <f t="shared" si="1416"/>
        <v>0</v>
      </c>
      <c r="BC8897">
        <f t="shared" si="1414"/>
        <v>0</v>
      </c>
      <c r="BD8897" s="28">
        <f t="shared" si="1415"/>
        <v>0</v>
      </c>
    </row>
    <row r="8898" spans="37:56" x14ac:dyDescent="0.25">
      <c r="AK8898">
        <v>0</v>
      </c>
      <c r="AL8898" t="e">
        <f t="shared" si="1408"/>
        <v>#N/A</v>
      </c>
      <c r="AM8898" t="e">
        <f t="shared" si="1409"/>
        <v>#N/A</v>
      </c>
      <c r="AN8898" t="e">
        <f t="shared" si="1410"/>
        <v>#N/A</v>
      </c>
      <c r="AO8898" s="261" t="e">
        <f t="shared" si="1411"/>
        <v>#N/A</v>
      </c>
      <c r="AP8898" s="261" t="e">
        <f t="shared" si="1412"/>
        <v>#N/A</v>
      </c>
      <c r="AQ8898" s="261" t="e">
        <f t="shared" si="1413"/>
        <v>#N/A</v>
      </c>
      <c r="BB8898">
        <f t="shared" si="1416"/>
        <v>0</v>
      </c>
      <c r="BC8898">
        <f t="shared" si="1414"/>
        <v>0</v>
      </c>
      <c r="BD8898" s="28">
        <f t="shared" si="1415"/>
        <v>0</v>
      </c>
    </row>
    <row r="8899" spans="37:56" x14ac:dyDescent="0.25">
      <c r="AK8899">
        <v>0</v>
      </c>
      <c r="AL8899" t="e">
        <f t="shared" ref="AL8899:AL8962" si="1417">_xlfn.XLOOKUP(AK8899,A:A,F:F)</f>
        <v>#N/A</v>
      </c>
      <c r="AM8899" t="e">
        <f t="shared" ref="AM8899:AM8962" si="1418">_xlfn.XLOOKUP(AK8899,A:A,J:J)</f>
        <v>#N/A</v>
      </c>
      <c r="AN8899" t="e">
        <f t="shared" ref="AN8899:AN8962" si="1419">_xlfn.XLOOKUP(AK8899,A:A,M:M)+_xlfn.XLOOKUP(AK8899,A:A,N:N)</f>
        <v>#N/A</v>
      </c>
      <c r="AO8899" s="261" t="e">
        <f t="shared" ref="AO8899:AO8962" si="1420">_xlfn.XLOOKUP(AK8899,A:A,AG:AG)</f>
        <v>#N/A</v>
      </c>
      <c r="AP8899" s="261" t="e">
        <f t="shared" ref="AP8899:AP8962" si="1421">_xlfn.XLOOKUP(AK8899,A:A,AD:AD)</f>
        <v>#N/A</v>
      </c>
      <c r="AQ8899" s="261" t="e">
        <f t="shared" ref="AQ8899:AQ8962" si="1422">_xlfn.XLOOKUP(AK8899,A:A,AE:AE)</f>
        <v>#N/A</v>
      </c>
      <c r="BB8899">
        <f t="shared" si="1416"/>
        <v>0</v>
      </c>
      <c r="BC8899">
        <f t="shared" ref="BC8899:BC8962" si="1423">_xlfn.XLOOKUP(BA8899,A:A,J:J)</f>
        <v>0</v>
      </c>
      <c r="BD8899" s="28">
        <f t="shared" ref="BD8899:BD8962" si="1424">_xlfn.XLOOKUP(BA8899,A:A,M:M)+_xlfn.XLOOKUP(BA8899,A:A,N:N)</f>
        <v>0</v>
      </c>
    </row>
    <row r="8900" spans="37:56" x14ac:dyDescent="0.25">
      <c r="AK8900">
        <v>0</v>
      </c>
      <c r="AL8900" t="e">
        <f t="shared" si="1417"/>
        <v>#N/A</v>
      </c>
      <c r="AM8900" t="e">
        <f t="shared" si="1418"/>
        <v>#N/A</v>
      </c>
      <c r="AN8900" t="e">
        <f t="shared" si="1419"/>
        <v>#N/A</v>
      </c>
      <c r="AO8900" s="261" t="e">
        <f t="shared" si="1420"/>
        <v>#N/A</v>
      </c>
      <c r="AP8900" s="261" t="e">
        <f t="shared" si="1421"/>
        <v>#N/A</v>
      </c>
      <c r="AQ8900" s="261" t="e">
        <f t="shared" si="1422"/>
        <v>#N/A</v>
      </c>
      <c r="BB8900">
        <f t="shared" si="1416"/>
        <v>0</v>
      </c>
      <c r="BC8900">
        <f t="shared" si="1423"/>
        <v>0</v>
      </c>
      <c r="BD8900" s="28">
        <f t="shared" si="1424"/>
        <v>0</v>
      </c>
    </row>
    <row r="8901" spans="37:56" x14ac:dyDescent="0.25">
      <c r="AK8901">
        <v>0</v>
      </c>
      <c r="AL8901" t="e">
        <f t="shared" si="1417"/>
        <v>#N/A</v>
      </c>
      <c r="AM8901" t="e">
        <f t="shared" si="1418"/>
        <v>#N/A</v>
      </c>
      <c r="AN8901" t="e">
        <f t="shared" si="1419"/>
        <v>#N/A</v>
      </c>
      <c r="AO8901" s="261" t="e">
        <f t="shared" si="1420"/>
        <v>#N/A</v>
      </c>
      <c r="AP8901" s="261" t="e">
        <f t="shared" si="1421"/>
        <v>#N/A</v>
      </c>
      <c r="AQ8901" s="261" t="e">
        <f t="shared" si="1422"/>
        <v>#N/A</v>
      </c>
      <c r="BB8901">
        <f t="shared" si="1416"/>
        <v>0</v>
      </c>
      <c r="BC8901">
        <f t="shared" si="1423"/>
        <v>0</v>
      </c>
      <c r="BD8901" s="28">
        <f t="shared" si="1424"/>
        <v>0</v>
      </c>
    </row>
    <row r="8902" spans="37:56" x14ac:dyDescent="0.25">
      <c r="AK8902">
        <v>0</v>
      </c>
      <c r="AL8902" t="e">
        <f t="shared" si="1417"/>
        <v>#N/A</v>
      </c>
      <c r="AM8902" t="e">
        <f t="shared" si="1418"/>
        <v>#N/A</v>
      </c>
      <c r="AN8902" t="e">
        <f t="shared" si="1419"/>
        <v>#N/A</v>
      </c>
      <c r="AO8902" s="261" t="e">
        <f t="shared" si="1420"/>
        <v>#N/A</v>
      </c>
      <c r="AP8902" s="261" t="e">
        <f t="shared" si="1421"/>
        <v>#N/A</v>
      </c>
      <c r="AQ8902" s="261" t="e">
        <f t="shared" si="1422"/>
        <v>#N/A</v>
      </c>
      <c r="BB8902">
        <f t="shared" ref="BB8902:BB8965" si="1425">_xlfn.XLOOKUP(BA8902,A:A,E:E)</f>
        <v>0</v>
      </c>
      <c r="BC8902">
        <f t="shared" si="1423"/>
        <v>0</v>
      </c>
      <c r="BD8902" s="28">
        <f t="shared" si="1424"/>
        <v>0</v>
      </c>
    </row>
    <row r="8903" spans="37:56" x14ac:dyDescent="0.25">
      <c r="AK8903">
        <v>0</v>
      </c>
      <c r="AL8903" t="e">
        <f t="shared" si="1417"/>
        <v>#N/A</v>
      </c>
      <c r="AM8903" t="e">
        <f t="shared" si="1418"/>
        <v>#N/A</v>
      </c>
      <c r="AN8903" t="e">
        <f t="shared" si="1419"/>
        <v>#N/A</v>
      </c>
      <c r="AO8903" s="261" t="e">
        <f t="shared" si="1420"/>
        <v>#N/A</v>
      </c>
      <c r="AP8903" s="261" t="e">
        <f t="shared" si="1421"/>
        <v>#N/A</v>
      </c>
      <c r="AQ8903" s="261" t="e">
        <f t="shared" si="1422"/>
        <v>#N/A</v>
      </c>
      <c r="BB8903">
        <f t="shared" si="1425"/>
        <v>0</v>
      </c>
      <c r="BC8903">
        <f t="shared" si="1423"/>
        <v>0</v>
      </c>
      <c r="BD8903" s="28">
        <f t="shared" si="1424"/>
        <v>0</v>
      </c>
    </row>
    <row r="8904" spans="37:56" x14ac:dyDescent="0.25">
      <c r="AK8904">
        <v>0</v>
      </c>
      <c r="AL8904" t="e">
        <f t="shared" si="1417"/>
        <v>#N/A</v>
      </c>
      <c r="AM8904" t="e">
        <f t="shared" si="1418"/>
        <v>#N/A</v>
      </c>
      <c r="AN8904" t="e">
        <f t="shared" si="1419"/>
        <v>#N/A</v>
      </c>
      <c r="AO8904" s="261" t="e">
        <f t="shared" si="1420"/>
        <v>#N/A</v>
      </c>
      <c r="AP8904" s="261" t="e">
        <f t="shared" si="1421"/>
        <v>#N/A</v>
      </c>
      <c r="AQ8904" s="261" t="e">
        <f t="shared" si="1422"/>
        <v>#N/A</v>
      </c>
      <c r="BB8904">
        <f t="shared" si="1425"/>
        <v>0</v>
      </c>
      <c r="BC8904">
        <f t="shared" si="1423"/>
        <v>0</v>
      </c>
      <c r="BD8904" s="28">
        <f t="shared" si="1424"/>
        <v>0</v>
      </c>
    </row>
    <row r="8905" spans="37:56" x14ac:dyDescent="0.25">
      <c r="AK8905">
        <v>0</v>
      </c>
      <c r="AL8905" t="e">
        <f t="shared" si="1417"/>
        <v>#N/A</v>
      </c>
      <c r="AM8905" t="e">
        <f t="shared" si="1418"/>
        <v>#N/A</v>
      </c>
      <c r="AN8905" t="e">
        <f t="shared" si="1419"/>
        <v>#N/A</v>
      </c>
      <c r="AO8905" s="261" t="e">
        <f t="shared" si="1420"/>
        <v>#N/A</v>
      </c>
      <c r="AP8905" s="261" t="e">
        <f t="shared" si="1421"/>
        <v>#N/A</v>
      </c>
      <c r="AQ8905" s="261" t="e">
        <f t="shared" si="1422"/>
        <v>#N/A</v>
      </c>
      <c r="BB8905">
        <f t="shared" si="1425"/>
        <v>0</v>
      </c>
      <c r="BC8905">
        <f t="shared" si="1423"/>
        <v>0</v>
      </c>
      <c r="BD8905" s="28">
        <f t="shared" si="1424"/>
        <v>0</v>
      </c>
    </row>
    <row r="8906" spans="37:56" x14ac:dyDescent="0.25">
      <c r="AK8906">
        <v>0</v>
      </c>
      <c r="AL8906" t="e">
        <f t="shared" si="1417"/>
        <v>#N/A</v>
      </c>
      <c r="AM8906" t="e">
        <f t="shared" si="1418"/>
        <v>#N/A</v>
      </c>
      <c r="AN8906" t="e">
        <f t="shared" si="1419"/>
        <v>#N/A</v>
      </c>
      <c r="AO8906" s="261" t="e">
        <f t="shared" si="1420"/>
        <v>#N/A</v>
      </c>
      <c r="AP8906" s="261" t="e">
        <f t="shared" si="1421"/>
        <v>#N/A</v>
      </c>
      <c r="AQ8906" s="261" t="e">
        <f t="shared" si="1422"/>
        <v>#N/A</v>
      </c>
      <c r="BB8906">
        <f t="shared" si="1425"/>
        <v>0</v>
      </c>
      <c r="BC8906">
        <f t="shared" si="1423"/>
        <v>0</v>
      </c>
      <c r="BD8906" s="28">
        <f t="shared" si="1424"/>
        <v>0</v>
      </c>
    </row>
    <row r="8907" spans="37:56" x14ac:dyDescent="0.25">
      <c r="AK8907">
        <v>0</v>
      </c>
      <c r="AL8907" t="e">
        <f t="shared" si="1417"/>
        <v>#N/A</v>
      </c>
      <c r="AM8907" t="e">
        <f t="shared" si="1418"/>
        <v>#N/A</v>
      </c>
      <c r="AN8907" t="e">
        <f t="shared" si="1419"/>
        <v>#N/A</v>
      </c>
      <c r="AO8907" s="261" t="e">
        <f t="shared" si="1420"/>
        <v>#N/A</v>
      </c>
      <c r="AP8907" s="261" t="e">
        <f t="shared" si="1421"/>
        <v>#N/A</v>
      </c>
      <c r="AQ8907" s="261" t="e">
        <f t="shared" si="1422"/>
        <v>#N/A</v>
      </c>
      <c r="BB8907">
        <f t="shared" si="1425"/>
        <v>0</v>
      </c>
      <c r="BC8907">
        <f t="shared" si="1423"/>
        <v>0</v>
      </c>
      <c r="BD8907" s="28">
        <f t="shared" si="1424"/>
        <v>0</v>
      </c>
    </row>
    <row r="8908" spans="37:56" x14ac:dyDescent="0.25">
      <c r="AK8908">
        <v>0</v>
      </c>
      <c r="AL8908" t="e">
        <f t="shared" si="1417"/>
        <v>#N/A</v>
      </c>
      <c r="AM8908" t="e">
        <f t="shared" si="1418"/>
        <v>#N/A</v>
      </c>
      <c r="AN8908" t="e">
        <f t="shared" si="1419"/>
        <v>#N/A</v>
      </c>
      <c r="AO8908" s="261" t="e">
        <f t="shared" si="1420"/>
        <v>#N/A</v>
      </c>
      <c r="AP8908" s="261" t="e">
        <f t="shared" si="1421"/>
        <v>#N/A</v>
      </c>
      <c r="AQ8908" s="261" t="e">
        <f t="shared" si="1422"/>
        <v>#N/A</v>
      </c>
      <c r="BB8908">
        <f t="shared" si="1425"/>
        <v>0</v>
      </c>
      <c r="BC8908">
        <f t="shared" si="1423"/>
        <v>0</v>
      </c>
      <c r="BD8908" s="28">
        <f t="shared" si="1424"/>
        <v>0</v>
      </c>
    </row>
    <row r="8909" spans="37:56" x14ac:dyDescent="0.25">
      <c r="AK8909">
        <v>0</v>
      </c>
      <c r="AL8909" t="e">
        <f t="shared" si="1417"/>
        <v>#N/A</v>
      </c>
      <c r="AM8909" t="e">
        <f t="shared" si="1418"/>
        <v>#N/A</v>
      </c>
      <c r="AN8909" t="e">
        <f t="shared" si="1419"/>
        <v>#N/A</v>
      </c>
      <c r="AO8909" s="261" t="e">
        <f t="shared" si="1420"/>
        <v>#N/A</v>
      </c>
      <c r="AP8909" s="261" t="e">
        <f t="shared" si="1421"/>
        <v>#N/A</v>
      </c>
      <c r="AQ8909" s="261" t="e">
        <f t="shared" si="1422"/>
        <v>#N/A</v>
      </c>
      <c r="BB8909">
        <f t="shared" si="1425"/>
        <v>0</v>
      </c>
      <c r="BC8909">
        <f t="shared" si="1423"/>
        <v>0</v>
      </c>
      <c r="BD8909" s="28">
        <f t="shared" si="1424"/>
        <v>0</v>
      </c>
    </row>
    <row r="8910" spans="37:56" x14ac:dyDescent="0.25">
      <c r="AK8910">
        <v>0</v>
      </c>
      <c r="AL8910" t="e">
        <f t="shared" si="1417"/>
        <v>#N/A</v>
      </c>
      <c r="AM8910" t="e">
        <f t="shared" si="1418"/>
        <v>#N/A</v>
      </c>
      <c r="AN8910" t="e">
        <f t="shared" si="1419"/>
        <v>#N/A</v>
      </c>
      <c r="AO8910" s="261" t="e">
        <f t="shared" si="1420"/>
        <v>#N/A</v>
      </c>
      <c r="AP8910" s="261" t="e">
        <f t="shared" si="1421"/>
        <v>#N/A</v>
      </c>
      <c r="AQ8910" s="261" t="e">
        <f t="shared" si="1422"/>
        <v>#N/A</v>
      </c>
      <c r="BB8910">
        <f t="shared" si="1425"/>
        <v>0</v>
      </c>
      <c r="BC8910">
        <f t="shared" si="1423"/>
        <v>0</v>
      </c>
      <c r="BD8910" s="28">
        <f t="shared" si="1424"/>
        <v>0</v>
      </c>
    </row>
    <row r="8911" spans="37:56" x14ac:dyDescent="0.25">
      <c r="AK8911">
        <v>0</v>
      </c>
      <c r="AL8911" t="e">
        <f t="shared" si="1417"/>
        <v>#N/A</v>
      </c>
      <c r="AM8911" t="e">
        <f t="shared" si="1418"/>
        <v>#N/A</v>
      </c>
      <c r="AN8911" t="e">
        <f t="shared" si="1419"/>
        <v>#N/A</v>
      </c>
      <c r="AO8911" s="261" t="e">
        <f t="shared" si="1420"/>
        <v>#N/A</v>
      </c>
      <c r="AP8911" s="261" t="e">
        <f t="shared" si="1421"/>
        <v>#N/A</v>
      </c>
      <c r="AQ8911" s="261" t="e">
        <f t="shared" si="1422"/>
        <v>#N/A</v>
      </c>
      <c r="BB8911">
        <f t="shared" si="1425"/>
        <v>0</v>
      </c>
      <c r="BC8911">
        <f t="shared" si="1423"/>
        <v>0</v>
      </c>
      <c r="BD8911" s="28">
        <f t="shared" si="1424"/>
        <v>0</v>
      </c>
    </row>
    <row r="8912" spans="37:56" x14ac:dyDescent="0.25">
      <c r="AK8912">
        <v>0</v>
      </c>
      <c r="AL8912" t="e">
        <f t="shared" si="1417"/>
        <v>#N/A</v>
      </c>
      <c r="AM8912" t="e">
        <f t="shared" si="1418"/>
        <v>#N/A</v>
      </c>
      <c r="AN8912" t="e">
        <f t="shared" si="1419"/>
        <v>#N/A</v>
      </c>
      <c r="AO8912" s="261" t="e">
        <f t="shared" si="1420"/>
        <v>#N/A</v>
      </c>
      <c r="AP8912" s="261" t="e">
        <f t="shared" si="1421"/>
        <v>#N/A</v>
      </c>
      <c r="AQ8912" s="261" t="e">
        <f t="shared" si="1422"/>
        <v>#N/A</v>
      </c>
      <c r="BB8912">
        <f t="shared" si="1425"/>
        <v>0</v>
      </c>
      <c r="BC8912">
        <f t="shared" si="1423"/>
        <v>0</v>
      </c>
      <c r="BD8912" s="28">
        <f t="shared" si="1424"/>
        <v>0</v>
      </c>
    </row>
    <row r="8913" spans="37:56" x14ac:dyDescent="0.25">
      <c r="AK8913">
        <v>0</v>
      </c>
      <c r="AL8913" t="e">
        <f t="shared" si="1417"/>
        <v>#N/A</v>
      </c>
      <c r="AM8913" t="e">
        <f t="shared" si="1418"/>
        <v>#N/A</v>
      </c>
      <c r="AN8913" t="e">
        <f t="shared" si="1419"/>
        <v>#N/A</v>
      </c>
      <c r="AO8913" s="261" t="e">
        <f t="shared" si="1420"/>
        <v>#N/A</v>
      </c>
      <c r="AP8913" s="261" t="e">
        <f t="shared" si="1421"/>
        <v>#N/A</v>
      </c>
      <c r="AQ8913" s="261" t="e">
        <f t="shared" si="1422"/>
        <v>#N/A</v>
      </c>
      <c r="BB8913">
        <f t="shared" si="1425"/>
        <v>0</v>
      </c>
      <c r="BC8913">
        <f t="shared" si="1423"/>
        <v>0</v>
      </c>
      <c r="BD8913" s="28">
        <f t="shared" si="1424"/>
        <v>0</v>
      </c>
    </row>
    <row r="8914" spans="37:56" x14ac:dyDescent="0.25">
      <c r="AK8914">
        <v>0</v>
      </c>
      <c r="AL8914" t="e">
        <f t="shared" si="1417"/>
        <v>#N/A</v>
      </c>
      <c r="AM8914" t="e">
        <f t="shared" si="1418"/>
        <v>#N/A</v>
      </c>
      <c r="AN8914" t="e">
        <f t="shared" si="1419"/>
        <v>#N/A</v>
      </c>
      <c r="AO8914" s="261" t="e">
        <f t="shared" si="1420"/>
        <v>#N/A</v>
      </c>
      <c r="AP8914" s="261" t="e">
        <f t="shared" si="1421"/>
        <v>#N/A</v>
      </c>
      <c r="AQ8914" s="261" t="e">
        <f t="shared" si="1422"/>
        <v>#N/A</v>
      </c>
      <c r="BB8914">
        <f t="shared" si="1425"/>
        <v>0</v>
      </c>
      <c r="BC8914">
        <f t="shared" si="1423"/>
        <v>0</v>
      </c>
      <c r="BD8914" s="28">
        <f t="shared" si="1424"/>
        <v>0</v>
      </c>
    </row>
    <row r="8915" spans="37:56" x14ac:dyDescent="0.25">
      <c r="AK8915">
        <v>0</v>
      </c>
      <c r="AL8915" t="e">
        <f t="shared" si="1417"/>
        <v>#N/A</v>
      </c>
      <c r="AM8915" t="e">
        <f t="shared" si="1418"/>
        <v>#N/A</v>
      </c>
      <c r="AN8915" t="e">
        <f t="shared" si="1419"/>
        <v>#N/A</v>
      </c>
      <c r="AO8915" s="261" t="e">
        <f t="shared" si="1420"/>
        <v>#N/A</v>
      </c>
      <c r="AP8915" s="261" t="e">
        <f t="shared" si="1421"/>
        <v>#N/A</v>
      </c>
      <c r="AQ8915" s="261" t="e">
        <f t="shared" si="1422"/>
        <v>#N/A</v>
      </c>
      <c r="BB8915">
        <f t="shared" si="1425"/>
        <v>0</v>
      </c>
      <c r="BC8915">
        <f t="shared" si="1423"/>
        <v>0</v>
      </c>
      <c r="BD8915" s="28">
        <f t="shared" si="1424"/>
        <v>0</v>
      </c>
    </row>
    <row r="8916" spans="37:56" x14ac:dyDescent="0.25">
      <c r="AK8916">
        <v>0</v>
      </c>
      <c r="AL8916" t="e">
        <f t="shared" si="1417"/>
        <v>#N/A</v>
      </c>
      <c r="AM8916" t="e">
        <f t="shared" si="1418"/>
        <v>#N/A</v>
      </c>
      <c r="AN8916" t="e">
        <f t="shared" si="1419"/>
        <v>#N/A</v>
      </c>
      <c r="AO8916" s="261" t="e">
        <f t="shared" si="1420"/>
        <v>#N/A</v>
      </c>
      <c r="AP8916" s="261" t="e">
        <f t="shared" si="1421"/>
        <v>#N/A</v>
      </c>
      <c r="AQ8916" s="261" t="e">
        <f t="shared" si="1422"/>
        <v>#N/A</v>
      </c>
      <c r="BB8916">
        <f t="shared" si="1425"/>
        <v>0</v>
      </c>
      <c r="BC8916">
        <f t="shared" si="1423"/>
        <v>0</v>
      </c>
      <c r="BD8916" s="28">
        <f t="shared" si="1424"/>
        <v>0</v>
      </c>
    </row>
    <row r="8917" spans="37:56" x14ac:dyDescent="0.25">
      <c r="AK8917">
        <v>0</v>
      </c>
      <c r="AL8917" t="e">
        <f t="shared" si="1417"/>
        <v>#N/A</v>
      </c>
      <c r="AM8917" t="e">
        <f t="shared" si="1418"/>
        <v>#N/A</v>
      </c>
      <c r="AN8917" t="e">
        <f t="shared" si="1419"/>
        <v>#N/A</v>
      </c>
      <c r="AO8917" s="261" t="e">
        <f t="shared" si="1420"/>
        <v>#N/A</v>
      </c>
      <c r="AP8917" s="261" t="e">
        <f t="shared" si="1421"/>
        <v>#N/A</v>
      </c>
      <c r="AQ8917" s="261" t="e">
        <f t="shared" si="1422"/>
        <v>#N/A</v>
      </c>
      <c r="BB8917">
        <f t="shared" si="1425"/>
        <v>0</v>
      </c>
      <c r="BC8917">
        <f t="shared" si="1423"/>
        <v>0</v>
      </c>
      <c r="BD8917" s="28">
        <f t="shared" si="1424"/>
        <v>0</v>
      </c>
    </row>
    <row r="8918" spans="37:56" x14ac:dyDescent="0.25">
      <c r="AK8918">
        <v>0</v>
      </c>
      <c r="AL8918" t="e">
        <f t="shared" si="1417"/>
        <v>#N/A</v>
      </c>
      <c r="AM8918" t="e">
        <f t="shared" si="1418"/>
        <v>#N/A</v>
      </c>
      <c r="AN8918" t="e">
        <f t="shared" si="1419"/>
        <v>#N/A</v>
      </c>
      <c r="AO8918" s="261" t="e">
        <f t="shared" si="1420"/>
        <v>#N/A</v>
      </c>
      <c r="AP8918" s="261" t="e">
        <f t="shared" si="1421"/>
        <v>#N/A</v>
      </c>
      <c r="AQ8918" s="261" t="e">
        <f t="shared" si="1422"/>
        <v>#N/A</v>
      </c>
      <c r="BB8918">
        <f t="shared" si="1425"/>
        <v>0</v>
      </c>
      <c r="BC8918">
        <f t="shared" si="1423"/>
        <v>0</v>
      </c>
      <c r="BD8918" s="28">
        <f t="shared" si="1424"/>
        <v>0</v>
      </c>
    </row>
    <row r="8919" spans="37:56" x14ac:dyDescent="0.25">
      <c r="AK8919">
        <v>0</v>
      </c>
      <c r="AL8919" t="e">
        <f t="shared" si="1417"/>
        <v>#N/A</v>
      </c>
      <c r="AM8919" t="e">
        <f t="shared" si="1418"/>
        <v>#N/A</v>
      </c>
      <c r="AN8919" t="e">
        <f t="shared" si="1419"/>
        <v>#N/A</v>
      </c>
      <c r="AO8919" s="261" t="e">
        <f t="shared" si="1420"/>
        <v>#N/A</v>
      </c>
      <c r="AP8919" s="261" t="e">
        <f t="shared" si="1421"/>
        <v>#N/A</v>
      </c>
      <c r="AQ8919" s="261" t="e">
        <f t="shared" si="1422"/>
        <v>#N/A</v>
      </c>
      <c r="BB8919">
        <f t="shared" si="1425"/>
        <v>0</v>
      </c>
      <c r="BC8919">
        <f t="shared" si="1423"/>
        <v>0</v>
      </c>
      <c r="BD8919" s="28">
        <f t="shared" si="1424"/>
        <v>0</v>
      </c>
    </row>
    <row r="8920" spans="37:56" x14ac:dyDescent="0.25">
      <c r="AK8920">
        <v>0</v>
      </c>
      <c r="AL8920" t="e">
        <f t="shared" si="1417"/>
        <v>#N/A</v>
      </c>
      <c r="AM8920" t="e">
        <f t="shared" si="1418"/>
        <v>#N/A</v>
      </c>
      <c r="AN8920" t="e">
        <f t="shared" si="1419"/>
        <v>#N/A</v>
      </c>
      <c r="AO8920" s="261" t="e">
        <f t="shared" si="1420"/>
        <v>#N/A</v>
      </c>
      <c r="AP8920" s="261" t="e">
        <f t="shared" si="1421"/>
        <v>#N/A</v>
      </c>
      <c r="AQ8920" s="261" t="e">
        <f t="shared" si="1422"/>
        <v>#N/A</v>
      </c>
      <c r="BB8920">
        <f t="shared" si="1425"/>
        <v>0</v>
      </c>
      <c r="BC8920">
        <f t="shared" si="1423"/>
        <v>0</v>
      </c>
      <c r="BD8920" s="28">
        <f t="shared" si="1424"/>
        <v>0</v>
      </c>
    </row>
    <row r="8921" spans="37:56" x14ac:dyDescent="0.25">
      <c r="AK8921">
        <v>0</v>
      </c>
      <c r="AL8921" t="e">
        <f t="shared" si="1417"/>
        <v>#N/A</v>
      </c>
      <c r="AM8921" t="e">
        <f t="shared" si="1418"/>
        <v>#N/A</v>
      </c>
      <c r="AN8921" t="e">
        <f t="shared" si="1419"/>
        <v>#N/A</v>
      </c>
      <c r="AO8921" s="261" t="e">
        <f t="shared" si="1420"/>
        <v>#N/A</v>
      </c>
      <c r="AP8921" s="261" t="e">
        <f t="shared" si="1421"/>
        <v>#N/A</v>
      </c>
      <c r="AQ8921" s="261" t="e">
        <f t="shared" si="1422"/>
        <v>#N/A</v>
      </c>
      <c r="BB8921">
        <f t="shared" si="1425"/>
        <v>0</v>
      </c>
      <c r="BC8921">
        <f t="shared" si="1423"/>
        <v>0</v>
      </c>
      <c r="BD8921" s="28">
        <f t="shared" si="1424"/>
        <v>0</v>
      </c>
    </row>
    <row r="8922" spans="37:56" x14ac:dyDescent="0.25">
      <c r="AK8922">
        <v>0</v>
      </c>
      <c r="AL8922" t="e">
        <f t="shared" si="1417"/>
        <v>#N/A</v>
      </c>
      <c r="AM8922" t="e">
        <f t="shared" si="1418"/>
        <v>#N/A</v>
      </c>
      <c r="AN8922" t="e">
        <f t="shared" si="1419"/>
        <v>#N/A</v>
      </c>
      <c r="AO8922" s="261" t="e">
        <f t="shared" si="1420"/>
        <v>#N/A</v>
      </c>
      <c r="AP8922" s="261" t="e">
        <f t="shared" si="1421"/>
        <v>#N/A</v>
      </c>
      <c r="AQ8922" s="261" t="e">
        <f t="shared" si="1422"/>
        <v>#N/A</v>
      </c>
      <c r="BB8922">
        <f t="shared" si="1425"/>
        <v>0</v>
      </c>
      <c r="BC8922">
        <f t="shared" si="1423"/>
        <v>0</v>
      </c>
      <c r="BD8922" s="28">
        <f t="shared" si="1424"/>
        <v>0</v>
      </c>
    </row>
    <row r="8923" spans="37:56" x14ac:dyDescent="0.25">
      <c r="AK8923">
        <v>0</v>
      </c>
      <c r="AL8923" t="e">
        <f t="shared" si="1417"/>
        <v>#N/A</v>
      </c>
      <c r="AM8923" t="e">
        <f t="shared" si="1418"/>
        <v>#N/A</v>
      </c>
      <c r="AN8923" t="e">
        <f t="shared" si="1419"/>
        <v>#N/A</v>
      </c>
      <c r="AO8923" s="261" t="e">
        <f t="shared" si="1420"/>
        <v>#N/A</v>
      </c>
      <c r="AP8923" s="261" t="e">
        <f t="shared" si="1421"/>
        <v>#N/A</v>
      </c>
      <c r="AQ8923" s="261" t="e">
        <f t="shared" si="1422"/>
        <v>#N/A</v>
      </c>
      <c r="BB8923">
        <f t="shared" si="1425"/>
        <v>0</v>
      </c>
      <c r="BC8923">
        <f t="shared" si="1423"/>
        <v>0</v>
      </c>
      <c r="BD8923" s="28">
        <f t="shared" si="1424"/>
        <v>0</v>
      </c>
    </row>
    <row r="8924" spans="37:56" x14ac:dyDescent="0.25">
      <c r="AK8924">
        <v>0</v>
      </c>
      <c r="AL8924" t="e">
        <f t="shared" si="1417"/>
        <v>#N/A</v>
      </c>
      <c r="AM8924" t="e">
        <f t="shared" si="1418"/>
        <v>#N/A</v>
      </c>
      <c r="AN8924" t="e">
        <f t="shared" si="1419"/>
        <v>#N/A</v>
      </c>
      <c r="AO8924" s="261" t="e">
        <f t="shared" si="1420"/>
        <v>#N/A</v>
      </c>
      <c r="AP8924" s="261" t="e">
        <f t="shared" si="1421"/>
        <v>#N/A</v>
      </c>
      <c r="AQ8924" s="261" t="e">
        <f t="shared" si="1422"/>
        <v>#N/A</v>
      </c>
      <c r="BB8924">
        <f t="shared" si="1425"/>
        <v>0</v>
      </c>
      <c r="BC8924">
        <f t="shared" si="1423"/>
        <v>0</v>
      </c>
      <c r="BD8924" s="28">
        <f t="shared" si="1424"/>
        <v>0</v>
      </c>
    </row>
    <row r="8925" spans="37:56" x14ac:dyDescent="0.25">
      <c r="AK8925">
        <v>0</v>
      </c>
      <c r="AL8925" t="e">
        <f t="shared" si="1417"/>
        <v>#N/A</v>
      </c>
      <c r="AM8925" t="e">
        <f t="shared" si="1418"/>
        <v>#N/A</v>
      </c>
      <c r="AN8925" t="e">
        <f t="shared" si="1419"/>
        <v>#N/A</v>
      </c>
      <c r="AO8925" s="261" t="e">
        <f t="shared" si="1420"/>
        <v>#N/A</v>
      </c>
      <c r="AP8925" s="261" t="e">
        <f t="shared" si="1421"/>
        <v>#N/A</v>
      </c>
      <c r="AQ8925" s="261" t="e">
        <f t="shared" si="1422"/>
        <v>#N/A</v>
      </c>
      <c r="BB8925">
        <f t="shared" si="1425"/>
        <v>0</v>
      </c>
      <c r="BC8925">
        <f t="shared" si="1423"/>
        <v>0</v>
      </c>
      <c r="BD8925" s="28">
        <f t="shared" si="1424"/>
        <v>0</v>
      </c>
    </row>
    <row r="8926" spans="37:56" x14ac:dyDescent="0.25">
      <c r="AK8926">
        <v>0</v>
      </c>
      <c r="AL8926" t="e">
        <f t="shared" si="1417"/>
        <v>#N/A</v>
      </c>
      <c r="AM8926" t="e">
        <f t="shared" si="1418"/>
        <v>#N/A</v>
      </c>
      <c r="AN8926" t="e">
        <f t="shared" si="1419"/>
        <v>#N/A</v>
      </c>
      <c r="AO8926" s="261" t="e">
        <f t="shared" si="1420"/>
        <v>#N/A</v>
      </c>
      <c r="AP8926" s="261" t="e">
        <f t="shared" si="1421"/>
        <v>#N/A</v>
      </c>
      <c r="AQ8926" s="261" t="e">
        <f t="shared" si="1422"/>
        <v>#N/A</v>
      </c>
      <c r="BB8926">
        <f t="shared" si="1425"/>
        <v>0</v>
      </c>
      <c r="BC8926">
        <f t="shared" si="1423"/>
        <v>0</v>
      </c>
      <c r="BD8926" s="28">
        <f t="shared" si="1424"/>
        <v>0</v>
      </c>
    </row>
    <row r="8927" spans="37:56" x14ac:dyDescent="0.25">
      <c r="AK8927">
        <v>0</v>
      </c>
      <c r="AL8927" t="e">
        <f t="shared" si="1417"/>
        <v>#N/A</v>
      </c>
      <c r="AM8927" t="e">
        <f t="shared" si="1418"/>
        <v>#N/A</v>
      </c>
      <c r="AN8927" t="e">
        <f t="shared" si="1419"/>
        <v>#N/A</v>
      </c>
      <c r="AO8927" s="261" t="e">
        <f t="shared" si="1420"/>
        <v>#N/A</v>
      </c>
      <c r="AP8927" s="261" t="e">
        <f t="shared" si="1421"/>
        <v>#N/A</v>
      </c>
      <c r="AQ8927" s="261" t="e">
        <f t="shared" si="1422"/>
        <v>#N/A</v>
      </c>
      <c r="BB8927">
        <f t="shared" si="1425"/>
        <v>0</v>
      </c>
      <c r="BC8927">
        <f t="shared" si="1423"/>
        <v>0</v>
      </c>
      <c r="BD8927" s="28">
        <f t="shared" si="1424"/>
        <v>0</v>
      </c>
    </row>
    <row r="8928" spans="37:56" x14ac:dyDescent="0.25">
      <c r="AK8928">
        <v>0</v>
      </c>
      <c r="AL8928" t="e">
        <f t="shared" si="1417"/>
        <v>#N/A</v>
      </c>
      <c r="AM8928" t="e">
        <f t="shared" si="1418"/>
        <v>#N/A</v>
      </c>
      <c r="AN8928" t="e">
        <f t="shared" si="1419"/>
        <v>#N/A</v>
      </c>
      <c r="AO8928" s="261" t="e">
        <f t="shared" si="1420"/>
        <v>#N/A</v>
      </c>
      <c r="AP8928" s="261" t="e">
        <f t="shared" si="1421"/>
        <v>#N/A</v>
      </c>
      <c r="AQ8928" s="261" t="e">
        <f t="shared" si="1422"/>
        <v>#N/A</v>
      </c>
      <c r="BB8928">
        <f t="shared" si="1425"/>
        <v>0</v>
      </c>
      <c r="BC8928">
        <f t="shared" si="1423"/>
        <v>0</v>
      </c>
      <c r="BD8928" s="28">
        <f t="shared" si="1424"/>
        <v>0</v>
      </c>
    </row>
    <row r="8929" spans="37:56" x14ac:dyDescent="0.25">
      <c r="AK8929">
        <v>0</v>
      </c>
      <c r="AL8929" t="e">
        <f t="shared" si="1417"/>
        <v>#N/A</v>
      </c>
      <c r="AM8929" t="e">
        <f t="shared" si="1418"/>
        <v>#N/A</v>
      </c>
      <c r="AN8929" t="e">
        <f t="shared" si="1419"/>
        <v>#N/A</v>
      </c>
      <c r="AO8929" s="261" t="e">
        <f t="shared" si="1420"/>
        <v>#N/A</v>
      </c>
      <c r="AP8929" s="261" t="e">
        <f t="shared" si="1421"/>
        <v>#N/A</v>
      </c>
      <c r="AQ8929" s="261" t="e">
        <f t="shared" si="1422"/>
        <v>#N/A</v>
      </c>
      <c r="BB8929">
        <f t="shared" si="1425"/>
        <v>0</v>
      </c>
      <c r="BC8929">
        <f t="shared" si="1423"/>
        <v>0</v>
      </c>
      <c r="BD8929" s="28">
        <f t="shared" si="1424"/>
        <v>0</v>
      </c>
    </row>
    <row r="8930" spans="37:56" x14ac:dyDescent="0.25">
      <c r="AK8930">
        <v>0</v>
      </c>
      <c r="AL8930" t="e">
        <f t="shared" si="1417"/>
        <v>#N/A</v>
      </c>
      <c r="AM8930" t="e">
        <f t="shared" si="1418"/>
        <v>#N/A</v>
      </c>
      <c r="AN8930" t="e">
        <f t="shared" si="1419"/>
        <v>#N/A</v>
      </c>
      <c r="AO8930" s="261" t="e">
        <f t="shared" si="1420"/>
        <v>#N/A</v>
      </c>
      <c r="AP8930" s="261" t="e">
        <f t="shared" si="1421"/>
        <v>#N/A</v>
      </c>
      <c r="AQ8930" s="261" t="e">
        <f t="shared" si="1422"/>
        <v>#N/A</v>
      </c>
      <c r="BB8930">
        <f t="shared" si="1425"/>
        <v>0</v>
      </c>
      <c r="BC8930">
        <f t="shared" si="1423"/>
        <v>0</v>
      </c>
      <c r="BD8930" s="28">
        <f t="shared" si="1424"/>
        <v>0</v>
      </c>
    </row>
    <row r="8931" spans="37:56" x14ac:dyDescent="0.25">
      <c r="AK8931">
        <v>0</v>
      </c>
      <c r="AL8931" t="e">
        <f t="shared" si="1417"/>
        <v>#N/A</v>
      </c>
      <c r="AM8931" t="e">
        <f t="shared" si="1418"/>
        <v>#N/A</v>
      </c>
      <c r="AN8931" t="e">
        <f t="shared" si="1419"/>
        <v>#N/A</v>
      </c>
      <c r="AO8931" s="261" t="e">
        <f t="shared" si="1420"/>
        <v>#N/A</v>
      </c>
      <c r="AP8931" s="261" t="e">
        <f t="shared" si="1421"/>
        <v>#N/A</v>
      </c>
      <c r="AQ8931" s="261" t="e">
        <f t="shared" si="1422"/>
        <v>#N/A</v>
      </c>
      <c r="BB8931">
        <f t="shared" si="1425"/>
        <v>0</v>
      </c>
      <c r="BC8931">
        <f t="shared" si="1423"/>
        <v>0</v>
      </c>
      <c r="BD8931" s="28">
        <f t="shared" si="1424"/>
        <v>0</v>
      </c>
    </row>
    <row r="8932" spans="37:56" x14ac:dyDescent="0.25">
      <c r="AK8932">
        <v>0</v>
      </c>
      <c r="AL8932" t="e">
        <f t="shared" si="1417"/>
        <v>#N/A</v>
      </c>
      <c r="AM8932" t="e">
        <f t="shared" si="1418"/>
        <v>#N/A</v>
      </c>
      <c r="AN8932" t="e">
        <f t="shared" si="1419"/>
        <v>#N/A</v>
      </c>
      <c r="AO8932" s="261" t="e">
        <f t="shared" si="1420"/>
        <v>#N/A</v>
      </c>
      <c r="AP8932" s="261" t="e">
        <f t="shared" si="1421"/>
        <v>#N/A</v>
      </c>
      <c r="AQ8932" s="261" t="e">
        <f t="shared" si="1422"/>
        <v>#N/A</v>
      </c>
      <c r="BB8932">
        <f t="shared" si="1425"/>
        <v>0</v>
      </c>
      <c r="BC8932">
        <f t="shared" si="1423"/>
        <v>0</v>
      </c>
      <c r="BD8932" s="28">
        <f t="shared" si="1424"/>
        <v>0</v>
      </c>
    </row>
    <row r="8933" spans="37:56" x14ac:dyDescent="0.25">
      <c r="AK8933">
        <v>0</v>
      </c>
      <c r="AL8933" t="e">
        <f t="shared" si="1417"/>
        <v>#N/A</v>
      </c>
      <c r="AM8933" t="e">
        <f t="shared" si="1418"/>
        <v>#N/A</v>
      </c>
      <c r="AN8933" t="e">
        <f t="shared" si="1419"/>
        <v>#N/A</v>
      </c>
      <c r="AO8933" s="261" t="e">
        <f t="shared" si="1420"/>
        <v>#N/A</v>
      </c>
      <c r="AP8933" s="261" t="e">
        <f t="shared" si="1421"/>
        <v>#N/A</v>
      </c>
      <c r="AQ8933" s="261" t="e">
        <f t="shared" si="1422"/>
        <v>#N/A</v>
      </c>
      <c r="BB8933">
        <f t="shared" si="1425"/>
        <v>0</v>
      </c>
      <c r="BC8933">
        <f t="shared" si="1423"/>
        <v>0</v>
      </c>
      <c r="BD8933" s="28">
        <f t="shared" si="1424"/>
        <v>0</v>
      </c>
    </row>
    <row r="8934" spans="37:56" x14ac:dyDescent="0.25">
      <c r="AK8934">
        <v>0</v>
      </c>
      <c r="AL8934" t="e">
        <f t="shared" si="1417"/>
        <v>#N/A</v>
      </c>
      <c r="AM8934" t="e">
        <f t="shared" si="1418"/>
        <v>#N/A</v>
      </c>
      <c r="AN8934" t="e">
        <f t="shared" si="1419"/>
        <v>#N/A</v>
      </c>
      <c r="AO8934" s="261" t="e">
        <f t="shared" si="1420"/>
        <v>#N/A</v>
      </c>
      <c r="AP8934" s="261" t="e">
        <f t="shared" si="1421"/>
        <v>#N/A</v>
      </c>
      <c r="AQ8934" s="261" t="e">
        <f t="shared" si="1422"/>
        <v>#N/A</v>
      </c>
      <c r="BB8934">
        <f t="shared" si="1425"/>
        <v>0</v>
      </c>
      <c r="BC8934">
        <f t="shared" si="1423"/>
        <v>0</v>
      </c>
      <c r="BD8934" s="28">
        <f t="shared" si="1424"/>
        <v>0</v>
      </c>
    </row>
    <row r="8935" spans="37:56" x14ac:dyDescent="0.25">
      <c r="AK8935">
        <v>0</v>
      </c>
      <c r="AL8935" t="e">
        <f t="shared" si="1417"/>
        <v>#N/A</v>
      </c>
      <c r="AM8935" t="e">
        <f t="shared" si="1418"/>
        <v>#N/A</v>
      </c>
      <c r="AN8935" t="e">
        <f t="shared" si="1419"/>
        <v>#N/A</v>
      </c>
      <c r="AO8935" s="261" t="e">
        <f t="shared" si="1420"/>
        <v>#N/A</v>
      </c>
      <c r="AP8935" s="261" t="e">
        <f t="shared" si="1421"/>
        <v>#N/A</v>
      </c>
      <c r="AQ8935" s="261" t="e">
        <f t="shared" si="1422"/>
        <v>#N/A</v>
      </c>
      <c r="BB8935">
        <f t="shared" si="1425"/>
        <v>0</v>
      </c>
      <c r="BC8935">
        <f t="shared" si="1423"/>
        <v>0</v>
      </c>
      <c r="BD8935" s="28">
        <f t="shared" si="1424"/>
        <v>0</v>
      </c>
    </row>
    <row r="8936" spans="37:56" x14ac:dyDescent="0.25">
      <c r="AK8936">
        <v>0</v>
      </c>
      <c r="AL8936" t="e">
        <f t="shared" si="1417"/>
        <v>#N/A</v>
      </c>
      <c r="AM8936" t="e">
        <f t="shared" si="1418"/>
        <v>#N/A</v>
      </c>
      <c r="AN8936" t="e">
        <f t="shared" si="1419"/>
        <v>#N/A</v>
      </c>
      <c r="AO8936" s="261" t="e">
        <f t="shared" si="1420"/>
        <v>#N/A</v>
      </c>
      <c r="AP8936" s="261" t="e">
        <f t="shared" si="1421"/>
        <v>#N/A</v>
      </c>
      <c r="AQ8936" s="261" t="e">
        <f t="shared" si="1422"/>
        <v>#N/A</v>
      </c>
      <c r="BB8936">
        <f t="shared" si="1425"/>
        <v>0</v>
      </c>
      <c r="BC8936">
        <f t="shared" si="1423"/>
        <v>0</v>
      </c>
      <c r="BD8936" s="28">
        <f t="shared" si="1424"/>
        <v>0</v>
      </c>
    </row>
    <row r="8937" spans="37:56" x14ac:dyDescent="0.25">
      <c r="AK8937">
        <v>0</v>
      </c>
      <c r="AL8937" t="e">
        <f t="shared" si="1417"/>
        <v>#N/A</v>
      </c>
      <c r="AM8937" t="e">
        <f t="shared" si="1418"/>
        <v>#N/A</v>
      </c>
      <c r="AN8937" t="e">
        <f t="shared" si="1419"/>
        <v>#N/A</v>
      </c>
      <c r="AO8937" s="261" t="e">
        <f t="shared" si="1420"/>
        <v>#N/A</v>
      </c>
      <c r="AP8937" s="261" t="e">
        <f t="shared" si="1421"/>
        <v>#N/A</v>
      </c>
      <c r="AQ8937" s="261" t="e">
        <f t="shared" si="1422"/>
        <v>#N/A</v>
      </c>
      <c r="BB8937">
        <f t="shared" si="1425"/>
        <v>0</v>
      </c>
      <c r="BC8937">
        <f t="shared" si="1423"/>
        <v>0</v>
      </c>
      <c r="BD8937" s="28">
        <f t="shared" si="1424"/>
        <v>0</v>
      </c>
    </row>
    <row r="8938" spans="37:56" x14ac:dyDescent="0.25">
      <c r="AK8938">
        <v>0</v>
      </c>
      <c r="AL8938" t="e">
        <f t="shared" si="1417"/>
        <v>#N/A</v>
      </c>
      <c r="AM8938" t="e">
        <f t="shared" si="1418"/>
        <v>#N/A</v>
      </c>
      <c r="AN8938" t="e">
        <f t="shared" si="1419"/>
        <v>#N/A</v>
      </c>
      <c r="AO8938" s="261" t="e">
        <f t="shared" si="1420"/>
        <v>#N/A</v>
      </c>
      <c r="AP8938" s="261" t="e">
        <f t="shared" si="1421"/>
        <v>#N/A</v>
      </c>
      <c r="AQ8938" s="261" t="e">
        <f t="shared" si="1422"/>
        <v>#N/A</v>
      </c>
      <c r="BB8938">
        <f t="shared" si="1425"/>
        <v>0</v>
      </c>
      <c r="BC8938">
        <f t="shared" si="1423"/>
        <v>0</v>
      </c>
      <c r="BD8938" s="28">
        <f t="shared" si="1424"/>
        <v>0</v>
      </c>
    </row>
    <row r="8939" spans="37:56" x14ac:dyDescent="0.25">
      <c r="AK8939">
        <v>0</v>
      </c>
      <c r="AL8939" t="e">
        <f t="shared" si="1417"/>
        <v>#N/A</v>
      </c>
      <c r="AM8939" t="e">
        <f t="shared" si="1418"/>
        <v>#N/A</v>
      </c>
      <c r="AN8939" t="e">
        <f t="shared" si="1419"/>
        <v>#N/A</v>
      </c>
      <c r="AO8939" s="261" t="e">
        <f t="shared" si="1420"/>
        <v>#N/A</v>
      </c>
      <c r="AP8939" s="261" t="e">
        <f t="shared" si="1421"/>
        <v>#N/A</v>
      </c>
      <c r="AQ8939" s="261" t="e">
        <f t="shared" si="1422"/>
        <v>#N/A</v>
      </c>
      <c r="BB8939">
        <f t="shared" si="1425"/>
        <v>0</v>
      </c>
      <c r="BC8939">
        <f t="shared" si="1423"/>
        <v>0</v>
      </c>
      <c r="BD8939" s="28">
        <f t="shared" si="1424"/>
        <v>0</v>
      </c>
    </row>
    <row r="8940" spans="37:56" x14ac:dyDescent="0.25">
      <c r="AK8940">
        <v>0</v>
      </c>
      <c r="AL8940" t="e">
        <f t="shared" si="1417"/>
        <v>#N/A</v>
      </c>
      <c r="AM8940" t="e">
        <f t="shared" si="1418"/>
        <v>#N/A</v>
      </c>
      <c r="AN8940" t="e">
        <f t="shared" si="1419"/>
        <v>#N/A</v>
      </c>
      <c r="AO8940" s="261" t="e">
        <f t="shared" si="1420"/>
        <v>#N/A</v>
      </c>
      <c r="AP8940" s="261" t="e">
        <f t="shared" si="1421"/>
        <v>#N/A</v>
      </c>
      <c r="AQ8940" s="261" t="e">
        <f t="shared" si="1422"/>
        <v>#N/A</v>
      </c>
      <c r="BB8940">
        <f t="shared" si="1425"/>
        <v>0</v>
      </c>
      <c r="BC8940">
        <f t="shared" si="1423"/>
        <v>0</v>
      </c>
      <c r="BD8940" s="28">
        <f t="shared" si="1424"/>
        <v>0</v>
      </c>
    </row>
    <row r="8941" spans="37:56" x14ac:dyDescent="0.25">
      <c r="AK8941">
        <v>0</v>
      </c>
      <c r="AL8941" t="e">
        <f t="shared" si="1417"/>
        <v>#N/A</v>
      </c>
      <c r="AM8941" t="e">
        <f t="shared" si="1418"/>
        <v>#N/A</v>
      </c>
      <c r="AN8941" t="e">
        <f t="shared" si="1419"/>
        <v>#N/A</v>
      </c>
      <c r="AO8941" s="261" t="e">
        <f t="shared" si="1420"/>
        <v>#N/A</v>
      </c>
      <c r="AP8941" s="261" t="e">
        <f t="shared" si="1421"/>
        <v>#N/A</v>
      </c>
      <c r="AQ8941" s="261" t="e">
        <f t="shared" si="1422"/>
        <v>#N/A</v>
      </c>
      <c r="BB8941">
        <f t="shared" si="1425"/>
        <v>0</v>
      </c>
      <c r="BC8941">
        <f t="shared" si="1423"/>
        <v>0</v>
      </c>
      <c r="BD8941" s="28">
        <f t="shared" si="1424"/>
        <v>0</v>
      </c>
    </row>
    <row r="8942" spans="37:56" x14ac:dyDescent="0.25">
      <c r="AK8942">
        <v>0</v>
      </c>
      <c r="AL8942" t="e">
        <f t="shared" si="1417"/>
        <v>#N/A</v>
      </c>
      <c r="AM8942" t="e">
        <f t="shared" si="1418"/>
        <v>#N/A</v>
      </c>
      <c r="AN8942" t="e">
        <f t="shared" si="1419"/>
        <v>#N/A</v>
      </c>
      <c r="AO8942" s="261" t="e">
        <f t="shared" si="1420"/>
        <v>#N/A</v>
      </c>
      <c r="AP8942" s="261" t="e">
        <f t="shared" si="1421"/>
        <v>#N/A</v>
      </c>
      <c r="AQ8942" s="261" t="e">
        <f t="shared" si="1422"/>
        <v>#N/A</v>
      </c>
      <c r="BB8942">
        <f t="shared" si="1425"/>
        <v>0</v>
      </c>
      <c r="BC8942">
        <f t="shared" si="1423"/>
        <v>0</v>
      </c>
      <c r="BD8942" s="28">
        <f t="shared" si="1424"/>
        <v>0</v>
      </c>
    </row>
    <row r="8943" spans="37:56" x14ac:dyDescent="0.25">
      <c r="AK8943">
        <v>0</v>
      </c>
      <c r="AL8943" t="e">
        <f t="shared" si="1417"/>
        <v>#N/A</v>
      </c>
      <c r="AM8943" t="e">
        <f t="shared" si="1418"/>
        <v>#N/A</v>
      </c>
      <c r="AN8943" t="e">
        <f t="shared" si="1419"/>
        <v>#N/A</v>
      </c>
      <c r="AO8943" s="261" t="e">
        <f t="shared" si="1420"/>
        <v>#N/A</v>
      </c>
      <c r="AP8943" s="261" t="e">
        <f t="shared" si="1421"/>
        <v>#N/A</v>
      </c>
      <c r="AQ8943" s="261" t="e">
        <f t="shared" si="1422"/>
        <v>#N/A</v>
      </c>
      <c r="BB8943">
        <f t="shared" si="1425"/>
        <v>0</v>
      </c>
      <c r="BC8943">
        <f t="shared" si="1423"/>
        <v>0</v>
      </c>
      <c r="BD8943" s="28">
        <f t="shared" si="1424"/>
        <v>0</v>
      </c>
    </row>
    <row r="8944" spans="37:56" x14ac:dyDescent="0.25">
      <c r="AK8944">
        <v>0</v>
      </c>
      <c r="AL8944" t="e">
        <f t="shared" si="1417"/>
        <v>#N/A</v>
      </c>
      <c r="AM8944" t="e">
        <f t="shared" si="1418"/>
        <v>#N/A</v>
      </c>
      <c r="AN8944" t="e">
        <f t="shared" si="1419"/>
        <v>#N/A</v>
      </c>
      <c r="AO8944" s="261" t="e">
        <f t="shared" si="1420"/>
        <v>#N/A</v>
      </c>
      <c r="AP8944" s="261" t="e">
        <f t="shared" si="1421"/>
        <v>#N/A</v>
      </c>
      <c r="AQ8944" s="261" t="e">
        <f t="shared" si="1422"/>
        <v>#N/A</v>
      </c>
      <c r="BB8944">
        <f t="shared" si="1425"/>
        <v>0</v>
      </c>
      <c r="BC8944">
        <f t="shared" si="1423"/>
        <v>0</v>
      </c>
      <c r="BD8944" s="28">
        <f t="shared" si="1424"/>
        <v>0</v>
      </c>
    </row>
    <row r="8945" spans="37:56" x14ac:dyDescent="0.25">
      <c r="AK8945">
        <v>0</v>
      </c>
      <c r="AL8945" t="e">
        <f t="shared" si="1417"/>
        <v>#N/A</v>
      </c>
      <c r="AM8945" t="e">
        <f t="shared" si="1418"/>
        <v>#N/A</v>
      </c>
      <c r="AN8945" t="e">
        <f t="shared" si="1419"/>
        <v>#N/A</v>
      </c>
      <c r="AO8945" s="261" t="e">
        <f t="shared" si="1420"/>
        <v>#N/A</v>
      </c>
      <c r="AP8945" s="261" t="e">
        <f t="shared" si="1421"/>
        <v>#N/A</v>
      </c>
      <c r="AQ8945" s="261" t="e">
        <f t="shared" si="1422"/>
        <v>#N/A</v>
      </c>
      <c r="BB8945">
        <f t="shared" si="1425"/>
        <v>0</v>
      </c>
      <c r="BC8945">
        <f t="shared" si="1423"/>
        <v>0</v>
      </c>
      <c r="BD8945" s="28">
        <f t="shared" si="1424"/>
        <v>0</v>
      </c>
    </row>
    <row r="8946" spans="37:56" x14ac:dyDescent="0.25">
      <c r="AK8946">
        <v>0</v>
      </c>
      <c r="AL8946" t="e">
        <f t="shared" si="1417"/>
        <v>#N/A</v>
      </c>
      <c r="AM8946" t="e">
        <f t="shared" si="1418"/>
        <v>#N/A</v>
      </c>
      <c r="AN8946" t="e">
        <f t="shared" si="1419"/>
        <v>#N/A</v>
      </c>
      <c r="AO8946" s="261" t="e">
        <f t="shared" si="1420"/>
        <v>#N/A</v>
      </c>
      <c r="AP8946" s="261" t="e">
        <f t="shared" si="1421"/>
        <v>#N/A</v>
      </c>
      <c r="AQ8946" s="261" t="e">
        <f t="shared" si="1422"/>
        <v>#N/A</v>
      </c>
      <c r="BB8946">
        <f t="shared" si="1425"/>
        <v>0</v>
      </c>
      <c r="BC8946">
        <f t="shared" si="1423"/>
        <v>0</v>
      </c>
      <c r="BD8946" s="28">
        <f t="shared" si="1424"/>
        <v>0</v>
      </c>
    </row>
    <row r="8947" spans="37:56" x14ac:dyDescent="0.25">
      <c r="AK8947">
        <v>0</v>
      </c>
      <c r="AL8947" t="e">
        <f t="shared" si="1417"/>
        <v>#N/A</v>
      </c>
      <c r="AM8947" t="e">
        <f t="shared" si="1418"/>
        <v>#N/A</v>
      </c>
      <c r="AN8947" t="e">
        <f t="shared" si="1419"/>
        <v>#N/A</v>
      </c>
      <c r="AO8947" s="261" t="e">
        <f t="shared" si="1420"/>
        <v>#N/A</v>
      </c>
      <c r="AP8947" s="261" t="e">
        <f t="shared" si="1421"/>
        <v>#N/A</v>
      </c>
      <c r="AQ8947" s="261" t="e">
        <f t="shared" si="1422"/>
        <v>#N/A</v>
      </c>
      <c r="BB8947">
        <f t="shared" si="1425"/>
        <v>0</v>
      </c>
      <c r="BC8947">
        <f t="shared" si="1423"/>
        <v>0</v>
      </c>
      <c r="BD8947" s="28">
        <f t="shared" si="1424"/>
        <v>0</v>
      </c>
    </row>
    <row r="8948" spans="37:56" x14ac:dyDescent="0.25">
      <c r="AK8948">
        <v>0</v>
      </c>
      <c r="AL8948" t="e">
        <f t="shared" si="1417"/>
        <v>#N/A</v>
      </c>
      <c r="AM8948" t="e">
        <f t="shared" si="1418"/>
        <v>#N/A</v>
      </c>
      <c r="AN8948" t="e">
        <f t="shared" si="1419"/>
        <v>#N/A</v>
      </c>
      <c r="AO8948" s="261" t="e">
        <f t="shared" si="1420"/>
        <v>#N/A</v>
      </c>
      <c r="AP8948" s="261" t="e">
        <f t="shared" si="1421"/>
        <v>#N/A</v>
      </c>
      <c r="AQ8948" s="261" t="e">
        <f t="shared" si="1422"/>
        <v>#N/A</v>
      </c>
      <c r="BB8948">
        <f t="shared" si="1425"/>
        <v>0</v>
      </c>
      <c r="BC8948">
        <f t="shared" si="1423"/>
        <v>0</v>
      </c>
      <c r="BD8948" s="28">
        <f t="shared" si="1424"/>
        <v>0</v>
      </c>
    </row>
    <row r="8949" spans="37:56" x14ac:dyDescent="0.25">
      <c r="AK8949">
        <v>0</v>
      </c>
      <c r="AL8949" t="e">
        <f t="shared" si="1417"/>
        <v>#N/A</v>
      </c>
      <c r="AM8949" t="e">
        <f t="shared" si="1418"/>
        <v>#N/A</v>
      </c>
      <c r="AN8949" t="e">
        <f t="shared" si="1419"/>
        <v>#N/A</v>
      </c>
      <c r="AO8949" s="261" t="e">
        <f t="shared" si="1420"/>
        <v>#N/A</v>
      </c>
      <c r="AP8949" s="261" t="e">
        <f t="shared" si="1421"/>
        <v>#N/A</v>
      </c>
      <c r="AQ8949" s="261" t="e">
        <f t="shared" si="1422"/>
        <v>#N/A</v>
      </c>
      <c r="BB8949">
        <f t="shared" si="1425"/>
        <v>0</v>
      </c>
      <c r="BC8949">
        <f t="shared" si="1423"/>
        <v>0</v>
      </c>
      <c r="BD8949" s="28">
        <f t="shared" si="1424"/>
        <v>0</v>
      </c>
    </row>
    <row r="8950" spans="37:56" x14ac:dyDescent="0.25">
      <c r="AK8950">
        <v>0</v>
      </c>
      <c r="AL8950" t="e">
        <f t="shared" si="1417"/>
        <v>#N/A</v>
      </c>
      <c r="AM8950" t="e">
        <f t="shared" si="1418"/>
        <v>#N/A</v>
      </c>
      <c r="AN8950" t="e">
        <f t="shared" si="1419"/>
        <v>#N/A</v>
      </c>
      <c r="AO8950" s="261" t="e">
        <f t="shared" si="1420"/>
        <v>#N/A</v>
      </c>
      <c r="AP8950" s="261" t="e">
        <f t="shared" si="1421"/>
        <v>#N/A</v>
      </c>
      <c r="AQ8950" s="261" t="e">
        <f t="shared" si="1422"/>
        <v>#N/A</v>
      </c>
      <c r="BB8950">
        <f t="shared" si="1425"/>
        <v>0</v>
      </c>
      <c r="BC8950">
        <f t="shared" si="1423"/>
        <v>0</v>
      </c>
      <c r="BD8950" s="28">
        <f t="shared" si="1424"/>
        <v>0</v>
      </c>
    </row>
    <row r="8951" spans="37:56" x14ac:dyDescent="0.25">
      <c r="AK8951">
        <v>0</v>
      </c>
      <c r="AL8951" t="e">
        <f t="shared" si="1417"/>
        <v>#N/A</v>
      </c>
      <c r="AM8951" t="e">
        <f t="shared" si="1418"/>
        <v>#N/A</v>
      </c>
      <c r="AN8951" t="e">
        <f t="shared" si="1419"/>
        <v>#N/A</v>
      </c>
      <c r="AO8951" s="261" t="e">
        <f t="shared" si="1420"/>
        <v>#N/A</v>
      </c>
      <c r="AP8951" s="261" t="e">
        <f t="shared" si="1421"/>
        <v>#N/A</v>
      </c>
      <c r="AQ8951" s="261" t="e">
        <f t="shared" si="1422"/>
        <v>#N/A</v>
      </c>
      <c r="BB8951">
        <f t="shared" si="1425"/>
        <v>0</v>
      </c>
      <c r="BC8951">
        <f t="shared" si="1423"/>
        <v>0</v>
      </c>
      <c r="BD8951" s="28">
        <f t="shared" si="1424"/>
        <v>0</v>
      </c>
    </row>
    <row r="8952" spans="37:56" x14ac:dyDescent="0.25">
      <c r="AK8952">
        <v>0</v>
      </c>
      <c r="AL8952" t="e">
        <f t="shared" si="1417"/>
        <v>#N/A</v>
      </c>
      <c r="AM8952" t="e">
        <f t="shared" si="1418"/>
        <v>#N/A</v>
      </c>
      <c r="AN8952" t="e">
        <f t="shared" si="1419"/>
        <v>#N/A</v>
      </c>
      <c r="AO8952" s="261" t="e">
        <f t="shared" si="1420"/>
        <v>#N/A</v>
      </c>
      <c r="AP8952" s="261" t="e">
        <f t="shared" si="1421"/>
        <v>#N/A</v>
      </c>
      <c r="AQ8952" s="261" t="e">
        <f t="shared" si="1422"/>
        <v>#N/A</v>
      </c>
      <c r="BB8952">
        <f t="shared" si="1425"/>
        <v>0</v>
      </c>
      <c r="BC8952">
        <f t="shared" si="1423"/>
        <v>0</v>
      </c>
      <c r="BD8952" s="28">
        <f t="shared" si="1424"/>
        <v>0</v>
      </c>
    </row>
    <row r="8953" spans="37:56" x14ac:dyDescent="0.25">
      <c r="AK8953">
        <v>0</v>
      </c>
      <c r="AL8953" t="e">
        <f t="shared" si="1417"/>
        <v>#N/A</v>
      </c>
      <c r="AM8953" t="e">
        <f t="shared" si="1418"/>
        <v>#N/A</v>
      </c>
      <c r="AN8953" t="e">
        <f t="shared" si="1419"/>
        <v>#N/A</v>
      </c>
      <c r="AO8953" s="261" t="e">
        <f t="shared" si="1420"/>
        <v>#N/A</v>
      </c>
      <c r="AP8953" s="261" t="e">
        <f t="shared" si="1421"/>
        <v>#N/A</v>
      </c>
      <c r="AQ8953" s="261" t="e">
        <f t="shared" si="1422"/>
        <v>#N/A</v>
      </c>
      <c r="BB8953">
        <f t="shared" si="1425"/>
        <v>0</v>
      </c>
      <c r="BC8953">
        <f t="shared" si="1423"/>
        <v>0</v>
      </c>
      <c r="BD8953" s="28">
        <f t="shared" si="1424"/>
        <v>0</v>
      </c>
    </row>
    <row r="8954" spans="37:56" x14ac:dyDescent="0.25">
      <c r="AK8954">
        <v>0</v>
      </c>
      <c r="AL8954" t="e">
        <f t="shared" si="1417"/>
        <v>#N/A</v>
      </c>
      <c r="AM8954" t="e">
        <f t="shared" si="1418"/>
        <v>#N/A</v>
      </c>
      <c r="AN8954" t="e">
        <f t="shared" si="1419"/>
        <v>#N/A</v>
      </c>
      <c r="AO8954" s="261" t="e">
        <f t="shared" si="1420"/>
        <v>#N/A</v>
      </c>
      <c r="AP8954" s="261" t="e">
        <f t="shared" si="1421"/>
        <v>#N/A</v>
      </c>
      <c r="AQ8954" s="261" t="e">
        <f t="shared" si="1422"/>
        <v>#N/A</v>
      </c>
      <c r="BB8954">
        <f t="shared" si="1425"/>
        <v>0</v>
      </c>
      <c r="BC8954">
        <f t="shared" si="1423"/>
        <v>0</v>
      </c>
      <c r="BD8954" s="28">
        <f t="shared" si="1424"/>
        <v>0</v>
      </c>
    </row>
    <row r="8955" spans="37:56" x14ac:dyDescent="0.25">
      <c r="AK8955">
        <v>0</v>
      </c>
      <c r="AL8955" t="e">
        <f t="shared" si="1417"/>
        <v>#N/A</v>
      </c>
      <c r="AM8955" t="e">
        <f t="shared" si="1418"/>
        <v>#N/A</v>
      </c>
      <c r="AN8955" t="e">
        <f t="shared" si="1419"/>
        <v>#N/A</v>
      </c>
      <c r="AO8955" s="261" t="e">
        <f t="shared" si="1420"/>
        <v>#N/A</v>
      </c>
      <c r="AP8955" s="261" t="e">
        <f t="shared" si="1421"/>
        <v>#N/A</v>
      </c>
      <c r="AQ8955" s="261" t="e">
        <f t="shared" si="1422"/>
        <v>#N/A</v>
      </c>
      <c r="BB8955">
        <f t="shared" si="1425"/>
        <v>0</v>
      </c>
      <c r="BC8955">
        <f t="shared" si="1423"/>
        <v>0</v>
      </c>
      <c r="BD8955" s="28">
        <f t="shared" si="1424"/>
        <v>0</v>
      </c>
    </row>
    <row r="8956" spans="37:56" x14ac:dyDescent="0.25">
      <c r="AK8956">
        <v>0</v>
      </c>
      <c r="AL8956" t="e">
        <f t="shared" si="1417"/>
        <v>#N/A</v>
      </c>
      <c r="AM8956" t="e">
        <f t="shared" si="1418"/>
        <v>#N/A</v>
      </c>
      <c r="AN8956" t="e">
        <f t="shared" si="1419"/>
        <v>#N/A</v>
      </c>
      <c r="AO8956" s="261" t="e">
        <f t="shared" si="1420"/>
        <v>#N/A</v>
      </c>
      <c r="AP8956" s="261" t="e">
        <f t="shared" si="1421"/>
        <v>#N/A</v>
      </c>
      <c r="AQ8956" s="261" t="e">
        <f t="shared" si="1422"/>
        <v>#N/A</v>
      </c>
      <c r="BB8956">
        <f t="shared" si="1425"/>
        <v>0</v>
      </c>
      <c r="BC8956">
        <f t="shared" si="1423"/>
        <v>0</v>
      </c>
      <c r="BD8956" s="28">
        <f t="shared" si="1424"/>
        <v>0</v>
      </c>
    </row>
    <row r="8957" spans="37:56" x14ac:dyDescent="0.25">
      <c r="AK8957">
        <v>0</v>
      </c>
      <c r="AL8957" t="e">
        <f t="shared" si="1417"/>
        <v>#N/A</v>
      </c>
      <c r="AM8957" t="e">
        <f t="shared" si="1418"/>
        <v>#N/A</v>
      </c>
      <c r="AN8957" t="e">
        <f t="shared" si="1419"/>
        <v>#N/A</v>
      </c>
      <c r="AO8957" s="261" t="e">
        <f t="shared" si="1420"/>
        <v>#N/A</v>
      </c>
      <c r="AP8957" s="261" t="e">
        <f t="shared" si="1421"/>
        <v>#N/A</v>
      </c>
      <c r="AQ8957" s="261" t="e">
        <f t="shared" si="1422"/>
        <v>#N/A</v>
      </c>
      <c r="BB8957">
        <f t="shared" si="1425"/>
        <v>0</v>
      </c>
      <c r="BC8957">
        <f t="shared" si="1423"/>
        <v>0</v>
      </c>
      <c r="BD8957" s="28">
        <f t="shared" si="1424"/>
        <v>0</v>
      </c>
    </row>
    <row r="8958" spans="37:56" x14ac:dyDescent="0.25">
      <c r="AK8958">
        <v>0</v>
      </c>
      <c r="AL8958" t="e">
        <f t="shared" si="1417"/>
        <v>#N/A</v>
      </c>
      <c r="AM8958" t="e">
        <f t="shared" si="1418"/>
        <v>#N/A</v>
      </c>
      <c r="AN8958" t="e">
        <f t="shared" si="1419"/>
        <v>#N/A</v>
      </c>
      <c r="AO8958" s="261" t="e">
        <f t="shared" si="1420"/>
        <v>#N/A</v>
      </c>
      <c r="AP8958" s="261" t="e">
        <f t="shared" si="1421"/>
        <v>#N/A</v>
      </c>
      <c r="AQ8958" s="261" t="e">
        <f t="shared" si="1422"/>
        <v>#N/A</v>
      </c>
      <c r="BB8958">
        <f t="shared" si="1425"/>
        <v>0</v>
      </c>
      <c r="BC8958">
        <f t="shared" si="1423"/>
        <v>0</v>
      </c>
      <c r="BD8958" s="28">
        <f t="shared" si="1424"/>
        <v>0</v>
      </c>
    </row>
    <row r="8959" spans="37:56" x14ac:dyDescent="0.25">
      <c r="AK8959">
        <v>0</v>
      </c>
      <c r="AL8959" t="e">
        <f t="shared" si="1417"/>
        <v>#N/A</v>
      </c>
      <c r="AM8959" t="e">
        <f t="shared" si="1418"/>
        <v>#N/A</v>
      </c>
      <c r="AN8959" t="e">
        <f t="shared" si="1419"/>
        <v>#N/A</v>
      </c>
      <c r="AO8959" s="261" t="e">
        <f t="shared" si="1420"/>
        <v>#N/A</v>
      </c>
      <c r="AP8959" s="261" t="e">
        <f t="shared" si="1421"/>
        <v>#N/A</v>
      </c>
      <c r="AQ8959" s="261" t="e">
        <f t="shared" si="1422"/>
        <v>#N/A</v>
      </c>
      <c r="BB8959">
        <f t="shared" si="1425"/>
        <v>0</v>
      </c>
      <c r="BC8959">
        <f t="shared" si="1423"/>
        <v>0</v>
      </c>
      <c r="BD8959" s="28">
        <f t="shared" si="1424"/>
        <v>0</v>
      </c>
    </row>
    <row r="8960" spans="37:56" x14ac:dyDescent="0.25">
      <c r="AK8960">
        <v>0</v>
      </c>
      <c r="AL8960" t="e">
        <f t="shared" si="1417"/>
        <v>#N/A</v>
      </c>
      <c r="AM8960" t="e">
        <f t="shared" si="1418"/>
        <v>#N/A</v>
      </c>
      <c r="AN8960" t="e">
        <f t="shared" si="1419"/>
        <v>#N/A</v>
      </c>
      <c r="AO8960" s="261" t="e">
        <f t="shared" si="1420"/>
        <v>#N/A</v>
      </c>
      <c r="AP8960" s="261" t="e">
        <f t="shared" si="1421"/>
        <v>#N/A</v>
      </c>
      <c r="AQ8960" s="261" t="e">
        <f t="shared" si="1422"/>
        <v>#N/A</v>
      </c>
      <c r="BB8960">
        <f t="shared" si="1425"/>
        <v>0</v>
      </c>
      <c r="BC8960">
        <f t="shared" si="1423"/>
        <v>0</v>
      </c>
      <c r="BD8960" s="28">
        <f t="shared" si="1424"/>
        <v>0</v>
      </c>
    </row>
    <row r="8961" spans="37:56" x14ac:dyDescent="0.25">
      <c r="AK8961">
        <v>0</v>
      </c>
      <c r="AL8961" t="e">
        <f t="shared" si="1417"/>
        <v>#N/A</v>
      </c>
      <c r="AM8961" t="e">
        <f t="shared" si="1418"/>
        <v>#N/A</v>
      </c>
      <c r="AN8961" t="e">
        <f t="shared" si="1419"/>
        <v>#N/A</v>
      </c>
      <c r="AO8961" s="261" t="e">
        <f t="shared" si="1420"/>
        <v>#N/A</v>
      </c>
      <c r="AP8961" s="261" t="e">
        <f t="shared" si="1421"/>
        <v>#N/A</v>
      </c>
      <c r="AQ8961" s="261" t="e">
        <f t="shared" si="1422"/>
        <v>#N/A</v>
      </c>
      <c r="BB8961">
        <f t="shared" si="1425"/>
        <v>0</v>
      </c>
      <c r="BC8961">
        <f t="shared" si="1423"/>
        <v>0</v>
      </c>
      <c r="BD8961" s="28">
        <f t="shared" si="1424"/>
        <v>0</v>
      </c>
    </row>
    <row r="8962" spans="37:56" x14ac:dyDescent="0.25">
      <c r="AK8962">
        <v>0</v>
      </c>
      <c r="AL8962" t="e">
        <f t="shared" si="1417"/>
        <v>#N/A</v>
      </c>
      <c r="AM8962" t="e">
        <f t="shared" si="1418"/>
        <v>#N/A</v>
      </c>
      <c r="AN8962" t="e">
        <f t="shared" si="1419"/>
        <v>#N/A</v>
      </c>
      <c r="AO8962" s="261" t="e">
        <f t="shared" si="1420"/>
        <v>#N/A</v>
      </c>
      <c r="AP8962" s="261" t="e">
        <f t="shared" si="1421"/>
        <v>#N/A</v>
      </c>
      <c r="AQ8962" s="261" t="e">
        <f t="shared" si="1422"/>
        <v>#N/A</v>
      </c>
      <c r="BB8962">
        <f t="shared" si="1425"/>
        <v>0</v>
      </c>
      <c r="BC8962">
        <f t="shared" si="1423"/>
        <v>0</v>
      </c>
      <c r="BD8962" s="28">
        <f t="shared" si="1424"/>
        <v>0</v>
      </c>
    </row>
    <row r="8963" spans="37:56" x14ac:dyDescent="0.25">
      <c r="AK8963">
        <v>0</v>
      </c>
      <c r="AL8963" t="e">
        <f t="shared" ref="AL8963:AL9026" si="1426">_xlfn.XLOOKUP(AK8963,A:A,F:F)</f>
        <v>#N/A</v>
      </c>
      <c r="AM8963" t="e">
        <f t="shared" ref="AM8963:AM9026" si="1427">_xlfn.XLOOKUP(AK8963,A:A,J:J)</f>
        <v>#N/A</v>
      </c>
      <c r="AN8963" t="e">
        <f t="shared" ref="AN8963:AN9026" si="1428">_xlfn.XLOOKUP(AK8963,A:A,M:M)+_xlfn.XLOOKUP(AK8963,A:A,N:N)</f>
        <v>#N/A</v>
      </c>
      <c r="AO8963" s="261" t="e">
        <f t="shared" ref="AO8963:AO9026" si="1429">_xlfn.XLOOKUP(AK8963,A:A,AG:AG)</f>
        <v>#N/A</v>
      </c>
      <c r="AP8963" s="261" t="e">
        <f t="shared" ref="AP8963:AP9026" si="1430">_xlfn.XLOOKUP(AK8963,A:A,AD:AD)</f>
        <v>#N/A</v>
      </c>
      <c r="AQ8963" s="261" t="e">
        <f t="shared" ref="AQ8963:AQ9026" si="1431">_xlfn.XLOOKUP(AK8963,A:A,AE:AE)</f>
        <v>#N/A</v>
      </c>
      <c r="BB8963">
        <f t="shared" si="1425"/>
        <v>0</v>
      </c>
      <c r="BC8963">
        <f t="shared" ref="BC8963:BC9026" si="1432">_xlfn.XLOOKUP(BA8963,A:A,J:J)</f>
        <v>0</v>
      </c>
      <c r="BD8963" s="28">
        <f t="shared" ref="BD8963:BD9026" si="1433">_xlfn.XLOOKUP(BA8963,A:A,M:M)+_xlfn.XLOOKUP(BA8963,A:A,N:N)</f>
        <v>0</v>
      </c>
    </row>
    <row r="8964" spans="37:56" x14ac:dyDescent="0.25">
      <c r="AK8964">
        <v>0</v>
      </c>
      <c r="AL8964" t="e">
        <f t="shared" si="1426"/>
        <v>#N/A</v>
      </c>
      <c r="AM8964" t="e">
        <f t="shared" si="1427"/>
        <v>#N/A</v>
      </c>
      <c r="AN8964" t="e">
        <f t="shared" si="1428"/>
        <v>#N/A</v>
      </c>
      <c r="AO8964" s="261" t="e">
        <f t="shared" si="1429"/>
        <v>#N/A</v>
      </c>
      <c r="AP8964" s="261" t="e">
        <f t="shared" si="1430"/>
        <v>#N/A</v>
      </c>
      <c r="AQ8964" s="261" t="e">
        <f t="shared" si="1431"/>
        <v>#N/A</v>
      </c>
      <c r="BB8964">
        <f t="shared" si="1425"/>
        <v>0</v>
      </c>
      <c r="BC8964">
        <f t="shared" si="1432"/>
        <v>0</v>
      </c>
      <c r="BD8964" s="28">
        <f t="shared" si="1433"/>
        <v>0</v>
      </c>
    </row>
    <row r="8965" spans="37:56" x14ac:dyDescent="0.25">
      <c r="AK8965">
        <v>0</v>
      </c>
      <c r="AL8965" t="e">
        <f t="shared" si="1426"/>
        <v>#N/A</v>
      </c>
      <c r="AM8965" t="e">
        <f t="shared" si="1427"/>
        <v>#N/A</v>
      </c>
      <c r="AN8965" t="e">
        <f t="shared" si="1428"/>
        <v>#N/A</v>
      </c>
      <c r="AO8965" s="261" t="e">
        <f t="shared" si="1429"/>
        <v>#N/A</v>
      </c>
      <c r="AP8965" s="261" t="e">
        <f t="shared" si="1430"/>
        <v>#N/A</v>
      </c>
      <c r="AQ8965" s="261" t="e">
        <f t="shared" si="1431"/>
        <v>#N/A</v>
      </c>
      <c r="BB8965">
        <f t="shared" si="1425"/>
        <v>0</v>
      </c>
      <c r="BC8965">
        <f t="shared" si="1432"/>
        <v>0</v>
      </c>
      <c r="BD8965" s="28">
        <f t="shared" si="1433"/>
        <v>0</v>
      </c>
    </row>
    <row r="8966" spans="37:56" x14ac:dyDescent="0.25">
      <c r="AK8966">
        <v>0</v>
      </c>
      <c r="AL8966" t="e">
        <f t="shared" si="1426"/>
        <v>#N/A</v>
      </c>
      <c r="AM8966" t="e">
        <f t="shared" si="1427"/>
        <v>#N/A</v>
      </c>
      <c r="AN8966" t="e">
        <f t="shared" si="1428"/>
        <v>#N/A</v>
      </c>
      <c r="AO8966" s="261" t="e">
        <f t="shared" si="1429"/>
        <v>#N/A</v>
      </c>
      <c r="AP8966" s="261" t="e">
        <f t="shared" si="1430"/>
        <v>#N/A</v>
      </c>
      <c r="AQ8966" s="261" t="e">
        <f t="shared" si="1431"/>
        <v>#N/A</v>
      </c>
      <c r="BB8966">
        <f t="shared" ref="BB8966:BB9029" si="1434">_xlfn.XLOOKUP(BA8966,A:A,E:E)</f>
        <v>0</v>
      </c>
      <c r="BC8966">
        <f t="shared" si="1432"/>
        <v>0</v>
      </c>
      <c r="BD8966" s="28">
        <f t="shared" si="1433"/>
        <v>0</v>
      </c>
    </row>
    <row r="8967" spans="37:56" x14ac:dyDescent="0.25">
      <c r="AK8967">
        <v>0</v>
      </c>
      <c r="AL8967" t="e">
        <f t="shared" si="1426"/>
        <v>#N/A</v>
      </c>
      <c r="AM8967" t="e">
        <f t="shared" si="1427"/>
        <v>#N/A</v>
      </c>
      <c r="AN8967" t="e">
        <f t="shared" si="1428"/>
        <v>#N/A</v>
      </c>
      <c r="AO8967" s="261" t="e">
        <f t="shared" si="1429"/>
        <v>#N/A</v>
      </c>
      <c r="AP8967" s="261" t="e">
        <f t="shared" si="1430"/>
        <v>#N/A</v>
      </c>
      <c r="AQ8967" s="261" t="e">
        <f t="shared" si="1431"/>
        <v>#N/A</v>
      </c>
      <c r="BB8967">
        <f t="shared" si="1434"/>
        <v>0</v>
      </c>
      <c r="BC8967">
        <f t="shared" si="1432"/>
        <v>0</v>
      </c>
      <c r="BD8967" s="28">
        <f t="shared" si="1433"/>
        <v>0</v>
      </c>
    </row>
    <row r="8968" spans="37:56" x14ac:dyDescent="0.25">
      <c r="AK8968">
        <v>0</v>
      </c>
      <c r="AL8968" t="e">
        <f t="shared" si="1426"/>
        <v>#N/A</v>
      </c>
      <c r="AM8968" t="e">
        <f t="shared" si="1427"/>
        <v>#N/A</v>
      </c>
      <c r="AN8968" t="e">
        <f t="shared" si="1428"/>
        <v>#N/A</v>
      </c>
      <c r="AO8968" s="261" t="e">
        <f t="shared" si="1429"/>
        <v>#N/A</v>
      </c>
      <c r="AP8968" s="261" t="e">
        <f t="shared" si="1430"/>
        <v>#N/A</v>
      </c>
      <c r="AQ8968" s="261" t="e">
        <f t="shared" si="1431"/>
        <v>#N/A</v>
      </c>
      <c r="BB8968">
        <f t="shared" si="1434"/>
        <v>0</v>
      </c>
      <c r="BC8968">
        <f t="shared" si="1432"/>
        <v>0</v>
      </c>
      <c r="BD8968" s="28">
        <f t="shared" si="1433"/>
        <v>0</v>
      </c>
    </row>
    <row r="8969" spans="37:56" x14ac:dyDescent="0.25">
      <c r="AK8969">
        <v>0</v>
      </c>
      <c r="AL8969" t="e">
        <f t="shared" si="1426"/>
        <v>#N/A</v>
      </c>
      <c r="AM8969" t="e">
        <f t="shared" si="1427"/>
        <v>#N/A</v>
      </c>
      <c r="AN8969" t="e">
        <f t="shared" si="1428"/>
        <v>#N/A</v>
      </c>
      <c r="AO8969" s="261" t="e">
        <f t="shared" si="1429"/>
        <v>#N/A</v>
      </c>
      <c r="AP8969" s="261" t="e">
        <f t="shared" si="1430"/>
        <v>#N/A</v>
      </c>
      <c r="AQ8969" s="261" t="e">
        <f t="shared" si="1431"/>
        <v>#N/A</v>
      </c>
      <c r="BB8969">
        <f t="shared" si="1434"/>
        <v>0</v>
      </c>
      <c r="BC8969">
        <f t="shared" si="1432"/>
        <v>0</v>
      </c>
      <c r="BD8969" s="28">
        <f t="shared" si="1433"/>
        <v>0</v>
      </c>
    </row>
    <row r="8970" spans="37:56" x14ac:dyDescent="0.25">
      <c r="AK8970">
        <v>0</v>
      </c>
      <c r="AL8970" t="e">
        <f t="shared" si="1426"/>
        <v>#N/A</v>
      </c>
      <c r="AM8970" t="e">
        <f t="shared" si="1427"/>
        <v>#N/A</v>
      </c>
      <c r="AN8970" t="e">
        <f t="shared" si="1428"/>
        <v>#N/A</v>
      </c>
      <c r="AO8970" s="261" t="e">
        <f t="shared" si="1429"/>
        <v>#N/A</v>
      </c>
      <c r="AP8970" s="261" t="e">
        <f t="shared" si="1430"/>
        <v>#N/A</v>
      </c>
      <c r="AQ8970" s="261" t="e">
        <f t="shared" si="1431"/>
        <v>#N/A</v>
      </c>
      <c r="BB8970">
        <f t="shared" si="1434"/>
        <v>0</v>
      </c>
      <c r="BC8970">
        <f t="shared" si="1432"/>
        <v>0</v>
      </c>
      <c r="BD8970" s="28">
        <f t="shared" si="1433"/>
        <v>0</v>
      </c>
    </row>
    <row r="8971" spans="37:56" x14ac:dyDescent="0.25">
      <c r="AK8971">
        <v>0</v>
      </c>
      <c r="AL8971" t="e">
        <f t="shared" si="1426"/>
        <v>#N/A</v>
      </c>
      <c r="AM8971" t="e">
        <f t="shared" si="1427"/>
        <v>#N/A</v>
      </c>
      <c r="AN8971" t="e">
        <f t="shared" si="1428"/>
        <v>#N/A</v>
      </c>
      <c r="AO8971" s="261" t="e">
        <f t="shared" si="1429"/>
        <v>#N/A</v>
      </c>
      <c r="AP8971" s="261" t="e">
        <f t="shared" si="1430"/>
        <v>#N/A</v>
      </c>
      <c r="AQ8971" s="261" t="e">
        <f t="shared" si="1431"/>
        <v>#N/A</v>
      </c>
      <c r="BB8971">
        <f t="shared" si="1434"/>
        <v>0</v>
      </c>
      <c r="BC8971">
        <f t="shared" si="1432"/>
        <v>0</v>
      </c>
      <c r="BD8971" s="28">
        <f t="shared" si="1433"/>
        <v>0</v>
      </c>
    </row>
    <row r="8972" spans="37:56" x14ac:dyDescent="0.25">
      <c r="AK8972">
        <v>0</v>
      </c>
      <c r="AL8972" t="e">
        <f t="shared" si="1426"/>
        <v>#N/A</v>
      </c>
      <c r="AM8972" t="e">
        <f t="shared" si="1427"/>
        <v>#N/A</v>
      </c>
      <c r="AN8972" t="e">
        <f t="shared" si="1428"/>
        <v>#N/A</v>
      </c>
      <c r="AO8972" s="261" t="e">
        <f t="shared" si="1429"/>
        <v>#N/A</v>
      </c>
      <c r="AP8972" s="261" t="e">
        <f t="shared" si="1430"/>
        <v>#N/A</v>
      </c>
      <c r="AQ8972" s="261" t="e">
        <f t="shared" si="1431"/>
        <v>#N/A</v>
      </c>
      <c r="BB8972">
        <f t="shared" si="1434"/>
        <v>0</v>
      </c>
      <c r="BC8972">
        <f t="shared" si="1432"/>
        <v>0</v>
      </c>
      <c r="BD8972" s="28">
        <f t="shared" si="1433"/>
        <v>0</v>
      </c>
    </row>
    <row r="8973" spans="37:56" x14ac:dyDescent="0.25">
      <c r="AK8973">
        <v>0</v>
      </c>
      <c r="AL8973" t="e">
        <f t="shared" si="1426"/>
        <v>#N/A</v>
      </c>
      <c r="AM8973" t="e">
        <f t="shared" si="1427"/>
        <v>#N/A</v>
      </c>
      <c r="AN8973" t="e">
        <f t="shared" si="1428"/>
        <v>#N/A</v>
      </c>
      <c r="AO8973" s="261" t="e">
        <f t="shared" si="1429"/>
        <v>#N/A</v>
      </c>
      <c r="AP8973" s="261" t="e">
        <f t="shared" si="1430"/>
        <v>#N/A</v>
      </c>
      <c r="AQ8973" s="261" t="e">
        <f t="shared" si="1431"/>
        <v>#N/A</v>
      </c>
      <c r="BB8973">
        <f t="shared" si="1434"/>
        <v>0</v>
      </c>
      <c r="BC8973">
        <f t="shared" si="1432"/>
        <v>0</v>
      </c>
      <c r="BD8973" s="28">
        <f t="shared" si="1433"/>
        <v>0</v>
      </c>
    </row>
    <row r="8974" spans="37:56" x14ac:dyDescent="0.25">
      <c r="AK8974">
        <v>0</v>
      </c>
      <c r="AL8974" t="e">
        <f t="shared" si="1426"/>
        <v>#N/A</v>
      </c>
      <c r="AM8974" t="e">
        <f t="shared" si="1427"/>
        <v>#N/A</v>
      </c>
      <c r="AN8974" t="e">
        <f t="shared" si="1428"/>
        <v>#N/A</v>
      </c>
      <c r="AO8974" s="261" t="e">
        <f t="shared" si="1429"/>
        <v>#N/A</v>
      </c>
      <c r="AP8974" s="261" t="e">
        <f t="shared" si="1430"/>
        <v>#N/A</v>
      </c>
      <c r="AQ8974" s="261" t="e">
        <f t="shared" si="1431"/>
        <v>#N/A</v>
      </c>
      <c r="BB8974">
        <f t="shared" si="1434"/>
        <v>0</v>
      </c>
      <c r="BC8974">
        <f t="shared" si="1432"/>
        <v>0</v>
      </c>
      <c r="BD8974" s="28">
        <f t="shared" si="1433"/>
        <v>0</v>
      </c>
    </row>
    <row r="8975" spans="37:56" x14ac:dyDescent="0.25">
      <c r="AK8975">
        <v>0</v>
      </c>
      <c r="AL8975" t="e">
        <f t="shared" si="1426"/>
        <v>#N/A</v>
      </c>
      <c r="AM8975" t="e">
        <f t="shared" si="1427"/>
        <v>#N/A</v>
      </c>
      <c r="AN8975" t="e">
        <f t="shared" si="1428"/>
        <v>#N/A</v>
      </c>
      <c r="AO8975" s="261" t="e">
        <f t="shared" si="1429"/>
        <v>#N/A</v>
      </c>
      <c r="AP8975" s="261" t="e">
        <f t="shared" si="1430"/>
        <v>#N/A</v>
      </c>
      <c r="AQ8975" s="261" t="e">
        <f t="shared" si="1431"/>
        <v>#N/A</v>
      </c>
      <c r="BB8975">
        <f t="shared" si="1434"/>
        <v>0</v>
      </c>
      <c r="BC8975">
        <f t="shared" si="1432"/>
        <v>0</v>
      </c>
      <c r="BD8975" s="28">
        <f t="shared" si="1433"/>
        <v>0</v>
      </c>
    </row>
    <row r="8976" spans="37:56" x14ac:dyDescent="0.25">
      <c r="AK8976">
        <v>0</v>
      </c>
      <c r="AL8976" t="e">
        <f t="shared" si="1426"/>
        <v>#N/A</v>
      </c>
      <c r="AM8976" t="e">
        <f t="shared" si="1427"/>
        <v>#N/A</v>
      </c>
      <c r="AN8976" t="e">
        <f t="shared" si="1428"/>
        <v>#N/A</v>
      </c>
      <c r="AO8976" s="261" t="e">
        <f t="shared" si="1429"/>
        <v>#N/A</v>
      </c>
      <c r="AP8976" s="261" t="e">
        <f t="shared" si="1430"/>
        <v>#N/A</v>
      </c>
      <c r="AQ8976" s="261" t="e">
        <f t="shared" si="1431"/>
        <v>#N/A</v>
      </c>
      <c r="BB8976">
        <f t="shared" si="1434"/>
        <v>0</v>
      </c>
      <c r="BC8976">
        <f t="shared" si="1432"/>
        <v>0</v>
      </c>
      <c r="BD8976" s="28">
        <f t="shared" si="1433"/>
        <v>0</v>
      </c>
    </row>
    <row r="8977" spans="37:56" x14ac:dyDescent="0.25">
      <c r="AK8977">
        <v>0</v>
      </c>
      <c r="AL8977" t="e">
        <f t="shared" si="1426"/>
        <v>#N/A</v>
      </c>
      <c r="AM8977" t="e">
        <f t="shared" si="1427"/>
        <v>#N/A</v>
      </c>
      <c r="AN8977" t="e">
        <f t="shared" si="1428"/>
        <v>#N/A</v>
      </c>
      <c r="AO8977" s="261" t="e">
        <f t="shared" si="1429"/>
        <v>#N/A</v>
      </c>
      <c r="AP8977" s="261" t="e">
        <f t="shared" si="1430"/>
        <v>#N/A</v>
      </c>
      <c r="AQ8977" s="261" t="e">
        <f t="shared" si="1431"/>
        <v>#N/A</v>
      </c>
      <c r="BB8977">
        <f t="shared" si="1434"/>
        <v>0</v>
      </c>
      <c r="BC8977">
        <f t="shared" si="1432"/>
        <v>0</v>
      </c>
      <c r="BD8977" s="28">
        <f t="shared" si="1433"/>
        <v>0</v>
      </c>
    </row>
    <row r="8978" spans="37:56" x14ac:dyDescent="0.25">
      <c r="AK8978">
        <v>0</v>
      </c>
      <c r="AL8978" t="e">
        <f t="shared" si="1426"/>
        <v>#N/A</v>
      </c>
      <c r="AM8978" t="e">
        <f t="shared" si="1427"/>
        <v>#N/A</v>
      </c>
      <c r="AN8978" t="e">
        <f t="shared" si="1428"/>
        <v>#N/A</v>
      </c>
      <c r="AO8978" s="261" t="e">
        <f t="shared" si="1429"/>
        <v>#N/A</v>
      </c>
      <c r="AP8978" s="261" t="e">
        <f t="shared" si="1430"/>
        <v>#N/A</v>
      </c>
      <c r="AQ8978" s="261" t="e">
        <f t="shared" si="1431"/>
        <v>#N/A</v>
      </c>
      <c r="BB8978">
        <f t="shared" si="1434"/>
        <v>0</v>
      </c>
      <c r="BC8978">
        <f t="shared" si="1432"/>
        <v>0</v>
      </c>
      <c r="BD8978" s="28">
        <f t="shared" si="1433"/>
        <v>0</v>
      </c>
    </row>
    <row r="8979" spans="37:56" x14ac:dyDescent="0.25">
      <c r="AK8979">
        <v>0</v>
      </c>
      <c r="AL8979" t="e">
        <f t="shared" si="1426"/>
        <v>#N/A</v>
      </c>
      <c r="AM8979" t="e">
        <f t="shared" si="1427"/>
        <v>#N/A</v>
      </c>
      <c r="AN8979" t="e">
        <f t="shared" si="1428"/>
        <v>#N/A</v>
      </c>
      <c r="AO8979" s="261" t="e">
        <f t="shared" si="1429"/>
        <v>#N/A</v>
      </c>
      <c r="AP8979" s="261" t="e">
        <f t="shared" si="1430"/>
        <v>#N/A</v>
      </c>
      <c r="AQ8979" s="261" t="e">
        <f t="shared" si="1431"/>
        <v>#N/A</v>
      </c>
      <c r="BB8979">
        <f t="shared" si="1434"/>
        <v>0</v>
      </c>
      <c r="BC8979">
        <f t="shared" si="1432"/>
        <v>0</v>
      </c>
      <c r="BD8979" s="28">
        <f t="shared" si="1433"/>
        <v>0</v>
      </c>
    </row>
    <row r="8980" spans="37:56" x14ac:dyDescent="0.25">
      <c r="AK8980">
        <v>0</v>
      </c>
      <c r="AL8980" t="e">
        <f t="shared" si="1426"/>
        <v>#N/A</v>
      </c>
      <c r="AM8980" t="e">
        <f t="shared" si="1427"/>
        <v>#N/A</v>
      </c>
      <c r="AN8980" t="e">
        <f t="shared" si="1428"/>
        <v>#N/A</v>
      </c>
      <c r="AO8980" s="261" t="e">
        <f t="shared" si="1429"/>
        <v>#N/A</v>
      </c>
      <c r="AP8980" s="261" t="e">
        <f t="shared" si="1430"/>
        <v>#N/A</v>
      </c>
      <c r="AQ8980" s="261" t="e">
        <f t="shared" si="1431"/>
        <v>#N/A</v>
      </c>
      <c r="BB8980">
        <f t="shared" si="1434"/>
        <v>0</v>
      </c>
      <c r="BC8980">
        <f t="shared" si="1432"/>
        <v>0</v>
      </c>
      <c r="BD8980" s="28">
        <f t="shared" si="1433"/>
        <v>0</v>
      </c>
    </row>
    <row r="8981" spans="37:56" x14ac:dyDescent="0.25">
      <c r="AK8981">
        <v>0</v>
      </c>
      <c r="AL8981" t="e">
        <f t="shared" si="1426"/>
        <v>#N/A</v>
      </c>
      <c r="AM8981" t="e">
        <f t="shared" si="1427"/>
        <v>#N/A</v>
      </c>
      <c r="AN8981" t="e">
        <f t="shared" si="1428"/>
        <v>#N/A</v>
      </c>
      <c r="AO8981" s="261" t="e">
        <f t="shared" si="1429"/>
        <v>#N/A</v>
      </c>
      <c r="AP8981" s="261" t="e">
        <f t="shared" si="1430"/>
        <v>#N/A</v>
      </c>
      <c r="AQ8981" s="261" t="e">
        <f t="shared" si="1431"/>
        <v>#N/A</v>
      </c>
      <c r="BB8981">
        <f t="shared" si="1434"/>
        <v>0</v>
      </c>
      <c r="BC8981">
        <f t="shared" si="1432"/>
        <v>0</v>
      </c>
      <c r="BD8981" s="28">
        <f t="shared" si="1433"/>
        <v>0</v>
      </c>
    </row>
    <row r="8982" spans="37:56" x14ac:dyDescent="0.25">
      <c r="AK8982">
        <v>0</v>
      </c>
      <c r="AL8982" t="e">
        <f t="shared" si="1426"/>
        <v>#N/A</v>
      </c>
      <c r="AM8982" t="e">
        <f t="shared" si="1427"/>
        <v>#N/A</v>
      </c>
      <c r="AN8982" t="e">
        <f t="shared" si="1428"/>
        <v>#N/A</v>
      </c>
      <c r="AO8982" s="261" t="e">
        <f t="shared" si="1429"/>
        <v>#N/A</v>
      </c>
      <c r="AP8982" s="261" t="e">
        <f t="shared" si="1430"/>
        <v>#N/A</v>
      </c>
      <c r="AQ8982" s="261" t="e">
        <f t="shared" si="1431"/>
        <v>#N/A</v>
      </c>
      <c r="BB8982">
        <f t="shared" si="1434"/>
        <v>0</v>
      </c>
      <c r="BC8982">
        <f t="shared" si="1432"/>
        <v>0</v>
      </c>
      <c r="BD8982" s="28">
        <f t="shared" si="1433"/>
        <v>0</v>
      </c>
    </row>
    <row r="8983" spans="37:56" x14ac:dyDescent="0.25">
      <c r="AK8983">
        <v>0</v>
      </c>
      <c r="AL8983" t="e">
        <f t="shared" si="1426"/>
        <v>#N/A</v>
      </c>
      <c r="AM8983" t="e">
        <f t="shared" si="1427"/>
        <v>#N/A</v>
      </c>
      <c r="AN8983" t="e">
        <f t="shared" si="1428"/>
        <v>#N/A</v>
      </c>
      <c r="AO8983" s="261" t="e">
        <f t="shared" si="1429"/>
        <v>#N/A</v>
      </c>
      <c r="AP8983" s="261" t="e">
        <f t="shared" si="1430"/>
        <v>#N/A</v>
      </c>
      <c r="AQ8983" s="261" t="e">
        <f t="shared" si="1431"/>
        <v>#N/A</v>
      </c>
      <c r="BB8983">
        <f t="shared" si="1434"/>
        <v>0</v>
      </c>
      <c r="BC8983">
        <f t="shared" si="1432"/>
        <v>0</v>
      </c>
      <c r="BD8983" s="28">
        <f t="shared" si="1433"/>
        <v>0</v>
      </c>
    </row>
    <row r="8984" spans="37:56" x14ac:dyDescent="0.25">
      <c r="AK8984">
        <v>0</v>
      </c>
      <c r="AL8984" t="e">
        <f t="shared" si="1426"/>
        <v>#N/A</v>
      </c>
      <c r="AM8984" t="e">
        <f t="shared" si="1427"/>
        <v>#N/A</v>
      </c>
      <c r="AN8984" t="e">
        <f t="shared" si="1428"/>
        <v>#N/A</v>
      </c>
      <c r="AO8984" s="261" t="e">
        <f t="shared" si="1429"/>
        <v>#N/A</v>
      </c>
      <c r="AP8984" s="261" t="e">
        <f t="shared" si="1430"/>
        <v>#N/A</v>
      </c>
      <c r="AQ8984" s="261" t="e">
        <f t="shared" si="1431"/>
        <v>#N/A</v>
      </c>
      <c r="BB8984">
        <f t="shared" si="1434"/>
        <v>0</v>
      </c>
      <c r="BC8984">
        <f t="shared" si="1432"/>
        <v>0</v>
      </c>
      <c r="BD8984" s="28">
        <f t="shared" si="1433"/>
        <v>0</v>
      </c>
    </row>
    <row r="8985" spans="37:56" x14ac:dyDescent="0.25">
      <c r="AK8985">
        <v>0</v>
      </c>
      <c r="AL8985" t="e">
        <f t="shared" si="1426"/>
        <v>#N/A</v>
      </c>
      <c r="AM8985" t="e">
        <f t="shared" si="1427"/>
        <v>#N/A</v>
      </c>
      <c r="AN8985" t="e">
        <f t="shared" si="1428"/>
        <v>#N/A</v>
      </c>
      <c r="AO8985" s="261" t="e">
        <f t="shared" si="1429"/>
        <v>#N/A</v>
      </c>
      <c r="AP8985" s="261" t="e">
        <f t="shared" si="1430"/>
        <v>#N/A</v>
      </c>
      <c r="AQ8985" s="261" t="e">
        <f t="shared" si="1431"/>
        <v>#N/A</v>
      </c>
      <c r="BB8985">
        <f t="shared" si="1434"/>
        <v>0</v>
      </c>
      <c r="BC8985">
        <f t="shared" si="1432"/>
        <v>0</v>
      </c>
      <c r="BD8985" s="28">
        <f t="shared" si="1433"/>
        <v>0</v>
      </c>
    </row>
    <row r="8986" spans="37:56" x14ac:dyDescent="0.25">
      <c r="AK8986">
        <v>0</v>
      </c>
      <c r="AL8986" t="e">
        <f t="shared" si="1426"/>
        <v>#N/A</v>
      </c>
      <c r="AM8986" t="e">
        <f t="shared" si="1427"/>
        <v>#N/A</v>
      </c>
      <c r="AN8986" t="e">
        <f t="shared" si="1428"/>
        <v>#N/A</v>
      </c>
      <c r="AO8986" s="261" t="e">
        <f t="shared" si="1429"/>
        <v>#N/A</v>
      </c>
      <c r="AP8986" s="261" t="e">
        <f t="shared" si="1430"/>
        <v>#N/A</v>
      </c>
      <c r="AQ8986" s="261" t="e">
        <f t="shared" si="1431"/>
        <v>#N/A</v>
      </c>
      <c r="BB8986">
        <f t="shared" si="1434"/>
        <v>0</v>
      </c>
      <c r="BC8986">
        <f t="shared" si="1432"/>
        <v>0</v>
      </c>
      <c r="BD8986" s="28">
        <f t="shared" si="1433"/>
        <v>0</v>
      </c>
    </row>
    <row r="8987" spans="37:56" x14ac:dyDescent="0.25">
      <c r="AK8987">
        <v>0</v>
      </c>
      <c r="AL8987" t="e">
        <f t="shared" si="1426"/>
        <v>#N/A</v>
      </c>
      <c r="AM8987" t="e">
        <f t="shared" si="1427"/>
        <v>#N/A</v>
      </c>
      <c r="AN8987" t="e">
        <f t="shared" si="1428"/>
        <v>#N/A</v>
      </c>
      <c r="AO8987" s="261" t="e">
        <f t="shared" si="1429"/>
        <v>#N/A</v>
      </c>
      <c r="AP8987" s="261" t="e">
        <f t="shared" si="1430"/>
        <v>#N/A</v>
      </c>
      <c r="AQ8987" s="261" t="e">
        <f t="shared" si="1431"/>
        <v>#N/A</v>
      </c>
      <c r="BB8987">
        <f t="shared" si="1434"/>
        <v>0</v>
      </c>
      <c r="BC8987">
        <f t="shared" si="1432"/>
        <v>0</v>
      </c>
      <c r="BD8987" s="28">
        <f t="shared" si="1433"/>
        <v>0</v>
      </c>
    </row>
    <row r="8988" spans="37:56" x14ac:dyDescent="0.25">
      <c r="AK8988">
        <v>0</v>
      </c>
      <c r="AL8988" t="e">
        <f t="shared" si="1426"/>
        <v>#N/A</v>
      </c>
      <c r="AM8988" t="e">
        <f t="shared" si="1427"/>
        <v>#N/A</v>
      </c>
      <c r="AN8988" t="e">
        <f t="shared" si="1428"/>
        <v>#N/A</v>
      </c>
      <c r="AO8988" s="261" t="e">
        <f t="shared" si="1429"/>
        <v>#N/A</v>
      </c>
      <c r="AP8988" s="261" t="e">
        <f t="shared" si="1430"/>
        <v>#N/A</v>
      </c>
      <c r="AQ8988" s="261" t="e">
        <f t="shared" si="1431"/>
        <v>#N/A</v>
      </c>
      <c r="BB8988">
        <f t="shared" si="1434"/>
        <v>0</v>
      </c>
      <c r="BC8988">
        <f t="shared" si="1432"/>
        <v>0</v>
      </c>
      <c r="BD8988" s="28">
        <f t="shared" si="1433"/>
        <v>0</v>
      </c>
    </row>
    <row r="8989" spans="37:56" x14ac:dyDescent="0.25">
      <c r="AK8989">
        <v>0</v>
      </c>
      <c r="AL8989" t="e">
        <f t="shared" si="1426"/>
        <v>#N/A</v>
      </c>
      <c r="AM8989" t="e">
        <f t="shared" si="1427"/>
        <v>#N/A</v>
      </c>
      <c r="AN8989" t="e">
        <f t="shared" si="1428"/>
        <v>#N/A</v>
      </c>
      <c r="AO8989" s="261" t="e">
        <f t="shared" si="1429"/>
        <v>#N/A</v>
      </c>
      <c r="AP8989" s="261" t="e">
        <f t="shared" si="1430"/>
        <v>#N/A</v>
      </c>
      <c r="AQ8989" s="261" t="e">
        <f t="shared" si="1431"/>
        <v>#N/A</v>
      </c>
      <c r="BB8989">
        <f t="shared" si="1434"/>
        <v>0</v>
      </c>
      <c r="BC8989">
        <f t="shared" si="1432"/>
        <v>0</v>
      </c>
      <c r="BD8989" s="28">
        <f t="shared" si="1433"/>
        <v>0</v>
      </c>
    </row>
    <row r="8990" spans="37:56" x14ac:dyDescent="0.25">
      <c r="AK8990">
        <v>0</v>
      </c>
      <c r="AL8990" t="e">
        <f t="shared" si="1426"/>
        <v>#N/A</v>
      </c>
      <c r="AM8990" t="e">
        <f t="shared" si="1427"/>
        <v>#N/A</v>
      </c>
      <c r="AN8990" t="e">
        <f t="shared" si="1428"/>
        <v>#N/A</v>
      </c>
      <c r="AO8990" s="261" t="e">
        <f t="shared" si="1429"/>
        <v>#N/A</v>
      </c>
      <c r="AP8990" s="261" t="e">
        <f t="shared" si="1430"/>
        <v>#N/A</v>
      </c>
      <c r="AQ8990" s="261" t="e">
        <f t="shared" si="1431"/>
        <v>#N/A</v>
      </c>
      <c r="BB8990">
        <f t="shared" si="1434"/>
        <v>0</v>
      </c>
      <c r="BC8990">
        <f t="shared" si="1432"/>
        <v>0</v>
      </c>
      <c r="BD8990" s="28">
        <f t="shared" si="1433"/>
        <v>0</v>
      </c>
    </row>
    <row r="8991" spans="37:56" x14ac:dyDescent="0.25">
      <c r="AK8991">
        <v>0</v>
      </c>
      <c r="AL8991" t="e">
        <f t="shared" si="1426"/>
        <v>#N/A</v>
      </c>
      <c r="AM8991" t="e">
        <f t="shared" si="1427"/>
        <v>#N/A</v>
      </c>
      <c r="AN8991" t="e">
        <f t="shared" si="1428"/>
        <v>#N/A</v>
      </c>
      <c r="AO8991" s="261" t="e">
        <f t="shared" si="1429"/>
        <v>#N/A</v>
      </c>
      <c r="AP8991" s="261" t="e">
        <f t="shared" si="1430"/>
        <v>#N/A</v>
      </c>
      <c r="AQ8991" s="261" t="e">
        <f t="shared" si="1431"/>
        <v>#N/A</v>
      </c>
      <c r="BB8991">
        <f t="shared" si="1434"/>
        <v>0</v>
      </c>
      <c r="BC8991">
        <f t="shared" si="1432"/>
        <v>0</v>
      </c>
      <c r="BD8991" s="28">
        <f t="shared" si="1433"/>
        <v>0</v>
      </c>
    </row>
    <row r="8992" spans="37:56" x14ac:dyDescent="0.25">
      <c r="AK8992">
        <v>0</v>
      </c>
      <c r="AL8992" t="e">
        <f t="shared" si="1426"/>
        <v>#N/A</v>
      </c>
      <c r="AM8992" t="e">
        <f t="shared" si="1427"/>
        <v>#N/A</v>
      </c>
      <c r="AN8992" t="e">
        <f t="shared" si="1428"/>
        <v>#N/A</v>
      </c>
      <c r="AO8992" s="261" t="e">
        <f t="shared" si="1429"/>
        <v>#N/A</v>
      </c>
      <c r="AP8992" s="261" t="e">
        <f t="shared" si="1430"/>
        <v>#N/A</v>
      </c>
      <c r="AQ8992" s="261" t="e">
        <f t="shared" si="1431"/>
        <v>#N/A</v>
      </c>
      <c r="BB8992">
        <f t="shared" si="1434"/>
        <v>0</v>
      </c>
      <c r="BC8992">
        <f t="shared" si="1432"/>
        <v>0</v>
      </c>
      <c r="BD8992" s="28">
        <f t="shared" si="1433"/>
        <v>0</v>
      </c>
    </row>
    <row r="8993" spans="37:56" x14ac:dyDescent="0.25">
      <c r="AK8993">
        <v>0</v>
      </c>
      <c r="AL8993" t="e">
        <f t="shared" si="1426"/>
        <v>#N/A</v>
      </c>
      <c r="AM8993" t="e">
        <f t="shared" si="1427"/>
        <v>#N/A</v>
      </c>
      <c r="AN8993" t="e">
        <f t="shared" si="1428"/>
        <v>#N/A</v>
      </c>
      <c r="AO8993" s="261" t="e">
        <f t="shared" si="1429"/>
        <v>#N/A</v>
      </c>
      <c r="AP8993" s="261" t="e">
        <f t="shared" si="1430"/>
        <v>#N/A</v>
      </c>
      <c r="AQ8993" s="261" t="e">
        <f t="shared" si="1431"/>
        <v>#N/A</v>
      </c>
      <c r="BB8993">
        <f t="shared" si="1434"/>
        <v>0</v>
      </c>
      <c r="BC8993">
        <f t="shared" si="1432"/>
        <v>0</v>
      </c>
      <c r="BD8993" s="28">
        <f t="shared" si="1433"/>
        <v>0</v>
      </c>
    </row>
    <row r="8994" spans="37:56" x14ac:dyDescent="0.25">
      <c r="AK8994">
        <v>0</v>
      </c>
      <c r="AL8994" t="e">
        <f t="shared" si="1426"/>
        <v>#N/A</v>
      </c>
      <c r="AM8994" t="e">
        <f t="shared" si="1427"/>
        <v>#N/A</v>
      </c>
      <c r="AN8994" t="e">
        <f t="shared" si="1428"/>
        <v>#N/A</v>
      </c>
      <c r="AO8994" s="261" t="e">
        <f t="shared" si="1429"/>
        <v>#N/A</v>
      </c>
      <c r="AP8994" s="261" t="e">
        <f t="shared" si="1430"/>
        <v>#N/A</v>
      </c>
      <c r="AQ8994" s="261" t="e">
        <f t="shared" si="1431"/>
        <v>#N/A</v>
      </c>
      <c r="BB8994">
        <f t="shared" si="1434"/>
        <v>0</v>
      </c>
      <c r="BC8994">
        <f t="shared" si="1432"/>
        <v>0</v>
      </c>
      <c r="BD8994" s="28">
        <f t="shared" si="1433"/>
        <v>0</v>
      </c>
    </row>
    <row r="8995" spans="37:56" x14ac:dyDescent="0.25">
      <c r="AK8995">
        <v>0</v>
      </c>
      <c r="AL8995" t="e">
        <f t="shared" si="1426"/>
        <v>#N/A</v>
      </c>
      <c r="AM8995" t="e">
        <f t="shared" si="1427"/>
        <v>#N/A</v>
      </c>
      <c r="AN8995" t="e">
        <f t="shared" si="1428"/>
        <v>#N/A</v>
      </c>
      <c r="AO8995" s="261" t="e">
        <f t="shared" si="1429"/>
        <v>#N/A</v>
      </c>
      <c r="AP8995" s="261" t="e">
        <f t="shared" si="1430"/>
        <v>#N/A</v>
      </c>
      <c r="AQ8995" s="261" t="e">
        <f t="shared" si="1431"/>
        <v>#N/A</v>
      </c>
      <c r="BB8995">
        <f t="shared" si="1434"/>
        <v>0</v>
      </c>
      <c r="BC8995">
        <f t="shared" si="1432"/>
        <v>0</v>
      </c>
      <c r="BD8995" s="28">
        <f t="shared" si="1433"/>
        <v>0</v>
      </c>
    </row>
    <row r="8996" spans="37:56" x14ac:dyDescent="0.25">
      <c r="AK8996">
        <v>0</v>
      </c>
      <c r="AL8996" t="e">
        <f t="shared" si="1426"/>
        <v>#N/A</v>
      </c>
      <c r="AM8996" t="e">
        <f t="shared" si="1427"/>
        <v>#N/A</v>
      </c>
      <c r="AN8996" t="e">
        <f t="shared" si="1428"/>
        <v>#N/A</v>
      </c>
      <c r="AO8996" s="261" t="e">
        <f t="shared" si="1429"/>
        <v>#N/A</v>
      </c>
      <c r="AP8996" s="261" t="e">
        <f t="shared" si="1430"/>
        <v>#N/A</v>
      </c>
      <c r="AQ8996" s="261" t="e">
        <f t="shared" si="1431"/>
        <v>#N/A</v>
      </c>
      <c r="BB8996">
        <f t="shared" si="1434"/>
        <v>0</v>
      </c>
      <c r="BC8996">
        <f t="shared" si="1432"/>
        <v>0</v>
      </c>
      <c r="BD8996" s="28">
        <f t="shared" si="1433"/>
        <v>0</v>
      </c>
    </row>
    <row r="8997" spans="37:56" x14ac:dyDescent="0.25">
      <c r="AK8997">
        <v>0</v>
      </c>
      <c r="AL8997" t="e">
        <f t="shared" si="1426"/>
        <v>#N/A</v>
      </c>
      <c r="AM8997" t="e">
        <f t="shared" si="1427"/>
        <v>#N/A</v>
      </c>
      <c r="AN8997" t="e">
        <f t="shared" si="1428"/>
        <v>#N/A</v>
      </c>
      <c r="AO8997" s="261" t="e">
        <f t="shared" si="1429"/>
        <v>#N/A</v>
      </c>
      <c r="AP8997" s="261" t="e">
        <f t="shared" si="1430"/>
        <v>#N/A</v>
      </c>
      <c r="AQ8997" s="261" t="e">
        <f t="shared" si="1431"/>
        <v>#N/A</v>
      </c>
      <c r="BB8997">
        <f t="shared" si="1434"/>
        <v>0</v>
      </c>
      <c r="BC8997">
        <f t="shared" si="1432"/>
        <v>0</v>
      </c>
      <c r="BD8997" s="28">
        <f t="shared" si="1433"/>
        <v>0</v>
      </c>
    </row>
    <row r="8998" spans="37:56" x14ac:dyDescent="0.25">
      <c r="AK8998">
        <v>0</v>
      </c>
      <c r="AL8998" t="e">
        <f t="shared" si="1426"/>
        <v>#N/A</v>
      </c>
      <c r="AM8998" t="e">
        <f t="shared" si="1427"/>
        <v>#N/A</v>
      </c>
      <c r="AN8998" t="e">
        <f t="shared" si="1428"/>
        <v>#N/A</v>
      </c>
      <c r="AO8998" s="261" t="e">
        <f t="shared" si="1429"/>
        <v>#N/A</v>
      </c>
      <c r="AP8998" s="261" t="e">
        <f t="shared" si="1430"/>
        <v>#N/A</v>
      </c>
      <c r="AQ8998" s="261" t="e">
        <f t="shared" si="1431"/>
        <v>#N/A</v>
      </c>
      <c r="BB8998">
        <f t="shared" si="1434"/>
        <v>0</v>
      </c>
      <c r="BC8998">
        <f t="shared" si="1432"/>
        <v>0</v>
      </c>
      <c r="BD8998" s="28">
        <f t="shared" si="1433"/>
        <v>0</v>
      </c>
    </row>
    <row r="8999" spans="37:56" x14ac:dyDescent="0.25">
      <c r="AK8999">
        <v>0</v>
      </c>
      <c r="AL8999" t="e">
        <f t="shared" si="1426"/>
        <v>#N/A</v>
      </c>
      <c r="AM8999" t="e">
        <f t="shared" si="1427"/>
        <v>#N/A</v>
      </c>
      <c r="AN8999" t="e">
        <f t="shared" si="1428"/>
        <v>#N/A</v>
      </c>
      <c r="AO8999" s="261" t="e">
        <f t="shared" si="1429"/>
        <v>#N/A</v>
      </c>
      <c r="AP8999" s="261" t="e">
        <f t="shared" si="1430"/>
        <v>#N/A</v>
      </c>
      <c r="AQ8999" s="261" t="e">
        <f t="shared" si="1431"/>
        <v>#N/A</v>
      </c>
      <c r="BB8999">
        <f t="shared" si="1434"/>
        <v>0</v>
      </c>
      <c r="BC8999">
        <f t="shared" si="1432"/>
        <v>0</v>
      </c>
      <c r="BD8999" s="28">
        <f t="shared" si="1433"/>
        <v>0</v>
      </c>
    </row>
    <row r="9000" spans="37:56" x14ac:dyDescent="0.25">
      <c r="AK9000">
        <v>0</v>
      </c>
      <c r="AL9000" t="e">
        <f t="shared" si="1426"/>
        <v>#N/A</v>
      </c>
      <c r="AM9000" t="e">
        <f t="shared" si="1427"/>
        <v>#N/A</v>
      </c>
      <c r="AN9000" t="e">
        <f t="shared" si="1428"/>
        <v>#N/A</v>
      </c>
      <c r="AO9000" s="261" t="e">
        <f t="shared" si="1429"/>
        <v>#N/A</v>
      </c>
      <c r="AP9000" s="261" t="e">
        <f t="shared" si="1430"/>
        <v>#N/A</v>
      </c>
      <c r="AQ9000" s="261" t="e">
        <f t="shared" si="1431"/>
        <v>#N/A</v>
      </c>
      <c r="BB9000">
        <f t="shared" si="1434"/>
        <v>0</v>
      </c>
      <c r="BC9000">
        <f t="shared" si="1432"/>
        <v>0</v>
      </c>
      <c r="BD9000" s="28">
        <f t="shared" si="1433"/>
        <v>0</v>
      </c>
    </row>
    <row r="9001" spans="37:56" x14ac:dyDescent="0.25">
      <c r="AK9001">
        <v>0</v>
      </c>
      <c r="AL9001" t="e">
        <f t="shared" si="1426"/>
        <v>#N/A</v>
      </c>
      <c r="AM9001" t="e">
        <f t="shared" si="1427"/>
        <v>#N/A</v>
      </c>
      <c r="AN9001" t="e">
        <f t="shared" si="1428"/>
        <v>#N/A</v>
      </c>
      <c r="AO9001" s="261" t="e">
        <f t="shared" si="1429"/>
        <v>#N/A</v>
      </c>
      <c r="AP9001" s="261" t="e">
        <f t="shared" si="1430"/>
        <v>#N/A</v>
      </c>
      <c r="AQ9001" s="261" t="e">
        <f t="shared" si="1431"/>
        <v>#N/A</v>
      </c>
      <c r="BB9001">
        <f t="shared" si="1434"/>
        <v>0</v>
      </c>
      <c r="BC9001">
        <f t="shared" si="1432"/>
        <v>0</v>
      </c>
      <c r="BD9001" s="28">
        <f t="shared" si="1433"/>
        <v>0</v>
      </c>
    </row>
    <row r="9002" spans="37:56" x14ac:dyDescent="0.25">
      <c r="AK9002">
        <v>0</v>
      </c>
      <c r="AL9002" t="e">
        <f t="shared" si="1426"/>
        <v>#N/A</v>
      </c>
      <c r="AM9002" t="e">
        <f t="shared" si="1427"/>
        <v>#N/A</v>
      </c>
      <c r="AN9002" t="e">
        <f t="shared" si="1428"/>
        <v>#N/A</v>
      </c>
      <c r="AO9002" s="261" t="e">
        <f t="shared" si="1429"/>
        <v>#N/A</v>
      </c>
      <c r="AP9002" s="261" t="e">
        <f t="shared" si="1430"/>
        <v>#N/A</v>
      </c>
      <c r="AQ9002" s="261" t="e">
        <f t="shared" si="1431"/>
        <v>#N/A</v>
      </c>
      <c r="BB9002">
        <f t="shared" si="1434"/>
        <v>0</v>
      </c>
      <c r="BC9002">
        <f t="shared" si="1432"/>
        <v>0</v>
      </c>
      <c r="BD9002" s="28">
        <f t="shared" si="1433"/>
        <v>0</v>
      </c>
    </row>
    <row r="9003" spans="37:56" x14ac:dyDescent="0.25">
      <c r="AK9003">
        <v>0</v>
      </c>
      <c r="AL9003" t="e">
        <f t="shared" si="1426"/>
        <v>#N/A</v>
      </c>
      <c r="AM9003" t="e">
        <f t="shared" si="1427"/>
        <v>#N/A</v>
      </c>
      <c r="AN9003" t="e">
        <f t="shared" si="1428"/>
        <v>#N/A</v>
      </c>
      <c r="AO9003" s="261" t="e">
        <f t="shared" si="1429"/>
        <v>#N/A</v>
      </c>
      <c r="AP9003" s="261" t="e">
        <f t="shared" si="1430"/>
        <v>#N/A</v>
      </c>
      <c r="AQ9003" s="261" t="e">
        <f t="shared" si="1431"/>
        <v>#N/A</v>
      </c>
      <c r="BB9003">
        <f t="shared" si="1434"/>
        <v>0</v>
      </c>
      <c r="BC9003">
        <f t="shared" si="1432"/>
        <v>0</v>
      </c>
      <c r="BD9003" s="28">
        <f t="shared" si="1433"/>
        <v>0</v>
      </c>
    </row>
    <row r="9004" spans="37:56" x14ac:dyDescent="0.25">
      <c r="AK9004">
        <v>0</v>
      </c>
      <c r="AL9004" t="e">
        <f t="shared" si="1426"/>
        <v>#N/A</v>
      </c>
      <c r="AM9004" t="e">
        <f t="shared" si="1427"/>
        <v>#N/A</v>
      </c>
      <c r="AN9004" t="e">
        <f t="shared" si="1428"/>
        <v>#N/A</v>
      </c>
      <c r="AO9004" s="261" t="e">
        <f t="shared" si="1429"/>
        <v>#N/A</v>
      </c>
      <c r="AP9004" s="261" t="e">
        <f t="shared" si="1430"/>
        <v>#N/A</v>
      </c>
      <c r="AQ9004" s="261" t="e">
        <f t="shared" si="1431"/>
        <v>#N/A</v>
      </c>
      <c r="BB9004">
        <f t="shared" si="1434"/>
        <v>0</v>
      </c>
      <c r="BC9004">
        <f t="shared" si="1432"/>
        <v>0</v>
      </c>
      <c r="BD9004" s="28">
        <f t="shared" si="1433"/>
        <v>0</v>
      </c>
    </row>
    <row r="9005" spans="37:56" x14ac:dyDescent="0.25">
      <c r="AK9005">
        <v>0</v>
      </c>
      <c r="AL9005" t="e">
        <f t="shared" si="1426"/>
        <v>#N/A</v>
      </c>
      <c r="AM9005" t="e">
        <f t="shared" si="1427"/>
        <v>#N/A</v>
      </c>
      <c r="AN9005" t="e">
        <f t="shared" si="1428"/>
        <v>#N/A</v>
      </c>
      <c r="AO9005" s="261" t="e">
        <f t="shared" si="1429"/>
        <v>#N/A</v>
      </c>
      <c r="AP9005" s="261" t="e">
        <f t="shared" si="1430"/>
        <v>#N/A</v>
      </c>
      <c r="AQ9005" s="261" t="e">
        <f t="shared" si="1431"/>
        <v>#N/A</v>
      </c>
      <c r="BB9005">
        <f t="shared" si="1434"/>
        <v>0</v>
      </c>
      <c r="BC9005">
        <f t="shared" si="1432"/>
        <v>0</v>
      </c>
      <c r="BD9005" s="28">
        <f t="shared" si="1433"/>
        <v>0</v>
      </c>
    </row>
    <row r="9006" spans="37:56" x14ac:dyDescent="0.25">
      <c r="AK9006">
        <v>0</v>
      </c>
      <c r="AL9006" t="e">
        <f t="shared" si="1426"/>
        <v>#N/A</v>
      </c>
      <c r="AM9006" t="e">
        <f t="shared" si="1427"/>
        <v>#N/A</v>
      </c>
      <c r="AN9006" t="e">
        <f t="shared" si="1428"/>
        <v>#N/A</v>
      </c>
      <c r="AO9006" s="261" t="e">
        <f t="shared" si="1429"/>
        <v>#N/A</v>
      </c>
      <c r="AP9006" s="261" t="e">
        <f t="shared" si="1430"/>
        <v>#N/A</v>
      </c>
      <c r="AQ9006" s="261" t="e">
        <f t="shared" si="1431"/>
        <v>#N/A</v>
      </c>
      <c r="BB9006">
        <f t="shared" si="1434"/>
        <v>0</v>
      </c>
      <c r="BC9006">
        <f t="shared" si="1432"/>
        <v>0</v>
      </c>
      <c r="BD9006" s="28">
        <f t="shared" si="1433"/>
        <v>0</v>
      </c>
    </row>
    <row r="9007" spans="37:56" x14ac:dyDescent="0.25">
      <c r="AK9007">
        <v>0</v>
      </c>
      <c r="AL9007" t="e">
        <f t="shared" si="1426"/>
        <v>#N/A</v>
      </c>
      <c r="AM9007" t="e">
        <f t="shared" si="1427"/>
        <v>#N/A</v>
      </c>
      <c r="AN9007" t="e">
        <f t="shared" si="1428"/>
        <v>#N/A</v>
      </c>
      <c r="AO9007" s="261" t="e">
        <f t="shared" si="1429"/>
        <v>#N/A</v>
      </c>
      <c r="AP9007" s="261" t="e">
        <f t="shared" si="1430"/>
        <v>#N/A</v>
      </c>
      <c r="AQ9007" s="261" t="e">
        <f t="shared" si="1431"/>
        <v>#N/A</v>
      </c>
      <c r="BB9007">
        <f t="shared" si="1434"/>
        <v>0</v>
      </c>
      <c r="BC9007">
        <f t="shared" si="1432"/>
        <v>0</v>
      </c>
      <c r="BD9007" s="28">
        <f t="shared" si="1433"/>
        <v>0</v>
      </c>
    </row>
    <row r="9008" spans="37:56" x14ac:dyDescent="0.25">
      <c r="AK9008">
        <v>0</v>
      </c>
      <c r="AL9008" t="e">
        <f t="shared" si="1426"/>
        <v>#N/A</v>
      </c>
      <c r="AM9008" t="e">
        <f t="shared" si="1427"/>
        <v>#N/A</v>
      </c>
      <c r="AN9008" t="e">
        <f t="shared" si="1428"/>
        <v>#N/A</v>
      </c>
      <c r="AO9008" s="261" t="e">
        <f t="shared" si="1429"/>
        <v>#N/A</v>
      </c>
      <c r="AP9008" s="261" t="e">
        <f t="shared" si="1430"/>
        <v>#N/A</v>
      </c>
      <c r="AQ9008" s="261" t="e">
        <f t="shared" si="1431"/>
        <v>#N/A</v>
      </c>
      <c r="BB9008">
        <f t="shared" si="1434"/>
        <v>0</v>
      </c>
      <c r="BC9008">
        <f t="shared" si="1432"/>
        <v>0</v>
      </c>
      <c r="BD9008" s="28">
        <f t="shared" si="1433"/>
        <v>0</v>
      </c>
    </row>
    <row r="9009" spans="37:56" x14ac:dyDescent="0.25">
      <c r="AK9009">
        <v>0</v>
      </c>
      <c r="AL9009" t="e">
        <f t="shared" si="1426"/>
        <v>#N/A</v>
      </c>
      <c r="AM9009" t="e">
        <f t="shared" si="1427"/>
        <v>#N/A</v>
      </c>
      <c r="AN9009" t="e">
        <f t="shared" si="1428"/>
        <v>#N/A</v>
      </c>
      <c r="AO9009" s="261" t="e">
        <f t="shared" si="1429"/>
        <v>#N/A</v>
      </c>
      <c r="AP9009" s="261" t="e">
        <f t="shared" si="1430"/>
        <v>#N/A</v>
      </c>
      <c r="AQ9009" s="261" t="e">
        <f t="shared" si="1431"/>
        <v>#N/A</v>
      </c>
      <c r="BB9009">
        <f t="shared" si="1434"/>
        <v>0</v>
      </c>
      <c r="BC9009">
        <f t="shared" si="1432"/>
        <v>0</v>
      </c>
      <c r="BD9009" s="28">
        <f t="shared" si="1433"/>
        <v>0</v>
      </c>
    </row>
    <row r="9010" spans="37:56" x14ac:dyDescent="0.25">
      <c r="AK9010">
        <v>0</v>
      </c>
      <c r="AL9010" t="e">
        <f t="shared" si="1426"/>
        <v>#N/A</v>
      </c>
      <c r="AM9010" t="e">
        <f t="shared" si="1427"/>
        <v>#N/A</v>
      </c>
      <c r="AN9010" t="e">
        <f t="shared" si="1428"/>
        <v>#N/A</v>
      </c>
      <c r="AO9010" s="261" t="e">
        <f t="shared" si="1429"/>
        <v>#N/A</v>
      </c>
      <c r="AP9010" s="261" t="e">
        <f t="shared" si="1430"/>
        <v>#N/A</v>
      </c>
      <c r="AQ9010" s="261" t="e">
        <f t="shared" si="1431"/>
        <v>#N/A</v>
      </c>
      <c r="BB9010">
        <f t="shared" si="1434"/>
        <v>0</v>
      </c>
      <c r="BC9010">
        <f t="shared" si="1432"/>
        <v>0</v>
      </c>
      <c r="BD9010" s="28">
        <f t="shared" si="1433"/>
        <v>0</v>
      </c>
    </row>
    <row r="9011" spans="37:56" x14ac:dyDescent="0.25">
      <c r="AK9011">
        <v>0</v>
      </c>
      <c r="AL9011" t="e">
        <f t="shared" si="1426"/>
        <v>#N/A</v>
      </c>
      <c r="AM9011" t="e">
        <f t="shared" si="1427"/>
        <v>#N/A</v>
      </c>
      <c r="AN9011" t="e">
        <f t="shared" si="1428"/>
        <v>#N/A</v>
      </c>
      <c r="AO9011" s="261" t="e">
        <f t="shared" si="1429"/>
        <v>#N/A</v>
      </c>
      <c r="AP9011" s="261" t="e">
        <f t="shared" si="1430"/>
        <v>#N/A</v>
      </c>
      <c r="AQ9011" s="261" t="e">
        <f t="shared" si="1431"/>
        <v>#N/A</v>
      </c>
      <c r="BB9011">
        <f t="shared" si="1434"/>
        <v>0</v>
      </c>
      <c r="BC9011">
        <f t="shared" si="1432"/>
        <v>0</v>
      </c>
      <c r="BD9011" s="28">
        <f t="shared" si="1433"/>
        <v>0</v>
      </c>
    </row>
    <row r="9012" spans="37:56" x14ac:dyDescent="0.25">
      <c r="AK9012">
        <v>0</v>
      </c>
      <c r="AL9012" t="e">
        <f t="shared" si="1426"/>
        <v>#N/A</v>
      </c>
      <c r="AM9012" t="e">
        <f t="shared" si="1427"/>
        <v>#N/A</v>
      </c>
      <c r="AN9012" t="e">
        <f t="shared" si="1428"/>
        <v>#N/A</v>
      </c>
      <c r="AO9012" s="261" t="e">
        <f t="shared" si="1429"/>
        <v>#N/A</v>
      </c>
      <c r="AP9012" s="261" t="e">
        <f t="shared" si="1430"/>
        <v>#N/A</v>
      </c>
      <c r="AQ9012" s="261" t="e">
        <f t="shared" si="1431"/>
        <v>#N/A</v>
      </c>
      <c r="BB9012">
        <f t="shared" si="1434"/>
        <v>0</v>
      </c>
      <c r="BC9012">
        <f t="shared" si="1432"/>
        <v>0</v>
      </c>
      <c r="BD9012" s="28">
        <f t="shared" si="1433"/>
        <v>0</v>
      </c>
    </row>
    <row r="9013" spans="37:56" x14ac:dyDescent="0.25">
      <c r="AK9013">
        <v>0</v>
      </c>
      <c r="AL9013" t="e">
        <f t="shared" si="1426"/>
        <v>#N/A</v>
      </c>
      <c r="AM9013" t="e">
        <f t="shared" si="1427"/>
        <v>#N/A</v>
      </c>
      <c r="AN9013" t="e">
        <f t="shared" si="1428"/>
        <v>#N/A</v>
      </c>
      <c r="AO9013" s="261" t="e">
        <f t="shared" si="1429"/>
        <v>#N/A</v>
      </c>
      <c r="AP9013" s="261" t="e">
        <f t="shared" si="1430"/>
        <v>#N/A</v>
      </c>
      <c r="AQ9013" s="261" t="e">
        <f t="shared" si="1431"/>
        <v>#N/A</v>
      </c>
      <c r="BB9013">
        <f t="shared" si="1434"/>
        <v>0</v>
      </c>
      <c r="BC9013">
        <f t="shared" si="1432"/>
        <v>0</v>
      </c>
      <c r="BD9013" s="28">
        <f t="shared" si="1433"/>
        <v>0</v>
      </c>
    </row>
    <row r="9014" spans="37:56" x14ac:dyDescent="0.25">
      <c r="AK9014">
        <v>0</v>
      </c>
      <c r="AL9014" t="e">
        <f t="shared" si="1426"/>
        <v>#N/A</v>
      </c>
      <c r="AM9014" t="e">
        <f t="shared" si="1427"/>
        <v>#N/A</v>
      </c>
      <c r="AN9014" t="e">
        <f t="shared" si="1428"/>
        <v>#N/A</v>
      </c>
      <c r="AO9014" s="261" t="e">
        <f t="shared" si="1429"/>
        <v>#N/A</v>
      </c>
      <c r="AP9014" s="261" t="e">
        <f t="shared" si="1430"/>
        <v>#N/A</v>
      </c>
      <c r="AQ9014" s="261" t="e">
        <f t="shared" si="1431"/>
        <v>#N/A</v>
      </c>
      <c r="BB9014">
        <f t="shared" si="1434"/>
        <v>0</v>
      </c>
      <c r="BC9014">
        <f t="shared" si="1432"/>
        <v>0</v>
      </c>
      <c r="BD9014" s="28">
        <f t="shared" si="1433"/>
        <v>0</v>
      </c>
    </row>
    <row r="9015" spans="37:56" x14ac:dyDescent="0.25">
      <c r="AK9015">
        <v>0</v>
      </c>
      <c r="AL9015" t="e">
        <f t="shared" si="1426"/>
        <v>#N/A</v>
      </c>
      <c r="AM9015" t="e">
        <f t="shared" si="1427"/>
        <v>#N/A</v>
      </c>
      <c r="AN9015" t="e">
        <f t="shared" si="1428"/>
        <v>#N/A</v>
      </c>
      <c r="AO9015" s="261" t="e">
        <f t="shared" si="1429"/>
        <v>#N/A</v>
      </c>
      <c r="AP9015" s="261" t="e">
        <f t="shared" si="1430"/>
        <v>#N/A</v>
      </c>
      <c r="AQ9015" s="261" t="e">
        <f t="shared" si="1431"/>
        <v>#N/A</v>
      </c>
      <c r="BB9015">
        <f t="shared" si="1434"/>
        <v>0</v>
      </c>
      <c r="BC9015">
        <f t="shared" si="1432"/>
        <v>0</v>
      </c>
      <c r="BD9015" s="28">
        <f t="shared" si="1433"/>
        <v>0</v>
      </c>
    </row>
    <row r="9016" spans="37:56" x14ac:dyDescent="0.25">
      <c r="AK9016">
        <v>0</v>
      </c>
      <c r="AL9016" t="e">
        <f t="shared" si="1426"/>
        <v>#N/A</v>
      </c>
      <c r="AM9016" t="e">
        <f t="shared" si="1427"/>
        <v>#N/A</v>
      </c>
      <c r="AN9016" t="e">
        <f t="shared" si="1428"/>
        <v>#N/A</v>
      </c>
      <c r="AO9016" s="261" t="e">
        <f t="shared" si="1429"/>
        <v>#N/A</v>
      </c>
      <c r="AP9016" s="261" t="e">
        <f t="shared" si="1430"/>
        <v>#N/A</v>
      </c>
      <c r="AQ9016" s="261" t="e">
        <f t="shared" si="1431"/>
        <v>#N/A</v>
      </c>
      <c r="BB9016">
        <f t="shared" si="1434"/>
        <v>0</v>
      </c>
      <c r="BC9016">
        <f t="shared" si="1432"/>
        <v>0</v>
      </c>
      <c r="BD9016" s="28">
        <f t="shared" si="1433"/>
        <v>0</v>
      </c>
    </row>
    <row r="9017" spans="37:56" x14ac:dyDescent="0.25">
      <c r="AK9017">
        <v>0</v>
      </c>
      <c r="AL9017" t="e">
        <f t="shared" si="1426"/>
        <v>#N/A</v>
      </c>
      <c r="AM9017" t="e">
        <f t="shared" si="1427"/>
        <v>#N/A</v>
      </c>
      <c r="AN9017" t="e">
        <f t="shared" si="1428"/>
        <v>#N/A</v>
      </c>
      <c r="AO9017" s="261" t="e">
        <f t="shared" si="1429"/>
        <v>#N/A</v>
      </c>
      <c r="AP9017" s="261" t="e">
        <f t="shared" si="1430"/>
        <v>#N/A</v>
      </c>
      <c r="AQ9017" s="261" t="e">
        <f t="shared" si="1431"/>
        <v>#N/A</v>
      </c>
      <c r="BB9017">
        <f t="shared" si="1434"/>
        <v>0</v>
      </c>
      <c r="BC9017">
        <f t="shared" si="1432"/>
        <v>0</v>
      </c>
      <c r="BD9017" s="28">
        <f t="shared" si="1433"/>
        <v>0</v>
      </c>
    </row>
    <row r="9018" spans="37:56" x14ac:dyDescent="0.25">
      <c r="AK9018">
        <v>0</v>
      </c>
      <c r="AL9018" t="e">
        <f t="shared" si="1426"/>
        <v>#N/A</v>
      </c>
      <c r="AM9018" t="e">
        <f t="shared" si="1427"/>
        <v>#N/A</v>
      </c>
      <c r="AN9018" t="e">
        <f t="shared" si="1428"/>
        <v>#N/A</v>
      </c>
      <c r="AO9018" s="261" t="e">
        <f t="shared" si="1429"/>
        <v>#N/A</v>
      </c>
      <c r="AP9018" s="261" t="e">
        <f t="shared" si="1430"/>
        <v>#N/A</v>
      </c>
      <c r="AQ9018" s="261" t="e">
        <f t="shared" si="1431"/>
        <v>#N/A</v>
      </c>
      <c r="BB9018">
        <f t="shared" si="1434"/>
        <v>0</v>
      </c>
      <c r="BC9018">
        <f t="shared" si="1432"/>
        <v>0</v>
      </c>
      <c r="BD9018" s="28">
        <f t="shared" si="1433"/>
        <v>0</v>
      </c>
    </row>
    <row r="9019" spans="37:56" x14ac:dyDescent="0.25">
      <c r="AK9019">
        <v>0</v>
      </c>
      <c r="AL9019" t="e">
        <f t="shared" si="1426"/>
        <v>#N/A</v>
      </c>
      <c r="AM9019" t="e">
        <f t="shared" si="1427"/>
        <v>#N/A</v>
      </c>
      <c r="AN9019" t="e">
        <f t="shared" si="1428"/>
        <v>#N/A</v>
      </c>
      <c r="AO9019" s="261" t="e">
        <f t="shared" si="1429"/>
        <v>#N/A</v>
      </c>
      <c r="AP9019" s="261" t="e">
        <f t="shared" si="1430"/>
        <v>#N/A</v>
      </c>
      <c r="AQ9019" s="261" t="e">
        <f t="shared" si="1431"/>
        <v>#N/A</v>
      </c>
      <c r="BB9019">
        <f t="shared" si="1434"/>
        <v>0</v>
      </c>
      <c r="BC9019">
        <f t="shared" si="1432"/>
        <v>0</v>
      </c>
      <c r="BD9019" s="28">
        <f t="shared" si="1433"/>
        <v>0</v>
      </c>
    </row>
    <row r="9020" spans="37:56" x14ac:dyDescent="0.25">
      <c r="AK9020">
        <v>0</v>
      </c>
      <c r="AL9020" t="e">
        <f t="shared" si="1426"/>
        <v>#N/A</v>
      </c>
      <c r="AM9020" t="e">
        <f t="shared" si="1427"/>
        <v>#N/A</v>
      </c>
      <c r="AN9020" t="e">
        <f t="shared" si="1428"/>
        <v>#N/A</v>
      </c>
      <c r="AO9020" s="261" t="e">
        <f t="shared" si="1429"/>
        <v>#N/A</v>
      </c>
      <c r="AP9020" s="261" t="e">
        <f t="shared" si="1430"/>
        <v>#N/A</v>
      </c>
      <c r="AQ9020" s="261" t="e">
        <f t="shared" si="1431"/>
        <v>#N/A</v>
      </c>
      <c r="BB9020">
        <f t="shared" si="1434"/>
        <v>0</v>
      </c>
      <c r="BC9020">
        <f t="shared" si="1432"/>
        <v>0</v>
      </c>
      <c r="BD9020" s="28">
        <f t="shared" si="1433"/>
        <v>0</v>
      </c>
    </row>
    <row r="9021" spans="37:56" x14ac:dyDescent="0.25">
      <c r="AK9021">
        <v>0</v>
      </c>
      <c r="AL9021" t="e">
        <f t="shared" si="1426"/>
        <v>#N/A</v>
      </c>
      <c r="AM9021" t="e">
        <f t="shared" si="1427"/>
        <v>#N/A</v>
      </c>
      <c r="AN9021" t="e">
        <f t="shared" si="1428"/>
        <v>#N/A</v>
      </c>
      <c r="AO9021" s="261" t="e">
        <f t="shared" si="1429"/>
        <v>#N/A</v>
      </c>
      <c r="AP9021" s="261" t="e">
        <f t="shared" si="1430"/>
        <v>#N/A</v>
      </c>
      <c r="AQ9021" s="261" t="e">
        <f t="shared" si="1431"/>
        <v>#N/A</v>
      </c>
      <c r="BB9021">
        <f t="shared" si="1434"/>
        <v>0</v>
      </c>
      <c r="BC9021">
        <f t="shared" si="1432"/>
        <v>0</v>
      </c>
      <c r="BD9021" s="28">
        <f t="shared" si="1433"/>
        <v>0</v>
      </c>
    </row>
    <row r="9022" spans="37:56" x14ac:dyDescent="0.25">
      <c r="AK9022">
        <v>0</v>
      </c>
      <c r="AL9022" t="e">
        <f t="shared" si="1426"/>
        <v>#N/A</v>
      </c>
      <c r="AM9022" t="e">
        <f t="shared" si="1427"/>
        <v>#N/A</v>
      </c>
      <c r="AN9022" t="e">
        <f t="shared" si="1428"/>
        <v>#N/A</v>
      </c>
      <c r="AO9022" s="261" t="e">
        <f t="shared" si="1429"/>
        <v>#N/A</v>
      </c>
      <c r="AP9022" s="261" t="e">
        <f t="shared" si="1430"/>
        <v>#N/A</v>
      </c>
      <c r="AQ9022" s="261" t="e">
        <f t="shared" si="1431"/>
        <v>#N/A</v>
      </c>
      <c r="BB9022">
        <f t="shared" si="1434"/>
        <v>0</v>
      </c>
      <c r="BC9022">
        <f t="shared" si="1432"/>
        <v>0</v>
      </c>
      <c r="BD9022" s="28">
        <f t="shared" si="1433"/>
        <v>0</v>
      </c>
    </row>
    <row r="9023" spans="37:56" x14ac:dyDescent="0.25">
      <c r="AK9023">
        <v>0</v>
      </c>
      <c r="AL9023" t="e">
        <f t="shared" si="1426"/>
        <v>#N/A</v>
      </c>
      <c r="AM9023" t="e">
        <f t="shared" si="1427"/>
        <v>#N/A</v>
      </c>
      <c r="AN9023" t="e">
        <f t="shared" si="1428"/>
        <v>#N/A</v>
      </c>
      <c r="AO9023" s="261" t="e">
        <f t="shared" si="1429"/>
        <v>#N/A</v>
      </c>
      <c r="AP9023" s="261" t="e">
        <f t="shared" si="1430"/>
        <v>#N/A</v>
      </c>
      <c r="AQ9023" s="261" t="e">
        <f t="shared" si="1431"/>
        <v>#N/A</v>
      </c>
      <c r="BB9023">
        <f t="shared" si="1434"/>
        <v>0</v>
      </c>
      <c r="BC9023">
        <f t="shared" si="1432"/>
        <v>0</v>
      </c>
      <c r="BD9023" s="28">
        <f t="shared" si="1433"/>
        <v>0</v>
      </c>
    </row>
    <row r="9024" spans="37:56" x14ac:dyDescent="0.25">
      <c r="AK9024">
        <v>0</v>
      </c>
      <c r="AL9024" t="e">
        <f t="shared" si="1426"/>
        <v>#N/A</v>
      </c>
      <c r="AM9024" t="e">
        <f t="shared" si="1427"/>
        <v>#N/A</v>
      </c>
      <c r="AN9024" t="e">
        <f t="shared" si="1428"/>
        <v>#N/A</v>
      </c>
      <c r="AO9024" s="261" t="e">
        <f t="shared" si="1429"/>
        <v>#N/A</v>
      </c>
      <c r="AP9024" s="261" t="e">
        <f t="shared" si="1430"/>
        <v>#N/A</v>
      </c>
      <c r="AQ9024" s="261" t="e">
        <f t="shared" si="1431"/>
        <v>#N/A</v>
      </c>
      <c r="BB9024">
        <f t="shared" si="1434"/>
        <v>0</v>
      </c>
      <c r="BC9024">
        <f t="shared" si="1432"/>
        <v>0</v>
      </c>
      <c r="BD9024" s="28">
        <f t="shared" si="1433"/>
        <v>0</v>
      </c>
    </row>
    <row r="9025" spans="37:56" x14ac:dyDescent="0.25">
      <c r="AK9025">
        <v>0</v>
      </c>
      <c r="AL9025" t="e">
        <f t="shared" si="1426"/>
        <v>#N/A</v>
      </c>
      <c r="AM9025" t="e">
        <f t="shared" si="1427"/>
        <v>#N/A</v>
      </c>
      <c r="AN9025" t="e">
        <f t="shared" si="1428"/>
        <v>#N/A</v>
      </c>
      <c r="AO9025" s="261" t="e">
        <f t="shared" si="1429"/>
        <v>#N/A</v>
      </c>
      <c r="AP9025" s="261" t="e">
        <f t="shared" si="1430"/>
        <v>#N/A</v>
      </c>
      <c r="AQ9025" s="261" t="e">
        <f t="shared" si="1431"/>
        <v>#N/A</v>
      </c>
      <c r="BB9025">
        <f t="shared" si="1434"/>
        <v>0</v>
      </c>
      <c r="BC9025">
        <f t="shared" si="1432"/>
        <v>0</v>
      </c>
      <c r="BD9025" s="28">
        <f t="shared" si="1433"/>
        <v>0</v>
      </c>
    </row>
    <row r="9026" spans="37:56" x14ac:dyDescent="0.25">
      <c r="AK9026">
        <v>0</v>
      </c>
      <c r="AL9026" t="e">
        <f t="shared" si="1426"/>
        <v>#N/A</v>
      </c>
      <c r="AM9026" t="e">
        <f t="shared" si="1427"/>
        <v>#N/A</v>
      </c>
      <c r="AN9026" t="e">
        <f t="shared" si="1428"/>
        <v>#N/A</v>
      </c>
      <c r="AO9026" s="261" t="e">
        <f t="shared" si="1429"/>
        <v>#N/A</v>
      </c>
      <c r="AP9026" s="261" t="e">
        <f t="shared" si="1430"/>
        <v>#N/A</v>
      </c>
      <c r="AQ9026" s="261" t="e">
        <f t="shared" si="1431"/>
        <v>#N/A</v>
      </c>
      <c r="BB9026">
        <f t="shared" si="1434"/>
        <v>0</v>
      </c>
      <c r="BC9026">
        <f t="shared" si="1432"/>
        <v>0</v>
      </c>
      <c r="BD9026" s="28">
        <f t="shared" si="1433"/>
        <v>0</v>
      </c>
    </row>
    <row r="9027" spans="37:56" x14ac:dyDescent="0.25">
      <c r="AK9027">
        <v>0</v>
      </c>
      <c r="AL9027" t="e">
        <f t="shared" ref="AL9027:AL9090" si="1435">_xlfn.XLOOKUP(AK9027,A:A,F:F)</f>
        <v>#N/A</v>
      </c>
      <c r="AM9027" t="e">
        <f t="shared" ref="AM9027:AM9090" si="1436">_xlfn.XLOOKUP(AK9027,A:A,J:J)</f>
        <v>#N/A</v>
      </c>
      <c r="AN9027" t="e">
        <f t="shared" ref="AN9027:AN9090" si="1437">_xlfn.XLOOKUP(AK9027,A:A,M:M)+_xlfn.XLOOKUP(AK9027,A:A,N:N)</f>
        <v>#N/A</v>
      </c>
      <c r="AO9027" s="261" t="e">
        <f t="shared" ref="AO9027:AO9090" si="1438">_xlfn.XLOOKUP(AK9027,A:A,AG:AG)</f>
        <v>#N/A</v>
      </c>
      <c r="AP9027" s="261" t="e">
        <f t="shared" ref="AP9027:AP9090" si="1439">_xlfn.XLOOKUP(AK9027,A:A,AD:AD)</f>
        <v>#N/A</v>
      </c>
      <c r="AQ9027" s="261" t="e">
        <f t="shared" ref="AQ9027:AQ9090" si="1440">_xlfn.XLOOKUP(AK9027,A:A,AE:AE)</f>
        <v>#N/A</v>
      </c>
      <c r="BB9027">
        <f t="shared" si="1434"/>
        <v>0</v>
      </c>
      <c r="BC9027">
        <f t="shared" ref="BC9027:BC9090" si="1441">_xlfn.XLOOKUP(BA9027,A:A,J:J)</f>
        <v>0</v>
      </c>
      <c r="BD9027" s="28">
        <f t="shared" ref="BD9027:BD9090" si="1442">_xlfn.XLOOKUP(BA9027,A:A,M:M)+_xlfn.XLOOKUP(BA9027,A:A,N:N)</f>
        <v>0</v>
      </c>
    </row>
    <row r="9028" spans="37:56" x14ac:dyDescent="0.25">
      <c r="AK9028">
        <v>0</v>
      </c>
      <c r="AL9028" t="e">
        <f t="shared" si="1435"/>
        <v>#N/A</v>
      </c>
      <c r="AM9028" t="e">
        <f t="shared" si="1436"/>
        <v>#N/A</v>
      </c>
      <c r="AN9028" t="e">
        <f t="shared" si="1437"/>
        <v>#N/A</v>
      </c>
      <c r="AO9028" s="261" t="e">
        <f t="shared" si="1438"/>
        <v>#N/A</v>
      </c>
      <c r="AP9028" s="261" t="e">
        <f t="shared" si="1439"/>
        <v>#N/A</v>
      </c>
      <c r="AQ9028" s="261" t="e">
        <f t="shared" si="1440"/>
        <v>#N/A</v>
      </c>
      <c r="BB9028">
        <f t="shared" si="1434"/>
        <v>0</v>
      </c>
      <c r="BC9028">
        <f t="shared" si="1441"/>
        <v>0</v>
      </c>
      <c r="BD9028" s="28">
        <f t="shared" si="1442"/>
        <v>0</v>
      </c>
    </row>
    <row r="9029" spans="37:56" x14ac:dyDescent="0.25">
      <c r="AK9029">
        <v>0</v>
      </c>
      <c r="AL9029" t="e">
        <f t="shared" si="1435"/>
        <v>#N/A</v>
      </c>
      <c r="AM9029" t="e">
        <f t="shared" si="1436"/>
        <v>#N/A</v>
      </c>
      <c r="AN9029" t="e">
        <f t="shared" si="1437"/>
        <v>#N/A</v>
      </c>
      <c r="AO9029" s="261" t="e">
        <f t="shared" si="1438"/>
        <v>#N/A</v>
      </c>
      <c r="AP9029" s="261" t="e">
        <f t="shared" si="1439"/>
        <v>#N/A</v>
      </c>
      <c r="AQ9029" s="261" t="e">
        <f t="shared" si="1440"/>
        <v>#N/A</v>
      </c>
      <c r="BB9029">
        <f t="shared" si="1434"/>
        <v>0</v>
      </c>
      <c r="BC9029">
        <f t="shared" si="1441"/>
        <v>0</v>
      </c>
      <c r="BD9029" s="28">
        <f t="shared" si="1442"/>
        <v>0</v>
      </c>
    </row>
    <row r="9030" spans="37:56" x14ac:dyDescent="0.25">
      <c r="AK9030">
        <v>0</v>
      </c>
      <c r="AL9030" t="e">
        <f t="shared" si="1435"/>
        <v>#N/A</v>
      </c>
      <c r="AM9030" t="e">
        <f t="shared" si="1436"/>
        <v>#N/A</v>
      </c>
      <c r="AN9030" t="e">
        <f t="shared" si="1437"/>
        <v>#N/A</v>
      </c>
      <c r="AO9030" s="261" t="e">
        <f t="shared" si="1438"/>
        <v>#N/A</v>
      </c>
      <c r="AP9030" s="261" t="e">
        <f t="shared" si="1439"/>
        <v>#N/A</v>
      </c>
      <c r="AQ9030" s="261" t="e">
        <f t="shared" si="1440"/>
        <v>#N/A</v>
      </c>
      <c r="BB9030">
        <f t="shared" ref="BB9030:BB9093" si="1443">_xlfn.XLOOKUP(BA9030,A:A,E:E)</f>
        <v>0</v>
      </c>
      <c r="BC9030">
        <f t="shared" si="1441"/>
        <v>0</v>
      </c>
      <c r="BD9030" s="28">
        <f t="shared" si="1442"/>
        <v>0</v>
      </c>
    </row>
    <row r="9031" spans="37:56" x14ac:dyDescent="0.25">
      <c r="AK9031">
        <v>0</v>
      </c>
      <c r="AL9031" t="e">
        <f t="shared" si="1435"/>
        <v>#N/A</v>
      </c>
      <c r="AM9031" t="e">
        <f t="shared" si="1436"/>
        <v>#N/A</v>
      </c>
      <c r="AN9031" t="e">
        <f t="shared" si="1437"/>
        <v>#N/A</v>
      </c>
      <c r="AO9031" s="261" t="e">
        <f t="shared" si="1438"/>
        <v>#N/A</v>
      </c>
      <c r="AP9031" s="261" t="e">
        <f t="shared" si="1439"/>
        <v>#N/A</v>
      </c>
      <c r="AQ9031" s="261" t="e">
        <f t="shared" si="1440"/>
        <v>#N/A</v>
      </c>
      <c r="BB9031">
        <f t="shared" si="1443"/>
        <v>0</v>
      </c>
      <c r="BC9031">
        <f t="shared" si="1441"/>
        <v>0</v>
      </c>
      <c r="BD9031" s="28">
        <f t="shared" si="1442"/>
        <v>0</v>
      </c>
    </row>
    <row r="9032" spans="37:56" x14ac:dyDescent="0.25">
      <c r="AK9032">
        <v>0</v>
      </c>
      <c r="AL9032" t="e">
        <f t="shared" si="1435"/>
        <v>#N/A</v>
      </c>
      <c r="AM9032" t="e">
        <f t="shared" si="1436"/>
        <v>#N/A</v>
      </c>
      <c r="AN9032" t="e">
        <f t="shared" si="1437"/>
        <v>#N/A</v>
      </c>
      <c r="AO9032" s="261" t="e">
        <f t="shared" si="1438"/>
        <v>#N/A</v>
      </c>
      <c r="AP9032" s="261" t="e">
        <f t="shared" si="1439"/>
        <v>#N/A</v>
      </c>
      <c r="AQ9032" s="261" t="e">
        <f t="shared" si="1440"/>
        <v>#N/A</v>
      </c>
      <c r="BB9032">
        <f t="shared" si="1443"/>
        <v>0</v>
      </c>
      <c r="BC9032">
        <f t="shared" si="1441"/>
        <v>0</v>
      </c>
      <c r="BD9032" s="28">
        <f t="shared" si="1442"/>
        <v>0</v>
      </c>
    </row>
    <row r="9033" spans="37:56" x14ac:dyDescent="0.25">
      <c r="AK9033">
        <v>0</v>
      </c>
      <c r="AL9033" t="e">
        <f t="shared" si="1435"/>
        <v>#N/A</v>
      </c>
      <c r="AM9033" t="e">
        <f t="shared" si="1436"/>
        <v>#N/A</v>
      </c>
      <c r="AN9033" t="e">
        <f t="shared" si="1437"/>
        <v>#N/A</v>
      </c>
      <c r="AO9033" s="261" t="e">
        <f t="shared" si="1438"/>
        <v>#N/A</v>
      </c>
      <c r="AP9033" s="261" t="e">
        <f t="shared" si="1439"/>
        <v>#N/A</v>
      </c>
      <c r="AQ9033" s="261" t="e">
        <f t="shared" si="1440"/>
        <v>#N/A</v>
      </c>
      <c r="BB9033">
        <f t="shared" si="1443"/>
        <v>0</v>
      </c>
      <c r="BC9033">
        <f t="shared" si="1441"/>
        <v>0</v>
      </c>
      <c r="BD9033" s="28">
        <f t="shared" si="1442"/>
        <v>0</v>
      </c>
    </row>
    <row r="9034" spans="37:56" x14ac:dyDescent="0.25">
      <c r="AK9034">
        <v>0</v>
      </c>
      <c r="AL9034" t="e">
        <f t="shared" si="1435"/>
        <v>#N/A</v>
      </c>
      <c r="AM9034" t="e">
        <f t="shared" si="1436"/>
        <v>#N/A</v>
      </c>
      <c r="AN9034" t="e">
        <f t="shared" si="1437"/>
        <v>#N/A</v>
      </c>
      <c r="AO9034" s="261" t="e">
        <f t="shared" si="1438"/>
        <v>#N/A</v>
      </c>
      <c r="AP9034" s="261" t="e">
        <f t="shared" si="1439"/>
        <v>#N/A</v>
      </c>
      <c r="AQ9034" s="261" t="e">
        <f t="shared" si="1440"/>
        <v>#N/A</v>
      </c>
      <c r="BB9034">
        <f t="shared" si="1443"/>
        <v>0</v>
      </c>
      <c r="BC9034">
        <f t="shared" si="1441"/>
        <v>0</v>
      </c>
      <c r="BD9034" s="28">
        <f t="shared" si="1442"/>
        <v>0</v>
      </c>
    </row>
    <row r="9035" spans="37:56" x14ac:dyDescent="0.25">
      <c r="AK9035">
        <v>0</v>
      </c>
      <c r="AL9035" t="e">
        <f t="shared" si="1435"/>
        <v>#N/A</v>
      </c>
      <c r="AM9035" t="e">
        <f t="shared" si="1436"/>
        <v>#N/A</v>
      </c>
      <c r="AN9035" t="e">
        <f t="shared" si="1437"/>
        <v>#N/A</v>
      </c>
      <c r="AO9035" s="261" t="e">
        <f t="shared" si="1438"/>
        <v>#N/A</v>
      </c>
      <c r="AP9035" s="261" t="e">
        <f t="shared" si="1439"/>
        <v>#N/A</v>
      </c>
      <c r="AQ9035" s="261" t="e">
        <f t="shared" si="1440"/>
        <v>#N/A</v>
      </c>
      <c r="BB9035">
        <f t="shared" si="1443"/>
        <v>0</v>
      </c>
      <c r="BC9035">
        <f t="shared" si="1441"/>
        <v>0</v>
      </c>
      <c r="BD9035" s="28">
        <f t="shared" si="1442"/>
        <v>0</v>
      </c>
    </row>
    <row r="9036" spans="37:56" x14ac:dyDescent="0.25">
      <c r="AK9036">
        <v>0</v>
      </c>
      <c r="AL9036" t="e">
        <f t="shared" si="1435"/>
        <v>#N/A</v>
      </c>
      <c r="AM9036" t="e">
        <f t="shared" si="1436"/>
        <v>#N/A</v>
      </c>
      <c r="AN9036" t="e">
        <f t="shared" si="1437"/>
        <v>#N/A</v>
      </c>
      <c r="AO9036" s="261" t="e">
        <f t="shared" si="1438"/>
        <v>#N/A</v>
      </c>
      <c r="AP9036" s="261" t="e">
        <f t="shared" si="1439"/>
        <v>#N/A</v>
      </c>
      <c r="AQ9036" s="261" t="e">
        <f t="shared" si="1440"/>
        <v>#N/A</v>
      </c>
      <c r="BB9036">
        <f t="shared" si="1443"/>
        <v>0</v>
      </c>
      <c r="BC9036">
        <f t="shared" si="1441"/>
        <v>0</v>
      </c>
      <c r="BD9036" s="28">
        <f t="shared" si="1442"/>
        <v>0</v>
      </c>
    </row>
    <row r="9037" spans="37:56" x14ac:dyDescent="0.25">
      <c r="AK9037">
        <v>0</v>
      </c>
      <c r="AL9037" t="e">
        <f t="shared" si="1435"/>
        <v>#N/A</v>
      </c>
      <c r="AM9037" t="e">
        <f t="shared" si="1436"/>
        <v>#N/A</v>
      </c>
      <c r="AN9037" t="e">
        <f t="shared" si="1437"/>
        <v>#N/A</v>
      </c>
      <c r="AO9037" s="261" t="e">
        <f t="shared" si="1438"/>
        <v>#N/A</v>
      </c>
      <c r="AP9037" s="261" t="e">
        <f t="shared" si="1439"/>
        <v>#N/A</v>
      </c>
      <c r="AQ9037" s="261" t="e">
        <f t="shared" si="1440"/>
        <v>#N/A</v>
      </c>
      <c r="BB9037">
        <f t="shared" si="1443"/>
        <v>0</v>
      </c>
      <c r="BC9037">
        <f t="shared" si="1441"/>
        <v>0</v>
      </c>
      <c r="BD9037" s="28">
        <f t="shared" si="1442"/>
        <v>0</v>
      </c>
    </row>
    <row r="9038" spans="37:56" x14ac:dyDescent="0.25">
      <c r="AK9038">
        <v>0</v>
      </c>
      <c r="AL9038" t="e">
        <f t="shared" si="1435"/>
        <v>#N/A</v>
      </c>
      <c r="AM9038" t="e">
        <f t="shared" si="1436"/>
        <v>#N/A</v>
      </c>
      <c r="AN9038" t="e">
        <f t="shared" si="1437"/>
        <v>#N/A</v>
      </c>
      <c r="AO9038" s="261" t="e">
        <f t="shared" si="1438"/>
        <v>#N/A</v>
      </c>
      <c r="AP9038" s="261" t="e">
        <f t="shared" si="1439"/>
        <v>#N/A</v>
      </c>
      <c r="AQ9038" s="261" t="e">
        <f t="shared" si="1440"/>
        <v>#N/A</v>
      </c>
      <c r="BB9038">
        <f t="shared" si="1443"/>
        <v>0</v>
      </c>
      <c r="BC9038">
        <f t="shared" si="1441"/>
        <v>0</v>
      </c>
      <c r="BD9038" s="28">
        <f t="shared" si="1442"/>
        <v>0</v>
      </c>
    </row>
    <row r="9039" spans="37:56" x14ac:dyDescent="0.25">
      <c r="AK9039">
        <v>0</v>
      </c>
      <c r="AL9039" t="e">
        <f t="shared" si="1435"/>
        <v>#N/A</v>
      </c>
      <c r="AM9039" t="e">
        <f t="shared" si="1436"/>
        <v>#N/A</v>
      </c>
      <c r="AN9039" t="e">
        <f t="shared" si="1437"/>
        <v>#N/A</v>
      </c>
      <c r="AO9039" s="261" t="e">
        <f t="shared" si="1438"/>
        <v>#N/A</v>
      </c>
      <c r="AP9039" s="261" t="e">
        <f t="shared" si="1439"/>
        <v>#N/A</v>
      </c>
      <c r="AQ9039" s="261" t="e">
        <f t="shared" si="1440"/>
        <v>#N/A</v>
      </c>
      <c r="BB9039">
        <f t="shared" si="1443"/>
        <v>0</v>
      </c>
      <c r="BC9039">
        <f t="shared" si="1441"/>
        <v>0</v>
      </c>
      <c r="BD9039" s="28">
        <f t="shared" si="1442"/>
        <v>0</v>
      </c>
    </row>
    <row r="9040" spans="37:56" x14ac:dyDescent="0.25">
      <c r="AK9040">
        <v>0</v>
      </c>
      <c r="AL9040" t="e">
        <f t="shared" si="1435"/>
        <v>#N/A</v>
      </c>
      <c r="AM9040" t="e">
        <f t="shared" si="1436"/>
        <v>#N/A</v>
      </c>
      <c r="AN9040" t="e">
        <f t="shared" si="1437"/>
        <v>#N/A</v>
      </c>
      <c r="AO9040" s="261" t="e">
        <f t="shared" si="1438"/>
        <v>#N/A</v>
      </c>
      <c r="AP9040" s="261" t="e">
        <f t="shared" si="1439"/>
        <v>#N/A</v>
      </c>
      <c r="AQ9040" s="261" t="e">
        <f t="shared" si="1440"/>
        <v>#N/A</v>
      </c>
      <c r="BB9040">
        <f t="shared" si="1443"/>
        <v>0</v>
      </c>
      <c r="BC9040">
        <f t="shared" si="1441"/>
        <v>0</v>
      </c>
      <c r="BD9040" s="28">
        <f t="shared" si="1442"/>
        <v>0</v>
      </c>
    </row>
    <row r="9041" spans="37:56" x14ac:dyDescent="0.25">
      <c r="AK9041">
        <v>0</v>
      </c>
      <c r="AL9041" t="e">
        <f t="shared" si="1435"/>
        <v>#N/A</v>
      </c>
      <c r="AM9041" t="e">
        <f t="shared" si="1436"/>
        <v>#N/A</v>
      </c>
      <c r="AN9041" t="e">
        <f t="shared" si="1437"/>
        <v>#N/A</v>
      </c>
      <c r="AO9041" s="261" t="e">
        <f t="shared" si="1438"/>
        <v>#N/A</v>
      </c>
      <c r="AP9041" s="261" t="e">
        <f t="shared" si="1439"/>
        <v>#N/A</v>
      </c>
      <c r="AQ9041" s="261" t="e">
        <f t="shared" si="1440"/>
        <v>#N/A</v>
      </c>
      <c r="BB9041">
        <f t="shared" si="1443"/>
        <v>0</v>
      </c>
      <c r="BC9041">
        <f t="shared" si="1441"/>
        <v>0</v>
      </c>
      <c r="BD9041" s="28">
        <f t="shared" si="1442"/>
        <v>0</v>
      </c>
    </row>
    <row r="9042" spans="37:56" x14ac:dyDescent="0.25">
      <c r="AK9042">
        <v>0</v>
      </c>
      <c r="AL9042" t="e">
        <f t="shared" si="1435"/>
        <v>#N/A</v>
      </c>
      <c r="AM9042" t="e">
        <f t="shared" si="1436"/>
        <v>#N/A</v>
      </c>
      <c r="AN9042" t="e">
        <f t="shared" si="1437"/>
        <v>#N/A</v>
      </c>
      <c r="AO9042" s="261" t="e">
        <f t="shared" si="1438"/>
        <v>#N/A</v>
      </c>
      <c r="AP9042" s="261" t="e">
        <f t="shared" si="1439"/>
        <v>#N/A</v>
      </c>
      <c r="AQ9042" s="261" t="e">
        <f t="shared" si="1440"/>
        <v>#N/A</v>
      </c>
      <c r="BB9042">
        <f t="shared" si="1443"/>
        <v>0</v>
      </c>
      <c r="BC9042">
        <f t="shared" si="1441"/>
        <v>0</v>
      </c>
      <c r="BD9042" s="28">
        <f t="shared" si="1442"/>
        <v>0</v>
      </c>
    </row>
    <row r="9043" spans="37:56" x14ac:dyDescent="0.25">
      <c r="AK9043">
        <v>0</v>
      </c>
      <c r="AL9043" t="e">
        <f t="shared" si="1435"/>
        <v>#N/A</v>
      </c>
      <c r="AM9043" t="e">
        <f t="shared" si="1436"/>
        <v>#N/A</v>
      </c>
      <c r="AN9043" t="e">
        <f t="shared" si="1437"/>
        <v>#N/A</v>
      </c>
      <c r="AO9043" s="261" t="e">
        <f t="shared" si="1438"/>
        <v>#N/A</v>
      </c>
      <c r="AP9043" s="261" t="e">
        <f t="shared" si="1439"/>
        <v>#N/A</v>
      </c>
      <c r="AQ9043" s="261" t="e">
        <f t="shared" si="1440"/>
        <v>#N/A</v>
      </c>
      <c r="BB9043">
        <f t="shared" si="1443"/>
        <v>0</v>
      </c>
      <c r="BC9043">
        <f t="shared" si="1441"/>
        <v>0</v>
      </c>
      <c r="BD9043" s="28">
        <f t="shared" si="1442"/>
        <v>0</v>
      </c>
    </row>
    <row r="9044" spans="37:56" x14ac:dyDescent="0.25">
      <c r="AK9044">
        <v>0</v>
      </c>
      <c r="AL9044" t="e">
        <f t="shared" si="1435"/>
        <v>#N/A</v>
      </c>
      <c r="AM9044" t="e">
        <f t="shared" si="1436"/>
        <v>#N/A</v>
      </c>
      <c r="AN9044" t="e">
        <f t="shared" si="1437"/>
        <v>#N/A</v>
      </c>
      <c r="AO9044" s="261" t="e">
        <f t="shared" si="1438"/>
        <v>#N/A</v>
      </c>
      <c r="AP9044" s="261" t="e">
        <f t="shared" si="1439"/>
        <v>#N/A</v>
      </c>
      <c r="AQ9044" s="261" t="e">
        <f t="shared" si="1440"/>
        <v>#N/A</v>
      </c>
      <c r="BB9044">
        <f t="shared" si="1443"/>
        <v>0</v>
      </c>
      <c r="BC9044">
        <f t="shared" si="1441"/>
        <v>0</v>
      </c>
      <c r="BD9044" s="28">
        <f t="shared" si="1442"/>
        <v>0</v>
      </c>
    </row>
    <row r="9045" spans="37:56" x14ac:dyDescent="0.25">
      <c r="AK9045">
        <v>0</v>
      </c>
      <c r="AL9045" t="e">
        <f t="shared" si="1435"/>
        <v>#N/A</v>
      </c>
      <c r="AM9045" t="e">
        <f t="shared" si="1436"/>
        <v>#N/A</v>
      </c>
      <c r="AN9045" t="e">
        <f t="shared" si="1437"/>
        <v>#N/A</v>
      </c>
      <c r="AO9045" s="261" t="e">
        <f t="shared" si="1438"/>
        <v>#N/A</v>
      </c>
      <c r="AP9045" s="261" t="e">
        <f t="shared" si="1439"/>
        <v>#N/A</v>
      </c>
      <c r="AQ9045" s="261" t="e">
        <f t="shared" si="1440"/>
        <v>#N/A</v>
      </c>
      <c r="BB9045">
        <f t="shared" si="1443"/>
        <v>0</v>
      </c>
      <c r="BC9045">
        <f t="shared" si="1441"/>
        <v>0</v>
      </c>
      <c r="BD9045" s="28">
        <f t="shared" si="1442"/>
        <v>0</v>
      </c>
    </row>
    <row r="9046" spans="37:56" x14ac:dyDescent="0.25">
      <c r="AK9046">
        <v>0</v>
      </c>
      <c r="AL9046" t="e">
        <f t="shared" si="1435"/>
        <v>#N/A</v>
      </c>
      <c r="AM9046" t="e">
        <f t="shared" si="1436"/>
        <v>#N/A</v>
      </c>
      <c r="AN9046" t="e">
        <f t="shared" si="1437"/>
        <v>#N/A</v>
      </c>
      <c r="AO9046" s="261" t="e">
        <f t="shared" si="1438"/>
        <v>#N/A</v>
      </c>
      <c r="AP9046" s="261" t="e">
        <f t="shared" si="1439"/>
        <v>#N/A</v>
      </c>
      <c r="AQ9046" s="261" t="e">
        <f t="shared" si="1440"/>
        <v>#N/A</v>
      </c>
      <c r="BB9046">
        <f t="shared" si="1443"/>
        <v>0</v>
      </c>
      <c r="BC9046">
        <f t="shared" si="1441"/>
        <v>0</v>
      </c>
      <c r="BD9046" s="28">
        <f t="shared" si="1442"/>
        <v>0</v>
      </c>
    </row>
    <row r="9047" spans="37:56" x14ac:dyDescent="0.25">
      <c r="AK9047">
        <v>0</v>
      </c>
      <c r="AL9047" t="e">
        <f t="shared" si="1435"/>
        <v>#N/A</v>
      </c>
      <c r="AM9047" t="e">
        <f t="shared" si="1436"/>
        <v>#N/A</v>
      </c>
      <c r="AN9047" t="e">
        <f t="shared" si="1437"/>
        <v>#N/A</v>
      </c>
      <c r="AO9047" s="261" t="e">
        <f t="shared" si="1438"/>
        <v>#N/A</v>
      </c>
      <c r="AP9047" s="261" t="e">
        <f t="shared" si="1439"/>
        <v>#N/A</v>
      </c>
      <c r="AQ9047" s="261" t="e">
        <f t="shared" si="1440"/>
        <v>#N/A</v>
      </c>
      <c r="BB9047">
        <f t="shared" si="1443"/>
        <v>0</v>
      </c>
      <c r="BC9047">
        <f t="shared" si="1441"/>
        <v>0</v>
      </c>
      <c r="BD9047" s="28">
        <f t="shared" si="1442"/>
        <v>0</v>
      </c>
    </row>
    <row r="9048" spans="37:56" x14ac:dyDescent="0.25">
      <c r="AK9048">
        <v>0</v>
      </c>
      <c r="AL9048" t="e">
        <f t="shared" si="1435"/>
        <v>#N/A</v>
      </c>
      <c r="AM9048" t="e">
        <f t="shared" si="1436"/>
        <v>#N/A</v>
      </c>
      <c r="AN9048" t="e">
        <f t="shared" si="1437"/>
        <v>#N/A</v>
      </c>
      <c r="AO9048" s="261" t="e">
        <f t="shared" si="1438"/>
        <v>#N/A</v>
      </c>
      <c r="AP9048" s="261" t="e">
        <f t="shared" si="1439"/>
        <v>#N/A</v>
      </c>
      <c r="AQ9048" s="261" t="e">
        <f t="shared" si="1440"/>
        <v>#N/A</v>
      </c>
      <c r="BB9048">
        <f t="shared" si="1443"/>
        <v>0</v>
      </c>
      <c r="BC9048">
        <f t="shared" si="1441"/>
        <v>0</v>
      </c>
      <c r="BD9048" s="28">
        <f t="shared" si="1442"/>
        <v>0</v>
      </c>
    </row>
    <row r="9049" spans="37:56" x14ac:dyDescent="0.25">
      <c r="AK9049">
        <v>0</v>
      </c>
      <c r="AL9049" t="e">
        <f t="shared" si="1435"/>
        <v>#N/A</v>
      </c>
      <c r="AM9049" t="e">
        <f t="shared" si="1436"/>
        <v>#N/A</v>
      </c>
      <c r="AN9049" t="e">
        <f t="shared" si="1437"/>
        <v>#N/A</v>
      </c>
      <c r="AO9049" s="261" t="e">
        <f t="shared" si="1438"/>
        <v>#N/A</v>
      </c>
      <c r="AP9049" s="261" t="e">
        <f t="shared" si="1439"/>
        <v>#N/A</v>
      </c>
      <c r="AQ9049" s="261" t="e">
        <f t="shared" si="1440"/>
        <v>#N/A</v>
      </c>
      <c r="BB9049">
        <f t="shared" si="1443"/>
        <v>0</v>
      </c>
      <c r="BC9049">
        <f t="shared" si="1441"/>
        <v>0</v>
      </c>
      <c r="BD9049" s="28">
        <f t="shared" si="1442"/>
        <v>0</v>
      </c>
    </row>
    <row r="9050" spans="37:56" x14ac:dyDescent="0.25">
      <c r="AK9050">
        <v>0</v>
      </c>
      <c r="AL9050" t="e">
        <f t="shared" si="1435"/>
        <v>#N/A</v>
      </c>
      <c r="AM9050" t="e">
        <f t="shared" si="1436"/>
        <v>#N/A</v>
      </c>
      <c r="AN9050" t="e">
        <f t="shared" si="1437"/>
        <v>#N/A</v>
      </c>
      <c r="AO9050" s="261" t="e">
        <f t="shared" si="1438"/>
        <v>#N/A</v>
      </c>
      <c r="AP9050" s="261" t="e">
        <f t="shared" si="1439"/>
        <v>#N/A</v>
      </c>
      <c r="AQ9050" s="261" t="e">
        <f t="shared" si="1440"/>
        <v>#N/A</v>
      </c>
      <c r="BB9050">
        <f t="shared" si="1443"/>
        <v>0</v>
      </c>
      <c r="BC9050">
        <f t="shared" si="1441"/>
        <v>0</v>
      </c>
      <c r="BD9050" s="28">
        <f t="shared" si="1442"/>
        <v>0</v>
      </c>
    </row>
    <row r="9051" spans="37:56" x14ac:dyDescent="0.25">
      <c r="AK9051">
        <v>0</v>
      </c>
      <c r="AL9051" t="e">
        <f t="shared" si="1435"/>
        <v>#N/A</v>
      </c>
      <c r="AM9051" t="e">
        <f t="shared" si="1436"/>
        <v>#N/A</v>
      </c>
      <c r="AN9051" t="e">
        <f t="shared" si="1437"/>
        <v>#N/A</v>
      </c>
      <c r="AO9051" s="261" t="e">
        <f t="shared" si="1438"/>
        <v>#N/A</v>
      </c>
      <c r="AP9051" s="261" t="e">
        <f t="shared" si="1439"/>
        <v>#N/A</v>
      </c>
      <c r="AQ9051" s="261" t="e">
        <f t="shared" si="1440"/>
        <v>#N/A</v>
      </c>
      <c r="BB9051">
        <f t="shared" si="1443"/>
        <v>0</v>
      </c>
      <c r="BC9051">
        <f t="shared" si="1441"/>
        <v>0</v>
      </c>
      <c r="BD9051" s="28">
        <f t="shared" si="1442"/>
        <v>0</v>
      </c>
    </row>
    <row r="9052" spans="37:56" x14ac:dyDescent="0.25">
      <c r="AK9052">
        <v>0</v>
      </c>
      <c r="AL9052" t="e">
        <f t="shared" si="1435"/>
        <v>#N/A</v>
      </c>
      <c r="AM9052" t="e">
        <f t="shared" si="1436"/>
        <v>#N/A</v>
      </c>
      <c r="AN9052" t="e">
        <f t="shared" si="1437"/>
        <v>#N/A</v>
      </c>
      <c r="AO9052" s="261" t="e">
        <f t="shared" si="1438"/>
        <v>#N/A</v>
      </c>
      <c r="AP9052" s="261" t="e">
        <f t="shared" si="1439"/>
        <v>#N/A</v>
      </c>
      <c r="AQ9052" s="261" t="e">
        <f t="shared" si="1440"/>
        <v>#N/A</v>
      </c>
      <c r="BB9052">
        <f t="shared" si="1443"/>
        <v>0</v>
      </c>
      <c r="BC9052">
        <f t="shared" si="1441"/>
        <v>0</v>
      </c>
      <c r="BD9052" s="28">
        <f t="shared" si="1442"/>
        <v>0</v>
      </c>
    </row>
    <row r="9053" spans="37:56" x14ac:dyDescent="0.25">
      <c r="AK9053">
        <v>0</v>
      </c>
      <c r="AL9053" t="e">
        <f t="shared" si="1435"/>
        <v>#N/A</v>
      </c>
      <c r="AM9053" t="e">
        <f t="shared" si="1436"/>
        <v>#N/A</v>
      </c>
      <c r="AN9053" t="e">
        <f t="shared" si="1437"/>
        <v>#N/A</v>
      </c>
      <c r="AO9053" s="261" t="e">
        <f t="shared" si="1438"/>
        <v>#N/A</v>
      </c>
      <c r="AP9053" s="261" t="e">
        <f t="shared" si="1439"/>
        <v>#N/A</v>
      </c>
      <c r="AQ9053" s="261" t="e">
        <f t="shared" si="1440"/>
        <v>#N/A</v>
      </c>
      <c r="BB9053">
        <f t="shared" si="1443"/>
        <v>0</v>
      </c>
      <c r="BC9053">
        <f t="shared" si="1441"/>
        <v>0</v>
      </c>
      <c r="BD9053" s="28">
        <f t="shared" si="1442"/>
        <v>0</v>
      </c>
    </row>
    <row r="9054" spans="37:56" x14ac:dyDescent="0.25">
      <c r="AK9054">
        <v>0</v>
      </c>
      <c r="AL9054" t="e">
        <f t="shared" si="1435"/>
        <v>#N/A</v>
      </c>
      <c r="AM9054" t="e">
        <f t="shared" si="1436"/>
        <v>#N/A</v>
      </c>
      <c r="AN9054" t="e">
        <f t="shared" si="1437"/>
        <v>#N/A</v>
      </c>
      <c r="AO9054" s="261" t="e">
        <f t="shared" si="1438"/>
        <v>#N/A</v>
      </c>
      <c r="AP9054" s="261" t="e">
        <f t="shared" si="1439"/>
        <v>#N/A</v>
      </c>
      <c r="AQ9054" s="261" t="e">
        <f t="shared" si="1440"/>
        <v>#N/A</v>
      </c>
      <c r="BB9054">
        <f t="shared" si="1443"/>
        <v>0</v>
      </c>
      <c r="BC9054">
        <f t="shared" si="1441"/>
        <v>0</v>
      </c>
      <c r="BD9054" s="28">
        <f t="shared" si="1442"/>
        <v>0</v>
      </c>
    </row>
    <row r="9055" spans="37:56" x14ac:dyDescent="0.25">
      <c r="AK9055">
        <v>0</v>
      </c>
      <c r="AL9055" t="e">
        <f t="shared" si="1435"/>
        <v>#N/A</v>
      </c>
      <c r="AM9055" t="e">
        <f t="shared" si="1436"/>
        <v>#N/A</v>
      </c>
      <c r="AN9055" t="e">
        <f t="shared" si="1437"/>
        <v>#N/A</v>
      </c>
      <c r="AO9055" s="261" t="e">
        <f t="shared" si="1438"/>
        <v>#N/A</v>
      </c>
      <c r="AP9055" s="261" t="e">
        <f t="shared" si="1439"/>
        <v>#N/A</v>
      </c>
      <c r="AQ9055" s="261" t="e">
        <f t="shared" si="1440"/>
        <v>#N/A</v>
      </c>
      <c r="BB9055">
        <f t="shared" si="1443"/>
        <v>0</v>
      </c>
      <c r="BC9055">
        <f t="shared" si="1441"/>
        <v>0</v>
      </c>
      <c r="BD9055" s="28">
        <f t="shared" si="1442"/>
        <v>0</v>
      </c>
    </row>
    <row r="9056" spans="37:56" x14ac:dyDescent="0.25">
      <c r="AK9056">
        <v>0</v>
      </c>
      <c r="AL9056" t="e">
        <f t="shared" si="1435"/>
        <v>#N/A</v>
      </c>
      <c r="AM9056" t="e">
        <f t="shared" si="1436"/>
        <v>#N/A</v>
      </c>
      <c r="AN9056" t="e">
        <f t="shared" si="1437"/>
        <v>#N/A</v>
      </c>
      <c r="AO9056" s="261" t="e">
        <f t="shared" si="1438"/>
        <v>#N/A</v>
      </c>
      <c r="AP9056" s="261" t="e">
        <f t="shared" si="1439"/>
        <v>#N/A</v>
      </c>
      <c r="AQ9056" s="261" t="e">
        <f t="shared" si="1440"/>
        <v>#N/A</v>
      </c>
      <c r="BB9056">
        <f t="shared" si="1443"/>
        <v>0</v>
      </c>
      <c r="BC9056">
        <f t="shared" si="1441"/>
        <v>0</v>
      </c>
      <c r="BD9056" s="28">
        <f t="shared" si="1442"/>
        <v>0</v>
      </c>
    </row>
    <row r="9057" spans="37:56" x14ac:dyDescent="0.25">
      <c r="AK9057">
        <v>0</v>
      </c>
      <c r="AL9057" t="e">
        <f t="shared" si="1435"/>
        <v>#N/A</v>
      </c>
      <c r="AM9057" t="e">
        <f t="shared" si="1436"/>
        <v>#N/A</v>
      </c>
      <c r="AN9057" t="e">
        <f t="shared" si="1437"/>
        <v>#N/A</v>
      </c>
      <c r="AO9057" s="261" t="e">
        <f t="shared" si="1438"/>
        <v>#N/A</v>
      </c>
      <c r="AP9057" s="261" t="e">
        <f t="shared" si="1439"/>
        <v>#N/A</v>
      </c>
      <c r="AQ9057" s="261" t="e">
        <f t="shared" si="1440"/>
        <v>#N/A</v>
      </c>
      <c r="BB9057">
        <f t="shared" si="1443"/>
        <v>0</v>
      </c>
      <c r="BC9057">
        <f t="shared" si="1441"/>
        <v>0</v>
      </c>
      <c r="BD9057" s="28">
        <f t="shared" si="1442"/>
        <v>0</v>
      </c>
    </row>
    <row r="9058" spans="37:56" x14ac:dyDescent="0.25">
      <c r="AK9058">
        <v>0</v>
      </c>
      <c r="AL9058" t="e">
        <f t="shared" si="1435"/>
        <v>#N/A</v>
      </c>
      <c r="AM9058" t="e">
        <f t="shared" si="1436"/>
        <v>#N/A</v>
      </c>
      <c r="AN9058" t="e">
        <f t="shared" si="1437"/>
        <v>#N/A</v>
      </c>
      <c r="AO9058" s="261" t="e">
        <f t="shared" si="1438"/>
        <v>#N/A</v>
      </c>
      <c r="AP9058" s="261" t="e">
        <f t="shared" si="1439"/>
        <v>#N/A</v>
      </c>
      <c r="AQ9058" s="261" t="e">
        <f t="shared" si="1440"/>
        <v>#N/A</v>
      </c>
      <c r="BB9058">
        <f t="shared" si="1443"/>
        <v>0</v>
      </c>
      <c r="BC9058">
        <f t="shared" si="1441"/>
        <v>0</v>
      </c>
      <c r="BD9058" s="28">
        <f t="shared" si="1442"/>
        <v>0</v>
      </c>
    </row>
    <row r="9059" spans="37:56" x14ac:dyDescent="0.25">
      <c r="AK9059">
        <v>0</v>
      </c>
      <c r="AL9059" t="e">
        <f t="shared" si="1435"/>
        <v>#N/A</v>
      </c>
      <c r="AM9059" t="e">
        <f t="shared" si="1436"/>
        <v>#N/A</v>
      </c>
      <c r="AN9059" t="e">
        <f t="shared" si="1437"/>
        <v>#N/A</v>
      </c>
      <c r="AO9059" s="261" t="e">
        <f t="shared" si="1438"/>
        <v>#N/A</v>
      </c>
      <c r="AP9059" s="261" t="e">
        <f t="shared" si="1439"/>
        <v>#N/A</v>
      </c>
      <c r="AQ9059" s="261" t="e">
        <f t="shared" si="1440"/>
        <v>#N/A</v>
      </c>
      <c r="BB9059">
        <f t="shared" si="1443"/>
        <v>0</v>
      </c>
      <c r="BC9059">
        <f t="shared" si="1441"/>
        <v>0</v>
      </c>
      <c r="BD9059" s="28">
        <f t="shared" si="1442"/>
        <v>0</v>
      </c>
    </row>
    <row r="9060" spans="37:56" x14ac:dyDescent="0.25">
      <c r="AK9060">
        <v>0</v>
      </c>
      <c r="AL9060" t="e">
        <f t="shared" si="1435"/>
        <v>#N/A</v>
      </c>
      <c r="AM9060" t="e">
        <f t="shared" si="1436"/>
        <v>#N/A</v>
      </c>
      <c r="AN9060" t="e">
        <f t="shared" si="1437"/>
        <v>#N/A</v>
      </c>
      <c r="AO9060" s="261" t="e">
        <f t="shared" si="1438"/>
        <v>#N/A</v>
      </c>
      <c r="AP9060" s="261" t="e">
        <f t="shared" si="1439"/>
        <v>#N/A</v>
      </c>
      <c r="AQ9060" s="261" t="e">
        <f t="shared" si="1440"/>
        <v>#N/A</v>
      </c>
      <c r="BB9060">
        <f t="shared" si="1443"/>
        <v>0</v>
      </c>
      <c r="BC9060">
        <f t="shared" si="1441"/>
        <v>0</v>
      </c>
      <c r="BD9060" s="28">
        <f t="shared" si="1442"/>
        <v>0</v>
      </c>
    </row>
    <row r="9061" spans="37:56" x14ac:dyDescent="0.25">
      <c r="AK9061">
        <v>0</v>
      </c>
      <c r="AL9061" t="e">
        <f t="shared" si="1435"/>
        <v>#N/A</v>
      </c>
      <c r="AM9061" t="e">
        <f t="shared" si="1436"/>
        <v>#N/A</v>
      </c>
      <c r="AN9061" t="e">
        <f t="shared" si="1437"/>
        <v>#N/A</v>
      </c>
      <c r="AO9061" s="261" t="e">
        <f t="shared" si="1438"/>
        <v>#N/A</v>
      </c>
      <c r="AP9061" s="261" t="e">
        <f t="shared" si="1439"/>
        <v>#N/A</v>
      </c>
      <c r="AQ9061" s="261" t="e">
        <f t="shared" si="1440"/>
        <v>#N/A</v>
      </c>
      <c r="BB9061">
        <f t="shared" si="1443"/>
        <v>0</v>
      </c>
      <c r="BC9061">
        <f t="shared" si="1441"/>
        <v>0</v>
      </c>
      <c r="BD9061" s="28">
        <f t="shared" si="1442"/>
        <v>0</v>
      </c>
    </row>
    <row r="9062" spans="37:56" x14ac:dyDescent="0.25">
      <c r="AK9062">
        <v>0</v>
      </c>
      <c r="AL9062" t="e">
        <f t="shared" si="1435"/>
        <v>#N/A</v>
      </c>
      <c r="AM9062" t="e">
        <f t="shared" si="1436"/>
        <v>#N/A</v>
      </c>
      <c r="AN9062" t="e">
        <f t="shared" si="1437"/>
        <v>#N/A</v>
      </c>
      <c r="AO9062" s="261" t="e">
        <f t="shared" si="1438"/>
        <v>#N/A</v>
      </c>
      <c r="AP9062" s="261" t="e">
        <f t="shared" si="1439"/>
        <v>#N/A</v>
      </c>
      <c r="AQ9062" s="261" t="e">
        <f t="shared" si="1440"/>
        <v>#N/A</v>
      </c>
      <c r="BB9062">
        <f t="shared" si="1443"/>
        <v>0</v>
      </c>
      <c r="BC9062">
        <f t="shared" si="1441"/>
        <v>0</v>
      </c>
      <c r="BD9062" s="28">
        <f t="shared" si="1442"/>
        <v>0</v>
      </c>
    </row>
    <row r="9063" spans="37:56" x14ac:dyDescent="0.25">
      <c r="AK9063">
        <v>0</v>
      </c>
      <c r="AL9063" t="e">
        <f t="shared" si="1435"/>
        <v>#N/A</v>
      </c>
      <c r="AM9063" t="e">
        <f t="shared" si="1436"/>
        <v>#N/A</v>
      </c>
      <c r="AN9063" t="e">
        <f t="shared" si="1437"/>
        <v>#N/A</v>
      </c>
      <c r="AO9063" s="261" t="e">
        <f t="shared" si="1438"/>
        <v>#N/A</v>
      </c>
      <c r="AP9063" s="261" t="e">
        <f t="shared" si="1439"/>
        <v>#N/A</v>
      </c>
      <c r="AQ9063" s="261" t="e">
        <f t="shared" si="1440"/>
        <v>#N/A</v>
      </c>
      <c r="BB9063">
        <f t="shared" si="1443"/>
        <v>0</v>
      </c>
      <c r="BC9063">
        <f t="shared" si="1441"/>
        <v>0</v>
      </c>
      <c r="BD9063" s="28">
        <f t="shared" si="1442"/>
        <v>0</v>
      </c>
    </row>
    <row r="9064" spans="37:56" x14ac:dyDescent="0.25">
      <c r="AK9064">
        <v>0</v>
      </c>
      <c r="AL9064" t="e">
        <f t="shared" si="1435"/>
        <v>#N/A</v>
      </c>
      <c r="AM9064" t="e">
        <f t="shared" si="1436"/>
        <v>#N/A</v>
      </c>
      <c r="AN9064" t="e">
        <f t="shared" si="1437"/>
        <v>#N/A</v>
      </c>
      <c r="AO9064" s="261" t="e">
        <f t="shared" si="1438"/>
        <v>#N/A</v>
      </c>
      <c r="AP9064" s="261" t="e">
        <f t="shared" si="1439"/>
        <v>#N/A</v>
      </c>
      <c r="AQ9064" s="261" t="e">
        <f t="shared" si="1440"/>
        <v>#N/A</v>
      </c>
      <c r="BB9064">
        <f t="shared" si="1443"/>
        <v>0</v>
      </c>
      <c r="BC9064">
        <f t="shared" si="1441"/>
        <v>0</v>
      </c>
      <c r="BD9064" s="28">
        <f t="shared" si="1442"/>
        <v>0</v>
      </c>
    </row>
    <row r="9065" spans="37:56" x14ac:dyDescent="0.25">
      <c r="AK9065">
        <v>0</v>
      </c>
      <c r="AL9065" t="e">
        <f t="shared" si="1435"/>
        <v>#N/A</v>
      </c>
      <c r="AM9065" t="e">
        <f t="shared" si="1436"/>
        <v>#N/A</v>
      </c>
      <c r="AN9065" t="e">
        <f t="shared" si="1437"/>
        <v>#N/A</v>
      </c>
      <c r="AO9065" s="261" t="e">
        <f t="shared" si="1438"/>
        <v>#N/A</v>
      </c>
      <c r="AP9065" s="261" t="e">
        <f t="shared" si="1439"/>
        <v>#N/A</v>
      </c>
      <c r="AQ9065" s="261" t="e">
        <f t="shared" si="1440"/>
        <v>#N/A</v>
      </c>
      <c r="BB9065">
        <f t="shared" si="1443"/>
        <v>0</v>
      </c>
      <c r="BC9065">
        <f t="shared" si="1441"/>
        <v>0</v>
      </c>
      <c r="BD9065" s="28">
        <f t="shared" si="1442"/>
        <v>0</v>
      </c>
    </row>
    <row r="9066" spans="37:56" x14ac:dyDescent="0.25">
      <c r="AK9066">
        <v>0</v>
      </c>
      <c r="AL9066" t="e">
        <f t="shared" si="1435"/>
        <v>#N/A</v>
      </c>
      <c r="AM9066" t="e">
        <f t="shared" si="1436"/>
        <v>#N/A</v>
      </c>
      <c r="AN9066" t="e">
        <f t="shared" si="1437"/>
        <v>#N/A</v>
      </c>
      <c r="AO9066" s="261" t="e">
        <f t="shared" si="1438"/>
        <v>#N/A</v>
      </c>
      <c r="AP9066" s="261" t="e">
        <f t="shared" si="1439"/>
        <v>#N/A</v>
      </c>
      <c r="AQ9066" s="261" t="e">
        <f t="shared" si="1440"/>
        <v>#N/A</v>
      </c>
      <c r="BB9066">
        <f t="shared" si="1443"/>
        <v>0</v>
      </c>
      <c r="BC9066">
        <f t="shared" si="1441"/>
        <v>0</v>
      </c>
      <c r="BD9066" s="28">
        <f t="shared" si="1442"/>
        <v>0</v>
      </c>
    </row>
    <row r="9067" spans="37:56" x14ac:dyDescent="0.25">
      <c r="AK9067">
        <v>0</v>
      </c>
      <c r="AL9067" t="e">
        <f t="shared" si="1435"/>
        <v>#N/A</v>
      </c>
      <c r="AM9067" t="e">
        <f t="shared" si="1436"/>
        <v>#N/A</v>
      </c>
      <c r="AN9067" t="e">
        <f t="shared" si="1437"/>
        <v>#N/A</v>
      </c>
      <c r="AO9067" s="261" t="e">
        <f t="shared" si="1438"/>
        <v>#N/A</v>
      </c>
      <c r="AP9067" s="261" t="e">
        <f t="shared" si="1439"/>
        <v>#N/A</v>
      </c>
      <c r="AQ9067" s="261" t="e">
        <f t="shared" si="1440"/>
        <v>#N/A</v>
      </c>
      <c r="BB9067">
        <f t="shared" si="1443"/>
        <v>0</v>
      </c>
      <c r="BC9067">
        <f t="shared" si="1441"/>
        <v>0</v>
      </c>
      <c r="BD9067" s="28">
        <f t="shared" si="1442"/>
        <v>0</v>
      </c>
    </row>
    <row r="9068" spans="37:56" x14ac:dyDescent="0.25">
      <c r="AK9068">
        <v>0</v>
      </c>
      <c r="AL9068" t="e">
        <f t="shared" si="1435"/>
        <v>#N/A</v>
      </c>
      <c r="AM9068" t="e">
        <f t="shared" si="1436"/>
        <v>#N/A</v>
      </c>
      <c r="AN9068" t="e">
        <f t="shared" si="1437"/>
        <v>#N/A</v>
      </c>
      <c r="AO9068" s="261" t="e">
        <f t="shared" si="1438"/>
        <v>#N/A</v>
      </c>
      <c r="AP9068" s="261" t="e">
        <f t="shared" si="1439"/>
        <v>#N/A</v>
      </c>
      <c r="AQ9068" s="261" t="e">
        <f t="shared" si="1440"/>
        <v>#N/A</v>
      </c>
      <c r="BB9068">
        <f t="shared" si="1443"/>
        <v>0</v>
      </c>
      <c r="BC9068">
        <f t="shared" si="1441"/>
        <v>0</v>
      </c>
      <c r="BD9068" s="28">
        <f t="shared" si="1442"/>
        <v>0</v>
      </c>
    </row>
    <row r="9069" spans="37:56" x14ac:dyDescent="0.25">
      <c r="AK9069">
        <v>0</v>
      </c>
      <c r="AL9069" t="e">
        <f t="shared" si="1435"/>
        <v>#N/A</v>
      </c>
      <c r="AM9069" t="e">
        <f t="shared" si="1436"/>
        <v>#N/A</v>
      </c>
      <c r="AN9069" t="e">
        <f t="shared" si="1437"/>
        <v>#N/A</v>
      </c>
      <c r="AO9069" s="261" t="e">
        <f t="shared" si="1438"/>
        <v>#N/A</v>
      </c>
      <c r="AP9069" s="261" t="e">
        <f t="shared" si="1439"/>
        <v>#N/A</v>
      </c>
      <c r="AQ9069" s="261" t="e">
        <f t="shared" si="1440"/>
        <v>#N/A</v>
      </c>
      <c r="BB9069">
        <f t="shared" si="1443"/>
        <v>0</v>
      </c>
      <c r="BC9069">
        <f t="shared" si="1441"/>
        <v>0</v>
      </c>
      <c r="BD9069" s="28">
        <f t="shared" si="1442"/>
        <v>0</v>
      </c>
    </row>
    <row r="9070" spans="37:56" x14ac:dyDescent="0.25">
      <c r="AK9070">
        <v>0</v>
      </c>
      <c r="AL9070" t="e">
        <f t="shared" si="1435"/>
        <v>#N/A</v>
      </c>
      <c r="AM9070" t="e">
        <f t="shared" si="1436"/>
        <v>#N/A</v>
      </c>
      <c r="AN9070" t="e">
        <f t="shared" si="1437"/>
        <v>#N/A</v>
      </c>
      <c r="AO9070" s="261" t="e">
        <f t="shared" si="1438"/>
        <v>#N/A</v>
      </c>
      <c r="AP9070" s="261" t="e">
        <f t="shared" si="1439"/>
        <v>#N/A</v>
      </c>
      <c r="AQ9070" s="261" t="e">
        <f t="shared" si="1440"/>
        <v>#N/A</v>
      </c>
      <c r="BB9070">
        <f t="shared" si="1443"/>
        <v>0</v>
      </c>
      <c r="BC9070">
        <f t="shared" si="1441"/>
        <v>0</v>
      </c>
      <c r="BD9070" s="28">
        <f t="shared" si="1442"/>
        <v>0</v>
      </c>
    </row>
    <row r="9071" spans="37:56" x14ac:dyDescent="0.25">
      <c r="AK9071">
        <v>0</v>
      </c>
      <c r="AL9071" t="e">
        <f t="shared" si="1435"/>
        <v>#N/A</v>
      </c>
      <c r="AM9071" t="e">
        <f t="shared" si="1436"/>
        <v>#N/A</v>
      </c>
      <c r="AN9071" t="e">
        <f t="shared" si="1437"/>
        <v>#N/A</v>
      </c>
      <c r="AO9071" s="261" t="e">
        <f t="shared" si="1438"/>
        <v>#N/A</v>
      </c>
      <c r="AP9071" s="261" t="e">
        <f t="shared" si="1439"/>
        <v>#N/A</v>
      </c>
      <c r="AQ9071" s="261" t="e">
        <f t="shared" si="1440"/>
        <v>#N/A</v>
      </c>
      <c r="BB9071">
        <f t="shared" si="1443"/>
        <v>0</v>
      </c>
      <c r="BC9071">
        <f t="shared" si="1441"/>
        <v>0</v>
      </c>
      <c r="BD9071" s="28">
        <f t="shared" si="1442"/>
        <v>0</v>
      </c>
    </row>
    <row r="9072" spans="37:56" x14ac:dyDescent="0.25">
      <c r="AK9072">
        <v>0</v>
      </c>
      <c r="AL9072" t="e">
        <f t="shared" si="1435"/>
        <v>#N/A</v>
      </c>
      <c r="AM9072" t="e">
        <f t="shared" si="1436"/>
        <v>#N/A</v>
      </c>
      <c r="AN9072" t="e">
        <f t="shared" si="1437"/>
        <v>#N/A</v>
      </c>
      <c r="AO9072" s="261" t="e">
        <f t="shared" si="1438"/>
        <v>#N/A</v>
      </c>
      <c r="AP9072" s="261" t="e">
        <f t="shared" si="1439"/>
        <v>#N/A</v>
      </c>
      <c r="AQ9072" s="261" t="e">
        <f t="shared" si="1440"/>
        <v>#N/A</v>
      </c>
      <c r="BB9072">
        <f t="shared" si="1443"/>
        <v>0</v>
      </c>
      <c r="BC9072">
        <f t="shared" si="1441"/>
        <v>0</v>
      </c>
      <c r="BD9072" s="28">
        <f t="shared" si="1442"/>
        <v>0</v>
      </c>
    </row>
    <row r="9073" spans="37:56" x14ac:dyDescent="0.25">
      <c r="AK9073">
        <v>0</v>
      </c>
      <c r="AL9073" t="e">
        <f t="shared" si="1435"/>
        <v>#N/A</v>
      </c>
      <c r="AM9073" t="e">
        <f t="shared" si="1436"/>
        <v>#N/A</v>
      </c>
      <c r="AN9073" t="e">
        <f t="shared" si="1437"/>
        <v>#N/A</v>
      </c>
      <c r="AO9073" s="261" t="e">
        <f t="shared" si="1438"/>
        <v>#N/A</v>
      </c>
      <c r="AP9073" s="261" t="e">
        <f t="shared" si="1439"/>
        <v>#N/A</v>
      </c>
      <c r="AQ9073" s="261" t="e">
        <f t="shared" si="1440"/>
        <v>#N/A</v>
      </c>
      <c r="BB9073">
        <f t="shared" si="1443"/>
        <v>0</v>
      </c>
      <c r="BC9073">
        <f t="shared" si="1441"/>
        <v>0</v>
      </c>
      <c r="BD9073" s="28">
        <f t="shared" si="1442"/>
        <v>0</v>
      </c>
    </row>
    <row r="9074" spans="37:56" x14ac:dyDescent="0.25">
      <c r="AK9074">
        <v>0</v>
      </c>
      <c r="AL9074" t="e">
        <f t="shared" si="1435"/>
        <v>#N/A</v>
      </c>
      <c r="AM9074" t="e">
        <f t="shared" si="1436"/>
        <v>#N/A</v>
      </c>
      <c r="AN9074" t="e">
        <f t="shared" si="1437"/>
        <v>#N/A</v>
      </c>
      <c r="AO9074" s="261" t="e">
        <f t="shared" si="1438"/>
        <v>#N/A</v>
      </c>
      <c r="AP9074" s="261" t="e">
        <f t="shared" si="1439"/>
        <v>#N/A</v>
      </c>
      <c r="AQ9074" s="261" t="e">
        <f t="shared" si="1440"/>
        <v>#N/A</v>
      </c>
      <c r="BB9074">
        <f t="shared" si="1443"/>
        <v>0</v>
      </c>
      <c r="BC9074">
        <f t="shared" si="1441"/>
        <v>0</v>
      </c>
      <c r="BD9074" s="28">
        <f t="shared" si="1442"/>
        <v>0</v>
      </c>
    </row>
    <row r="9075" spans="37:56" x14ac:dyDescent="0.25">
      <c r="AK9075">
        <v>0</v>
      </c>
      <c r="AL9075" t="e">
        <f t="shared" si="1435"/>
        <v>#N/A</v>
      </c>
      <c r="AM9075" t="e">
        <f t="shared" si="1436"/>
        <v>#N/A</v>
      </c>
      <c r="AN9075" t="e">
        <f t="shared" si="1437"/>
        <v>#N/A</v>
      </c>
      <c r="AO9075" s="261" t="e">
        <f t="shared" si="1438"/>
        <v>#N/A</v>
      </c>
      <c r="AP9075" s="261" t="e">
        <f t="shared" si="1439"/>
        <v>#N/A</v>
      </c>
      <c r="AQ9075" s="261" t="e">
        <f t="shared" si="1440"/>
        <v>#N/A</v>
      </c>
      <c r="BB9075">
        <f t="shared" si="1443"/>
        <v>0</v>
      </c>
      <c r="BC9075">
        <f t="shared" si="1441"/>
        <v>0</v>
      </c>
      <c r="BD9075" s="28">
        <f t="shared" si="1442"/>
        <v>0</v>
      </c>
    </row>
    <row r="9076" spans="37:56" x14ac:dyDescent="0.25">
      <c r="AK9076">
        <v>0</v>
      </c>
      <c r="AL9076" t="e">
        <f t="shared" si="1435"/>
        <v>#N/A</v>
      </c>
      <c r="AM9076" t="e">
        <f t="shared" si="1436"/>
        <v>#N/A</v>
      </c>
      <c r="AN9076" t="e">
        <f t="shared" si="1437"/>
        <v>#N/A</v>
      </c>
      <c r="AO9076" s="261" t="e">
        <f t="shared" si="1438"/>
        <v>#N/A</v>
      </c>
      <c r="AP9076" s="261" t="e">
        <f t="shared" si="1439"/>
        <v>#N/A</v>
      </c>
      <c r="AQ9076" s="261" t="e">
        <f t="shared" si="1440"/>
        <v>#N/A</v>
      </c>
      <c r="BB9076">
        <f t="shared" si="1443"/>
        <v>0</v>
      </c>
      <c r="BC9076">
        <f t="shared" si="1441"/>
        <v>0</v>
      </c>
      <c r="BD9076" s="28">
        <f t="shared" si="1442"/>
        <v>0</v>
      </c>
    </row>
    <row r="9077" spans="37:56" x14ac:dyDescent="0.25">
      <c r="AK9077">
        <v>0</v>
      </c>
      <c r="AL9077" t="e">
        <f t="shared" si="1435"/>
        <v>#N/A</v>
      </c>
      <c r="AM9077" t="e">
        <f t="shared" si="1436"/>
        <v>#N/A</v>
      </c>
      <c r="AN9077" t="e">
        <f t="shared" si="1437"/>
        <v>#N/A</v>
      </c>
      <c r="AO9077" s="261" t="e">
        <f t="shared" si="1438"/>
        <v>#N/A</v>
      </c>
      <c r="AP9077" s="261" t="e">
        <f t="shared" si="1439"/>
        <v>#N/A</v>
      </c>
      <c r="AQ9077" s="261" t="e">
        <f t="shared" si="1440"/>
        <v>#N/A</v>
      </c>
      <c r="BB9077">
        <f t="shared" si="1443"/>
        <v>0</v>
      </c>
      <c r="BC9077">
        <f t="shared" si="1441"/>
        <v>0</v>
      </c>
      <c r="BD9077" s="28">
        <f t="shared" si="1442"/>
        <v>0</v>
      </c>
    </row>
    <row r="9078" spans="37:56" x14ac:dyDescent="0.25">
      <c r="AK9078">
        <v>0</v>
      </c>
      <c r="AL9078" t="e">
        <f t="shared" si="1435"/>
        <v>#N/A</v>
      </c>
      <c r="AM9078" t="e">
        <f t="shared" si="1436"/>
        <v>#N/A</v>
      </c>
      <c r="AN9078" t="e">
        <f t="shared" si="1437"/>
        <v>#N/A</v>
      </c>
      <c r="AO9078" s="261" t="e">
        <f t="shared" si="1438"/>
        <v>#N/A</v>
      </c>
      <c r="AP9078" s="261" t="e">
        <f t="shared" si="1439"/>
        <v>#N/A</v>
      </c>
      <c r="AQ9078" s="261" t="e">
        <f t="shared" si="1440"/>
        <v>#N/A</v>
      </c>
      <c r="BB9078">
        <f t="shared" si="1443"/>
        <v>0</v>
      </c>
      <c r="BC9078">
        <f t="shared" si="1441"/>
        <v>0</v>
      </c>
      <c r="BD9078" s="28">
        <f t="shared" si="1442"/>
        <v>0</v>
      </c>
    </row>
    <row r="9079" spans="37:56" x14ac:dyDescent="0.25">
      <c r="AK9079">
        <v>0</v>
      </c>
      <c r="AL9079" t="e">
        <f t="shared" si="1435"/>
        <v>#N/A</v>
      </c>
      <c r="AM9079" t="e">
        <f t="shared" si="1436"/>
        <v>#N/A</v>
      </c>
      <c r="AN9079" t="e">
        <f t="shared" si="1437"/>
        <v>#N/A</v>
      </c>
      <c r="AO9079" s="261" t="e">
        <f t="shared" si="1438"/>
        <v>#N/A</v>
      </c>
      <c r="AP9079" s="261" t="e">
        <f t="shared" si="1439"/>
        <v>#N/A</v>
      </c>
      <c r="AQ9079" s="261" t="e">
        <f t="shared" si="1440"/>
        <v>#N/A</v>
      </c>
      <c r="BB9079">
        <f t="shared" si="1443"/>
        <v>0</v>
      </c>
      <c r="BC9079">
        <f t="shared" si="1441"/>
        <v>0</v>
      </c>
      <c r="BD9079" s="28">
        <f t="shared" si="1442"/>
        <v>0</v>
      </c>
    </row>
    <row r="9080" spans="37:56" x14ac:dyDescent="0.25">
      <c r="AK9080">
        <v>0</v>
      </c>
      <c r="AL9080" t="e">
        <f t="shared" si="1435"/>
        <v>#N/A</v>
      </c>
      <c r="AM9080" t="e">
        <f t="shared" si="1436"/>
        <v>#N/A</v>
      </c>
      <c r="AN9080" t="e">
        <f t="shared" si="1437"/>
        <v>#N/A</v>
      </c>
      <c r="AO9080" s="261" t="e">
        <f t="shared" si="1438"/>
        <v>#N/A</v>
      </c>
      <c r="AP9080" s="261" t="e">
        <f t="shared" si="1439"/>
        <v>#N/A</v>
      </c>
      <c r="AQ9080" s="261" t="e">
        <f t="shared" si="1440"/>
        <v>#N/A</v>
      </c>
      <c r="BB9080">
        <f t="shared" si="1443"/>
        <v>0</v>
      </c>
      <c r="BC9080">
        <f t="shared" si="1441"/>
        <v>0</v>
      </c>
      <c r="BD9080" s="28">
        <f t="shared" si="1442"/>
        <v>0</v>
      </c>
    </row>
    <row r="9081" spans="37:56" x14ac:dyDescent="0.25">
      <c r="AK9081">
        <v>0</v>
      </c>
      <c r="AL9081" t="e">
        <f t="shared" si="1435"/>
        <v>#N/A</v>
      </c>
      <c r="AM9081" t="e">
        <f t="shared" si="1436"/>
        <v>#N/A</v>
      </c>
      <c r="AN9081" t="e">
        <f t="shared" si="1437"/>
        <v>#N/A</v>
      </c>
      <c r="AO9081" s="261" t="e">
        <f t="shared" si="1438"/>
        <v>#N/A</v>
      </c>
      <c r="AP9081" s="261" t="e">
        <f t="shared" si="1439"/>
        <v>#N/A</v>
      </c>
      <c r="AQ9081" s="261" t="e">
        <f t="shared" si="1440"/>
        <v>#N/A</v>
      </c>
      <c r="BB9081">
        <f t="shared" si="1443"/>
        <v>0</v>
      </c>
      <c r="BC9081">
        <f t="shared" si="1441"/>
        <v>0</v>
      </c>
      <c r="BD9081" s="28">
        <f t="shared" si="1442"/>
        <v>0</v>
      </c>
    </row>
    <row r="9082" spans="37:56" x14ac:dyDescent="0.25">
      <c r="AK9082">
        <v>0</v>
      </c>
      <c r="AL9082" t="e">
        <f t="shared" si="1435"/>
        <v>#N/A</v>
      </c>
      <c r="AM9082" t="e">
        <f t="shared" si="1436"/>
        <v>#N/A</v>
      </c>
      <c r="AN9082" t="e">
        <f t="shared" si="1437"/>
        <v>#N/A</v>
      </c>
      <c r="AO9082" s="261" t="e">
        <f t="shared" si="1438"/>
        <v>#N/A</v>
      </c>
      <c r="AP9082" s="261" t="e">
        <f t="shared" si="1439"/>
        <v>#N/A</v>
      </c>
      <c r="AQ9082" s="261" t="e">
        <f t="shared" si="1440"/>
        <v>#N/A</v>
      </c>
      <c r="BB9082">
        <f t="shared" si="1443"/>
        <v>0</v>
      </c>
      <c r="BC9082">
        <f t="shared" si="1441"/>
        <v>0</v>
      </c>
      <c r="BD9082" s="28">
        <f t="shared" si="1442"/>
        <v>0</v>
      </c>
    </row>
    <row r="9083" spans="37:56" x14ac:dyDescent="0.25">
      <c r="AK9083">
        <v>0</v>
      </c>
      <c r="AL9083" t="e">
        <f t="shared" si="1435"/>
        <v>#N/A</v>
      </c>
      <c r="AM9083" t="e">
        <f t="shared" si="1436"/>
        <v>#N/A</v>
      </c>
      <c r="AN9083" t="e">
        <f t="shared" si="1437"/>
        <v>#N/A</v>
      </c>
      <c r="AO9083" s="261" t="e">
        <f t="shared" si="1438"/>
        <v>#N/A</v>
      </c>
      <c r="AP9083" s="261" t="e">
        <f t="shared" si="1439"/>
        <v>#N/A</v>
      </c>
      <c r="AQ9083" s="261" t="e">
        <f t="shared" si="1440"/>
        <v>#N/A</v>
      </c>
      <c r="BB9083">
        <f t="shared" si="1443"/>
        <v>0</v>
      </c>
      <c r="BC9083">
        <f t="shared" si="1441"/>
        <v>0</v>
      </c>
      <c r="BD9083" s="28">
        <f t="shared" si="1442"/>
        <v>0</v>
      </c>
    </row>
    <row r="9084" spans="37:56" x14ac:dyDescent="0.25">
      <c r="AK9084">
        <v>0</v>
      </c>
      <c r="AL9084" t="e">
        <f t="shared" si="1435"/>
        <v>#N/A</v>
      </c>
      <c r="AM9084" t="e">
        <f t="shared" si="1436"/>
        <v>#N/A</v>
      </c>
      <c r="AN9084" t="e">
        <f t="shared" si="1437"/>
        <v>#N/A</v>
      </c>
      <c r="AO9084" s="261" t="e">
        <f t="shared" si="1438"/>
        <v>#N/A</v>
      </c>
      <c r="AP9084" s="261" t="e">
        <f t="shared" si="1439"/>
        <v>#N/A</v>
      </c>
      <c r="AQ9084" s="261" t="e">
        <f t="shared" si="1440"/>
        <v>#N/A</v>
      </c>
      <c r="BB9084">
        <f t="shared" si="1443"/>
        <v>0</v>
      </c>
      <c r="BC9084">
        <f t="shared" si="1441"/>
        <v>0</v>
      </c>
      <c r="BD9084" s="28">
        <f t="shared" si="1442"/>
        <v>0</v>
      </c>
    </row>
    <row r="9085" spans="37:56" x14ac:dyDescent="0.25">
      <c r="AK9085">
        <v>0</v>
      </c>
      <c r="AL9085" t="e">
        <f t="shared" si="1435"/>
        <v>#N/A</v>
      </c>
      <c r="AM9085" t="e">
        <f t="shared" si="1436"/>
        <v>#N/A</v>
      </c>
      <c r="AN9085" t="e">
        <f t="shared" si="1437"/>
        <v>#N/A</v>
      </c>
      <c r="AO9085" s="261" t="e">
        <f t="shared" si="1438"/>
        <v>#N/A</v>
      </c>
      <c r="AP9085" s="261" t="e">
        <f t="shared" si="1439"/>
        <v>#N/A</v>
      </c>
      <c r="AQ9085" s="261" t="e">
        <f t="shared" si="1440"/>
        <v>#N/A</v>
      </c>
      <c r="BB9085">
        <f t="shared" si="1443"/>
        <v>0</v>
      </c>
      <c r="BC9085">
        <f t="shared" si="1441"/>
        <v>0</v>
      </c>
      <c r="BD9085" s="28">
        <f t="shared" si="1442"/>
        <v>0</v>
      </c>
    </row>
    <row r="9086" spans="37:56" x14ac:dyDescent="0.25">
      <c r="AK9086">
        <v>0</v>
      </c>
      <c r="AL9086" t="e">
        <f t="shared" si="1435"/>
        <v>#N/A</v>
      </c>
      <c r="AM9086" t="e">
        <f t="shared" si="1436"/>
        <v>#N/A</v>
      </c>
      <c r="AN9086" t="e">
        <f t="shared" si="1437"/>
        <v>#N/A</v>
      </c>
      <c r="AO9086" s="261" t="e">
        <f t="shared" si="1438"/>
        <v>#N/A</v>
      </c>
      <c r="AP9086" s="261" t="e">
        <f t="shared" si="1439"/>
        <v>#N/A</v>
      </c>
      <c r="AQ9086" s="261" t="e">
        <f t="shared" si="1440"/>
        <v>#N/A</v>
      </c>
      <c r="BB9086">
        <f t="shared" si="1443"/>
        <v>0</v>
      </c>
      <c r="BC9086">
        <f t="shared" si="1441"/>
        <v>0</v>
      </c>
      <c r="BD9086" s="28">
        <f t="shared" si="1442"/>
        <v>0</v>
      </c>
    </row>
    <row r="9087" spans="37:56" x14ac:dyDescent="0.25">
      <c r="AK9087">
        <v>0</v>
      </c>
      <c r="AL9087" t="e">
        <f t="shared" si="1435"/>
        <v>#N/A</v>
      </c>
      <c r="AM9087" t="e">
        <f t="shared" si="1436"/>
        <v>#N/A</v>
      </c>
      <c r="AN9087" t="e">
        <f t="shared" si="1437"/>
        <v>#N/A</v>
      </c>
      <c r="AO9087" s="261" t="e">
        <f t="shared" si="1438"/>
        <v>#N/A</v>
      </c>
      <c r="AP9087" s="261" t="e">
        <f t="shared" si="1439"/>
        <v>#N/A</v>
      </c>
      <c r="AQ9087" s="261" t="e">
        <f t="shared" si="1440"/>
        <v>#N/A</v>
      </c>
      <c r="BB9087">
        <f t="shared" si="1443"/>
        <v>0</v>
      </c>
      <c r="BC9087">
        <f t="shared" si="1441"/>
        <v>0</v>
      </c>
      <c r="BD9087" s="28">
        <f t="shared" si="1442"/>
        <v>0</v>
      </c>
    </row>
    <row r="9088" spans="37:56" x14ac:dyDescent="0.25">
      <c r="AK9088">
        <v>0</v>
      </c>
      <c r="AL9088" t="e">
        <f t="shared" si="1435"/>
        <v>#N/A</v>
      </c>
      <c r="AM9088" t="e">
        <f t="shared" si="1436"/>
        <v>#N/A</v>
      </c>
      <c r="AN9088" t="e">
        <f t="shared" si="1437"/>
        <v>#N/A</v>
      </c>
      <c r="AO9088" s="261" t="e">
        <f t="shared" si="1438"/>
        <v>#N/A</v>
      </c>
      <c r="AP9088" s="261" t="e">
        <f t="shared" si="1439"/>
        <v>#N/A</v>
      </c>
      <c r="AQ9088" s="261" t="e">
        <f t="shared" si="1440"/>
        <v>#N/A</v>
      </c>
      <c r="BB9088">
        <f t="shared" si="1443"/>
        <v>0</v>
      </c>
      <c r="BC9088">
        <f t="shared" si="1441"/>
        <v>0</v>
      </c>
      <c r="BD9088" s="28">
        <f t="shared" si="1442"/>
        <v>0</v>
      </c>
    </row>
    <row r="9089" spans="37:56" x14ac:dyDescent="0.25">
      <c r="AK9089">
        <v>0</v>
      </c>
      <c r="AL9089" t="e">
        <f t="shared" si="1435"/>
        <v>#N/A</v>
      </c>
      <c r="AM9089" t="e">
        <f t="shared" si="1436"/>
        <v>#N/A</v>
      </c>
      <c r="AN9089" t="e">
        <f t="shared" si="1437"/>
        <v>#N/A</v>
      </c>
      <c r="AO9089" s="261" t="e">
        <f t="shared" si="1438"/>
        <v>#N/A</v>
      </c>
      <c r="AP9089" s="261" t="e">
        <f t="shared" si="1439"/>
        <v>#N/A</v>
      </c>
      <c r="AQ9089" s="261" t="e">
        <f t="shared" si="1440"/>
        <v>#N/A</v>
      </c>
      <c r="BB9089">
        <f t="shared" si="1443"/>
        <v>0</v>
      </c>
      <c r="BC9089">
        <f t="shared" si="1441"/>
        <v>0</v>
      </c>
      <c r="BD9089" s="28">
        <f t="shared" si="1442"/>
        <v>0</v>
      </c>
    </row>
    <row r="9090" spans="37:56" x14ac:dyDescent="0.25">
      <c r="AK9090">
        <v>0</v>
      </c>
      <c r="AL9090" t="e">
        <f t="shared" si="1435"/>
        <v>#N/A</v>
      </c>
      <c r="AM9090" t="e">
        <f t="shared" si="1436"/>
        <v>#N/A</v>
      </c>
      <c r="AN9090" t="e">
        <f t="shared" si="1437"/>
        <v>#N/A</v>
      </c>
      <c r="AO9090" s="261" t="e">
        <f t="shared" si="1438"/>
        <v>#N/A</v>
      </c>
      <c r="AP9090" s="261" t="e">
        <f t="shared" si="1439"/>
        <v>#N/A</v>
      </c>
      <c r="AQ9090" s="261" t="e">
        <f t="shared" si="1440"/>
        <v>#N/A</v>
      </c>
      <c r="BB9090">
        <f t="shared" si="1443"/>
        <v>0</v>
      </c>
      <c r="BC9090">
        <f t="shared" si="1441"/>
        <v>0</v>
      </c>
      <c r="BD9090" s="28">
        <f t="shared" si="1442"/>
        <v>0</v>
      </c>
    </row>
    <row r="9091" spans="37:56" x14ac:dyDescent="0.25">
      <c r="AK9091">
        <v>0</v>
      </c>
      <c r="AL9091" t="e">
        <f t="shared" ref="AL9091:AL9154" si="1444">_xlfn.XLOOKUP(AK9091,A:A,F:F)</f>
        <v>#N/A</v>
      </c>
      <c r="AM9091" t="e">
        <f t="shared" ref="AM9091:AM9154" si="1445">_xlfn.XLOOKUP(AK9091,A:A,J:J)</f>
        <v>#N/A</v>
      </c>
      <c r="AN9091" t="e">
        <f t="shared" ref="AN9091:AN9154" si="1446">_xlfn.XLOOKUP(AK9091,A:A,M:M)+_xlfn.XLOOKUP(AK9091,A:A,N:N)</f>
        <v>#N/A</v>
      </c>
      <c r="AO9091" s="261" t="e">
        <f t="shared" ref="AO9091:AO9154" si="1447">_xlfn.XLOOKUP(AK9091,A:A,AG:AG)</f>
        <v>#N/A</v>
      </c>
      <c r="AP9091" s="261" t="e">
        <f t="shared" ref="AP9091:AP9154" si="1448">_xlfn.XLOOKUP(AK9091,A:A,AD:AD)</f>
        <v>#N/A</v>
      </c>
      <c r="AQ9091" s="261" t="e">
        <f t="shared" ref="AQ9091:AQ9154" si="1449">_xlfn.XLOOKUP(AK9091,A:A,AE:AE)</f>
        <v>#N/A</v>
      </c>
      <c r="BB9091">
        <f t="shared" si="1443"/>
        <v>0</v>
      </c>
      <c r="BC9091">
        <f t="shared" ref="BC9091:BC9154" si="1450">_xlfn.XLOOKUP(BA9091,A:A,J:J)</f>
        <v>0</v>
      </c>
      <c r="BD9091" s="28">
        <f t="shared" ref="BD9091:BD9154" si="1451">_xlfn.XLOOKUP(BA9091,A:A,M:M)+_xlfn.XLOOKUP(BA9091,A:A,N:N)</f>
        <v>0</v>
      </c>
    </row>
    <row r="9092" spans="37:56" x14ac:dyDescent="0.25">
      <c r="AK9092">
        <v>0</v>
      </c>
      <c r="AL9092" t="e">
        <f t="shared" si="1444"/>
        <v>#N/A</v>
      </c>
      <c r="AM9092" t="e">
        <f t="shared" si="1445"/>
        <v>#N/A</v>
      </c>
      <c r="AN9092" t="e">
        <f t="shared" si="1446"/>
        <v>#N/A</v>
      </c>
      <c r="AO9092" s="261" t="e">
        <f t="shared" si="1447"/>
        <v>#N/A</v>
      </c>
      <c r="AP9092" s="261" t="e">
        <f t="shared" si="1448"/>
        <v>#N/A</v>
      </c>
      <c r="AQ9092" s="261" t="e">
        <f t="shared" si="1449"/>
        <v>#N/A</v>
      </c>
      <c r="BB9092">
        <f t="shared" si="1443"/>
        <v>0</v>
      </c>
      <c r="BC9092">
        <f t="shared" si="1450"/>
        <v>0</v>
      </c>
      <c r="BD9092" s="28">
        <f t="shared" si="1451"/>
        <v>0</v>
      </c>
    </row>
    <row r="9093" spans="37:56" x14ac:dyDescent="0.25">
      <c r="AK9093">
        <v>0</v>
      </c>
      <c r="AL9093" t="e">
        <f t="shared" si="1444"/>
        <v>#N/A</v>
      </c>
      <c r="AM9093" t="e">
        <f t="shared" si="1445"/>
        <v>#N/A</v>
      </c>
      <c r="AN9093" t="e">
        <f t="shared" si="1446"/>
        <v>#N/A</v>
      </c>
      <c r="AO9093" s="261" t="e">
        <f t="shared" si="1447"/>
        <v>#N/A</v>
      </c>
      <c r="AP9093" s="261" t="e">
        <f t="shared" si="1448"/>
        <v>#N/A</v>
      </c>
      <c r="AQ9093" s="261" t="e">
        <f t="shared" si="1449"/>
        <v>#N/A</v>
      </c>
      <c r="BB9093">
        <f t="shared" si="1443"/>
        <v>0</v>
      </c>
      <c r="BC9093">
        <f t="shared" si="1450"/>
        <v>0</v>
      </c>
      <c r="BD9093" s="28">
        <f t="shared" si="1451"/>
        <v>0</v>
      </c>
    </row>
    <row r="9094" spans="37:56" x14ac:dyDescent="0.25">
      <c r="AK9094">
        <v>0</v>
      </c>
      <c r="AL9094" t="e">
        <f t="shared" si="1444"/>
        <v>#N/A</v>
      </c>
      <c r="AM9094" t="e">
        <f t="shared" si="1445"/>
        <v>#N/A</v>
      </c>
      <c r="AN9094" t="e">
        <f t="shared" si="1446"/>
        <v>#N/A</v>
      </c>
      <c r="AO9094" s="261" t="e">
        <f t="shared" si="1447"/>
        <v>#N/A</v>
      </c>
      <c r="AP9094" s="261" t="e">
        <f t="shared" si="1448"/>
        <v>#N/A</v>
      </c>
      <c r="AQ9094" s="261" t="e">
        <f t="shared" si="1449"/>
        <v>#N/A</v>
      </c>
      <c r="BB9094">
        <f t="shared" ref="BB9094:BB9157" si="1452">_xlfn.XLOOKUP(BA9094,A:A,E:E)</f>
        <v>0</v>
      </c>
      <c r="BC9094">
        <f t="shared" si="1450"/>
        <v>0</v>
      </c>
      <c r="BD9094" s="28">
        <f t="shared" si="1451"/>
        <v>0</v>
      </c>
    </row>
    <row r="9095" spans="37:56" x14ac:dyDescent="0.25">
      <c r="AK9095">
        <v>0</v>
      </c>
      <c r="AL9095" t="e">
        <f t="shared" si="1444"/>
        <v>#N/A</v>
      </c>
      <c r="AM9095" t="e">
        <f t="shared" si="1445"/>
        <v>#N/A</v>
      </c>
      <c r="AN9095" t="e">
        <f t="shared" si="1446"/>
        <v>#N/A</v>
      </c>
      <c r="AO9095" s="261" t="e">
        <f t="shared" si="1447"/>
        <v>#N/A</v>
      </c>
      <c r="AP9095" s="261" t="e">
        <f t="shared" si="1448"/>
        <v>#N/A</v>
      </c>
      <c r="AQ9095" s="261" t="e">
        <f t="shared" si="1449"/>
        <v>#N/A</v>
      </c>
      <c r="BB9095">
        <f t="shared" si="1452"/>
        <v>0</v>
      </c>
      <c r="BC9095">
        <f t="shared" si="1450"/>
        <v>0</v>
      </c>
      <c r="BD9095" s="28">
        <f t="shared" si="1451"/>
        <v>0</v>
      </c>
    </row>
    <row r="9096" spans="37:56" x14ac:dyDescent="0.25">
      <c r="AK9096">
        <v>0</v>
      </c>
      <c r="AL9096" t="e">
        <f t="shared" si="1444"/>
        <v>#N/A</v>
      </c>
      <c r="AM9096" t="e">
        <f t="shared" si="1445"/>
        <v>#N/A</v>
      </c>
      <c r="AN9096" t="e">
        <f t="shared" si="1446"/>
        <v>#N/A</v>
      </c>
      <c r="AO9096" s="261" t="e">
        <f t="shared" si="1447"/>
        <v>#N/A</v>
      </c>
      <c r="AP9096" s="261" t="e">
        <f t="shared" si="1448"/>
        <v>#N/A</v>
      </c>
      <c r="AQ9096" s="261" t="e">
        <f t="shared" si="1449"/>
        <v>#N/A</v>
      </c>
      <c r="BB9096">
        <f t="shared" si="1452"/>
        <v>0</v>
      </c>
      <c r="BC9096">
        <f t="shared" si="1450"/>
        <v>0</v>
      </c>
      <c r="BD9096" s="28">
        <f t="shared" si="1451"/>
        <v>0</v>
      </c>
    </row>
    <row r="9097" spans="37:56" x14ac:dyDescent="0.25">
      <c r="AK9097">
        <v>0</v>
      </c>
      <c r="AL9097" t="e">
        <f t="shared" si="1444"/>
        <v>#N/A</v>
      </c>
      <c r="AM9097" t="e">
        <f t="shared" si="1445"/>
        <v>#N/A</v>
      </c>
      <c r="AN9097" t="e">
        <f t="shared" si="1446"/>
        <v>#N/A</v>
      </c>
      <c r="AO9097" s="261" t="e">
        <f t="shared" si="1447"/>
        <v>#N/A</v>
      </c>
      <c r="AP9097" s="261" t="e">
        <f t="shared" si="1448"/>
        <v>#N/A</v>
      </c>
      <c r="AQ9097" s="261" t="e">
        <f t="shared" si="1449"/>
        <v>#N/A</v>
      </c>
      <c r="BB9097">
        <f t="shared" si="1452"/>
        <v>0</v>
      </c>
      <c r="BC9097">
        <f t="shared" si="1450"/>
        <v>0</v>
      </c>
      <c r="BD9097" s="28">
        <f t="shared" si="1451"/>
        <v>0</v>
      </c>
    </row>
    <row r="9098" spans="37:56" x14ac:dyDescent="0.25">
      <c r="AK9098">
        <v>0</v>
      </c>
      <c r="AL9098" t="e">
        <f t="shared" si="1444"/>
        <v>#N/A</v>
      </c>
      <c r="AM9098" t="e">
        <f t="shared" si="1445"/>
        <v>#N/A</v>
      </c>
      <c r="AN9098" t="e">
        <f t="shared" si="1446"/>
        <v>#N/A</v>
      </c>
      <c r="AO9098" s="261" t="e">
        <f t="shared" si="1447"/>
        <v>#N/A</v>
      </c>
      <c r="AP9098" s="261" t="e">
        <f t="shared" si="1448"/>
        <v>#N/A</v>
      </c>
      <c r="AQ9098" s="261" t="e">
        <f t="shared" si="1449"/>
        <v>#N/A</v>
      </c>
      <c r="BB9098">
        <f t="shared" si="1452"/>
        <v>0</v>
      </c>
      <c r="BC9098">
        <f t="shared" si="1450"/>
        <v>0</v>
      </c>
      <c r="BD9098" s="28">
        <f t="shared" si="1451"/>
        <v>0</v>
      </c>
    </row>
    <row r="9099" spans="37:56" x14ac:dyDescent="0.25">
      <c r="AK9099">
        <v>0</v>
      </c>
      <c r="AL9099" t="e">
        <f t="shared" si="1444"/>
        <v>#N/A</v>
      </c>
      <c r="AM9099" t="e">
        <f t="shared" si="1445"/>
        <v>#N/A</v>
      </c>
      <c r="AN9099" t="e">
        <f t="shared" si="1446"/>
        <v>#N/A</v>
      </c>
      <c r="AO9099" s="261" t="e">
        <f t="shared" si="1447"/>
        <v>#N/A</v>
      </c>
      <c r="AP9099" s="261" t="e">
        <f t="shared" si="1448"/>
        <v>#N/A</v>
      </c>
      <c r="AQ9099" s="261" t="e">
        <f t="shared" si="1449"/>
        <v>#N/A</v>
      </c>
      <c r="BB9099">
        <f t="shared" si="1452"/>
        <v>0</v>
      </c>
      <c r="BC9099">
        <f t="shared" si="1450"/>
        <v>0</v>
      </c>
      <c r="BD9099" s="28">
        <f t="shared" si="1451"/>
        <v>0</v>
      </c>
    </row>
    <row r="9100" spans="37:56" x14ac:dyDescent="0.25">
      <c r="AK9100">
        <v>0</v>
      </c>
      <c r="AL9100" t="e">
        <f t="shared" si="1444"/>
        <v>#N/A</v>
      </c>
      <c r="AM9100" t="e">
        <f t="shared" si="1445"/>
        <v>#N/A</v>
      </c>
      <c r="AN9100" t="e">
        <f t="shared" si="1446"/>
        <v>#N/A</v>
      </c>
      <c r="AO9100" s="261" t="e">
        <f t="shared" si="1447"/>
        <v>#N/A</v>
      </c>
      <c r="AP9100" s="261" t="e">
        <f t="shared" si="1448"/>
        <v>#N/A</v>
      </c>
      <c r="AQ9100" s="261" t="e">
        <f t="shared" si="1449"/>
        <v>#N/A</v>
      </c>
      <c r="BB9100">
        <f t="shared" si="1452"/>
        <v>0</v>
      </c>
      <c r="BC9100">
        <f t="shared" si="1450"/>
        <v>0</v>
      </c>
      <c r="BD9100" s="28">
        <f t="shared" si="1451"/>
        <v>0</v>
      </c>
    </row>
    <row r="9101" spans="37:56" x14ac:dyDescent="0.25">
      <c r="AK9101">
        <v>0</v>
      </c>
      <c r="AL9101" t="e">
        <f t="shared" si="1444"/>
        <v>#N/A</v>
      </c>
      <c r="AM9101" t="e">
        <f t="shared" si="1445"/>
        <v>#N/A</v>
      </c>
      <c r="AN9101" t="e">
        <f t="shared" si="1446"/>
        <v>#N/A</v>
      </c>
      <c r="AO9101" s="261" t="e">
        <f t="shared" si="1447"/>
        <v>#N/A</v>
      </c>
      <c r="AP9101" s="261" t="e">
        <f t="shared" si="1448"/>
        <v>#N/A</v>
      </c>
      <c r="AQ9101" s="261" t="e">
        <f t="shared" si="1449"/>
        <v>#N/A</v>
      </c>
      <c r="BB9101">
        <f t="shared" si="1452"/>
        <v>0</v>
      </c>
      <c r="BC9101">
        <f t="shared" si="1450"/>
        <v>0</v>
      </c>
      <c r="BD9101" s="28">
        <f t="shared" si="1451"/>
        <v>0</v>
      </c>
    </row>
    <row r="9102" spans="37:56" x14ac:dyDescent="0.25">
      <c r="AK9102">
        <v>0</v>
      </c>
      <c r="AL9102" t="e">
        <f t="shared" si="1444"/>
        <v>#N/A</v>
      </c>
      <c r="AM9102" t="e">
        <f t="shared" si="1445"/>
        <v>#N/A</v>
      </c>
      <c r="AN9102" t="e">
        <f t="shared" si="1446"/>
        <v>#N/A</v>
      </c>
      <c r="AO9102" s="261" t="e">
        <f t="shared" si="1447"/>
        <v>#N/A</v>
      </c>
      <c r="AP9102" s="261" t="e">
        <f t="shared" si="1448"/>
        <v>#N/A</v>
      </c>
      <c r="AQ9102" s="261" t="e">
        <f t="shared" si="1449"/>
        <v>#N/A</v>
      </c>
      <c r="BB9102">
        <f t="shared" si="1452"/>
        <v>0</v>
      </c>
      <c r="BC9102">
        <f t="shared" si="1450"/>
        <v>0</v>
      </c>
      <c r="BD9102" s="28">
        <f t="shared" si="1451"/>
        <v>0</v>
      </c>
    </row>
    <row r="9103" spans="37:56" x14ac:dyDescent="0.25">
      <c r="AK9103">
        <v>0</v>
      </c>
      <c r="AL9103" t="e">
        <f t="shared" si="1444"/>
        <v>#N/A</v>
      </c>
      <c r="AM9103" t="e">
        <f t="shared" si="1445"/>
        <v>#N/A</v>
      </c>
      <c r="AN9103" t="e">
        <f t="shared" si="1446"/>
        <v>#N/A</v>
      </c>
      <c r="AO9103" s="261" t="e">
        <f t="shared" si="1447"/>
        <v>#N/A</v>
      </c>
      <c r="AP9103" s="261" t="e">
        <f t="shared" si="1448"/>
        <v>#N/A</v>
      </c>
      <c r="AQ9103" s="261" t="e">
        <f t="shared" si="1449"/>
        <v>#N/A</v>
      </c>
      <c r="BB9103">
        <f t="shared" si="1452"/>
        <v>0</v>
      </c>
      <c r="BC9103">
        <f t="shared" si="1450"/>
        <v>0</v>
      </c>
      <c r="BD9103" s="28">
        <f t="shared" si="1451"/>
        <v>0</v>
      </c>
    </row>
    <row r="9104" spans="37:56" x14ac:dyDescent="0.25">
      <c r="AK9104">
        <v>0</v>
      </c>
      <c r="AL9104" t="e">
        <f t="shared" si="1444"/>
        <v>#N/A</v>
      </c>
      <c r="AM9104" t="e">
        <f t="shared" si="1445"/>
        <v>#N/A</v>
      </c>
      <c r="AN9104" t="e">
        <f t="shared" si="1446"/>
        <v>#N/A</v>
      </c>
      <c r="AO9104" s="261" t="e">
        <f t="shared" si="1447"/>
        <v>#N/A</v>
      </c>
      <c r="AP9104" s="261" t="e">
        <f t="shared" si="1448"/>
        <v>#N/A</v>
      </c>
      <c r="AQ9104" s="261" t="e">
        <f t="shared" si="1449"/>
        <v>#N/A</v>
      </c>
      <c r="BB9104">
        <f t="shared" si="1452"/>
        <v>0</v>
      </c>
      <c r="BC9104">
        <f t="shared" si="1450"/>
        <v>0</v>
      </c>
      <c r="BD9104" s="28">
        <f t="shared" si="1451"/>
        <v>0</v>
      </c>
    </row>
    <row r="9105" spans="37:56" x14ac:dyDescent="0.25">
      <c r="AK9105">
        <v>0</v>
      </c>
      <c r="AL9105" t="e">
        <f t="shared" si="1444"/>
        <v>#N/A</v>
      </c>
      <c r="AM9105" t="e">
        <f t="shared" si="1445"/>
        <v>#N/A</v>
      </c>
      <c r="AN9105" t="e">
        <f t="shared" si="1446"/>
        <v>#N/A</v>
      </c>
      <c r="AO9105" s="261" t="e">
        <f t="shared" si="1447"/>
        <v>#N/A</v>
      </c>
      <c r="AP9105" s="261" t="e">
        <f t="shared" si="1448"/>
        <v>#N/A</v>
      </c>
      <c r="AQ9105" s="261" t="e">
        <f t="shared" si="1449"/>
        <v>#N/A</v>
      </c>
      <c r="BB9105">
        <f t="shared" si="1452"/>
        <v>0</v>
      </c>
      <c r="BC9105">
        <f t="shared" si="1450"/>
        <v>0</v>
      </c>
      <c r="BD9105" s="28">
        <f t="shared" si="1451"/>
        <v>0</v>
      </c>
    </row>
    <row r="9106" spans="37:56" x14ac:dyDescent="0.25">
      <c r="AK9106">
        <v>0</v>
      </c>
      <c r="AL9106" t="e">
        <f t="shared" si="1444"/>
        <v>#N/A</v>
      </c>
      <c r="AM9106" t="e">
        <f t="shared" si="1445"/>
        <v>#N/A</v>
      </c>
      <c r="AN9106" t="e">
        <f t="shared" si="1446"/>
        <v>#N/A</v>
      </c>
      <c r="AO9106" s="261" t="e">
        <f t="shared" si="1447"/>
        <v>#N/A</v>
      </c>
      <c r="AP9106" s="261" t="e">
        <f t="shared" si="1448"/>
        <v>#N/A</v>
      </c>
      <c r="AQ9106" s="261" t="e">
        <f t="shared" si="1449"/>
        <v>#N/A</v>
      </c>
      <c r="BB9106">
        <f t="shared" si="1452"/>
        <v>0</v>
      </c>
      <c r="BC9106">
        <f t="shared" si="1450"/>
        <v>0</v>
      </c>
      <c r="BD9106" s="28">
        <f t="shared" si="1451"/>
        <v>0</v>
      </c>
    </row>
    <row r="9107" spans="37:56" x14ac:dyDescent="0.25">
      <c r="AK9107">
        <v>0</v>
      </c>
      <c r="AL9107" t="e">
        <f t="shared" si="1444"/>
        <v>#N/A</v>
      </c>
      <c r="AM9107" t="e">
        <f t="shared" si="1445"/>
        <v>#N/A</v>
      </c>
      <c r="AN9107" t="e">
        <f t="shared" si="1446"/>
        <v>#N/A</v>
      </c>
      <c r="AO9107" s="261" t="e">
        <f t="shared" si="1447"/>
        <v>#N/A</v>
      </c>
      <c r="AP9107" s="261" t="e">
        <f t="shared" si="1448"/>
        <v>#N/A</v>
      </c>
      <c r="AQ9107" s="261" t="e">
        <f t="shared" si="1449"/>
        <v>#N/A</v>
      </c>
      <c r="BB9107">
        <f t="shared" si="1452"/>
        <v>0</v>
      </c>
      <c r="BC9107">
        <f t="shared" si="1450"/>
        <v>0</v>
      </c>
      <c r="BD9107" s="28">
        <f t="shared" si="1451"/>
        <v>0</v>
      </c>
    </row>
    <row r="9108" spans="37:56" x14ac:dyDescent="0.25">
      <c r="AK9108">
        <v>0</v>
      </c>
      <c r="AL9108" t="e">
        <f t="shared" si="1444"/>
        <v>#N/A</v>
      </c>
      <c r="AM9108" t="e">
        <f t="shared" si="1445"/>
        <v>#N/A</v>
      </c>
      <c r="AN9108" t="e">
        <f t="shared" si="1446"/>
        <v>#N/A</v>
      </c>
      <c r="AO9108" s="261" t="e">
        <f t="shared" si="1447"/>
        <v>#N/A</v>
      </c>
      <c r="AP9108" s="261" t="e">
        <f t="shared" si="1448"/>
        <v>#N/A</v>
      </c>
      <c r="AQ9108" s="261" t="e">
        <f t="shared" si="1449"/>
        <v>#N/A</v>
      </c>
      <c r="BB9108">
        <f t="shared" si="1452"/>
        <v>0</v>
      </c>
      <c r="BC9108">
        <f t="shared" si="1450"/>
        <v>0</v>
      </c>
      <c r="BD9108" s="28">
        <f t="shared" si="1451"/>
        <v>0</v>
      </c>
    </row>
    <row r="9109" spans="37:56" x14ac:dyDescent="0.25">
      <c r="AK9109">
        <v>0</v>
      </c>
      <c r="AL9109" t="e">
        <f t="shared" si="1444"/>
        <v>#N/A</v>
      </c>
      <c r="AM9109" t="e">
        <f t="shared" si="1445"/>
        <v>#N/A</v>
      </c>
      <c r="AN9109" t="e">
        <f t="shared" si="1446"/>
        <v>#N/A</v>
      </c>
      <c r="AO9109" s="261" t="e">
        <f t="shared" si="1447"/>
        <v>#N/A</v>
      </c>
      <c r="AP9109" s="261" t="e">
        <f t="shared" si="1448"/>
        <v>#N/A</v>
      </c>
      <c r="AQ9109" s="261" t="e">
        <f t="shared" si="1449"/>
        <v>#N/A</v>
      </c>
      <c r="BB9109">
        <f t="shared" si="1452"/>
        <v>0</v>
      </c>
      <c r="BC9109">
        <f t="shared" si="1450"/>
        <v>0</v>
      </c>
      <c r="BD9109" s="28">
        <f t="shared" si="1451"/>
        <v>0</v>
      </c>
    </row>
    <row r="9110" spans="37:56" x14ac:dyDescent="0.25">
      <c r="AK9110">
        <v>0</v>
      </c>
      <c r="AL9110" t="e">
        <f t="shared" si="1444"/>
        <v>#N/A</v>
      </c>
      <c r="AM9110" t="e">
        <f t="shared" si="1445"/>
        <v>#N/A</v>
      </c>
      <c r="AN9110" t="e">
        <f t="shared" si="1446"/>
        <v>#N/A</v>
      </c>
      <c r="AO9110" s="261" t="e">
        <f t="shared" si="1447"/>
        <v>#N/A</v>
      </c>
      <c r="AP9110" s="261" t="e">
        <f t="shared" si="1448"/>
        <v>#N/A</v>
      </c>
      <c r="AQ9110" s="261" t="e">
        <f t="shared" si="1449"/>
        <v>#N/A</v>
      </c>
      <c r="BB9110">
        <f t="shared" si="1452"/>
        <v>0</v>
      </c>
      <c r="BC9110">
        <f t="shared" si="1450"/>
        <v>0</v>
      </c>
      <c r="BD9110" s="28">
        <f t="shared" si="1451"/>
        <v>0</v>
      </c>
    </row>
    <row r="9111" spans="37:56" x14ac:dyDescent="0.25">
      <c r="AK9111">
        <v>0</v>
      </c>
      <c r="AL9111" t="e">
        <f t="shared" si="1444"/>
        <v>#N/A</v>
      </c>
      <c r="AM9111" t="e">
        <f t="shared" si="1445"/>
        <v>#N/A</v>
      </c>
      <c r="AN9111" t="e">
        <f t="shared" si="1446"/>
        <v>#N/A</v>
      </c>
      <c r="AO9111" s="261" t="e">
        <f t="shared" si="1447"/>
        <v>#N/A</v>
      </c>
      <c r="AP9111" s="261" t="e">
        <f t="shared" si="1448"/>
        <v>#N/A</v>
      </c>
      <c r="AQ9111" s="261" t="e">
        <f t="shared" si="1449"/>
        <v>#N/A</v>
      </c>
      <c r="BB9111">
        <f t="shared" si="1452"/>
        <v>0</v>
      </c>
      <c r="BC9111">
        <f t="shared" si="1450"/>
        <v>0</v>
      </c>
      <c r="BD9111" s="28">
        <f t="shared" si="1451"/>
        <v>0</v>
      </c>
    </row>
    <row r="9112" spans="37:56" x14ac:dyDescent="0.25">
      <c r="AK9112">
        <v>0</v>
      </c>
      <c r="AL9112" t="e">
        <f t="shared" si="1444"/>
        <v>#N/A</v>
      </c>
      <c r="AM9112" t="e">
        <f t="shared" si="1445"/>
        <v>#N/A</v>
      </c>
      <c r="AN9112" t="e">
        <f t="shared" si="1446"/>
        <v>#N/A</v>
      </c>
      <c r="AO9112" s="261" t="e">
        <f t="shared" si="1447"/>
        <v>#N/A</v>
      </c>
      <c r="AP9112" s="261" t="e">
        <f t="shared" si="1448"/>
        <v>#N/A</v>
      </c>
      <c r="AQ9112" s="261" t="e">
        <f t="shared" si="1449"/>
        <v>#N/A</v>
      </c>
      <c r="BB9112">
        <f t="shared" si="1452"/>
        <v>0</v>
      </c>
      <c r="BC9112">
        <f t="shared" si="1450"/>
        <v>0</v>
      </c>
      <c r="BD9112" s="28">
        <f t="shared" si="1451"/>
        <v>0</v>
      </c>
    </row>
    <row r="9113" spans="37:56" x14ac:dyDescent="0.25">
      <c r="AK9113">
        <v>0</v>
      </c>
      <c r="AL9113" t="e">
        <f t="shared" si="1444"/>
        <v>#N/A</v>
      </c>
      <c r="AM9113" t="e">
        <f t="shared" si="1445"/>
        <v>#N/A</v>
      </c>
      <c r="AN9113" t="e">
        <f t="shared" si="1446"/>
        <v>#N/A</v>
      </c>
      <c r="AO9113" s="261" t="e">
        <f t="shared" si="1447"/>
        <v>#N/A</v>
      </c>
      <c r="AP9113" s="261" t="e">
        <f t="shared" si="1448"/>
        <v>#N/A</v>
      </c>
      <c r="AQ9113" s="261" t="e">
        <f t="shared" si="1449"/>
        <v>#N/A</v>
      </c>
      <c r="BB9113">
        <f t="shared" si="1452"/>
        <v>0</v>
      </c>
      <c r="BC9113">
        <f t="shared" si="1450"/>
        <v>0</v>
      </c>
      <c r="BD9113" s="28">
        <f t="shared" si="1451"/>
        <v>0</v>
      </c>
    </row>
    <row r="9114" spans="37:56" x14ac:dyDescent="0.25">
      <c r="AK9114">
        <v>0</v>
      </c>
      <c r="AL9114" t="e">
        <f t="shared" si="1444"/>
        <v>#N/A</v>
      </c>
      <c r="AM9114" t="e">
        <f t="shared" si="1445"/>
        <v>#N/A</v>
      </c>
      <c r="AN9114" t="e">
        <f t="shared" si="1446"/>
        <v>#N/A</v>
      </c>
      <c r="AO9114" s="261" t="e">
        <f t="shared" si="1447"/>
        <v>#N/A</v>
      </c>
      <c r="AP9114" s="261" t="e">
        <f t="shared" si="1448"/>
        <v>#N/A</v>
      </c>
      <c r="AQ9114" s="261" t="e">
        <f t="shared" si="1449"/>
        <v>#N/A</v>
      </c>
      <c r="BB9114">
        <f t="shared" si="1452"/>
        <v>0</v>
      </c>
      <c r="BC9114">
        <f t="shared" si="1450"/>
        <v>0</v>
      </c>
      <c r="BD9114" s="28">
        <f t="shared" si="1451"/>
        <v>0</v>
      </c>
    </row>
    <row r="9115" spans="37:56" x14ac:dyDescent="0.25">
      <c r="AK9115">
        <v>0</v>
      </c>
      <c r="AL9115" t="e">
        <f t="shared" si="1444"/>
        <v>#N/A</v>
      </c>
      <c r="AM9115" t="e">
        <f t="shared" si="1445"/>
        <v>#N/A</v>
      </c>
      <c r="AN9115" t="e">
        <f t="shared" si="1446"/>
        <v>#N/A</v>
      </c>
      <c r="AO9115" s="261" t="e">
        <f t="shared" si="1447"/>
        <v>#N/A</v>
      </c>
      <c r="AP9115" s="261" t="e">
        <f t="shared" si="1448"/>
        <v>#N/A</v>
      </c>
      <c r="AQ9115" s="261" t="e">
        <f t="shared" si="1449"/>
        <v>#N/A</v>
      </c>
      <c r="BB9115">
        <f t="shared" si="1452"/>
        <v>0</v>
      </c>
      <c r="BC9115">
        <f t="shared" si="1450"/>
        <v>0</v>
      </c>
      <c r="BD9115" s="28">
        <f t="shared" si="1451"/>
        <v>0</v>
      </c>
    </row>
    <row r="9116" spans="37:56" x14ac:dyDescent="0.25">
      <c r="AK9116">
        <v>0</v>
      </c>
      <c r="AL9116" t="e">
        <f t="shared" si="1444"/>
        <v>#N/A</v>
      </c>
      <c r="AM9116" t="e">
        <f t="shared" si="1445"/>
        <v>#N/A</v>
      </c>
      <c r="AN9116" t="e">
        <f t="shared" si="1446"/>
        <v>#N/A</v>
      </c>
      <c r="AO9116" s="261" t="e">
        <f t="shared" si="1447"/>
        <v>#N/A</v>
      </c>
      <c r="AP9116" s="261" t="e">
        <f t="shared" si="1448"/>
        <v>#N/A</v>
      </c>
      <c r="AQ9116" s="261" t="e">
        <f t="shared" si="1449"/>
        <v>#N/A</v>
      </c>
      <c r="BB9116">
        <f t="shared" si="1452"/>
        <v>0</v>
      </c>
      <c r="BC9116">
        <f t="shared" si="1450"/>
        <v>0</v>
      </c>
      <c r="BD9116" s="28">
        <f t="shared" si="1451"/>
        <v>0</v>
      </c>
    </row>
    <row r="9117" spans="37:56" x14ac:dyDescent="0.25">
      <c r="AK9117">
        <v>0</v>
      </c>
      <c r="AL9117" t="e">
        <f t="shared" si="1444"/>
        <v>#N/A</v>
      </c>
      <c r="AM9117" t="e">
        <f t="shared" si="1445"/>
        <v>#N/A</v>
      </c>
      <c r="AN9117" t="e">
        <f t="shared" si="1446"/>
        <v>#N/A</v>
      </c>
      <c r="AO9117" s="261" t="e">
        <f t="shared" si="1447"/>
        <v>#N/A</v>
      </c>
      <c r="AP9117" s="261" t="e">
        <f t="shared" si="1448"/>
        <v>#N/A</v>
      </c>
      <c r="AQ9117" s="261" t="e">
        <f t="shared" si="1449"/>
        <v>#N/A</v>
      </c>
      <c r="BB9117">
        <f t="shared" si="1452"/>
        <v>0</v>
      </c>
      <c r="BC9117">
        <f t="shared" si="1450"/>
        <v>0</v>
      </c>
      <c r="BD9117" s="28">
        <f t="shared" si="1451"/>
        <v>0</v>
      </c>
    </row>
    <row r="9118" spans="37:56" x14ac:dyDescent="0.25">
      <c r="AK9118">
        <v>0</v>
      </c>
      <c r="AL9118" t="e">
        <f t="shared" si="1444"/>
        <v>#N/A</v>
      </c>
      <c r="AM9118" t="e">
        <f t="shared" si="1445"/>
        <v>#N/A</v>
      </c>
      <c r="AN9118" t="e">
        <f t="shared" si="1446"/>
        <v>#N/A</v>
      </c>
      <c r="AO9118" s="261" t="e">
        <f t="shared" si="1447"/>
        <v>#N/A</v>
      </c>
      <c r="AP9118" s="261" t="e">
        <f t="shared" si="1448"/>
        <v>#N/A</v>
      </c>
      <c r="AQ9118" s="261" t="e">
        <f t="shared" si="1449"/>
        <v>#N/A</v>
      </c>
      <c r="BB9118">
        <f t="shared" si="1452"/>
        <v>0</v>
      </c>
      <c r="BC9118">
        <f t="shared" si="1450"/>
        <v>0</v>
      </c>
      <c r="BD9118" s="28">
        <f t="shared" si="1451"/>
        <v>0</v>
      </c>
    </row>
    <row r="9119" spans="37:56" x14ac:dyDescent="0.25">
      <c r="AK9119">
        <v>0</v>
      </c>
      <c r="AL9119" t="e">
        <f t="shared" si="1444"/>
        <v>#N/A</v>
      </c>
      <c r="AM9119" t="e">
        <f t="shared" si="1445"/>
        <v>#N/A</v>
      </c>
      <c r="AN9119" t="e">
        <f t="shared" si="1446"/>
        <v>#N/A</v>
      </c>
      <c r="AO9119" s="261" t="e">
        <f t="shared" si="1447"/>
        <v>#N/A</v>
      </c>
      <c r="AP9119" s="261" t="e">
        <f t="shared" si="1448"/>
        <v>#N/A</v>
      </c>
      <c r="AQ9119" s="261" t="e">
        <f t="shared" si="1449"/>
        <v>#N/A</v>
      </c>
      <c r="BB9119">
        <f t="shared" si="1452"/>
        <v>0</v>
      </c>
      <c r="BC9119">
        <f t="shared" si="1450"/>
        <v>0</v>
      </c>
      <c r="BD9119" s="28">
        <f t="shared" si="1451"/>
        <v>0</v>
      </c>
    </row>
    <row r="9120" spans="37:56" x14ac:dyDescent="0.25">
      <c r="AK9120">
        <v>0</v>
      </c>
      <c r="AL9120" t="e">
        <f t="shared" si="1444"/>
        <v>#N/A</v>
      </c>
      <c r="AM9120" t="e">
        <f t="shared" si="1445"/>
        <v>#N/A</v>
      </c>
      <c r="AN9120" t="e">
        <f t="shared" si="1446"/>
        <v>#N/A</v>
      </c>
      <c r="AO9120" s="261" t="e">
        <f t="shared" si="1447"/>
        <v>#N/A</v>
      </c>
      <c r="AP9120" s="261" t="e">
        <f t="shared" si="1448"/>
        <v>#N/A</v>
      </c>
      <c r="AQ9120" s="261" t="e">
        <f t="shared" si="1449"/>
        <v>#N/A</v>
      </c>
      <c r="BB9120">
        <f t="shared" si="1452"/>
        <v>0</v>
      </c>
      <c r="BC9120">
        <f t="shared" si="1450"/>
        <v>0</v>
      </c>
      <c r="BD9120" s="28">
        <f t="shared" si="1451"/>
        <v>0</v>
      </c>
    </row>
    <row r="9121" spans="37:56" x14ac:dyDescent="0.25">
      <c r="AK9121">
        <v>0</v>
      </c>
      <c r="AL9121" t="e">
        <f t="shared" si="1444"/>
        <v>#N/A</v>
      </c>
      <c r="AM9121" t="e">
        <f t="shared" si="1445"/>
        <v>#N/A</v>
      </c>
      <c r="AN9121" t="e">
        <f t="shared" si="1446"/>
        <v>#N/A</v>
      </c>
      <c r="AO9121" s="261" t="e">
        <f t="shared" si="1447"/>
        <v>#N/A</v>
      </c>
      <c r="AP9121" s="261" t="e">
        <f t="shared" si="1448"/>
        <v>#N/A</v>
      </c>
      <c r="AQ9121" s="261" t="e">
        <f t="shared" si="1449"/>
        <v>#N/A</v>
      </c>
      <c r="BB9121">
        <f t="shared" si="1452"/>
        <v>0</v>
      </c>
      <c r="BC9121">
        <f t="shared" si="1450"/>
        <v>0</v>
      </c>
      <c r="BD9121" s="28">
        <f t="shared" si="1451"/>
        <v>0</v>
      </c>
    </row>
    <row r="9122" spans="37:56" x14ac:dyDescent="0.25">
      <c r="AK9122">
        <v>0</v>
      </c>
      <c r="AL9122" t="e">
        <f t="shared" si="1444"/>
        <v>#N/A</v>
      </c>
      <c r="AM9122" t="e">
        <f t="shared" si="1445"/>
        <v>#N/A</v>
      </c>
      <c r="AN9122" t="e">
        <f t="shared" si="1446"/>
        <v>#N/A</v>
      </c>
      <c r="AO9122" s="261" t="e">
        <f t="shared" si="1447"/>
        <v>#N/A</v>
      </c>
      <c r="AP9122" s="261" t="e">
        <f t="shared" si="1448"/>
        <v>#N/A</v>
      </c>
      <c r="AQ9122" s="261" t="e">
        <f t="shared" si="1449"/>
        <v>#N/A</v>
      </c>
      <c r="BB9122">
        <f t="shared" si="1452"/>
        <v>0</v>
      </c>
      <c r="BC9122">
        <f t="shared" si="1450"/>
        <v>0</v>
      </c>
      <c r="BD9122" s="28">
        <f t="shared" si="1451"/>
        <v>0</v>
      </c>
    </row>
    <row r="9123" spans="37:56" x14ac:dyDescent="0.25">
      <c r="AK9123">
        <v>0</v>
      </c>
      <c r="AL9123" t="e">
        <f t="shared" si="1444"/>
        <v>#N/A</v>
      </c>
      <c r="AM9123" t="e">
        <f t="shared" si="1445"/>
        <v>#N/A</v>
      </c>
      <c r="AN9123" t="e">
        <f t="shared" si="1446"/>
        <v>#N/A</v>
      </c>
      <c r="AO9123" s="261" t="e">
        <f t="shared" si="1447"/>
        <v>#N/A</v>
      </c>
      <c r="AP9123" s="261" t="e">
        <f t="shared" si="1448"/>
        <v>#N/A</v>
      </c>
      <c r="AQ9123" s="261" t="e">
        <f t="shared" si="1449"/>
        <v>#N/A</v>
      </c>
      <c r="BB9123">
        <f t="shared" si="1452"/>
        <v>0</v>
      </c>
      <c r="BC9123">
        <f t="shared" si="1450"/>
        <v>0</v>
      </c>
      <c r="BD9123" s="28">
        <f t="shared" si="1451"/>
        <v>0</v>
      </c>
    </row>
    <row r="9124" spans="37:56" x14ac:dyDescent="0.25">
      <c r="AK9124">
        <v>0</v>
      </c>
      <c r="AL9124" t="e">
        <f t="shared" si="1444"/>
        <v>#N/A</v>
      </c>
      <c r="AM9124" t="e">
        <f t="shared" si="1445"/>
        <v>#N/A</v>
      </c>
      <c r="AN9124" t="e">
        <f t="shared" si="1446"/>
        <v>#N/A</v>
      </c>
      <c r="AO9124" s="261" t="e">
        <f t="shared" si="1447"/>
        <v>#N/A</v>
      </c>
      <c r="AP9124" s="261" t="e">
        <f t="shared" si="1448"/>
        <v>#N/A</v>
      </c>
      <c r="AQ9124" s="261" t="e">
        <f t="shared" si="1449"/>
        <v>#N/A</v>
      </c>
      <c r="BB9124">
        <f t="shared" si="1452"/>
        <v>0</v>
      </c>
      <c r="BC9124">
        <f t="shared" si="1450"/>
        <v>0</v>
      </c>
      <c r="BD9124" s="28">
        <f t="shared" si="1451"/>
        <v>0</v>
      </c>
    </row>
    <row r="9125" spans="37:56" x14ac:dyDescent="0.25">
      <c r="AK9125">
        <v>0</v>
      </c>
      <c r="AL9125" t="e">
        <f t="shared" si="1444"/>
        <v>#N/A</v>
      </c>
      <c r="AM9125" t="e">
        <f t="shared" si="1445"/>
        <v>#N/A</v>
      </c>
      <c r="AN9125" t="e">
        <f t="shared" si="1446"/>
        <v>#N/A</v>
      </c>
      <c r="AO9125" s="261" t="e">
        <f t="shared" si="1447"/>
        <v>#N/A</v>
      </c>
      <c r="AP9125" s="261" t="e">
        <f t="shared" si="1448"/>
        <v>#N/A</v>
      </c>
      <c r="AQ9125" s="261" t="e">
        <f t="shared" si="1449"/>
        <v>#N/A</v>
      </c>
      <c r="BB9125">
        <f t="shared" si="1452"/>
        <v>0</v>
      </c>
      <c r="BC9125">
        <f t="shared" si="1450"/>
        <v>0</v>
      </c>
      <c r="BD9125" s="28">
        <f t="shared" si="1451"/>
        <v>0</v>
      </c>
    </row>
    <row r="9126" spans="37:56" x14ac:dyDescent="0.25">
      <c r="AK9126">
        <v>0</v>
      </c>
      <c r="AL9126" t="e">
        <f t="shared" si="1444"/>
        <v>#N/A</v>
      </c>
      <c r="AM9126" t="e">
        <f t="shared" si="1445"/>
        <v>#N/A</v>
      </c>
      <c r="AN9126" t="e">
        <f t="shared" si="1446"/>
        <v>#N/A</v>
      </c>
      <c r="AO9126" s="261" t="e">
        <f t="shared" si="1447"/>
        <v>#N/A</v>
      </c>
      <c r="AP9126" s="261" t="e">
        <f t="shared" si="1448"/>
        <v>#N/A</v>
      </c>
      <c r="AQ9126" s="261" t="e">
        <f t="shared" si="1449"/>
        <v>#N/A</v>
      </c>
      <c r="BB9126">
        <f t="shared" si="1452"/>
        <v>0</v>
      </c>
      <c r="BC9126">
        <f t="shared" si="1450"/>
        <v>0</v>
      </c>
      <c r="BD9126" s="28">
        <f t="shared" si="1451"/>
        <v>0</v>
      </c>
    </row>
    <row r="9127" spans="37:56" x14ac:dyDescent="0.25">
      <c r="AK9127">
        <v>0</v>
      </c>
      <c r="AL9127" t="e">
        <f t="shared" si="1444"/>
        <v>#N/A</v>
      </c>
      <c r="AM9127" t="e">
        <f t="shared" si="1445"/>
        <v>#N/A</v>
      </c>
      <c r="AN9127" t="e">
        <f t="shared" si="1446"/>
        <v>#N/A</v>
      </c>
      <c r="AO9127" s="261" t="e">
        <f t="shared" si="1447"/>
        <v>#N/A</v>
      </c>
      <c r="AP9127" s="261" t="e">
        <f t="shared" si="1448"/>
        <v>#N/A</v>
      </c>
      <c r="AQ9127" s="261" t="e">
        <f t="shared" si="1449"/>
        <v>#N/A</v>
      </c>
      <c r="BB9127">
        <f t="shared" si="1452"/>
        <v>0</v>
      </c>
      <c r="BC9127">
        <f t="shared" si="1450"/>
        <v>0</v>
      </c>
      <c r="BD9127" s="28">
        <f t="shared" si="1451"/>
        <v>0</v>
      </c>
    </row>
    <row r="9128" spans="37:56" x14ac:dyDescent="0.25">
      <c r="AK9128">
        <v>0</v>
      </c>
      <c r="AL9128" t="e">
        <f t="shared" si="1444"/>
        <v>#N/A</v>
      </c>
      <c r="AM9128" t="e">
        <f t="shared" si="1445"/>
        <v>#N/A</v>
      </c>
      <c r="AN9128" t="e">
        <f t="shared" si="1446"/>
        <v>#N/A</v>
      </c>
      <c r="AO9128" s="261" t="e">
        <f t="shared" si="1447"/>
        <v>#N/A</v>
      </c>
      <c r="AP9128" s="261" t="e">
        <f t="shared" si="1448"/>
        <v>#N/A</v>
      </c>
      <c r="AQ9128" s="261" t="e">
        <f t="shared" si="1449"/>
        <v>#N/A</v>
      </c>
      <c r="BB9128">
        <f t="shared" si="1452"/>
        <v>0</v>
      </c>
      <c r="BC9128">
        <f t="shared" si="1450"/>
        <v>0</v>
      </c>
      <c r="BD9128" s="28">
        <f t="shared" si="1451"/>
        <v>0</v>
      </c>
    </row>
    <row r="9129" spans="37:56" x14ac:dyDescent="0.25">
      <c r="AK9129">
        <v>0</v>
      </c>
      <c r="AL9129" t="e">
        <f t="shared" si="1444"/>
        <v>#N/A</v>
      </c>
      <c r="AM9129" t="e">
        <f t="shared" si="1445"/>
        <v>#N/A</v>
      </c>
      <c r="AN9129" t="e">
        <f t="shared" si="1446"/>
        <v>#N/A</v>
      </c>
      <c r="AO9129" s="261" t="e">
        <f t="shared" si="1447"/>
        <v>#N/A</v>
      </c>
      <c r="AP9129" s="261" t="e">
        <f t="shared" si="1448"/>
        <v>#N/A</v>
      </c>
      <c r="AQ9129" s="261" t="e">
        <f t="shared" si="1449"/>
        <v>#N/A</v>
      </c>
      <c r="BB9129">
        <f t="shared" si="1452"/>
        <v>0</v>
      </c>
      <c r="BC9129">
        <f t="shared" si="1450"/>
        <v>0</v>
      </c>
      <c r="BD9129" s="28">
        <f t="shared" si="1451"/>
        <v>0</v>
      </c>
    </row>
    <row r="9130" spans="37:56" x14ac:dyDescent="0.25">
      <c r="AK9130">
        <v>0</v>
      </c>
      <c r="AL9130" t="e">
        <f t="shared" si="1444"/>
        <v>#N/A</v>
      </c>
      <c r="AM9130" t="e">
        <f t="shared" si="1445"/>
        <v>#N/A</v>
      </c>
      <c r="AN9130" t="e">
        <f t="shared" si="1446"/>
        <v>#N/A</v>
      </c>
      <c r="AO9130" s="261" t="e">
        <f t="shared" si="1447"/>
        <v>#N/A</v>
      </c>
      <c r="AP9130" s="261" t="e">
        <f t="shared" si="1448"/>
        <v>#N/A</v>
      </c>
      <c r="AQ9130" s="261" t="e">
        <f t="shared" si="1449"/>
        <v>#N/A</v>
      </c>
      <c r="BB9130">
        <f t="shared" si="1452"/>
        <v>0</v>
      </c>
      <c r="BC9130">
        <f t="shared" si="1450"/>
        <v>0</v>
      </c>
      <c r="BD9130" s="28">
        <f t="shared" si="1451"/>
        <v>0</v>
      </c>
    </row>
    <row r="9131" spans="37:56" x14ac:dyDescent="0.25">
      <c r="AK9131">
        <v>0</v>
      </c>
      <c r="AL9131" t="e">
        <f t="shared" si="1444"/>
        <v>#N/A</v>
      </c>
      <c r="AM9131" t="e">
        <f t="shared" si="1445"/>
        <v>#N/A</v>
      </c>
      <c r="AN9131" t="e">
        <f t="shared" si="1446"/>
        <v>#N/A</v>
      </c>
      <c r="AO9131" s="261" t="e">
        <f t="shared" si="1447"/>
        <v>#N/A</v>
      </c>
      <c r="AP9131" s="261" t="e">
        <f t="shared" si="1448"/>
        <v>#N/A</v>
      </c>
      <c r="AQ9131" s="261" t="e">
        <f t="shared" si="1449"/>
        <v>#N/A</v>
      </c>
      <c r="BB9131">
        <f t="shared" si="1452"/>
        <v>0</v>
      </c>
      <c r="BC9131">
        <f t="shared" si="1450"/>
        <v>0</v>
      </c>
      <c r="BD9131" s="28">
        <f t="shared" si="1451"/>
        <v>0</v>
      </c>
    </row>
    <row r="9132" spans="37:56" x14ac:dyDescent="0.25">
      <c r="AK9132">
        <v>0</v>
      </c>
      <c r="AL9132" t="e">
        <f t="shared" si="1444"/>
        <v>#N/A</v>
      </c>
      <c r="AM9132" t="e">
        <f t="shared" si="1445"/>
        <v>#N/A</v>
      </c>
      <c r="AN9132" t="e">
        <f t="shared" si="1446"/>
        <v>#N/A</v>
      </c>
      <c r="AO9132" s="261" t="e">
        <f t="shared" si="1447"/>
        <v>#N/A</v>
      </c>
      <c r="AP9132" s="261" t="e">
        <f t="shared" si="1448"/>
        <v>#N/A</v>
      </c>
      <c r="AQ9132" s="261" t="e">
        <f t="shared" si="1449"/>
        <v>#N/A</v>
      </c>
      <c r="BB9132">
        <f t="shared" si="1452"/>
        <v>0</v>
      </c>
      <c r="BC9132">
        <f t="shared" si="1450"/>
        <v>0</v>
      </c>
      <c r="BD9132" s="28">
        <f t="shared" si="1451"/>
        <v>0</v>
      </c>
    </row>
    <row r="9133" spans="37:56" x14ac:dyDescent="0.25">
      <c r="AK9133">
        <v>0</v>
      </c>
      <c r="AL9133" t="e">
        <f t="shared" si="1444"/>
        <v>#N/A</v>
      </c>
      <c r="AM9133" t="e">
        <f t="shared" si="1445"/>
        <v>#N/A</v>
      </c>
      <c r="AN9133" t="e">
        <f t="shared" si="1446"/>
        <v>#N/A</v>
      </c>
      <c r="AO9133" s="261" t="e">
        <f t="shared" si="1447"/>
        <v>#N/A</v>
      </c>
      <c r="AP9133" s="261" t="e">
        <f t="shared" si="1448"/>
        <v>#N/A</v>
      </c>
      <c r="AQ9133" s="261" t="e">
        <f t="shared" si="1449"/>
        <v>#N/A</v>
      </c>
      <c r="BB9133">
        <f t="shared" si="1452"/>
        <v>0</v>
      </c>
      <c r="BC9133">
        <f t="shared" si="1450"/>
        <v>0</v>
      </c>
      <c r="BD9133" s="28">
        <f t="shared" si="1451"/>
        <v>0</v>
      </c>
    </row>
    <row r="9134" spans="37:56" x14ac:dyDescent="0.25">
      <c r="AK9134">
        <v>0</v>
      </c>
      <c r="AL9134" t="e">
        <f t="shared" si="1444"/>
        <v>#N/A</v>
      </c>
      <c r="AM9134" t="e">
        <f t="shared" si="1445"/>
        <v>#N/A</v>
      </c>
      <c r="AN9134" t="e">
        <f t="shared" si="1446"/>
        <v>#N/A</v>
      </c>
      <c r="AO9134" s="261" t="e">
        <f t="shared" si="1447"/>
        <v>#N/A</v>
      </c>
      <c r="AP9134" s="261" t="e">
        <f t="shared" si="1448"/>
        <v>#N/A</v>
      </c>
      <c r="AQ9134" s="261" t="e">
        <f t="shared" si="1449"/>
        <v>#N/A</v>
      </c>
      <c r="BB9134">
        <f t="shared" si="1452"/>
        <v>0</v>
      </c>
      <c r="BC9134">
        <f t="shared" si="1450"/>
        <v>0</v>
      </c>
      <c r="BD9134" s="28">
        <f t="shared" si="1451"/>
        <v>0</v>
      </c>
    </row>
    <row r="9135" spans="37:56" x14ac:dyDescent="0.25">
      <c r="AK9135">
        <v>0</v>
      </c>
      <c r="AL9135" t="e">
        <f t="shared" si="1444"/>
        <v>#N/A</v>
      </c>
      <c r="AM9135" t="e">
        <f t="shared" si="1445"/>
        <v>#N/A</v>
      </c>
      <c r="AN9135" t="e">
        <f t="shared" si="1446"/>
        <v>#N/A</v>
      </c>
      <c r="AO9135" s="261" t="e">
        <f t="shared" si="1447"/>
        <v>#N/A</v>
      </c>
      <c r="AP9135" s="261" t="e">
        <f t="shared" si="1448"/>
        <v>#N/A</v>
      </c>
      <c r="AQ9135" s="261" t="e">
        <f t="shared" si="1449"/>
        <v>#N/A</v>
      </c>
      <c r="BB9135">
        <f t="shared" si="1452"/>
        <v>0</v>
      </c>
      <c r="BC9135">
        <f t="shared" si="1450"/>
        <v>0</v>
      </c>
      <c r="BD9135" s="28">
        <f t="shared" si="1451"/>
        <v>0</v>
      </c>
    </row>
    <row r="9136" spans="37:56" x14ac:dyDescent="0.25">
      <c r="AK9136">
        <v>0</v>
      </c>
      <c r="AL9136" t="e">
        <f t="shared" si="1444"/>
        <v>#N/A</v>
      </c>
      <c r="AM9136" t="e">
        <f t="shared" si="1445"/>
        <v>#N/A</v>
      </c>
      <c r="AN9136" t="e">
        <f t="shared" si="1446"/>
        <v>#N/A</v>
      </c>
      <c r="AO9136" s="261" t="e">
        <f t="shared" si="1447"/>
        <v>#N/A</v>
      </c>
      <c r="AP9136" s="261" t="e">
        <f t="shared" si="1448"/>
        <v>#N/A</v>
      </c>
      <c r="AQ9136" s="261" t="e">
        <f t="shared" si="1449"/>
        <v>#N/A</v>
      </c>
      <c r="BB9136">
        <f t="shared" si="1452"/>
        <v>0</v>
      </c>
      <c r="BC9136">
        <f t="shared" si="1450"/>
        <v>0</v>
      </c>
      <c r="BD9136" s="28">
        <f t="shared" si="1451"/>
        <v>0</v>
      </c>
    </row>
    <row r="9137" spans="37:56" x14ac:dyDescent="0.25">
      <c r="AK9137">
        <v>0</v>
      </c>
      <c r="AL9137" t="e">
        <f t="shared" si="1444"/>
        <v>#N/A</v>
      </c>
      <c r="AM9137" t="e">
        <f t="shared" si="1445"/>
        <v>#N/A</v>
      </c>
      <c r="AN9137" t="e">
        <f t="shared" si="1446"/>
        <v>#N/A</v>
      </c>
      <c r="AO9137" s="261" t="e">
        <f t="shared" si="1447"/>
        <v>#N/A</v>
      </c>
      <c r="AP9137" s="261" t="e">
        <f t="shared" si="1448"/>
        <v>#N/A</v>
      </c>
      <c r="AQ9137" s="261" t="e">
        <f t="shared" si="1449"/>
        <v>#N/A</v>
      </c>
      <c r="BB9137">
        <f t="shared" si="1452"/>
        <v>0</v>
      </c>
      <c r="BC9137">
        <f t="shared" si="1450"/>
        <v>0</v>
      </c>
      <c r="BD9137" s="28">
        <f t="shared" si="1451"/>
        <v>0</v>
      </c>
    </row>
    <row r="9138" spans="37:56" x14ac:dyDescent="0.25">
      <c r="AK9138">
        <v>0</v>
      </c>
      <c r="AL9138" t="e">
        <f t="shared" si="1444"/>
        <v>#N/A</v>
      </c>
      <c r="AM9138" t="e">
        <f t="shared" si="1445"/>
        <v>#N/A</v>
      </c>
      <c r="AN9138" t="e">
        <f t="shared" si="1446"/>
        <v>#N/A</v>
      </c>
      <c r="AO9138" s="261" t="e">
        <f t="shared" si="1447"/>
        <v>#N/A</v>
      </c>
      <c r="AP9138" s="261" t="e">
        <f t="shared" si="1448"/>
        <v>#N/A</v>
      </c>
      <c r="AQ9138" s="261" t="e">
        <f t="shared" si="1449"/>
        <v>#N/A</v>
      </c>
      <c r="BB9138">
        <f t="shared" si="1452"/>
        <v>0</v>
      </c>
      <c r="BC9138">
        <f t="shared" si="1450"/>
        <v>0</v>
      </c>
      <c r="BD9138" s="28">
        <f t="shared" si="1451"/>
        <v>0</v>
      </c>
    </row>
    <row r="9139" spans="37:56" x14ac:dyDescent="0.25">
      <c r="AK9139">
        <v>0</v>
      </c>
      <c r="AL9139" t="e">
        <f t="shared" si="1444"/>
        <v>#N/A</v>
      </c>
      <c r="AM9139" t="e">
        <f t="shared" si="1445"/>
        <v>#N/A</v>
      </c>
      <c r="AN9139" t="e">
        <f t="shared" si="1446"/>
        <v>#N/A</v>
      </c>
      <c r="AO9139" s="261" t="e">
        <f t="shared" si="1447"/>
        <v>#N/A</v>
      </c>
      <c r="AP9139" s="261" t="e">
        <f t="shared" si="1448"/>
        <v>#N/A</v>
      </c>
      <c r="AQ9139" s="261" t="e">
        <f t="shared" si="1449"/>
        <v>#N/A</v>
      </c>
      <c r="BB9139">
        <f t="shared" si="1452"/>
        <v>0</v>
      </c>
      <c r="BC9139">
        <f t="shared" si="1450"/>
        <v>0</v>
      </c>
      <c r="BD9139" s="28">
        <f t="shared" si="1451"/>
        <v>0</v>
      </c>
    </row>
    <row r="9140" spans="37:56" x14ac:dyDescent="0.25">
      <c r="AK9140">
        <v>0</v>
      </c>
      <c r="AL9140" t="e">
        <f t="shared" si="1444"/>
        <v>#N/A</v>
      </c>
      <c r="AM9140" t="e">
        <f t="shared" si="1445"/>
        <v>#N/A</v>
      </c>
      <c r="AN9140" t="e">
        <f t="shared" si="1446"/>
        <v>#N/A</v>
      </c>
      <c r="AO9140" s="261" t="e">
        <f t="shared" si="1447"/>
        <v>#N/A</v>
      </c>
      <c r="AP9140" s="261" t="e">
        <f t="shared" si="1448"/>
        <v>#N/A</v>
      </c>
      <c r="AQ9140" s="261" t="e">
        <f t="shared" si="1449"/>
        <v>#N/A</v>
      </c>
      <c r="BB9140">
        <f t="shared" si="1452"/>
        <v>0</v>
      </c>
      <c r="BC9140">
        <f t="shared" si="1450"/>
        <v>0</v>
      </c>
      <c r="BD9140" s="28">
        <f t="shared" si="1451"/>
        <v>0</v>
      </c>
    </row>
    <row r="9141" spans="37:56" x14ac:dyDescent="0.25">
      <c r="AK9141">
        <v>0</v>
      </c>
      <c r="AL9141" t="e">
        <f t="shared" si="1444"/>
        <v>#N/A</v>
      </c>
      <c r="AM9141" t="e">
        <f t="shared" si="1445"/>
        <v>#N/A</v>
      </c>
      <c r="AN9141" t="e">
        <f t="shared" si="1446"/>
        <v>#N/A</v>
      </c>
      <c r="AO9141" s="261" t="e">
        <f t="shared" si="1447"/>
        <v>#N/A</v>
      </c>
      <c r="AP9141" s="261" t="e">
        <f t="shared" si="1448"/>
        <v>#N/A</v>
      </c>
      <c r="AQ9141" s="261" t="e">
        <f t="shared" si="1449"/>
        <v>#N/A</v>
      </c>
      <c r="BB9141">
        <f t="shared" si="1452"/>
        <v>0</v>
      </c>
      <c r="BC9141">
        <f t="shared" si="1450"/>
        <v>0</v>
      </c>
      <c r="BD9141" s="28">
        <f t="shared" si="1451"/>
        <v>0</v>
      </c>
    </row>
    <row r="9142" spans="37:56" x14ac:dyDescent="0.25">
      <c r="AK9142">
        <v>0</v>
      </c>
      <c r="AL9142" t="e">
        <f t="shared" si="1444"/>
        <v>#N/A</v>
      </c>
      <c r="AM9142" t="e">
        <f t="shared" si="1445"/>
        <v>#N/A</v>
      </c>
      <c r="AN9142" t="e">
        <f t="shared" si="1446"/>
        <v>#N/A</v>
      </c>
      <c r="AO9142" s="261" t="e">
        <f t="shared" si="1447"/>
        <v>#N/A</v>
      </c>
      <c r="AP9142" s="261" t="e">
        <f t="shared" si="1448"/>
        <v>#N/A</v>
      </c>
      <c r="AQ9142" s="261" t="e">
        <f t="shared" si="1449"/>
        <v>#N/A</v>
      </c>
      <c r="BB9142">
        <f t="shared" si="1452"/>
        <v>0</v>
      </c>
      <c r="BC9142">
        <f t="shared" si="1450"/>
        <v>0</v>
      </c>
      <c r="BD9142" s="28">
        <f t="shared" si="1451"/>
        <v>0</v>
      </c>
    </row>
    <row r="9143" spans="37:56" x14ac:dyDescent="0.25">
      <c r="AK9143">
        <v>0</v>
      </c>
      <c r="AL9143" t="e">
        <f t="shared" si="1444"/>
        <v>#N/A</v>
      </c>
      <c r="AM9143" t="e">
        <f t="shared" si="1445"/>
        <v>#N/A</v>
      </c>
      <c r="AN9143" t="e">
        <f t="shared" si="1446"/>
        <v>#N/A</v>
      </c>
      <c r="AO9143" s="261" t="e">
        <f t="shared" si="1447"/>
        <v>#N/A</v>
      </c>
      <c r="AP9143" s="261" t="e">
        <f t="shared" si="1448"/>
        <v>#N/A</v>
      </c>
      <c r="AQ9143" s="261" t="e">
        <f t="shared" si="1449"/>
        <v>#N/A</v>
      </c>
      <c r="BB9143">
        <f t="shared" si="1452"/>
        <v>0</v>
      </c>
      <c r="BC9143">
        <f t="shared" si="1450"/>
        <v>0</v>
      </c>
      <c r="BD9143" s="28">
        <f t="shared" si="1451"/>
        <v>0</v>
      </c>
    </row>
    <row r="9144" spans="37:56" x14ac:dyDescent="0.25">
      <c r="AK9144">
        <v>0</v>
      </c>
      <c r="AL9144" t="e">
        <f t="shared" si="1444"/>
        <v>#N/A</v>
      </c>
      <c r="AM9144" t="e">
        <f t="shared" si="1445"/>
        <v>#N/A</v>
      </c>
      <c r="AN9144" t="e">
        <f t="shared" si="1446"/>
        <v>#N/A</v>
      </c>
      <c r="AO9144" s="261" t="e">
        <f t="shared" si="1447"/>
        <v>#N/A</v>
      </c>
      <c r="AP9144" s="261" t="e">
        <f t="shared" si="1448"/>
        <v>#N/A</v>
      </c>
      <c r="AQ9144" s="261" t="e">
        <f t="shared" si="1449"/>
        <v>#N/A</v>
      </c>
      <c r="BB9144">
        <f t="shared" si="1452"/>
        <v>0</v>
      </c>
      <c r="BC9144">
        <f t="shared" si="1450"/>
        <v>0</v>
      </c>
      <c r="BD9144" s="28">
        <f t="shared" si="1451"/>
        <v>0</v>
      </c>
    </row>
    <row r="9145" spans="37:56" x14ac:dyDescent="0.25">
      <c r="AK9145">
        <v>0</v>
      </c>
      <c r="AL9145" t="e">
        <f t="shared" si="1444"/>
        <v>#N/A</v>
      </c>
      <c r="AM9145" t="e">
        <f t="shared" si="1445"/>
        <v>#N/A</v>
      </c>
      <c r="AN9145" t="e">
        <f t="shared" si="1446"/>
        <v>#N/A</v>
      </c>
      <c r="AO9145" s="261" t="e">
        <f t="shared" si="1447"/>
        <v>#N/A</v>
      </c>
      <c r="AP9145" s="261" t="e">
        <f t="shared" si="1448"/>
        <v>#N/A</v>
      </c>
      <c r="AQ9145" s="261" t="e">
        <f t="shared" si="1449"/>
        <v>#N/A</v>
      </c>
      <c r="BB9145">
        <f t="shared" si="1452"/>
        <v>0</v>
      </c>
      <c r="BC9145">
        <f t="shared" si="1450"/>
        <v>0</v>
      </c>
      <c r="BD9145" s="28">
        <f t="shared" si="1451"/>
        <v>0</v>
      </c>
    </row>
    <row r="9146" spans="37:56" x14ac:dyDescent="0.25">
      <c r="AK9146">
        <v>0</v>
      </c>
      <c r="AL9146" t="e">
        <f t="shared" si="1444"/>
        <v>#N/A</v>
      </c>
      <c r="AM9146" t="e">
        <f t="shared" si="1445"/>
        <v>#N/A</v>
      </c>
      <c r="AN9146" t="e">
        <f t="shared" si="1446"/>
        <v>#N/A</v>
      </c>
      <c r="AO9146" s="261" t="e">
        <f t="shared" si="1447"/>
        <v>#N/A</v>
      </c>
      <c r="AP9146" s="261" t="e">
        <f t="shared" si="1448"/>
        <v>#N/A</v>
      </c>
      <c r="AQ9146" s="261" t="e">
        <f t="shared" si="1449"/>
        <v>#N/A</v>
      </c>
      <c r="BB9146">
        <f t="shared" si="1452"/>
        <v>0</v>
      </c>
      <c r="BC9146">
        <f t="shared" si="1450"/>
        <v>0</v>
      </c>
      <c r="BD9146" s="28">
        <f t="shared" si="1451"/>
        <v>0</v>
      </c>
    </row>
    <row r="9147" spans="37:56" x14ac:dyDescent="0.25">
      <c r="AK9147">
        <v>0</v>
      </c>
      <c r="AL9147" t="e">
        <f t="shared" si="1444"/>
        <v>#N/A</v>
      </c>
      <c r="AM9147" t="e">
        <f t="shared" si="1445"/>
        <v>#N/A</v>
      </c>
      <c r="AN9147" t="e">
        <f t="shared" si="1446"/>
        <v>#N/A</v>
      </c>
      <c r="AO9147" s="261" t="e">
        <f t="shared" si="1447"/>
        <v>#N/A</v>
      </c>
      <c r="AP9147" s="261" t="e">
        <f t="shared" si="1448"/>
        <v>#N/A</v>
      </c>
      <c r="AQ9147" s="261" t="e">
        <f t="shared" si="1449"/>
        <v>#N/A</v>
      </c>
      <c r="BB9147">
        <f t="shared" si="1452"/>
        <v>0</v>
      </c>
      <c r="BC9147">
        <f t="shared" si="1450"/>
        <v>0</v>
      </c>
      <c r="BD9147" s="28">
        <f t="shared" si="1451"/>
        <v>0</v>
      </c>
    </row>
    <row r="9148" spans="37:56" x14ac:dyDescent="0.25">
      <c r="AK9148">
        <v>0</v>
      </c>
      <c r="AL9148" t="e">
        <f t="shared" si="1444"/>
        <v>#N/A</v>
      </c>
      <c r="AM9148" t="e">
        <f t="shared" si="1445"/>
        <v>#N/A</v>
      </c>
      <c r="AN9148" t="e">
        <f t="shared" si="1446"/>
        <v>#N/A</v>
      </c>
      <c r="AO9148" s="261" t="e">
        <f t="shared" si="1447"/>
        <v>#N/A</v>
      </c>
      <c r="AP9148" s="261" t="e">
        <f t="shared" si="1448"/>
        <v>#N/A</v>
      </c>
      <c r="AQ9148" s="261" t="e">
        <f t="shared" si="1449"/>
        <v>#N/A</v>
      </c>
      <c r="BB9148">
        <f t="shared" si="1452"/>
        <v>0</v>
      </c>
      <c r="BC9148">
        <f t="shared" si="1450"/>
        <v>0</v>
      </c>
      <c r="BD9148" s="28">
        <f t="shared" si="1451"/>
        <v>0</v>
      </c>
    </row>
    <row r="9149" spans="37:56" x14ac:dyDescent="0.25">
      <c r="AK9149">
        <v>0</v>
      </c>
      <c r="AL9149" t="e">
        <f t="shared" si="1444"/>
        <v>#N/A</v>
      </c>
      <c r="AM9149" t="e">
        <f t="shared" si="1445"/>
        <v>#N/A</v>
      </c>
      <c r="AN9149" t="e">
        <f t="shared" si="1446"/>
        <v>#N/A</v>
      </c>
      <c r="AO9149" s="261" t="e">
        <f t="shared" si="1447"/>
        <v>#N/A</v>
      </c>
      <c r="AP9149" s="261" t="e">
        <f t="shared" si="1448"/>
        <v>#N/A</v>
      </c>
      <c r="AQ9149" s="261" t="e">
        <f t="shared" si="1449"/>
        <v>#N/A</v>
      </c>
      <c r="BB9149">
        <f t="shared" si="1452"/>
        <v>0</v>
      </c>
      <c r="BC9149">
        <f t="shared" si="1450"/>
        <v>0</v>
      </c>
      <c r="BD9149" s="28">
        <f t="shared" si="1451"/>
        <v>0</v>
      </c>
    </row>
    <row r="9150" spans="37:56" x14ac:dyDescent="0.25">
      <c r="AK9150">
        <v>0</v>
      </c>
      <c r="AL9150" t="e">
        <f t="shared" si="1444"/>
        <v>#N/A</v>
      </c>
      <c r="AM9150" t="e">
        <f t="shared" si="1445"/>
        <v>#N/A</v>
      </c>
      <c r="AN9150" t="e">
        <f t="shared" si="1446"/>
        <v>#N/A</v>
      </c>
      <c r="AO9150" s="261" t="e">
        <f t="shared" si="1447"/>
        <v>#N/A</v>
      </c>
      <c r="AP9150" s="261" t="e">
        <f t="shared" si="1448"/>
        <v>#N/A</v>
      </c>
      <c r="AQ9150" s="261" t="e">
        <f t="shared" si="1449"/>
        <v>#N/A</v>
      </c>
      <c r="BB9150">
        <f t="shared" si="1452"/>
        <v>0</v>
      </c>
      <c r="BC9150">
        <f t="shared" si="1450"/>
        <v>0</v>
      </c>
      <c r="BD9150" s="28">
        <f t="shared" si="1451"/>
        <v>0</v>
      </c>
    </row>
    <row r="9151" spans="37:56" x14ac:dyDescent="0.25">
      <c r="AK9151">
        <v>0</v>
      </c>
      <c r="AL9151" t="e">
        <f t="shared" si="1444"/>
        <v>#N/A</v>
      </c>
      <c r="AM9151" t="e">
        <f t="shared" si="1445"/>
        <v>#N/A</v>
      </c>
      <c r="AN9151" t="e">
        <f t="shared" si="1446"/>
        <v>#N/A</v>
      </c>
      <c r="AO9151" s="261" t="e">
        <f t="shared" si="1447"/>
        <v>#N/A</v>
      </c>
      <c r="AP9151" s="261" t="e">
        <f t="shared" si="1448"/>
        <v>#N/A</v>
      </c>
      <c r="AQ9151" s="261" t="e">
        <f t="shared" si="1449"/>
        <v>#N/A</v>
      </c>
      <c r="BB9151">
        <f t="shared" si="1452"/>
        <v>0</v>
      </c>
      <c r="BC9151">
        <f t="shared" si="1450"/>
        <v>0</v>
      </c>
      <c r="BD9151" s="28">
        <f t="shared" si="1451"/>
        <v>0</v>
      </c>
    </row>
    <row r="9152" spans="37:56" x14ac:dyDescent="0.25">
      <c r="AK9152">
        <v>0</v>
      </c>
      <c r="AL9152" t="e">
        <f t="shared" si="1444"/>
        <v>#N/A</v>
      </c>
      <c r="AM9152" t="e">
        <f t="shared" si="1445"/>
        <v>#N/A</v>
      </c>
      <c r="AN9152" t="e">
        <f t="shared" si="1446"/>
        <v>#N/A</v>
      </c>
      <c r="AO9152" s="261" t="e">
        <f t="shared" si="1447"/>
        <v>#N/A</v>
      </c>
      <c r="AP9152" s="261" t="e">
        <f t="shared" si="1448"/>
        <v>#N/A</v>
      </c>
      <c r="AQ9152" s="261" t="e">
        <f t="shared" si="1449"/>
        <v>#N/A</v>
      </c>
      <c r="BB9152">
        <f t="shared" si="1452"/>
        <v>0</v>
      </c>
      <c r="BC9152">
        <f t="shared" si="1450"/>
        <v>0</v>
      </c>
      <c r="BD9152" s="28">
        <f t="shared" si="1451"/>
        <v>0</v>
      </c>
    </row>
    <row r="9153" spans="37:56" x14ac:dyDescent="0.25">
      <c r="AK9153">
        <v>0</v>
      </c>
      <c r="AL9153" t="e">
        <f t="shared" si="1444"/>
        <v>#N/A</v>
      </c>
      <c r="AM9153" t="e">
        <f t="shared" si="1445"/>
        <v>#N/A</v>
      </c>
      <c r="AN9153" t="e">
        <f t="shared" si="1446"/>
        <v>#N/A</v>
      </c>
      <c r="AO9153" s="261" t="e">
        <f t="shared" si="1447"/>
        <v>#N/A</v>
      </c>
      <c r="AP9153" s="261" t="e">
        <f t="shared" si="1448"/>
        <v>#N/A</v>
      </c>
      <c r="AQ9153" s="261" t="e">
        <f t="shared" si="1449"/>
        <v>#N/A</v>
      </c>
      <c r="BB9153">
        <f t="shared" si="1452"/>
        <v>0</v>
      </c>
      <c r="BC9153">
        <f t="shared" si="1450"/>
        <v>0</v>
      </c>
      <c r="BD9153" s="28">
        <f t="shared" si="1451"/>
        <v>0</v>
      </c>
    </row>
    <row r="9154" spans="37:56" x14ac:dyDescent="0.25">
      <c r="AK9154">
        <v>0</v>
      </c>
      <c r="AL9154" t="e">
        <f t="shared" si="1444"/>
        <v>#N/A</v>
      </c>
      <c r="AM9154" t="e">
        <f t="shared" si="1445"/>
        <v>#N/A</v>
      </c>
      <c r="AN9154" t="e">
        <f t="shared" si="1446"/>
        <v>#N/A</v>
      </c>
      <c r="AO9154" s="261" t="e">
        <f t="shared" si="1447"/>
        <v>#N/A</v>
      </c>
      <c r="AP9154" s="261" t="e">
        <f t="shared" si="1448"/>
        <v>#N/A</v>
      </c>
      <c r="AQ9154" s="261" t="e">
        <f t="shared" si="1449"/>
        <v>#N/A</v>
      </c>
      <c r="BB9154">
        <f t="shared" si="1452"/>
        <v>0</v>
      </c>
      <c r="BC9154">
        <f t="shared" si="1450"/>
        <v>0</v>
      </c>
      <c r="BD9154" s="28">
        <f t="shared" si="1451"/>
        <v>0</v>
      </c>
    </row>
    <row r="9155" spans="37:56" x14ac:dyDescent="0.25">
      <c r="AK9155">
        <v>0</v>
      </c>
      <c r="AL9155" t="e">
        <f t="shared" ref="AL9155:AL9218" si="1453">_xlfn.XLOOKUP(AK9155,A:A,F:F)</f>
        <v>#N/A</v>
      </c>
      <c r="AM9155" t="e">
        <f t="shared" ref="AM9155:AM9218" si="1454">_xlfn.XLOOKUP(AK9155,A:A,J:J)</f>
        <v>#N/A</v>
      </c>
      <c r="AN9155" t="e">
        <f t="shared" ref="AN9155:AN9218" si="1455">_xlfn.XLOOKUP(AK9155,A:A,M:M)+_xlfn.XLOOKUP(AK9155,A:A,N:N)</f>
        <v>#N/A</v>
      </c>
      <c r="AO9155" s="261" t="e">
        <f t="shared" ref="AO9155:AO9218" si="1456">_xlfn.XLOOKUP(AK9155,A:A,AG:AG)</f>
        <v>#N/A</v>
      </c>
      <c r="AP9155" s="261" t="e">
        <f t="shared" ref="AP9155:AP9218" si="1457">_xlfn.XLOOKUP(AK9155,A:A,AD:AD)</f>
        <v>#N/A</v>
      </c>
      <c r="AQ9155" s="261" t="e">
        <f t="shared" ref="AQ9155:AQ9218" si="1458">_xlfn.XLOOKUP(AK9155,A:A,AE:AE)</f>
        <v>#N/A</v>
      </c>
      <c r="BB9155">
        <f t="shared" si="1452"/>
        <v>0</v>
      </c>
      <c r="BC9155">
        <f t="shared" ref="BC9155:BC9218" si="1459">_xlfn.XLOOKUP(BA9155,A:A,J:J)</f>
        <v>0</v>
      </c>
      <c r="BD9155" s="28">
        <f t="shared" ref="BD9155:BD9218" si="1460">_xlfn.XLOOKUP(BA9155,A:A,M:M)+_xlfn.XLOOKUP(BA9155,A:A,N:N)</f>
        <v>0</v>
      </c>
    </row>
    <row r="9156" spans="37:56" x14ac:dyDescent="0.25">
      <c r="AK9156">
        <v>0</v>
      </c>
      <c r="AL9156" t="e">
        <f t="shared" si="1453"/>
        <v>#N/A</v>
      </c>
      <c r="AM9156" t="e">
        <f t="shared" si="1454"/>
        <v>#N/A</v>
      </c>
      <c r="AN9156" t="e">
        <f t="shared" si="1455"/>
        <v>#N/A</v>
      </c>
      <c r="AO9156" s="261" t="e">
        <f t="shared" si="1456"/>
        <v>#N/A</v>
      </c>
      <c r="AP9156" s="261" t="e">
        <f t="shared" si="1457"/>
        <v>#N/A</v>
      </c>
      <c r="AQ9156" s="261" t="e">
        <f t="shared" si="1458"/>
        <v>#N/A</v>
      </c>
      <c r="BB9156">
        <f t="shared" si="1452"/>
        <v>0</v>
      </c>
      <c r="BC9156">
        <f t="shared" si="1459"/>
        <v>0</v>
      </c>
      <c r="BD9156" s="28">
        <f t="shared" si="1460"/>
        <v>0</v>
      </c>
    </row>
    <row r="9157" spans="37:56" x14ac:dyDescent="0.25">
      <c r="AK9157">
        <v>0</v>
      </c>
      <c r="AL9157" t="e">
        <f t="shared" si="1453"/>
        <v>#N/A</v>
      </c>
      <c r="AM9157" t="e">
        <f t="shared" si="1454"/>
        <v>#N/A</v>
      </c>
      <c r="AN9157" t="e">
        <f t="shared" si="1455"/>
        <v>#N/A</v>
      </c>
      <c r="AO9157" s="261" t="e">
        <f t="shared" si="1456"/>
        <v>#N/A</v>
      </c>
      <c r="AP9157" s="261" t="e">
        <f t="shared" si="1457"/>
        <v>#N/A</v>
      </c>
      <c r="AQ9157" s="261" t="e">
        <f t="shared" si="1458"/>
        <v>#N/A</v>
      </c>
      <c r="BB9157">
        <f t="shared" si="1452"/>
        <v>0</v>
      </c>
      <c r="BC9157">
        <f t="shared" si="1459"/>
        <v>0</v>
      </c>
      <c r="BD9157" s="28">
        <f t="shared" si="1460"/>
        <v>0</v>
      </c>
    </row>
    <row r="9158" spans="37:56" x14ac:dyDescent="0.25">
      <c r="AK9158">
        <v>0</v>
      </c>
      <c r="AL9158" t="e">
        <f t="shared" si="1453"/>
        <v>#N/A</v>
      </c>
      <c r="AM9158" t="e">
        <f t="shared" si="1454"/>
        <v>#N/A</v>
      </c>
      <c r="AN9158" t="e">
        <f t="shared" si="1455"/>
        <v>#N/A</v>
      </c>
      <c r="AO9158" s="261" t="e">
        <f t="shared" si="1456"/>
        <v>#N/A</v>
      </c>
      <c r="AP9158" s="261" t="e">
        <f t="shared" si="1457"/>
        <v>#N/A</v>
      </c>
      <c r="AQ9158" s="261" t="e">
        <f t="shared" si="1458"/>
        <v>#N/A</v>
      </c>
      <c r="BB9158">
        <f t="shared" ref="BB9158:BB9221" si="1461">_xlfn.XLOOKUP(BA9158,A:A,E:E)</f>
        <v>0</v>
      </c>
      <c r="BC9158">
        <f t="shared" si="1459"/>
        <v>0</v>
      </c>
      <c r="BD9158" s="28">
        <f t="shared" si="1460"/>
        <v>0</v>
      </c>
    </row>
    <row r="9159" spans="37:56" x14ac:dyDescent="0.25">
      <c r="AK9159">
        <v>0</v>
      </c>
      <c r="AL9159" t="e">
        <f t="shared" si="1453"/>
        <v>#N/A</v>
      </c>
      <c r="AM9159" t="e">
        <f t="shared" si="1454"/>
        <v>#N/A</v>
      </c>
      <c r="AN9159" t="e">
        <f t="shared" si="1455"/>
        <v>#N/A</v>
      </c>
      <c r="AO9159" s="261" t="e">
        <f t="shared" si="1456"/>
        <v>#N/A</v>
      </c>
      <c r="AP9159" s="261" t="e">
        <f t="shared" si="1457"/>
        <v>#N/A</v>
      </c>
      <c r="AQ9159" s="261" t="e">
        <f t="shared" si="1458"/>
        <v>#N/A</v>
      </c>
      <c r="BB9159">
        <f t="shared" si="1461"/>
        <v>0</v>
      </c>
      <c r="BC9159">
        <f t="shared" si="1459"/>
        <v>0</v>
      </c>
      <c r="BD9159" s="28">
        <f t="shared" si="1460"/>
        <v>0</v>
      </c>
    </row>
    <row r="9160" spans="37:56" x14ac:dyDescent="0.25">
      <c r="AK9160">
        <v>0</v>
      </c>
      <c r="AL9160" t="e">
        <f t="shared" si="1453"/>
        <v>#N/A</v>
      </c>
      <c r="AM9160" t="e">
        <f t="shared" si="1454"/>
        <v>#N/A</v>
      </c>
      <c r="AN9160" t="e">
        <f t="shared" si="1455"/>
        <v>#N/A</v>
      </c>
      <c r="AO9160" s="261" t="e">
        <f t="shared" si="1456"/>
        <v>#N/A</v>
      </c>
      <c r="AP9160" s="261" t="e">
        <f t="shared" si="1457"/>
        <v>#N/A</v>
      </c>
      <c r="AQ9160" s="261" t="e">
        <f t="shared" si="1458"/>
        <v>#N/A</v>
      </c>
      <c r="BB9160">
        <f t="shared" si="1461"/>
        <v>0</v>
      </c>
      <c r="BC9160">
        <f t="shared" si="1459"/>
        <v>0</v>
      </c>
      <c r="BD9160" s="28">
        <f t="shared" si="1460"/>
        <v>0</v>
      </c>
    </row>
    <row r="9161" spans="37:56" x14ac:dyDescent="0.25">
      <c r="AK9161">
        <v>0</v>
      </c>
      <c r="AL9161" t="e">
        <f t="shared" si="1453"/>
        <v>#N/A</v>
      </c>
      <c r="AM9161" t="e">
        <f t="shared" si="1454"/>
        <v>#N/A</v>
      </c>
      <c r="AN9161" t="e">
        <f t="shared" si="1455"/>
        <v>#N/A</v>
      </c>
      <c r="AO9161" s="261" t="e">
        <f t="shared" si="1456"/>
        <v>#N/A</v>
      </c>
      <c r="AP9161" s="261" t="e">
        <f t="shared" si="1457"/>
        <v>#N/A</v>
      </c>
      <c r="AQ9161" s="261" t="e">
        <f t="shared" si="1458"/>
        <v>#N/A</v>
      </c>
      <c r="BB9161">
        <f t="shared" si="1461"/>
        <v>0</v>
      </c>
      <c r="BC9161">
        <f t="shared" si="1459"/>
        <v>0</v>
      </c>
      <c r="BD9161" s="28">
        <f t="shared" si="1460"/>
        <v>0</v>
      </c>
    </row>
    <row r="9162" spans="37:56" x14ac:dyDescent="0.25">
      <c r="AK9162">
        <v>0</v>
      </c>
      <c r="AL9162" t="e">
        <f t="shared" si="1453"/>
        <v>#N/A</v>
      </c>
      <c r="AM9162" t="e">
        <f t="shared" si="1454"/>
        <v>#N/A</v>
      </c>
      <c r="AN9162" t="e">
        <f t="shared" si="1455"/>
        <v>#N/A</v>
      </c>
      <c r="AO9162" s="261" t="e">
        <f t="shared" si="1456"/>
        <v>#N/A</v>
      </c>
      <c r="AP9162" s="261" t="e">
        <f t="shared" si="1457"/>
        <v>#N/A</v>
      </c>
      <c r="AQ9162" s="261" t="e">
        <f t="shared" si="1458"/>
        <v>#N/A</v>
      </c>
      <c r="BB9162">
        <f t="shared" si="1461"/>
        <v>0</v>
      </c>
      <c r="BC9162">
        <f t="shared" si="1459"/>
        <v>0</v>
      </c>
      <c r="BD9162" s="28">
        <f t="shared" si="1460"/>
        <v>0</v>
      </c>
    </row>
    <row r="9163" spans="37:56" x14ac:dyDescent="0.25">
      <c r="AK9163">
        <v>0</v>
      </c>
      <c r="AL9163" t="e">
        <f t="shared" si="1453"/>
        <v>#N/A</v>
      </c>
      <c r="AM9163" t="e">
        <f t="shared" si="1454"/>
        <v>#N/A</v>
      </c>
      <c r="AN9163" t="e">
        <f t="shared" si="1455"/>
        <v>#N/A</v>
      </c>
      <c r="AO9163" s="261" t="e">
        <f t="shared" si="1456"/>
        <v>#N/A</v>
      </c>
      <c r="AP9163" s="261" t="e">
        <f t="shared" si="1457"/>
        <v>#N/A</v>
      </c>
      <c r="AQ9163" s="261" t="e">
        <f t="shared" si="1458"/>
        <v>#N/A</v>
      </c>
      <c r="BB9163">
        <f t="shared" si="1461"/>
        <v>0</v>
      </c>
      <c r="BC9163">
        <f t="shared" si="1459"/>
        <v>0</v>
      </c>
      <c r="BD9163" s="28">
        <f t="shared" si="1460"/>
        <v>0</v>
      </c>
    </row>
    <row r="9164" spans="37:56" x14ac:dyDescent="0.25">
      <c r="AK9164">
        <v>0</v>
      </c>
      <c r="AL9164" t="e">
        <f t="shared" si="1453"/>
        <v>#N/A</v>
      </c>
      <c r="AM9164" t="e">
        <f t="shared" si="1454"/>
        <v>#N/A</v>
      </c>
      <c r="AN9164" t="e">
        <f t="shared" si="1455"/>
        <v>#N/A</v>
      </c>
      <c r="AO9164" s="261" t="e">
        <f t="shared" si="1456"/>
        <v>#N/A</v>
      </c>
      <c r="AP9164" s="261" t="e">
        <f t="shared" si="1457"/>
        <v>#N/A</v>
      </c>
      <c r="AQ9164" s="261" t="e">
        <f t="shared" si="1458"/>
        <v>#N/A</v>
      </c>
      <c r="BB9164">
        <f t="shared" si="1461"/>
        <v>0</v>
      </c>
      <c r="BC9164">
        <f t="shared" si="1459"/>
        <v>0</v>
      </c>
      <c r="BD9164" s="28">
        <f t="shared" si="1460"/>
        <v>0</v>
      </c>
    </row>
    <row r="9165" spans="37:56" x14ac:dyDescent="0.25">
      <c r="AK9165">
        <v>0</v>
      </c>
      <c r="AL9165" t="e">
        <f t="shared" si="1453"/>
        <v>#N/A</v>
      </c>
      <c r="AM9165" t="e">
        <f t="shared" si="1454"/>
        <v>#N/A</v>
      </c>
      <c r="AN9165" t="e">
        <f t="shared" si="1455"/>
        <v>#N/A</v>
      </c>
      <c r="AO9165" s="261" t="e">
        <f t="shared" si="1456"/>
        <v>#N/A</v>
      </c>
      <c r="AP9165" s="261" t="e">
        <f t="shared" si="1457"/>
        <v>#N/A</v>
      </c>
      <c r="AQ9165" s="261" t="e">
        <f t="shared" si="1458"/>
        <v>#N/A</v>
      </c>
      <c r="BB9165">
        <f t="shared" si="1461"/>
        <v>0</v>
      </c>
      <c r="BC9165">
        <f t="shared" si="1459"/>
        <v>0</v>
      </c>
      <c r="BD9165" s="28">
        <f t="shared" si="1460"/>
        <v>0</v>
      </c>
    </row>
    <row r="9166" spans="37:56" x14ac:dyDescent="0.25">
      <c r="AK9166">
        <v>0</v>
      </c>
      <c r="AL9166" t="e">
        <f t="shared" si="1453"/>
        <v>#N/A</v>
      </c>
      <c r="AM9166" t="e">
        <f t="shared" si="1454"/>
        <v>#N/A</v>
      </c>
      <c r="AN9166" t="e">
        <f t="shared" si="1455"/>
        <v>#N/A</v>
      </c>
      <c r="AO9166" s="261" t="e">
        <f t="shared" si="1456"/>
        <v>#N/A</v>
      </c>
      <c r="AP9166" s="261" t="e">
        <f t="shared" si="1457"/>
        <v>#N/A</v>
      </c>
      <c r="AQ9166" s="261" t="e">
        <f t="shared" si="1458"/>
        <v>#N/A</v>
      </c>
      <c r="BB9166">
        <f t="shared" si="1461"/>
        <v>0</v>
      </c>
      <c r="BC9166">
        <f t="shared" si="1459"/>
        <v>0</v>
      </c>
      <c r="BD9166" s="28">
        <f t="shared" si="1460"/>
        <v>0</v>
      </c>
    </row>
    <row r="9167" spans="37:56" x14ac:dyDescent="0.25">
      <c r="AK9167">
        <v>0</v>
      </c>
      <c r="AL9167" t="e">
        <f t="shared" si="1453"/>
        <v>#N/A</v>
      </c>
      <c r="AM9167" t="e">
        <f t="shared" si="1454"/>
        <v>#N/A</v>
      </c>
      <c r="AN9167" t="e">
        <f t="shared" si="1455"/>
        <v>#N/A</v>
      </c>
      <c r="AO9167" s="261" t="e">
        <f t="shared" si="1456"/>
        <v>#N/A</v>
      </c>
      <c r="AP9167" s="261" t="e">
        <f t="shared" si="1457"/>
        <v>#N/A</v>
      </c>
      <c r="AQ9167" s="261" t="e">
        <f t="shared" si="1458"/>
        <v>#N/A</v>
      </c>
      <c r="BB9167">
        <f t="shared" si="1461"/>
        <v>0</v>
      </c>
      <c r="BC9167">
        <f t="shared" si="1459"/>
        <v>0</v>
      </c>
      <c r="BD9167" s="28">
        <f t="shared" si="1460"/>
        <v>0</v>
      </c>
    </row>
    <row r="9168" spans="37:56" x14ac:dyDescent="0.25">
      <c r="AK9168">
        <v>0</v>
      </c>
      <c r="AL9168" t="e">
        <f t="shared" si="1453"/>
        <v>#N/A</v>
      </c>
      <c r="AM9168" t="e">
        <f t="shared" si="1454"/>
        <v>#N/A</v>
      </c>
      <c r="AN9168" t="e">
        <f t="shared" si="1455"/>
        <v>#N/A</v>
      </c>
      <c r="AO9168" s="261" t="e">
        <f t="shared" si="1456"/>
        <v>#N/A</v>
      </c>
      <c r="AP9168" s="261" t="e">
        <f t="shared" si="1457"/>
        <v>#N/A</v>
      </c>
      <c r="AQ9168" s="261" t="e">
        <f t="shared" si="1458"/>
        <v>#N/A</v>
      </c>
      <c r="BB9168">
        <f t="shared" si="1461"/>
        <v>0</v>
      </c>
      <c r="BC9168">
        <f t="shared" si="1459"/>
        <v>0</v>
      </c>
      <c r="BD9168" s="28">
        <f t="shared" si="1460"/>
        <v>0</v>
      </c>
    </row>
    <row r="9169" spans="37:56" x14ac:dyDescent="0.25">
      <c r="AK9169">
        <v>0</v>
      </c>
      <c r="AL9169" t="e">
        <f t="shared" si="1453"/>
        <v>#N/A</v>
      </c>
      <c r="AM9169" t="e">
        <f t="shared" si="1454"/>
        <v>#N/A</v>
      </c>
      <c r="AN9169" t="e">
        <f t="shared" si="1455"/>
        <v>#N/A</v>
      </c>
      <c r="AO9169" s="261" t="e">
        <f t="shared" si="1456"/>
        <v>#N/A</v>
      </c>
      <c r="AP9169" s="261" t="e">
        <f t="shared" si="1457"/>
        <v>#N/A</v>
      </c>
      <c r="AQ9169" s="261" t="e">
        <f t="shared" si="1458"/>
        <v>#N/A</v>
      </c>
      <c r="BB9169">
        <f t="shared" si="1461"/>
        <v>0</v>
      </c>
      <c r="BC9169">
        <f t="shared" si="1459"/>
        <v>0</v>
      </c>
      <c r="BD9169" s="28">
        <f t="shared" si="1460"/>
        <v>0</v>
      </c>
    </row>
    <row r="9170" spans="37:56" x14ac:dyDescent="0.25">
      <c r="AK9170">
        <v>0</v>
      </c>
      <c r="AL9170" t="e">
        <f t="shared" si="1453"/>
        <v>#N/A</v>
      </c>
      <c r="AM9170" t="e">
        <f t="shared" si="1454"/>
        <v>#N/A</v>
      </c>
      <c r="AN9170" t="e">
        <f t="shared" si="1455"/>
        <v>#N/A</v>
      </c>
      <c r="AO9170" s="261" t="e">
        <f t="shared" si="1456"/>
        <v>#N/A</v>
      </c>
      <c r="AP9170" s="261" t="e">
        <f t="shared" si="1457"/>
        <v>#N/A</v>
      </c>
      <c r="AQ9170" s="261" t="e">
        <f t="shared" si="1458"/>
        <v>#N/A</v>
      </c>
      <c r="BB9170">
        <f t="shared" si="1461"/>
        <v>0</v>
      </c>
      <c r="BC9170">
        <f t="shared" si="1459"/>
        <v>0</v>
      </c>
      <c r="BD9170" s="28">
        <f t="shared" si="1460"/>
        <v>0</v>
      </c>
    </row>
    <row r="9171" spans="37:56" x14ac:dyDescent="0.25">
      <c r="AK9171">
        <v>0</v>
      </c>
      <c r="AL9171" t="e">
        <f t="shared" si="1453"/>
        <v>#N/A</v>
      </c>
      <c r="AM9171" t="e">
        <f t="shared" si="1454"/>
        <v>#N/A</v>
      </c>
      <c r="AN9171" t="e">
        <f t="shared" si="1455"/>
        <v>#N/A</v>
      </c>
      <c r="AO9171" s="261" t="e">
        <f t="shared" si="1456"/>
        <v>#N/A</v>
      </c>
      <c r="AP9171" s="261" t="e">
        <f t="shared" si="1457"/>
        <v>#N/A</v>
      </c>
      <c r="AQ9171" s="261" t="e">
        <f t="shared" si="1458"/>
        <v>#N/A</v>
      </c>
      <c r="BB9171">
        <f t="shared" si="1461"/>
        <v>0</v>
      </c>
      <c r="BC9171">
        <f t="shared" si="1459"/>
        <v>0</v>
      </c>
      <c r="BD9171" s="28">
        <f t="shared" si="1460"/>
        <v>0</v>
      </c>
    </row>
    <row r="9172" spans="37:56" x14ac:dyDescent="0.25">
      <c r="AK9172">
        <v>0</v>
      </c>
      <c r="AL9172" t="e">
        <f t="shared" si="1453"/>
        <v>#N/A</v>
      </c>
      <c r="AM9172" t="e">
        <f t="shared" si="1454"/>
        <v>#N/A</v>
      </c>
      <c r="AN9172" t="e">
        <f t="shared" si="1455"/>
        <v>#N/A</v>
      </c>
      <c r="AO9172" s="261" t="e">
        <f t="shared" si="1456"/>
        <v>#N/A</v>
      </c>
      <c r="AP9172" s="261" t="e">
        <f t="shared" si="1457"/>
        <v>#N/A</v>
      </c>
      <c r="AQ9172" s="261" t="e">
        <f t="shared" si="1458"/>
        <v>#N/A</v>
      </c>
      <c r="BB9172">
        <f t="shared" si="1461"/>
        <v>0</v>
      </c>
      <c r="BC9172">
        <f t="shared" si="1459"/>
        <v>0</v>
      </c>
      <c r="BD9172" s="28">
        <f t="shared" si="1460"/>
        <v>0</v>
      </c>
    </row>
    <row r="9173" spans="37:56" x14ac:dyDescent="0.25">
      <c r="AK9173">
        <v>0</v>
      </c>
      <c r="AL9173" t="e">
        <f t="shared" si="1453"/>
        <v>#N/A</v>
      </c>
      <c r="AM9173" t="e">
        <f t="shared" si="1454"/>
        <v>#N/A</v>
      </c>
      <c r="AN9173" t="e">
        <f t="shared" si="1455"/>
        <v>#N/A</v>
      </c>
      <c r="AO9173" s="261" t="e">
        <f t="shared" si="1456"/>
        <v>#N/A</v>
      </c>
      <c r="AP9173" s="261" t="e">
        <f t="shared" si="1457"/>
        <v>#N/A</v>
      </c>
      <c r="AQ9173" s="261" t="e">
        <f t="shared" si="1458"/>
        <v>#N/A</v>
      </c>
      <c r="BB9173">
        <f t="shared" si="1461"/>
        <v>0</v>
      </c>
      <c r="BC9173">
        <f t="shared" si="1459"/>
        <v>0</v>
      </c>
      <c r="BD9173" s="28">
        <f t="shared" si="1460"/>
        <v>0</v>
      </c>
    </row>
    <row r="9174" spans="37:56" x14ac:dyDescent="0.25">
      <c r="AK9174">
        <v>0</v>
      </c>
      <c r="AL9174" t="e">
        <f t="shared" si="1453"/>
        <v>#N/A</v>
      </c>
      <c r="AM9174" t="e">
        <f t="shared" si="1454"/>
        <v>#N/A</v>
      </c>
      <c r="AN9174" t="e">
        <f t="shared" si="1455"/>
        <v>#N/A</v>
      </c>
      <c r="AO9174" s="261" t="e">
        <f t="shared" si="1456"/>
        <v>#N/A</v>
      </c>
      <c r="AP9174" s="261" t="e">
        <f t="shared" si="1457"/>
        <v>#N/A</v>
      </c>
      <c r="AQ9174" s="261" t="e">
        <f t="shared" si="1458"/>
        <v>#N/A</v>
      </c>
      <c r="BB9174">
        <f t="shared" si="1461"/>
        <v>0</v>
      </c>
      <c r="BC9174">
        <f t="shared" si="1459"/>
        <v>0</v>
      </c>
      <c r="BD9174" s="28">
        <f t="shared" si="1460"/>
        <v>0</v>
      </c>
    </row>
    <row r="9175" spans="37:56" x14ac:dyDescent="0.25">
      <c r="AK9175">
        <v>0</v>
      </c>
      <c r="AL9175" t="e">
        <f t="shared" si="1453"/>
        <v>#N/A</v>
      </c>
      <c r="AM9175" t="e">
        <f t="shared" si="1454"/>
        <v>#N/A</v>
      </c>
      <c r="AN9175" t="e">
        <f t="shared" si="1455"/>
        <v>#N/A</v>
      </c>
      <c r="AO9175" s="261" t="e">
        <f t="shared" si="1456"/>
        <v>#N/A</v>
      </c>
      <c r="AP9175" s="261" t="e">
        <f t="shared" si="1457"/>
        <v>#N/A</v>
      </c>
      <c r="AQ9175" s="261" t="e">
        <f t="shared" si="1458"/>
        <v>#N/A</v>
      </c>
      <c r="BB9175">
        <f t="shared" si="1461"/>
        <v>0</v>
      </c>
      <c r="BC9175">
        <f t="shared" si="1459"/>
        <v>0</v>
      </c>
      <c r="BD9175" s="28">
        <f t="shared" si="1460"/>
        <v>0</v>
      </c>
    </row>
    <row r="9176" spans="37:56" x14ac:dyDescent="0.25">
      <c r="AK9176">
        <v>0</v>
      </c>
      <c r="AL9176" t="e">
        <f t="shared" si="1453"/>
        <v>#N/A</v>
      </c>
      <c r="AM9176" t="e">
        <f t="shared" si="1454"/>
        <v>#N/A</v>
      </c>
      <c r="AN9176" t="e">
        <f t="shared" si="1455"/>
        <v>#N/A</v>
      </c>
      <c r="AO9176" s="261" t="e">
        <f t="shared" si="1456"/>
        <v>#N/A</v>
      </c>
      <c r="AP9176" s="261" t="e">
        <f t="shared" si="1457"/>
        <v>#N/A</v>
      </c>
      <c r="AQ9176" s="261" t="e">
        <f t="shared" si="1458"/>
        <v>#N/A</v>
      </c>
      <c r="BB9176">
        <f t="shared" si="1461"/>
        <v>0</v>
      </c>
      <c r="BC9176">
        <f t="shared" si="1459"/>
        <v>0</v>
      </c>
      <c r="BD9176" s="28">
        <f t="shared" si="1460"/>
        <v>0</v>
      </c>
    </row>
    <row r="9177" spans="37:56" x14ac:dyDescent="0.25">
      <c r="AK9177">
        <v>0</v>
      </c>
      <c r="AL9177" t="e">
        <f t="shared" si="1453"/>
        <v>#N/A</v>
      </c>
      <c r="AM9177" t="e">
        <f t="shared" si="1454"/>
        <v>#N/A</v>
      </c>
      <c r="AN9177" t="e">
        <f t="shared" si="1455"/>
        <v>#N/A</v>
      </c>
      <c r="AO9177" s="261" t="e">
        <f t="shared" si="1456"/>
        <v>#N/A</v>
      </c>
      <c r="AP9177" s="261" t="e">
        <f t="shared" si="1457"/>
        <v>#N/A</v>
      </c>
      <c r="AQ9177" s="261" t="e">
        <f t="shared" si="1458"/>
        <v>#N/A</v>
      </c>
      <c r="BB9177">
        <f t="shared" si="1461"/>
        <v>0</v>
      </c>
      <c r="BC9177">
        <f t="shared" si="1459"/>
        <v>0</v>
      </c>
      <c r="BD9177" s="28">
        <f t="shared" si="1460"/>
        <v>0</v>
      </c>
    </row>
    <row r="9178" spans="37:56" x14ac:dyDescent="0.25">
      <c r="AK9178">
        <v>0</v>
      </c>
      <c r="AL9178" t="e">
        <f t="shared" si="1453"/>
        <v>#N/A</v>
      </c>
      <c r="AM9178" t="e">
        <f t="shared" si="1454"/>
        <v>#N/A</v>
      </c>
      <c r="AN9178" t="e">
        <f t="shared" si="1455"/>
        <v>#N/A</v>
      </c>
      <c r="AO9178" s="261" t="e">
        <f t="shared" si="1456"/>
        <v>#N/A</v>
      </c>
      <c r="AP9178" s="261" t="e">
        <f t="shared" si="1457"/>
        <v>#N/A</v>
      </c>
      <c r="AQ9178" s="261" t="e">
        <f t="shared" si="1458"/>
        <v>#N/A</v>
      </c>
      <c r="BB9178">
        <f t="shared" si="1461"/>
        <v>0</v>
      </c>
      <c r="BC9178">
        <f t="shared" si="1459"/>
        <v>0</v>
      </c>
      <c r="BD9178" s="28">
        <f t="shared" si="1460"/>
        <v>0</v>
      </c>
    </row>
    <row r="9179" spans="37:56" x14ac:dyDescent="0.25">
      <c r="AK9179">
        <v>0</v>
      </c>
      <c r="AL9179" t="e">
        <f t="shared" si="1453"/>
        <v>#N/A</v>
      </c>
      <c r="AM9179" t="e">
        <f t="shared" si="1454"/>
        <v>#N/A</v>
      </c>
      <c r="AN9179" t="e">
        <f t="shared" si="1455"/>
        <v>#N/A</v>
      </c>
      <c r="AO9179" s="261" t="e">
        <f t="shared" si="1456"/>
        <v>#N/A</v>
      </c>
      <c r="AP9179" s="261" t="e">
        <f t="shared" si="1457"/>
        <v>#N/A</v>
      </c>
      <c r="AQ9179" s="261" t="e">
        <f t="shared" si="1458"/>
        <v>#N/A</v>
      </c>
      <c r="BB9179">
        <f t="shared" si="1461"/>
        <v>0</v>
      </c>
      <c r="BC9179">
        <f t="shared" si="1459"/>
        <v>0</v>
      </c>
      <c r="BD9179" s="28">
        <f t="shared" si="1460"/>
        <v>0</v>
      </c>
    </row>
    <row r="9180" spans="37:56" x14ac:dyDescent="0.25">
      <c r="AK9180">
        <v>0</v>
      </c>
      <c r="AL9180" t="e">
        <f t="shared" si="1453"/>
        <v>#N/A</v>
      </c>
      <c r="AM9180" t="e">
        <f t="shared" si="1454"/>
        <v>#N/A</v>
      </c>
      <c r="AN9180" t="e">
        <f t="shared" si="1455"/>
        <v>#N/A</v>
      </c>
      <c r="AO9180" s="261" t="e">
        <f t="shared" si="1456"/>
        <v>#N/A</v>
      </c>
      <c r="AP9180" s="261" t="e">
        <f t="shared" si="1457"/>
        <v>#N/A</v>
      </c>
      <c r="AQ9180" s="261" t="e">
        <f t="shared" si="1458"/>
        <v>#N/A</v>
      </c>
      <c r="BB9180">
        <f t="shared" si="1461"/>
        <v>0</v>
      </c>
      <c r="BC9180">
        <f t="shared" si="1459"/>
        <v>0</v>
      </c>
      <c r="BD9180" s="28">
        <f t="shared" si="1460"/>
        <v>0</v>
      </c>
    </row>
    <row r="9181" spans="37:56" x14ac:dyDescent="0.25">
      <c r="AK9181">
        <v>0</v>
      </c>
      <c r="AL9181" t="e">
        <f t="shared" si="1453"/>
        <v>#N/A</v>
      </c>
      <c r="AM9181" t="e">
        <f t="shared" si="1454"/>
        <v>#N/A</v>
      </c>
      <c r="AN9181" t="e">
        <f t="shared" si="1455"/>
        <v>#N/A</v>
      </c>
      <c r="AO9181" s="261" t="e">
        <f t="shared" si="1456"/>
        <v>#N/A</v>
      </c>
      <c r="AP9181" s="261" t="e">
        <f t="shared" si="1457"/>
        <v>#N/A</v>
      </c>
      <c r="AQ9181" s="261" t="e">
        <f t="shared" si="1458"/>
        <v>#N/A</v>
      </c>
      <c r="BB9181">
        <f t="shared" si="1461"/>
        <v>0</v>
      </c>
      <c r="BC9181">
        <f t="shared" si="1459"/>
        <v>0</v>
      </c>
      <c r="BD9181" s="28">
        <f t="shared" si="1460"/>
        <v>0</v>
      </c>
    </row>
    <row r="9182" spans="37:56" x14ac:dyDescent="0.25">
      <c r="AK9182">
        <v>0</v>
      </c>
      <c r="AL9182" t="e">
        <f t="shared" si="1453"/>
        <v>#N/A</v>
      </c>
      <c r="AM9182" t="e">
        <f t="shared" si="1454"/>
        <v>#N/A</v>
      </c>
      <c r="AN9182" t="e">
        <f t="shared" si="1455"/>
        <v>#N/A</v>
      </c>
      <c r="AO9182" s="261" t="e">
        <f t="shared" si="1456"/>
        <v>#N/A</v>
      </c>
      <c r="AP9182" s="261" t="e">
        <f t="shared" si="1457"/>
        <v>#N/A</v>
      </c>
      <c r="AQ9182" s="261" t="e">
        <f t="shared" si="1458"/>
        <v>#N/A</v>
      </c>
      <c r="BB9182">
        <f t="shared" si="1461"/>
        <v>0</v>
      </c>
      <c r="BC9182">
        <f t="shared" si="1459"/>
        <v>0</v>
      </c>
      <c r="BD9182" s="28">
        <f t="shared" si="1460"/>
        <v>0</v>
      </c>
    </row>
    <row r="9183" spans="37:56" x14ac:dyDescent="0.25">
      <c r="AK9183">
        <v>0</v>
      </c>
      <c r="AL9183" t="e">
        <f t="shared" si="1453"/>
        <v>#N/A</v>
      </c>
      <c r="AM9183" t="e">
        <f t="shared" si="1454"/>
        <v>#N/A</v>
      </c>
      <c r="AN9183" t="e">
        <f t="shared" si="1455"/>
        <v>#N/A</v>
      </c>
      <c r="AO9183" s="261" t="e">
        <f t="shared" si="1456"/>
        <v>#N/A</v>
      </c>
      <c r="AP9183" s="261" t="e">
        <f t="shared" si="1457"/>
        <v>#N/A</v>
      </c>
      <c r="AQ9183" s="261" t="e">
        <f t="shared" si="1458"/>
        <v>#N/A</v>
      </c>
      <c r="BB9183">
        <f t="shared" si="1461"/>
        <v>0</v>
      </c>
      <c r="BC9183">
        <f t="shared" si="1459"/>
        <v>0</v>
      </c>
      <c r="BD9183" s="28">
        <f t="shared" si="1460"/>
        <v>0</v>
      </c>
    </row>
    <row r="9184" spans="37:56" x14ac:dyDescent="0.25">
      <c r="AK9184">
        <v>0</v>
      </c>
      <c r="AL9184" t="e">
        <f t="shared" si="1453"/>
        <v>#N/A</v>
      </c>
      <c r="AM9184" t="e">
        <f t="shared" si="1454"/>
        <v>#N/A</v>
      </c>
      <c r="AN9184" t="e">
        <f t="shared" si="1455"/>
        <v>#N/A</v>
      </c>
      <c r="AO9184" s="261" t="e">
        <f t="shared" si="1456"/>
        <v>#N/A</v>
      </c>
      <c r="AP9184" s="261" t="e">
        <f t="shared" si="1457"/>
        <v>#N/A</v>
      </c>
      <c r="AQ9184" s="261" t="e">
        <f t="shared" si="1458"/>
        <v>#N/A</v>
      </c>
      <c r="BB9184">
        <f t="shared" si="1461"/>
        <v>0</v>
      </c>
      <c r="BC9184">
        <f t="shared" si="1459"/>
        <v>0</v>
      </c>
      <c r="BD9184" s="28">
        <f t="shared" si="1460"/>
        <v>0</v>
      </c>
    </row>
    <row r="9185" spans="37:56" x14ac:dyDescent="0.25">
      <c r="AK9185">
        <v>0</v>
      </c>
      <c r="AL9185" t="e">
        <f t="shared" si="1453"/>
        <v>#N/A</v>
      </c>
      <c r="AM9185" t="e">
        <f t="shared" si="1454"/>
        <v>#N/A</v>
      </c>
      <c r="AN9185" t="e">
        <f t="shared" si="1455"/>
        <v>#N/A</v>
      </c>
      <c r="AO9185" s="261" t="e">
        <f t="shared" si="1456"/>
        <v>#N/A</v>
      </c>
      <c r="AP9185" s="261" t="e">
        <f t="shared" si="1457"/>
        <v>#N/A</v>
      </c>
      <c r="AQ9185" s="261" t="e">
        <f t="shared" si="1458"/>
        <v>#N/A</v>
      </c>
      <c r="BB9185">
        <f t="shared" si="1461"/>
        <v>0</v>
      </c>
      <c r="BC9185">
        <f t="shared" si="1459"/>
        <v>0</v>
      </c>
      <c r="BD9185" s="28">
        <f t="shared" si="1460"/>
        <v>0</v>
      </c>
    </row>
    <row r="9186" spans="37:56" x14ac:dyDescent="0.25">
      <c r="AK9186">
        <v>0</v>
      </c>
      <c r="AL9186" t="e">
        <f t="shared" si="1453"/>
        <v>#N/A</v>
      </c>
      <c r="AM9186" t="e">
        <f t="shared" si="1454"/>
        <v>#N/A</v>
      </c>
      <c r="AN9186" t="e">
        <f t="shared" si="1455"/>
        <v>#N/A</v>
      </c>
      <c r="AO9186" s="261" t="e">
        <f t="shared" si="1456"/>
        <v>#N/A</v>
      </c>
      <c r="AP9186" s="261" t="e">
        <f t="shared" si="1457"/>
        <v>#N/A</v>
      </c>
      <c r="AQ9186" s="261" t="e">
        <f t="shared" si="1458"/>
        <v>#N/A</v>
      </c>
      <c r="BB9186">
        <f t="shared" si="1461"/>
        <v>0</v>
      </c>
      <c r="BC9186">
        <f t="shared" si="1459"/>
        <v>0</v>
      </c>
      <c r="BD9186" s="28">
        <f t="shared" si="1460"/>
        <v>0</v>
      </c>
    </row>
    <row r="9187" spans="37:56" x14ac:dyDescent="0.25">
      <c r="AK9187">
        <v>0</v>
      </c>
      <c r="AL9187" t="e">
        <f t="shared" si="1453"/>
        <v>#N/A</v>
      </c>
      <c r="AM9187" t="e">
        <f t="shared" si="1454"/>
        <v>#N/A</v>
      </c>
      <c r="AN9187" t="e">
        <f t="shared" si="1455"/>
        <v>#N/A</v>
      </c>
      <c r="AO9187" s="261" t="e">
        <f t="shared" si="1456"/>
        <v>#N/A</v>
      </c>
      <c r="AP9187" s="261" t="e">
        <f t="shared" si="1457"/>
        <v>#N/A</v>
      </c>
      <c r="AQ9187" s="261" t="e">
        <f t="shared" si="1458"/>
        <v>#N/A</v>
      </c>
      <c r="BB9187">
        <f t="shared" si="1461"/>
        <v>0</v>
      </c>
      <c r="BC9187">
        <f t="shared" si="1459"/>
        <v>0</v>
      </c>
      <c r="BD9187" s="28">
        <f t="shared" si="1460"/>
        <v>0</v>
      </c>
    </row>
    <row r="9188" spans="37:56" x14ac:dyDescent="0.25">
      <c r="AK9188">
        <v>0</v>
      </c>
      <c r="AL9188" t="e">
        <f t="shared" si="1453"/>
        <v>#N/A</v>
      </c>
      <c r="AM9188" t="e">
        <f t="shared" si="1454"/>
        <v>#N/A</v>
      </c>
      <c r="AN9188" t="e">
        <f t="shared" si="1455"/>
        <v>#N/A</v>
      </c>
      <c r="AO9188" s="261" t="e">
        <f t="shared" si="1456"/>
        <v>#N/A</v>
      </c>
      <c r="AP9188" s="261" t="e">
        <f t="shared" si="1457"/>
        <v>#N/A</v>
      </c>
      <c r="AQ9188" s="261" t="e">
        <f t="shared" si="1458"/>
        <v>#N/A</v>
      </c>
      <c r="BB9188">
        <f t="shared" si="1461"/>
        <v>0</v>
      </c>
      <c r="BC9188">
        <f t="shared" si="1459"/>
        <v>0</v>
      </c>
      <c r="BD9188" s="28">
        <f t="shared" si="1460"/>
        <v>0</v>
      </c>
    </row>
    <row r="9189" spans="37:56" x14ac:dyDescent="0.25">
      <c r="AK9189">
        <v>0</v>
      </c>
      <c r="AL9189" t="e">
        <f t="shared" si="1453"/>
        <v>#N/A</v>
      </c>
      <c r="AM9189" t="e">
        <f t="shared" si="1454"/>
        <v>#N/A</v>
      </c>
      <c r="AN9189" t="e">
        <f t="shared" si="1455"/>
        <v>#N/A</v>
      </c>
      <c r="AO9189" s="261" t="e">
        <f t="shared" si="1456"/>
        <v>#N/A</v>
      </c>
      <c r="AP9189" s="261" t="e">
        <f t="shared" si="1457"/>
        <v>#N/A</v>
      </c>
      <c r="AQ9189" s="261" t="e">
        <f t="shared" si="1458"/>
        <v>#N/A</v>
      </c>
      <c r="BB9189">
        <f t="shared" si="1461"/>
        <v>0</v>
      </c>
      <c r="BC9189">
        <f t="shared" si="1459"/>
        <v>0</v>
      </c>
      <c r="BD9189" s="28">
        <f t="shared" si="1460"/>
        <v>0</v>
      </c>
    </row>
    <row r="9190" spans="37:56" x14ac:dyDescent="0.25">
      <c r="AK9190">
        <v>0</v>
      </c>
      <c r="AL9190" t="e">
        <f t="shared" si="1453"/>
        <v>#N/A</v>
      </c>
      <c r="AM9190" t="e">
        <f t="shared" si="1454"/>
        <v>#N/A</v>
      </c>
      <c r="AN9190" t="e">
        <f t="shared" si="1455"/>
        <v>#N/A</v>
      </c>
      <c r="AO9190" s="261" t="e">
        <f t="shared" si="1456"/>
        <v>#N/A</v>
      </c>
      <c r="AP9190" s="261" t="e">
        <f t="shared" si="1457"/>
        <v>#N/A</v>
      </c>
      <c r="AQ9190" s="261" t="e">
        <f t="shared" si="1458"/>
        <v>#N/A</v>
      </c>
      <c r="BB9190">
        <f t="shared" si="1461"/>
        <v>0</v>
      </c>
      <c r="BC9190">
        <f t="shared" si="1459"/>
        <v>0</v>
      </c>
      <c r="BD9190" s="28">
        <f t="shared" si="1460"/>
        <v>0</v>
      </c>
    </row>
    <row r="9191" spans="37:56" x14ac:dyDescent="0.25">
      <c r="AK9191">
        <v>0</v>
      </c>
      <c r="AL9191" t="e">
        <f t="shared" si="1453"/>
        <v>#N/A</v>
      </c>
      <c r="AM9191" t="e">
        <f t="shared" si="1454"/>
        <v>#N/A</v>
      </c>
      <c r="AN9191" t="e">
        <f t="shared" si="1455"/>
        <v>#N/A</v>
      </c>
      <c r="AO9191" s="261" t="e">
        <f t="shared" si="1456"/>
        <v>#N/A</v>
      </c>
      <c r="AP9191" s="261" t="e">
        <f t="shared" si="1457"/>
        <v>#N/A</v>
      </c>
      <c r="AQ9191" s="261" t="e">
        <f t="shared" si="1458"/>
        <v>#N/A</v>
      </c>
      <c r="BB9191">
        <f t="shared" si="1461"/>
        <v>0</v>
      </c>
      <c r="BC9191">
        <f t="shared" si="1459"/>
        <v>0</v>
      </c>
      <c r="BD9191" s="28">
        <f t="shared" si="1460"/>
        <v>0</v>
      </c>
    </row>
    <row r="9192" spans="37:56" x14ac:dyDescent="0.25">
      <c r="AK9192">
        <v>0</v>
      </c>
      <c r="AL9192" t="e">
        <f t="shared" si="1453"/>
        <v>#N/A</v>
      </c>
      <c r="AM9192" t="e">
        <f t="shared" si="1454"/>
        <v>#N/A</v>
      </c>
      <c r="AN9192" t="e">
        <f t="shared" si="1455"/>
        <v>#N/A</v>
      </c>
      <c r="AO9192" s="261" t="e">
        <f t="shared" si="1456"/>
        <v>#N/A</v>
      </c>
      <c r="AP9192" s="261" t="e">
        <f t="shared" si="1457"/>
        <v>#N/A</v>
      </c>
      <c r="AQ9192" s="261" t="e">
        <f t="shared" si="1458"/>
        <v>#N/A</v>
      </c>
      <c r="BB9192">
        <f t="shared" si="1461"/>
        <v>0</v>
      </c>
      <c r="BC9192">
        <f t="shared" si="1459"/>
        <v>0</v>
      </c>
      <c r="BD9192" s="28">
        <f t="shared" si="1460"/>
        <v>0</v>
      </c>
    </row>
    <row r="9193" spans="37:56" x14ac:dyDescent="0.25">
      <c r="AK9193">
        <v>0</v>
      </c>
      <c r="AL9193" t="e">
        <f t="shared" si="1453"/>
        <v>#N/A</v>
      </c>
      <c r="AM9193" t="e">
        <f t="shared" si="1454"/>
        <v>#N/A</v>
      </c>
      <c r="AN9193" t="e">
        <f t="shared" si="1455"/>
        <v>#N/A</v>
      </c>
      <c r="AO9193" s="261" t="e">
        <f t="shared" si="1456"/>
        <v>#N/A</v>
      </c>
      <c r="AP9193" s="261" t="e">
        <f t="shared" si="1457"/>
        <v>#N/A</v>
      </c>
      <c r="AQ9193" s="261" t="e">
        <f t="shared" si="1458"/>
        <v>#N/A</v>
      </c>
      <c r="BB9193">
        <f t="shared" si="1461"/>
        <v>0</v>
      </c>
      <c r="BC9193">
        <f t="shared" si="1459"/>
        <v>0</v>
      </c>
      <c r="BD9193" s="28">
        <f t="shared" si="1460"/>
        <v>0</v>
      </c>
    </row>
    <row r="9194" spans="37:56" x14ac:dyDescent="0.25">
      <c r="AK9194">
        <v>0</v>
      </c>
      <c r="AL9194" t="e">
        <f t="shared" si="1453"/>
        <v>#N/A</v>
      </c>
      <c r="AM9194" t="e">
        <f t="shared" si="1454"/>
        <v>#N/A</v>
      </c>
      <c r="AN9194" t="e">
        <f t="shared" si="1455"/>
        <v>#N/A</v>
      </c>
      <c r="AO9194" s="261" t="e">
        <f t="shared" si="1456"/>
        <v>#N/A</v>
      </c>
      <c r="AP9194" s="261" t="e">
        <f t="shared" si="1457"/>
        <v>#N/A</v>
      </c>
      <c r="AQ9194" s="261" t="e">
        <f t="shared" si="1458"/>
        <v>#N/A</v>
      </c>
      <c r="BB9194">
        <f t="shared" si="1461"/>
        <v>0</v>
      </c>
      <c r="BC9194">
        <f t="shared" si="1459"/>
        <v>0</v>
      </c>
      <c r="BD9194" s="28">
        <f t="shared" si="1460"/>
        <v>0</v>
      </c>
    </row>
    <row r="9195" spans="37:56" x14ac:dyDescent="0.25">
      <c r="AK9195">
        <v>0</v>
      </c>
      <c r="AL9195" t="e">
        <f t="shared" si="1453"/>
        <v>#N/A</v>
      </c>
      <c r="AM9195" t="e">
        <f t="shared" si="1454"/>
        <v>#N/A</v>
      </c>
      <c r="AN9195" t="e">
        <f t="shared" si="1455"/>
        <v>#N/A</v>
      </c>
      <c r="AO9195" s="261" t="e">
        <f t="shared" si="1456"/>
        <v>#N/A</v>
      </c>
      <c r="AP9195" s="261" t="e">
        <f t="shared" si="1457"/>
        <v>#N/A</v>
      </c>
      <c r="AQ9195" s="261" t="e">
        <f t="shared" si="1458"/>
        <v>#N/A</v>
      </c>
      <c r="BB9195">
        <f t="shared" si="1461"/>
        <v>0</v>
      </c>
      <c r="BC9195">
        <f t="shared" si="1459"/>
        <v>0</v>
      </c>
      <c r="BD9195" s="28">
        <f t="shared" si="1460"/>
        <v>0</v>
      </c>
    </row>
    <row r="9196" spans="37:56" x14ac:dyDescent="0.25">
      <c r="AK9196">
        <v>0</v>
      </c>
      <c r="AL9196" t="e">
        <f t="shared" si="1453"/>
        <v>#N/A</v>
      </c>
      <c r="AM9196" t="e">
        <f t="shared" si="1454"/>
        <v>#N/A</v>
      </c>
      <c r="AN9196" t="e">
        <f t="shared" si="1455"/>
        <v>#N/A</v>
      </c>
      <c r="AO9196" s="261" t="e">
        <f t="shared" si="1456"/>
        <v>#N/A</v>
      </c>
      <c r="AP9196" s="261" t="e">
        <f t="shared" si="1457"/>
        <v>#N/A</v>
      </c>
      <c r="AQ9196" s="261" t="e">
        <f t="shared" si="1458"/>
        <v>#N/A</v>
      </c>
      <c r="BB9196">
        <f t="shared" si="1461"/>
        <v>0</v>
      </c>
      <c r="BC9196">
        <f t="shared" si="1459"/>
        <v>0</v>
      </c>
      <c r="BD9196" s="28">
        <f t="shared" si="1460"/>
        <v>0</v>
      </c>
    </row>
    <row r="9197" spans="37:56" x14ac:dyDescent="0.25">
      <c r="AK9197">
        <v>0</v>
      </c>
      <c r="AL9197" t="e">
        <f t="shared" si="1453"/>
        <v>#N/A</v>
      </c>
      <c r="AM9197" t="e">
        <f t="shared" si="1454"/>
        <v>#N/A</v>
      </c>
      <c r="AN9197" t="e">
        <f t="shared" si="1455"/>
        <v>#N/A</v>
      </c>
      <c r="AO9197" s="261" t="e">
        <f t="shared" si="1456"/>
        <v>#N/A</v>
      </c>
      <c r="AP9197" s="261" t="e">
        <f t="shared" si="1457"/>
        <v>#N/A</v>
      </c>
      <c r="AQ9197" s="261" t="e">
        <f t="shared" si="1458"/>
        <v>#N/A</v>
      </c>
      <c r="BB9197">
        <f t="shared" si="1461"/>
        <v>0</v>
      </c>
      <c r="BC9197">
        <f t="shared" si="1459"/>
        <v>0</v>
      </c>
      <c r="BD9197" s="28">
        <f t="shared" si="1460"/>
        <v>0</v>
      </c>
    </row>
    <row r="9198" spans="37:56" x14ac:dyDescent="0.25">
      <c r="AK9198">
        <v>0</v>
      </c>
      <c r="AL9198" t="e">
        <f t="shared" si="1453"/>
        <v>#N/A</v>
      </c>
      <c r="AM9198" t="e">
        <f t="shared" si="1454"/>
        <v>#N/A</v>
      </c>
      <c r="AN9198" t="e">
        <f t="shared" si="1455"/>
        <v>#N/A</v>
      </c>
      <c r="AO9198" s="261" t="e">
        <f t="shared" si="1456"/>
        <v>#N/A</v>
      </c>
      <c r="AP9198" s="261" t="e">
        <f t="shared" si="1457"/>
        <v>#N/A</v>
      </c>
      <c r="AQ9198" s="261" t="e">
        <f t="shared" si="1458"/>
        <v>#N/A</v>
      </c>
      <c r="BB9198">
        <f t="shared" si="1461"/>
        <v>0</v>
      </c>
      <c r="BC9198">
        <f t="shared" si="1459"/>
        <v>0</v>
      </c>
      <c r="BD9198" s="28">
        <f t="shared" si="1460"/>
        <v>0</v>
      </c>
    </row>
    <row r="9199" spans="37:56" x14ac:dyDescent="0.25">
      <c r="AK9199">
        <v>0</v>
      </c>
      <c r="AL9199" t="e">
        <f t="shared" si="1453"/>
        <v>#N/A</v>
      </c>
      <c r="AM9199" t="e">
        <f t="shared" si="1454"/>
        <v>#N/A</v>
      </c>
      <c r="AN9199" t="e">
        <f t="shared" si="1455"/>
        <v>#N/A</v>
      </c>
      <c r="AO9199" s="261" t="e">
        <f t="shared" si="1456"/>
        <v>#N/A</v>
      </c>
      <c r="AP9199" s="261" t="e">
        <f t="shared" si="1457"/>
        <v>#N/A</v>
      </c>
      <c r="AQ9199" s="261" t="e">
        <f t="shared" si="1458"/>
        <v>#N/A</v>
      </c>
      <c r="BB9199">
        <f t="shared" si="1461"/>
        <v>0</v>
      </c>
      <c r="BC9199">
        <f t="shared" si="1459"/>
        <v>0</v>
      </c>
      <c r="BD9199" s="28">
        <f t="shared" si="1460"/>
        <v>0</v>
      </c>
    </row>
    <row r="9200" spans="37:56" x14ac:dyDescent="0.25">
      <c r="AK9200">
        <v>0</v>
      </c>
      <c r="AL9200" t="e">
        <f t="shared" si="1453"/>
        <v>#N/A</v>
      </c>
      <c r="AM9200" t="e">
        <f t="shared" si="1454"/>
        <v>#N/A</v>
      </c>
      <c r="AN9200" t="e">
        <f t="shared" si="1455"/>
        <v>#N/A</v>
      </c>
      <c r="AO9200" s="261" t="e">
        <f t="shared" si="1456"/>
        <v>#N/A</v>
      </c>
      <c r="AP9200" s="261" t="e">
        <f t="shared" si="1457"/>
        <v>#N/A</v>
      </c>
      <c r="AQ9200" s="261" t="e">
        <f t="shared" si="1458"/>
        <v>#N/A</v>
      </c>
      <c r="BB9200">
        <f t="shared" si="1461"/>
        <v>0</v>
      </c>
      <c r="BC9200">
        <f t="shared" si="1459"/>
        <v>0</v>
      </c>
      <c r="BD9200" s="28">
        <f t="shared" si="1460"/>
        <v>0</v>
      </c>
    </row>
    <row r="9201" spans="37:56" x14ac:dyDescent="0.25">
      <c r="AK9201">
        <v>0</v>
      </c>
      <c r="AL9201" t="e">
        <f t="shared" si="1453"/>
        <v>#N/A</v>
      </c>
      <c r="AM9201" t="e">
        <f t="shared" si="1454"/>
        <v>#N/A</v>
      </c>
      <c r="AN9201" t="e">
        <f t="shared" si="1455"/>
        <v>#N/A</v>
      </c>
      <c r="AO9201" s="261" t="e">
        <f t="shared" si="1456"/>
        <v>#N/A</v>
      </c>
      <c r="AP9201" s="261" t="e">
        <f t="shared" si="1457"/>
        <v>#N/A</v>
      </c>
      <c r="AQ9201" s="261" t="e">
        <f t="shared" si="1458"/>
        <v>#N/A</v>
      </c>
      <c r="BB9201">
        <f t="shared" si="1461"/>
        <v>0</v>
      </c>
      <c r="BC9201">
        <f t="shared" si="1459"/>
        <v>0</v>
      </c>
      <c r="BD9201" s="28">
        <f t="shared" si="1460"/>
        <v>0</v>
      </c>
    </row>
    <row r="9202" spans="37:56" x14ac:dyDescent="0.25">
      <c r="AK9202">
        <v>0</v>
      </c>
      <c r="AL9202" t="e">
        <f t="shared" si="1453"/>
        <v>#N/A</v>
      </c>
      <c r="AM9202" t="e">
        <f t="shared" si="1454"/>
        <v>#N/A</v>
      </c>
      <c r="AN9202" t="e">
        <f t="shared" si="1455"/>
        <v>#N/A</v>
      </c>
      <c r="AO9202" s="261" t="e">
        <f t="shared" si="1456"/>
        <v>#N/A</v>
      </c>
      <c r="AP9202" s="261" t="e">
        <f t="shared" si="1457"/>
        <v>#N/A</v>
      </c>
      <c r="AQ9202" s="261" t="e">
        <f t="shared" si="1458"/>
        <v>#N/A</v>
      </c>
      <c r="BB9202">
        <f t="shared" si="1461"/>
        <v>0</v>
      </c>
      <c r="BC9202">
        <f t="shared" si="1459"/>
        <v>0</v>
      </c>
      <c r="BD9202" s="28">
        <f t="shared" si="1460"/>
        <v>0</v>
      </c>
    </row>
    <row r="9203" spans="37:56" x14ac:dyDescent="0.25">
      <c r="AK9203">
        <v>0</v>
      </c>
      <c r="AL9203" t="e">
        <f t="shared" si="1453"/>
        <v>#N/A</v>
      </c>
      <c r="AM9203" t="e">
        <f t="shared" si="1454"/>
        <v>#N/A</v>
      </c>
      <c r="AN9203" t="e">
        <f t="shared" si="1455"/>
        <v>#N/A</v>
      </c>
      <c r="AO9203" s="261" t="e">
        <f t="shared" si="1456"/>
        <v>#N/A</v>
      </c>
      <c r="AP9203" s="261" t="e">
        <f t="shared" si="1457"/>
        <v>#N/A</v>
      </c>
      <c r="AQ9203" s="261" t="e">
        <f t="shared" si="1458"/>
        <v>#N/A</v>
      </c>
      <c r="BB9203">
        <f t="shared" si="1461"/>
        <v>0</v>
      </c>
      <c r="BC9203">
        <f t="shared" si="1459"/>
        <v>0</v>
      </c>
      <c r="BD9203" s="28">
        <f t="shared" si="1460"/>
        <v>0</v>
      </c>
    </row>
    <row r="9204" spans="37:56" x14ac:dyDescent="0.25">
      <c r="AK9204">
        <v>0</v>
      </c>
      <c r="AL9204" t="e">
        <f t="shared" si="1453"/>
        <v>#N/A</v>
      </c>
      <c r="AM9204" t="e">
        <f t="shared" si="1454"/>
        <v>#N/A</v>
      </c>
      <c r="AN9204" t="e">
        <f t="shared" si="1455"/>
        <v>#N/A</v>
      </c>
      <c r="AO9204" s="261" t="e">
        <f t="shared" si="1456"/>
        <v>#N/A</v>
      </c>
      <c r="AP9204" s="261" t="e">
        <f t="shared" si="1457"/>
        <v>#N/A</v>
      </c>
      <c r="AQ9204" s="261" t="e">
        <f t="shared" si="1458"/>
        <v>#N/A</v>
      </c>
      <c r="BB9204">
        <f t="shared" si="1461"/>
        <v>0</v>
      </c>
      <c r="BC9204">
        <f t="shared" si="1459"/>
        <v>0</v>
      </c>
      <c r="BD9204" s="28">
        <f t="shared" si="1460"/>
        <v>0</v>
      </c>
    </row>
    <row r="9205" spans="37:56" x14ac:dyDescent="0.25">
      <c r="AK9205">
        <v>0</v>
      </c>
      <c r="AL9205" t="e">
        <f t="shared" si="1453"/>
        <v>#N/A</v>
      </c>
      <c r="AM9205" t="e">
        <f t="shared" si="1454"/>
        <v>#N/A</v>
      </c>
      <c r="AN9205" t="e">
        <f t="shared" si="1455"/>
        <v>#N/A</v>
      </c>
      <c r="AO9205" s="261" t="e">
        <f t="shared" si="1456"/>
        <v>#N/A</v>
      </c>
      <c r="AP9205" s="261" t="e">
        <f t="shared" si="1457"/>
        <v>#N/A</v>
      </c>
      <c r="AQ9205" s="261" t="e">
        <f t="shared" si="1458"/>
        <v>#N/A</v>
      </c>
      <c r="BB9205">
        <f t="shared" si="1461"/>
        <v>0</v>
      </c>
      <c r="BC9205">
        <f t="shared" si="1459"/>
        <v>0</v>
      </c>
      <c r="BD9205" s="28">
        <f t="shared" si="1460"/>
        <v>0</v>
      </c>
    </row>
    <row r="9206" spans="37:56" x14ac:dyDescent="0.25">
      <c r="AK9206">
        <v>0</v>
      </c>
      <c r="AL9206" t="e">
        <f t="shared" si="1453"/>
        <v>#N/A</v>
      </c>
      <c r="AM9206" t="e">
        <f t="shared" si="1454"/>
        <v>#N/A</v>
      </c>
      <c r="AN9206" t="e">
        <f t="shared" si="1455"/>
        <v>#N/A</v>
      </c>
      <c r="AO9206" s="261" t="e">
        <f t="shared" si="1456"/>
        <v>#N/A</v>
      </c>
      <c r="AP9206" s="261" t="e">
        <f t="shared" si="1457"/>
        <v>#N/A</v>
      </c>
      <c r="AQ9206" s="261" t="e">
        <f t="shared" si="1458"/>
        <v>#N/A</v>
      </c>
      <c r="BB9206">
        <f t="shared" si="1461"/>
        <v>0</v>
      </c>
      <c r="BC9206">
        <f t="shared" si="1459"/>
        <v>0</v>
      </c>
      <c r="BD9206" s="28">
        <f t="shared" si="1460"/>
        <v>0</v>
      </c>
    </row>
    <row r="9207" spans="37:56" x14ac:dyDescent="0.25">
      <c r="AK9207">
        <v>0</v>
      </c>
      <c r="AL9207" t="e">
        <f t="shared" si="1453"/>
        <v>#N/A</v>
      </c>
      <c r="AM9207" t="e">
        <f t="shared" si="1454"/>
        <v>#N/A</v>
      </c>
      <c r="AN9207" t="e">
        <f t="shared" si="1455"/>
        <v>#N/A</v>
      </c>
      <c r="AO9207" s="261" t="e">
        <f t="shared" si="1456"/>
        <v>#N/A</v>
      </c>
      <c r="AP9207" s="261" t="e">
        <f t="shared" si="1457"/>
        <v>#N/A</v>
      </c>
      <c r="AQ9207" s="261" t="e">
        <f t="shared" si="1458"/>
        <v>#N/A</v>
      </c>
      <c r="BB9207">
        <f t="shared" si="1461"/>
        <v>0</v>
      </c>
      <c r="BC9207">
        <f t="shared" si="1459"/>
        <v>0</v>
      </c>
      <c r="BD9207" s="28">
        <f t="shared" si="1460"/>
        <v>0</v>
      </c>
    </row>
    <row r="9208" spans="37:56" x14ac:dyDescent="0.25">
      <c r="AK9208">
        <v>0</v>
      </c>
      <c r="AL9208" t="e">
        <f t="shared" si="1453"/>
        <v>#N/A</v>
      </c>
      <c r="AM9208" t="e">
        <f t="shared" si="1454"/>
        <v>#N/A</v>
      </c>
      <c r="AN9208" t="e">
        <f t="shared" si="1455"/>
        <v>#N/A</v>
      </c>
      <c r="AO9208" s="261" t="e">
        <f t="shared" si="1456"/>
        <v>#N/A</v>
      </c>
      <c r="AP9208" s="261" t="e">
        <f t="shared" si="1457"/>
        <v>#N/A</v>
      </c>
      <c r="AQ9208" s="261" t="e">
        <f t="shared" si="1458"/>
        <v>#N/A</v>
      </c>
      <c r="BB9208">
        <f t="shared" si="1461"/>
        <v>0</v>
      </c>
      <c r="BC9208">
        <f t="shared" si="1459"/>
        <v>0</v>
      </c>
      <c r="BD9208" s="28">
        <f t="shared" si="1460"/>
        <v>0</v>
      </c>
    </row>
    <row r="9209" spans="37:56" x14ac:dyDescent="0.25">
      <c r="AK9209">
        <v>0</v>
      </c>
      <c r="AL9209" t="e">
        <f t="shared" si="1453"/>
        <v>#N/A</v>
      </c>
      <c r="AM9209" t="e">
        <f t="shared" si="1454"/>
        <v>#N/A</v>
      </c>
      <c r="AN9209" t="e">
        <f t="shared" si="1455"/>
        <v>#N/A</v>
      </c>
      <c r="AO9209" s="261" t="e">
        <f t="shared" si="1456"/>
        <v>#N/A</v>
      </c>
      <c r="AP9209" s="261" t="e">
        <f t="shared" si="1457"/>
        <v>#N/A</v>
      </c>
      <c r="AQ9209" s="261" t="e">
        <f t="shared" si="1458"/>
        <v>#N/A</v>
      </c>
      <c r="BB9209">
        <f t="shared" si="1461"/>
        <v>0</v>
      </c>
      <c r="BC9209">
        <f t="shared" si="1459"/>
        <v>0</v>
      </c>
      <c r="BD9209" s="28">
        <f t="shared" si="1460"/>
        <v>0</v>
      </c>
    </row>
    <row r="9210" spans="37:56" x14ac:dyDescent="0.25">
      <c r="AK9210">
        <v>0</v>
      </c>
      <c r="AL9210" t="e">
        <f t="shared" si="1453"/>
        <v>#N/A</v>
      </c>
      <c r="AM9210" t="e">
        <f t="shared" si="1454"/>
        <v>#N/A</v>
      </c>
      <c r="AN9210" t="e">
        <f t="shared" si="1455"/>
        <v>#N/A</v>
      </c>
      <c r="AO9210" s="261" t="e">
        <f t="shared" si="1456"/>
        <v>#N/A</v>
      </c>
      <c r="AP9210" s="261" t="e">
        <f t="shared" si="1457"/>
        <v>#N/A</v>
      </c>
      <c r="AQ9210" s="261" t="e">
        <f t="shared" si="1458"/>
        <v>#N/A</v>
      </c>
      <c r="BB9210">
        <f t="shared" si="1461"/>
        <v>0</v>
      </c>
      <c r="BC9210">
        <f t="shared" si="1459"/>
        <v>0</v>
      </c>
      <c r="BD9210" s="28">
        <f t="shared" si="1460"/>
        <v>0</v>
      </c>
    </row>
    <row r="9211" spans="37:56" x14ac:dyDescent="0.25">
      <c r="AK9211">
        <v>0</v>
      </c>
      <c r="AL9211" t="e">
        <f t="shared" si="1453"/>
        <v>#N/A</v>
      </c>
      <c r="AM9211" t="e">
        <f t="shared" si="1454"/>
        <v>#N/A</v>
      </c>
      <c r="AN9211" t="e">
        <f t="shared" si="1455"/>
        <v>#N/A</v>
      </c>
      <c r="AO9211" s="261" t="e">
        <f t="shared" si="1456"/>
        <v>#N/A</v>
      </c>
      <c r="AP9211" s="261" t="e">
        <f t="shared" si="1457"/>
        <v>#N/A</v>
      </c>
      <c r="AQ9211" s="261" t="e">
        <f t="shared" si="1458"/>
        <v>#N/A</v>
      </c>
      <c r="BB9211">
        <f t="shared" si="1461"/>
        <v>0</v>
      </c>
      <c r="BC9211">
        <f t="shared" si="1459"/>
        <v>0</v>
      </c>
      <c r="BD9211" s="28">
        <f t="shared" si="1460"/>
        <v>0</v>
      </c>
    </row>
    <row r="9212" spans="37:56" x14ac:dyDescent="0.25">
      <c r="AK9212">
        <v>0</v>
      </c>
      <c r="AL9212" t="e">
        <f t="shared" si="1453"/>
        <v>#N/A</v>
      </c>
      <c r="AM9212" t="e">
        <f t="shared" si="1454"/>
        <v>#N/A</v>
      </c>
      <c r="AN9212" t="e">
        <f t="shared" si="1455"/>
        <v>#N/A</v>
      </c>
      <c r="AO9212" s="261" t="e">
        <f t="shared" si="1456"/>
        <v>#N/A</v>
      </c>
      <c r="AP9212" s="261" t="e">
        <f t="shared" si="1457"/>
        <v>#N/A</v>
      </c>
      <c r="AQ9212" s="261" t="e">
        <f t="shared" si="1458"/>
        <v>#N/A</v>
      </c>
      <c r="BB9212">
        <f t="shared" si="1461"/>
        <v>0</v>
      </c>
      <c r="BC9212">
        <f t="shared" si="1459"/>
        <v>0</v>
      </c>
      <c r="BD9212" s="28">
        <f t="shared" si="1460"/>
        <v>0</v>
      </c>
    </row>
    <row r="9213" spans="37:56" x14ac:dyDescent="0.25">
      <c r="AK9213">
        <v>0</v>
      </c>
      <c r="AL9213" t="e">
        <f t="shared" si="1453"/>
        <v>#N/A</v>
      </c>
      <c r="AM9213" t="e">
        <f t="shared" si="1454"/>
        <v>#N/A</v>
      </c>
      <c r="AN9213" t="e">
        <f t="shared" si="1455"/>
        <v>#N/A</v>
      </c>
      <c r="AO9213" s="261" t="e">
        <f t="shared" si="1456"/>
        <v>#N/A</v>
      </c>
      <c r="AP9213" s="261" t="e">
        <f t="shared" si="1457"/>
        <v>#N/A</v>
      </c>
      <c r="AQ9213" s="261" t="e">
        <f t="shared" si="1458"/>
        <v>#N/A</v>
      </c>
      <c r="BB9213">
        <f t="shared" si="1461"/>
        <v>0</v>
      </c>
      <c r="BC9213">
        <f t="shared" si="1459"/>
        <v>0</v>
      </c>
      <c r="BD9213" s="28">
        <f t="shared" si="1460"/>
        <v>0</v>
      </c>
    </row>
    <row r="9214" spans="37:56" x14ac:dyDescent="0.25">
      <c r="AK9214">
        <v>0</v>
      </c>
      <c r="AL9214" t="e">
        <f t="shared" si="1453"/>
        <v>#N/A</v>
      </c>
      <c r="AM9214" t="e">
        <f t="shared" si="1454"/>
        <v>#N/A</v>
      </c>
      <c r="AN9214" t="e">
        <f t="shared" si="1455"/>
        <v>#N/A</v>
      </c>
      <c r="AO9214" s="261" t="e">
        <f t="shared" si="1456"/>
        <v>#N/A</v>
      </c>
      <c r="AP9214" s="261" t="e">
        <f t="shared" si="1457"/>
        <v>#N/A</v>
      </c>
      <c r="AQ9214" s="261" t="e">
        <f t="shared" si="1458"/>
        <v>#N/A</v>
      </c>
      <c r="BB9214">
        <f t="shared" si="1461"/>
        <v>0</v>
      </c>
      <c r="BC9214">
        <f t="shared" si="1459"/>
        <v>0</v>
      </c>
      <c r="BD9214" s="28">
        <f t="shared" si="1460"/>
        <v>0</v>
      </c>
    </row>
    <row r="9215" spans="37:56" x14ac:dyDescent="0.25">
      <c r="AK9215">
        <v>0</v>
      </c>
      <c r="AL9215" t="e">
        <f t="shared" si="1453"/>
        <v>#N/A</v>
      </c>
      <c r="AM9215" t="e">
        <f t="shared" si="1454"/>
        <v>#N/A</v>
      </c>
      <c r="AN9215" t="e">
        <f t="shared" si="1455"/>
        <v>#N/A</v>
      </c>
      <c r="AO9215" s="261" t="e">
        <f t="shared" si="1456"/>
        <v>#N/A</v>
      </c>
      <c r="AP9215" s="261" t="e">
        <f t="shared" si="1457"/>
        <v>#N/A</v>
      </c>
      <c r="AQ9215" s="261" t="e">
        <f t="shared" si="1458"/>
        <v>#N/A</v>
      </c>
      <c r="BB9215">
        <f t="shared" si="1461"/>
        <v>0</v>
      </c>
      <c r="BC9215">
        <f t="shared" si="1459"/>
        <v>0</v>
      </c>
      <c r="BD9215" s="28">
        <f t="shared" si="1460"/>
        <v>0</v>
      </c>
    </row>
    <row r="9216" spans="37:56" x14ac:dyDescent="0.25">
      <c r="AK9216">
        <v>0</v>
      </c>
      <c r="AL9216" t="e">
        <f t="shared" si="1453"/>
        <v>#N/A</v>
      </c>
      <c r="AM9216" t="e">
        <f t="shared" si="1454"/>
        <v>#N/A</v>
      </c>
      <c r="AN9216" t="e">
        <f t="shared" si="1455"/>
        <v>#N/A</v>
      </c>
      <c r="AO9216" s="261" t="e">
        <f t="shared" si="1456"/>
        <v>#N/A</v>
      </c>
      <c r="AP9216" s="261" t="e">
        <f t="shared" si="1457"/>
        <v>#N/A</v>
      </c>
      <c r="AQ9216" s="261" t="e">
        <f t="shared" si="1458"/>
        <v>#N/A</v>
      </c>
      <c r="BB9216">
        <f t="shared" si="1461"/>
        <v>0</v>
      </c>
      <c r="BC9216">
        <f t="shared" si="1459"/>
        <v>0</v>
      </c>
      <c r="BD9216" s="28">
        <f t="shared" si="1460"/>
        <v>0</v>
      </c>
    </row>
    <row r="9217" spans="37:56" x14ac:dyDescent="0.25">
      <c r="AK9217">
        <v>0</v>
      </c>
      <c r="AL9217" t="e">
        <f t="shared" si="1453"/>
        <v>#N/A</v>
      </c>
      <c r="AM9217" t="e">
        <f t="shared" si="1454"/>
        <v>#N/A</v>
      </c>
      <c r="AN9217" t="e">
        <f t="shared" si="1455"/>
        <v>#N/A</v>
      </c>
      <c r="AO9217" s="261" t="e">
        <f t="shared" si="1456"/>
        <v>#N/A</v>
      </c>
      <c r="AP9217" s="261" t="e">
        <f t="shared" si="1457"/>
        <v>#N/A</v>
      </c>
      <c r="AQ9217" s="261" t="e">
        <f t="shared" si="1458"/>
        <v>#N/A</v>
      </c>
      <c r="BB9217">
        <f t="shared" si="1461"/>
        <v>0</v>
      </c>
      <c r="BC9217">
        <f t="shared" si="1459"/>
        <v>0</v>
      </c>
      <c r="BD9217" s="28">
        <f t="shared" si="1460"/>
        <v>0</v>
      </c>
    </row>
    <row r="9218" spans="37:56" x14ac:dyDescent="0.25">
      <c r="AK9218">
        <v>0</v>
      </c>
      <c r="AL9218" t="e">
        <f t="shared" si="1453"/>
        <v>#N/A</v>
      </c>
      <c r="AM9218" t="e">
        <f t="shared" si="1454"/>
        <v>#N/A</v>
      </c>
      <c r="AN9218" t="e">
        <f t="shared" si="1455"/>
        <v>#N/A</v>
      </c>
      <c r="AO9218" s="261" t="e">
        <f t="shared" si="1456"/>
        <v>#N/A</v>
      </c>
      <c r="AP9218" s="261" t="e">
        <f t="shared" si="1457"/>
        <v>#N/A</v>
      </c>
      <c r="AQ9218" s="261" t="e">
        <f t="shared" si="1458"/>
        <v>#N/A</v>
      </c>
      <c r="BB9218">
        <f t="shared" si="1461"/>
        <v>0</v>
      </c>
      <c r="BC9218">
        <f t="shared" si="1459"/>
        <v>0</v>
      </c>
      <c r="BD9218" s="28">
        <f t="shared" si="1460"/>
        <v>0</v>
      </c>
    </row>
    <row r="9219" spans="37:56" x14ac:dyDescent="0.25">
      <c r="AK9219">
        <v>0</v>
      </c>
      <c r="AL9219" t="e">
        <f t="shared" ref="AL9219:AL9282" si="1462">_xlfn.XLOOKUP(AK9219,A:A,F:F)</f>
        <v>#N/A</v>
      </c>
      <c r="AM9219" t="e">
        <f t="shared" ref="AM9219:AM9282" si="1463">_xlfn.XLOOKUP(AK9219,A:A,J:J)</f>
        <v>#N/A</v>
      </c>
      <c r="AN9219" t="e">
        <f t="shared" ref="AN9219:AN9282" si="1464">_xlfn.XLOOKUP(AK9219,A:A,M:M)+_xlfn.XLOOKUP(AK9219,A:A,N:N)</f>
        <v>#N/A</v>
      </c>
      <c r="AO9219" s="261" t="e">
        <f t="shared" ref="AO9219:AO9282" si="1465">_xlfn.XLOOKUP(AK9219,A:A,AG:AG)</f>
        <v>#N/A</v>
      </c>
      <c r="AP9219" s="261" t="e">
        <f t="shared" ref="AP9219:AP9282" si="1466">_xlfn.XLOOKUP(AK9219,A:A,AD:AD)</f>
        <v>#N/A</v>
      </c>
      <c r="AQ9219" s="261" t="e">
        <f t="shared" ref="AQ9219:AQ9282" si="1467">_xlfn.XLOOKUP(AK9219,A:A,AE:AE)</f>
        <v>#N/A</v>
      </c>
      <c r="BB9219">
        <f t="shared" si="1461"/>
        <v>0</v>
      </c>
      <c r="BC9219">
        <f t="shared" ref="BC9219:BC9282" si="1468">_xlfn.XLOOKUP(BA9219,A:A,J:J)</f>
        <v>0</v>
      </c>
      <c r="BD9219" s="28">
        <f t="shared" ref="BD9219:BD9282" si="1469">_xlfn.XLOOKUP(BA9219,A:A,M:M)+_xlfn.XLOOKUP(BA9219,A:A,N:N)</f>
        <v>0</v>
      </c>
    </row>
    <row r="9220" spans="37:56" x14ac:dyDescent="0.25">
      <c r="AK9220">
        <v>0</v>
      </c>
      <c r="AL9220" t="e">
        <f t="shared" si="1462"/>
        <v>#N/A</v>
      </c>
      <c r="AM9220" t="e">
        <f t="shared" si="1463"/>
        <v>#N/A</v>
      </c>
      <c r="AN9220" t="e">
        <f t="shared" si="1464"/>
        <v>#N/A</v>
      </c>
      <c r="AO9220" s="261" t="e">
        <f t="shared" si="1465"/>
        <v>#N/A</v>
      </c>
      <c r="AP9220" s="261" t="e">
        <f t="shared" si="1466"/>
        <v>#N/A</v>
      </c>
      <c r="AQ9220" s="261" t="e">
        <f t="shared" si="1467"/>
        <v>#N/A</v>
      </c>
      <c r="BB9220">
        <f t="shared" si="1461"/>
        <v>0</v>
      </c>
      <c r="BC9220">
        <f t="shared" si="1468"/>
        <v>0</v>
      </c>
      <c r="BD9220" s="28">
        <f t="shared" si="1469"/>
        <v>0</v>
      </c>
    </row>
    <row r="9221" spans="37:56" x14ac:dyDescent="0.25">
      <c r="AK9221">
        <v>0</v>
      </c>
      <c r="AL9221" t="e">
        <f t="shared" si="1462"/>
        <v>#N/A</v>
      </c>
      <c r="AM9221" t="e">
        <f t="shared" si="1463"/>
        <v>#N/A</v>
      </c>
      <c r="AN9221" t="e">
        <f t="shared" si="1464"/>
        <v>#N/A</v>
      </c>
      <c r="AO9221" s="261" t="e">
        <f t="shared" si="1465"/>
        <v>#N/A</v>
      </c>
      <c r="AP9221" s="261" t="e">
        <f t="shared" si="1466"/>
        <v>#N/A</v>
      </c>
      <c r="AQ9221" s="261" t="e">
        <f t="shared" si="1467"/>
        <v>#N/A</v>
      </c>
      <c r="BB9221">
        <f t="shared" si="1461"/>
        <v>0</v>
      </c>
      <c r="BC9221">
        <f t="shared" si="1468"/>
        <v>0</v>
      </c>
      <c r="BD9221" s="28">
        <f t="shared" si="1469"/>
        <v>0</v>
      </c>
    </row>
    <row r="9222" spans="37:56" x14ac:dyDescent="0.25">
      <c r="AK9222">
        <v>0</v>
      </c>
      <c r="AL9222" t="e">
        <f t="shared" si="1462"/>
        <v>#N/A</v>
      </c>
      <c r="AM9222" t="e">
        <f t="shared" si="1463"/>
        <v>#N/A</v>
      </c>
      <c r="AN9222" t="e">
        <f t="shared" si="1464"/>
        <v>#N/A</v>
      </c>
      <c r="AO9222" s="261" t="e">
        <f t="shared" si="1465"/>
        <v>#N/A</v>
      </c>
      <c r="AP9222" s="261" t="e">
        <f t="shared" si="1466"/>
        <v>#N/A</v>
      </c>
      <c r="AQ9222" s="261" t="e">
        <f t="shared" si="1467"/>
        <v>#N/A</v>
      </c>
      <c r="BB9222">
        <f t="shared" ref="BB9222:BB9285" si="1470">_xlfn.XLOOKUP(BA9222,A:A,E:E)</f>
        <v>0</v>
      </c>
      <c r="BC9222">
        <f t="shared" si="1468"/>
        <v>0</v>
      </c>
      <c r="BD9222" s="28">
        <f t="shared" si="1469"/>
        <v>0</v>
      </c>
    </row>
    <row r="9223" spans="37:56" x14ac:dyDescent="0.25">
      <c r="AK9223">
        <v>0</v>
      </c>
      <c r="AL9223" t="e">
        <f t="shared" si="1462"/>
        <v>#N/A</v>
      </c>
      <c r="AM9223" t="e">
        <f t="shared" si="1463"/>
        <v>#N/A</v>
      </c>
      <c r="AN9223" t="e">
        <f t="shared" si="1464"/>
        <v>#N/A</v>
      </c>
      <c r="AO9223" s="261" t="e">
        <f t="shared" si="1465"/>
        <v>#N/A</v>
      </c>
      <c r="AP9223" s="261" t="e">
        <f t="shared" si="1466"/>
        <v>#N/A</v>
      </c>
      <c r="AQ9223" s="261" t="e">
        <f t="shared" si="1467"/>
        <v>#N/A</v>
      </c>
      <c r="BB9223">
        <f t="shared" si="1470"/>
        <v>0</v>
      </c>
      <c r="BC9223">
        <f t="shared" si="1468"/>
        <v>0</v>
      </c>
      <c r="BD9223" s="28">
        <f t="shared" si="1469"/>
        <v>0</v>
      </c>
    </row>
    <row r="9224" spans="37:56" x14ac:dyDescent="0.25">
      <c r="AK9224">
        <v>0</v>
      </c>
      <c r="AL9224" t="e">
        <f t="shared" si="1462"/>
        <v>#N/A</v>
      </c>
      <c r="AM9224" t="e">
        <f t="shared" si="1463"/>
        <v>#N/A</v>
      </c>
      <c r="AN9224" t="e">
        <f t="shared" si="1464"/>
        <v>#N/A</v>
      </c>
      <c r="AO9224" s="261" t="e">
        <f t="shared" si="1465"/>
        <v>#N/A</v>
      </c>
      <c r="AP9224" s="261" t="e">
        <f t="shared" si="1466"/>
        <v>#N/A</v>
      </c>
      <c r="AQ9224" s="261" t="e">
        <f t="shared" si="1467"/>
        <v>#N/A</v>
      </c>
      <c r="BB9224">
        <f t="shared" si="1470"/>
        <v>0</v>
      </c>
      <c r="BC9224">
        <f t="shared" si="1468"/>
        <v>0</v>
      </c>
      <c r="BD9224" s="28">
        <f t="shared" si="1469"/>
        <v>0</v>
      </c>
    </row>
    <row r="9225" spans="37:56" x14ac:dyDescent="0.25">
      <c r="AK9225">
        <v>0</v>
      </c>
      <c r="AL9225" t="e">
        <f t="shared" si="1462"/>
        <v>#N/A</v>
      </c>
      <c r="AM9225" t="e">
        <f t="shared" si="1463"/>
        <v>#N/A</v>
      </c>
      <c r="AN9225" t="e">
        <f t="shared" si="1464"/>
        <v>#N/A</v>
      </c>
      <c r="AO9225" s="261" t="e">
        <f t="shared" si="1465"/>
        <v>#N/A</v>
      </c>
      <c r="AP9225" s="261" t="e">
        <f t="shared" si="1466"/>
        <v>#N/A</v>
      </c>
      <c r="AQ9225" s="261" t="e">
        <f t="shared" si="1467"/>
        <v>#N/A</v>
      </c>
      <c r="BB9225">
        <f t="shared" si="1470"/>
        <v>0</v>
      </c>
      <c r="BC9225">
        <f t="shared" si="1468"/>
        <v>0</v>
      </c>
      <c r="BD9225" s="28">
        <f t="shared" si="1469"/>
        <v>0</v>
      </c>
    </row>
    <row r="9226" spans="37:56" x14ac:dyDescent="0.25">
      <c r="AK9226">
        <v>0</v>
      </c>
      <c r="AL9226" t="e">
        <f t="shared" si="1462"/>
        <v>#N/A</v>
      </c>
      <c r="AM9226" t="e">
        <f t="shared" si="1463"/>
        <v>#N/A</v>
      </c>
      <c r="AN9226" t="e">
        <f t="shared" si="1464"/>
        <v>#N/A</v>
      </c>
      <c r="AO9226" s="261" t="e">
        <f t="shared" si="1465"/>
        <v>#N/A</v>
      </c>
      <c r="AP9226" s="261" t="e">
        <f t="shared" si="1466"/>
        <v>#N/A</v>
      </c>
      <c r="AQ9226" s="261" t="e">
        <f t="shared" si="1467"/>
        <v>#N/A</v>
      </c>
      <c r="BB9226">
        <f t="shared" si="1470"/>
        <v>0</v>
      </c>
      <c r="BC9226">
        <f t="shared" si="1468"/>
        <v>0</v>
      </c>
      <c r="BD9226" s="28">
        <f t="shared" si="1469"/>
        <v>0</v>
      </c>
    </row>
    <row r="9227" spans="37:56" x14ac:dyDescent="0.25">
      <c r="AK9227">
        <v>0</v>
      </c>
      <c r="AL9227" t="e">
        <f t="shared" si="1462"/>
        <v>#N/A</v>
      </c>
      <c r="AM9227" t="e">
        <f t="shared" si="1463"/>
        <v>#N/A</v>
      </c>
      <c r="AN9227" t="e">
        <f t="shared" si="1464"/>
        <v>#N/A</v>
      </c>
      <c r="AO9227" s="261" t="e">
        <f t="shared" si="1465"/>
        <v>#N/A</v>
      </c>
      <c r="AP9227" s="261" t="e">
        <f t="shared" si="1466"/>
        <v>#N/A</v>
      </c>
      <c r="AQ9227" s="261" t="e">
        <f t="shared" si="1467"/>
        <v>#N/A</v>
      </c>
      <c r="BB9227">
        <f t="shared" si="1470"/>
        <v>0</v>
      </c>
      <c r="BC9227">
        <f t="shared" si="1468"/>
        <v>0</v>
      </c>
      <c r="BD9227" s="28">
        <f t="shared" si="1469"/>
        <v>0</v>
      </c>
    </row>
    <row r="9228" spans="37:56" x14ac:dyDescent="0.25">
      <c r="AK9228">
        <v>0</v>
      </c>
      <c r="AL9228" t="e">
        <f t="shared" si="1462"/>
        <v>#N/A</v>
      </c>
      <c r="AM9228" t="e">
        <f t="shared" si="1463"/>
        <v>#N/A</v>
      </c>
      <c r="AN9228" t="e">
        <f t="shared" si="1464"/>
        <v>#N/A</v>
      </c>
      <c r="AO9228" s="261" t="e">
        <f t="shared" si="1465"/>
        <v>#N/A</v>
      </c>
      <c r="AP9228" s="261" t="e">
        <f t="shared" si="1466"/>
        <v>#N/A</v>
      </c>
      <c r="AQ9228" s="261" t="e">
        <f t="shared" si="1467"/>
        <v>#N/A</v>
      </c>
      <c r="BB9228">
        <f t="shared" si="1470"/>
        <v>0</v>
      </c>
      <c r="BC9228">
        <f t="shared" si="1468"/>
        <v>0</v>
      </c>
      <c r="BD9228" s="28">
        <f t="shared" si="1469"/>
        <v>0</v>
      </c>
    </row>
    <row r="9229" spans="37:56" x14ac:dyDescent="0.25">
      <c r="AK9229">
        <v>0</v>
      </c>
      <c r="AL9229" t="e">
        <f t="shared" si="1462"/>
        <v>#N/A</v>
      </c>
      <c r="AM9229" t="e">
        <f t="shared" si="1463"/>
        <v>#N/A</v>
      </c>
      <c r="AN9229" t="e">
        <f t="shared" si="1464"/>
        <v>#N/A</v>
      </c>
      <c r="AO9229" s="261" t="e">
        <f t="shared" si="1465"/>
        <v>#N/A</v>
      </c>
      <c r="AP9229" s="261" t="e">
        <f t="shared" si="1466"/>
        <v>#N/A</v>
      </c>
      <c r="AQ9229" s="261" t="e">
        <f t="shared" si="1467"/>
        <v>#N/A</v>
      </c>
      <c r="BB9229">
        <f t="shared" si="1470"/>
        <v>0</v>
      </c>
      <c r="BC9229">
        <f t="shared" si="1468"/>
        <v>0</v>
      </c>
      <c r="BD9229" s="28">
        <f t="shared" si="1469"/>
        <v>0</v>
      </c>
    </row>
    <row r="9230" spans="37:56" x14ac:dyDescent="0.25">
      <c r="AK9230">
        <v>0</v>
      </c>
      <c r="AL9230" t="e">
        <f t="shared" si="1462"/>
        <v>#N/A</v>
      </c>
      <c r="AM9230" t="e">
        <f t="shared" si="1463"/>
        <v>#N/A</v>
      </c>
      <c r="AN9230" t="e">
        <f t="shared" si="1464"/>
        <v>#N/A</v>
      </c>
      <c r="AO9230" s="261" t="e">
        <f t="shared" si="1465"/>
        <v>#N/A</v>
      </c>
      <c r="AP9230" s="261" t="e">
        <f t="shared" si="1466"/>
        <v>#N/A</v>
      </c>
      <c r="AQ9230" s="261" t="e">
        <f t="shared" si="1467"/>
        <v>#N/A</v>
      </c>
      <c r="BB9230">
        <f t="shared" si="1470"/>
        <v>0</v>
      </c>
      <c r="BC9230">
        <f t="shared" si="1468"/>
        <v>0</v>
      </c>
      <c r="BD9230" s="28">
        <f t="shared" si="1469"/>
        <v>0</v>
      </c>
    </row>
    <row r="9231" spans="37:56" x14ac:dyDescent="0.25">
      <c r="AK9231">
        <v>0</v>
      </c>
      <c r="AL9231" t="e">
        <f t="shared" si="1462"/>
        <v>#N/A</v>
      </c>
      <c r="AM9231" t="e">
        <f t="shared" si="1463"/>
        <v>#N/A</v>
      </c>
      <c r="AN9231" t="e">
        <f t="shared" si="1464"/>
        <v>#N/A</v>
      </c>
      <c r="AO9231" s="261" t="e">
        <f t="shared" si="1465"/>
        <v>#N/A</v>
      </c>
      <c r="AP9231" s="261" t="e">
        <f t="shared" si="1466"/>
        <v>#N/A</v>
      </c>
      <c r="AQ9231" s="261" t="e">
        <f t="shared" si="1467"/>
        <v>#N/A</v>
      </c>
      <c r="BB9231">
        <f t="shared" si="1470"/>
        <v>0</v>
      </c>
      <c r="BC9231">
        <f t="shared" si="1468"/>
        <v>0</v>
      </c>
      <c r="BD9231" s="28">
        <f t="shared" si="1469"/>
        <v>0</v>
      </c>
    </row>
    <row r="9232" spans="37:56" x14ac:dyDescent="0.25">
      <c r="AK9232">
        <v>0</v>
      </c>
      <c r="AL9232" t="e">
        <f t="shared" si="1462"/>
        <v>#N/A</v>
      </c>
      <c r="AM9232" t="e">
        <f t="shared" si="1463"/>
        <v>#N/A</v>
      </c>
      <c r="AN9232" t="e">
        <f t="shared" si="1464"/>
        <v>#N/A</v>
      </c>
      <c r="AO9232" s="261" t="e">
        <f t="shared" si="1465"/>
        <v>#N/A</v>
      </c>
      <c r="AP9232" s="261" t="e">
        <f t="shared" si="1466"/>
        <v>#N/A</v>
      </c>
      <c r="AQ9232" s="261" t="e">
        <f t="shared" si="1467"/>
        <v>#N/A</v>
      </c>
      <c r="BB9232">
        <f t="shared" si="1470"/>
        <v>0</v>
      </c>
      <c r="BC9232">
        <f t="shared" si="1468"/>
        <v>0</v>
      </c>
      <c r="BD9232" s="28">
        <f t="shared" si="1469"/>
        <v>0</v>
      </c>
    </row>
    <row r="9233" spans="37:56" x14ac:dyDescent="0.25">
      <c r="AK9233">
        <v>0</v>
      </c>
      <c r="AL9233" t="e">
        <f t="shared" si="1462"/>
        <v>#N/A</v>
      </c>
      <c r="AM9233" t="e">
        <f t="shared" si="1463"/>
        <v>#N/A</v>
      </c>
      <c r="AN9233" t="e">
        <f t="shared" si="1464"/>
        <v>#N/A</v>
      </c>
      <c r="AO9233" s="261" t="e">
        <f t="shared" si="1465"/>
        <v>#N/A</v>
      </c>
      <c r="AP9233" s="261" t="e">
        <f t="shared" si="1466"/>
        <v>#N/A</v>
      </c>
      <c r="AQ9233" s="261" t="e">
        <f t="shared" si="1467"/>
        <v>#N/A</v>
      </c>
      <c r="BB9233">
        <f t="shared" si="1470"/>
        <v>0</v>
      </c>
      <c r="BC9233">
        <f t="shared" si="1468"/>
        <v>0</v>
      </c>
      <c r="BD9233" s="28">
        <f t="shared" si="1469"/>
        <v>0</v>
      </c>
    </row>
    <row r="9234" spans="37:56" x14ac:dyDescent="0.25">
      <c r="AK9234">
        <v>0</v>
      </c>
      <c r="AL9234" t="e">
        <f t="shared" si="1462"/>
        <v>#N/A</v>
      </c>
      <c r="AM9234" t="e">
        <f t="shared" si="1463"/>
        <v>#N/A</v>
      </c>
      <c r="AN9234" t="e">
        <f t="shared" si="1464"/>
        <v>#N/A</v>
      </c>
      <c r="AO9234" s="261" t="e">
        <f t="shared" si="1465"/>
        <v>#N/A</v>
      </c>
      <c r="AP9234" s="261" t="e">
        <f t="shared" si="1466"/>
        <v>#N/A</v>
      </c>
      <c r="AQ9234" s="261" t="e">
        <f t="shared" si="1467"/>
        <v>#N/A</v>
      </c>
      <c r="BB9234">
        <f t="shared" si="1470"/>
        <v>0</v>
      </c>
      <c r="BC9234">
        <f t="shared" si="1468"/>
        <v>0</v>
      </c>
      <c r="BD9234" s="28">
        <f t="shared" si="1469"/>
        <v>0</v>
      </c>
    </row>
    <row r="9235" spans="37:56" x14ac:dyDescent="0.25">
      <c r="AK9235">
        <v>0</v>
      </c>
      <c r="AL9235" t="e">
        <f t="shared" si="1462"/>
        <v>#N/A</v>
      </c>
      <c r="AM9235" t="e">
        <f t="shared" si="1463"/>
        <v>#N/A</v>
      </c>
      <c r="AN9235" t="e">
        <f t="shared" si="1464"/>
        <v>#N/A</v>
      </c>
      <c r="AO9235" s="261" t="e">
        <f t="shared" si="1465"/>
        <v>#N/A</v>
      </c>
      <c r="AP9235" s="261" t="e">
        <f t="shared" si="1466"/>
        <v>#N/A</v>
      </c>
      <c r="AQ9235" s="261" t="e">
        <f t="shared" si="1467"/>
        <v>#N/A</v>
      </c>
      <c r="BB9235">
        <f t="shared" si="1470"/>
        <v>0</v>
      </c>
      <c r="BC9235">
        <f t="shared" si="1468"/>
        <v>0</v>
      </c>
      <c r="BD9235" s="28">
        <f t="shared" si="1469"/>
        <v>0</v>
      </c>
    </row>
    <row r="9236" spans="37:56" x14ac:dyDescent="0.25">
      <c r="AK9236">
        <v>0</v>
      </c>
      <c r="AL9236" t="e">
        <f t="shared" si="1462"/>
        <v>#N/A</v>
      </c>
      <c r="AM9236" t="e">
        <f t="shared" si="1463"/>
        <v>#N/A</v>
      </c>
      <c r="AN9236" t="e">
        <f t="shared" si="1464"/>
        <v>#N/A</v>
      </c>
      <c r="AO9236" s="261" t="e">
        <f t="shared" si="1465"/>
        <v>#N/A</v>
      </c>
      <c r="AP9236" s="261" t="e">
        <f t="shared" si="1466"/>
        <v>#N/A</v>
      </c>
      <c r="AQ9236" s="261" t="e">
        <f t="shared" si="1467"/>
        <v>#N/A</v>
      </c>
      <c r="BB9236">
        <f t="shared" si="1470"/>
        <v>0</v>
      </c>
      <c r="BC9236">
        <f t="shared" si="1468"/>
        <v>0</v>
      </c>
      <c r="BD9236" s="28">
        <f t="shared" si="1469"/>
        <v>0</v>
      </c>
    </row>
    <row r="9237" spans="37:56" x14ac:dyDescent="0.25">
      <c r="AK9237">
        <v>0</v>
      </c>
      <c r="AL9237" t="e">
        <f t="shared" si="1462"/>
        <v>#N/A</v>
      </c>
      <c r="AM9237" t="e">
        <f t="shared" si="1463"/>
        <v>#N/A</v>
      </c>
      <c r="AN9237" t="e">
        <f t="shared" si="1464"/>
        <v>#N/A</v>
      </c>
      <c r="AO9237" s="261" t="e">
        <f t="shared" si="1465"/>
        <v>#N/A</v>
      </c>
      <c r="AP9237" s="261" t="e">
        <f t="shared" si="1466"/>
        <v>#N/A</v>
      </c>
      <c r="AQ9237" s="261" t="e">
        <f t="shared" si="1467"/>
        <v>#N/A</v>
      </c>
      <c r="BB9237">
        <f t="shared" si="1470"/>
        <v>0</v>
      </c>
      <c r="BC9237">
        <f t="shared" si="1468"/>
        <v>0</v>
      </c>
      <c r="BD9237" s="28">
        <f t="shared" si="1469"/>
        <v>0</v>
      </c>
    </row>
    <row r="9238" spans="37:56" x14ac:dyDescent="0.25">
      <c r="AK9238">
        <v>0</v>
      </c>
      <c r="AL9238" t="e">
        <f t="shared" si="1462"/>
        <v>#N/A</v>
      </c>
      <c r="AM9238" t="e">
        <f t="shared" si="1463"/>
        <v>#N/A</v>
      </c>
      <c r="AN9238" t="e">
        <f t="shared" si="1464"/>
        <v>#N/A</v>
      </c>
      <c r="AO9238" s="261" t="e">
        <f t="shared" si="1465"/>
        <v>#N/A</v>
      </c>
      <c r="AP9238" s="261" t="e">
        <f t="shared" si="1466"/>
        <v>#N/A</v>
      </c>
      <c r="AQ9238" s="261" t="e">
        <f t="shared" si="1467"/>
        <v>#N/A</v>
      </c>
      <c r="BB9238">
        <f t="shared" si="1470"/>
        <v>0</v>
      </c>
      <c r="BC9238">
        <f t="shared" si="1468"/>
        <v>0</v>
      </c>
      <c r="BD9238" s="28">
        <f t="shared" si="1469"/>
        <v>0</v>
      </c>
    </row>
    <row r="9239" spans="37:56" x14ac:dyDescent="0.25">
      <c r="AK9239">
        <v>0</v>
      </c>
      <c r="AL9239" t="e">
        <f t="shared" si="1462"/>
        <v>#N/A</v>
      </c>
      <c r="AM9239" t="e">
        <f t="shared" si="1463"/>
        <v>#N/A</v>
      </c>
      <c r="AN9239" t="e">
        <f t="shared" si="1464"/>
        <v>#N/A</v>
      </c>
      <c r="AO9239" s="261" t="e">
        <f t="shared" si="1465"/>
        <v>#N/A</v>
      </c>
      <c r="AP9239" s="261" t="e">
        <f t="shared" si="1466"/>
        <v>#N/A</v>
      </c>
      <c r="AQ9239" s="261" t="e">
        <f t="shared" si="1467"/>
        <v>#N/A</v>
      </c>
      <c r="BB9239">
        <f t="shared" si="1470"/>
        <v>0</v>
      </c>
      <c r="BC9239">
        <f t="shared" si="1468"/>
        <v>0</v>
      </c>
      <c r="BD9239" s="28">
        <f t="shared" si="1469"/>
        <v>0</v>
      </c>
    </row>
    <row r="9240" spans="37:56" x14ac:dyDescent="0.25">
      <c r="AK9240">
        <v>0</v>
      </c>
      <c r="AL9240" t="e">
        <f t="shared" si="1462"/>
        <v>#N/A</v>
      </c>
      <c r="AM9240" t="e">
        <f t="shared" si="1463"/>
        <v>#N/A</v>
      </c>
      <c r="AN9240" t="e">
        <f t="shared" si="1464"/>
        <v>#N/A</v>
      </c>
      <c r="AO9240" s="261" t="e">
        <f t="shared" si="1465"/>
        <v>#N/A</v>
      </c>
      <c r="AP9240" s="261" t="e">
        <f t="shared" si="1466"/>
        <v>#N/A</v>
      </c>
      <c r="AQ9240" s="261" t="e">
        <f t="shared" si="1467"/>
        <v>#N/A</v>
      </c>
      <c r="BB9240">
        <f t="shared" si="1470"/>
        <v>0</v>
      </c>
      <c r="BC9240">
        <f t="shared" si="1468"/>
        <v>0</v>
      </c>
      <c r="BD9240" s="28">
        <f t="shared" si="1469"/>
        <v>0</v>
      </c>
    </row>
    <row r="9241" spans="37:56" x14ac:dyDescent="0.25">
      <c r="AK9241">
        <v>0</v>
      </c>
      <c r="AL9241" t="e">
        <f t="shared" si="1462"/>
        <v>#N/A</v>
      </c>
      <c r="AM9241" t="e">
        <f t="shared" si="1463"/>
        <v>#N/A</v>
      </c>
      <c r="AN9241" t="e">
        <f t="shared" si="1464"/>
        <v>#N/A</v>
      </c>
      <c r="AO9241" s="261" t="e">
        <f t="shared" si="1465"/>
        <v>#N/A</v>
      </c>
      <c r="AP9241" s="261" t="e">
        <f t="shared" si="1466"/>
        <v>#N/A</v>
      </c>
      <c r="AQ9241" s="261" t="e">
        <f t="shared" si="1467"/>
        <v>#N/A</v>
      </c>
      <c r="BB9241">
        <f t="shared" si="1470"/>
        <v>0</v>
      </c>
      <c r="BC9241">
        <f t="shared" si="1468"/>
        <v>0</v>
      </c>
      <c r="BD9241" s="28">
        <f t="shared" si="1469"/>
        <v>0</v>
      </c>
    </row>
    <row r="9242" spans="37:56" x14ac:dyDescent="0.25">
      <c r="AK9242">
        <v>0</v>
      </c>
      <c r="AL9242" t="e">
        <f t="shared" si="1462"/>
        <v>#N/A</v>
      </c>
      <c r="AM9242" t="e">
        <f t="shared" si="1463"/>
        <v>#N/A</v>
      </c>
      <c r="AN9242" t="e">
        <f t="shared" si="1464"/>
        <v>#N/A</v>
      </c>
      <c r="AO9242" s="261" t="e">
        <f t="shared" si="1465"/>
        <v>#N/A</v>
      </c>
      <c r="AP9242" s="261" t="e">
        <f t="shared" si="1466"/>
        <v>#N/A</v>
      </c>
      <c r="AQ9242" s="261" t="e">
        <f t="shared" si="1467"/>
        <v>#N/A</v>
      </c>
      <c r="BB9242">
        <f t="shared" si="1470"/>
        <v>0</v>
      </c>
      <c r="BC9242">
        <f t="shared" si="1468"/>
        <v>0</v>
      </c>
      <c r="BD9242" s="28">
        <f t="shared" si="1469"/>
        <v>0</v>
      </c>
    </row>
    <row r="9243" spans="37:56" x14ac:dyDescent="0.25">
      <c r="AK9243">
        <v>0</v>
      </c>
      <c r="AL9243" t="e">
        <f t="shared" si="1462"/>
        <v>#N/A</v>
      </c>
      <c r="AM9243" t="e">
        <f t="shared" si="1463"/>
        <v>#N/A</v>
      </c>
      <c r="AN9243" t="e">
        <f t="shared" si="1464"/>
        <v>#N/A</v>
      </c>
      <c r="AO9243" s="261" t="e">
        <f t="shared" si="1465"/>
        <v>#N/A</v>
      </c>
      <c r="AP9243" s="261" t="e">
        <f t="shared" si="1466"/>
        <v>#N/A</v>
      </c>
      <c r="AQ9243" s="261" t="e">
        <f t="shared" si="1467"/>
        <v>#N/A</v>
      </c>
      <c r="BB9243">
        <f t="shared" si="1470"/>
        <v>0</v>
      </c>
      <c r="BC9243">
        <f t="shared" si="1468"/>
        <v>0</v>
      </c>
      <c r="BD9243" s="28">
        <f t="shared" si="1469"/>
        <v>0</v>
      </c>
    </row>
    <row r="9244" spans="37:56" x14ac:dyDescent="0.25">
      <c r="AK9244">
        <v>0</v>
      </c>
      <c r="AL9244" t="e">
        <f t="shared" si="1462"/>
        <v>#N/A</v>
      </c>
      <c r="AM9244" t="e">
        <f t="shared" si="1463"/>
        <v>#N/A</v>
      </c>
      <c r="AN9244" t="e">
        <f t="shared" si="1464"/>
        <v>#N/A</v>
      </c>
      <c r="AO9244" s="261" t="e">
        <f t="shared" si="1465"/>
        <v>#N/A</v>
      </c>
      <c r="AP9244" s="261" t="e">
        <f t="shared" si="1466"/>
        <v>#N/A</v>
      </c>
      <c r="AQ9244" s="261" t="e">
        <f t="shared" si="1467"/>
        <v>#N/A</v>
      </c>
      <c r="BB9244">
        <f t="shared" si="1470"/>
        <v>0</v>
      </c>
      <c r="BC9244">
        <f t="shared" si="1468"/>
        <v>0</v>
      </c>
      <c r="BD9244" s="28">
        <f t="shared" si="1469"/>
        <v>0</v>
      </c>
    </row>
    <row r="9245" spans="37:56" x14ac:dyDescent="0.25">
      <c r="AK9245">
        <v>0</v>
      </c>
      <c r="AL9245" t="e">
        <f t="shared" si="1462"/>
        <v>#N/A</v>
      </c>
      <c r="AM9245" t="e">
        <f t="shared" si="1463"/>
        <v>#N/A</v>
      </c>
      <c r="AN9245" t="e">
        <f t="shared" si="1464"/>
        <v>#N/A</v>
      </c>
      <c r="AO9245" s="261" t="e">
        <f t="shared" si="1465"/>
        <v>#N/A</v>
      </c>
      <c r="AP9245" s="261" t="e">
        <f t="shared" si="1466"/>
        <v>#N/A</v>
      </c>
      <c r="AQ9245" s="261" t="e">
        <f t="shared" si="1467"/>
        <v>#N/A</v>
      </c>
      <c r="BB9245">
        <f t="shared" si="1470"/>
        <v>0</v>
      </c>
      <c r="BC9245">
        <f t="shared" si="1468"/>
        <v>0</v>
      </c>
      <c r="BD9245" s="28">
        <f t="shared" si="1469"/>
        <v>0</v>
      </c>
    </row>
    <row r="9246" spans="37:56" x14ac:dyDescent="0.25">
      <c r="AK9246">
        <v>0</v>
      </c>
      <c r="AL9246" t="e">
        <f t="shared" si="1462"/>
        <v>#N/A</v>
      </c>
      <c r="AM9246" t="e">
        <f t="shared" si="1463"/>
        <v>#N/A</v>
      </c>
      <c r="AN9246" t="e">
        <f t="shared" si="1464"/>
        <v>#N/A</v>
      </c>
      <c r="AO9246" s="261" t="e">
        <f t="shared" si="1465"/>
        <v>#N/A</v>
      </c>
      <c r="AP9246" s="261" t="e">
        <f t="shared" si="1466"/>
        <v>#N/A</v>
      </c>
      <c r="AQ9246" s="261" t="e">
        <f t="shared" si="1467"/>
        <v>#N/A</v>
      </c>
      <c r="BB9246">
        <f t="shared" si="1470"/>
        <v>0</v>
      </c>
      <c r="BC9246">
        <f t="shared" si="1468"/>
        <v>0</v>
      </c>
      <c r="BD9246" s="28">
        <f t="shared" si="1469"/>
        <v>0</v>
      </c>
    </row>
    <row r="9247" spans="37:56" x14ac:dyDescent="0.25">
      <c r="AK9247">
        <v>0</v>
      </c>
      <c r="AL9247" t="e">
        <f t="shared" si="1462"/>
        <v>#N/A</v>
      </c>
      <c r="AM9247" t="e">
        <f t="shared" si="1463"/>
        <v>#N/A</v>
      </c>
      <c r="AN9247" t="e">
        <f t="shared" si="1464"/>
        <v>#N/A</v>
      </c>
      <c r="AO9247" s="261" t="e">
        <f t="shared" si="1465"/>
        <v>#N/A</v>
      </c>
      <c r="AP9247" s="261" t="e">
        <f t="shared" si="1466"/>
        <v>#N/A</v>
      </c>
      <c r="AQ9247" s="261" t="e">
        <f t="shared" si="1467"/>
        <v>#N/A</v>
      </c>
      <c r="BB9247">
        <f t="shared" si="1470"/>
        <v>0</v>
      </c>
      <c r="BC9247">
        <f t="shared" si="1468"/>
        <v>0</v>
      </c>
      <c r="BD9247" s="28">
        <f t="shared" si="1469"/>
        <v>0</v>
      </c>
    </row>
    <row r="9248" spans="37:56" x14ac:dyDescent="0.25">
      <c r="AK9248">
        <v>0</v>
      </c>
      <c r="AL9248" t="e">
        <f t="shared" si="1462"/>
        <v>#N/A</v>
      </c>
      <c r="AM9248" t="e">
        <f t="shared" si="1463"/>
        <v>#N/A</v>
      </c>
      <c r="AN9248" t="e">
        <f t="shared" si="1464"/>
        <v>#N/A</v>
      </c>
      <c r="AO9248" s="261" t="e">
        <f t="shared" si="1465"/>
        <v>#N/A</v>
      </c>
      <c r="AP9248" s="261" t="e">
        <f t="shared" si="1466"/>
        <v>#N/A</v>
      </c>
      <c r="AQ9248" s="261" t="e">
        <f t="shared" si="1467"/>
        <v>#N/A</v>
      </c>
      <c r="BB9248">
        <f t="shared" si="1470"/>
        <v>0</v>
      </c>
      <c r="BC9248">
        <f t="shared" si="1468"/>
        <v>0</v>
      </c>
      <c r="BD9248" s="28">
        <f t="shared" si="1469"/>
        <v>0</v>
      </c>
    </row>
    <row r="9249" spans="37:56" x14ac:dyDescent="0.25">
      <c r="AK9249">
        <v>0</v>
      </c>
      <c r="AL9249" t="e">
        <f t="shared" si="1462"/>
        <v>#N/A</v>
      </c>
      <c r="AM9249" t="e">
        <f t="shared" si="1463"/>
        <v>#N/A</v>
      </c>
      <c r="AN9249" t="e">
        <f t="shared" si="1464"/>
        <v>#N/A</v>
      </c>
      <c r="AO9249" s="261" t="e">
        <f t="shared" si="1465"/>
        <v>#N/A</v>
      </c>
      <c r="AP9249" s="261" t="e">
        <f t="shared" si="1466"/>
        <v>#N/A</v>
      </c>
      <c r="AQ9249" s="261" t="e">
        <f t="shared" si="1467"/>
        <v>#N/A</v>
      </c>
      <c r="BB9249">
        <f t="shared" si="1470"/>
        <v>0</v>
      </c>
      <c r="BC9249">
        <f t="shared" si="1468"/>
        <v>0</v>
      </c>
      <c r="BD9249" s="28">
        <f t="shared" si="1469"/>
        <v>0</v>
      </c>
    </row>
    <row r="9250" spans="37:56" x14ac:dyDescent="0.25">
      <c r="AK9250">
        <v>0</v>
      </c>
      <c r="AL9250" t="e">
        <f t="shared" si="1462"/>
        <v>#N/A</v>
      </c>
      <c r="AM9250" t="e">
        <f t="shared" si="1463"/>
        <v>#N/A</v>
      </c>
      <c r="AN9250" t="e">
        <f t="shared" si="1464"/>
        <v>#N/A</v>
      </c>
      <c r="AO9250" s="261" t="e">
        <f t="shared" si="1465"/>
        <v>#N/A</v>
      </c>
      <c r="AP9250" s="261" t="e">
        <f t="shared" si="1466"/>
        <v>#N/A</v>
      </c>
      <c r="AQ9250" s="261" t="e">
        <f t="shared" si="1467"/>
        <v>#N/A</v>
      </c>
      <c r="BB9250">
        <f t="shared" si="1470"/>
        <v>0</v>
      </c>
      <c r="BC9250">
        <f t="shared" si="1468"/>
        <v>0</v>
      </c>
      <c r="BD9250" s="28">
        <f t="shared" si="1469"/>
        <v>0</v>
      </c>
    </row>
    <row r="9251" spans="37:56" x14ac:dyDescent="0.25">
      <c r="AK9251">
        <v>0</v>
      </c>
      <c r="AL9251" t="e">
        <f t="shared" si="1462"/>
        <v>#N/A</v>
      </c>
      <c r="AM9251" t="e">
        <f t="shared" si="1463"/>
        <v>#N/A</v>
      </c>
      <c r="AN9251" t="e">
        <f t="shared" si="1464"/>
        <v>#N/A</v>
      </c>
      <c r="AO9251" s="261" t="e">
        <f t="shared" si="1465"/>
        <v>#N/A</v>
      </c>
      <c r="AP9251" s="261" t="e">
        <f t="shared" si="1466"/>
        <v>#N/A</v>
      </c>
      <c r="AQ9251" s="261" t="e">
        <f t="shared" si="1467"/>
        <v>#N/A</v>
      </c>
      <c r="BB9251">
        <f t="shared" si="1470"/>
        <v>0</v>
      </c>
      <c r="BC9251">
        <f t="shared" si="1468"/>
        <v>0</v>
      </c>
      <c r="BD9251" s="28">
        <f t="shared" si="1469"/>
        <v>0</v>
      </c>
    </row>
    <row r="9252" spans="37:56" x14ac:dyDescent="0.25">
      <c r="AK9252">
        <v>0</v>
      </c>
      <c r="AL9252" t="e">
        <f t="shared" si="1462"/>
        <v>#N/A</v>
      </c>
      <c r="AM9252" t="e">
        <f t="shared" si="1463"/>
        <v>#N/A</v>
      </c>
      <c r="AN9252" t="e">
        <f t="shared" si="1464"/>
        <v>#N/A</v>
      </c>
      <c r="AO9252" s="261" t="e">
        <f t="shared" si="1465"/>
        <v>#N/A</v>
      </c>
      <c r="AP9252" s="261" t="e">
        <f t="shared" si="1466"/>
        <v>#N/A</v>
      </c>
      <c r="AQ9252" s="261" t="e">
        <f t="shared" si="1467"/>
        <v>#N/A</v>
      </c>
      <c r="BB9252">
        <f t="shared" si="1470"/>
        <v>0</v>
      </c>
      <c r="BC9252">
        <f t="shared" si="1468"/>
        <v>0</v>
      </c>
      <c r="BD9252" s="28">
        <f t="shared" si="1469"/>
        <v>0</v>
      </c>
    </row>
    <row r="9253" spans="37:56" x14ac:dyDescent="0.25">
      <c r="AK9253">
        <v>0</v>
      </c>
      <c r="AL9253" t="e">
        <f t="shared" si="1462"/>
        <v>#N/A</v>
      </c>
      <c r="AM9253" t="e">
        <f t="shared" si="1463"/>
        <v>#N/A</v>
      </c>
      <c r="AN9253" t="e">
        <f t="shared" si="1464"/>
        <v>#N/A</v>
      </c>
      <c r="AO9253" s="261" t="e">
        <f t="shared" si="1465"/>
        <v>#N/A</v>
      </c>
      <c r="AP9253" s="261" t="e">
        <f t="shared" si="1466"/>
        <v>#N/A</v>
      </c>
      <c r="AQ9253" s="261" t="e">
        <f t="shared" si="1467"/>
        <v>#N/A</v>
      </c>
      <c r="BB9253">
        <f t="shared" si="1470"/>
        <v>0</v>
      </c>
      <c r="BC9253">
        <f t="shared" si="1468"/>
        <v>0</v>
      </c>
      <c r="BD9253" s="28">
        <f t="shared" si="1469"/>
        <v>0</v>
      </c>
    </row>
    <row r="9254" spans="37:56" x14ac:dyDescent="0.25">
      <c r="AK9254">
        <v>0</v>
      </c>
      <c r="AL9254" t="e">
        <f t="shared" si="1462"/>
        <v>#N/A</v>
      </c>
      <c r="AM9254" t="e">
        <f t="shared" si="1463"/>
        <v>#N/A</v>
      </c>
      <c r="AN9254" t="e">
        <f t="shared" si="1464"/>
        <v>#N/A</v>
      </c>
      <c r="AO9254" s="261" t="e">
        <f t="shared" si="1465"/>
        <v>#N/A</v>
      </c>
      <c r="AP9254" s="261" t="e">
        <f t="shared" si="1466"/>
        <v>#N/A</v>
      </c>
      <c r="AQ9254" s="261" t="e">
        <f t="shared" si="1467"/>
        <v>#N/A</v>
      </c>
      <c r="BB9254">
        <f t="shared" si="1470"/>
        <v>0</v>
      </c>
      <c r="BC9254">
        <f t="shared" si="1468"/>
        <v>0</v>
      </c>
      <c r="BD9254" s="28">
        <f t="shared" si="1469"/>
        <v>0</v>
      </c>
    </row>
    <row r="9255" spans="37:56" x14ac:dyDescent="0.25">
      <c r="AK9255">
        <v>0</v>
      </c>
      <c r="AL9255" t="e">
        <f t="shared" si="1462"/>
        <v>#N/A</v>
      </c>
      <c r="AM9255" t="e">
        <f t="shared" si="1463"/>
        <v>#N/A</v>
      </c>
      <c r="AN9255" t="e">
        <f t="shared" si="1464"/>
        <v>#N/A</v>
      </c>
      <c r="AO9255" s="261" t="e">
        <f t="shared" si="1465"/>
        <v>#N/A</v>
      </c>
      <c r="AP9255" s="261" t="e">
        <f t="shared" si="1466"/>
        <v>#N/A</v>
      </c>
      <c r="AQ9255" s="261" t="e">
        <f t="shared" si="1467"/>
        <v>#N/A</v>
      </c>
      <c r="BB9255">
        <f t="shared" si="1470"/>
        <v>0</v>
      </c>
      <c r="BC9255">
        <f t="shared" si="1468"/>
        <v>0</v>
      </c>
      <c r="BD9255" s="28">
        <f t="shared" si="1469"/>
        <v>0</v>
      </c>
    </row>
    <row r="9256" spans="37:56" x14ac:dyDescent="0.25">
      <c r="AK9256">
        <v>0</v>
      </c>
      <c r="AL9256" t="e">
        <f t="shared" si="1462"/>
        <v>#N/A</v>
      </c>
      <c r="AM9256" t="e">
        <f t="shared" si="1463"/>
        <v>#N/A</v>
      </c>
      <c r="AN9256" t="e">
        <f t="shared" si="1464"/>
        <v>#N/A</v>
      </c>
      <c r="AO9256" s="261" t="e">
        <f t="shared" si="1465"/>
        <v>#N/A</v>
      </c>
      <c r="AP9256" s="261" t="e">
        <f t="shared" si="1466"/>
        <v>#N/A</v>
      </c>
      <c r="AQ9256" s="261" t="e">
        <f t="shared" si="1467"/>
        <v>#N/A</v>
      </c>
      <c r="BB9256">
        <f t="shared" si="1470"/>
        <v>0</v>
      </c>
      <c r="BC9256">
        <f t="shared" si="1468"/>
        <v>0</v>
      </c>
      <c r="BD9256" s="28">
        <f t="shared" si="1469"/>
        <v>0</v>
      </c>
    </row>
    <row r="9257" spans="37:56" x14ac:dyDescent="0.25">
      <c r="AK9257">
        <v>0</v>
      </c>
      <c r="AL9257" t="e">
        <f t="shared" si="1462"/>
        <v>#N/A</v>
      </c>
      <c r="AM9257" t="e">
        <f t="shared" si="1463"/>
        <v>#N/A</v>
      </c>
      <c r="AN9257" t="e">
        <f t="shared" si="1464"/>
        <v>#N/A</v>
      </c>
      <c r="AO9257" s="261" t="e">
        <f t="shared" si="1465"/>
        <v>#N/A</v>
      </c>
      <c r="AP9257" s="261" t="e">
        <f t="shared" si="1466"/>
        <v>#N/A</v>
      </c>
      <c r="AQ9257" s="261" t="e">
        <f t="shared" si="1467"/>
        <v>#N/A</v>
      </c>
      <c r="BB9257">
        <f t="shared" si="1470"/>
        <v>0</v>
      </c>
      <c r="BC9257">
        <f t="shared" si="1468"/>
        <v>0</v>
      </c>
      <c r="BD9257" s="28">
        <f t="shared" si="1469"/>
        <v>0</v>
      </c>
    </row>
    <row r="9258" spans="37:56" x14ac:dyDescent="0.25">
      <c r="AK9258">
        <v>0</v>
      </c>
      <c r="AL9258" t="e">
        <f t="shared" si="1462"/>
        <v>#N/A</v>
      </c>
      <c r="AM9258" t="e">
        <f t="shared" si="1463"/>
        <v>#N/A</v>
      </c>
      <c r="AN9258" t="e">
        <f t="shared" si="1464"/>
        <v>#N/A</v>
      </c>
      <c r="AO9258" s="261" t="e">
        <f t="shared" si="1465"/>
        <v>#N/A</v>
      </c>
      <c r="AP9258" s="261" t="e">
        <f t="shared" si="1466"/>
        <v>#N/A</v>
      </c>
      <c r="AQ9258" s="261" t="e">
        <f t="shared" si="1467"/>
        <v>#N/A</v>
      </c>
      <c r="BB9258">
        <f t="shared" si="1470"/>
        <v>0</v>
      </c>
      <c r="BC9258">
        <f t="shared" si="1468"/>
        <v>0</v>
      </c>
      <c r="BD9258" s="28">
        <f t="shared" si="1469"/>
        <v>0</v>
      </c>
    </row>
    <row r="9259" spans="37:56" x14ac:dyDescent="0.25">
      <c r="AK9259">
        <v>0</v>
      </c>
      <c r="AL9259" t="e">
        <f t="shared" si="1462"/>
        <v>#N/A</v>
      </c>
      <c r="AM9259" t="e">
        <f t="shared" si="1463"/>
        <v>#N/A</v>
      </c>
      <c r="AN9259" t="e">
        <f t="shared" si="1464"/>
        <v>#N/A</v>
      </c>
      <c r="AO9259" s="261" t="e">
        <f t="shared" si="1465"/>
        <v>#N/A</v>
      </c>
      <c r="AP9259" s="261" t="e">
        <f t="shared" si="1466"/>
        <v>#N/A</v>
      </c>
      <c r="AQ9259" s="261" t="e">
        <f t="shared" si="1467"/>
        <v>#N/A</v>
      </c>
      <c r="BB9259">
        <f t="shared" si="1470"/>
        <v>0</v>
      </c>
      <c r="BC9259">
        <f t="shared" si="1468"/>
        <v>0</v>
      </c>
      <c r="BD9259" s="28">
        <f t="shared" si="1469"/>
        <v>0</v>
      </c>
    </row>
    <row r="9260" spans="37:56" x14ac:dyDescent="0.25">
      <c r="AK9260">
        <v>0</v>
      </c>
      <c r="AL9260" t="e">
        <f t="shared" si="1462"/>
        <v>#N/A</v>
      </c>
      <c r="AM9260" t="e">
        <f t="shared" si="1463"/>
        <v>#N/A</v>
      </c>
      <c r="AN9260" t="e">
        <f t="shared" si="1464"/>
        <v>#N/A</v>
      </c>
      <c r="AO9260" s="261" t="e">
        <f t="shared" si="1465"/>
        <v>#N/A</v>
      </c>
      <c r="AP9260" s="261" t="e">
        <f t="shared" si="1466"/>
        <v>#N/A</v>
      </c>
      <c r="AQ9260" s="261" t="e">
        <f t="shared" si="1467"/>
        <v>#N/A</v>
      </c>
      <c r="BB9260">
        <f t="shared" si="1470"/>
        <v>0</v>
      </c>
      <c r="BC9260">
        <f t="shared" si="1468"/>
        <v>0</v>
      </c>
      <c r="BD9260" s="28">
        <f t="shared" si="1469"/>
        <v>0</v>
      </c>
    </row>
    <row r="9261" spans="37:56" x14ac:dyDescent="0.25">
      <c r="AK9261">
        <v>0</v>
      </c>
      <c r="AL9261" t="e">
        <f t="shared" si="1462"/>
        <v>#N/A</v>
      </c>
      <c r="AM9261" t="e">
        <f t="shared" si="1463"/>
        <v>#N/A</v>
      </c>
      <c r="AN9261" t="e">
        <f t="shared" si="1464"/>
        <v>#N/A</v>
      </c>
      <c r="AO9261" s="261" t="e">
        <f t="shared" si="1465"/>
        <v>#N/A</v>
      </c>
      <c r="AP9261" s="261" t="e">
        <f t="shared" si="1466"/>
        <v>#N/A</v>
      </c>
      <c r="AQ9261" s="261" t="e">
        <f t="shared" si="1467"/>
        <v>#N/A</v>
      </c>
      <c r="BB9261">
        <f t="shared" si="1470"/>
        <v>0</v>
      </c>
      <c r="BC9261">
        <f t="shared" si="1468"/>
        <v>0</v>
      </c>
      <c r="BD9261" s="28">
        <f t="shared" si="1469"/>
        <v>0</v>
      </c>
    </row>
    <row r="9262" spans="37:56" x14ac:dyDescent="0.25">
      <c r="AK9262">
        <v>0</v>
      </c>
      <c r="AL9262" t="e">
        <f t="shared" si="1462"/>
        <v>#N/A</v>
      </c>
      <c r="AM9262" t="e">
        <f t="shared" si="1463"/>
        <v>#N/A</v>
      </c>
      <c r="AN9262" t="e">
        <f t="shared" si="1464"/>
        <v>#N/A</v>
      </c>
      <c r="AO9262" s="261" t="e">
        <f t="shared" si="1465"/>
        <v>#N/A</v>
      </c>
      <c r="AP9262" s="261" t="e">
        <f t="shared" si="1466"/>
        <v>#N/A</v>
      </c>
      <c r="AQ9262" s="261" t="e">
        <f t="shared" si="1467"/>
        <v>#N/A</v>
      </c>
      <c r="BB9262">
        <f t="shared" si="1470"/>
        <v>0</v>
      </c>
      <c r="BC9262">
        <f t="shared" si="1468"/>
        <v>0</v>
      </c>
      <c r="BD9262" s="28">
        <f t="shared" si="1469"/>
        <v>0</v>
      </c>
    </row>
    <row r="9263" spans="37:56" x14ac:dyDescent="0.25">
      <c r="AK9263">
        <v>0</v>
      </c>
      <c r="AL9263" t="e">
        <f t="shared" si="1462"/>
        <v>#N/A</v>
      </c>
      <c r="AM9263" t="e">
        <f t="shared" si="1463"/>
        <v>#N/A</v>
      </c>
      <c r="AN9263" t="e">
        <f t="shared" si="1464"/>
        <v>#N/A</v>
      </c>
      <c r="AO9263" s="261" t="e">
        <f t="shared" si="1465"/>
        <v>#N/A</v>
      </c>
      <c r="AP9263" s="261" t="e">
        <f t="shared" si="1466"/>
        <v>#N/A</v>
      </c>
      <c r="AQ9263" s="261" t="e">
        <f t="shared" si="1467"/>
        <v>#N/A</v>
      </c>
      <c r="BB9263">
        <f t="shared" si="1470"/>
        <v>0</v>
      </c>
      <c r="BC9263">
        <f t="shared" si="1468"/>
        <v>0</v>
      </c>
      <c r="BD9263" s="28">
        <f t="shared" si="1469"/>
        <v>0</v>
      </c>
    </row>
    <row r="9264" spans="37:56" x14ac:dyDescent="0.25">
      <c r="AK9264">
        <v>0</v>
      </c>
      <c r="AL9264" t="e">
        <f t="shared" si="1462"/>
        <v>#N/A</v>
      </c>
      <c r="AM9264" t="e">
        <f t="shared" si="1463"/>
        <v>#N/A</v>
      </c>
      <c r="AN9264" t="e">
        <f t="shared" si="1464"/>
        <v>#N/A</v>
      </c>
      <c r="AO9264" s="261" t="e">
        <f t="shared" si="1465"/>
        <v>#N/A</v>
      </c>
      <c r="AP9264" s="261" t="e">
        <f t="shared" si="1466"/>
        <v>#N/A</v>
      </c>
      <c r="AQ9264" s="261" t="e">
        <f t="shared" si="1467"/>
        <v>#N/A</v>
      </c>
      <c r="BB9264">
        <f t="shared" si="1470"/>
        <v>0</v>
      </c>
      <c r="BC9264">
        <f t="shared" si="1468"/>
        <v>0</v>
      </c>
      <c r="BD9264" s="28">
        <f t="shared" si="1469"/>
        <v>0</v>
      </c>
    </row>
    <row r="9265" spans="37:56" x14ac:dyDescent="0.25">
      <c r="AK9265">
        <v>0</v>
      </c>
      <c r="AL9265" t="e">
        <f t="shared" si="1462"/>
        <v>#N/A</v>
      </c>
      <c r="AM9265" t="e">
        <f t="shared" si="1463"/>
        <v>#N/A</v>
      </c>
      <c r="AN9265" t="e">
        <f t="shared" si="1464"/>
        <v>#N/A</v>
      </c>
      <c r="AO9265" s="261" t="e">
        <f t="shared" si="1465"/>
        <v>#N/A</v>
      </c>
      <c r="AP9265" s="261" t="e">
        <f t="shared" si="1466"/>
        <v>#N/A</v>
      </c>
      <c r="AQ9265" s="261" t="e">
        <f t="shared" si="1467"/>
        <v>#N/A</v>
      </c>
      <c r="BB9265">
        <f t="shared" si="1470"/>
        <v>0</v>
      </c>
      <c r="BC9265">
        <f t="shared" si="1468"/>
        <v>0</v>
      </c>
      <c r="BD9265" s="28">
        <f t="shared" si="1469"/>
        <v>0</v>
      </c>
    </row>
    <row r="9266" spans="37:56" x14ac:dyDescent="0.25">
      <c r="AK9266">
        <v>0</v>
      </c>
      <c r="AL9266" t="e">
        <f t="shared" si="1462"/>
        <v>#N/A</v>
      </c>
      <c r="AM9266" t="e">
        <f t="shared" si="1463"/>
        <v>#N/A</v>
      </c>
      <c r="AN9266" t="e">
        <f t="shared" si="1464"/>
        <v>#N/A</v>
      </c>
      <c r="AO9266" s="261" t="e">
        <f t="shared" si="1465"/>
        <v>#N/A</v>
      </c>
      <c r="AP9266" s="261" t="e">
        <f t="shared" si="1466"/>
        <v>#N/A</v>
      </c>
      <c r="AQ9266" s="261" t="e">
        <f t="shared" si="1467"/>
        <v>#N/A</v>
      </c>
      <c r="BB9266">
        <f t="shared" si="1470"/>
        <v>0</v>
      </c>
      <c r="BC9266">
        <f t="shared" si="1468"/>
        <v>0</v>
      </c>
      <c r="BD9266" s="28">
        <f t="shared" si="1469"/>
        <v>0</v>
      </c>
    </row>
    <row r="9267" spans="37:56" x14ac:dyDescent="0.25">
      <c r="AK9267">
        <v>0</v>
      </c>
      <c r="AL9267" t="e">
        <f t="shared" si="1462"/>
        <v>#N/A</v>
      </c>
      <c r="AM9267" t="e">
        <f t="shared" si="1463"/>
        <v>#N/A</v>
      </c>
      <c r="AN9267" t="e">
        <f t="shared" si="1464"/>
        <v>#N/A</v>
      </c>
      <c r="AO9267" s="261" t="e">
        <f t="shared" si="1465"/>
        <v>#N/A</v>
      </c>
      <c r="AP9267" s="261" t="e">
        <f t="shared" si="1466"/>
        <v>#N/A</v>
      </c>
      <c r="AQ9267" s="261" t="e">
        <f t="shared" si="1467"/>
        <v>#N/A</v>
      </c>
      <c r="BB9267">
        <f t="shared" si="1470"/>
        <v>0</v>
      </c>
      <c r="BC9267">
        <f t="shared" si="1468"/>
        <v>0</v>
      </c>
      <c r="BD9267" s="28">
        <f t="shared" si="1469"/>
        <v>0</v>
      </c>
    </row>
    <row r="9268" spans="37:56" x14ac:dyDescent="0.25">
      <c r="AK9268">
        <v>0</v>
      </c>
      <c r="AL9268" t="e">
        <f t="shared" si="1462"/>
        <v>#N/A</v>
      </c>
      <c r="AM9268" t="e">
        <f t="shared" si="1463"/>
        <v>#N/A</v>
      </c>
      <c r="AN9268" t="e">
        <f t="shared" si="1464"/>
        <v>#N/A</v>
      </c>
      <c r="AO9268" s="261" t="e">
        <f t="shared" si="1465"/>
        <v>#N/A</v>
      </c>
      <c r="AP9268" s="261" t="e">
        <f t="shared" si="1466"/>
        <v>#N/A</v>
      </c>
      <c r="AQ9268" s="261" t="e">
        <f t="shared" si="1467"/>
        <v>#N/A</v>
      </c>
      <c r="BB9268">
        <f t="shared" si="1470"/>
        <v>0</v>
      </c>
      <c r="BC9268">
        <f t="shared" si="1468"/>
        <v>0</v>
      </c>
      <c r="BD9268" s="28">
        <f t="shared" si="1469"/>
        <v>0</v>
      </c>
    </row>
    <row r="9269" spans="37:56" x14ac:dyDescent="0.25">
      <c r="AK9269">
        <v>0</v>
      </c>
      <c r="AL9269" t="e">
        <f t="shared" si="1462"/>
        <v>#N/A</v>
      </c>
      <c r="AM9269" t="e">
        <f t="shared" si="1463"/>
        <v>#N/A</v>
      </c>
      <c r="AN9269" t="e">
        <f t="shared" si="1464"/>
        <v>#N/A</v>
      </c>
      <c r="AO9269" s="261" t="e">
        <f t="shared" si="1465"/>
        <v>#N/A</v>
      </c>
      <c r="AP9269" s="261" t="e">
        <f t="shared" si="1466"/>
        <v>#N/A</v>
      </c>
      <c r="AQ9269" s="261" t="e">
        <f t="shared" si="1467"/>
        <v>#N/A</v>
      </c>
      <c r="BB9269">
        <f t="shared" si="1470"/>
        <v>0</v>
      </c>
      <c r="BC9269">
        <f t="shared" si="1468"/>
        <v>0</v>
      </c>
      <c r="BD9269" s="28">
        <f t="shared" si="1469"/>
        <v>0</v>
      </c>
    </row>
    <row r="9270" spans="37:56" x14ac:dyDescent="0.25">
      <c r="AK9270">
        <v>0</v>
      </c>
      <c r="AL9270" t="e">
        <f t="shared" si="1462"/>
        <v>#N/A</v>
      </c>
      <c r="AM9270" t="e">
        <f t="shared" si="1463"/>
        <v>#N/A</v>
      </c>
      <c r="AN9270" t="e">
        <f t="shared" si="1464"/>
        <v>#N/A</v>
      </c>
      <c r="AO9270" s="261" t="e">
        <f t="shared" si="1465"/>
        <v>#N/A</v>
      </c>
      <c r="AP9270" s="261" t="e">
        <f t="shared" si="1466"/>
        <v>#N/A</v>
      </c>
      <c r="AQ9270" s="261" t="e">
        <f t="shared" si="1467"/>
        <v>#N/A</v>
      </c>
      <c r="BB9270">
        <f t="shared" si="1470"/>
        <v>0</v>
      </c>
      <c r="BC9270">
        <f t="shared" si="1468"/>
        <v>0</v>
      </c>
      <c r="BD9270" s="28">
        <f t="shared" si="1469"/>
        <v>0</v>
      </c>
    </row>
    <row r="9271" spans="37:56" x14ac:dyDescent="0.25">
      <c r="AK9271">
        <v>0</v>
      </c>
      <c r="AL9271" t="e">
        <f t="shared" si="1462"/>
        <v>#N/A</v>
      </c>
      <c r="AM9271" t="e">
        <f t="shared" si="1463"/>
        <v>#N/A</v>
      </c>
      <c r="AN9271" t="e">
        <f t="shared" si="1464"/>
        <v>#N/A</v>
      </c>
      <c r="AO9271" s="261" t="e">
        <f t="shared" si="1465"/>
        <v>#N/A</v>
      </c>
      <c r="AP9271" s="261" t="e">
        <f t="shared" si="1466"/>
        <v>#N/A</v>
      </c>
      <c r="AQ9271" s="261" t="e">
        <f t="shared" si="1467"/>
        <v>#N/A</v>
      </c>
      <c r="BB9271">
        <f t="shared" si="1470"/>
        <v>0</v>
      </c>
      <c r="BC9271">
        <f t="shared" si="1468"/>
        <v>0</v>
      </c>
      <c r="BD9271" s="28">
        <f t="shared" si="1469"/>
        <v>0</v>
      </c>
    </row>
    <row r="9272" spans="37:56" x14ac:dyDescent="0.25">
      <c r="AK9272">
        <v>0</v>
      </c>
      <c r="AL9272" t="e">
        <f t="shared" si="1462"/>
        <v>#N/A</v>
      </c>
      <c r="AM9272" t="e">
        <f t="shared" si="1463"/>
        <v>#N/A</v>
      </c>
      <c r="AN9272" t="e">
        <f t="shared" si="1464"/>
        <v>#N/A</v>
      </c>
      <c r="AO9272" s="261" t="e">
        <f t="shared" si="1465"/>
        <v>#N/A</v>
      </c>
      <c r="AP9272" s="261" t="e">
        <f t="shared" si="1466"/>
        <v>#N/A</v>
      </c>
      <c r="AQ9272" s="261" t="e">
        <f t="shared" si="1467"/>
        <v>#N/A</v>
      </c>
      <c r="BB9272">
        <f t="shared" si="1470"/>
        <v>0</v>
      </c>
      <c r="BC9272">
        <f t="shared" si="1468"/>
        <v>0</v>
      </c>
      <c r="BD9272" s="28">
        <f t="shared" si="1469"/>
        <v>0</v>
      </c>
    </row>
    <row r="9273" spans="37:56" x14ac:dyDescent="0.25">
      <c r="AK9273">
        <v>0</v>
      </c>
      <c r="AL9273" t="e">
        <f t="shared" si="1462"/>
        <v>#N/A</v>
      </c>
      <c r="AM9273" t="e">
        <f t="shared" si="1463"/>
        <v>#N/A</v>
      </c>
      <c r="AN9273" t="e">
        <f t="shared" si="1464"/>
        <v>#N/A</v>
      </c>
      <c r="AO9273" s="261" t="e">
        <f t="shared" si="1465"/>
        <v>#N/A</v>
      </c>
      <c r="AP9273" s="261" t="e">
        <f t="shared" si="1466"/>
        <v>#N/A</v>
      </c>
      <c r="AQ9273" s="261" t="e">
        <f t="shared" si="1467"/>
        <v>#N/A</v>
      </c>
      <c r="BB9273">
        <f t="shared" si="1470"/>
        <v>0</v>
      </c>
      <c r="BC9273">
        <f t="shared" si="1468"/>
        <v>0</v>
      </c>
      <c r="BD9273" s="28">
        <f t="shared" si="1469"/>
        <v>0</v>
      </c>
    </row>
    <row r="9274" spans="37:56" x14ac:dyDescent="0.25">
      <c r="AK9274">
        <v>0</v>
      </c>
      <c r="AL9274" t="e">
        <f t="shared" si="1462"/>
        <v>#N/A</v>
      </c>
      <c r="AM9274" t="e">
        <f t="shared" si="1463"/>
        <v>#N/A</v>
      </c>
      <c r="AN9274" t="e">
        <f t="shared" si="1464"/>
        <v>#N/A</v>
      </c>
      <c r="AO9274" s="261" t="e">
        <f t="shared" si="1465"/>
        <v>#N/A</v>
      </c>
      <c r="AP9274" s="261" t="e">
        <f t="shared" si="1466"/>
        <v>#N/A</v>
      </c>
      <c r="AQ9274" s="261" t="e">
        <f t="shared" si="1467"/>
        <v>#N/A</v>
      </c>
      <c r="BB9274">
        <f t="shared" si="1470"/>
        <v>0</v>
      </c>
      <c r="BC9274">
        <f t="shared" si="1468"/>
        <v>0</v>
      </c>
      <c r="BD9274" s="28">
        <f t="shared" si="1469"/>
        <v>0</v>
      </c>
    </row>
    <row r="9275" spans="37:56" x14ac:dyDescent="0.25">
      <c r="AK9275">
        <v>0</v>
      </c>
      <c r="AL9275" t="e">
        <f t="shared" si="1462"/>
        <v>#N/A</v>
      </c>
      <c r="AM9275" t="e">
        <f t="shared" si="1463"/>
        <v>#N/A</v>
      </c>
      <c r="AN9275" t="e">
        <f t="shared" si="1464"/>
        <v>#N/A</v>
      </c>
      <c r="AO9275" s="261" t="e">
        <f t="shared" si="1465"/>
        <v>#N/A</v>
      </c>
      <c r="AP9275" s="261" t="e">
        <f t="shared" si="1466"/>
        <v>#N/A</v>
      </c>
      <c r="AQ9275" s="261" t="e">
        <f t="shared" si="1467"/>
        <v>#N/A</v>
      </c>
      <c r="BB9275">
        <f t="shared" si="1470"/>
        <v>0</v>
      </c>
      <c r="BC9275">
        <f t="shared" si="1468"/>
        <v>0</v>
      </c>
      <c r="BD9275" s="28">
        <f t="shared" si="1469"/>
        <v>0</v>
      </c>
    </row>
    <row r="9276" spans="37:56" x14ac:dyDescent="0.25">
      <c r="AK9276">
        <v>0</v>
      </c>
      <c r="AL9276" t="e">
        <f t="shared" si="1462"/>
        <v>#N/A</v>
      </c>
      <c r="AM9276" t="e">
        <f t="shared" si="1463"/>
        <v>#N/A</v>
      </c>
      <c r="AN9276" t="e">
        <f t="shared" si="1464"/>
        <v>#N/A</v>
      </c>
      <c r="AO9276" s="261" t="e">
        <f t="shared" si="1465"/>
        <v>#N/A</v>
      </c>
      <c r="AP9276" s="261" t="e">
        <f t="shared" si="1466"/>
        <v>#N/A</v>
      </c>
      <c r="AQ9276" s="261" t="e">
        <f t="shared" si="1467"/>
        <v>#N/A</v>
      </c>
      <c r="BB9276">
        <f t="shared" si="1470"/>
        <v>0</v>
      </c>
      <c r="BC9276">
        <f t="shared" si="1468"/>
        <v>0</v>
      </c>
      <c r="BD9276" s="28">
        <f t="shared" si="1469"/>
        <v>0</v>
      </c>
    </row>
    <row r="9277" spans="37:56" x14ac:dyDescent="0.25">
      <c r="AK9277">
        <v>0</v>
      </c>
      <c r="AL9277" t="e">
        <f t="shared" si="1462"/>
        <v>#N/A</v>
      </c>
      <c r="AM9277" t="e">
        <f t="shared" si="1463"/>
        <v>#N/A</v>
      </c>
      <c r="AN9277" t="e">
        <f t="shared" si="1464"/>
        <v>#N/A</v>
      </c>
      <c r="AO9277" s="261" t="e">
        <f t="shared" si="1465"/>
        <v>#N/A</v>
      </c>
      <c r="AP9277" s="261" t="e">
        <f t="shared" si="1466"/>
        <v>#N/A</v>
      </c>
      <c r="AQ9277" s="261" t="e">
        <f t="shared" si="1467"/>
        <v>#N/A</v>
      </c>
      <c r="BB9277">
        <f t="shared" si="1470"/>
        <v>0</v>
      </c>
      <c r="BC9277">
        <f t="shared" si="1468"/>
        <v>0</v>
      </c>
      <c r="BD9277" s="28">
        <f t="shared" si="1469"/>
        <v>0</v>
      </c>
    </row>
    <row r="9278" spans="37:56" x14ac:dyDescent="0.25">
      <c r="AK9278">
        <v>0</v>
      </c>
      <c r="AL9278" t="e">
        <f t="shared" si="1462"/>
        <v>#N/A</v>
      </c>
      <c r="AM9278" t="e">
        <f t="shared" si="1463"/>
        <v>#N/A</v>
      </c>
      <c r="AN9278" t="e">
        <f t="shared" si="1464"/>
        <v>#N/A</v>
      </c>
      <c r="AO9278" s="261" t="e">
        <f t="shared" si="1465"/>
        <v>#N/A</v>
      </c>
      <c r="AP9278" s="261" t="e">
        <f t="shared" si="1466"/>
        <v>#N/A</v>
      </c>
      <c r="AQ9278" s="261" t="e">
        <f t="shared" si="1467"/>
        <v>#N/A</v>
      </c>
      <c r="BB9278">
        <f t="shared" si="1470"/>
        <v>0</v>
      </c>
      <c r="BC9278">
        <f t="shared" si="1468"/>
        <v>0</v>
      </c>
      <c r="BD9278" s="28">
        <f t="shared" si="1469"/>
        <v>0</v>
      </c>
    </row>
    <row r="9279" spans="37:56" x14ac:dyDescent="0.25">
      <c r="AK9279">
        <v>0</v>
      </c>
      <c r="AL9279" t="e">
        <f t="shared" si="1462"/>
        <v>#N/A</v>
      </c>
      <c r="AM9279" t="e">
        <f t="shared" si="1463"/>
        <v>#N/A</v>
      </c>
      <c r="AN9279" t="e">
        <f t="shared" si="1464"/>
        <v>#N/A</v>
      </c>
      <c r="AO9279" s="261" t="e">
        <f t="shared" si="1465"/>
        <v>#N/A</v>
      </c>
      <c r="AP9279" s="261" t="e">
        <f t="shared" si="1466"/>
        <v>#N/A</v>
      </c>
      <c r="AQ9279" s="261" t="e">
        <f t="shared" si="1467"/>
        <v>#N/A</v>
      </c>
      <c r="BB9279">
        <f t="shared" si="1470"/>
        <v>0</v>
      </c>
      <c r="BC9279">
        <f t="shared" si="1468"/>
        <v>0</v>
      </c>
      <c r="BD9279" s="28">
        <f t="shared" si="1469"/>
        <v>0</v>
      </c>
    </row>
    <row r="9280" spans="37:56" x14ac:dyDescent="0.25">
      <c r="AK9280">
        <v>0</v>
      </c>
      <c r="AL9280" t="e">
        <f t="shared" si="1462"/>
        <v>#N/A</v>
      </c>
      <c r="AM9280" t="e">
        <f t="shared" si="1463"/>
        <v>#N/A</v>
      </c>
      <c r="AN9280" t="e">
        <f t="shared" si="1464"/>
        <v>#N/A</v>
      </c>
      <c r="AO9280" s="261" t="e">
        <f t="shared" si="1465"/>
        <v>#N/A</v>
      </c>
      <c r="AP9280" s="261" t="e">
        <f t="shared" si="1466"/>
        <v>#N/A</v>
      </c>
      <c r="AQ9280" s="261" t="e">
        <f t="shared" si="1467"/>
        <v>#N/A</v>
      </c>
      <c r="BB9280">
        <f t="shared" si="1470"/>
        <v>0</v>
      </c>
      <c r="BC9280">
        <f t="shared" si="1468"/>
        <v>0</v>
      </c>
      <c r="BD9280" s="28">
        <f t="shared" si="1469"/>
        <v>0</v>
      </c>
    </row>
    <row r="9281" spans="37:56" x14ac:dyDescent="0.25">
      <c r="AK9281">
        <v>0</v>
      </c>
      <c r="AL9281" t="e">
        <f t="shared" si="1462"/>
        <v>#N/A</v>
      </c>
      <c r="AM9281" t="e">
        <f t="shared" si="1463"/>
        <v>#N/A</v>
      </c>
      <c r="AN9281" t="e">
        <f t="shared" si="1464"/>
        <v>#N/A</v>
      </c>
      <c r="AO9281" s="261" t="e">
        <f t="shared" si="1465"/>
        <v>#N/A</v>
      </c>
      <c r="AP9281" s="261" t="e">
        <f t="shared" si="1466"/>
        <v>#N/A</v>
      </c>
      <c r="AQ9281" s="261" t="e">
        <f t="shared" si="1467"/>
        <v>#N/A</v>
      </c>
      <c r="BB9281">
        <f t="shared" si="1470"/>
        <v>0</v>
      </c>
      <c r="BC9281">
        <f t="shared" si="1468"/>
        <v>0</v>
      </c>
      <c r="BD9281" s="28">
        <f t="shared" si="1469"/>
        <v>0</v>
      </c>
    </row>
    <row r="9282" spans="37:56" x14ac:dyDescent="0.25">
      <c r="AK9282">
        <v>0</v>
      </c>
      <c r="AL9282" t="e">
        <f t="shared" si="1462"/>
        <v>#N/A</v>
      </c>
      <c r="AM9282" t="e">
        <f t="shared" si="1463"/>
        <v>#N/A</v>
      </c>
      <c r="AN9282" t="e">
        <f t="shared" si="1464"/>
        <v>#N/A</v>
      </c>
      <c r="AO9282" s="261" t="e">
        <f t="shared" si="1465"/>
        <v>#N/A</v>
      </c>
      <c r="AP9282" s="261" t="e">
        <f t="shared" si="1466"/>
        <v>#N/A</v>
      </c>
      <c r="AQ9282" s="261" t="e">
        <f t="shared" si="1467"/>
        <v>#N/A</v>
      </c>
      <c r="BB9282">
        <f t="shared" si="1470"/>
        <v>0</v>
      </c>
      <c r="BC9282">
        <f t="shared" si="1468"/>
        <v>0</v>
      </c>
      <c r="BD9282" s="28">
        <f t="shared" si="1469"/>
        <v>0</v>
      </c>
    </row>
    <row r="9283" spans="37:56" x14ac:dyDescent="0.25">
      <c r="AK9283">
        <v>0</v>
      </c>
      <c r="AL9283" t="e">
        <f t="shared" ref="AL9283:AL9346" si="1471">_xlfn.XLOOKUP(AK9283,A:A,F:F)</f>
        <v>#N/A</v>
      </c>
      <c r="AM9283" t="e">
        <f t="shared" ref="AM9283:AM9346" si="1472">_xlfn.XLOOKUP(AK9283,A:A,J:J)</f>
        <v>#N/A</v>
      </c>
      <c r="AN9283" t="e">
        <f t="shared" ref="AN9283:AN9346" si="1473">_xlfn.XLOOKUP(AK9283,A:A,M:M)+_xlfn.XLOOKUP(AK9283,A:A,N:N)</f>
        <v>#N/A</v>
      </c>
      <c r="AO9283" s="261" t="e">
        <f t="shared" ref="AO9283:AO9346" si="1474">_xlfn.XLOOKUP(AK9283,A:A,AG:AG)</f>
        <v>#N/A</v>
      </c>
      <c r="AP9283" s="261" t="e">
        <f t="shared" ref="AP9283:AP9346" si="1475">_xlfn.XLOOKUP(AK9283,A:A,AD:AD)</f>
        <v>#N/A</v>
      </c>
      <c r="AQ9283" s="261" t="e">
        <f t="shared" ref="AQ9283:AQ9346" si="1476">_xlfn.XLOOKUP(AK9283,A:A,AE:AE)</f>
        <v>#N/A</v>
      </c>
      <c r="BB9283">
        <f t="shared" si="1470"/>
        <v>0</v>
      </c>
      <c r="BC9283">
        <f t="shared" ref="BC9283:BC9346" si="1477">_xlfn.XLOOKUP(BA9283,A:A,J:J)</f>
        <v>0</v>
      </c>
      <c r="BD9283" s="28">
        <f t="shared" ref="BD9283:BD9346" si="1478">_xlfn.XLOOKUP(BA9283,A:A,M:M)+_xlfn.XLOOKUP(BA9283,A:A,N:N)</f>
        <v>0</v>
      </c>
    </row>
    <row r="9284" spans="37:56" x14ac:dyDescent="0.25">
      <c r="AK9284">
        <v>0</v>
      </c>
      <c r="AL9284" t="e">
        <f t="shared" si="1471"/>
        <v>#N/A</v>
      </c>
      <c r="AM9284" t="e">
        <f t="shared" si="1472"/>
        <v>#N/A</v>
      </c>
      <c r="AN9284" t="e">
        <f t="shared" si="1473"/>
        <v>#N/A</v>
      </c>
      <c r="AO9284" s="261" t="e">
        <f t="shared" si="1474"/>
        <v>#N/A</v>
      </c>
      <c r="AP9284" s="261" t="e">
        <f t="shared" si="1475"/>
        <v>#N/A</v>
      </c>
      <c r="AQ9284" s="261" t="e">
        <f t="shared" si="1476"/>
        <v>#N/A</v>
      </c>
      <c r="BB9284">
        <f t="shared" si="1470"/>
        <v>0</v>
      </c>
      <c r="BC9284">
        <f t="shared" si="1477"/>
        <v>0</v>
      </c>
      <c r="BD9284" s="28">
        <f t="shared" si="1478"/>
        <v>0</v>
      </c>
    </row>
    <row r="9285" spans="37:56" x14ac:dyDescent="0.25">
      <c r="AK9285">
        <v>0</v>
      </c>
      <c r="AL9285" t="e">
        <f t="shared" si="1471"/>
        <v>#N/A</v>
      </c>
      <c r="AM9285" t="e">
        <f t="shared" si="1472"/>
        <v>#N/A</v>
      </c>
      <c r="AN9285" t="e">
        <f t="shared" si="1473"/>
        <v>#N/A</v>
      </c>
      <c r="AO9285" s="261" t="e">
        <f t="shared" si="1474"/>
        <v>#N/A</v>
      </c>
      <c r="AP9285" s="261" t="e">
        <f t="shared" si="1475"/>
        <v>#N/A</v>
      </c>
      <c r="AQ9285" s="261" t="e">
        <f t="shared" si="1476"/>
        <v>#N/A</v>
      </c>
      <c r="BB9285">
        <f t="shared" si="1470"/>
        <v>0</v>
      </c>
      <c r="BC9285">
        <f t="shared" si="1477"/>
        <v>0</v>
      </c>
      <c r="BD9285" s="28">
        <f t="shared" si="1478"/>
        <v>0</v>
      </c>
    </row>
    <row r="9286" spans="37:56" x14ac:dyDescent="0.25">
      <c r="AK9286">
        <v>0</v>
      </c>
      <c r="AL9286" t="e">
        <f t="shared" si="1471"/>
        <v>#N/A</v>
      </c>
      <c r="AM9286" t="e">
        <f t="shared" si="1472"/>
        <v>#N/A</v>
      </c>
      <c r="AN9286" t="e">
        <f t="shared" si="1473"/>
        <v>#N/A</v>
      </c>
      <c r="AO9286" s="261" t="e">
        <f t="shared" si="1474"/>
        <v>#N/A</v>
      </c>
      <c r="AP9286" s="261" t="e">
        <f t="shared" si="1475"/>
        <v>#N/A</v>
      </c>
      <c r="AQ9286" s="261" t="e">
        <f t="shared" si="1476"/>
        <v>#N/A</v>
      </c>
      <c r="BB9286">
        <f t="shared" ref="BB9286:BB9349" si="1479">_xlfn.XLOOKUP(BA9286,A:A,E:E)</f>
        <v>0</v>
      </c>
      <c r="BC9286">
        <f t="shared" si="1477"/>
        <v>0</v>
      </c>
      <c r="BD9286" s="28">
        <f t="shared" si="1478"/>
        <v>0</v>
      </c>
    </row>
    <row r="9287" spans="37:56" x14ac:dyDescent="0.25">
      <c r="AK9287">
        <v>0</v>
      </c>
      <c r="AL9287" t="e">
        <f t="shared" si="1471"/>
        <v>#N/A</v>
      </c>
      <c r="AM9287" t="e">
        <f t="shared" si="1472"/>
        <v>#N/A</v>
      </c>
      <c r="AN9287" t="e">
        <f t="shared" si="1473"/>
        <v>#N/A</v>
      </c>
      <c r="AO9287" s="261" t="e">
        <f t="shared" si="1474"/>
        <v>#N/A</v>
      </c>
      <c r="AP9287" s="261" t="e">
        <f t="shared" si="1475"/>
        <v>#N/A</v>
      </c>
      <c r="AQ9287" s="261" t="e">
        <f t="shared" si="1476"/>
        <v>#N/A</v>
      </c>
      <c r="BB9287">
        <f t="shared" si="1479"/>
        <v>0</v>
      </c>
      <c r="BC9287">
        <f t="shared" si="1477"/>
        <v>0</v>
      </c>
      <c r="BD9287" s="28">
        <f t="shared" si="1478"/>
        <v>0</v>
      </c>
    </row>
    <row r="9288" spans="37:56" x14ac:dyDescent="0.25">
      <c r="AK9288">
        <v>0</v>
      </c>
      <c r="AL9288" t="e">
        <f t="shared" si="1471"/>
        <v>#N/A</v>
      </c>
      <c r="AM9288" t="e">
        <f t="shared" si="1472"/>
        <v>#N/A</v>
      </c>
      <c r="AN9288" t="e">
        <f t="shared" si="1473"/>
        <v>#N/A</v>
      </c>
      <c r="AO9288" s="261" t="e">
        <f t="shared" si="1474"/>
        <v>#N/A</v>
      </c>
      <c r="AP9288" s="261" t="e">
        <f t="shared" si="1475"/>
        <v>#N/A</v>
      </c>
      <c r="AQ9288" s="261" t="e">
        <f t="shared" si="1476"/>
        <v>#N/A</v>
      </c>
      <c r="BB9288">
        <f t="shared" si="1479"/>
        <v>0</v>
      </c>
      <c r="BC9288">
        <f t="shared" si="1477"/>
        <v>0</v>
      </c>
      <c r="BD9288" s="28">
        <f t="shared" si="1478"/>
        <v>0</v>
      </c>
    </row>
    <row r="9289" spans="37:56" x14ac:dyDescent="0.25">
      <c r="AK9289">
        <v>0</v>
      </c>
      <c r="AL9289" t="e">
        <f t="shared" si="1471"/>
        <v>#N/A</v>
      </c>
      <c r="AM9289" t="e">
        <f t="shared" si="1472"/>
        <v>#N/A</v>
      </c>
      <c r="AN9289" t="e">
        <f t="shared" si="1473"/>
        <v>#N/A</v>
      </c>
      <c r="AO9289" s="261" t="e">
        <f t="shared" si="1474"/>
        <v>#N/A</v>
      </c>
      <c r="AP9289" s="261" t="e">
        <f t="shared" si="1475"/>
        <v>#N/A</v>
      </c>
      <c r="AQ9289" s="261" t="e">
        <f t="shared" si="1476"/>
        <v>#N/A</v>
      </c>
      <c r="BB9289">
        <f t="shared" si="1479"/>
        <v>0</v>
      </c>
      <c r="BC9289">
        <f t="shared" si="1477"/>
        <v>0</v>
      </c>
      <c r="BD9289" s="28">
        <f t="shared" si="1478"/>
        <v>0</v>
      </c>
    </row>
    <row r="9290" spans="37:56" x14ac:dyDescent="0.25">
      <c r="AK9290">
        <v>0</v>
      </c>
      <c r="AL9290" t="e">
        <f t="shared" si="1471"/>
        <v>#N/A</v>
      </c>
      <c r="AM9290" t="e">
        <f t="shared" si="1472"/>
        <v>#N/A</v>
      </c>
      <c r="AN9290" t="e">
        <f t="shared" si="1473"/>
        <v>#N/A</v>
      </c>
      <c r="AO9290" s="261" t="e">
        <f t="shared" si="1474"/>
        <v>#N/A</v>
      </c>
      <c r="AP9290" s="261" t="e">
        <f t="shared" si="1475"/>
        <v>#N/A</v>
      </c>
      <c r="AQ9290" s="261" t="e">
        <f t="shared" si="1476"/>
        <v>#N/A</v>
      </c>
      <c r="BB9290">
        <f t="shared" si="1479"/>
        <v>0</v>
      </c>
      <c r="BC9290">
        <f t="shared" si="1477"/>
        <v>0</v>
      </c>
      <c r="BD9290" s="28">
        <f t="shared" si="1478"/>
        <v>0</v>
      </c>
    </row>
    <row r="9291" spans="37:56" x14ac:dyDescent="0.25">
      <c r="AK9291">
        <v>0</v>
      </c>
      <c r="AL9291" t="e">
        <f t="shared" si="1471"/>
        <v>#N/A</v>
      </c>
      <c r="AM9291" t="e">
        <f t="shared" si="1472"/>
        <v>#N/A</v>
      </c>
      <c r="AN9291" t="e">
        <f t="shared" si="1473"/>
        <v>#N/A</v>
      </c>
      <c r="AO9291" s="261" t="e">
        <f t="shared" si="1474"/>
        <v>#N/A</v>
      </c>
      <c r="AP9291" s="261" t="e">
        <f t="shared" si="1475"/>
        <v>#N/A</v>
      </c>
      <c r="AQ9291" s="261" t="e">
        <f t="shared" si="1476"/>
        <v>#N/A</v>
      </c>
      <c r="BB9291">
        <f t="shared" si="1479"/>
        <v>0</v>
      </c>
      <c r="BC9291">
        <f t="shared" si="1477"/>
        <v>0</v>
      </c>
      <c r="BD9291" s="28">
        <f t="shared" si="1478"/>
        <v>0</v>
      </c>
    </row>
    <row r="9292" spans="37:56" x14ac:dyDescent="0.25">
      <c r="AK9292">
        <v>0</v>
      </c>
      <c r="AL9292" t="e">
        <f t="shared" si="1471"/>
        <v>#N/A</v>
      </c>
      <c r="AM9292" t="e">
        <f t="shared" si="1472"/>
        <v>#N/A</v>
      </c>
      <c r="AN9292" t="e">
        <f t="shared" si="1473"/>
        <v>#N/A</v>
      </c>
      <c r="AO9292" s="261" t="e">
        <f t="shared" si="1474"/>
        <v>#N/A</v>
      </c>
      <c r="AP9292" s="261" t="e">
        <f t="shared" si="1475"/>
        <v>#N/A</v>
      </c>
      <c r="AQ9292" s="261" t="e">
        <f t="shared" si="1476"/>
        <v>#N/A</v>
      </c>
      <c r="BB9292">
        <f t="shared" si="1479"/>
        <v>0</v>
      </c>
      <c r="BC9292">
        <f t="shared" si="1477"/>
        <v>0</v>
      </c>
      <c r="BD9292" s="28">
        <f t="shared" si="1478"/>
        <v>0</v>
      </c>
    </row>
    <row r="9293" spans="37:56" x14ac:dyDescent="0.25">
      <c r="AK9293">
        <v>0</v>
      </c>
      <c r="AL9293" t="e">
        <f t="shared" si="1471"/>
        <v>#N/A</v>
      </c>
      <c r="AM9293" t="e">
        <f t="shared" si="1472"/>
        <v>#N/A</v>
      </c>
      <c r="AN9293" t="e">
        <f t="shared" si="1473"/>
        <v>#N/A</v>
      </c>
      <c r="AO9293" s="261" t="e">
        <f t="shared" si="1474"/>
        <v>#N/A</v>
      </c>
      <c r="AP9293" s="261" t="e">
        <f t="shared" si="1475"/>
        <v>#N/A</v>
      </c>
      <c r="AQ9293" s="261" t="e">
        <f t="shared" si="1476"/>
        <v>#N/A</v>
      </c>
      <c r="BB9293">
        <f t="shared" si="1479"/>
        <v>0</v>
      </c>
      <c r="BC9293">
        <f t="shared" si="1477"/>
        <v>0</v>
      </c>
      <c r="BD9293" s="28">
        <f t="shared" si="1478"/>
        <v>0</v>
      </c>
    </row>
    <row r="9294" spans="37:56" x14ac:dyDescent="0.25">
      <c r="AK9294">
        <v>0</v>
      </c>
      <c r="AL9294" t="e">
        <f t="shared" si="1471"/>
        <v>#N/A</v>
      </c>
      <c r="AM9294" t="e">
        <f t="shared" si="1472"/>
        <v>#N/A</v>
      </c>
      <c r="AN9294" t="e">
        <f t="shared" si="1473"/>
        <v>#N/A</v>
      </c>
      <c r="AO9294" s="261" t="e">
        <f t="shared" si="1474"/>
        <v>#N/A</v>
      </c>
      <c r="AP9294" s="261" t="e">
        <f t="shared" si="1475"/>
        <v>#N/A</v>
      </c>
      <c r="AQ9294" s="261" t="e">
        <f t="shared" si="1476"/>
        <v>#N/A</v>
      </c>
      <c r="BB9294">
        <f t="shared" si="1479"/>
        <v>0</v>
      </c>
      <c r="BC9294">
        <f t="shared" si="1477"/>
        <v>0</v>
      </c>
      <c r="BD9294" s="28">
        <f t="shared" si="1478"/>
        <v>0</v>
      </c>
    </row>
    <row r="9295" spans="37:56" x14ac:dyDescent="0.25">
      <c r="AK9295">
        <v>0</v>
      </c>
      <c r="AL9295" t="e">
        <f t="shared" si="1471"/>
        <v>#N/A</v>
      </c>
      <c r="AM9295" t="e">
        <f t="shared" si="1472"/>
        <v>#N/A</v>
      </c>
      <c r="AN9295" t="e">
        <f t="shared" si="1473"/>
        <v>#N/A</v>
      </c>
      <c r="AO9295" s="261" t="e">
        <f t="shared" si="1474"/>
        <v>#N/A</v>
      </c>
      <c r="AP9295" s="261" t="e">
        <f t="shared" si="1475"/>
        <v>#N/A</v>
      </c>
      <c r="AQ9295" s="261" t="e">
        <f t="shared" si="1476"/>
        <v>#N/A</v>
      </c>
      <c r="BB9295">
        <f t="shared" si="1479"/>
        <v>0</v>
      </c>
      <c r="BC9295">
        <f t="shared" si="1477"/>
        <v>0</v>
      </c>
      <c r="BD9295" s="28">
        <f t="shared" si="1478"/>
        <v>0</v>
      </c>
    </row>
    <row r="9296" spans="37:56" x14ac:dyDescent="0.25">
      <c r="AK9296">
        <v>0</v>
      </c>
      <c r="AL9296" t="e">
        <f t="shared" si="1471"/>
        <v>#N/A</v>
      </c>
      <c r="AM9296" t="e">
        <f t="shared" si="1472"/>
        <v>#N/A</v>
      </c>
      <c r="AN9296" t="e">
        <f t="shared" si="1473"/>
        <v>#N/A</v>
      </c>
      <c r="AO9296" s="261" t="e">
        <f t="shared" si="1474"/>
        <v>#N/A</v>
      </c>
      <c r="AP9296" s="261" t="e">
        <f t="shared" si="1475"/>
        <v>#N/A</v>
      </c>
      <c r="AQ9296" s="261" t="e">
        <f t="shared" si="1476"/>
        <v>#N/A</v>
      </c>
      <c r="BB9296">
        <f t="shared" si="1479"/>
        <v>0</v>
      </c>
      <c r="BC9296">
        <f t="shared" si="1477"/>
        <v>0</v>
      </c>
      <c r="BD9296" s="28">
        <f t="shared" si="1478"/>
        <v>0</v>
      </c>
    </row>
    <row r="9297" spans="37:56" x14ac:dyDescent="0.25">
      <c r="AK9297">
        <v>0</v>
      </c>
      <c r="AL9297" t="e">
        <f t="shared" si="1471"/>
        <v>#N/A</v>
      </c>
      <c r="AM9297" t="e">
        <f t="shared" si="1472"/>
        <v>#N/A</v>
      </c>
      <c r="AN9297" t="e">
        <f t="shared" si="1473"/>
        <v>#N/A</v>
      </c>
      <c r="AO9297" s="261" t="e">
        <f t="shared" si="1474"/>
        <v>#N/A</v>
      </c>
      <c r="AP9297" s="261" t="e">
        <f t="shared" si="1475"/>
        <v>#N/A</v>
      </c>
      <c r="AQ9297" s="261" t="e">
        <f t="shared" si="1476"/>
        <v>#N/A</v>
      </c>
      <c r="BB9297">
        <f t="shared" si="1479"/>
        <v>0</v>
      </c>
      <c r="BC9297">
        <f t="shared" si="1477"/>
        <v>0</v>
      </c>
      <c r="BD9297" s="28">
        <f t="shared" si="1478"/>
        <v>0</v>
      </c>
    </row>
    <row r="9298" spans="37:56" x14ac:dyDescent="0.25">
      <c r="AK9298">
        <v>0</v>
      </c>
      <c r="AL9298" t="e">
        <f t="shared" si="1471"/>
        <v>#N/A</v>
      </c>
      <c r="AM9298" t="e">
        <f t="shared" si="1472"/>
        <v>#N/A</v>
      </c>
      <c r="AN9298" t="e">
        <f t="shared" si="1473"/>
        <v>#N/A</v>
      </c>
      <c r="AO9298" s="261" t="e">
        <f t="shared" si="1474"/>
        <v>#N/A</v>
      </c>
      <c r="AP9298" s="261" t="e">
        <f t="shared" si="1475"/>
        <v>#N/A</v>
      </c>
      <c r="AQ9298" s="261" t="e">
        <f t="shared" si="1476"/>
        <v>#N/A</v>
      </c>
      <c r="BB9298">
        <f t="shared" si="1479"/>
        <v>0</v>
      </c>
      <c r="BC9298">
        <f t="shared" si="1477"/>
        <v>0</v>
      </c>
      <c r="BD9298" s="28">
        <f t="shared" si="1478"/>
        <v>0</v>
      </c>
    </row>
    <row r="9299" spans="37:56" x14ac:dyDescent="0.25">
      <c r="AK9299">
        <v>0</v>
      </c>
      <c r="AL9299" t="e">
        <f t="shared" si="1471"/>
        <v>#N/A</v>
      </c>
      <c r="AM9299" t="e">
        <f t="shared" si="1472"/>
        <v>#N/A</v>
      </c>
      <c r="AN9299" t="e">
        <f t="shared" si="1473"/>
        <v>#N/A</v>
      </c>
      <c r="AO9299" s="261" t="e">
        <f t="shared" si="1474"/>
        <v>#N/A</v>
      </c>
      <c r="AP9299" s="261" t="e">
        <f t="shared" si="1475"/>
        <v>#N/A</v>
      </c>
      <c r="AQ9299" s="261" t="e">
        <f t="shared" si="1476"/>
        <v>#N/A</v>
      </c>
      <c r="BB9299">
        <f t="shared" si="1479"/>
        <v>0</v>
      </c>
      <c r="BC9299">
        <f t="shared" si="1477"/>
        <v>0</v>
      </c>
      <c r="BD9299" s="28">
        <f t="shared" si="1478"/>
        <v>0</v>
      </c>
    </row>
    <row r="9300" spans="37:56" x14ac:dyDescent="0.25">
      <c r="AK9300">
        <v>0</v>
      </c>
      <c r="AL9300" t="e">
        <f t="shared" si="1471"/>
        <v>#N/A</v>
      </c>
      <c r="AM9300" t="e">
        <f t="shared" si="1472"/>
        <v>#N/A</v>
      </c>
      <c r="AN9300" t="e">
        <f t="shared" si="1473"/>
        <v>#N/A</v>
      </c>
      <c r="AO9300" s="261" t="e">
        <f t="shared" si="1474"/>
        <v>#N/A</v>
      </c>
      <c r="AP9300" s="261" t="e">
        <f t="shared" si="1475"/>
        <v>#N/A</v>
      </c>
      <c r="AQ9300" s="261" t="e">
        <f t="shared" si="1476"/>
        <v>#N/A</v>
      </c>
      <c r="BB9300">
        <f t="shared" si="1479"/>
        <v>0</v>
      </c>
      <c r="BC9300">
        <f t="shared" si="1477"/>
        <v>0</v>
      </c>
      <c r="BD9300" s="28">
        <f t="shared" si="1478"/>
        <v>0</v>
      </c>
    </row>
    <row r="9301" spans="37:56" x14ac:dyDescent="0.25">
      <c r="AK9301">
        <v>0</v>
      </c>
      <c r="AL9301" t="e">
        <f t="shared" si="1471"/>
        <v>#N/A</v>
      </c>
      <c r="AM9301" t="e">
        <f t="shared" si="1472"/>
        <v>#N/A</v>
      </c>
      <c r="AN9301" t="e">
        <f t="shared" si="1473"/>
        <v>#N/A</v>
      </c>
      <c r="AO9301" s="261" t="e">
        <f t="shared" si="1474"/>
        <v>#N/A</v>
      </c>
      <c r="AP9301" s="261" t="e">
        <f t="shared" si="1475"/>
        <v>#N/A</v>
      </c>
      <c r="AQ9301" s="261" t="e">
        <f t="shared" si="1476"/>
        <v>#N/A</v>
      </c>
      <c r="BB9301">
        <f t="shared" si="1479"/>
        <v>0</v>
      </c>
      <c r="BC9301">
        <f t="shared" si="1477"/>
        <v>0</v>
      </c>
      <c r="BD9301" s="28">
        <f t="shared" si="1478"/>
        <v>0</v>
      </c>
    </row>
    <row r="9302" spans="37:56" x14ac:dyDescent="0.25">
      <c r="AK9302">
        <v>0</v>
      </c>
      <c r="AL9302" t="e">
        <f t="shared" si="1471"/>
        <v>#N/A</v>
      </c>
      <c r="AM9302" t="e">
        <f t="shared" si="1472"/>
        <v>#N/A</v>
      </c>
      <c r="AN9302" t="e">
        <f t="shared" si="1473"/>
        <v>#N/A</v>
      </c>
      <c r="AO9302" s="261" t="e">
        <f t="shared" si="1474"/>
        <v>#N/A</v>
      </c>
      <c r="AP9302" s="261" t="e">
        <f t="shared" si="1475"/>
        <v>#N/A</v>
      </c>
      <c r="AQ9302" s="261" t="e">
        <f t="shared" si="1476"/>
        <v>#N/A</v>
      </c>
      <c r="BB9302">
        <f t="shared" si="1479"/>
        <v>0</v>
      </c>
      <c r="BC9302">
        <f t="shared" si="1477"/>
        <v>0</v>
      </c>
      <c r="BD9302" s="28">
        <f t="shared" si="1478"/>
        <v>0</v>
      </c>
    </row>
    <row r="9303" spans="37:56" x14ac:dyDescent="0.25">
      <c r="AK9303">
        <v>0</v>
      </c>
      <c r="AL9303" t="e">
        <f t="shared" si="1471"/>
        <v>#N/A</v>
      </c>
      <c r="AM9303" t="e">
        <f t="shared" si="1472"/>
        <v>#N/A</v>
      </c>
      <c r="AN9303" t="e">
        <f t="shared" si="1473"/>
        <v>#N/A</v>
      </c>
      <c r="AO9303" s="261" t="e">
        <f t="shared" si="1474"/>
        <v>#N/A</v>
      </c>
      <c r="AP9303" s="261" t="e">
        <f t="shared" si="1475"/>
        <v>#N/A</v>
      </c>
      <c r="AQ9303" s="261" t="e">
        <f t="shared" si="1476"/>
        <v>#N/A</v>
      </c>
      <c r="BB9303">
        <f t="shared" si="1479"/>
        <v>0</v>
      </c>
      <c r="BC9303">
        <f t="shared" si="1477"/>
        <v>0</v>
      </c>
      <c r="BD9303" s="28">
        <f t="shared" si="1478"/>
        <v>0</v>
      </c>
    </row>
    <row r="9304" spans="37:56" x14ac:dyDescent="0.25">
      <c r="AK9304">
        <v>0</v>
      </c>
      <c r="AL9304" t="e">
        <f t="shared" si="1471"/>
        <v>#N/A</v>
      </c>
      <c r="AM9304" t="e">
        <f t="shared" si="1472"/>
        <v>#N/A</v>
      </c>
      <c r="AN9304" t="e">
        <f t="shared" si="1473"/>
        <v>#N/A</v>
      </c>
      <c r="AO9304" s="261" t="e">
        <f t="shared" si="1474"/>
        <v>#N/A</v>
      </c>
      <c r="AP9304" s="261" t="e">
        <f t="shared" si="1475"/>
        <v>#N/A</v>
      </c>
      <c r="AQ9304" s="261" t="e">
        <f t="shared" si="1476"/>
        <v>#N/A</v>
      </c>
      <c r="BB9304">
        <f t="shared" si="1479"/>
        <v>0</v>
      </c>
      <c r="BC9304">
        <f t="shared" si="1477"/>
        <v>0</v>
      </c>
      <c r="BD9304" s="28">
        <f t="shared" si="1478"/>
        <v>0</v>
      </c>
    </row>
    <row r="9305" spans="37:56" x14ac:dyDescent="0.25">
      <c r="AK9305">
        <v>0</v>
      </c>
      <c r="AL9305" t="e">
        <f t="shared" si="1471"/>
        <v>#N/A</v>
      </c>
      <c r="AM9305" t="e">
        <f t="shared" si="1472"/>
        <v>#N/A</v>
      </c>
      <c r="AN9305" t="e">
        <f t="shared" si="1473"/>
        <v>#N/A</v>
      </c>
      <c r="AO9305" s="261" t="e">
        <f t="shared" si="1474"/>
        <v>#N/A</v>
      </c>
      <c r="AP9305" s="261" t="e">
        <f t="shared" si="1475"/>
        <v>#N/A</v>
      </c>
      <c r="AQ9305" s="261" t="e">
        <f t="shared" si="1476"/>
        <v>#N/A</v>
      </c>
      <c r="BB9305">
        <f t="shared" si="1479"/>
        <v>0</v>
      </c>
      <c r="BC9305">
        <f t="shared" si="1477"/>
        <v>0</v>
      </c>
      <c r="BD9305" s="28">
        <f t="shared" si="1478"/>
        <v>0</v>
      </c>
    </row>
    <row r="9306" spans="37:56" x14ac:dyDescent="0.25">
      <c r="AK9306">
        <v>0</v>
      </c>
      <c r="AL9306" t="e">
        <f t="shared" si="1471"/>
        <v>#N/A</v>
      </c>
      <c r="AM9306" t="e">
        <f t="shared" si="1472"/>
        <v>#N/A</v>
      </c>
      <c r="AN9306" t="e">
        <f t="shared" si="1473"/>
        <v>#N/A</v>
      </c>
      <c r="AO9306" s="261" t="e">
        <f t="shared" si="1474"/>
        <v>#N/A</v>
      </c>
      <c r="AP9306" s="261" t="e">
        <f t="shared" si="1475"/>
        <v>#N/A</v>
      </c>
      <c r="AQ9306" s="261" t="e">
        <f t="shared" si="1476"/>
        <v>#N/A</v>
      </c>
      <c r="BB9306">
        <f t="shared" si="1479"/>
        <v>0</v>
      </c>
      <c r="BC9306">
        <f t="shared" si="1477"/>
        <v>0</v>
      </c>
      <c r="BD9306" s="28">
        <f t="shared" si="1478"/>
        <v>0</v>
      </c>
    </row>
    <row r="9307" spans="37:56" x14ac:dyDescent="0.25">
      <c r="AK9307">
        <v>0</v>
      </c>
      <c r="AL9307" t="e">
        <f t="shared" si="1471"/>
        <v>#N/A</v>
      </c>
      <c r="AM9307" t="e">
        <f t="shared" si="1472"/>
        <v>#N/A</v>
      </c>
      <c r="AN9307" t="e">
        <f t="shared" si="1473"/>
        <v>#N/A</v>
      </c>
      <c r="AO9307" s="261" t="e">
        <f t="shared" si="1474"/>
        <v>#N/A</v>
      </c>
      <c r="AP9307" s="261" t="e">
        <f t="shared" si="1475"/>
        <v>#N/A</v>
      </c>
      <c r="AQ9307" s="261" t="e">
        <f t="shared" si="1476"/>
        <v>#N/A</v>
      </c>
      <c r="BB9307">
        <f t="shared" si="1479"/>
        <v>0</v>
      </c>
      <c r="BC9307">
        <f t="shared" si="1477"/>
        <v>0</v>
      </c>
      <c r="BD9307" s="28">
        <f t="shared" si="1478"/>
        <v>0</v>
      </c>
    </row>
    <row r="9308" spans="37:56" x14ac:dyDescent="0.25">
      <c r="AK9308">
        <v>0</v>
      </c>
      <c r="AL9308" t="e">
        <f t="shared" si="1471"/>
        <v>#N/A</v>
      </c>
      <c r="AM9308" t="e">
        <f t="shared" si="1472"/>
        <v>#N/A</v>
      </c>
      <c r="AN9308" t="e">
        <f t="shared" si="1473"/>
        <v>#N/A</v>
      </c>
      <c r="AO9308" s="261" t="e">
        <f t="shared" si="1474"/>
        <v>#N/A</v>
      </c>
      <c r="AP9308" s="261" t="e">
        <f t="shared" si="1475"/>
        <v>#N/A</v>
      </c>
      <c r="AQ9308" s="261" t="e">
        <f t="shared" si="1476"/>
        <v>#N/A</v>
      </c>
      <c r="BB9308">
        <f t="shared" si="1479"/>
        <v>0</v>
      </c>
      <c r="BC9308">
        <f t="shared" si="1477"/>
        <v>0</v>
      </c>
      <c r="BD9308" s="28">
        <f t="shared" si="1478"/>
        <v>0</v>
      </c>
    </row>
    <row r="9309" spans="37:56" x14ac:dyDescent="0.25">
      <c r="AK9309">
        <v>0</v>
      </c>
      <c r="AL9309" t="e">
        <f t="shared" si="1471"/>
        <v>#N/A</v>
      </c>
      <c r="AM9309" t="e">
        <f t="shared" si="1472"/>
        <v>#N/A</v>
      </c>
      <c r="AN9309" t="e">
        <f t="shared" si="1473"/>
        <v>#N/A</v>
      </c>
      <c r="AO9309" s="261" t="e">
        <f t="shared" si="1474"/>
        <v>#N/A</v>
      </c>
      <c r="AP9309" s="261" t="e">
        <f t="shared" si="1475"/>
        <v>#N/A</v>
      </c>
      <c r="AQ9309" s="261" t="e">
        <f t="shared" si="1476"/>
        <v>#N/A</v>
      </c>
      <c r="BB9309">
        <f t="shared" si="1479"/>
        <v>0</v>
      </c>
      <c r="BC9309">
        <f t="shared" si="1477"/>
        <v>0</v>
      </c>
      <c r="BD9309" s="28">
        <f t="shared" si="1478"/>
        <v>0</v>
      </c>
    </row>
    <row r="9310" spans="37:56" x14ac:dyDescent="0.25">
      <c r="AK9310">
        <v>0</v>
      </c>
      <c r="AL9310" t="e">
        <f t="shared" si="1471"/>
        <v>#N/A</v>
      </c>
      <c r="AM9310" t="e">
        <f t="shared" si="1472"/>
        <v>#N/A</v>
      </c>
      <c r="AN9310" t="e">
        <f t="shared" si="1473"/>
        <v>#N/A</v>
      </c>
      <c r="AO9310" s="261" t="e">
        <f t="shared" si="1474"/>
        <v>#N/A</v>
      </c>
      <c r="AP9310" s="261" t="e">
        <f t="shared" si="1475"/>
        <v>#N/A</v>
      </c>
      <c r="AQ9310" s="261" t="e">
        <f t="shared" si="1476"/>
        <v>#N/A</v>
      </c>
      <c r="BB9310">
        <f t="shared" si="1479"/>
        <v>0</v>
      </c>
      <c r="BC9310">
        <f t="shared" si="1477"/>
        <v>0</v>
      </c>
      <c r="BD9310" s="28">
        <f t="shared" si="1478"/>
        <v>0</v>
      </c>
    </row>
    <row r="9311" spans="37:56" x14ac:dyDescent="0.25">
      <c r="AK9311">
        <v>0</v>
      </c>
      <c r="AL9311" t="e">
        <f t="shared" si="1471"/>
        <v>#N/A</v>
      </c>
      <c r="AM9311" t="e">
        <f t="shared" si="1472"/>
        <v>#N/A</v>
      </c>
      <c r="AN9311" t="e">
        <f t="shared" si="1473"/>
        <v>#N/A</v>
      </c>
      <c r="AO9311" s="261" t="e">
        <f t="shared" si="1474"/>
        <v>#N/A</v>
      </c>
      <c r="AP9311" s="261" t="e">
        <f t="shared" si="1475"/>
        <v>#N/A</v>
      </c>
      <c r="AQ9311" s="261" t="e">
        <f t="shared" si="1476"/>
        <v>#N/A</v>
      </c>
      <c r="BB9311">
        <f t="shared" si="1479"/>
        <v>0</v>
      </c>
      <c r="BC9311">
        <f t="shared" si="1477"/>
        <v>0</v>
      </c>
      <c r="BD9311" s="28">
        <f t="shared" si="1478"/>
        <v>0</v>
      </c>
    </row>
    <row r="9312" spans="37:56" x14ac:dyDescent="0.25">
      <c r="AK9312">
        <v>0</v>
      </c>
      <c r="AL9312" t="e">
        <f t="shared" si="1471"/>
        <v>#N/A</v>
      </c>
      <c r="AM9312" t="e">
        <f t="shared" si="1472"/>
        <v>#N/A</v>
      </c>
      <c r="AN9312" t="e">
        <f t="shared" si="1473"/>
        <v>#N/A</v>
      </c>
      <c r="AO9312" s="261" t="e">
        <f t="shared" si="1474"/>
        <v>#N/A</v>
      </c>
      <c r="AP9312" s="261" t="e">
        <f t="shared" si="1475"/>
        <v>#N/A</v>
      </c>
      <c r="AQ9312" s="261" t="e">
        <f t="shared" si="1476"/>
        <v>#N/A</v>
      </c>
      <c r="BB9312">
        <f t="shared" si="1479"/>
        <v>0</v>
      </c>
      <c r="BC9312">
        <f t="shared" si="1477"/>
        <v>0</v>
      </c>
      <c r="BD9312" s="28">
        <f t="shared" si="1478"/>
        <v>0</v>
      </c>
    </row>
    <row r="9313" spans="37:56" x14ac:dyDescent="0.25">
      <c r="AK9313">
        <v>0</v>
      </c>
      <c r="AL9313" t="e">
        <f t="shared" si="1471"/>
        <v>#N/A</v>
      </c>
      <c r="AM9313" t="e">
        <f t="shared" si="1472"/>
        <v>#N/A</v>
      </c>
      <c r="AN9313" t="e">
        <f t="shared" si="1473"/>
        <v>#N/A</v>
      </c>
      <c r="AO9313" s="261" t="e">
        <f t="shared" si="1474"/>
        <v>#N/A</v>
      </c>
      <c r="AP9313" s="261" t="e">
        <f t="shared" si="1475"/>
        <v>#N/A</v>
      </c>
      <c r="AQ9313" s="261" t="e">
        <f t="shared" si="1476"/>
        <v>#N/A</v>
      </c>
      <c r="BB9313">
        <f t="shared" si="1479"/>
        <v>0</v>
      </c>
      <c r="BC9313">
        <f t="shared" si="1477"/>
        <v>0</v>
      </c>
      <c r="BD9313" s="28">
        <f t="shared" si="1478"/>
        <v>0</v>
      </c>
    </row>
    <row r="9314" spans="37:56" x14ac:dyDescent="0.25">
      <c r="AK9314">
        <v>0</v>
      </c>
      <c r="AL9314" t="e">
        <f t="shared" si="1471"/>
        <v>#N/A</v>
      </c>
      <c r="AM9314" t="e">
        <f t="shared" si="1472"/>
        <v>#N/A</v>
      </c>
      <c r="AN9314" t="e">
        <f t="shared" si="1473"/>
        <v>#N/A</v>
      </c>
      <c r="AO9314" s="261" t="e">
        <f t="shared" si="1474"/>
        <v>#N/A</v>
      </c>
      <c r="AP9314" s="261" t="e">
        <f t="shared" si="1475"/>
        <v>#N/A</v>
      </c>
      <c r="AQ9314" s="261" t="e">
        <f t="shared" si="1476"/>
        <v>#N/A</v>
      </c>
      <c r="BB9314">
        <f t="shared" si="1479"/>
        <v>0</v>
      </c>
      <c r="BC9314">
        <f t="shared" si="1477"/>
        <v>0</v>
      </c>
      <c r="BD9314" s="28">
        <f t="shared" si="1478"/>
        <v>0</v>
      </c>
    </row>
    <row r="9315" spans="37:56" x14ac:dyDescent="0.25">
      <c r="AK9315">
        <v>0</v>
      </c>
      <c r="AL9315" t="e">
        <f t="shared" si="1471"/>
        <v>#N/A</v>
      </c>
      <c r="AM9315" t="e">
        <f t="shared" si="1472"/>
        <v>#N/A</v>
      </c>
      <c r="AN9315" t="e">
        <f t="shared" si="1473"/>
        <v>#N/A</v>
      </c>
      <c r="AO9315" s="261" t="e">
        <f t="shared" si="1474"/>
        <v>#N/A</v>
      </c>
      <c r="AP9315" s="261" t="e">
        <f t="shared" si="1475"/>
        <v>#N/A</v>
      </c>
      <c r="AQ9315" s="261" t="e">
        <f t="shared" si="1476"/>
        <v>#N/A</v>
      </c>
      <c r="BB9315">
        <f t="shared" si="1479"/>
        <v>0</v>
      </c>
      <c r="BC9315">
        <f t="shared" si="1477"/>
        <v>0</v>
      </c>
      <c r="BD9315" s="28">
        <f t="shared" si="1478"/>
        <v>0</v>
      </c>
    </row>
    <row r="9316" spans="37:56" x14ac:dyDescent="0.25">
      <c r="AK9316">
        <v>0</v>
      </c>
      <c r="AL9316" t="e">
        <f t="shared" si="1471"/>
        <v>#N/A</v>
      </c>
      <c r="AM9316" t="e">
        <f t="shared" si="1472"/>
        <v>#N/A</v>
      </c>
      <c r="AN9316" t="e">
        <f t="shared" si="1473"/>
        <v>#N/A</v>
      </c>
      <c r="AO9316" s="261" t="e">
        <f t="shared" si="1474"/>
        <v>#N/A</v>
      </c>
      <c r="AP9316" s="261" t="e">
        <f t="shared" si="1475"/>
        <v>#N/A</v>
      </c>
      <c r="AQ9316" s="261" t="e">
        <f t="shared" si="1476"/>
        <v>#N/A</v>
      </c>
      <c r="BB9316">
        <f t="shared" si="1479"/>
        <v>0</v>
      </c>
      <c r="BC9316">
        <f t="shared" si="1477"/>
        <v>0</v>
      </c>
      <c r="BD9316" s="28">
        <f t="shared" si="1478"/>
        <v>0</v>
      </c>
    </row>
    <row r="9317" spans="37:56" x14ac:dyDescent="0.25">
      <c r="AK9317">
        <v>0</v>
      </c>
      <c r="AL9317" t="e">
        <f t="shared" si="1471"/>
        <v>#N/A</v>
      </c>
      <c r="AM9317" t="e">
        <f t="shared" si="1472"/>
        <v>#N/A</v>
      </c>
      <c r="AN9317" t="e">
        <f t="shared" si="1473"/>
        <v>#N/A</v>
      </c>
      <c r="AO9317" s="261" t="e">
        <f t="shared" si="1474"/>
        <v>#N/A</v>
      </c>
      <c r="AP9317" s="261" t="e">
        <f t="shared" si="1475"/>
        <v>#N/A</v>
      </c>
      <c r="AQ9317" s="261" t="e">
        <f t="shared" si="1476"/>
        <v>#N/A</v>
      </c>
      <c r="BB9317">
        <f t="shared" si="1479"/>
        <v>0</v>
      </c>
      <c r="BC9317">
        <f t="shared" si="1477"/>
        <v>0</v>
      </c>
      <c r="BD9317" s="28">
        <f t="shared" si="1478"/>
        <v>0</v>
      </c>
    </row>
    <row r="9318" spans="37:56" x14ac:dyDescent="0.25">
      <c r="AK9318">
        <v>0</v>
      </c>
      <c r="AL9318" t="e">
        <f t="shared" si="1471"/>
        <v>#N/A</v>
      </c>
      <c r="AM9318" t="e">
        <f t="shared" si="1472"/>
        <v>#N/A</v>
      </c>
      <c r="AN9318" t="e">
        <f t="shared" si="1473"/>
        <v>#N/A</v>
      </c>
      <c r="AO9318" s="261" t="e">
        <f t="shared" si="1474"/>
        <v>#N/A</v>
      </c>
      <c r="AP9318" s="261" t="e">
        <f t="shared" si="1475"/>
        <v>#N/A</v>
      </c>
      <c r="AQ9318" s="261" t="e">
        <f t="shared" si="1476"/>
        <v>#N/A</v>
      </c>
      <c r="BB9318">
        <f t="shared" si="1479"/>
        <v>0</v>
      </c>
      <c r="BC9318">
        <f t="shared" si="1477"/>
        <v>0</v>
      </c>
      <c r="BD9318" s="28">
        <f t="shared" si="1478"/>
        <v>0</v>
      </c>
    </row>
    <row r="9319" spans="37:56" x14ac:dyDescent="0.25">
      <c r="AK9319">
        <v>0</v>
      </c>
      <c r="AL9319" t="e">
        <f t="shared" si="1471"/>
        <v>#N/A</v>
      </c>
      <c r="AM9319" t="e">
        <f t="shared" si="1472"/>
        <v>#N/A</v>
      </c>
      <c r="AN9319" t="e">
        <f t="shared" si="1473"/>
        <v>#N/A</v>
      </c>
      <c r="AO9319" s="261" t="e">
        <f t="shared" si="1474"/>
        <v>#N/A</v>
      </c>
      <c r="AP9319" s="261" t="e">
        <f t="shared" si="1475"/>
        <v>#N/A</v>
      </c>
      <c r="AQ9319" s="261" t="e">
        <f t="shared" si="1476"/>
        <v>#N/A</v>
      </c>
      <c r="BB9319">
        <f t="shared" si="1479"/>
        <v>0</v>
      </c>
      <c r="BC9319">
        <f t="shared" si="1477"/>
        <v>0</v>
      </c>
      <c r="BD9319" s="28">
        <f t="shared" si="1478"/>
        <v>0</v>
      </c>
    </row>
    <row r="9320" spans="37:56" x14ac:dyDescent="0.25">
      <c r="AK9320">
        <v>0</v>
      </c>
      <c r="AL9320" t="e">
        <f t="shared" si="1471"/>
        <v>#N/A</v>
      </c>
      <c r="AM9320" t="e">
        <f t="shared" si="1472"/>
        <v>#N/A</v>
      </c>
      <c r="AN9320" t="e">
        <f t="shared" si="1473"/>
        <v>#N/A</v>
      </c>
      <c r="AO9320" s="261" t="e">
        <f t="shared" si="1474"/>
        <v>#N/A</v>
      </c>
      <c r="AP9320" s="261" t="e">
        <f t="shared" si="1475"/>
        <v>#N/A</v>
      </c>
      <c r="AQ9320" s="261" t="e">
        <f t="shared" si="1476"/>
        <v>#N/A</v>
      </c>
      <c r="BB9320">
        <f t="shared" si="1479"/>
        <v>0</v>
      </c>
      <c r="BC9320">
        <f t="shared" si="1477"/>
        <v>0</v>
      </c>
      <c r="BD9320" s="28">
        <f t="shared" si="1478"/>
        <v>0</v>
      </c>
    </row>
    <row r="9321" spans="37:56" x14ac:dyDescent="0.25">
      <c r="AK9321">
        <v>0</v>
      </c>
      <c r="AL9321" t="e">
        <f t="shared" si="1471"/>
        <v>#N/A</v>
      </c>
      <c r="AM9321" t="e">
        <f t="shared" si="1472"/>
        <v>#N/A</v>
      </c>
      <c r="AN9321" t="e">
        <f t="shared" si="1473"/>
        <v>#N/A</v>
      </c>
      <c r="AO9321" s="261" t="e">
        <f t="shared" si="1474"/>
        <v>#N/A</v>
      </c>
      <c r="AP9321" s="261" t="e">
        <f t="shared" si="1475"/>
        <v>#N/A</v>
      </c>
      <c r="AQ9321" s="261" t="e">
        <f t="shared" si="1476"/>
        <v>#N/A</v>
      </c>
      <c r="BB9321">
        <f t="shared" si="1479"/>
        <v>0</v>
      </c>
      <c r="BC9321">
        <f t="shared" si="1477"/>
        <v>0</v>
      </c>
      <c r="BD9321" s="28">
        <f t="shared" si="1478"/>
        <v>0</v>
      </c>
    </row>
    <row r="9322" spans="37:56" x14ac:dyDescent="0.25">
      <c r="AK9322">
        <v>0</v>
      </c>
      <c r="AL9322" t="e">
        <f t="shared" si="1471"/>
        <v>#N/A</v>
      </c>
      <c r="AM9322" t="e">
        <f t="shared" si="1472"/>
        <v>#N/A</v>
      </c>
      <c r="AN9322" t="e">
        <f t="shared" si="1473"/>
        <v>#N/A</v>
      </c>
      <c r="AO9322" s="261" t="e">
        <f t="shared" si="1474"/>
        <v>#N/A</v>
      </c>
      <c r="AP9322" s="261" t="e">
        <f t="shared" si="1475"/>
        <v>#N/A</v>
      </c>
      <c r="AQ9322" s="261" t="e">
        <f t="shared" si="1476"/>
        <v>#N/A</v>
      </c>
      <c r="BB9322">
        <f t="shared" si="1479"/>
        <v>0</v>
      </c>
      <c r="BC9322">
        <f t="shared" si="1477"/>
        <v>0</v>
      </c>
      <c r="BD9322" s="28">
        <f t="shared" si="1478"/>
        <v>0</v>
      </c>
    </row>
    <row r="9323" spans="37:56" x14ac:dyDescent="0.25">
      <c r="AK9323">
        <v>0</v>
      </c>
      <c r="AL9323" t="e">
        <f t="shared" si="1471"/>
        <v>#N/A</v>
      </c>
      <c r="AM9323" t="e">
        <f t="shared" si="1472"/>
        <v>#N/A</v>
      </c>
      <c r="AN9323" t="e">
        <f t="shared" si="1473"/>
        <v>#N/A</v>
      </c>
      <c r="AO9323" s="261" t="e">
        <f t="shared" si="1474"/>
        <v>#N/A</v>
      </c>
      <c r="AP9323" s="261" t="e">
        <f t="shared" si="1475"/>
        <v>#N/A</v>
      </c>
      <c r="AQ9323" s="261" t="e">
        <f t="shared" si="1476"/>
        <v>#N/A</v>
      </c>
      <c r="BB9323">
        <f t="shared" si="1479"/>
        <v>0</v>
      </c>
      <c r="BC9323">
        <f t="shared" si="1477"/>
        <v>0</v>
      </c>
      <c r="BD9323" s="28">
        <f t="shared" si="1478"/>
        <v>0</v>
      </c>
    </row>
    <row r="9324" spans="37:56" x14ac:dyDescent="0.25">
      <c r="AK9324">
        <v>0</v>
      </c>
      <c r="AL9324" t="e">
        <f t="shared" si="1471"/>
        <v>#N/A</v>
      </c>
      <c r="AM9324" t="e">
        <f t="shared" si="1472"/>
        <v>#N/A</v>
      </c>
      <c r="AN9324" t="e">
        <f t="shared" si="1473"/>
        <v>#N/A</v>
      </c>
      <c r="AO9324" s="261" t="e">
        <f t="shared" si="1474"/>
        <v>#N/A</v>
      </c>
      <c r="AP9324" s="261" t="e">
        <f t="shared" si="1475"/>
        <v>#N/A</v>
      </c>
      <c r="AQ9324" s="261" t="e">
        <f t="shared" si="1476"/>
        <v>#N/A</v>
      </c>
      <c r="BB9324">
        <f t="shared" si="1479"/>
        <v>0</v>
      </c>
      <c r="BC9324">
        <f t="shared" si="1477"/>
        <v>0</v>
      </c>
      <c r="BD9324" s="28">
        <f t="shared" si="1478"/>
        <v>0</v>
      </c>
    </row>
    <row r="9325" spans="37:56" x14ac:dyDescent="0.25">
      <c r="AK9325">
        <v>0</v>
      </c>
      <c r="AL9325" t="e">
        <f t="shared" si="1471"/>
        <v>#N/A</v>
      </c>
      <c r="AM9325" t="e">
        <f t="shared" si="1472"/>
        <v>#N/A</v>
      </c>
      <c r="AN9325" t="e">
        <f t="shared" si="1473"/>
        <v>#N/A</v>
      </c>
      <c r="AO9325" s="261" t="e">
        <f t="shared" si="1474"/>
        <v>#N/A</v>
      </c>
      <c r="AP9325" s="261" t="e">
        <f t="shared" si="1475"/>
        <v>#N/A</v>
      </c>
      <c r="AQ9325" s="261" t="e">
        <f t="shared" si="1476"/>
        <v>#N/A</v>
      </c>
      <c r="BB9325">
        <f t="shared" si="1479"/>
        <v>0</v>
      </c>
      <c r="BC9325">
        <f t="shared" si="1477"/>
        <v>0</v>
      </c>
      <c r="BD9325" s="28">
        <f t="shared" si="1478"/>
        <v>0</v>
      </c>
    </row>
    <row r="9326" spans="37:56" x14ac:dyDescent="0.25">
      <c r="AK9326">
        <v>0</v>
      </c>
      <c r="AL9326" t="e">
        <f t="shared" si="1471"/>
        <v>#N/A</v>
      </c>
      <c r="AM9326" t="e">
        <f t="shared" si="1472"/>
        <v>#N/A</v>
      </c>
      <c r="AN9326" t="e">
        <f t="shared" si="1473"/>
        <v>#N/A</v>
      </c>
      <c r="AO9326" s="261" t="e">
        <f t="shared" si="1474"/>
        <v>#N/A</v>
      </c>
      <c r="AP9326" s="261" t="e">
        <f t="shared" si="1475"/>
        <v>#N/A</v>
      </c>
      <c r="AQ9326" s="261" t="e">
        <f t="shared" si="1476"/>
        <v>#N/A</v>
      </c>
      <c r="BB9326">
        <f t="shared" si="1479"/>
        <v>0</v>
      </c>
      <c r="BC9326">
        <f t="shared" si="1477"/>
        <v>0</v>
      </c>
      <c r="BD9326" s="28">
        <f t="shared" si="1478"/>
        <v>0</v>
      </c>
    </row>
    <row r="9327" spans="37:56" x14ac:dyDescent="0.25">
      <c r="AK9327">
        <v>0</v>
      </c>
      <c r="AL9327" t="e">
        <f t="shared" si="1471"/>
        <v>#N/A</v>
      </c>
      <c r="AM9327" t="e">
        <f t="shared" si="1472"/>
        <v>#N/A</v>
      </c>
      <c r="AN9327" t="e">
        <f t="shared" si="1473"/>
        <v>#N/A</v>
      </c>
      <c r="AO9327" s="261" t="e">
        <f t="shared" si="1474"/>
        <v>#N/A</v>
      </c>
      <c r="AP9327" s="261" t="e">
        <f t="shared" si="1475"/>
        <v>#N/A</v>
      </c>
      <c r="AQ9327" s="261" t="e">
        <f t="shared" si="1476"/>
        <v>#N/A</v>
      </c>
      <c r="BB9327">
        <f t="shared" si="1479"/>
        <v>0</v>
      </c>
      <c r="BC9327">
        <f t="shared" si="1477"/>
        <v>0</v>
      </c>
      <c r="BD9327" s="28">
        <f t="shared" si="1478"/>
        <v>0</v>
      </c>
    </row>
    <row r="9328" spans="37:56" x14ac:dyDescent="0.25">
      <c r="AK9328">
        <v>0</v>
      </c>
      <c r="AL9328" t="e">
        <f t="shared" si="1471"/>
        <v>#N/A</v>
      </c>
      <c r="AM9328" t="e">
        <f t="shared" si="1472"/>
        <v>#N/A</v>
      </c>
      <c r="AN9328" t="e">
        <f t="shared" si="1473"/>
        <v>#N/A</v>
      </c>
      <c r="AO9328" s="261" t="e">
        <f t="shared" si="1474"/>
        <v>#N/A</v>
      </c>
      <c r="AP9328" s="261" t="e">
        <f t="shared" si="1475"/>
        <v>#N/A</v>
      </c>
      <c r="AQ9328" s="261" t="e">
        <f t="shared" si="1476"/>
        <v>#N/A</v>
      </c>
      <c r="BB9328">
        <f t="shared" si="1479"/>
        <v>0</v>
      </c>
      <c r="BC9328">
        <f t="shared" si="1477"/>
        <v>0</v>
      </c>
      <c r="BD9328" s="28">
        <f t="shared" si="1478"/>
        <v>0</v>
      </c>
    </row>
    <row r="9329" spans="37:56" x14ac:dyDescent="0.25">
      <c r="AK9329">
        <v>0</v>
      </c>
      <c r="AL9329" t="e">
        <f t="shared" si="1471"/>
        <v>#N/A</v>
      </c>
      <c r="AM9329" t="e">
        <f t="shared" si="1472"/>
        <v>#N/A</v>
      </c>
      <c r="AN9329" t="e">
        <f t="shared" si="1473"/>
        <v>#N/A</v>
      </c>
      <c r="AO9329" s="261" t="e">
        <f t="shared" si="1474"/>
        <v>#N/A</v>
      </c>
      <c r="AP9329" s="261" t="e">
        <f t="shared" si="1475"/>
        <v>#N/A</v>
      </c>
      <c r="AQ9329" s="261" t="e">
        <f t="shared" si="1476"/>
        <v>#N/A</v>
      </c>
      <c r="BB9329">
        <f t="shared" si="1479"/>
        <v>0</v>
      </c>
      <c r="BC9329">
        <f t="shared" si="1477"/>
        <v>0</v>
      </c>
      <c r="BD9329" s="28">
        <f t="shared" si="1478"/>
        <v>0</v>
      </c>
    </row>
    <row r="9330" spans="37:56" x14ac:dyDescent="0.25">
      <c r="AK9330">
        <v>0</v>
      </c>
      <c r="AL9330" t="e">
        <f t="shared" si="1471"/>
        <v>#N/A</v>
      </c>
      <c r="AM9330" t="e">
        <f t="shared" si="1472"/>
        <v>#N/A</v>
      </c>
      <c r="AN9330" t="e">
        <f t="shared" si="1473"/>
        <v>#N/A</v>
      </c>
      <c r="AO9330" s="261" t="e">
        <f t="shared" si="1474"/>
        <v>#N/A</v>
      </c>
      <c r="AP9330" s="261" t="e">
        <f t="shared" si="1475"/>
        <v>#N/A</v>
      </c>
      <c r="AQ9330" s="261" t="e">
        <f t="shared" si="1476"/>
        <v>#N/A</v>
      </c>
      <c r="BB9330">
        <f t="shared" si="1479"/>
        <v>0</v>
      </c>
      <c r="BC9330">
        <f t="shared" si="1477"/>
        <v>0</v>
      </c>
      <c r="BD9330" s="28">
        <f t="shared" si="1478"/>
        <v>0</v>
      </c>
    </row>
    <row r="9331" spans="37:56" x14ac:dyDescent="0.25">
      <c r="AK9331">
        <v>0</v>
      </c>
      <c r="AL9331" t="e">
        <f t="shared" si="1471"/>
        <v>#N/A</v>
      </c>
      <c r="AM9331" t="e">
        <f t="shared" si="1472"/>
        <v>#N/A</v>
      </c>
      <c r="AN9331" t="e">
        <f t="shared" si="1473"/>
        <v>#N/A</v>
      </c>
      <c r="AO9331" s="261" t="e">
        <f t="shared" si="1474"/>
        <v>#N/A</v>
      </c>
      <c r="AP9331" s="261" t="e">
        <f t="shared" si="1475"/>
        <v>#N/A</v>
      </c>
      <c r="AQ9331" s="261" t="e">
        <f t="shared" si="1476"/>
        <v>#N/A</v>
      </c>
      <c r="BB9331">
        <f t="shared" si="1479"/>
        <v>0</v>
      </c>
      <c r="BC9331">
        <f t="shared" si="1477"/>
        <v>0</v>
      </c>
      <c r="BD9331" s="28">
        <f t="shared" si="1478"/>
        <v>0</v>
      </c>
    </row>
    <row r="9332" spans="37:56" x14ac:dyDescent="0.25">
      <c r="AK9332">
        <v>0</v>
      </c>
      <c r="AL9332" t="e">
        <f t="shared" si="1471"/>
        <v>#N/A</v>
      </c>
      <c r="AM9332" t="e">
        <f t="shared" si="1472"/>
        <v>#N/A</v>
      </c>
      <c r="AN9332" t="e">
        <f t="shared" si="1473"/>
        <v>#N/A</v>
      </c>
      <c r="AO9332" s="261" t="e">
        <f t="shared" si="1474"/>
        <v>#N/A</v>
      </c>
      <c r="AP9332" s="261" t="e">
        <f t="shared" si="1475"/>
        <v>#N/A</v>
      </c>
      <c r="AQ9332" s="261" t="e">
        <f t="shared" si="1476"/>
        <v>#N/A</v>
      </c>
      <c r="BB9332">
        <f t="shared" si="1479"/>
        <v>0</v>
      </c>
      <c r="BC9332">
        <f t="shared" si="1477"/>
        <v>0</v>
      </c>
      <c r="BD9332" s="28">
        <f t="shared" si="1478"/>
        <v>0</v>
      </c>
    </row>
    <row r="9333" spans="37:56" x14ac:dyDescent="0.25">
      <c r="AK9333">
        <v>0</v>
      </c>
      <c r="AL9333" t="e">
        <f t="shared" si="1471"/>
        <v>#N/A</v>
      </c>
      <c r="AM9333" t="e">
        <f t="shared" si="1472"/>
        <v>#N/A</v>
      </c>
      <c r="AN9333" t="e">
        <f t="shared" si="1473"/>
        <v>#N/A</v>
      </c>
      <c r="AO9333" s="261" t="e">
        <f t="shared" si="1474"/>
        <v>#N/A</v>
      </c>
      <c r="AP9333" s="261" t="e">
        <f t="shared" si="1475"/>
        <v>#N/A</v>
      </c>
      <c r="AQ9333" s="261" t="e">
        <f t="shared" si="1476"/>
        <v>#N/A</v>
      </c>
      <c r="BB9333">
        <f t="shared" si="1479"/>
        <v>0</v>
      </c>
      <c r="BC9333">
        <f t="shared" si="1477"/>
        <v>0</v>
      </c>
      <c r="BD9333" s="28">
        <f t="shared" si="1478"/>
        <v>0</v>
      </c>
    </row>
    <row r="9334" spans="37:56" x14ac:dyDescent="0.25">
      <c r="AK9334">
        <v>0</v>
      </c>
      <c r="AL9334" t="e">
        <f t="shared" si="1471"/>
        <v>#N/A</v>
      </c>
      <c r="AM9334" t="e">
        <f t="shared" si="1472"/>
        <v>#N/A</v>
      </c>
      <c r="AN9334" t="e">
        <f t="shared" si="1473"/>
        <v>#N/A</v>
      </c>
      <c r="AO9334" s="261" t="e">
        <f t="shared" si="1474"/>
        <v>#N/A</v>
      </c>
      <c r="AP9334" s="261" t="e">
        <f t="shared" si="1475"/>
        <v>#N/A</v>
      </c>
      <c r="AQ9334" s="261" t="e">
        <f t="shared" si="1476"/>
        <v>#N/A</v>
      </c>
      <c r="BB9334">
        <f t="shared" si="1479"/>
        <v>0</v>
      </c>
      <c r="BC9334">
        <f t="shared" si="1477"/>
        <v>0</v>
      </c>
      <c r="BD9334" s="28">
        <f t="shared" si="1478"/>
        <v>0</v>
      </c>
    </row>
    <row r="9335" spans="37:56" x14ac:dyDescent="0.25">
      <c r="AK9335">
        <v>0</v>
      </c>
      <c r="AL9335" t="e">
        <f t="shared" si="1471"/>
        <v>#N/A</v>
      </c>
      <c r="AM9335" t="e">
        <f t="shared" si="1472"/>
        <v>#N/A</v>
      </c>
      <c r="AN9335" t="e">
        <f t="shared" si="1473"/>
        <v>#N/A</v>
      </c>
      <c r="AO9335" s="261" t="e">
        <f t="shared" si="1474"/>
        <v>#N/A</v>
      </c>
      <c r="AP9335" s="261" t="e">
        <f t="shared" si="1475"/>
        <v>#N/A</v>
      </c>
      <c r="AQ9335" s="261" t="e">
        <f t="shared" si="1476"/>
        <v>#N/A</v>
      </c>
      <c r="BB9335">
        <f t="shared" si="1479"/>
        <v>0</v>
      </c>
      <c r="BC9335">
        <f t="shared" si="1477"/>
        <v>0</v>
      </c>
      <c r="BD9335" s="28">
        <f t="shared" si="1478"/>
        <v>0</v>
      </c>
    </row>
    <row r="9336" spans="37:56" x14ac:dyDescent="0.25">
      <c r="AK9336">
        <v>0</v>
      </c>
      <c r="AL9336" t="e">
        <f t="shared" si="1471"/>
        <v>#N/A</v>
      </c>
      <c r="AM9336" t="e">
        <f t="shared" si="1472"/>
        <v>#N/A</v>
      </c>
      <c r="AN9336" t="e">
        <f t="shared" si="1473"/>
        <v>#N/A</v>
      </c>
      <c r="AO9336" s="261" t="e">
        <f t="shared" si="1474"/>
        <v>#N/A</v>
      </c>
      <c r="AP9336" s="261" t="e">
        <f t="shared" si="1475"/>
        <v>#N/A</v>
      </c>
      <c r="AQ9336" s="261" t="e">
        <f t="shared" si="1476"/>
        <v>#N/A</v>
      </c>
      <c r="BB9336">
        <f t="shared" si="1479"/>
        <v>0</v>
      </c>
      <c r="BC9336">
        <f t="shared" si="1477"/>
        <v>0</v>
      </c>
      <c r="BD9336" s="28">
        <f t="shared" si="1478"/>
        <v>0</v>
      </c>
    </row>
    <row r="9337" spans="37:56" x14ac:dyDescent="0.25">
      <c r="AK9337">
        <v>0</v>
      </c>
      <c r="AL9337" t="e">
        <f t="shared" si="1471"/>
        <v>#N/A</v>
      </c>
      <c r="AM9337" t="e">
        <f t="shared" si="1472"/>
        <v>#N/A</v>
      </c>
      <c r="AN9337" t="e">
        <f t="shared" si="1473"/>
        <v>#N/A</v>
      </c>
      <c r="AO9337" s="261" t="e">
        <f t="shared" si="1474"/>
        <v>#N/A</v>
      </c>
      <c r="AP9337" s="261" t="e">
        <f t="shared" si="1475"/>
        <v>#N/A</v>
      </c>
      <c r="AQ9337" s="261" t="e">
        <f t="shared" si="1476"/>
        <v>#N/A</v>
      </c>
      <c r="BB9337">
        <f t="shared" si="1479"/>
        <v>0</v>
      </c>
      <c r="BC9337">
        <f t="shared" si="1477"/>
        <v>0</v>
      </c>
      <c r="BD9337" s="28">
        <f t="shared" si="1478"/>
        <v>0</v>
      </c>
    </row>
    <row r="9338" spans="37:56" x14ac:dyDescent="0.25">
      <c r="AK9338">
        <v>0</v>
      </c>
      <c r="AL9338" t="e">
        <f t="shared" si="1471"/>
        <v>#N/A</v>
      </c>
      <c r="AM9338" t="e">
        <f t="shared" si="1472"/>
        <v>#N/A</v>
      </c>
      <c r="AN9338" t="e">
        <f t="shared" si="1473"/>
        <v>#N/A</v>
      </c>
      <c r="AO9338" s="261" t="e">
        <f t="shared" si="1474"/>
        <v>#N/A</v>
      </c>
      <c r="AP9338" s="261" t="e">
        <f t="shared" si="1475"/>
        <v>#N/A</v>
      </c>
      <c r="AQ9338" s="261" t="e">
        <f t="shared" si="1476"/>
        <v>#N/A</v>
      </c>
      <c r="BB9338">
        <f t="shared" si="1479"/>
        <v>0</v>
      </c>
      <c r="BC9338">
        <f t="shared" si="1477"/>
        <v>0</v>
      </c>
      <c r="BD9338" s="28">
        <f t="shared" si="1478"/>
        <v>0</v>
      </c>
    </row>
    <row r="9339" spans="37:56" x14ac:dyDescent="0.25">
      <c r="AK9339">
        <v>0</v>
      </c>
      <c r="AL9339" t="e">
        <f t="shared" si="1471"/>
        <v>#N/A</v>
      </c>
      <c r="AM9339" t="e">
        <f t="shared" si="1472"/>
        <v>#N/A</v>
      </c>
      <c r="AN9339" t="e">
        <f t="shared" si="1473"/>
        <v>#N/A</v>
      </c>
      <c r="AO9339" s="261" t="e">
        <f t="shared" si="1474"/>
        <v>#N/A</v>
      </c>
      <c r="AP9339" s="261" t="e">
        <f t="shared" si="1475"/>
        <v>#N/A</v>
      </c>
      <c r="AQ9339" s="261" t="e">
        <f t="shared" si="1476"/>
        <v>#N/A</v>
      </c>
      <c r="BB9339">
        <f t="shared" si="1479"/>
        <v>0</v>
      </c>
      <c r="BC9339">
        <f t="shared" si="1477"/>
        <v>0</v>
      </c>
      <c r="BD9339" s="28">
        <f t="shared" si="1478"/>
        <v>0</v>
      </c>
    </row>
    <row r="9340" spans="37:56" x14ac:dyDescent="0.25">
      <c r="AK9340">
        <v>0</v>
      </c>
      <c r="AL9340" t="e">
        <f t="shared" si="1471"/>
        <v>#N/A</v>
      </c>
      <c r="AM9340" t="e">
        <f t="shared" si="1472"/>
        <v>#N/A</v>
      </c>
      <c r="AN9340" t="e">
        <f t="shared" si="1473"/>
        <v>#N/A</v>
      </c>
      <c r="AO9340" s="261" t="e">
        <f t="shared" si="1474"/>
        <v>#N/A</v>
      </c>
      <c r="AP9340" s="261" t="e">
        <f t="shared" si="1475"/>
        <v>#N/A</v>
      </c>
      <c r="AQ9340" s="261" t="e">
        <f t="shared" si="1476"/>
        <v>#N/A</v>
      </c>
      <c r="BB9340">
        <f t="shared" si="1479"/>
        <v>0</v>
      </c>
      <c r="BC9340">
        <f t="shared" si="1477"/>
        <v>0</v>
      </c>
      <c r="BD9340" s="28">
        <f t="shared" si="1478"/>
        <v>0</v>
      </c>
    </row>
    <row r="9341" spans="37:56" x14ac:dyDescent="0.25">
      <c r="AK9341">
        <v>0</v>
      </c>
      <c r="AL9341" t="e">
        <f t="shared" si="1471"/>
        <v>#N/A</v>
      </c>
      <c r="AM9341" t="e">
        <f t="shared" si="1472"/>
        <v>#N/A</v>
      </c>
      <c r="AN9341" t="e">
        <f t="shared" si="1473"/>
        <v>#N/A</v>
      </c>
      <c r="AO9341" s="261" t="e">
        <f t="shared" si="1474"/>
        <v>#N/A</v>
      </c>
      <c r="AP9341" s="261" t="e">
        <f t="shared" si="1475"/>
        <v>#N/A</v>
      </c>
      <c r="AQ9341" s="261" t="e">
        <f t="shared" si="1476"/>
        <v>#N/A</v>
      </c>
      <c r="BB9341">
        <f t="shared" si="1479"/>
        <v>0</v>
      </c>
      <c r="BC9341">
        <f t="shared" si="1477"/>
        <v>0</v>
      </c>
      <c r="BD9341" s="28">
        <f t="shared" si="1478"/>
        <v>0</v>
      </c>
    </row>
    <row r="9342" spans="37:56" x14ac:dyDescent="0.25">
      <c r="AK9342">
        <v>0</v>
      </c>
      <c r="AL9342" t="e">
        <f t="shared" si="1471"/>
        <v>#N/A</v>
      </c>
      <c r="AM9342" t="e">
        <f t="shared" si="1472"/>
        <v>#N/A</v>
      </c>
      <c r="AN9342" t="e">
        <f t="shared" si="1473"/>
        <v>#N/A</v>
      </c>
      <c r="AO9342" s="261" t="e">
        <f t="shared" si="1474"/>
        <v>#N/A</v>
      </c>
      <c r="AP9342" s="261" t="e">
        <f t="shared" si="1475"/>
        <v>#N/A</v>
      </c>
      <c r="AQ9342" s="261" t="e">
        <f t="shared" si="1476"/>
        <v>#N/A</v>
      </c>
      <c r="BB9342">
        <f t="shared" si="1479"/>
        <v>0</v>
      </c>
      <c r="BC9342">
        <f t="shared" si="1477"/>
        <v>0</v>
      </c>
      <c r="BD9342" s="28">
        <f t="shared" si="1478"/>
        <v>0</v>
      </c>
    </row>
    <row r="9343" spans="37:56" x14ac:dyDescent="0.25">
      <c r="AK9343">
        <v>0</v>
      </c>
      <c r="AL9343" t="e">
        <f t="shared" si="1471"/>
        <v>#N/A</v>
      </c>
      <c r="AM9343" t="e">
        <f t="shared" si="1472"/>
        <v>#N/A</v>
      </c>
      <c r="AN9343" t="e">
        <f t="shared" si="1473"/>
        <v>#N/A</v>
      </c>
      <c r="AO9343" s="261" t="e">
        <f t="shared" si="1474"/>
        <v>#N/A</v>
      </c>
      <c r="AP9343" s="261" t="e">
        <f t="shared" si="1475"/>
        <v>#N/A</v>
      </c>
      <c r="AQ9343" s="261" t="e">
        <f t="shared" si="1476"/>
        <v>#N/A</v>
      </c>
      <c r="BB9343">
        <f t="shared" si="1479"/>
        <v>0</v>
      </c>
      <c r="BC9343">
        <f t="shared" si="1477"/>
        <v>0</v>
      </c>
      <c r="BD9343" s="28">
        <f t="shared" si="1478"/>
        <v>0</v>
      </c>
    </row>
    <row r="9344" spans="37:56" x14ac:dyDescent="0.25">
      <c r="AK9344">
        <v>0</v>
      </c>
      <c r="AL9344" t="e">
        <f t="shared" si="1471"/>
        <v>#N/A</v>
      </c>
      <c r="AM9344" t="e">
        <f t="shared" si="1472"/>
        <v>#N/A</v>
      </c>
      <c r="AN9344" t="e">
        <f t="shared" si="1473"/>
        <v>#N/A</v>
      </c>
      <c r="AO9344" s="261" t="e">
        <f t="shared" si="1474"/>
        <v>#N/A</v>
      </c>
      <c r="AP9344" s="261" t="e">
        <f t="shared" si="1475"/>
        <v>#N/A</v>
      </c>
      <c r="AQ9344" s="261" t="e">
        <f t="shared" si="1476"/>
        <v>#N/A</v>
      </c>
      <c r="BB9344">
        <f t="shared" si="1479"/>
        <v>0</v>
      </c>
      <c r="BC9344">
        <f t="shared" si="1477"/>
        <v>0</v>
      </c>
      <c r="BD9344" s="28">
        <f t="shared" si="1478"/>
        <v>0</v>
      </c>
    </row>
    <row r="9345" spans="37:56" x14ac:dyDescent="0.25">
      <c r="AK9345">
        <v>0</v>
      </c>
      <c r="AL9345" t="e">
        <f t="shared" si="1471"/>
        <v>#N/A</v>
      </c>
      <c r="AM9345" t="e">
        <f t="shared" si="1472"/>
        <v>#N/A</v>
      </c>
      <c r="AN9345" t="e">
        <f t="shared" si="1473"/>
        <v>#N/A</v>
      </c>
      <c r="AO9345" s="261" t="e">
        <f t="shared" si="1474"/>
        <v>#N/A</v>
      </c>
      <c r="AP9345" s="261" t="e">
        <f t="shared" si="1475"/>
        <v>#N/A</v>
      </c>
      <c r="AQ9345" s="261" t="e">
        <f t="shared" si="1476"/>
        <v>#N/A</v>
      </c>
      <c r="BB9345">
        <f t="shared" si="1479"/>
        <v>0</v>
      </c>
      <c r="BC9345">
        <f t="shared" si="1477"/>
        <v>0</v>
      </c>
      <c r="BD9345" s="28">
        <f t="shared" si="1478"/>
        <v>0</v>
      </c>
    </row>
    <row r="9346" spans="37:56" x14ac:dyDescent="0.25">
      <c r="AK9346">
        <v>0</v>
      </c>
      <c r="AL9346" t="e">
        <f t="shared" si="1471"/>
        <v>#N/A</v>
      </c>
      <c r="AM9346" t="e">
        <f t="shared" si="1472"/>
        <v>#N/A</v>
      </c>
      <c r="AN9346" t="e">
        <f t="shared" si="1473"/>
        <v>#N/A</v>
      </c>
      <c r="AO9346" s="261" t="e">
        <f t="shared" si="1474"/>
        <v>#N/A</v>
      </c>
      <c r="AP9346" s="261" t="e">
        <f t="shared" si="1475"/>
        <v>#N/A</v>
      </c>
      <c r="AQ9346" s="261" t="e">
        <f t="shared" si="1476"/>
        <v>#N/A</v>
      </c>
      <c r="BB9346">
        <f t="shared" si="1479"/>
        <v>0</v>
      </c>
      <c r="BC9346">
        <f t="shared" si="1477"/>
        <v>0</v>
      </c>
      <c r="BD9346" s="28">
        <f t="shared" si="1478"/>
        <v>0</v>
      </c>
    </row>
    <row r="9347" spans="37:56" x14ac:dyDescent="0.25">
      <c r="AK9347">
        <v>0</v>
      </c>
      <c r="AL9347" t="e">
        <f t="shared" ref="AL9347:AL9410" si="1480">_xlfn.XLOOKUP(AK9347,A:A,F:F)</f>
        <v>#N/A</v>
      </c>
      <c r="AM9347" t="e">
        <f t="shared" ref="AM9347:AM9410" si="1481">_xlfn.XLOOKUP(AK9347,A:A,J:J)</f>
        <v>#N/A</v>
      </c>
      <c r="AN9347" t="e">
        <f t="shared" ref="AN9347:AN9410" si="1482">_xlfn.XLOOKUP(AK9347,A:A,M:M)+_xlfn.XLOOKUP(AK9347,A:A,N:N)</f>
        <v>#N/A</v>
      </c>
      <c r="AO9347" s="261" t="e">
        <f t="shared" ref="AO9347:AO9410" si="1483">_xlfn.XLOOKUP(AK9347,A:A,AG:AG)</f>
        <v>#N/A</v>
      </c>
      <c r="AP9347" s="261" t="e">
        <f t="shared" ref="AP9347:AP9410" si="1484">_xlfn.XLOOKUP(AK9347,A:A,AD:AD)</f>
        <v>#N/A</v>
      </c>
      <c r="AQ9347" s="261" t="e">
        <f t="shared" ref="AQ9347:AQ9410" si="1485">_xlfn.XLOOKUP(AK9347,A:A,AE:AE)</f>
        <v>#N/A</v>
      </c>
      <c r="BB9347">
        <f t="shared" si="1479"/>
        <v>0</v>
      </c>
      <c r="BC9347">
        <f t="shared" ref="BC9347:BC9410" si="1486">_xlfn.XLOOKUP(BA9347,A:A,J:J)</f>
        <v>0</v>
      </c>
      <c r="BD9347" s="28">
        <f t="shared" ref="BD9347:BD9410" si="1487">_xlfn.XLOOKUP(BA9347,A:A,M:M)+_xlfn.XLOOKUP(BA9347,A:A,N:N)</f>
        <v>0</v>
      </c>
    </row>
    <row r="9348" spans="37:56" x14ac:dyDescent="0.25">
      <c r="AK9348">
        <v>0</v>
      </c>
      <c r="AL9348" t="e">
        <f t="shared" si="1480"/>
        <v>#N/A</v>
      </c>
      <c r="AM9348" t="e">
        <f t="shared" si="1481"/>
        <v>#N/A</v>
      </c>
      <c r="AN9348" t="e">
        <f t="shared" si="1482"/>
        <v>#N/A</v>
      </c>
      <c r="AO9348" s="261" t="e">
        <f t="shared" si="1483"/>
        <v>#N/A</v>
      </c>
      <c r="AP9348" s="261" t="e">
        <f t="shared" si="1484"/>
        <v>#N/A</v>
      </c>
      <c r="AQ9348" s="261" t="e">
        <f t="shared" si="1485"/>
        <v>#N/A</v>
      </c>
      <c r="BB9348">
        <f t="shared" si="1479"/>
        <v>0</v>
      </c>
      <c r="BC9348">
        <f t="shared" si="1486"/>
        <v>0</v>
      </c>
      <c r="BD9348" s="28">
        <f t="shared" si="1487"/>
        <v>0</v>
      </c>
    </row>
    <row r="9349" spans="37:56" x14ac:dyDescent="0.25">
      <c r="AK9349">
        <v>0</v>
      </c>
      <c r="AL9349" t="e">
        <f t="shared" si="1480"/>
        <v>#N/A</v>
      </c>
      <c r="AM9349" t="e">
        <f t="shared" si="1481"/>
        <v>#N/A</v>
      </c>
      <c r="AN9349" t="e">
        <f t="shared" si="1482"/>
        <v>#N/A</v>
      </c>
      <c r="AO9349" s="261" t="e">
        <f t="shared" si="1483"/>
        <v>#N/A</v>
      </c>
      <c r="AP9349" s="261" t="e">
        <f t="shared" si="1484"/>
        <v>#N/A</v>
      </c>
      <c r="AQ9349" s="261" t="e">
        <f t="shared" si="1485"/>
        <v>#N/A</v>
      </c>
      <c r="BB9349">
        <f t="shared" si="1479"/>
        <v>0</v>
      </c>
      <c r="BC9349">
        <f t="shared" si="1486"/>
        <v>0</v>
      </c>
      <c r="BD9349" s="28">
        <f t="shared" si="1487"/>
        <v>0</v>
      </c>
    </row>
    <row r="9350" spans="37:56" x14ac:dyDescent="0.25">
      <c r="AK9350">
        <v>0</v>
      </c>
      <c r="AL9350" t="e">
        <f t="shared" si="1480"/>
        <v>#N/A</v>
      </c>
      <c r="AM9350" t="e">
        <f t="shared" si="1481"/>
        <v>#N/A</v>
      </c>
      <c r="AN9350" t="e">
        <f t="shared" si="1482"/>
        <v>#N/A</v>
      </c>
      <c r="AO9350" s="261" t="e">
        <f t="shared" si="1483"/>
        <v>#N/A</v>
      </c>
      <c r="AP9350" s="261" t="e">
        <f t="shared" si="1484"/>
        <v>#N/A</v>
      </c>
      <c r="AQ9350" s="261" t="e">
        <f t="shared" si="1485"/>
        <v>#N/A</v>
      </c>
      <c r="BB9350">
        <f t="shared" ref="BB9350:BB9413" si="1488">_xlfn.XLOOKUP(BA9350,A:A,E:E)</f>
        <v>0</v>
      </c>
      <c r="BC9350">
        <f t="shared" si="1486"/>
        <v>0</v>
      </c>
      <c r="BD9350" s="28">
        <f t="shared" si="1487"/>
        <v>0</v>
      </c>
    </row>
    <row r="9351" spans="37:56" x14ac:dyDescent="0.25">
      <c r="AK9351">
        <v>0</v>
      </c>
      <c r="AL9351" t="e">
        <f t="shared" si="1480"/>
        <v>#N/A</v>
      </c>
      <c r="AM9351" t="e">
        <f t="shared" si="1481"/>
        <v>#N/A</v>
      </c>
      <c r="AN9351" t="e">
        <f t="shared" si="1482"/>
        <v>#N/A</v>
      </c>
      <c r="AO9351" s="261" t="e">
        <f t="shared" si="1483"/>
        <v>#N/A</v>
      </c>
      <c r="AP9351" s="261" t="e">
        <f t="shared" si="1484"/>
        <v>#N/A</v>
      </c>
      <c r="AQ9351" s="261" t="e">
        <f t="shared" si="1485"/>
        <v>#N/A</v>
      </c>
      <c r="BB9351">
        <f t="shared" si="1488"/>
        <v>0</v>
      </c>
      <c r="BC9351">
        <f t="shared" si="1486"/>
        <v>0</v>
      </c>
      <c r="BD9351" s="28">
        <f t="shared" si="1487"/>
        <v>0</v>
      </c>
    </row>
    <row r="9352" spans="37:56" x14ac:dyDescent="0.25">
      <c r="AK9352">
        <v>0</v>
      </c>
      <c r="AL9352" t="e">
        <f t="shared" si="1480"/>
        <v>#N/A</v>
      </c>
      <c r="AM9352" t="e">
        <f t="shared" si="1481"/>
        <v>#N/A</v>
      </c>
      <c r="AN9352" t="e">
        <f t="shared" si="1482"/>
        <v>#N/A</v>
      </c>
      <c r="AO9352" s="261" t="e">
        <f t="shared" si="1483"/>
        <v>#N/A</v>
      </c>
      <c r="AP9352" s="261" t="e">
        <f t="shared" si="1484"/>
        <v>#N/A</v>
      </c>
      <c r="AQ9352" s="261" t="e">
        <f t="shared" si="1485"/>
        <v>#N/A</v>
      </c>
      <c r="BB9352">
        <f t="shared" si="1488"/>
        <v>0</v>
      </c>
      <c r="BC9352">
        <f t="shared" si="1486"/>
        <v>0</v>
      </c>
      <c r="BD9352" s="28">
        <f t="shared" si="1487"/>
        <v>0</v>
      </c>
    </row>
    <row r="9353" spans="37:56" x14ac:dyDescent="0.25">
      <c r="AK9353">
        <v>0</v>
      </c>
      <c r="AL9353" t="e">
        <f t="shared" si="1480"/>
        <v>#N/A</v>
      </c>
      <c r="AM9353" t="e">
        <f t="shared" si="1481"/>
        <v>#N/A</v>
      </c>
      <c r="AN9353" t="e">
        <f t="shared" si="1482"/>
        <v>#N/A</v>
      </c>
      <c r="AO9353" s="261" t="e">
        <f t="shared" si="1483"/>
        <v>#N/A</v>
      </c>
      <c r="AP9353" s="261" t="e">
        <f t="shared" si="1484"/>
        <v>#N/A</v>
      </c>
      <c r="AQ9353" s="261" t="e">
        <f t="shared" si="1485"/>
        <v>#N/A</v>
      </c>
      <c r="BB9353">
        <f t="shared" si="1488"/>
        <v>0</v>
      </c>
      <c r="BC9353">
        <f t="shared" si="1486"/>
        <v>0</v>
      </c>
      <c r="BD9353" s="28">
        <f t="shared" si="1487"/>
        <v>0</v>
      </c>
    </row>
    <row r="9354" spans="37:56" x14ac:dyDescent="0.25">
      <c r="AK9354">
        <v>0</v>
      </c>
      <c r="AL9354" t="e">
        <f t="shared" si="1480"/>
        <v>#N/A</v>
      </c>
      <c r="AM9354" t="e">
        <f t="shared" si="1481"/>
        <v>#N/A</v>
      </c>
      <c r="AN9354" t="e">
        <f t="shared" si="1482"/>
        <v>#N/A</v>
      </c>
      <c r="AO9354" s="261" t="e">
        <f t="shared" si="1483"/>
        <v>#N/A</v>
      </c>
      <c r="AP9354" s="261" t="e">
        <f t="shared" si="1484"/>
        <v>#N/A</v>
      </c>
      <c r="AQ9354" s="261" t="e">
        <f t="shared" si="1485"/>
        <v>#N/A</v>
      </c>
      <c r="BB9354">
        <f t="shared" si="1488"/>
        <v>0</v>
      </c>
      <c r="BC9354">
        <f t="shared" si="1486"/>
        <v>0</v>
      </c>
      <c r="BD9354" s="28">
        <f t="shared" si="1487"/>
        <v>0</v>
      </c>
    </row>
    <row r="9355" spans="37:56" x14ac:dyDescent="0.25">
      <c r="AK9355">
        <v>0</v>
      </c>
      <c r="AL9355" t="e">
        <f t="shared" si="1480"/>
        <v>#N/A</v>
      </c>
      <c r="AM9355" t="e">
        <f t="shared" si="1481"/>
        <v>#N/A</v>
      </c>
      <c r="AN9355" t="e">
        <f t="shared" si="1482"/>
        <v>#N/A</v>
      </c>
      <c r="AO9355" s="261" t="e">
        <f t="shared" si="1483"/>
        <v>#N/A</v>
      </c>
      <c r="AP9355" s="261" t="e">
        <f t="shared" si="1484"/>
        <v>#N/A</v>
      </c>
      <c r="AQ9355" s="261" t="e">
        <f t="shared" si="1485"/>
        <v>#N/A</v>
      </c>
      <c r="BB9355">
        <f t="shared" si="1488"/>
        <v>0</v>
      </c>
      <c r="BC9355">
        <f t="shared" si="1486"/>
        <v>0</v>
      </c>
      <c r="BD9355" s="28">
        <f t="shared" si="1487"/>
        <v>0</v>
      </c>
    </row>
    <row r="9356" spans="37:56" x14ac:dyDescent="0.25">
      <c r="AK9356">
        <v>0</v>
      </c>
      <c r="AL9356" t="e">
        <f t="shared" si="1480"/>
        <v>#N/A</v>
      </c>
      <c r="AM9356" t="e">
        <f t="shared" si="1481"/>
        <v>#N/A</v>
      </c>
      <c r="AN9356" t="e">
        <f t="shared" si="1482"/>
        <v>#N/A</v>
      </c>
      <c r="AO9356" s="261" t="e">
        <f t="shared" si="1483"/>
        <v>#N/A</v>
      </c>
      <c r="AP9356" s="261" t="e">
        <f t="shared" si="1484"/>
        <v>#N/A</v>
      </c>
      <c r="AQ9356" s="261" t="e">
        <f t="shared" si="1485"/>
        <v>#N/A</v>
      </c>
      <c r="BB9356">
        <f t="shared" si="1488"/>
        <v>0</v>
      </c>
      <c r="BC9356">
        <f t="shared" si="1486"/>
        <v>0</v>
      </c>
      <c r="BD9356" s="28">
        <f t="shared" si="1487"/>
        <v>0</v>
      </c>
    </row>
    <row r="9357" spans="37:56" x14ac:dyDescent="0.25">
      <c r="AK9357">
        <v>0</v>
      </c>
      <c r="AL9357" t="e">
        <f t="shared" si="1480"/>
        <v>#N/A</v>
      </c>
      <c r="AM9357" t="e">
        <f t="shared" si="1481"/>
        <v>#N/A</v>
      </c>
      <c r="AN9357" t="e">
        <f t="shared" si="1482"/>
        <v>#N/A</v>
      </c>
      <c r="AO9357" s="261" t="e">
        <f t="shared" si="1483"/>
        <v>#N/A</v>
      </c>
      <c r="AP9357" s="261" t="e">
        <f t="shared" si="1484"/>
        <v>#N/A</v>
      </c>
      <c r="AQ9357" s="261" t="e">
        <f t="shared" si="1485"/>
        <v>#N/A</v>
      </c>
      <c r="BB9357">
        <f t="shared" si="1488"/>
        <v>0</v>
      </c>
      <c r="BC9357">
        <f t="shared" si="1486"/>
        <v>0</v>
      </c>
      <c r="BD9357" s="28">
        <f t="shared" si="1487"/>
        <v>0</v>
      </c>
    </row>
    <row r="9358" spans="37:56" x14ac:dyDescent="0.25">
      <c r="AK9358">
        <v>0</v>
      </c>
      <c r="AL9358" t="e">
        <f t="shared" si="1480"/>
        <v>#N/A</v>
      </c>
      <c r="AM9358" t="e">
        <f t="shared" si="1481"/>
        <v>#N/A</v>
      </c>
      <c r="AN9358" t="e">
        <f t="shared" si="1482"/>
        <v>#N/A</v>
      </c>
      <c r="AO9358" s="261" t="e">
        <f t="shared" si="1483"/>
        <v>#N/A</v>
      </c>
      <c r="AP9358" s="261" t="e">
        <f t="shared" si="1484"/>
        <v>#N/A</v>
      </c>
      <c r="AQ9358" s="261" t="e">
        <f t="shared" si="1485"/>
        <v>#N/A</v>
      </c>
      <c r="BB9358">
        <f t="shared" si="1488"/>
        <v>0</v>
      </c>
      <c r="BC9358">
        <f t="shared" si="1486"/>
        <v>0</v>
      </c>
      <c r="BD9358" s="28">
        <f t="shared" si="1487"/>
        <v>0</v>
      </c>
    </row>
    <row r="9359" spans="37:56" x14ac:dyDescent="0.25">
      <c r="AK9359">
        <v>0</v>
      </c>
      <c r="AL9359" t="e">
        <f t="shared" si="1480"/>
        <v>#N/A</v>
      </c>
      <c r="AM9359" t="e">
        <f t="shared" si="1481"/>
        <v>#N/A</v>
      </c>
      <c r="AN9359" t="e">
        <f t="shared" si="1482"/>
        <v>#N/A</v>
      </c>
      <c r="AO9359" s="261" t="e">
        <f t="shared" si="1483"/>
        <v>#N/A</v>
      </c>
      <c r="AP9359" s="261" t="e">
        <f t="shared" si="1484"/>
        <v>#N/A</v>
      </c>
      <c r="AQ9359" s="261" t="e">
        <f t="shared" si="1485"/>
        <v>#N/A</v>
      </c>
      <c r="BB9359">
        <f t="shared" si="1488"/>
        <v>0</v>
      </c>
      <c r="BC9359">
        <f t="shared" si="1486"/>
        <v>0</v>
      </c>
      <c r="BD9359" s="28">
        <f t="shared" si="1487"/>
        <v>0</v>
      </c>
    </row>
    <row r="9360" spans="37:56" x14ac:dyDescent="0.25">
      <c r="AK9360">
        <v>0</v>
      </c>
      <c r="AL9360" t="e">
        <f t="shared" si="1480"/>
        <v>#N/A</v>
      </c>
      <c r="AM9360" t="e">
        <f t="shared" si="1481"/>
        <v>#N/A</v>
      </c>
      <c r="AN9360" t="e">
        <f t="shared" si="1482"/>
        <v>#N/A</v>
      </c>
      <c r="AO9360" s="261" t="e">
        <f t="shared" si="1483"/>
        <v>#N/A</v>
      </c>
      <c r="AP9360" s="261" t="e">
        <f t="shared" si="1484"/>
        <v>#N/A</v>
      </c>
      <c r="AQ9360" s="261" t="e">
        <f t="shared" si="1485"/>
        <v>#N/A</v>
      </c>
      <c r="BB9360">
        <f t="shared" si="1488"/>
        <v>0</v>
      </c>
      <c r="BC9360">
        <f t="shared" si="1486"/>
        <v>0</v>
      </c>
      <c r="BD9360" s="28">
        <f t="shared" si="1487"/>
        <v>0</v>
      </c>
    </row>
    <row r="9361" spans="37:56" x14ac:dyDescent="0.25">
      <c r="AK9361">
        <v>0</v>
      </c>
      <c r="AL9361" t="e">
        <f t="shared" si="1480"/>
        <v>#N/A</v>
      </c>
      <c r="AM9361" t="e">
        <f t="shared" si="1481"/>
        <v>#N/A</v>
      </c>
      <c r="AN9361" t="e">
        <f t="shared" si="1482"/>
        <v>#N/A</v>
      </c>
      <c r="AO9361" s="261" t="e">
        <f t="shared" si="1483"/>
        <v>#N/A</v>
      </c>
      <c r="AP9361" s="261" t="e">
        <f t="shared" si="1484"/>
        <v>#N/A</v>
      </c>
      <c r="AQ9361" s="261" t="e">
        <f t="shared" si="1485"/>
        <v>#N/A</v>
      </c>
      <c r="BB9361">
        <f t="shared" si="1488"/>
        <v>0</v>
      </c>
      <c r="BC9361">
        <f t="shared" si="1486"/>
        <v>0</v>
      </c>
      <c r="BD9361" s="28">
        <f t="shared" si="1487"/>
        <v>0</v>
      </c>
    </row>
    <row r="9362" spans="37:56" x14ac:dyDescent="0.25">
      <c r="AK9362">
        <v>0</v>
      </c>
      <c r="AL9362" t="e">
        <f t="shared" si="1480"/>
        <v>#N/A</v>
      </c>
      <c r="AM9362" t="e">
        <f t="shared" si="1481"/>
        <v>#N/A</v>
      </c>
      <c r="AN9362" t="e">
        <f t="shared" si="1482"/>
        <v>#N/A</v>
      </c>
      <c r="AO9362" s="261" t="e">
        <f t="shared" si="1483"/>
        <v>#N/A</v>
      </c>
      <c r="AP9362" s="261" t="e">
        <f t="shared" si="1484"/>
        <v>#N/A</v>
      </c>
      <c r="AQ9362" s="261" t="e">
        <f t="shared" si="1485"/>
        <v>#N/A</v>
      </c>
      <c r="BB9362">
        <f t="shared" si="1488"/>
        <v>0</v>
      </c>
      <c r="BC9362">
        <f t="shared" si="1486"/>
        <v>0</v>
      </c>
      <c r="BD9362" s="28">
        <f t="shared" si="1487"/>
        <v>0</v>
      </c>
    </row>
    <row r="9363" spans="37:56" x14ac:dyDescent="0.25">
      <c r="AK9363">
        <v>0</v>
      </c>
      <c r="AL9363" t="e">
        <f t="shared" si="1480"/>
        <v>#N/A</v>
      </c>
      <c r="AM9363" t="e">
        <f t="shared" si="1481"/>
        <v>#N/A</v>
      </c>
      <c r="AN9363" t="e">
        <f t="shared" si="1482"/>
        <v>#N/A</v>
      </c>
      <c r="AO9363" s="261" t="e">
        <f t="shared" si="1483"/>
        <v>#N/A</v>
      </c>
      <c r="AP9363" s="261" t="e">
        <f t="shared" si="1484"/>
        <v>#N/A</v>
      </c>
      <c r="AQ9363" s="261" t="e">
        <f t="shared" si="1485"/>
        <v>#N/A</v>
      </c>
      <c r="BB9363">
        <f t="shared" si="1488"/>
        <v>0</v>
      </c>
      <c r="BC9363">
        <f t="shared" si="1486"/>
        <v>0</v>
      </c>
      <c r="BD9363" s="28">
        <f t="shared" si="1487"/>
        <v>0</v>
      </c>
    </row>
    <row r="9364" spans="37:56" x14ac:dyDescent="0.25">
      <c r="AK9364">
        <v>0</v>
      </c>
      <c r="AL9364" t="e">
        <f t="shared" si="1480"/>
        <v>#N/A</v>
      </c>
      <c r="AM9364" t="e">
        <f t="shared" si="1481"/>
        <v>#N/A</v>
      </c>
      <c r="AN9364" t="e">
        <f t="shared" si="1482"/>
        <v>#N/A</v>
      </c>
      <c r="AO9364" s="261" t="e">
        <f t="shared" si="1483"/>
        <v>#N/A</v>
      </c>
      <c r="AP9364" s="261" t="e">
        <f t="shared" si="1484"/>
        <v>#N/A</v>
      </c>
      <c r="AQ9364" s="261" t="e">
        <f t="shared" si="1485"/>
        <v>#N/A</v>
      </c>
      <c r="BB9364">
        <f t="shared" si="1488"/>
        <v>0</v>
      </c>
      <c r="BC9364">
        <f t="shared" si="1486"/>
        <v>0</v>
      </c>
      <c r="BD9364" s="28">
        <f t="shared" si="1487"/>
        <v>0</v>
      </c>
    </row>
    <row r="9365" spans="37:56" x14ac:dyDescent="0.25">
      <c r="AK9365">
        <v>0</v>
      </c>
      <c r="AL9365" t="e">
        <f t="shared" si="1480"/>
        <v>#N/A</v>
      </c>
      <c r="AM9365" t="e">
        <f t="shared" si="1481"/>
        <v>#N/A</v>
      </c>
      <c r="AN9365" t="e">
        <f t="shared" si="1482"/>
        <v>#N/A</v>
      </c>
      <c r="AO9365" s="261" t="e">
        <f t="shared" si="1483"/>
        <v>#N/A</v>
      </c>
      <c r="AP9365" s="261" t="e">
        <f t="shared" si="1484"/>
        <v>#N/A</v>
      </c>
      <c r="AQ9365" s="261" t="e">
        <f t="shared" si="1485"/>
        <v>#N/A</v>
      </c>
      <c r="BB9365">
        <f t="shared" si="1488"/>
        <v>0</v>
      </c>
      <c r="BC9365">
        <f t="shared" si="1486"/>
        <v>0</v>
      </c>
      <c r="BD9365" s="28">
        <f t="shared" si="1487"/>
        <v>0</v>
      </c>
    </row>
    <row r="9366" spans="37:56" x14ac:dyDescent="0.25">
      <c r="AK9366">
        <v>0</v>
      </c>
      <c r="AL9366" t="e">
        <f t="shared" si="1480"/>
        <v>#N/A</v>
      </c>
      <c r="AM9366" t="e">
        <f t="shared" si="1481"/>
        <v>#N/A</v>
      </c>
      <c r="AN9366" t="e">
        <f t="shared" si="1482"/>
        <v>#N/A</v>
      </c>
      <c r="AO9366" s="261" t="e">
        <f t="shared" si="1483"/>
        <v>#N/A</v>
      </c>
      <c r="AP9366" s="261" t="e">
        <f t="shared" si="1484"/>
        <v>#N/A</v>
      </c>
      <c r="AQ9366" s="261" t="e">
        <f t="shared" si="1485"/>
        <v>#N/A</v>
      </c>
      <c r="BB9366">
        <f t="shared" si="1488"/>
        <v>0</v>
      </c>
      <c r="BC9366">
        <f t="shared" si="1486"/>
        <v>0</v>
      </c>
      <c r="BD9366" s="28">
        <f t="shared" si="1487"/>
        <v>0</v>
      </c>
    </row>
    <row r="9367" spans="37:56" x14ac:dyDescent="0.25">
      <c r="AK9367">
        <v>0</v>
      </c>
      <c r="AL9367" t="e">
        <f t="shared" si="1480"/>
        <v>#N/A</v>
      </c>
      <c r="AM9367" t="e">
        <f t="shared" si="1481"/>
        <v>#N/A</v>
      </c>
      <c r="AN9367" t="e">
        <f t="shared" si="1482"/>
        <v>#N/A</v>
      </c>
      <c r="AO9367" s="261" t="e">
        <f t="shared" si="1483"/>
        <v>#N/A</v>
      </c>
      <c r="AP9367" s="261" t="e">
        <f t="shared" si="1484"/>
        <v>#N/A</v>
      </c>
      <c r="AQ9367" s="261" t="e">
        <f t="shared" si="1485"/>
        <v>#N/A</v>
      </c>
      <c r="BB9367">
        <f t="shared" si="1488"/>
        <v>0</v>
      </c>
      <c r="BC9367">
        <f t="shared" si="1486"/>
        <v>0</v>
      </c>
      <c r="BD9367" s="28">
        <f t="shared" si="1487"/>
        <v>0</v>
      </c>
    </row>
    <row r="9368" spans="37:56" x14ac:dyDescent="0.25">
      <c r="AK9368">
        <v>0</v>
      </c>
      <c r="AL9368" t="e">
        <f t="shared" si="1480"/>
        <v>#N/A</v>
      </c>
      <c r="AM9368" t="e">
        <f t="shared" si="1481"/>
        <v>#N/A</v>
      </c>
      <c r="AN9368" t="e">
        <f t="shared" si="1482"/>
        <v>#N/A</v>
      </c>
      <c r="AO9368" s="261" t="e">
        <f t="shared" si="1483"/>
        <v>#N/A</v>
      </c>
      <c r="AP9368" s="261" t="e">
        <f t="shared" si="1484"/>
        <v>#N/A</v>
      </c>
      <c r="AQ9368" s="261" t="e">
        <f t="shared" si="1485"/>
        <v>#N/A</v>
      </c>
      <c r="BB9368">
        <f t="shared" si="1488"/>
        <v>0</v>
      </c>
      <c r="BC9368">
        <f t="shared" si="1486"/>
        <v>0</v>
      </c>
      <c r="BD9368" s="28">
        <f t="shared" si="1487"/>
        <v>0</v>
      </c>
    </row>
    <row r="9369" spans="37:56" x14ac:dyDescent="0.25">
      <c r="AK9369">
        <v>0</v>
      </c>
      <c r="AL9369" t="e">
        <f t="shared" si="1480"/>
        <v>#N/A</v>
      </c>
      <c r="AM9369" t="e">
        <f t="shared" si="1481"/>
        <v>#N/A</v>
      </c>
      <c r="AN9369" t="e">
        <f t="shared" si="1482"/>
        <v>#N/A</v>
      </c>
      <c r="AO9369" s="261" t="e">
        <f t="shared" si="1483"/>
        <v>#N/A</v>
      </c>
      <c r="AP9369" s="261" t="e">
        <f t="shared" si="1484"/>
        <v>#N/A</v>
      </c>
      <c r="AQ9369" s="261" t="e">
        <f t="shared" si="1485"/>
        <v>#N/A</v>
      </c>
      <c r="BB9369">
        <f t="shared" si="1488"/>
        <v>0</v>
      </c>
      <c r="BC9369">
        <f t="shared" si="1486"/>
        <v>0</v>
      </c>
      <c r="BD9369" s="28">
        <f t="shared" si="1487"/>
        <v>0</v>
      </c>
    </row>
    <row r="9370" spans="37:56" x14ac:dyDescent="0.25">
      <c r="AK9370">
        <v>0</v>
      </c>
      <c r="AL9370" t="e">
        <f t="shared" si="1480"/>
        <v>#N/A</v>
      </c>
      <c r="AM9370" t="e">
        <f t="shared" si="1481"/>
        <v>#N/A</v>
      </c>
      <c r="AN9370" t="e">
        <f t="shared" si="1482"/>
        <v>#N/A</v>
      </c>
      <c r="AO9370" s="261" t="e">
        <f t="shared" si="1483"/>
        <v>#N/A</v>
      </c>
      <c r="AP9370" s="261" t="e">
        <f t="shared" si="1484"/>
        <v>#N/A</v>
      </c>
      <c r="AQ9370" s="261" t="e">
        <f t="shared" si="1485"/>
        <v>#N/A</v>
      </c>
      <c r="BB9370">
        <f t="shared" si="1488"/>
        <v>0</v>
      </c>
      <c r="BC9370">
        <f t="shared" si="1486"/>
        <v>0</v>
      </c>
      <c r="BD9370" s="28">
        <f t="shared" si="1487"/>
        <v>0</v>
      </c>
    </row>
    <row r="9371" spans="37:56" x14ac:dyDescent="0.25">
      <c r="AK9371">
        <v>0</v>
      </c>
      <c r="AL9371" t="e">
        <f t="shared" si="1480"/>
        <v>#N/A</v>
      </c>
      <c r="AM9371" t="e">
        <f t="shared" si="1481"/>
        <v>#N/A</v>
      </c>
      <c r="AN9371" t="e">
        <f t="shared" si="1482"/>
        <v>#N/A</v>
      </c>
      <c r="AO9371" s="261" t="e">
        <f t="shared" si="1483"/>
        <v>#N/A</v>
      </c>
      <c r="AP9371" s="261" t="e">
        <f t="shared" si="1484"/>
        <v>#N/A</v>
      </c>
      <c r="AQ9371" s="261" t="e">
        <f t="shared" si="1485"/>
        <v>#N/A</v>
      </c>
      <c r="BB9371">
        <f t="shared" si="1488"/>
        <v>0</v>
      </c>
      <c r="BC9371">
        <f t="shared" si="1486"/>
        <v>0</v>
      </c>
      <c r="BD9371" s="28">
        <f t="shared" si="1487"/>
        <v>0</v>
      </c>
    </row>
    <row r="9372" spans="37:56" x14ac:dyDescent="0.25">
      <c r="AK9372">
        <v>0</v>
      </c>
      <c r="AL9372" t="e">
        <f t="shared" si="1480"/>
        <v>#N/A</v>
      </c>
      <c r="AM9372" t="e">
        <f t="shared" si="1481"/>
        <v>#N/A</v>
      </c>
      <c r="AN9372" t="e">
        <f t="shared" si="1482"/>
        <v>#N/A</v>
      </c>
      <c r="AO9372" s="261" t="e">
        <f t="shared" si="1483"/>
        <v>#N/A</v>
      </c>
      <c r="AP9372" s="261" t="e">
        <f t="shared" si="1484"/>
        <v>#N/A</v>
      </c>
      <c r="AQ9372" s="261" t="e">
        <f t="shared" si="1485"/>
        <v>#N/A</v>
      </c>
      <c r="BB9372">
        <f t="shared" si="1488"/>
        <v>0</v>
      </c>
      <c r="BC9372">
        <f t="shared" si="1486"/>
        <v>0</v>
      </c>
      <c r="BD9372" s="28">
        <f t="shared" si="1487"/>
        <v>0</v>
      </c>
    </row>
    <row r="9373" spans="37:56" x14ac:dyDescent="0.25">
      <c r="AK9373">
        <v>0</v>
      </c>
      <c r="AL9373" t="e">
        <f t="shared" si="1480"/>
        <v>#N/A</v>
      </c>
      <c r="AM9373" t="e">
        <f t="shared" si="1481"/>
        <v>#N/A</v>
      </c>
      <c r="AN9373" t="e">
        <f t="shared" si="1482"/>
        <v>#N/A</v>
      </c>
      <c r="AO9373" s="261" t="e">
        <f t="shared" si="1483"/>
        <v>#N/A</v>
      </c>
      <c r="AP9373" s="261" t="e">
        <f t="shared" si="1484"/>
        <v>#N/A</v>
      </c>
      <c r="AQ9373" s="261" t="e">
        <f t="shared" si="1485"/>
        <v>#N/A</v>
      </c>
      <c r="BB9373">
        <f t="shared" si="1488"/>
        <v>0</v>
      </c>
      <c r="BC9373">
        <f t="shared" si="1486"/>
        <v>0</v>
      </c>
      <c r="BD9373" s="28">
        <f t="shared" si="1487"/>
        <v>0</v>
      </c>
    </row>
    <row r="9374" spans="37:56" x14ac:dyDescent="0.25">
      <c r="AK9374">
        <v>0</v>
      </c>
      <c r="AL9374" t="e">
        <f t="shared" si="1480"/>
        <v>#N/A</v>
      </c>
      <c r="AM9374" t="e">
        <f t="shared" si="1481"/>
        <v>#N/A</v>
      </c>
      <c r="AN9374" t="e">
        <f t="shared" si="1482"/>
        <v>#N/A</v>
      </c>
      <c r="AO9374" s="261" t="e">
        <f t="shared" si="1483"/>
        <v>#N/A</v>
      </c>
      <c r="AP9374" s="261" t="e">
        <f t="shared" si="1484"/>
        <v>#N/A</v>
      </c>
      <c r="AQ9374" s="261" t="e">
        <f t="shared" si="1485"/>
        <v>#N/A</v>
      </c>
      <c r="BB9374">
        <f t="shared" si="1488"/>
        <v>0</v>
      </c>
      <c r="BC9374">
        <f t="shared" si="1486"/>
        <v>0</v>
      </c>
      <c r="BD9374" s="28">
        <f t="shared" si="1487"/>
        <v>0</v>
      </c>
    </row>
    <row r="9375" spans="37:56" x14ac:dyDescent="0.25">
      <c r="AK9375">
        <v>0</v>
      </c>
      <c r="AL9375" t="e">
        <f t="shared" si="1480"/>
        <v>#N/A</v>
      </c>
      <c r="AM9375" t="e">
        <f t="shared" si="1481"/>
        <v>#N/A</v>
      </c>
      <c r="AN9375" t="e">
        <f t="shared" si="1482"/>
        <v>#N/A</v>
      </c>
      <c r="AO9375" s="261" t="e">
        <f t="shared" si="1483"/>
        <v>#N/A</v>
      </c>
      <c r="AP9375" s="261" t="e">
        <f t="shared" si="1484"/>
        <v>#N/A</v>
      </c>
      <c r="AQ9375" s="261" t="e">
        <f t="shared" si="1485"/>
        <v>#N/A</v>
      </c>
      <c r="BB9375">
        <f t="shared" si="1488"/>
        <v>0</v>
      </c>
      <c r="BC9375">
        <f t="shared" si="1486"/>
        <v>0</v>
      </c>
      <c r="BD9375" s="28">
        <f t="shared" si="1487"/>
        <v>0</v>
      </c>
    </row>
    <row r="9376" spans="37:56" x14ac:dyDescent="0.25">
      <c r="AK9376">
        <v>0</v>
      </c>
      <c r="AL9376" t="e">
        <f t="shared" si="1480"/>
        <v>#N/A</v>
      </c>
      <c r="AM9376" t="e">
        <f t="shared" si="1481"/>
        <v>#N/A</v>
      </c>
      <c r="AN9376" t="e">
        <f t="shared" si="1482"/>
        <v>#N/A</v>
      </c>
      <c r="AO9376" s="261" t="e">
        <f t="shared" si="1483"/>
        <v>#N/A</v>
      </c>
      <c r="AP9376" s="261" t="e">
        <f t="shared" si="1484"/>
        <v>#N/A</v>
      </c>
      <c r="AQ9376" s="261" t="e">
        <f t="shared" si="1485"/>
        <v>#N/A</v>
      </c>
      <c r="BB9376">
        <f t="shared" si="1488"/>
        <v>0</v>
      </c>
      <c r="BC9376">
        <f t="shared" si="1486"/>
        <v>0</v>
      </c>
      <c r="BD9376" s="28">
        <f t="shared" si="1487"/>
        <v>0</v>
      </c>
    </row>
    <row r="9377" spans="37:56" x14ac:dyDescent="0.25">
      <c r="AK9377">
        <v>0</v>
      </c>
      <c r="AL9377" t="e">
        <f t="shared" si="1480"/>
        <v>#N/A</v>
      </c>
      <c r="AM9377" t="e">
        <f t="shared" si="1481"/>
        <v>#N/A</v>
      </c>
      <c r="AN9377" t="e">
        <f t="shared" si="1482"/>
        <v>#N/A</v>
      </c>
      <c r="AO9377" s="261" t="e">
        <f t="shared" si="1483"/>
        <v>#N/A</v>
      </c>
      <c r="AP9377" s="261" t="e">
        <f t="shared" si="1484"/>
        <v>#N/A</v>
      </c>
      <c r="AQ9377" s="261" t="e">
        <f t="shared" si="1485"/>
        <v>#N/A</v>
      </c>
      <c r="BB9377">
        <f t="shared" si="1488"/>
        <v>0</v>
      </c>
      <c r="BC9377">
        <f t="shared" si="1486"/>
        <v>0</v>
      </c>
      <c r="BD9377" s="28">
        <f t="shared" si="1487"/>
        <v>0</v>
      </c>
    </row>
    <row r="9378" spans="37:56" x14ac:dyDescent="0.25">
      <c r="AK9378">
        <v>0</v>
      </c>
      <c r="AL9378" t="e">
        <f t="shared" si="1480"/>
        <v>#N/A</v>
      </c>
      <c r="AM9378" t="e">
        <f t="shared" si="1481"/>
        <v>#N/A</v>
      </c>
      <c r="AN9378" t="e">
        <f t="shared" si="1482"/>
        <v>#N/A</v>
      </c>
      <c r="AO9378" s="261" t="e">
        <f t="shared" si="1483"/>
        <v>#N/A</v>
      </c>
      <c r="AP9378" s="261" t="e">
        <f t="shared" si="1484"/>
        <v>#N/A</v>
      </c>
      <c r="AQ9378" s="261" t="e">
        <f t="shared" si="1485"/>
        <v>#N/A</v>
      </c>
      <c r="BB9378">
        <f t="shared" si="1488"/>
        <v>0</v>
      </c>
      <c r="BC9378">
        <f t="shared" si="1486"/>
        <v>0</v>
      </c>
      <c r="BD9378" s="28">
        <f t="shared" si="1487"/>
        <v>0</v>
      </c>
    </row>
    <row r="9379" spans="37:56" x14ac:dyDescent="0.25">
      <c r="AK9379">
        <v>0</v>
      </c>
      <c r="AL9379" t="e">
        <f t="shared" si="1480"/>
        <v>#N/A</v>
      </c>
      <c r="AM9379" t="e">
        <f t="shared" si="1481"/>
        <v>#N/A</v>
      </c>
      <c r="AN9379" t="e">
        <f t="shared" si="1482"/>
        <v>#N/A</v>
      </c>
      <c r="AO9379" s="261" t="e">
        <f t="shared" si="1483"/>
        <v>#N/A</v>
      </c>
      <c r="AP9379" s="261" t="e">
        <f t="shared" si="1484"/>
        <v>#N/A</v>
      </c>
      <c r="AQ9379" s="261" t="e">
        <f t="shared" si="1485"/>
        <v>#N/A</v>
      </c>
      <c r="BB9379">
        <f t="shared" si="1488"/>
        <v>0</v>
      </c>
      <c r="BC9379">
        <f t="shared" si="1486"/>
        <v>0</v>
      </c>
      <c r="BD9379" s="28">
        <f t="shared" si="1487"/>
        <v>0</v>
      </c>
    </row>
    <row r="9380" spans="37:56" x14ac:dyDescent="0.25">
      <c r="AK9380">
        <v>0</v>
      </c>
      <c r="AL9380" t="e">
        <f t="shared" si="1480"/>
        <v>#N/A</v>
      </c>
      <c r="AM9380" t="e">
        <f t="shared" si="1481"/>
        <v>#N/A</v>
      </c>
      <c r="AN9380" t="e">
        <f t="shared" si="1482"/>
        <v>#N/A</v>
      </c>
      <c r="AO9380" s="261" t="e">
        <f t="shared" si="1483"/>
        <v>#N/A</v>
      </c>
      <c r="AP9380" s="261" t="e">
        <f t="shared" si="1484"/>
        <v>#N/A</v>
      </c>
      <c r="AQ9380" s="261" t="e">
        <f t="shared" si="1485"/>
        <v>#N/A</v>
      </c>
      <c r="BB9380">
        <f t="shared" si="1488"/>
        <v>0</v>
      </c>
      <c r="BC9380">
        <f t="shared" si="1486"/>
        <v>0</v>
      </c>
      <c r="BD9380" s="28">
        <f t="shared" si="1487"/>
        <v>0</v>
      </c>
    </row>
    <row r="9381" spans="37:56" x14ac:dyDescent="0.25">
      <c r="AK9381">
        <v>0</v>
      </c>
      <c r="AL9381" t="e">
        <f t="shared" si="1480"/>
        <v>#N/A</v>
      </c>
      <c r="AM9381" t="e">
        <f t="shared" si="1481"/>
        <v>#N/A</v>
      </c>
      <c r="AN9381" t="e">
        <f t="shared" si="1482"/>
        <v>#N/A</v>
      </c>
      <c r="AO9381" s="261" t="e">
        <f t="shared" si="1483"/>
        <v>#N/A</v>
      </c>
      <c r="AP9381" s="261" t="e">
        <f t="shared" si="1484"/>
        <v>#N/A</v>
      </c>
      <c r="AQ9381" s="261" t="e">
        <f t="shared" si="1485"/>
        <v>#N/A</v>
      </c>
      <c r="BB9381">
        <f t="shared" si="1488"/>
        <v>0</v>
      </c>
      <c r="BC9381">
        <f t="shared" si="1486"/>
        <v>0</v>
      </c>
      <c r="BD9381" s="28">
        <f t="shared" si="1487"/>
        <v>0</v>
      </c>
    </row>
    <row r="9382" spans="37:56" x14ac:dyDescent="0.25">
      <c r="AK9382">
        <v>0</v>
      </c>
      <c r="AL9382" t="e">
        <f t="shared" si="1480"/>
        <v>#N/A</v>
      </c>
      <c r="AM9382" t="e">
        <f t="shared" si="1481"/>
        <v>#N/A</v>
      </c>
      <c r="AN9382" t="e">
        <f t="shared" si="1482"/>
        <v>#N/A</v>
      </c>
      <c r="AO9382" s="261" t="e">
        <f t="shared" si="1483"/>
        <v>#N/A</v>
      </c>
      <c r="AP9382" s="261" t="e">
        <f t="shared" si="1484"/>
        <v>#N/A</v>
      </c>
      <c r="AQ9382" s="261" t="e">
        <f t="shared" si="1485"/>
        <v>#N/A</v>
      </c>
      <c r="BB9382">
        <f t="shared" si="1488"/>
        <v>0</v>
      </c>
      <c r="BC9382">
        <f t="shared" si="1486"/>
        <v>0</v>
      </c>
      <c r="BD9382" s="28">
        <f t="shared" si="1487"/>
        <v>0</v>
      </c>
    </row>
    <row r="9383" spans="37:56" x14ac:dyDescent="0.25">
      <c r="AK9383">
        <v>0</v>
      </c>
      <c r="AL9383" t="e">
        <f t="shared" si="1480"/>
        <v>#N/A</v>
      </c>
      <c r="AM9383" t="e">
        <f t="shared" si="1481"/>
        <v>#N/A</v>
      </c>
      <c r="AN9383" t="e">
        <f t="shared" si="1482"/>
        <v>#N/A</v>
      </c>
      <c r="AO9383" s="261" t="e">
        <f t="shared" si="1483"/>
        <v>#N/A</v>
      </c>
      <c r="AP9383" s="261" t="e">
        <f t="shared" si="1484"/>
        <v>#N/A</v>
      </c>
      <c r="AQ9383" s="261" t="e">
        <f t="shared" si="1485"/>
        <v>#N/A</v>
      </c>
      <c r="BB9383">
        <f t="shared" si="1488"/>
        <v>0</v>
      </c>
      <c r="BC9383">
        <f t="shared" si="1486"/>
        <v>0</v>
      </c>
      <c r="BD9383" s="28">
        <f t="shared" si="1487"/>
        <v>0</v>
      </c>
    </row>
    <row r="9384" spans="37:56" x14ac:dyDescent="0.25">
      <c r="AK9384">
        <v>0</v>
      </c>
      <c r="AL9384" t="e">
        <f t="shared" si="1480"/>
        <v>#N/A</v>
      </c>
      <c r="AM9384" t="e">
        <f t="shared" si="1481"/>
        <v>#N/A</v>
      </c>
      <c r="AN9384" t="e">
        <f t="shared" si="1482"/>
        <v>#N/A</v>
      </c>
      <c r="AO9384" s="261" t="e">
        <f t="shared" si="1483"/>
        <v>#N/A</v>
      </c>
      <c r="AP9384" s="261" t="e">
        <f t="shared" si="1484"/>
        <v>#N/A</v>
      </c>
      <c r="AQ9384" s="261" t="e">
        <f t="shared" si="1485"/>
        <v>#N/A</v>
      </c>
      <c r="BB9384">
        <f t="shared" si="1488"/>
        <v>0</v>
      </c>
      <c r="BC9384">
        <f t="shared" si="1486"/>
        <v>0</v>
      </c>
      <c r="BD9384" s="28">
        <f t="shared" si="1487"/>
        <v>0</v>
      </c>
    </row>
    <row r="9385" spans="37:56" x14ac:dyDescent="0.25">
      <c r="AK9385">
        <v>0</v>
      </c>
      <c r="AL9385" t="e">
        <f t="shared" si="1480"/>
        <v>#N/A</v>
      </c>
      <c r="AM9385" t="e">
        <f t="shared" si="1481"/>
        <v>#N/A</v>
      </c>
      <c r="AN9385" t="e">
        <f t="shared" si="1482"/>
        <v>#N/A</v>
      </c>
      <c r="AO9385" s="261" t="e">
        <f t="shared" si="1483"/>
        <v>#N/A</v>
      </c>
      <c r="AP9385" s="261" t="e">
        <f t="shared" si="1484"/>
        <v>#N/A</v>
      </c>
      <c r="AQ9385" s="261" t="e">
        <f t="shared" si="1485"/>
        <v>#N/A</v>
      </c>
      <c r="BB9385">
        <f t="shared" si="1488"/>
        <v>0</v>
      </c>
      <c r="BC9385">
        <f t="shared" si="1486"/>
        <v>0</v>
      </c>
      <c r="BD9385" s="28">
        <f t="shared" si="1487"/>
        <v>0</v>
      </c>
    </row>
    <row r="9386" spans="37:56" x14ac:dyDescent="0.25">
      <c r="AK9386">
        <v>0</v>
      </c>
      <c r="AL9386" t="e">
        <f t="shared" si="1480"/>
        <v>#N/A</v>
      </c>
      <c r="AM9386" t="e">
        <f t="shared" si="1481"/>
        <v>#N/A</v>
      </c>
      <c r="AN9386" t="e">
        <f t="shared" si="1482"/>
        <v>#N/A</v>
      </c>
      <c r="AO9386" s="261" t="e">
        <f t="shared" si="1483"/>
        <v>#N/A</v>
      </c>
      <c r="AP9386" s="261" t="e">
        <f t="shared" si="1484"/>
        <v>#N/A</v>
      </c>
      <c r="AQ9386" s="261" t="e">
        <f t="shared" si="1485"/>
        <v>#N/A</v>
      </c>
      <c r="BB9386">
        <f t="shared" si="1488"/>
        <v>0</v>
      </c>
      <c r="BC9386">
        <f t="shared" si="1486"/>
        <v>0</v>
      </c>
      <c r="BD9386" s="28">
        <f t="shared" si="1487"/>
        <v>0</v>
      </c>
    </row>
    <row r="9387" spans="37:56" x14ac:dyDescent="0.25">
      <c r="AK9387">
        <v>0</v>
      </c>
      <c r="AL9387" t="e">
        <f t="shared" si="1480"/>
        <v>#N/A</v>
      </c>
      <c r="AM9387" t="e">
        <f t="shared" si="1481"/>
        <v>#N/A</v>
      </c>
      <c r="AN9387" t="e">
        <f t="shared" si="1482"/>
        <v>#N/A</v>
      </c>
      <c r="AO9387" s="261" t="e">
        <f t="shared" si="1483"/>
        <v>#N/A</v>
      </c>
      <c r="AP9387" s="261" t="e">
        <f t="shared" si="1484"/>
        <v>#N/A</v>
      </c>
      <c r="AQ9387" s="261" t="e">
        <f t="shared" si="1485"/>
        <v>#N/A</v>
      </c>
      <c r="BB9387">
        <f t="shared" si="1488"/>
        <v>0</v>
      </c>
      <c r="BC9387">
        <f t="shared" si="1486"/>
        <v>0</v>
      </c>
      <c r="BD9387" s="28">
        <f t="shared" si="1487"/>
        <v>0</v>
      </c>
    </row>
    <row r="9388" spans="37:56" x14ac:dyDescent="0.25">
      <c r="AK9388">
        <v>0</v>
      </c>
      <c r="AL9388" t="e">
        <f t="shared" si="1480"/>
        <v>#N/A</v>
      </c>
      <c r="AM9388" t="e">
        <f t="shared" si="1481"/>
        <v>#N/A</v>
      </c>
      <c r="AN9388" t="e">
        <f t="shared" si="1482"/>
        <v>#N/A</v>
      </c>
      <c r="AO9388" s="261" t="e">
        <f t="shared" si="1483"/>
        <v>#N/A</v>
      </c>
      <c r="AP9388" s="261" t="e">
        <f t="shared" si="1484"/>
        <v>#N/A</v>
      </c>
      <c r="AQ9388" s="261" t="e">
        <f t="shared" si="1485"/>
        <v>#N/A</v>
      </c>
      <c r="BB9388">
        <f t="shared" si="1488"/>
        <v>0</v>
      </c>
      <c r="BC9388">
        <f t="shared" si="1486"/>
        <v>0</v>
      </c>
      <c r="BD9388" s="28">
        <f t="shared" si="1487"/>
        <v>0</v>
      </c>
    </row>
    <row r="9389" spans="37:56" x14ac:dyDescent="0.25">
      <c r="AK9389">
        <v>0</v>
      </c>
      <c r="AL9389" t="e">
        <f t="shared" si="1480"/>
        <v>#N/A</v>
      </c>
      <c r="AM9389" t="e">
        <f t="shared" si="1481"/>
        <v>#N/A</v>
      </c>
      <c r="AN9389" t="e">
        <f t="shared" si="1482"/>
        <v>#N/A</v>
      </c>
      <c r="AO9389" s="261" t="e">
        <f t="shared" si="1483"/>
        <v>#N/A</v>
      </c>
      <c r="AP9389" s="261" t="e">
        <f t="shared" si="1484"/>
        <v>#N/A</v>
      </c>
      <c r="AQ9389" s="261" t="e">
        <f t="shared" si="1485"/>
        <v>#N/A</v>
      </c>
      <c r="BB9389">
        <f t="shared" si="1488"/>
        <v>0</v>
      </c>
      <c r="BC9389">
        <f t="shared" si="1486"/>
        <v>0</v>
      </c>
      <c r="BD9389" s="28">
        <f t="shared" si="1487"/>
        <v>0</v>
      </c>
    </row>
    <row r="9390" spans="37:56" x14ac:dyDescent="0.25">
      <c r="AK9390">
        <v>0</v>
      </c>
      <c r="AL9390" t="e">
        <f t="shared" si="1480"/>
        <v>#N/A</v>
      </c>
      <c r="AM9390" t="e">
        <f t="shared" si="1481"/>
        <v>#N/A</v>
      </c>
      <c r="AN9390" t="e">
        <f t="shared" si="1482"/>
        <v>#N/A</v>
      </c>
      <c r="AO9390" s="261" t="e">
        <f t="shared" si="1483"/>
        <v>#N/A</v>
      </c>
      <c r="AP9390" s="261" t="e">
        <f t="shared" si="1484"/>
        <v>#N/A</v>
      </c>
      <c r="AQ9390" s="261" t="e">
        <f t="shared" si="1485"/>
        <v>#N/A</v>
      </c>
      <c r="BB9390">
        <f t="shared" si="1488"/>
        <v>0</v>
      </c>
      <c r="BC9390">
        <f t="shared" si="1486"/>
        <v>0</v>
      </c>
      <c r="BD9390" s="28">
        <f t="shared" si="1487"/>
        <v>0</v>
      </c>
    </row>
    <row r="9391" spans="37:56" x14ac:dyDescent="0.25">
      <c r="AK9391">
        <v>0</v>
      </c>
      <c r="AL9391" t="e">
        <f t="shared" si="1480"/>
        <v>#N/A</v>
      </c>
      <c r="AM9391" t="e">
        <f t="shared" si="1481"/>
        <v>#N/A</v>
      </c>
      <c r="AN9391" t="e">
        <f t="shared" si="1482"/>
        <v>#N/A</v>
      </c>
      <c r="AO9391" s="261" t="e">
        <f t="shared" si="1483"/>
        <v>#N/A</v>
      </c>
      <c r="AP9391" s="261" t="e">
        <f t="shared" si="1484"/>
        <v>#N/A</v>
      </c>
      <c r="AQ9391" s="261" t="e">
        <f t="shared" si="1485"/>
        <v>#N/A</v>
      </c>
      <c r="BB9391">
        <f t="shared" si="1488"/>
        <v>0</v>
      </c>
      <c r="BC9391">
        <f t="shared" si="1486"/>
        <v>0</v>
      </c>
      <c r="BD9391" s="28">
        <f t="shared" si="1487"/>
        <v>0</v>
      </c>
    </row>
    <row r="9392" spans="37:56" x14ac:dyDescent="0.25">
      <c r="AK9392">
        <v>0</v>
      </c>
      <c r="AL9392" t="e">
        <f t="shared" si="1480"/>
        <v>#N/A</v>
      </c>
      <c r="AM9392" t="e">
        <f t="shared" si="1481"/>
        <v>#N/A</v>
      </c>
      <c r="AN9392" t="e">
        <f t="shared" si="1482"/>
        <v>#N/A</v>
      </c>
      <c r="AO9392" s="261" t="e">
        <f t="shared" si="1483"/>
        <v>#N/A</v>
      </c>
      <c r="AP9392" s="261" t="e">
        <f t="shared" si="1484"/>
        <v>#N/A</v>
      </c>
      <c r="AQ9392" s="261" t="e">
        <f t="shared" si="1485"/>
        <v>#N/A</v>
      </c>
      <c r="BB9392">
        <f t="shared" si="1488"/>
        <v>0</v>
      </c>
      <c r="BC9392">
        <f t="shared" si="1486"/>
        <v>0</v>
      </c>
      <c r="BD9392" s="28">
        <f t="shared" si="1487"/>
        <v>0</v>
      </c>
    </row>
    <row r="9393" spans="37:56" x14ac:dyDescent="0.25">
      <c r="AK9393">
        <v>0</v>
      </c>
      <c r="AL9393" t="e">
        <f t="shared" si="1480"/>
        <v>#N/A</v>
      </c>
      <c r="AM9393" t="e">
        <f t="shared" si="1481"/>
        <v>#N/A</v>
      </c>
      <c r="AN9393" t="e">
        <f t="shared" si="1482"/>
        <v>#N/A</v>
      </c>
      <c r="AO9393" s="261" t="e">
        <f t="shared" si="1483"/>
        <v>#N/A</v>
      </c>
      <c r="AP9393" s="261" t="e">
        <f t="shared" si="1484"/>
        <v>#N/A</v>
      </c>
      <c r="AQ9393" s="261" t="e">
        <f t="shared" si="1485"/>
        <v>#N/A</v>
      </c>
      <c r="BB9393">
        <f t="shared" si="1488"/>
        <v>0</v>
      </c>
      <c r="BC9393">
        <f t="shared" si="1486"/>
        <v>0</v>
      </c>
      <c r="BD9393" s="28">
        <f t="shared" si="1487"/>
        <v>0</v>
      </c>
    </row>
    <row r="9394" spans="37:56" x14ac:dyDescent="0.25">
      <c r="AK9394">
        <v>0</v>
      </c>
      <c r="AL9394" t="e">
        <f t="shared" si="1480"/>
        <v>#N/A</v>
      </c>
      <c r="AM9394" t="e">
        <f t="shared" si="1481"/>
        <v>#N/A</v>
      </c>
      <c r="AN9394" t="e">
        <f t="shared" si="1482"/>
        <v>#N/A</v>
      </c>
      <c r="AO9394" s="261" t="e">
        <f t="shared" si="1483"/>
        <v>#N/A</v>
      </c>
      <c r="AP9394" s="261" t="e">
        <f t="shared" si="1484"/>
        <v>#N/A</v>
      </c>
      <c r="AQ9394" s="261" t="e">
        <f t="shared" si="1485"/>
        <v>#N/A</v>
      </c>
      <c r="BB9394">
        <f t="shared" si="1488"/>
        <v>0</v>
      </c>
      <c r="BC9394">
        <f t="shared" si="1486"/>
        <v>0</v>
      </c>
      <c r="BD9394" s="28">
        <f t="shared" si="1487"/>
        <v>0</v>
      </c>
    </row>
    <row r="9395" spans="37:56" x14ac:dyDescent="0.25">
      <c r="AK9395">
        <v>0</v>
      </c>
      <c r="AL9395" t="e">
        <f t="shared" si="1480"/>
        <v>#N/A</v>
      </c>
      <c r="AM9395" t="e">
        <f t="shared" si="1481"/>
        <v>#N/A</v>
      </c>
      <c r="AN9395" t="e">
        <f t="shared" si="1482"/>
        <v>#N/A</v>
      </c>
      <c r="AO9395" s="261" t="e">
        <f t="shared" si="1483"/>
        <v>#N/A</v>
      </c>
      <c r="AP9395" s="261" t="e">
        <f t="shared" si="1484"/>
        <v>#N/A</v>
      </c>
      <c r="AQ9395" s="261" t="e">
        <f t="shared" si="1485"/>
        <v>#N/A</v>
      </c>
      <c r="BB9395">
        <f t="shared" si="1488"/>
        <v>0</v>
      </c>
      <c r="BC9395">
        <f t="shared" si="1486"/>
        <v>0</v>
      </c>
      <c r="BD9395" s="28">
        <f t="shared" si="1487"/>
        <v>0</v>
      </c>
    </row>
    <row r="9396" spans="37:56" x14ac:dyDescent="0.25">
      <c r="AK9396">
        <v>0</v>
      </c>
      <c r="AL9396" t="e">
        <f t="shared" si="1480"/>
        <v>#N/A</v>
      </c>
      <c r="AM9396" t="e">
        <f t="shared" si="1481"/>
        <v>#N/A</v>
      </c>
      <c r="AN9396" t="e">
        <f t="shared" si="1482"/>
        <v>#N/A</v>
      </c>
      <c r="AO9396" s="261" t="e">
        <f t="shared" si="1483"/>
        <v>#N/A</v>
      </c>
      <c r="AP9396" s="261" t="e">
        <f t="shared" si="1484"/>
        <v>#N/A</v>
      </c>
      <c r="AQ9396" s="261" t="e">
        <f t="shared" si="1485"/>
        <v>#N/A</v>
      </c>
      <c r="BB9396">
        <f t="shared" si="1488"/>
        <v>0</v>
      </c>
      <c r="BC9396">
        <f t="shared" si="1486"/>
        <v>0</v>
      </c>
      <c r="BD9396" s="28">
        <f t="shared" si="1487"/>
        <v>0</v>
      </c>
    </row>
    <row r="9397" spans="37:56" x14ac:dyDescent="0.25">
      <c r="AK9397">
        <v>0</v>
      </c>
      <c r="AL9397" t="e">
        <f t="shared" si="1480"/>
        <v>#N/A</v>
      </c>
      <c r="AM9397" t="e">
        <f t="shared" si="1481"/>
        <v>#N/A</v>
      </c>
      <c r="AN9397" t="e">
        <f t="shared" si="1482"/>
        <v>#N/A</v>
      </c>
      <c r="AO9397" s="261" t="e">
        <f t="shared" si="1483"/>
        <v>#N/A</v>
      </c>
      <c r="AP9397" s="261" t="e">
        <f t="shared" si="1484"/>
        <v>#N/A</v>
      </c>
      <c r="AQ9397" s="261" t="e">
        <f t="shared" si="1485"/>
        <v>#N/A</v>
      </c>
      <c r="BB9397">
        <f t="shared" si="1488"/>
        <v>0</v>
      </c>
      <c r="BC9397">
        <f t="shared" si="1486"/>
        <v>0</v>
      </c>
      <c r="BD9397" s="28">
        <f t="shared" si="1487"/>
        <v>0</v>
      </c>
    </row>
    <row r="9398" spans="37:56" x14ac:dyDescent="0.25">
      <c r="AK9398">
        <v>0</v>
      </c>
      <c r="AL9398" t="e">
        <f t="shared" si="1480"/>
        <v>#N/A</v>
      </c>
      <c r="AM9398" t="e">
        <f t="shared" si="1481"/>
        <v>#N/A</v>
      </c>
      <c r="AN9398" t="e">
        <f t="shared" si="1482"/>
        <v>#N/A</v>
      </c>
      <c r="AO9398" s="261" t="e">
        <f t="shared" si="1483"/>
        <v>#N/A</v>
      </c>
      <c r="AP9398" s="261" t="e">
        <f t="shared" si="1484"/>
        <v>#N/A</v>
      </c>
      <c r="AQ9398" s="261" t="e">
        <f t="shared" si="1485"/>
        <v>#N/A</v>
      </c>
      <c r="BB9398">
        <f t="shared" si="1488"/>
        <v>0</v>
      </c>
      <c r="BC9398">
        <f t="shared" si="1486"/>
        <v>0</v>
      </c>
      <c r="BD9398" s="28">
        <f t="shared" si="1487"/>
        <v>0</v>
      </c>
    </row>
    <row r="9399" spans="37:56" x14ac:dyDescent="0.25">
      <c r="AK9399">
        <v>0</v>
      </c>
      <c r="AL9399" t="e">
        <f t="shared" si="1480"/>
        <v>#N/A</v>
      </c>
      <c r="AM9399" t="e">
        <f t="shared" si="1481"/>
        <v>#N/A</v>
      </c>
      <c r="AN9399" t="e">
        <f t="shared" si="1482"/>
        <v>#N/A</v>
      </c>
      <c r="AO9399" s="261" t="e">
        <f t="shared" si="1483"/>
        <v>#N/A</v>
      </c>
      <c r="AP9399" s="261" t="e">
        <f t="shared" si="1484"/>
        <v>#N/A</v>
      </c>
      <c r="AQ9399" s="261" t="e">
        <f t="shared" si="1485"/>
        <v>#N/A</v>
      </c>
      <c r="BB9399">
        <f t="shared" si="1488"/>
        <v>0</v>
      </c>
      <c r="BC9399">
        <f t="shared" si="1486"/>
        <v>0</v>
      </c>
      <c r="BD9399" s="28">
        <f t="shared" si="1487"/>
        <v>0</v>
      </c>
    </row>
    <row r="9400" spans="37:56" x14ac:dyDescent="0.25">
      <c r="AK9400">
        <v>0</v>
      </c>
      <c r="AL9400" t="e">
        <f t="shared" si="1480"/>
        <v>#N/A</v>
      </c>
      <c r="AM9400" t="e">
        <f t="shared" si="1481"/>
        <v>#N/A</v>
      </c>
      <c r="AN9400" t="e">
        <f t="shared" si="1482"/>
        <v>#N/A</v>
      </c>
      <c r="AO9400" s="261" t="e">
        <f t="shared" si="1483"/>
        <v>#N/A</v>
      </c>
      <c r="AP9400" s="261" t="e">
        <f t="shared" si="1484"/>
        <v>#N/A</v>
      </c>
      <c r="AQ9400" s="261" t="e">
        <f t="shared" si="1485"/>
        <v>#N/A</v>
      </c>
      <c r="BB9400">
        <f t="shared" si="1488"/>
        <v>0</v>
      </c>
      <c r="BC9400">
        <f t="shared" si="1486"/>
        <v>0</v>
      </c>
      <c r="BD9400" s="28">
        <f t="shared" si="1487"/>
        <v>0</v>
      </c>
    </row>
    <row r="9401" spans="37:56" x14ac:dyDescent="0.25">
      <c r="AK9401">
        <v>0</v>
      </c>
      <c r="AL9401" t="e">
        <f t="shared" si="1480"/>
        <v>#N/A</v>
      </c>
      <c r="AM9401" t="e">
        <f t="shared" si="1481"/>
        <v>#N/A</v>
      </c>
      <c r="AN9401" t="e">
        <f t="shared" si="1482"/>
        <v>#N/A</v>
      </c>
      <c r="AO9401" s="261" t="e">
        <f t="shared" si="1483"/>
        <v>#N/A</v>
      </c>
      <c r="AP9401" s="261" t="e">
        <f t="shared" si="1484"/>
        <v>#N/A</v>
      </c>
      <c r="AQ9401" s="261" t="e">
        <f t="shared" si="1485"/>
        <v>#N/A</v>
      </c>
      <c r="BB9401">
        <f t="shared" si="1488"/>
        <v>0</v>
      </c>
      <c r="BC9401">
        <f t="shared" si="1486"/>
        <v>0</v>
      </c>
      <c r="BD9401" s="28">
        <f t="shared" si="1487"/>
        <v>0</v>
      </c>
    </row>
    <row r="9402" spans="37:56" x14ac:dyDescent="0.25">
      <c r="AK9402">
        <v>0</v>
      </c>
      <c r="AL9402" t="e">
        <f t="shared" si="1480"/>
        <v>#N/A</v>
      </c>
      <c r="AM9402" t="e">
        <f t="shared" si="1481"/>
        <v>#N/A</v>
      </c>
      <c r="AN9402" t="e">
        <f t="shared" si="1482"/>
        <v>#N/A</v>
      </c>
      <c r="AO9402" s="261" t="e">
        <f t="shared" si="1483"/>
        <v>#N/A</v>
      </c>
      <c r="AP9402" s="261" t="e">
        <f t="shared" si="1484"/>
        <v>#N/A</v>
      </c>
      <c r="AQ9402" s="261" t="e">
        <f t="shared" si="1485"/>
        <v>#N/A</v>
      </c>
      <c r="BB9402">
        <f t="shared" si="1488"/>
        <v>0</v>
      </c>
      <c r="BC9402">
        <f t="shared" si="1486"/>
        <v>0</v>
      </c>
      <c r="BD9402" s="28">
        <f t="shared" si="1487"/>
        <v>0</v>
      </c>
    </row>
    <row r="9403" spans="37:56" x14ac:dyDescent="0.25">
      <c r="AK9403">
        <v>0</v>
      </c>
      <c r="AL9403" t="e">
        <f t="shared" si="1480"/>
        <v>#N/A</v>
      </c>
      <c r="AM9403" t="e">
        <f t="shared" si="1481"/>
        <v>#N/A</v>
      </c>
      <c r="AN9403" t="e">
        <f t="shared" si="1482"/>
        <v>#N/A</v>
      </c>
      <c r="AO9403" s="261" t="e">
        <f t="shared" si="1483"/>
        <v>#N/A</v>
      </c>
      <c r="AP9403" s="261" t="e">
        <f t="shared" si="1484"/>
        <v>#N/A</v>
      </c>
      <c r="AQ9403" s="261" t="e">
        <f t="shared" si="1485"/>
        <v>#N/A</v>
      </c>
      <c r="BB9403">
        <f t="shared" si="1488"/>
        <v>0</v>
      </c>
      <c r="BC9403">
        <f t="shared" si="1486"/>
        <v>0</v>
      </c>
      <c r="BD9403" s="28">
        <f t="shared" si="1487"/>
        <v>0</v>
      </c>
    </row>
    <row r="9404" spans="37:56" x14ac:dyDescent="0.25">
      <c r="AK9404">
        <v>0</v>
      </c>
      <c r="AL9404" t="e">
        <f t="shared" si="1480"/>
        <v>#N/A</v>
      </c>
      <c r="AM9404" t="e">
        <f t="shared" si="1481"/>
        <v>#N/A</v>
      </c>
      <c r="AN9404" t="e">
        <f t="shared" si="1482"/>
        <v>#N/A</v>
      </c>
      <c r="AO9404" s="261" t="e">
        <f t="shared" si="1483"/>
        <v>#N/A</v>
      </c>
      <c r="AP9404" s="261" t="e">
        <f t="shared" si="1484"/>
        <v>#N/A</v>
      </c>
      <c r="AQ9404" s="261" t="e">
        <f t="shared" si="1485"/>
        <v>#N/A</v>
      </c>
      <c r="BB9404">
        <f t="shared" si="1488"/>
        <v>0</v>
      </c>
      <c r="BC9404">
        <f t="shared" si="1486"/>
        <v>0</v>
      </c>
      <c r="BD9404" s="28">
        <f t="shared" si="1487"/>
        <v>0</v>
      </c>
    </row>
    <row r="9405" spans="37:56" x14ac:dyDescent="0.25">
      <c r="AK9405">
        <v>0</v>
      </c>
      <c r="AL9405" t="e">
        <f t="shared" si="1480"/>
        <v>#N/A</v>
      </c>
      <c r="AM9405" t="e">
        <f t="shared" si="1481"/>
        <v>#N/A</v>
      </c>
      <c r="AN9405" t="e">
        <f t="shared" si="1482"/>
        <v>#N/A</v>
      </c>
      <c r="AO9405" s="261" t="e">
        <f t="shared" si="1483"/>
        <v>#N/A</v>
      </c>
      <c r="AP9405" s="261" t="e">
        <f t="shared" si="1484"/>
        <v>#N/A</v>
      </c>
      <c r="AQ9405" s="261" t="e">
        <f t="shared" si="1485"/>
        <v>#N/A</v>
      </c>
      <c r="BB9405">
        <f t="shared" si="1488"/>
        <v>0</v>
      </c>
      <c r="BC9405">
        <f t="shared" si="1486"/>
        <v>0</v>
      </c>
      <c r="BD9405" s="28">
        <f t="shared" si="1487"/>
        <v>0</v>
      </c>
    </row>
    <row r="9406" spans="37:56" x14ac:dyDescent="0.25">
      <c r="AK9406">
        <v>0</v>
      </c>
      <c r="AL9406" t="e">
        <f t="shared" si="1480"/>
        <v>#N/A</v>
      </c>
      <c r="AM9406" t="e">
        <f t="shared" si="1481"/>
        <v>#N/A</v>
      </c>
      <c r="AN9406" t="e">
        <f t="shared" si="1482"/>
        <v>#N/A</v>
      </c>
      <c r="AO9406" s="261" t="e">
        <f t="shared" si="1483"/>
        <v>#N/A</v>
      </c>
      <c r="AP9406" s="261" t="e">
        <f t="shared" si="1484"/>
        <v>#N/A</v>
      </c>
      <c r="AQ9406" s="261" t="e">
        <f t="shared" si="1485"/>
        <v>#N/A</v>
      </c>
      <c r="BB9406">
        <f t="shared" si="1488"/>
        <v>0</v>
      </c>
      <c r="BC9406">
        <f t="shared" si="1486"/>
        <v>0</v>
      </c>
      <c r="BD9406" s="28">
        <f t="shared" si="1487"/>
        <v>0</v>
      </c>
    </row>
    <row r="9407" spans="37:56" x14ac:dyDescent="0.25">
      <c r="AK9407">
        <v>0</v>
      </c>
      <c r="AL9407" t="e">
        <f t="shared" si="1480"/>
        <v>#N/A</v>
      </c>
      <c r="AM9407" t="e">
        <f t="shared" si="1481"/>
        <v>#N/A</v>
      </c>
      <c r="AN9407" t="e">
        <f t="shared" si="1482"/>
        <v>#N/A</v>
      </c>
      <c r="AO9407" s="261" t="e">
        <f t="shared" si="1483"/>
        <v>#N/A</v>
      </c>
      <c r="AP9407" s="261" t="e">
        <f t="shared" si="1484"/>
        <v>#N/A</v>
      </c>
      <c r="AQ9407" s="261" t="e">
        <f t="shared" si="1485"/>
        <v>#N/A</v>
      </c>
      <c r="BB9407">
        <f t="shared" si="1488"/>
        <v>0</v>
      </c>
      <c r="BC9407">
        <f t="shared" si="1486"/>
        <v>0</v>
      </c>
      <c r="BD9407" s="28">
        <f t="shared" si="1487"/>
        <v>0</v>
      </c>
    </row>
    <row r="9408" spans="37:56" x14ac:dyDescent="0.25">
      <c r="AK9408">
        <v>0</v>
      </c>
      <c r="AL9408" t="e">
        <f t="shared" si="1480"/>
        <v>#N/A</v>
      </c>
      <c r="AM9408" t="e">
        <f t="shared" si="1481"/>
        <v>#N/A</v>
      </c>
      <c r="AN9408" t="e">
        <f t="shared" si="1482"/>
        <v>#N/A</v>
      </c>
      <c r="AO9408" s="261" t="e">
        <f t="shared" si="1483"/>
        <v>#N/A</v>
      </c>
      <c r="AP9408" s="261" t="e">
        <f t="shared" si="1484"/>
        <v>#N/A</v>
      </c>
      <c r="AQ9408" s="261" t="e">
        <f t="shared" si="1485"/>
        <v>#N/A</v>
      </c>
      <c r="BB9408">
        <f t="shared" si="1488"/>
        <v>0</v>
      </c>
      <c r="BC9408">
        <f t="shared" si="1486"/>
        <v>0</v>
      </c>
      <c r="BD9408" s="28">
        <f t="shared" si="1487"/>
        <v>0</v>
      </c>
    </row>
    <row r="9409" spans="37:56" x14ac:dyDescent="0.25">
      <c r="AK9409">
        <v>0</v>
      </c>
      <c r="AL9409" t="e">
        <f t="shared" si="1480"/>
        <v>#N/A</v>
      </c>
      <c r="AM9409" t="e">
        <f t="shared" si="1481"/>
        <v>#N/A</v>
      </c>
      <c r="AN9409" t="e">
        <f t="shared" si="1482"/>
        <v>#N/A</v>
      </c>
      <c r="AO9409" s="261" t="e">
        <f t="shared" si="1483"/>
        <v>#N/A</v>
      </c>
      <c r="AP9409" s="261" t="e">
        <f t="shared" si="1484"/>
        <v>#N/A</v>
      </c>
      <c r="AQ9409" s="261" t="e">
        <f t="shared" si="1485"/>
        <v>#N/A</v>
      </c>
      <c r="BB9409">
        <f t="shared" si="1488"/>
        <v>0</v>
      </c>
      <c r="BC9409">
        <f t="shared" si="1486"/>
        <v>0</v>
      </c>
      <c r="BD9409" s="28">
        <f t="shared" si="1487"/>
        <v>0</v>
      </c>
    </row>
    <row r="9410" spans="37:56" x14ac:dyDescent="0.25">
      <c r="AK9410">
        <v>0</v>
      </c>
      <c r="AL9410" t="e">
        <f t="shared" si="1480"/>
        <v>#N/A</v>
      </c>
      <c r="AM9410" t="e">
        <f t="shared" si="1481"/>
        <v>#N/A</v>
      </c>
      <c r="AN9410" t="e">
        <f t="shared" si="1482"/>
        <v>#N/A</v>
      </c>
      <c r="AO9410" s="261" t="e">
        <f t="shared" si="1483"/>
        <v>#N/A</v>
      </c>
      <c r="AP9410" s="261" t="e">
        <f t="shared" si="1484"/>
        <v>#N/A</v>
      </c>
      <c r="AQ9410" s="261" t="e">
        <f t="shared" si="1485"/>
        <v>#N/A</v>
      </c>
      <c r="BB9410">
        <f t="shared" si="1488"/>
        <v>0</v>
      </c>
      <c r="BC9410">
        <f t="shared" si="1486"/>
        <v>0</v>
      </c>
      <c r="BD9410" s="28">
        <f t="shared" si="1487"/>
        <v>0</v>
      </c>
    </row>
    <row r="9411" spans="37:56" x14ac:dyDescent="0.25">
      <c r="AK9411">
        <v>0</v>
      </c>
      <c r="AL9411" t="e">
        <f t="shared" ref="AL9411:AL9474" si="1489">_xlfn.XLOOKUP(AK9411,A:A,F:F)</f>
        <v>#N/A</v>
      </c>
      <c r="AM9411" t="e">
        <f t="shared" ref="AM9411:AM9474" si="1490">_xlfn.XLOOKUP(AK9411,A:A,J:J)</f>
        <v>#N/A</v>
      </c>
      <c r="AN9411" t="e">
        <f t="shared" ref="AN9411:AN9474" si="1491">_xlfn.XLOOKUP(AK9411,A:A,M:M)+_xlfn.XLOOKUP(AK9411,A:A,N:N)</f>
        <v>#N/A</v>
      </c>
      <c r="AO9411" s="261" t="e">
        <f t="shared" ref="AO9411:AO9474" si="1492">_xlfn.XLOOKUP(AK9411,A:A,AG:AG)</f>
        <v>#N/A</v>
      </c>
      <c r="AP9411" s="261" t="e">
        <f t="shared" ref="AP9411:AP9474" si="1493">_xlfn.XLOOKUP(AK9411,A:A,AD:AD)</f>
        <v>#N/A</v>
      </c>
      <c r="AQ9411" s="261" t="e">
        <f t="shared" ref="AQ9411:AQ9474" si="1494">_xlfn.XLOOKUP(AK9411,A:A,AE:AE)</f>
        <v>#N/A</v>
      </c>
      <c r="BB9411">
        <f t="shared" si="1488"/>
        <v>0</v>
      </c>
      <c r="BC9411">
        <f t="shared" ref="BC9411:BC9474" si="1495">_xlfn.XLOOKUP(BA9411,A:A,J:J)</f>
        <v>0</v>
      </c>
      <c r="BD9411" s="28">
        <f t="shared" ref="BD9411:BD9474" si="1496">_xlfn.XLOOKUP(BA9411,A:A,M:M)+_xlfn.XLOOKUP(BA9411,A:A,N:N)</f>
        <v>0</v>
      </c>
    </row>
    <row r="9412" spans="37:56" x14ac:dyDescent="0.25">
      <c r="AK9412">
        <v>0</v>
      </c>
      <c r="AL9412" t="e">
        <f t="shared" si="1489"/>
        <v>#N/A</v>
      </c>
      <c r="AM9412" t="e">
        <f t="shared" si="1490"/>
        <v>#N/A</v>
      </c>
      <c r="AN9412" t="e">
        <f t="shared" si="1491"/>
        <v>#N/A</v>
      </c>
      <c r="AO9412" s="261" t="e">
        <f t="shared" si="1492"/>
        <v>#N/A</v>
      </c>
      <c r="AP9412" s="261" t="e">
        <f t="shared" si="1493"/>
        <v>#N/A</v>
      </c>
      <c r="AQ9412" s="261" t="e">
        <f t="shared" si="1494"/>
        <v>#N/A</v>
      </c>
      <c r="BB9412">
        <f t="shared" si="1488"/>
        <v>0</v>
      </c>
      <c r="BC9412">
        <f t="shared" si="1495"/>
        <v>0</v>
      </c>
      <c r="BD9412" s="28">
        <f t="shared" si="1496"/>
        <v>0</v>
      </c>
    </row>
    <row r="9413" spans="37:56" x14ac:dyDescent="0.25">
      <c r="AK9413">
        <v>0</v>
      </c>
      <c r="AL9413" t="e">
        <f t="shared" si="1489"/>
        <v>#N/A</v>
      </c>
      <c r="AM9413" t="e">
        <f t="shared" si="1490"/>
        <v>#N/A</v>
      </c>
      <c r="AN9413" t="e">
        <f t="shared" si="1491"/>
        <v>#N/A</v>
      </c>
      <c r="AO9413" s="261" t="e">
        <f t="shared" si="1492"/>
        <v>#N/A</v>
      </c>
      <c r="AP9413" s="261" t="e">
        <f t="shared" si="1493"/>
        <v>#N/A</v>
      </c>
      <c r="AQ9413" s="261" t="e">
        <f t="shared" si="1494"/>
        <v>#N/A</v>
      </c>
      <c r="BB9413">
        <f t="shared" si="1488"/>
        <v>0</v>
      </c>
      <c r="BC9413">
        <f t="shared" si="1495"/>
        <v>0</v>
      </c>
      <c r="BD9413" s="28">
        <f t="shared" si="1496"/>
        <v>0</v>
      </c>
    </row>
    <row r="9414" spans="37:56" x14ac:dyDescent="0.25">
      <c r="AK9414">
        <v>0</v>
      </c>
      <c r="AL9414" t="e">
        <f t="shared" si="1489"/>
        <v>#N/A</v>
      </c>
      <c r="AM9414" t="e">
        <f t="shared" si="1490"/>
        <v>#N/A</v>
      </c>
      <c r="AN9414" t="e">
        <f t="shared" si="1491"/>
        <v>#N/A</v>
      </c>
      <c r="AO9414" s="261" t="e">
        <f t="shared" si="1492"/>
        <v>#N/A</v>
      </c>
      <c r="AP9414" s="261" t="e">
        <f t="shared" si="1493"/>
        <v>#N/A</v>
      </c>
      <c r="AQ9414" s="261" t="e">
        <f t="shared" si="1494"/>
        <v>#N/A</v>
      </c>
      <c r="BB9414">
        <f t="shared" ref="BB9414:BB9477" si="1497">_xlfn.XLOOKUP(BA9414,A:A,E:E)</f>
        <v>0</v>
      </c>
      <c r="BC9414">
        <f t="shared" si="1495"/>
        <v>0</v>
      </c>
      <c r="BD9414" s="28">
        <f t="shared" si="1496"/>
        <v>0</v>
      </c>
    </row>
    <row r="9415" spans="37:56" x14ac:dyDescent="0.25">
      <c r="AK9415">
        <v>0</v>
      </c>
      <c r="AL9415" t="e">
        <f t="shared" si="1489"/>
        <v>#N/A</v>
      </c>
      <c r="AM9415" t="e">
        <f t="shared" si="1490"/>
        <v>#N/A</v>
      </c>
      <c r="AN9415" t="e">
        <f t="shared" si="1491"/>
        <v>#N/A</v>
      </c>
      <c r="AO9415" s="261" t="e">
        <f t="shared" si="1492"/>
        <v>#N/A</v>
      </c>
      <c r="AP9415" s="261" t="e">
        <f t="shared" si="1493"/>
        <v>#N/A</v>
      </c>
      <c r="AQ9415" s="261" t="e">
        <f t="shared" si="1494"/>
        <v>#N/A</v>
      </c>
      <c r="BB9415">
        <f t="shared" si="1497"/>
        <v>0</v>
      </c>
      <c r="BC9415">
        <f t="shared" si="1495"/>
        <v>0</v>
      </c>
      <c r="BD9415" s="28">
        <f t="shared" si="1496"/>
        <v>0</v>
      </c>
    </row>
    <row r="9416" spans="37:56" x14ac:dyDescent="0.25">
      <c r="AK9416">
        <v>0</v>
      </c>
      <c r="AL9416" t="e">
        <f t="shared" si="1489"/>
        <v>#N/A</v>
      </c>
      <c r="AM9416" t="e">
        <f t="shared" si="1490"/>
        <v>#N/A</v>
      </c>
      <c r="AN9416" t="e">
        <f t="shared" si="1491"/>
        <v>#N/A</v>
      </c>
      <c r="AO9416" s="261" t="e">
        <f t="shared" si="1492"/>
        <v>#N/A</v>
      </c>
      <c r="AP9416" s="261" t="e">
        <f t="shared" si="1493"/>
        <v>#N/A</v>
      </c>
      <c r="AQ9416" s="261" t="e">
        <f t="shared" si="1494"/>
        <v>#N/A</v>
      </c>
      <c r="BB9416">
        <f t="shared" si="1497"/>
        <v>0</v>
      </c>
      <c r="BC9416">
        <f t="shared" si="1495"/>
        <v>0</v>
      </c>
      <c r="BD9416" s="28">
        <f t="shared" si="1496"/>
        <v>0</v>
      </c>
    </row>
    <row r="9417" spans="37:56" x14ac:dyDescent="0.25">
      <c r="AK9417">
        <v>0</v>
      </c>
      <c r="AL9417" t="e">
        <f t="shared" si="1489"/>
        <v>#N/A</v>
      </c>
      <c r="AM9417" t="e">
        <f t="shared" si="1490"/>
        <v>#N/A</v>
      </c>
      <c r="AN9417" t="e">
        <f t="shared" si="1491"/>
        <v>#N/A</v>
      </c>
      <c r="AO9417" s="261" t="e">
        <f t="shared" si="1492"/>
        <v>#N/A</v>
      </c>
      <c r="AP9417" s="261" t="e">
        <f t="shared" si="1493"/>
        <v>#N/A</v>
      </c>
      <c r="AQ9417" s="261" t="e">
        <f t="shared" si="1494"/>
        <v>#N/A</v>
      </c>
      <c r="BB9417">
        <f t="shared" si="1497"/>
        <v>0</v>
      </c>
      <c r="BC9417">
        <f t="shared" si="1495"/>
        <v>0</v>
      </c>
      <c r="BD9417" s="28">
        <f t="shared" si="1496"/>
        <v>0</v>
      </c>
    </row>
    <row r="9418" spans="37:56" x14ac:dyDescent="0.25">
      <c r="AK9418">
        <v>0</v>
      </c>
      <c r="AL9418" t="e">
        <f t="shared" si="1489"/>
        <v>#N/A</v>
      </c>
      <c r="AM9418" t="e">
        <f t="shared" si="1490"/>
        <v>#N/A</v>
      </c>
      <c r="AN9418" t="e">
        <f t="shared" si="1491"/>
        <v>#N/A</v>
      </c>
      <c r="AO9418" s="261" t="e">
        <f t="shared" si="1492"/>
        <v>#N/A</v>
      </c>
      <c r="AP9418" s="261" t="e">
        <f t="shared" si="1493"/>
        <v>#N/A</v>
      </c>
      <c r="AQ9418" s="261" t="e">
        <f t="shared" si="1494"/>
        <v>#N/A</v>
      </c>
      <c r="BB9418">
        <f t="shared" si="1497"/>
        <v>0</v>
      </c>
      <c r="BC9418">
        <f t="shared" si="1495"/>
        <v>0</v>
      </c>
      <c r="BD9418" s="28">
        <f t="shared" si="1496"/>
        <v>0</v>
      </c>
    </row>
    <row r="9419" spans="37:56" x14ac:dyDescent="0.25">
      <c r="AK9419">
        <v>0</v>
      </c>
      <c r="AL9419" t="e">
        <f t="shared" si="1489"/>
        <v>#N/A</v>
      </c>
      <c r="AM9419" t="e">
        <f t="shared" si="1490"/>
        <v>#N/A</v>
      </c>
      <c r="AN9419" t="e">
        <f t="shared" si="1491"/>
        <v>#N/A</v>
      </c>
      <c r="AO9419" s="261" t="e">
        <f t="shared" si="1492"/>
        <v>#N/A</v>
      </c>
      <c r="AP9419" s="261" t="e">
        <f t="shared" si="1493"/>
        <v>#N/A</v>
      </c>
      <c r="AQ9419" s="261" t="e">
        <f t="shared" si="1494"/>
        <v>#N/A</v>
      </c>
      <c r="BB9419">
        <f t="shared" si="1497"/>
        <v>0</v>
      </c>
      <c r="BC9419">
        <f t="shared" si="1495"/>
        <v>0</v>
      </c>
      <c r="BD9419" s="28">
        <f t="shared" si="1496"/>
        <v>0</v>
      </c>
    </row>
    <row r="9420" spans="37:56" x14ac:dyDescent="0.25">
      <c r="AK9420">
        <v>0</v>
      </c>
      <c r="AL9420" t="e">
        <f t="shared" si="1489"/>
        <v>#N/A</v>
      </c>
      <c r="AM9420" t="e">
        <f t="shared" si="1490"/>
        <v>#N/A</v>
      </c>
      <c r="AN9420" t="e">
        <f t="shared" si="1491"/>
        <v>#N/A</v>
      </c>
      <c r="AO9420" s="261" t="e">
        <f t="shared" si="1492"/>
        <v>#N/A</v>
      </c>
      <c r="AP9420" s="261" t="e">
        <f t="shared" si="1493"/>
        <v>#N/A</v>
      </c>
      <c r="AQ9420" s="261" t="e">
        <f t="shared" si="1494"/>
        <v>#N/A</v>
      </c>
      <c r="BB9420">
        <f t="shared" si="1497"/>
        <v>0</v>
      </c>
      <c r="BC9420">
        <f t="shared" si="1495"/>
        <v>0</v>
      </c>
      <c r="BD9420" s="28">
        <f t="shared" si="1496"/>
        <v>0</v>
      </c>
    </row>
    <row r="9421" spans="37:56" x14ac:dyDescent="0.25">
      <c r="AK9421">
        <v>0</v>
      </c>
      <c r="AL9421" t="e">
        <f t="shared" si="1489"/>
        <v>#N/A</v>
      </c>
      <c r="AM9421" t="e">
        <f t="shared" si="1490"/>
        <v>#N/A</v>
      </c>
      <c r="AN9421" t="e">
        <f t="shared" si="1491"/>
        <v>#N/A</v>
      </c>
      <c r="AO9421" s="261" t="e">
        <f t="shared" si="1492"/>
        <v>#N/A</v>
      </c>
      <c r="AP9421" s="261" t="e">
        <f t="shared" si="1493"/>
        <v>#N/A</v>
      </c>
      <c r="AQ9421" s="261" t="e">
        <f t="shared" si="1494"/>
        <v>#N/A</v>
      </c>
      <c r="BB9421">
        <f t="shared" si="1497"/>
        <v>0</v>
      </c>
      <c r="BC9421">
        <f t="shared" si="1495"/>
        <v>0</v>
      </c>
      <c r="BD9421" s="28">
        <f t="shared" si="1496"/>
        <v>0</v>
      </c>
    </row>
    <row r="9422" spans="37:56" x14ac:dyDescent="0.25">
      <c r="AK9422">
        <v>0</v>
      </c>
      <c r="AL9422" t="e">
        <f t="shared" si="1489"/>
        <v>#N/A</v>
      </c>
      <c r="AM9422" t="e">
        <f t="shared" si="1490"/>
        <v>#N/A</v>
      </c>
      <c r="AN9422" t="e">
        <f t="shared" si="1491"/>
        <v>#N/A</v>
      </c>
      <c r="AO9422" s="261" t="e">
        <f t="shared" si="1492"/>
        <v>#N/A</v>
      </c>
      <c r="AP9422" s="261" t="e">
        <f t="shared" si="1493"/>
        <v>#N/A</v>
      </c>
      <c r="AQ9422" s="261" t="e">
        <f t="shared" si="1494"/>
        <v>#N/A</v>
      </c>
      <c r="BB9422">
        <f t="shared" si="1497"/>
        <v>0</v>
      </c>
      <c r="BC9422">
        <f t="shared" si="1495"/>
        <v>0</v>
      </c>
      <c r="BD9422" s="28">
        <f t="shared" si="1496"/>
        <v>0</v>
      </c>
    </row>
    <row r="9423" spans="37:56" x14ac:dyDescent="0.25">
      <c r="AK9423">
        <v>0</v>
      </c>
      <c r="AL9423" t="e">
        <f t="shared" si="1489"/>
        <v>#N/A</v>
      </c>
      <c r="AM9423" t="e">
        <f t="shared" si="1490"/>
        <v>#N/A</v>
      </c>
      <c r="AN9423" t="e">
        <f t="shared" si="1491"/>
        <v>#N/A</v>
      </c>
      <c r="AO9423" s="261" t="e">
        <f t="shared" si="1492"/>
        <v>#N/A</v>
      </c>
      <c r="AP9423" s="261" t="e">
        <f t="shared" si="1493"/>
        <v>#N/A</v>
      </c>
      <c r="AQ9423" s="261" t="e">
        <f t="shared" si="1494"/>
        <v>#N/A</v>
      </c>
      <c r="BB9423">
        <f t="shared" si="1497"/>
        <v>0</v>
      </c>
      <c r="BC9423">
        <f t="shared" si="1495"/>
        <v>0</v>
      </c>
      <c r="BD9423" s="28">
        <f t="shared" si="1496"/>
        <v>0</v>
      </c>
    </row>
    <row r="9424" spans="37:56" x14ac:dyDescent="0.25">
      <c r="AK9424">
        <v>0</v>
      </c>
      <c r="AL9424" t="e">
        <f t="shared" si="1489"/>
        <v>#N/A</v>
      </c>
      <c r="AM9424" t="e">
        <f t="shared" si="1490"/>
        <v>#N/A</v>
      </c>
      <c r="AN9424" t="e">
        <f t="shared" si="1491"/>
        <v>#N/A</v>
      </c>
      <c r="AO9424" s="261" t="e">
        <f t="shared" si="1492"/>
        <v>#N/A</v>
      </c>
      <c r="AP9424" s="261" t="e">
        <f t="shared" si="1493"/>
        <v>#N/A</v>
      </c>
      <c r="AQ9424" s="261" t="e">
        <f t="shared" si="1494"/>
        <v>#N/A</v>
      </c>
      <c r="BB9424">
        <f t="shared" si="1497"/>
        <v>0</v>
      </c>
      <c r="BC9424">
        <f t="shared" si="1495"/>
        <v>0</v>
      </c>
      <c r="BD9424" s="28">
        <f t="shared" si="1496"/>
        <v>0</v>
      </c>
    </row>
    <row r="9425" spans="37:56" x14ac:dyDescent="0.25">
      <c r="AK9425">
        <v>0</v>
      </c>
      <c r="AL9425" t="e">
        <f t="shared" si="1489"/>
        <v>#N/A</v>
      </c>
      <c r="AM9425" t="e">
        <f t="shared" si="1490"/>
        <v>#N/A</v>
      </c>
      <c r="AN9425" t="e">
        <f t="shared" si="1491"/>
        <v>#N/A</v>
      </c>
      <c r="AO9425" s="261" t="e">
        <f t="shared" si="1492"/>
        <v>#N/A</v>
      </c>
      <c r="AP9425" s="261" t="e">
        <f t="shared" si="1493"/>
        <v>#N/A</v>
      </c>
      <c r="AQ9425" s="261" t="e">
        <f t="shared" si="1494"/>
        <v>#N/A</v>
      </c>
      <c r="BB9425">
        <f t="shared" si="1497"/>
        <v>0</v>
      </c>
      <c r="BC9425">
        <f t="shared" si="1495"/>
        <v>0</v>
      </c>
      <c r="BD9425" s="28">
        <f t="shared" si="1496"/>
        <v>0</v>
      </c>
    </row>
    <row r="9426" spans="37:56" x14ac:dyDescent="0.25">
      <c r="AK9426">
        <v>0</v>
      </c>
      <c r="AL9426" t="e">
        <f t="shared" si="1489"/>
        <v>#N/A</v>
      </c>
      <c r="AM9426" t="e">
        <f t="shared" si="1490"/>
        <v>#N/A</v>
      </c>
      <c r="AN9426" t="e">
        <f t="shared" si="1491"/>
        <v>#N/A</v>
      </c>
      <c r="AO9426" s="261" t="e">
        <f t="shared" si="1492"/>
        <v>#N/A</v>
      </c>
      <c r="AP9426" s="261" t="e">
        <f t="shared" si="1493"/>
        <v>#N/A</v>
      </c>
      <c r="AQ9426" s="261" t="e">
        <f t="shared" si="1494"/>
        <v>#N/A</v>
      </c>
      <c r="BB9426">
        <f t="shared" si="1497"/>
        <v>0</v>
      </c>
      <c r="BC9426">
        <f t="shared" si="1495"/>
        <v>0</v>
      </c>
      <c r="BD9426" s="28">
        <f t="shared" si="1496"/>
        <v>0</v>
      </c>
    </row>
    <row r="9427" spans="37:56" x14ac:dyDescent="0.25">
      <c r="AK9427">
        <v>0</v>
      </c>
      <c r="AL9427" t="e">
        <f t="shared" si="1489"/>
        <v>#N/A</v>
      </c>
      <c r="AM9427" t="e">
        <f t="shared" si="1490"/>
        <v>#N/A</v>
      </c>
      <c r="AN9427" t="e">
        <f t="shared" si="1491"/>
        <v>#N/A</v>
      </c>
      <c r="AO9427" s="261" t="e">
        <f t="shared" si="1492"/>
        <v>#N/A</v>
      </c>
      <c r="AP9427" s="261" t="e">
        <f t="shared" si="1493"/>
        <v>#N/A</v>
      </c>
      <c r="AQ9427" s="261" t="e">
        <f t="shared" si="1494"/>
        <v>#N/A</v>
      </c>
      <c r="BB9427">
        <f t="shared" si="1497"/>
        <v>0</v>
      </c>
      <c r="BC9427">
        <f t="shared" si="1495"/>
        <v>0</v>
      </c>
      <c r="BD9427" s="28">
        <f t="shared" si="1496"/>
        <v>0</v>
      </c>
    </row>
    <row r="9428" spans="37:56" x14ac:dyDescent="0.25">
      <c r="AK9428">
        <v>0</v>
      </c>
      <c r="AL9428" t="e">
        <f t="shared" si="1489"/>
        <v>#N/A</v>
      </c>
      <c r="AM9428" t="e">
        <f t="shared" si="1490"/>
        <v>#N/A</v>
      </c>
      <c r="AN9428" t="e">
        <f t="shared" si="1491"/>
        <v>#N/A</v>
      </c>
      <c r="AO9428" s="261" t="e">
        <f t="shared" si="1492"/>
        <v>#N/A</v>
      </c>
      <c r="AP9428" s="261" t="e">
        <f t="shared" si="1493"/>
        <v>#N/A</v>
      </c>
      <c r="AQ9428" s="261" t="e">
        <f t="shared" si="1494"/>
        <v>#N/A</v>
      </c>
      <c r="BB9428">
        <f t="shared" si="1497"/>
        <v>0</v>
      </c>
      <c r="BC9428">
        <f t="shared" si="1495"/>
        <v>0</v>
      </c>
      <c r="BD9428" s="28">
        <f t="shared" si="1496"/>
        <v>0</v>
      </c>
    </row>
    <row r="9429" spans="37:56" x14ac:dyDescent="0.25">
      <c r="AK9429">
        <v>0</v>
      </c>
      <c r="AL9429" t="e">
        <f t="shared" si="1489"/>
        <v>#N/A</v>
      </c>
      <c r="AM9429" t="e">
        <f t="shared" si="1490"/>
        <v>#N/A</v>
      </c>
      <c r="AN9429" t="e">
        <f t="shared" si="1491"/>
        <v>#N/A</v>
      </c>
      <c r="AO9429" s="261" t="e">
        <f t="shared" si="1492"/>
        <v>#N/A</v>
      </c>
      <c r="AP9429" s="261" t="e">
        <f t="shared" si="1493"/>
        <v>#N/A</v>
      </c>
      <c r="AQ9429" s="261" t="e">
        <f t="shared" si="1494"/>
        <v>#N/A</v>
      </c>
      <c r="BB9429">
        <f t="shared" si="1497"/>
        <v>0</v>
      </c>
      <c r="BC9429">
        <f t="shared" si="1495"/>
        <v>0</v>
      </c>
      <c r="BD9429" s="28">
        <f t="shared" si="1496"/>
        <v>0</v>
      </c>
    </row>
    <row r="9430" spans="37:56" x14ac:dyDescent="0.25">
      <c r="AK9430">
        <v>0</v>
      </c>
      <c r="AL9430" t="e">
        <f t="shared" si="1489"/>
        <v>#N/A</v>
      </c>
      <c r="AM9430" t="e">
        <f t="shared" si="1490"/>
        <v>#N/A</v>
      </c>
      <c r="AN9430" t="e">
        <f t="shared" si="1491"/>
        <v>#N/A</v>
      </c>
      <c r="AO9430" s="261" t="e">
        <f t="shared" si="1492"/>
        <v>#N/A</v>
      </c>
      <c r="AP9430" s="261" t="e">
        <f t="shared" si="1493"/>
        <v>#N/A</v>
      </c>
      <c r="AQ9430" s="261" t="e">
        <f t="shared" si="1494"/>
        <v>#N/A</v>
      </c>
      <c r="BB9430">
        <f t="shared" si="1497"/>
        <v>0</v>
      </c>
      <c r="BC9430">
        <f t="shared" si="1495"/>
        <v>0</v>
      </c>
      <c r="BD9430" s="28">
        <f t="shared" si="1496"/>
        <v>0</v>
      </c>
    </row>
    <row r="9431" spans="37:56" x14ac:dyDescent="0.25">
      <c r="AK9431">
        <v>0</v>
      </c>
      <c r="AL9431" t="e">
        <f t="shared" si="1489"/>
        <v>#N/A</v>
      </c>
      <c r="AM9431" t="e">
        <f t="shared" si="1490"/>
        <v>#N/A</v>
      </c>
      <c r="AN9431" t="e">
        <f t="shared" si="1491"/>
        <v>#N/A</v>
      </c>
      <c r="AO9431" s="261" t="e">
        <f t="shared" si="1492"/>
        <v>#N/A</v>
      </c>
      <c r="AP9431" s="261" t="e">
        <f t="shared" si="1493"/>
        <v>#N/A</v>
      </c>
      <c r="AQ9431" s="261" t="e">
        <f t="shared" si="1494"/>
        <v>#N/A</v>
      </c>
      <c r="BB9431">
        <f t="shared" si="1497"/>
        <v>0</v>
      </c>
      <c r="BC9431">
        <f t="shared" si="1495"/>
        <v>0</v>
      </c>
      <c r="BD9431" s="28">
        <f t="shared" si="1496"/>
        <v>0</v>
      </c>
    </row>
    <row r="9432" spans="37:56" x14ac:dyDescent="0.25">
      <c r="AK9432">
        <v>0</v>
      </c>
      <c r="AL9432" t="e">
        <f t="shared" si="1489"/>
        <v>#N/A</v>
      </c>
      <c r="AM9432" t="e">
        <f t="shared" si="1490"/>
        <v>#N/A</v>
      </c>
      <c r="AN9432" t="e">
        <f t="shared" si="1491"/>
        <v>#N/A</v>
      </c>
      <c r="AO9432" s="261" t="e">
        <f t="shared" si="1492"/>
        <v>#N/A</v>
      </c>
      <c r="AP9432" s="261" t="e">
        <f t="shared" si="1493"/>
        <v>#N/A</v>
      </c>
      <c r="AQ9432" s="261" t="e">
        <f t="shared" si="1494"/>
        <v>#N/A</v>
      </c>
      <c r="BB9432">
        <f t="shared" si="1497"/>
        <v>0</v>
      </c>
      <c r="BC9432">
        <f t="shared" si="1495"/>
        <v>0</v>
      </c>
      <c r="BD9432" s="28">
        <f t="shared" si="1496"/>
        <v>0</v>
      </c>
    </row>
    <row r="9433" spans="37:56" x14ac:dyDescent="0.25">
      <c r="AK9433">
        <v>0</v>
      </c>
      <c r="AL9433" t="e">
        <f t="shared" si="1489"/>
        <v>#N/A</v>
      </c>
      <c r="AM9433" t="e">
        <f t="shared" si="1490"/>
        <v>#N/A</v>
      </c>
      <c r="AN9433" t="e">
        <f t="shared" si="1491"/>
        <v>#N/A</v>
      </c>
      <c r="AO9433" s="261" t="e">
        <f t="shared" si="1492"/>
        <v>#N/A</v>
      </c>
      <c r="AP9433" s="261" t="e">
        <f t="shared" si="1493"/>
        <v>#N/A</v>
      </c>
      <c r="AQ9433" s="261" t="e">
        <f t="shared" si="1494"/>
        <v>#N/A</v>
      </c>
      <c r="BB9433">
        <f t="shared" si="1497"/>
        <v>0</v>
      </c>
      <c r="BC9433">
        <f t="shared" si="1495"/>
        <v>0</v>
      </c>
      <c r="BD9433" s="28">
        <f t="shared" si="1496"/>
        <v>0</v>
      </c>
    </row>
    <row r="9434" spans="37:56" x14ac:dyDescent="0.25">
      <c r="AK9434">
        <v>0</v>
      </c>
      <c r="AL9434" t="e">
        <f t="shared" si="1489"/>
        <v>#N/A</v>
      </c>
      <c r="AM9434" t="e">
        <f t="shared" si="1490"/>
        <v>#N/A</v>
      </c>
      <c r="AN9434" t="e">
        <f t="shared" si="1491"/>
        <v>#N/A</v>
      </c>
      <c r="AO9434" s="261" t="e">
        <f t="shared" si="1492"/>
        <v>#N/A</v>
      </c>
      <c r="AP9434" s="261" t="e">
        <f t="shared" si="1493"/>
        <v>#N/A</v>
      </c>
      <c r="AQ9434" s="261" t="e">
        <f t="shared" si="1494"/>
        <v>#N/A</v>
      </c>
      <c r="BB9434">
        <f t="shared" si="1497"/>
        <v>0</v>
      </c>
      <c r="BC9434">
        <f t="shared" si="1495"/>
        <v>0</v>
      </c>
      <c r="BD9434" s="28">
        <f t="shared" si="1496"/>
        <v>0</v>
      </c>
    </row>
    <row r="9435" spans="37:56" x14ac:dyDescent="0.25">
      <c r="AK9435">
        <v>0</v>
      </c>
      <c r="AL9435" t="e">
        <f t="shared" si="1489"/>
        <v>#N/A</v>
      </c>
      <c r="AM9435" t="e">
        <f t="shared" si="1490"/>
        <v>#N/A</v>
      </c>
      <c r="AN9435" t="e">
        <f t="shared" si="1491"/>
        <v>#N/A</v>
      </c>
      <c r="AO9435" s="261" t="e">
        <f t="shared" si="1492"/>
        <v>#N/A</v>
      </c>
      <c r="AP9435" s="261" t="e">
        <f t="shared" si="1493"/>
        <v>#N/A</v>
      </c>
      <c r="AQ9435" s="261" t="e">
        <f t="shared" si="1494"/>
        <v>#N/A</v>
      </c>
      <c r="BB9435">
        <f t="shared" si="1497"/>
        <v>0</v>
      </c>
      <c r="BC9435">
        <f t="shared" si="1495"/>
        <v>0</v>
      </c>
      <c r="BD9435" s="28">
        <f t="shared" si="1496"/>
        <v>0</v>
      </c>
    </row>
    <row r="9436" spans="37:56" x14ac:dyDescent="0.25">
      <c r="AK9436">
        <v>0</v>
      </c>
      <c r="AL9436" t="e">
        <f t="shared" si="1489"/>
        <v>#N/A</v>
      </c>
      <c r="AM9436" t="e">
        <f t="shared" si="1490"/>
        <v>#N/A</v>
      </c>
      <c r="AN9436" t="e">
        <f t="shared" si="1491"/>
        <v>#N/A</v>
      </c>
      <c r="AO9436" s="261" t="e">
        <f t="shared" si="1492"/>
        <v>#N/A</v>
      </c>
      <c r="AP9436" s="261" t="e">
        <f t="shared" si="1493"/>
        <v>#N/A</v>
      </c>
      <c r="AQ9436" s="261" t="e">
        <f t="shared" si="1494"/>
        <v>#N/A</v>
      </c>
      <c r="BB9436">
        <f t="shared" si="1497"/>
        <v>0</v>
      </c>
      <c r="BC9436">
        <f t="shared" si="1495"/>
        <v>0</v>
      </c>
      <c r="BD9436" s="28">
        <f t="shared" si="1496"/>
        <v>0</v>
      </c>
    </row>
    <row r="9437" spans="37:56" x14ac:dyDescent="0.25">
      <c r="AK9437">
        <v>0</v>
      </c>
      <c r="AL9437" t="e">
        <f t="shared" si="1489"/>
        <v>#N/A</v>
      </c>
      <c r="AM9437" t="e">
        <f t="shared" si="1490"/>
        <v>#N/A</v>
      </c>
      <c r="AN9437" t="e">
        <f t="shared" si="1491"/>
        <v>#N/A</v>
      </c>
      <c r="AO9437" s="261" t="e">
        <f t="shared" si="1492"/>
        <v>#N/A</v>
      </c>
      <c r="AP9437" s="261" t="e">
        <f t="shared" si="1493"/>
        <v>#N/A</v>
      </c>
      <c r="AQ9437" s="261" t="e">
        <f t="shared" si="1494"/>
        <v>#N/A</v>
      </c>
      <c r="BB9437">
        <f t="shared" si="1497"/>
        <v>0</v>
      </c>
      <c r="BC9437">
        <f t="shared" si="1495"/>
        <v>0</v>
      </c>
      <c r="BD9437" s="28">
        <f t="shared" si="1496"/>
        <v>0</v>
      </c>
    </row>
    <row r="9438" spans="37:56" x14ac:dyDescent="0.25">
      <c r="AK9438">
        <v>0</v>
      </c>
      <c r="AL9438" t="e">
        <f t="shared" si="1489"/>
        <v>#N/A</v>
      </c>
      <c r="AM9438" t="e">
        <f t="shared" si="1490"/>
        <v>#N/A</v>
      </c>
      <c r="AN9438" t="e">
        <f t="shared" si="1491"/>
        <v>#N/A</v>
      </c>
      <c r="AO9438" s="261" t="e">
        <f t="shared" si="1492"/>
        <v>#N/A</v>
      </c>
      <c r="AP9438" s="261" t="e">
        <f t="shared" si="1493"/>
        <v>#N/A</v>
      </c>
      <c r="AQ9438" s="261" t="e">
        <f t="shared" si="1494"/>
        <v>#N/A</v>
      </c>
      <c r="BB9438">
        <f t="shared" si="1497"/>
        <v>0</v>
      </c>
      <c r="BC9438">
        <f t="shared" si="1495"/>
        <v>0</v>
      </c>
      <c r="BD9438" s="28">
        <f t="shared" si="1496"/>
        <v>0</v>
      </c>
    </row>
    <row r="9439" spans="37:56" x14ac:dyDescent="0.25">
      <c r="AK9439">
        <v>0</v>
      </c>
      <c r="AL9439" t="e">
        <f t="shared" si="1489"/>
        <v>#N/A</v>
      </c>
      <c r="AM9439" t="e">
        <f t="shared" si="1490"/>
        <v>#N/A</v>
      </c>
      <c r="AN9439" t="e">
        <f t="shared" si="1491"/>
        <v>#N/A</v>
      </c>
      <c r="AO9439" s="261" t="e">
        <f t="shared" si="1492"/>
        <v>#N/A</v>
      </c>
      <c r="AP9439" s="261" t="e">
        <f t="shared" si="1493"/>
        <v>#N/A</v>
      </c>
      <c r="AQ9439" s="261" t="e">
        <f t="shared" si="1494"/>
        <v>#N/A</v>
      </c>
      <c r="BB9439">
        <f t="shared" si="1497"/>
        <v>0</v>
      </c>
      <c r="BC9439">
        <f t="shared" si="1495"/>
        <v>0</v>
      </c>
      <c r="BD9439" s="28">
        <f t="shared" si="1496"/>
        <v>0</v>
      </c>
    </row>
    <row r="9440" spans="37:56" x14ac:dyDescent="0.25">
      <c r="AK9440">
        <v>0</v>
      </c>
      <c r="AL9440" t="e">
        <f t="shared" si="1489"/>
        <v>#N/A</v>
      </c>
      <c r="AM9440" t="e">
        <f t="shared" si="1490"/>
        <v>#N/A</v>
      </c>
      <c r="AN9440" t="e">
        <f t="shared" si="1491"/>
        <v>#N/A</v>
      </c>
      <c r="AO9440" s="261" t="e">
        <f t="shared" si="1492"/>
        <v>#N/A</v>
      </c>
      <c r="AP9440" s="261" t="e">
        <f t="shared" si="1493"/>
        <v>#N/A</v>
      </c>
      <c r="AQ9440" s="261" t="e">
        <f t="shared" si="1494"/>
        <v>#N/A</v>
      </c>
      <c r="BB9440">
        <f t="shared" si="1497"/>
        <v>0</v>
      </c>
      <c r="BC9440">
        <f t="shared" si="1495"/>
        <v>0</v>
      </c>
      <c r="BD9440" s="28">
        <f t="shared" si="1496"/>
        <v>0</v>
      </c>
    </row>
    <row r="9441" spans="37:56" x14ac:dyDescent="0.25">
      <c r="AK9441">
        <v>0</v>
      </c>
      <c r="AL9441" t="e">
        <f t="shared" si="1489"/>
        <v>#N/A</v>
      </c>
      <c r="AM9441" t="e">
        <f t="shared" si="1490"/>
        <v>#N/A</v>
      </c>
      <c r="AN9441" t="e">
        <f t="shared" si="1491"/>
        <v>#N/A</v>
      </c>
      <c r="AO9441" s="261" t="e">
        <f t="shared" si="1492"/>
        <v>#N/A</v>
      </c>
      <c r="AP9441" s="261" t="e">
        <f t="shared" si="1493"/>
        <v>#N/A</v>
      </c>
      <c r="AQ9441" s="261" t="e">
        <f t="shared" si="1494"/>
        <v>#N/A</v>
      </c>
      <c r="BB9441">
        <f t="shared" si="1497"/>
        <v>0</v>
      </c>
      <c r="BC9441">
        <f t="shared" si="1495"/>
        <v>0</v>
      </c>
      <c r="BD9441" s="28">
        <f t="shared" si="1496"/>
        <v>0</v>
      </c>
    </row>
    <row r="9442" spans="37:56" x14ac:dyDescent="0.25">
      <c r="AK9442">
        <v>0</v>
      </c>
      <c r="AL9442" t="e">
        <f t="shared" si="1489"/>
        <v>#N/A</v>
      </c>
      <c r="AM9442" t="e">
        <f t="shared" si="1490"/>
        <v>#N/A</v>
      </c>
      <c r="AN9442" t="e">
        <f t="shared" si="1491"/>
        <v>#N/A</v>
      </c>
      <c r="AO9442" s="261" t="e">
        <f t="shared" si="1492"/>
        <v>#N/A</v>
      </c>
      <c r="AP9442" s="261" t="e">
        <f t="shared" si="1493"/>
        <v>#N/A</v>
      </c>
      <c r="AQ9442" s="261" t="e">
        <f t="shared" si="1494"/>
        <v>#N/A</v>
      </c>
      <c r="BB9442">
        <f t="shared" si="1497"/>
        <v>0</v>
      </c>
      <c r="BC9442">
        <f t="shared" si="1495"/>
        <v>0</v>
      </c>
      <c r="BD9442" s="28">
        <f t="shared" si="1496"/>
        <v>0</v>
      </c>
    </row>
    <row r="9443" spans="37:56" x14ac:dyDescent="0.25">
      <c r="AK9443">
        <v>0</v>
      </c>
      <c r="AL9443" t="e">
        <f t="shared" si="1489"/>
        <v>#N/A</v>
      </c>
      <c r="AM9443" t="e">
        <f t="shared" si="1490"/>
        <v>#N/A</v>
      </c>
      <c r="AN9443" t="e">
        <f t="shared" si="1491"/>
        <v>#N/A</v>
      </c>
      <c r="AO9443" s="261" t="e">
        <f t="shared" si="1492"/>
        <v>#N/A</v>
      </c>
      <c r="AP9443" s="261" t="e">
        <f t="shared" si="1493"/>
        <v>#N/A</v>
      </c>
      <c r="AQ9443" s="261" t="e">
        <f t="shared" si="1494"/>
        <v>#N/A</v>
      </c>
      <c r="BB9443">
        <f t="shared" si="1497"/>
        <v>0</v>
      </c>
      <c r="BC9443">
        <f t="shared" si="1495"/>
        <v>0</v>
      </c>
      <c r="BD9443" s="28">
        <f t="shared" si="1496"/>
        <v>0</v>
      </c>
    </row>
    <row r="9444" spans="37:56" x14ac:dyDescent="0.25">
      <c r="AK9444">
        <v>0</v>
      </c>
      <c r="AL9444" t="e">
        <f t="shared" si="1489"/>
        <v>#N/A</v>
      </c>
      <c r="AM9444" t="e">
        <f t="shared" si="1490"/>
        <v>#N/A</v>
      </c>
      <c r="AN9444" t="e">
        <f t="shared" si="1491"/>
        <v>#N/A</v>
      </c>
      <c r="AO9444" s="261" t="e">
        <f t="shared" si="1492"/>
        <v>#N/A</v>
      </c>
      <c r="AP9444" s="261" t="e">
        <f t="shared" si="1493"/>
        <v>#N/A</v>
      </c>
      <c r="AQ9444" s="261" t="e">
        <f t="shared" si="1494"/>
        <v>#N/A</v>
      </c>
      <c r="BB9444">
        <f t="shared" si="1497"/>
        <v>0</v>
      </c>
      <c r="BC9444">
        <f t="shared" si="1495"/>
        <v>0</v>
      </c>
      <c r="BD9444" s="28">
        <f t="shared" si="1496"/>
        <v>0</v>
      </c>
    </row>
    <row r="9445" spans="37:56" x14ac:dyDescent="0.25">
      <c r="AK9445">
        <v>0</v>
      </c>
      <c r="AL9445" t="e">
        <f t="shared" si="1489"/>
        <v>#N/A</v>
      </c>
      <c r="AM9445" t="e">
        <f t="shared" si="1490"/>
        <v>#N/A</v>
      </c>
      <c r="AN9445" t="e">
        <f t="shared" si="1491"/>
        <v>#N/A</v>
      </c>
      <c r="AO9445" s="261" t="e">
        <f t="shared" si="1492"/>
        <v>#N/A</v>
      </c>
      <c r="AP9445" s="261" t="e">
        <f t="shared" si="1493"/>
        <v>#N/A</v>
      </c>
      <c r="AQ9445" s="261" t="e">
        <f t="shared" si="1494"/>
        <v>#N/A</v>
      </c>
      <c r="BB9445">
        <f t="shared" si="1497"/>
        <v>0</v>
      </c>
      <c r="BC9445">
        <f t="shared" si="1495"/>
        <v>0</v>
      </c>
      <c r="BD9445" s="28">
        <f t="shared" si="1496"/>
        <v>0</v>
      </c>
    </row>
    <row r="9446" spans="37:56" x14ac:dyDescent="0.25">
      <c r="AK9446">
        <v>0</v>
      </c>
      <c r="AL9446" t="e">
        <f t="shared" si="1489"/>
        <v>#N/A</v>
      </c>
      <c r="AM9446" t="e">
        <f t="shared" si="1490"/>
        <v>#N/A</v>
      </c>
      <c r="AN9446" t="e">
        <f t="shared" si="1491"/>
        <v>#N/A</v>
      </c>
      <c r="AO9446" s="261" t="e">
        <f t="shared" si="1492"/>
        <v>#N/A</v>
      </c>
      <c r="AP9446" s="261" t="e">
        <f t="shared" si="1493"/>
        <v>#N/A</v>
      </c>
      <c r="AQ9446" s="261" t="e">
        <f t="shared" si="1494"/>
        <v>#N/A</v>
      </c>
      <c r="BB9446">
        <f t="shared" si="1497"/>
        <v>0</v>
      </c>
      <c r="BC9446">
        <f t="shared" si="1495"/>
        <v>0</v>
      </c>
      <c r="BD9446" s="28">
        <f t="shared" si="1496"/>
        <v>0</v>
      </c>
    </row>
    <row r="9447" spans="37:56" x14ac:dyDescent="0.25">
      <c r="AK9447">
        <v>0</v>
      </c>
      <c r="AL9447" t="e">
        <f t="shared" si="1489"/>
        <v>#N/A</v>
      </c>
      <c r="AM9447" t="e">
        <f t="shared" si="1490"/>
        <v>#N/A</v>
      </c>
      <c r="AN9447" t="e">
        <f t="shared" si="1491"/>
        <v>#N/A</v>
      </c>
      <c r="AO9447" s="261" t="e">
        <f t="shared" si="1492"/>
        <v>#N/A</v>
      </c>
      <c r="AP9447" s="261" t="e">
        <f t="shared" si="1493"/>
        <v>#N/A</v>
      </c>
      <c r="AQ9447" s="261" t="e">
        <f t="shared" si="1494"/>
        <v>#N/A</v>
      </c>
      <c r="BB9447">
        <f t="shared" si="1497"/>
        <v>0</v>
      </c>
      <c r="BC9447">
        <f t="shared" si="1495"/>
        <v>0</v>
      </c>
      <c r="BD9447" s="28">
        <f t="shared" si="1496"/>
        <v>0</v>
      </c>
    </row>
    <row r="9448" spans="37:56" x14ac:dyDescent="0.25">
      <c r="AK9448">
        <v>0</v>
      </c>
      <c r="AL9448" t="e">
        <f t="shared" si="1489"/>
        <v>#N/A</v>
      </c>
      <c r="AM9448" t="e">
        <f t="shared" si="1490"/>
        <v>#N/A</v>
      </c>
      <c r="AN9448" t="e">
        <f t="shared" si="1491"/>
        <v>#N/A</v>
      </c>
      <c r="AO9448" s="261" t="e">
        <f t="shared" si="1492"/>
        <v>#N/A</v>
      </c>
      <c r="AP9448" s="261" t="e">
        <f t="shared" si="1493"/>
        <v>#N/A</v>
      </c>
      <c r="AQ9448" s="261" t="e">
        <f t="shared" si="1494"/>
        <v>#N/A</v>
      </c>
      <c r="BB9448">
        <f t="shared" si="1497"/>
        <v>0</v>
      </c>
      <c r="BC9448">
        <f t="shared" si="1495"/>
        <v>0</v>
      </c>
      <c r="BD9448" s="28">
        <f t="shared" si="1496"/>
        <v>0</v>
      </c>
    </row>
    <row r="9449" spans="37:56" x14ac:dyDescent="0.25">
      <c r="AK9449">
        <v>0</v>
      </c>
      <c r="AL9449" t="e">
        <f t="shared" si="1489"/>
        <v>#N/A</v>
      </c>
      <c r="AM9449" t="e">
        <f t="shared" si="1490"/>
        <v>#N/A</v>
      </c>
      <c r="AN9449" t="e">
        <f t="shared" si="1491"/>
        <v>#N/A</v>
      </c>
      <c r="AO9449" s="261" t="e">
        <f t="shared" si="1492"/>
        <v>#N/A</v>
      </c>
      <c r="AP9449" s="261" t="e">
        <f t="shared" si="1493"/>
        <v>#N/A</v>
      </c>
      <c r="AQ9449" s="261" t="e">
        <f t="shared" si="1494"/>
        <v>#N/A</v>
      </c>
      <c r="BB9449">
        <f t="shared" si="1497"/>
        <v>0</v>
      </c>
      <c r="BC9449">
        <f t="shared" si="1495"/>
        <v>0</v>
      </c>
      <c r="BD9449" s="28">
        <f t="shared" si="1496"/>
        <v>0</v>
      </c>
    </row>
    <row r="9450" spans="37:56" x14ac:dyDescent="0.25">
      <c r="AK9450">
        <v>0</v>
      </c>
      <c r="AL9450" t="e">
        <f t="shared" si="1489"/>
        <v>#N/A</v>
      </c>
      <c r="AM9450" t="e">
        <f t="shared" si="1490"/>
        <v>#N/A</v>
      </c>
      <c r="AN9450" t="e">
        <f t="shared" si="1491"/>
        <v>#N/A</v>
      </c>
      <c r="AO9450" s="261" t="e">
        <f t="shared" si="1492"/>
        <v>#N/A</v>
      </c>
      <c r="AP9450" s="261" t="e">
        <f t="shared" si="1493"/>
        <v>#N/A</v>
      </c>
      <c r="AQ9450" s="261" t="e">
        <f t="shared" si="1494"/>
        <v>#N/A</v>
      </c>
      <c r="BB9450">
        <f t="shared" si="1497"/>
        <v>0</v>
      </c>
      <c r="BC9450">
        <f t="shared" si="1495"/>
        <v>0</v>
      </c>
      <c r="BD9450" s="28">
        <f t="shared" si="1496"/>
        <v>0</v>
      </c>
    </row>
    <row r="9451" spans="37:56" x14ac:dyDescent="0.25">
      <c r="AK9451">
        <v>0</v>
      </c>
      <c r="AL9451" t="e">
        <f t="shared" si="1489"/>
        <v>#N/A</v>
      </c>
      <c r="AM9451" t="e">
        <f t="shared" si="1490"/>
        <v>#N/A</v>
      </c>
      <c r="AN9451" t="e">
        <f t="shared" si="1491"/>
        <v>#N/A</v>
      </c>
      <c r="AO9451" s="261" t="e">
        <f t="shared" si="1492"/>
        <v>#N/A</v>
      </c>
      <c r="AP9451" s="261" t="e">
        <f t="shared" si="1493"/>
        <v>#N/A</v>
      </c>
      <c r="AQ9451" s="261" t="e">
        <f t="shared" si="1494"/>
        <v>#N/A</v>
      </c>
      <c r="BB9451">
        <f t="shared" si="1497"/>
        <v>0</v>
      </c>
      <c r="BC9451">
        <f t="shared" si="1495"/>
        <v>0</v>
      </c>
      <c r="BD9451" s="28">
        <f t="shared" si="1496"/>
        <v>0</v>
      </c>
    </row>
    <row r="9452" spans="37:56" x14ac:dyDescent="0.25">
      <c r="AK9452">
        <v>0</v>
      </c>
      <c r="AL9452" t="e">
        <f t="shared" si="1489"/>
        <v>#N/A</v>
      </c>
      <c r="AM9452" t="e">
        <f t="shared" si="1490"/>
        <v>#N/A</v>
      </c>
      <c r="AN9452" t="e">
        <f t="shared" si="1491"/>
        <v>#N/A</v>
      </c>
      <c r="AO9452" s="261" t="e">
        <f t="shared" si="1492"/>
        <v>#N/A</v>
      </c>
      <c r="AP9452" s="261" t="e">
        <f t="shared" si="1493"/>
        <v>#N/A</v>
      </c>
      <c r="AQ9452" s="261" t="e">
        <f t="shared" si="1494"/>
        <v>#N/A</v>
      </c>
      <c r="BB9452">
        <f t="shared" si="1497"/>
        <v>0</v>
      </c>
      <c r="BC9452">
        <f t="shared" si="1495"/>
        <v>0</v>
      </c>
      <c r="BD9452" s="28">
        <f t="shared" si="1496"/>
        <v>0</v>
      </c>
    </row>
    <row r="9453" spans="37:56" x14ac:dyDescent="0.25">
      <c r="AK9453">
        <v>0</v>
      </c>
      <c r="AL9453" t="e">
        <f t="shared" si="1489"/>
        <v>#N/A</v>
      </c>
      <c r="AM9453" t="e">
        <f t="shared" si="1490"/>
        <v>#N/A</v>
      </c>
      <c r="AN9453" t="e">
        <f t="shared" si="1491"/>
        <v>#N/A</v>
      </c>
      <c r="AO9453" s="261" t="e">
        <f t="shared" si="1492"/>
        <v>#N/A</v>
      </c>
      <c r="AP9453" s="261" t="e">
        <f t="shared" si="1493"/>
        <v>#N/A</v>
      </c>
      <c r="AQ9453" s="261" t="e">
        <f t="shared" si="1494"/>
        <v>#N/A</v>
      </c>
      <c r="BB9453">
        <f t="shared" si="1497"/>
        <v>0</v>
      </c>
      <c r="BC9453">
        <f t="shared" si="1495"/>
        <v>0</v>
      </c>
      <c r="BD9453" s="28">
        <f t="shared" si="1496"/>
        <v>0</v>
      </c>
    </row>
    <row r="9454" spans="37:56" x14ac:dyDescent="0.25">
      <c r="AK9454">
        <v>0</v>
      </c>
      <c r="AL9454" t="e">
        <f t="shared" si="1489"/>
        <v>#N/A</v>
      </c>
      <c r="AM9454" t="e">
        <f t="shared" si="1490"/>
        <v>#N/A</v>
      </c>
      <c r="AN9454" t="e">
        <f t="shared" si="1491"/>
        <v>#N/A</v>
      </c>
      <c r="AO9454" s="261" t="e">
        <f t="shared" si="1492"/>
        <v>#N/A</v>
      </c>
      <c r="AP9454" s="261" t="e">
        <f t="shared" si="1493"/>
        <v>#N/A</v>
      </c>
      <c r="AQ9454" s="261" t="e">
        <f t="shared" si="1494"/>
        <v>#N/A</v>
      </c>
      <c r="BB9454">
        <f t="shared" si="1497"/>
        <v>0</v>
      </c>
      <c r="BC9454">
        <f t="shared" si="1495"/>
        <v>0</v>
      </c>
      <c r="BD9454" s="28">
        <f t="shared" si="1496"/>
        <v>0</v>
      </c>
    </row>
    <row r="9455" spans="37:56" x14ac:dyDescent="0.25">
      <c r="AK9455">
        <v>0</v>
      </c>
      <c r="AL9455" t="e">
        <f t="shared" si="1489"/>
        <v>#N/A</v>
      </c>
      <c r="AM9455" t="e">
        <f t="shared" si="1490"/>
        <v>#N/A</v>
      </c>
      <c r="AN9455" t="e">
        <f t="shared" si="1491"/>
        <v>#N/A</v>
      </c>
      <c r="AO9455" s="261" t="e">
        <f t="shared" si="1492"/>
        <v>#N/A</v>
      </c>
      <c r="AP9455" s="261" t="e">
        <f t="shared" si="1493"/>
        <v>#N/A</v>
      </c>
      <c r="AQ9455" s="261" t="e">
        <f t="shared" si="1494"/>
        <v>#N/A</v>
      </c>
      <c r="BB9455">
        <f t="shared" si="1497"/>
        <v>0</v>
      </c>
      <c r="BC9455">
        <f t="shared" si="1495"/>
        <v>0</v>
      </c>
      <c r="BD9455" s="28">
        <f t="shared" si="1496"/>
        <v>0</v>
      </c>
    </row>
    <row r="9456" spans="37:56" x14ac:dyDescent="0.25">
      <c r="AK9456">
        <v>0</v>
      </c>
      <c r="AL9456" t="e">
        <f t="shared" si="1489"/>
        <v>#N/A</v>
      </c>
      <c r="AM9456" t="e">
        <f t="shared" si="1490"/>
        <v>#N/A</v>
      </c>
      <c r="AN9456" t="e">
        <f t="shared" si="1491"/>
        <v>#N/A</v>
      </c>
      <c r="AO9456" s="261" t="e">
        <f t="shared" si="1492"/>
        <v>#N/A</v>
      </c>
      <c r="AP9456" s="261" t="e">
        <f t="shared" si="1493"/>
        <v>#N/A</v>
      </c>
      <c r="AQ9456" s="261" t="e">
        <f t="shared" si="1494"/>
        <v>#N/A</v>
      </c>
      <c r="BB9456">
        <f t="shared" si="1497"/>
        <v>0</v>
      </c>
      <c r="BC9456">
        <f t="shared" si="1495"/>
        <v>0</v>
      </c>
      <c r="BD9456" s="28">
        <f t="shared" si="1496"/>
        <v>0</v>
      </c>
    </row>
    <row r="9457" spans="37:56" x14ac:dyDescent="0.25">
      <c r="AK9457">
        <v>0</v>
      </c>
      <c r="AL9457" t="e">
        <f t="shared" si="1489"/>
        <v>#N/A</v>
      </c>
      <c r="AM9457" t="e">
        <f t="shared" si="1490"/>
        <v>#N/A</v>
      </c>
      <c r="AN9457" t="e">
        <f t="shared" si="1491"/>
        <v>#N/A</v>
      </c>
      <c r="AO9457" s="261" t="e">
        <f t="shared" si="1492"/>
        <v>#N/A</v>
      </c>
      <c r="AP9457" s="261" t="e">
        <f t="shared" si="1493"/>
        <v>#N/A</v>
      </c>
      <c r="AQ9457" s="261" t="e">
        <f t="shared" si="1494"/>
        <v>#N/A</v>
      </c>
      <c r="BB9457">
        <f t="shared" si="1497"/>
        <v>0</v>
      </c>
      <c r="BC9457">
        <f t="shared" si="1495"/>
        <v>0</v>
      </c>
      <c r="BD9457" s="28">
        <f t="shared" si="1496"/>
        <v>0</v>
      </c>
    </row>
    <row r="9458" spans="37:56" x14ac:dyDescent="0.25">
      <c r="AK9458">
        <v>0</v>
      </c>
      <c r="AL9458" t="e">
        <f t="shared" si="1489"/>
        <v>#N/A</v>
      </c>
      <c r="AM9458" t="e">
        <f t="shared" si="1490"/>
        <v>#N/A</v>
      </c>
      <c r="AN9458" t="e">
        <f t="shared" si="1491"/>
        <v>#N/A</v>
      </c>
      <c r="AO9458" s="261" t="e">
        <f t="shared" si="1492"/>
        <v>#N/A</v>
      </c>
      <c r="AP9458" s="261" t="e">
        <f t="shared" si="1493"/>
        <v>#N/A</v>
      </c>
      <c r="AQ9458" s="261" t="e">
        <f t="shared" si="1494"/>
        <v>#N/A</v>
      </c>
      <c r="BB9458">
        <f t="shared" si="1497"/>
        <v>0</v>
      </c>
      <c r="BC9458">
        <f t="shared" si="1495"/>
        <v>0</v>
      </c>
      <c r="BD9458" s="28">
        <f t="shared" si="1496"/>
        <v>0</v>
      </c>
    </row>
    <row r="9459" spans="37:56" x14ac:dyDescent="0.25">
      <c r="AK9459">
        <v>0</v>
      </c>
      <c r="AL9459" t="e">
        <f t="shared" si="1489"/>
        <v>#N/A</v>
      </c>
      <c r="AM9459" t="e">
        <f t="shared" si="1490"/>
        <v>#N/A</v>
      </c>
      <c r="AN9459" t="e">
        <f t="shared" si="1491"/>
        <v>#N/A</v>
      </c>
      <c r="AO9459" s="261" t="e">
        <f t="shared" si="1492"/>
        <v>#N/A</v>
      </c>
      <c r="AP9459" s="261" t="e">
        <f t="shared" si="1493"/>
        <v>#N/A</v>
      </c>
      <c r="AQ9459" s="261" t="e">
        <f t="shared" si="1494"/>
        <v>#N/A</v>
      </c>
      <c r="BB9459">
        <f t="shared" si="1497"/>
        <v>0</v>
      </c>
      <c r="BC9459">
        <f t="shared" si="1495"/>
        <v>0</v>
      </c>
      <c r="BD9459" s="28">
        <f t="shared" si="1496"/>
        <v>0</v>
      </c>
    </row>
    <row r="9460" spans="37:56" x14ac:dyDescent="0.25">
      <c r="AK9460">
        <v>0</v>
      </c>
      <c r="AL9460" t="e">
        <f t="shared" si="1489"/>
        <v>#N/A</v>
      </c>
      <c r="AM9460" t="e">
        <f t="shared" si="1490"/>
        <v>#N/A</v>
      </c>
      <c r="AN9460" t="e">
        <f t="shared" si="1491"/>
        <v>#N/A</v>
      </c>
      <c r="AO9460" s="261" t="e">
        <f t="shared" si="1492"/>
        <v>#N/A</v>
      </c>
      <c r="AP9460" s="261" t="e">
        <f t="shared" si="1493"/>
        <v>#N/A</v>
      </c>
      <c r="AQ9460" s="261" t="e">
        <f t="shared" si="1494"/>
        <v>#N/A</v>
      </c>
      <c r="BB9460">
        <f t="shared" si="1497"/>
        <v>0</v>
      </c>
      <c r="BC9460">
        <f t="shared" si="1495"/>
        <v>0</v>
      </c>
      <c r="BD9460" s="28">
        <f t="shared" si="1496"/>
        <v>0</v>
      </c>
    </row>
    <row r="9461" spans="37:56" x14ac:dyDescent="0.25">
      <c r="AK9461">
        <v>0</v>
      </c>
      <c r="AL9461" t="e">
        <f t="shared" si="1489"/>
        <v>#N/A</v>
      </c>
      <c r="AM9461" t="e">
        <f t="shared" si="1490"/>
        <v>#N/A</v>
      </c>
      <c r="AN9461" t="e">
        <f t="shared" si="1491"/>
        <v>#N/A</v>
      </c>
      <c r="AO9461" s="261" t="e">
        <f t="shared" si="1492"/>
        <v>#N/A</v>
      </c>
      <c r="AP9461" s="261" t="e">
        <f t="shared" si="1493"/>
        <v>#N/A</v>
      </c>
      <c r="AQ9461" s="261" t="e">
        <f t="shared" si="1494"/>
        <v>#N/A</v>
      </c>
      <c r="BB9461">
        <f t="shared" si="1497"/>
        <v>0</v>
      </c>
      <c r="BC9461">
        <f t="shared" si="1495"/>
        <v>0</v>
      </c>
      <c r="BD9461" s="28">
        <f t="shared" si="1496"/>
        <v>0</v>
      </c>
    </row>
    <row r="9462" spans="37:56" x14ac:dyDescent="0.25">
      <c r="AK9462">
        <v>0</v>
      </c>
      <c r="AL9462" t="e">
        <f t="shared" si="1489"/>
        <v>#N/A</v>
      </c>
      <c r="AM9462" t="e">
        <f t="shared" si="1490"/>
        <v>#N/A</v>
      </c>
      <c r="AN9462" t="e">
        <f t="shared" si="1491"/>
        <v>#N/A</v>
      </c>
      <c r="AO9462" s="261" t="e">
        <f t="shared" si="1492"/>
        <v>#N/A</v>
      </c>
      <c r="AP9462" s="261" t="e">
        <f t="shared" si="1493"/>
        <v>#N/A</v>
      </c>
      <c r="AQ9462" s="261" t="e">
        <f t="shared" si="1494"/>
        <v>#N/A</v>
      </c>
      <c r="BB9462">
        <f t="shared" si="1497"/>
        <v>0</v>
      </c>
      <c r="BC9462">
        <f t="shared" si="1495"/>
        <v>0</v>
      </c>
      <c r="BD9462" s="28">
        <f t="shared" si="1496"/>
        <v>0</v>
      </c>
    </row>
    <row r="9463" spans="37:56" x14ac:dyDescent="0.25">
      <c r="AK9463">
        <v>0</v>
      </c>
      <c r="AL9463" t="e">
        <f t="shared" si="1489"/>
        <v>#N/A</v>
      </c>
      <c r="AM9463" t="e">
        <f t="shared" si="1490"/>
        <v>#N/A</v>
      </c>
      <c r="AN9463" t="e">
        <f t="shared" si="1491"/>
        <v>#N/A</v>
      </c>
      <c r="AO9463" s="261" t="e">
        <f t="shared" si="1492"/>
        <v>#N/A</v>
      </c>
      <c r="AP9463" s="261" t="e">
        <f t="shared" si="1493"/>
        <v>#N/A</v>
      </c>
      <c r="AQ9463" s="261" t="e">
        <f t="shared" si="1494"/>
        <v>#N/A</v>
      </c>
      <c r="BB9463">
        <f t="shared" si="1497"/>
        <v>0</v>
      </c>
      <c r="BC9463">
        <f t="shared" si="1495"/>
        <v>0</v>
      </c>
      <c r="BD9463" s="28">
        <f t="shared" si="1496"/>
        <v>0</v>
      </c>
    </row>
    <row r="9464" spans="37:56" x14ac:dyDescent="0.25">
      <c r="AK9464">
        <v>0</v>
      </c>
      <c r="AL9464" t="e">
        <f t="shared" si="1489"/>
        <v>#N/A</v>
      </c>
      <c r="AM9464" t="e">
        <f t="shared" si="1490"/>
        <v>#N/A</v>
      </c>
      <c r="AN9464" t="e">
        <f t="shared" si="1491"/>
        <v>#N/A</v>
      </c>
      <c r="AO9464" s="261" t="e">
        <f t="shared" si="1492"/>
        <v>#N/A</v>
      </c>
      <c r="AP9464" s="261" t="e">
        <f t="shared" si="1493"/>
        <v>#N/A</v>
      </c>
      <c r="AQ9464" s="261" t="e">
        <f t="shared" si="1494"/>
        <v>#N/A</v>
      </c>
      <c r="BB9464">
        <f t="shared" si="1497"/>
        <v>0</v>
      </c>
      <c r="BC9464">
        <f t="shared" si="1495"/>
        <v>0</v>
      </c>
      <c r="BD9464" s="28">
        <f t="shared" si="1496"/>
        <v>0</v>
      </c>
    </row>
    <row r="9465" spans="37:56" x14ac:dyDescent="0.25">
      <c r="AK9465">
        <v>0</v>
      </c>
      <c r="AL9465" t="e">
        <f t="shared" si="1489"/>
        <v>#N/A</v>
      </c>
      <c r="AM9465" t="e">
        <f t="shared" si="1490"/>
        <v>#N/A</v>
      </c>
      <c r="AN9465" t="e">
        <f t="shared" si="1491"/>
        <v>#N/A</v>
      </c>
      <c r="AO9465" s="261" t="e">
        <f t="shared" si="1492"/>
        <v>#N/A</v>
      </c>
      <c r="AP9465" s="261" t="e">
        <f t="shared" si="1493"/>
        <v>#N/A</v>
      </c>
      <c r="AQ9465" s="261" t="e">
        <f t="shared" si="1494"/>
        <v>#N/A</v>
      </c>
      <c r="BB9465">
        <f t="shared" si="1497"/>
        <v>0</v>
      </c>
      <c r="BC9465">
        <f t="shared" si="1495"/>
        <v>0</v>
      </c>
      <c r="BD9465" s="28">
        <f t="shared" si="1496"/>
        <v>0</v>
      </c>
    </row>
    <row r="9466" spans="37:56" x14ac:dyDescent="0.25">
      <c r="AK9466">
        <v>0</v>
      </c>
      <c r="AL9466" t="e">
        <f t="shared" si="1489"/>
        <v>#N/A</v>
      </c>
      <c r="AM9466" t="e">
        <f t="shared" si="1490"/>
        <v>#N/A</v>
      </c>
      <c r="AN9466" t="e">
        <f t="shared" si="1491"/>
        <v>#N/A</v>
      </c>
      <c r="AO9466" s="261" t="e">
        <f t="shared" si="1492"/>
        <v>#N/A</v>
      </c>
      <c r="AP9466" s="261" t="e">
        <f t="shared" si="1493"/>
        <v>#N/A</v>
      </c>
      <c r="AQ9466" s="261" t="e">
        <f t="shared" si="1494"/>
        <v>#N/A</v>
      </c>
      <c r="BB9466">
        <f t="shared" si="1497"/>
        <v>0</v>
      </c>
      <c r="BC9466">
        <f t="shared" si="1495"/>
        <v>0</v>
      </c>
      <c r="BD9466" s="28">
        <f t="shared" si="1496"/>
        <v>0</v>
      </c>
    </row>
    <row r="9467" spans="37:56" x14ac:dyDescent="0.25">
      <c r="AK9467">
        <v>0</v>
      </c>
      <c r="AL9467" t="e">
        <f t="shared" si="1489"/>
        <v>#N/A</v>
      </c>
      <c r="AM9467" t="e">
        <f t="shared" si="1490"/>
        <v>#N/A</v>
      </c>
      <c r="AN9467" t="e">
        <f t="shared" si="1491"/>
        <v>#N/A</v>
      </c>
      <c r="AO9467" s="261" t="e">
        <f t="shared" si="1492"/>
        <v>#N/A</v>
      </c>
      <c r="AP9467" s="261" t="e">
        <f t="shared" si="1493"/>
        <v>#N/A</v>
      </c>
      <c r="AQ9467" s="261" t="e">
        <f t="shared" si="1494"/>
        <v>#N/A</v>
      </c>
      <c r="BB9467">
        <f t="shared" si="1497"/>
        <v>0</v>
      </c>
      <c r="BC9467">
        <f t="shared" si="1495"/>
        <v>0</v>
      </c>
      <c r="BD9467" s="28">
        <f t="shared" si="1496"/>
        <v>0</v>
      </c>
    </row>
    <row r="9468" spans="37:56" x14ac:dyDescent="0.25">
      <c r="AK9468">
        <v>0</v>
      </c>
      <c r="AL9468" t="e">
        <f t="shared" si="1489"/>
        <v>#N/A</v>
      </c>
      <c r="AM9468" t="e">
        <f t="shared" si="1490"/>
        <v>#N/A</v>
      </c>
      <c r="AN9468" t="e">
        <f t="shared" si="1491"/>
        <v>#N/A</v>
      </c>
      <c r="AO9468" s="261" t="e">
        <f t="shared" si="1492"/>
        <v>#N/A</v>
      </c>
      <c r="AP9468" s="261" t="e">
        <f t="shared" si="1493"/>
        <v>#N/A</v>
      </c>
      <c r="AQ9468" s="261" t="e">
        <f t="shared" si="1494"/>
        <v>#N/A</v>
      </c>
      <c r="BB9468">
        <f t="shared" si="1497"/>
        <v>0</v>
      </c>
      <c r="BC9468">
        <f t="shared" si="1495"/>
        <v>0</v>
      </c>
      <c r="BD9468" s="28">
        <f t="shared" si="1496"/>
        <v>0</v>
      </c>
    </row>
    <row r="9469" spans="37:56" x14ac:dyDescent="0.25">
      <c r="AK9469">
        <v>0</v>
      </c>
      <c r="AL9469" t="e">
        <f t="shared" si="1489"/>
        <v>#N/A</v>
      </c>
      <c r="AM9469" t="e">
        <f t="shared" si="1490"/>
        <v>#N/A</v>
      </c>
      <c r="AN9469" t="e">
        <f t="shared" si="1491"/>
        <v>#N/A</v>
      </c>
      <c r="AO9469" s="261" t="e">
        <f t="shared" si="1492"/>
        <v>#N/A</v>
      </c>
      <c r="AP9469" s="261" t="e">
        <f t="shared" si="1493"/>
        <v>#N/A</v>
      </c>
      <c r="AQ9469" s="261" t="e">
        <f t="shared" si="1494"/>
        <v>#N/A</v>
      </c>
      <c r="BB9469">
        <f t="shared" si="1497"/>
        <v>0</v>
      </c>
      <c r="BC9469">
        <f t="shared" si="1495"/>
        <v>0</v>
      </c>
      <c r="BD9469" s="28">
        <f t="shared" si="1496"/>
        <v>0</v>
      </c>
    </row>
    <row r="9470" spans="37:56" x14ac:dyDescent="0.25">
      <c r="AK9470">
        <v>0</v>
      </c>
      <c r="AL9470" t="e">
        <f t="shared" si="1489"/>
        <v>#N/A</v>
      </c>
      <c r="AM9470" t="e">
        <f t="shared" si="1490"/>
        <v>#N/A</v>
      </c>
      <c r="AN9470" t="e">
        <f t="shared" si="1491"/>
        <v>#N/A</v>
      </c>
      <c r="AO9470" s="261" t="e">
        <f t="shared" si="1492"/>
        <v>#N/A</v>
      </c>
      <c r="AP9470" s="261" t="e">
        <f t="shared" si="1493"/>
        <v>#N/A</v>
      </c>
      <c r="AQ9470" s="261" t="e">
        <f t="shared" si="1494"/>
        <v>#N/A</v>
      </c>
      <c r="BB9470">
        <f t="shared" si="1497"/>
        <v>0</v>
      </c>
      <c r="BC9470">
        <f t="shared" si="1495"/>
        <v>0</v>
      </c>
      <c r="BD9470" s="28">
        <f t="shared" si="1496"/>
        <v>0</v>
      </c>
    </row>
    <row r="9471" spans="37:56" x14ac:dyDescent="0.25">
      <c r="AK9471">
        <v>0</v>
      </c>
      <c r="AL9471" t="e">
        <f t="shared" si="1489"/>
        <v>#N/A</v>
      </c>
      <c r="AM9471" t="e">
        <f t="shared" si="1490"/>
        <v>#N/A</v>
      </c>
      <c r="AN9471" t="e">
        <f t="shared" si="1491"/>
        <v>#N/A</v>
      </c>
      <c r="AO9471" s="261" t="e">
        <f t="shared" si="1492"/>
        <v>#N/A</v>
      </c>
      <c r="AP9471" s="261" t="e">
        <f t="shared" si="1493"/>
        <v>#N/A</v>
      </c>
      <c r="AQ9471" s="261" t="e">
        <f t="shared" si="1494"/>
        <v>#N/A</v>
      </c>
      <c r="BB9471">
        <f t="shared" si="1497"/>
        <v>0</v>
      </c>
      <c r="BC9471">
        <f t="shared" si="1495"/>
        <v>0</v>
      </c>
      <c r="BD9471" s="28">
        <f t="shared" si="1496"/>
        <v>0</v>
      </c>
    </row>
    <row r="9472" spans="37:56" x14ac:dyDescent="0.25">
      <c r="AK9472">
        <v>0</v>
      </c>
      <c r="AL9472" t="e">
        <f t="shared" si="1489"/>
        <v>#N/A</v>
      </c>
      <c r="AM9472" t="e">
        <f t="shared" si="1490"/>
        <v>#N/A</v>
      </c>
      <c r="AN9472" t="e">
        <f t="shared" si="1491"/>
        <v>#N/A</v>
      </c>
      <c r="AO9472" s="261" t="e">
        <f t="shared" si="1492"/>
        <v>#N/A</v>
      </c>
      <c r="AP9472" s="261" t="e">
        <f t="shared" si="1493"/>
        <v>#N/A</v>
      </c>
      <c r="AQ9472" s="261" t="e">
        <f t="shared" si="1494"/>
        <v>#N/A</v>
      </c>
      <c r="BB9472">
        <f t="shared" si="1497"/>
        <v>0</v>
      </c>
      <c r="BC9472">
        <f t="shared" si="1495"/>
        <v>0</v>
      </c>
      <c r="BD9472" s="28">
        <f t="shared" si="1496"/>
        <v>0</v>
      </c>
    </row>
    <row r="9473" spans="37:56" x14ac:dyDescent="0.25">
      <c r="AK9473">
        <v>0</v>
      </c>
      <c r="AL9473" t="e">
        <f t="shared" si="1489"/>
        <v>#N/A</v>
      </c>
      <c r="AM9473" t="e">
        <f t="shared" si="1490"/>
        <v>#N/A</v>
      </c>
      <c r="AN9473" t="e">
        <f t="shared" si="1491"/>
        <v>#N/A</v>
      </c>
      <c r="AO9473" s="261" t="e">
        <f t="shared" si="1492"/>
        <v>#N/A</v>
      </c>
      <c r="AP9473" s="261" t="e">
        <f t="shared" si="1493"/>
        <v>#N/A</v>
      </c>
      <c r="AQ9473" s="261" t="e">
        <f t="shared" si="1494"/>
        <v>#N/A</v>
      </c>
      <c r="BB9473">
        <f t="shared" si="1497"/>
        <v>0</v>
      </c>
      <c r="BC9473">
        <f t="shared" si="1495"/>
        <v>0</v>
      </c>
      <c r="BD9473" s="28">
        <f t="shared" si="1496"/>
        <v>0</v>
      </c>
    </row>
    <row r="9474" spans="37:56" x14ac:dyDescent="0.25">
      <c r="AK9474">
        <v>0</v>
      </c>
      <c r="AL9474" t="e">
        <f t="shared" si="1489"/>
        <v>#N/A</v>
      </c>
      <c r="AM9474" t="e">
        <f t="shared" si="1490"/>
        <v>#N/A</v>
      </c>
      <c r="AN9474" t="e">
        <f t="shared" si="1491"/>
        <v>#N/A</v>
      </c>
      <c r="AO9474" s="261" t="e">
        <f t="shared" si="1492"/>
        <v>#N/A</v>
      </c>
      <c r="AP9474" s="261" t="e">
        <f t="shared" si="1493"/>
        <v>#N/A</v>
      </c>
      <c r="AQ9474" s="261" t="e">
        <f t="shared" si="1494"/>
        <v>#N/A</v>
      </c>
      <c r="BB9474">
        <f t="shared" si="1497"/>
        <v>0</v>
      </c>
      <c r="BC9474">
        <f t="shared" si="1495"/>
        <v>0</v>
      </c>
      <c r="BD9474" s="28">
        <f t="shared" si="1496"/>
        <v>0</v>
      </c>
    </row>
    <row r="9475" spans="37:56" x14ac:dyDescent="0.25">
      <c r="AK9475">
        <v>0</v>
      </c>
      <c r="AL9475" t="e">
        <f t="shared" ref="AL9475:AL9538" si="1498">_xlfn.XLOOKUP(AK9475,A:A,F:F)</f>
        <v>#N/A</v>
      </c>
      <c r="AM9475" t="e">
        <f t="shared" ref="AM9475:AM9538" si="1499">_xlfn.XLOOKUP(AK9475,A:A,J:J)</f>
        <v>#N/A</v>
      </c>
      <c r="AN9475" t="e">
        <f t="shared" ref="AN9475:AN9538" si="1500">_xlfn.XLOOKUP(AK9475,A:A,M:M)+_xlfn.XLOOKUP(AK9475,A:A,N:N)</f>
        <v>#N/A</v>
      </c>
      <c r="AO9475" s="261" t="e">
        <f t="shared" ref="AO9475:AO9538" si="1501">_xlfn.XLOOKUP(AK9475,A:A,AG:AG)</f>
        <v>#N/A</v>
      </c>
      <c r="AP9475" s="261" t="e">
        <f t="shared" ref="AP9475:AP9538" si="1502">_xlfn.XLOOKUP(AK9475,A:A,AD:AD)</f>
        <v>#N/A</v>
      </c>
      <c r="AQ9475" s="261" t="e">
        <f t="shared" ref="AQ9475:AQ9538" si="1503">_xlfn.XLOOKUP(AK9475,A:A,AE:AE)</f>
        <v>#N/A</v>
      </c>
      <c r="BB9475">
        <f t="shared" si="1497"/>
        <v>0</v>
      </c>
      <c r="BC9475">
        <f t="shared" ref="BC9475:BC9538" si="1504">_xlfn.XLOOKUP(BA9475,A:A,J:J)</f>
        <v>0</v>
      </c>
      <c r="BD9475" s="28">
        <f t="shared" ref="BD9475:BD9538" si="1505">_xlfn.XLOOKUP(BA9475,A:A,M:M)+_xlfn.XLOOKUP(BA9475,A:A,N:N)</f>
        <v>0</v>
      </c>
    </row>
    <row r="9476" spans="37:56" x14ac:dyDescent="0.25">
      <c r="AK9476">
        <v>0</v>
      </c>
      <c r="AL9476" t="e">
        <f t="shared" si="1498"/>
        <v>#N/A</v>
      </c>
      <c r="AM9476" t="e">
        <f t="shared" si="1499"/>
        <v>#N/A</v>
      </c>
      <c r="AN9476" t="e">
        <f t="shared" si="1500"/>
        <v>#N/A</v>
      </c>
      <c r="AO9476" s="261" t="e">
        <f t="shared" si="1501"/>
        <v>#N/A</v>
      </c>
      <c r="AP9476" s="261" t="e">
        <f t="shared" si="1502"/>
        <v>#N/A</v>
      </c>
      <c r="AQ9476" s="261" t="e">
        <f t="shared" si="1503"/>
        <v>#N/A</v>
      </c>
      <c r="BB9476">
        <f t="shared" si="1497"/>
        <v>0</v>
      </c>
      <c r="BC9476">
        <f t="shared" si="1504"/>
        <v>0</v>
      </c>
      <c r="BD9476" s="28">
        <f t="shared" si="1505"/>
        <v>0</v>
      </c>
    </row>
    <row r="9477" spans="37:56" x14ac:dyDescent="0.25">
      <c r="AK9477">
        <v>0</v>
      </c>
      <c r="AL9477" t="e">
        <f t="shared" si="1498"/>
        <v>#N/A</v>
      </c>
      <c r="AM9477" t="e">
        <f t="shared" si="1499"/>
        <v>#N/A</v>
      </c>
      <c r="AN9477" t="e">
        <f t="shared" si="1500"/>
        <v>#N/A</v>
      </c>
      <c r="AO9477" s="261" t="e">
        <f t="shared" si="1501"/>
        <v>#N/A</v>
      </c>
      <c r="AP9477" s="261" t="e">
        <f t="shared" si="1502"/>
        <v>#N/A</v>
      </c>
      <c r="AQ9477" s="261" t="e">
        <f t="shared" si="1503"/>
        <v>#N/A</v>
      </c>
      <c r="BB9477">
        <f t="shared" si="1497"/>
        <v>0</v>
      </c>
      <c r="BC9477">
        <f t="shared" si="1504"/>
        <v>0</v>
      </c>
      <c r="BD9477" s="28">
        <f t="shared" si="1505"/>
        <v>0</v>
      </c>
    </row>
    <row r="9478" spans="37:56" x14ac:dyDescent="0.25">
      <c r="AK9478">
        <v>0</v>
      </c>
      <c r="AL9478" t="e">
        <f t="shared" si="1498"/>
        <v>#N/A</v>
      </c>
      <c r="AM9478" t="e">
        <f t="shared" si="1499"/>
        <v>#N/A</v>
      </c>
      <c r="AN9478" t="e">
        <f t="shared" si="1500"/>
        <v>#N/A</v>
      </c>
      <c r="AO9478" s="261" t="e">
        <f t="shared" si="1501"/>
        <v>#N/A</v>
      </c>
      <c r="AP9478" s="261" t="e">
        <f t="shared" si="1502"/>
        <v>#N/A</v>
      </c>
      <c r="AQ9478" s="261" t="e">
        <f t="shared" si="1503"/>
        <v>#N/A</v>
      </c>
      <c r="BB9478">
        <f t="shared" ref="BB9478:BB9541" si="1506">_xlfn.XLOOKUP(BA9478,A:A,E:E)</f>
        <v>0</v>
      </c>
      <c r="BC9478">
        <f t="shared" si="1504"/>
        <v>0</v>
      </c>
      <c r="BD9478" s="28">
        <f t="shared" si="1505"/>
        <v>0</v>
      </c>
    </row>
    <row r="9479" spans="37:56" x14ac:dyDescent="0.25">
      <c r="AK9479">
        <v>0</v>
      </c>
      <c r="AL9479" t="e">
        <f t="shared" si="1498"/>
        <v>#N/A</v>
      </c>
      <c r="AM9479" t="e">
        <f t="shared" si="1499"/>
        <v>#N/A</v>
      </c>
      <c r="AN9479" t="e">
        <f t="shared" si="1500"/>
        <v>#N/A</v>
      </c>
      <c r="AO9479" s="261" t="e">
        <f t="shared" si="1501"/>
        <v>#N/A</v>
      </c>
      <c r="AP9479" s="261" t="e">
        <f t="shared" si="1502"/>
        <v>#N/A</v>
      </c>
      <c r="AQ9479" s="261" t="e">
        <f t="shared" si="1503"/>
        <v>#N/A</v>
      </c>
      <c r="BB9479">
        <f t="shared" si="1506"/>
        <v>0</v>
      </c>
      <c r="BC9479">
        <f t="shared" si="1504"/>
        <v>0</v>
      </c>
      <c r="BD9479" s="28">
        <f t="shared" si="1505"/>
        <v>0</v>
      </c>
    </row>
    <row r="9480" spans="37:56" x14ac:dyDescent="0.25">
      <c r="AK9480">
        <v>0</v>
      </c>
      <c r="AL9480" t="e">
        <f t="shared" si="1498"/>
        <v>#N/A</v>
      </c>
      <c r="AM9480" t="e">
        <f t="shared" si="1499"/>
        <v>#N/A</v>
      </c>
      <c r="AN9480" t="e">
        <f t="shared" si="1500"/>
        <v>#N/A</v>
      </c>
      <c r="AO9480" s="261" t="e">
        <f t="shared" si="1501"/>
        <v>#N/A</v>
      </c>
      <c r="AP9480" s="261" t="e">
        <f t="shared" si="1502"/>
        <v>#N/A</v>
      </c>
      <c r="AQ9480" s="261" t="e">
        <f t="shared" si="1503"/>
        <v>#N/A</v>
      </c>
      <c r="BB9480">
        <f t="shared" si="1506"/>
        <v>0</v>
      </c>
      <c r="BC9480">
        <f t="shared" si="1504"/>
        <v>0</v>
      </c>
      <c r="BD9480" s="28">
        <f t="shared" si="1505"/>
        <v>0</v>
      </c>
    </row>
    <row r="9481" spans="37:56" x14ac:dyDescent="0.25">
      <c r="AK9481">
        <v>0</v>
      </c>
      <c r="AL9481" t="e">
        <f t="shared" si="1498"/>
        <v>#N/A</v>
      </c>
      <c r="AM9481" t="e">
        <f t="shared" si="1499"/>
        <v>#N/A</v>
      </c>
      <c r="AN9481" t="e">
        <f t="shared" si="1500"/>
        <v>#N/A</v>
      </c>
      <c r="AO9481" s="261" t="e">
        <f t="shared" si="1501"/>
        <v>#N/A</v>
      </c>
      <c r="AP9481" s="261" t="e">
        <f t="shared" si="1502"/>
        <v>#N/A</v>
      </c>
      <c r="AQ9481" s="261" t="e">
        <f t="shared" si="1503"/>
        <v>#N/A</v>
      </c>
      <c r="BB9481">
        <f t="shared" si="1506"/>
        <v>0</v>
      </c>
      <c r="BC9481">
        <f t="shared" si="1504"/>
        <v>0</v>
      </c>
      <c r="BD9481" s="28">
        <f t="shared" si="1505"/>
        <v>0</v>
      </c>
    </row>
    <row r="9482" spans="37:56" x14ac:dyDescent="0.25">
      <c r="AK9482">
        <v>0</v>
      </c>
      <c r="AL9482" t="e">
        <f t="shared" si="1498"/>
        <v>#N/A</v>
      </c>
      <c r="AM9482" t="e">
        <f t="shared" si="1499"/>
        <v>#N/A</v>
      </c>
      <c r="AN9482" t="e">
        <f t="shared" si="1500"/>
        <v>#N/A</v>
      </c>
      <c r="AO9482" s="261" t="e">
        <f t="shared" si="1501"/>
        <v>#N/A</v>
      </c>
      <c r="AP9482" s="261" t="e">
        <f t="shared" si="1502"/>
        <v>#N/A</v>
      </c>
      <c r="AQ9482" s="261" t="e">
        <f t="shared" si="1503"/>
        <v>#N/A</v>
      </c>
      <c r="BB9482">
        <f t="shared" si="1506"/>
        <v>0</v>
      </c>
      <c r="BC9482">
        <f t="shared" si="1504"/>
        <v>0</v>
      </c>
      <c r="BD9482" s="28">
        <f t="shared" si="1505"/>
        <v>0</v>
      </c>
    </row>
    <row r="9483" spans="37:56" x14ac:dyDescent="0.25">
      <c r="AK9483">
        <v>0</v>
      </c>
      <c r="AL9483" t="e">
        <f t="shared" si="1498"/>
        <v>#N/A</v>
      </c>
      <c r="AM9483" t="e">
        <f t="shared" si="1499"/>
        <v>#N/A</v>
      </c>
      <c r="AN9483" t="e">
        <f t="shared" si="1500"/>
        <v>#N/A</v>
      </c>
      <c r="AO9483" s="261" t="e">
        <f t="shared" si="1501"/>
        <v>#N/A</v>
      </c>
      <c r="AP9483" s="261" t="e">
        <f t="shared" si="1502"/>
        <v>#N/A</v>
      </c>
      <c r="AQ9483" s="261" t="e">
        <f t="shared" si="1503"/>
        <v>#N/A</v>
      </c>
      <c r="BB9483">
        <f t="shared" si="1506"/>
        <v>0</v>
      </c>
      <c r="BC9483">
        <f t="shared" si="1504"/>
        <v>0</v>
      </c>
      <c r="BD9483" s="28">
        <f t="shared" si="1505"/>
        <v>0</v>
      </c>
    </row>
    <row r="9484" spans="37:56" x14ac:dyDescent="0.25">
      <c r="AK9484">
        <v>0</v>
      </c>
      <c r="AL9484" t="e">
        <f t="shared" si="1498"/>
        <v>#N/A</v>
      </c>
      <c r="AM9484" t="e">
        <f t="shared" si="1499"/>
        <v>#N/A</v>
      </c>
      <c r="AN9484" t="e">
        <f t="shared" si="1500"/>
        <v>#N/A</v>
      </c>
      <c r="AO9484" s="261" t="e">
        <f t="shared" si="1501"/>
        <v>#N/A</v>
      </c>
      <c r="AP9484" s="261" t="e">
        <f t="shared" si="1502"/>
        <v>#N/A</v>
      </c>
      <c r="AQ9484" s="261" t="e">
        <f t="shared" si="1503"/>
        <v>#N/A</v>
      </c>
      <c r="BB9484">
        <f t="shared" si="1506"/>
        <v>0</v>
      </c>
      <c r="BC9484">
        <f t="shared" si="1504"/>
        <v>0</v>
      </c>
      <c r="BD9484" s="28">
        <f t="shared" si="1505"/>
        <v>0</v>
      </c>
    </row>
    <row r="9485" spans="37:56" x14ac:dyDescent="0.25">
      <c r="AK9485">
        <v>0</v>
      </c>
      <c r="AL9485" t="e">
        <f t="shared" si="1498"/>
        <v>#N/A</v>
      </c>
      <c r="AM9485" t="e">
        <f t="shared" si="1499"/>
        <v>#N/A</v>
      </c>
      <c r="AN9485" t="e">
        <f t="shared" si="1500"/>
        <v>#N/A</v>
      </c>
      <c r="AO9485" s="261" t="e">
        <f t="shared" si="1501"/>
        <v>#N/A</v>
      </c>
      <c r="AP9485" s="261" t="e">
        <f t="shared" si="1502"/>
        <v>#N/A</v>
      </c>
      <c r="AQ9485" s="261" t="e">
        <f t="shared" si="1503"/>
        <v>#N/A</v>
      </c>
      <c r="BB9485">
        <f t="shared" si="1506"/>
        <v>0</v>
      </c>
      <c r="BC9485">
        <f t="shared" si="1504"/>
        <v>0</v>
      </c>
      <c r="BD9485" s="28">
        <f t="shared" si="1505"/>
        <v>0</v>
      </c>
    </row>
    <row r="9486" spans="37:56" x14ac:dyDescent="0.25">
      <c r="AK9486">
        <v>0</v>
      </c>
      <c r="AL9486" t="e">
        <f t="shared" si="1498"/>
        <v>#N/A</v>
      </c>
      <c r="AM9486" t="e">
        <f t="shared" si="1499"/>
        <v>#N/A</v>
      </c>
      <c r="AN9486" t="e">
        <f t="shared" si="1500"/>
        <v>#N/A</v>
      </c>
      <c r="AO9486" s="261" t="e">
        <f t="shared" si="1501"/>
        <v>#N/A</v>
      </c>
      <c r="AP9486" s="261" t="e">
        <f t="shared" si="1502"/>
        <v>#N/A</v>
      </c>
      <c r="AQ9486" s="261" t="e">
        <f t="shared" si="1503"/>
        <v>#N/A</v>
      </c>
      <c r="BB9486">
        <f t="shared" si="1506"/>
        <v>0</v>
      </c>
      <c r="BC9486">
        <f t="shared" si="1504"/>
        <v>0</v>
      </c>
      <c r="BD9486" s="28">
        <f t="shared" si="1505"/>
        <v>0</v>
      </c>
    </row>
    <row r="9487" spans="37:56" x14ac:dyDescent="0.25">
      <c r="AK9487">
        <v>0</v>
      </c>
      <c r="AL9487" t="e">
        <f t="shared" si="1498"/>
        <v>#N/A</v>
      </c>
      <c r="AM9487" t="e">
        <f t="shared" si="1499"/>
        <v>#N/A</v>
      </c>
      <c r="AN9487" t="e">
        <f t="shared" si="1500"/>
        <v>#N/A</v>
      </c>
      <c r="AO9487" s="261" t="e">
        <f t="shared" si="1501"/>
        <v>#N/A</v>
      </c>
      <c r="AP9487" s="261" t="e">
        <f t="shared" si="1502"/>
        <v>#N/A</v>
      </c>
      <c r="AQ9487" s="261" t="e">
        <f t="shared" si="1503"/>
        <v>#N/A</v>
      </c>
      <c r="BB9487">
        <f t="shared" si="1506"/>
        <v>0</v>
      </c>
      <c r="BC9487">
        <f t="shared" si="1504"/>
        <v>0</v>
      </c>
      <c r="BD9487" s="28">
        <f t="shared" si="1505"/>
        <v>0</v>
      </c>
    </row>
    <row r="9488" spans="37:56" x14ac:dyDescent="0.25">
      <c r="AK9488">
        <v>0</v>
      </c>
      <c r="AL9488" t="e">
        <f t="shared" si="1498"/>
        <v>#N/A</v>
      </c>
      <c r="AM9488" t="e">
        <f t="shared" si="1499"/>
        <v>#N/A</v>
      </c>
      <c r="AN9488" t="e">
        <f t="shared" si="1500"/>
        <v>#N/A</v>
      </c>
      <c r="AO9488" s="261" t="e">
        <f t="shared" si="1501"/>
        <v>#N/A</v>
      </c>
      <c r="AP9488" s="261" t="e">
        <f t="shared" si="1502"/>
        <v>#N/A</v>
      </c>
      <c r="AQ9488" s="261" t="e">
        <f t="shared" si="1503"/>
        <v>#N/A</v>
      </c>
      <c r="BB9488">
        <f t="shared" si="1506"/>
        <v>0</v>
      </c>
      <c r="BC9488">
        <f t="shared" si="1504"/>
        <v>0</v>
      </c>
      <c r="BD9488" s="28">
        <f t="shared" si="1505"/>
        <v>0</v>
      </c>
    </row>
    <row r="9489" spans="37:56" x14ac:dyDescent="0.25">
      <c r="AK9489">
        <v>0</v>
      </c>
      <c r="AL9489" t="e">
        <f t="shared" si="1498"/>
        <v>#N/A</v>
      </c>
      <c r="AM9489" t="e">
        <f t="shared" si="1499"/>
        <v>#N/A</v>
      </c>
      <c r="AN9489" t="e">
        <f t="shared" si="1500"/>
        <v>#N/A</v>
      </c>
      <c r="AO9489" s="261" t="e">
        <f t="shared" si="1501"/>
        <v>#N/A</v>
      </c>
      <c r="AP9489" s="261" t="e">
        <f t="shared" si="1502"/>
        <v>#N/A</v>
      </c>
      <c r="AQ9489" s="261" t="e">
        <f t="shared" si="1503"/>
        <v>#N/A</v>
      </c>
      <c r="BB9489">
        <f t="shared" si="1506"/>
        <v>0</v>
      </c>
      <c r="BC9489">
        <f t="shared" si="1504"/>
        <v>0</v>
      </c>
      <c r="BD9489" s="28">
        <f t="shared" si="1505"/>
        <v>0</v>
      </c>
    </row>
    <row r="9490" spans="37:56" x14ac:dyDescent="0.25">
      <c r="AK9490">
        <v>0</v>
      </c>
      <c r="AL9490" t="e">
        <f t="shared" si="1498"/>
        <v>#N/A</v>
      </c>
      <c r="AM9490" t="e">
        <f t="shared" si="1499"/>
        <v>#N/A</v>
      </c>
      <c r="AN9490" t="e">
        <f t="shared" si="1500"/>
        <v>#N/A</v>
      </c>
      <c r="AO9490" s="261" t="e">
        <f t="shared" si="1501"/>
        <v>#N/A</v>
      </c>
      <c r="AP9490" s="261" t="e">
        <f t="shared" si="1502"/>
        <v>#N/A</v>
      </c>
      <c r="AQ9490" s="261" t="e">
        <f t="shared" si="1503"/>
        <v>#N/A</v>
      </c>
      <c r="BB9490">
        <f t="shared" si="1506"/>
        <v>0</v>
      </c>
      <c r="BC9490">
        <f t="shared" si="1504"/>
        <v>0</v>
      </c>
      <c r="BD9490" s="28">
        <f t="shared" si="1505"/>
        <v>0</v>
      </c>
    </row>
    <row r="9491" spans="37:56" x14ac:dyDescent="0.25">
      <c r="AK9491">
        <v>0</v>
      </c>
      <c r="AL9491" t="e">
        <f t="shared" si="1498"/>
        <v>#N/A</v>
      </c>
      <c r="AM9491" t="e">
        <f t="shared" si="1499"/>
        <v>#N/A</v>
      </c>
      <c r="AN9491" t="e">
        <f t="shared" si="1500"/>
        <v>#N/A</v>
      </c>
      <c r="AO9491" s="261" t="e">
        <f t="shared" si="1501"/>
        <v>#N/A</v>
      </c>
      <c r="AP9491" s="261" t="e">
        <f t="shared" si="1502"/>
        <v>#N/A</v>
      </c>
      <c r="AQ9491" s="261" t="e">
        <f t="shared" si="1503"/>
        <v>#N/A</v>
      </c>
      <c r="BB9491">
        <f t="shared" si="1506"/>
        <v>0</v>
      </c>
      <c r="BC9491">
        <f t="shared" si="1504"/>
        <v>0</v>
      </c>
      <c r="BD9491" s="28">
        <f t="shared" si="1505"/>
        <v>0</v>
      </c>
    </row>
    <row r="9492" spans="37:56" x14ac:dyDescent="0.25">
      <c r="AK9492">
        <v>0</v>
      </c>
      <c r="AL9492" t="e">
        <f t="shared" si="1498"/>
        <v>#N/A</v>
      </c>
      <c r="AM9492" t="e">
        <f t="shared" si="1499"/>
        <v>#N/A</v>
      </c>
      <c r="AN9492" t="e">
        <f t="shared" si="1500"/>
        <v>#N/A</v>
      </c>
      <c r="AO9492" s="261" t="e">
        <f t="shared" si="1501"/>
        <v>#N/A</v>
      </c>
      <c r="AP9492" s="261" t="e">
        <f t="shared" si="1502"/>
        <v>#N/A</v>
      </c>
      <c r="AQ9492" s="261" t="e">
        <f t="shared" si="1503"/>
        <v>#N/A</v>
      </c>
      <c r="BB9492">
        <f t="shared" si="1506"/>
        <v>0</v>
      </c>
      <c r="BC9492">
        <f t="shared" si="1504"/>
        <v>0</v>
      </c>
      <c r="BD9492" s="28">
        <f t="shared" si="1505"/>
        <v>0</v>
      </c>
    </row>
    <row r="9493" spans="37:56" x14ac:dyDescent="0.25">
      <c r="AK9493">
        <v>0</v>
      </c>
      <c r="AL9493" t="e">
        <f t="shared" si="1498"/>
        <v>#N/A</v>
      </c>
      <c r="AM9493" t="e">
        <f t="shared" si="1499"/>
        <v>#N/A</v>
      </c>
      <c r="AN9493" t="e">
        <f t="shared" si="1500"/>
        <v>#N/A</v>
      </c>
      <c r="AO9493" s="261" t="e">
        <f t="shared" si="1501"/>
        <v>#N/A</v>
      </c>
      <c r="AP9493" s="261" t="e">
        <f t="shared" si="1502"/>
        <v>#N/A</v>
      </c>
      <c r="AQ9493" s="261" t="e">
        <f t="shared" si="1503"/>
        <v>#N/A</v>
      </c>
      <c r="BB9493">
        <f t="shared" si="1506"/>
        <v>0</v>
      </c>
      <c r="BC9493">
        <f t="shared" si="1504"/>
        <v>0</v>
      </c>
      <c r="BD9493" s="28">
        <f t="shared" si="1505"/>
        <v>0</v>
      </c>
    </row>
    <row r="9494" spans="37:56" x14ac:dyDescent="0.25">
      <c r="AK9494">
        <v>0</v>
      </c>
      <c r="AL9494" t="e">
        <f t="shared" si="1498"/>
        <v>#N/A</v>
      </c>
      <c r="AM9494" t="e">
        <f t="shared" si="1499"/>
        <v>#N/A</v>
      </c>
      <c r="AN9494" t="e">
        <f t="shared" si="1500"/>
        <v>#N/A</v>
      </c>
      <c r="AO9494" s="261" t="e">
        <f t="shared" si="1501"/>
        <v>#N/A</v>
      </c>
      <c r="AP9494" s="261" t="e">
        <f t="shared" si="1502"/>
        <v>#N/A</v>
      </c>
      <c r="AQ9494" s="261" t="e">
        <f t="shared" si="1503"/>
        <v>#N/A</v>
      </c>
      <c r="BB9494">
        <f t="shared" si="1506"/>
        <v>0</v>
      </c>
      <c r="BC9494">
        <f t="shared" si="1504"/>
        <v>0</v>
      </c>
      <c r="BD9494" s="28">
        <f t="shared" si="1505"/>
        <v>0</v>
      </c>
    </row>
    <row r="9495" spans="37:56" x14ac:dyDescent="0.25">
      <c r="AK9495">
        <v>0</v>
      </c>
      <c r="AL9495" t="e">
        <f t="shared" si="1498"/>
        <v>#N/A</v>
      </c>
      <c r="AM9495" t="e">
        <f t="shared" si="1499"/>
        <v>#N/A</v>
      </c>
      <c r="AN9495" t="e">
        <f t="shared" si="1500"/>
        <v>#N/A</v>
      </c>
      <c r="AO9495" s="261" t="e">
        <f t="shared" si="1501"/>
        <v>#N/A</v>
      </c>
      <c r="AP9495" s="261" t="e">
        <f t="shared" si="1502"/>
        <v>#N/A</v>
      </c>
      <c r="AQ9495" s="261" t="e">
        <f t="shared" si="1503"/>
        <v>#N/A</v>
      </c>
      <c r="BB9495">
        <f t="shared" si="1506"/>
        <v>0</v>
      </c>
      <c r="BC9495">
        <f t="shared" si="1504"/>
        <v>0</v>
      </c>
      <c r="BD9495" s="28">
        <f t="shared" si="1505"/>
        <v>0</v>
      </c>
    </row>
    <row r="9496" spans="37:56" x14ac:dyDescent="0.25">
      <c r="AK9496">
        <v>0</v>
      </c>
      <c r="AL9496" t="e">
        <f t="shared" si="1498"/>
        <v>#N/A</v>
      </c>
      <c r="AM9496" t="e">
        <f t="shared" si="1499"/>
        <v>#N/A</v>
      </c>
      <c r="AN9496" t="e">
        <f t="shared" si="1500"/>
        <v>#N/A</v>
      </c>
      <c r="AO9496" s="261" t="e">
        <f t="shared" si="1501"/>
        <v>#N/A</v>
      </c>
      <c r="AP9496" s="261" t="e">
        <f t="shared" si="1502"/>
        <v>#N/A</v>
      </c>
      <c r="AQ9496" s="261" t="e">
        <f t="shared" si="1503"/>
        <v>#N/A</v>
      </c>
      <c r="BB9496">
        <f t="shared" si="1506"/>
        <v>0</v>
      </c>
      <c r="BC9496">
        <f t="shared" si="1504"/>
        <v>0</v>
      </c>
      <c r="BD9496" s="28">
        <f t="shared" si="1505"/>
        <v>0</v>
      </c>
    </row>
    <row r="9497" spans="37:56" x14ac:dyDescent="0.25">
      <c r="AK9497">
        <v>0</v>
      </c>
      <c r="AL9497" t="e">
        <f t="shared" si="1498"/>
        <v>#N/A</v>
      </c>
      <c r="AM9497" t="e">
        <f t="shared" si="1499"/>
        <v>#N/A</v>
      </c>
      <c r="AN9497" t="e">
        <f t="shared" si="1500"/>
        <v>#N/A</v>
      </c>
      <c r="AO9497" s="261" t="e">
        <f t="shared" si="1501"/>
        <v>#N/A</v>
      </c>
      <c r="AP9497" s="261" t="e">
        <f t="shared" si="1502"/>
        <v>#N/A</v>
      </c>
      <c r="AQ9497" s="261" t="e">
        <f t="shared" si="1503"/>
        <v>#N/A</v>
      </c>
      <c r="BB9497">
        <f t="shared" si="1506"/>
        <v>0</v>
      </c>
      <c r="BC9497">
        <f t="shared" si="1504"/>
        <v>0</v>
      </c>
      <c r="BD9497" s="28">
        <f t="shared" si="1505"/>
        <v>0</v>
      </c>
    </row>
    <row r="9498" spans="37:56" x14ac:dyDescent="0.25">
      <c r="AK9498">
        <v>0</v>
      </c>
      <c r="AL9498" t="e">
        <f t="shared" si="1498"/>
        <v>#N/A</v>
      </c>
      <c r="AM9498" t="e">
        <f t="shared" si="1499"/>
        <v>#N/A</v>
      </c>
      <c r="AN9498" t="e">
        <f t="shared" si="1500"/>
        <v>#N/A</v>
      </c>
      <c r="AO9498" s="261" t="e">
        <f t="shared" si="1501"/>
        <v>#N/A</v>
      </c>
      <c r="AP9498" s="261" t="e">
        <f t="shared" si="1502"/>
        <v>#N/A</v>
      </c>
      <c r="AQ9498" s="261" t="e">
        <f t="shared" si="1503"/>
        <v>#N/A</v>
      </c>
      <c r="BB9498">
        <f t="shared" si="1506"/>
        <v>0</v>
      </c>
      <c r="BC9498">
        <f t="shared" si="1504"/>
        <v>0</v>
      </c>
      <c r="BD9498" s="28">
        <f t="shared" si="1505"/>
        <v>0</v>
      </c>
    </row>
    <row r="9499" spans="37:56" x14ac:dyDescent="0.25">
      <c r="AK9499">
        <v>0</v>
      </c>
      <c r="AL9499" t="e">
        <f t="shared" si="1498"/>
        <v>#N/A</v>
      </c>
      <c r="AM9499" t="e">
        <f t="shared" si="1499"/>
        <v>#N/A</v>
      </c>
      <c r="AN9499" t="e">
        <f t="shared" si="1500"/>
        <v>#N/A</v>
      </c>
      <c r="AO9499" s="261" t="e">
        <f t="shared" si="1501"/>
        <v>#N/A</v>
      </c>
      <c r="AP9499" s="261" t="e">
        <f t="shared" si="1502"/>
        <v>#N/A</v>
      </c>
      <c r="AQ9499" s="261" t="e">
        <f t="shared" si="1503"/>
        <v>#N/A</v>
      </c>
      <c r="BB9499">
        <f t="shared" si="1506"/>
        <v>0</v>
      </c>
      <c r="BC9499">
        <f t="shared" si="1504"/>
        <v>0</v>
      </c>
      <c r="BD9499" s="28">
        <f t="shared" si="1505"/>
        <v>0</v>
      </c>
    </row>
    <row r="9500" spans="37:56" x14ac:dyDescent="0.25">
      <c r="AK9500">
        <v>0</v>
      </c>
      <c r="AL9500" t="e">
        <f t="shared" si="1498"/>
        <v>#N/A</v>
      </c>
      <c r="AM9500" t="e">
        <f t="shared" si="1499"/>
        <v>#N/A</v>
      </c>
      <c r="AN9500" t="e">
        <f t="shared" si="1500"/>
        <v>#N/A</v>
      </c>
      <c r="AO9500" s="261" t="e">
        <f t="shared" si="1501"/>
        <v>#N/A</v>
      </c>
      <c r="AP9500" s="261" t="e">
        <f t="shared" si="1502"/>
        <v>#N/A</v>
      </c>
      <c r="AQ9500" s="261" t="e">
        <f t="shared" si="1503"/>
        <v>#N/A</v>
      </c>
      <c r="BB9500">
        <f t="shared" si="1506"/>
        <v>0</v>
      </c>
      <c r="BC9500">
        <f t="shared" si="1504"/>
        <v>0</v>
      </c>
      <c r="BD9500" s="28">
        <f t="shared" si="1505"/>
        <v>0</v>
      </c>
    </row>
    <row r="9501" spans="37:56" x14ac:dyDescent="0.25">
      <c r="AK9501">
        <v>0</v>
      </c>
      <c r="AL9501" t="e">
        <f t="shared" si="1498"/>
        <v>#N/A</v>
      </c>
      <c r="AM9501" t="e">
        <f t="shared" si="1499"/>
        <v>#N/A</v>
      </c>
      <c r="AN9501" t="e">
        <f t="shared" si="1500"/>
        <v>#N/A</v>
      </c>
      <c r="AO9501" s="261" t="e">
        <f t="shared" si="1501"/>
        <v>#N/A</v>
      </c>
      <c r="AP9501" s="261" t="e">
        <f t="shared" si="1502"/>
        <v>#N/A</v>
      </c>
      <c r="AQ9501" s="261" t="e">
        <f t="shared" si="1503"/>
        <v>#N/A</v>
      </c>
      <c r="BB9501">
        <f t="shared" si="1506"/>
        <v>0</v>
      </c>
      <c r="BC9501">
        <f t="shared" si="1504"/>
        <v>0</v>
      </c>
      <c r="BD9501" s="28">
        <f t="shared" si="1505"/>
        <v>0</v>
      </c>
    </row>
    <row r="9502" spans="37:56" x14ac:dyDescent="0.25">
      <c r="AK9502">
        <v>0</v>
      </c>
      <c r="AL9502" t="e">
        <f t="shared" si="1498"/>
        <v>#N/A</v>
      </c>
      <c r="AM9502" t="e">
        <f t="shared" si="1499"/>
        <v>#N/A</v>
      </c>
      <c r="AN9502" t="e">
        <f t="shared" si="1500"/>
        <v>#N/A</v>
      </c>
      <c r="AO9502" s="261" t="e">
        <f t="shared" si="1501"/>
        <v>#N/A</v>
      </c>
      <c r="AP9502" s="261" t="e">
        <f t="shared" si="1502"/>
        <v>#N/A</v>
      </c>
      <c r="AQ9502" s="261" t="e">
        <f t="shared" si="1503"/>
        <v>#N/A</v>
      </c>
      <c r="BB9502">
        <f t="shared" si="1506"/>
        <v>0</v>
      </c>
      <c r="BC9502">
        <f t="shared" si="1504"/>
        <v>0</v>
      </c>
      <c r="BD9502" s="28">
        <f t="shared" si="1505"/>
        <v>0</v>
      </c>
    </row>
    <row r="9503" spans="37:56" x14ac:dyDescent="0.25">
      <c r="AK9503">
        <v>0</v>
      </c>
      <c r="AL9503" t="e">
        <f t="shared" si="1498"/>
        <v>#N/A</v>
      </c>
      <c r="AM9503" t="e">
        <f t="shared" si="1499"/>
        <v>#N/A</v>
      </c>
      <c r="AN9503" t="e">
        <f t="shared" si="1500"/>
        <v>#N/A</v>
      </c>
      <c r="AO9503" s="261" t="e">
        <f t="shared" si="1501"/>
        <v>#N/A</v>
      </c>
      <c r="AP9503" s="261" t="e">
        <f t="shared" si="1502"/>
        <v>#N/A</v>
      </c>
      <c r="AQ9503" s="261" t="e">
        <f t="shared" si="1503"/>
        <v>#N/A</v>
      </c>
      <c r="BB9503">
        <f t="shared" si="1506"/>
        <v>0</v>
      </c>
      <c r="BC9503">
        <f t="shared" si="1504"/>
        <v>0</v>
      </c>
      <c r="BD9503" s="28">
        <f t="shared" si="1505"/>
        <v>0</v>
      </c>
    </row>
    <row r="9504" spans="37:56" x14ac:dyDescent="0.25">
      <c r="AK9504">
        <v>0</v>
      </c>
      <c r="AL9504" t="e">
        <f t="shared" si="1498"/>
        <v>#N/A</v>
      </c>
      <c r="AM9504" t="e">
        <f t="shared" si="1499"/>
        <v>#N/A</v>
      </c>
      <c r="AN9504" t="e">
        <f t="shared" si="1500"/>
        <v>#N/A</v>
      </c>
      <c r="AO9504" s="261" t="e">
        <f t="shared" si="1501"/>
        <v>#N/A</v>
      </c>
      <c r="AP9504" s="261" t="e">
        <f t="shared" si="1502"/>
        <v>#N/A</v>
      </c>
      <c r="AQ9504" s="261" t="e">
        <f t="shared" si="1503"/>
        <v>#N/A</v>
      </c>
      <c r="BB9504">
        <f t="shared" si="1506"/>
        <v>0</v>
      </c>
      <c r="BC9504">
        <f t="shared" si="1504"/>
        <v>0</v>
      </c>
      <c r="BD9504" s="28">
        <f t="shared" si="1505"/>
        <v>0</v>
      </c>
    </row>
    <row r="9505" spans="37:56" x14ac:dyDescent="0.25">
      <c r="AK9505">
        <v>0</v>
      </c>
      <c r="AL9505" t="e">
        <f t="shared" si="1498"/>
        <v>#N/A</v>
      </c>
      <c r="AM9505" t="e">
        <f t="shared" si="1499"/>
        <v>#N/A</v>
      </c>
      <c r="AN9505" t="e">
        <f t="shared" si="1500"/>
        <v>#N/A</v>
      </c>
      <c r="AO9505" s="261" t="e">
        <f t="shared" si="1501"/>
        <v>#N/A</v>
      </c>
      <c r="AP9505" s="261" t="e">
        <f t="shared" si="1502"/>
        <v>#N/A</v>
      </c>
      <c r="AQ9505" s="261" t="e">
        <f t="shared" si="1503"/>
        <v>#N/A</v>
      </c>
      <c r="BB9505">
        <f t="shared" si="1506"/>
        <v>0</v>
      </c>
      <c r="BC9505">
        <f t="shared" si="1504"/>
        <v>0</v>
      </c>
      <c r="BD9505" s="28">
        <f t="shared" si="1505"/>
        <v>0</v>
      </c>
    </row>
    <row r="9506" spans="37:56" x14ac:dyDescent="0.25">
      <c r="AK9506">
        <v>0</v>
      </c>
      <c r="AL9506" t="e">
        <f t="shared" si="1498"/>
        <v>#N/A</v>
      </c>
      <c r="AM9506" t="e">
        <f t="shared" si="1499"/>
        <v>#N/A</v>
      </c>
      <c r="AN9506" t="e">
        <f t="shared" si="1500"/>
        <v>#N/A</v>
      </c>
      <c r="AO9506" s="261" t="e">
        <f t="shared" si="1501"/>
        <v>#N/A</v>
      </c>
      <c r="AP9506" s="261" t="e">
        <f t="shared" si="1502"/>
        <v>#N/A</v>
      </c>
      <c r="AQ9506" s="261" t="e">
        <f t="shared" si="1503"/>
        <v>#N/A</v>
      </c>
      <c r="BB9506">
        <f t="shared" si="1506"/>
        <v>0</v>
      </c>
      <c r="BC9506">
        <f t="shared" si="1504"/>
        <v>0</v>
      </c>
      <c r="BD9506" s="28">
        <f t="shared" si="1505"/>
        <v>0</v>
      </c>
    </row>
    <row r="9507" spans="37:56" x14ac:dyDescent="0.25">
      <c r="AK9507">
        <v>0</v>
      </c>
      <c r="AL9507" t="e">
        <f t="shared" si="1498"/>
        <v>#N/A</v>
      </c>
      <c r="AM9507" t="e">
        <f t="shared" si="1499"/>
        <v>#N/A</v>
      </c>
      <c r="AN9507" t="e">
        <f t="shared" si="1500"/>
        <v>#N/A</v>
      </c>
      <c r="AO9507" s="261" t="e">
        <f t="shared" si="1501"/>
        <v>#N/A</v>
      </c>
      <c r="AP9507" s="261" t="e">
        <f t="shared" si="1502"/>
        <v>#N/A</v>
      </c>
      <c r="AQ9507" s="261" t="e">
        <f t="shared" si="1503"/>
        <v>#N/A</v>
      </c>
      <c r="BB9507">
        <f t="shared" si="1506"/>
        <v>0</v>
      </c>
      <c r="BC9507">
        <f t="shared" si="1504"/>
        <v>0</v>
      </c>
      <c r="BD9507" s="28">
        <f t="shared" si="1505"/>
        <v>0</v>
      </c>
    </row>
    <row r="9508" spans="37:56" x14ac:dyDescent="0.25">
      <c r="AK9508">
        <v>0</v>
      </c>
      <c r="AL9508" t="e">
        <f t="shared" si="1498"/>
        <v>#N/A</v>
      </c>
      <c r="AM9508" t="e">
        <f t="shared" si="1499"/>
        <v>#N/A</v>
      </c>
      <c r="AN9508" t="e">
        <f t="shared" si="1500"/>
        <v>#N/A</v>
      </c>
      <c r="AO9508" s="261" t="e">
        <f t="shared" si="1501"/>
        <v>#N/A</v>
      </c>
      <c r="AP9508" s="261" t="e">
        <f t="shared" si="1502"/>
        <v>#N/A</v>
      </c>
      <c r="AQ9508" s="261" t="e">
        <f t="shared" si="1503"/>
        <v>#N/A</v>
      </c>
      <c r="BB9508">
        <f t="shared" si="1506"/>
        <v>0</v>
      </c>
      <c r="BC9508">
        <f t="shared" si="1504"/>
        <v>0</v>
      </c>
      <c r="BD9508" s="28">
        <f t="shared" si="1505"/>
        <v>0</v>
      </c>
    </row>
    <row r="9509" spans="37:56" x14ac:dyDescent="0.25">
      <c r="AK9509">
        <v>0</v>
      </c>
      <c r="AL9509" t="e">
        <f t="shared" si="1498"/>
        <v>#N/A</v>
      </c>
      <c r="AM9509" t="e">
        <f t="shared" si="1499"/>
        <v>#N/A</v>
      </c>
      <c r="AN9509" t="e">
        <f t="shared" si="1500"/>
        <v>#N/A</v>
      </c>
      <c r="AO9509" s="261" t="e">
        <f t="shared" si="1501"/>
        <v>#N/A</v>
      </c>
      <c r="AP9509" s="261" t="e">
        <f t="shared" si="1502"/>
        <v>#N/A</v>
      </c>
      <c r="AQ9509" s="261" t="e">
        <f t="shared" si="1503"/>
        <v>#N/A</v>
      </c>
      <c r="BB9509">
        <f t="shared" si="1506"/>
        <v>0</v>
      </c>
      <c r="BC9509">
        <f t="shared" si="1504"/>
        <v>0</v>
      </c>
      <c r="BD9509" s="28">
        <f t="shared" si="1505"/>
        <v>0</v>
      </c>
    </row>
    <row r="9510" spans="37:56" x14ac:dyDescent="0.25">
      <c r="AK9510">
        <v>0</v>
      </c>
      <c r="AL9510" t="e">
        <f t="shared" si="1498"/>
        <v>#N/A</v>
      </c>
      <c r="AM9510" t="e">
        <f t="shared" si="1499"/>
        <v>#N/A</v>
      </c>
      <c r="AN9510" t="e">
        <f t="shared" si="1500"/>
        <v>#N/A</v>
      </c>
      <c r="AO9510" s="261" t="e">
        <f t="shared" si="1501"/>
        <v>#N/A</v>
      </c>
      <c r="AP9510" s="261" t="e">
        <f t="shared" si="1502"/>
        <v>#N/A</v>
      </c>
      <c r="AQ9510" s="261" t="e">
        <f t="shared" si="1503"/>
        <v>#N/A</v>
      </c>
      <c r="BB9510">
        <f t="shared" si="1506"/>
        <v>0</v>
      </c>
      <c r="BC9510">
        <f t="shared" si="1504"/>
        <v>0</v>
      </c>
      <c r="BD9510" s="28">
        <f t="shared" si="1505"/>
        <v>0</v>
      </c>
    </row>
    <row r="9511" spans="37:56" x14ac:dyDescent="0.25">
      <c r="AK9511">
        <v>0</v>
      </c>
      <c r="AL9511" t="e">
        <f t="shared" si="1498"/>
        <v>#N/A</v>
      </c>
      <c r="AM9511" t="e">
        <f t="shared" si="1499"/>
        <v>#N/A</v>
      </c>
      <c r="AN9511" t="e">
        <f t="shared" si="1500"/>
        <v>#N/A</v>
      </c>
      <c r="AO9511" s="261" t="e">
        <f t="shared" si="1501"/>
        <v>#N/A</v>
      </c>
      <c r="AP9511" s="261" t="e">
        <f t="shared" si="1502"/>
        <v>#N/A</v>
      </c>
      <c r="AQ9511" s="261" t="e">
        <f t="shared" si="1503"/>
        <v>#N/A</v>
      </c>
      <c r="BB9511">
        <f t="shared" si="1506"/>
        <v>0</v>
      </c>
      <c r="BC9511">
        <f t="shared" si="1504"/>
        <v>0</v>
      </c>
      <c r="BD9511" s="28">
        <f t="shared" si="1505"/>
        <v>0</v>
      </c>
    </row>
    <row r="9512" spans="37:56" x14ac:dyDescent="0.25">
      <c r="AK9512">
        <v>0</v>
      </c>
      <c r="AL9512" t="e">
        <f t="shared" si="1498"/>
        <v>#N/A</v>
      </c>
      <c r="AM9512" t="e">
        <f t="shared" si="1499"/>
        <v>#N/A</v>
      </c>
      <c r="AN9512" t="e">
        <f t="shared" si="1500"/>
        <v>#N/A</v>
      </c>
      <c r="AO9512" s="261" t="e">
        <f t="shared" si="1501"/>
        <v>#N/A</v>
      </c>
      <c r="AP9512" s="261" t="e">
        <f t="shared" si="1502"/>
        <v>#N/A</v>
      </c>
      <c r="AQ9512" s="261" t="e">
        <f t="shared" si="1503"/>
        <v>#N/A</v>
      </c>
      <c r="BB9512">
        <f t="shared" si="1506"/>
        <v>0</v>
      </c>
      <c r="BC9512">
        <f t="shared" si="1504"/>
        <v>0</v>
      </c>
      <c r="BD9512" s="28">
        <f t="shared" si="1505"/>
        <v>0</v>
      </c>
    </row>
    <row r="9513" spans="37:56" x14ac:dyDescent="0.25">
      <c r="AK9513">
        <v>0</v>
      </c>
      <c r="AL9513" t="e">
        <f t="shared" si="1498"/>
        <v>#N/A</v>
      </c>
      <c r="AM9513" t="e">
        <f t="shared" si="1499"/>
        <v>#N/A</v>
      </c>
      <c r="AN9513" t="e">
        <f t="shared" si="1500"/>
        <v>#N/A</v>
      </c>
      <c r="AO9513" s="261" t="e">
        <f t="shared" si="1501"/>
        <v>#N/A</v>
      </c>
      <c r="AP9513" s="261" t="e">
        <f t="shared" si="1502"/>
        <v>#N/A</v>
      </c>
      <c r="AQ9513" s="261" t="e">
        <f t="shared" si="1503"/>
        <v>#N/A</v>
      </c>
      <c r="BB9513">
        <f t="shared" si="1506"/>
        <v>0</v>
      </c>
      <c r="BC9513">
        <f t="shared" si="1504"/>
        <v>0</v>
      </c>
      <c r="BD9513" s="28">
        <f t="shared" si="1505"/>
        <v>0</v>
      </c>
    </row>
    <row r="9514" spans="37:56" x14ac:dyDescent="0.25">
      <c r="AK9514">
        <v>0</v>
      </c>
      <c r="AL9514" t="e">
        <f t="shared" si="1498"/>
        <v>#N/A</v>
      </c>
      <c r="AM9514" t="e">
        <f t="shared" si="1499"/>
        <v>#N/A</v>
      </c>
      <c r="AN9514" t="e">
        <f t="shared" si="1500"/>
        <v>#N/A</v>
      </c>
      <c r="AO9514" s="261" t="e">
        <f t="shared" si="1501"/>
        <v>#N/A</v>
      </c>
      <c r="AP9514" s="261" t="e">
        <f t="shared" si="1502"/>
        <v>#N/A</v>
      </c>
      <c r="AQ9514" s="261" t="e">
        <f t="shared" si="1503"/>
        <v>#N/A</v>
      </c>
      <c r="BB9514">
        <f t="shared" si="1506"/>
        <v>0</v>
      </c>
      <c r="BC9514">
        <f t="shared" si="1504"/>
        <v>0</v>
      </c>
      <c r="BD9514" s="28">
        <f t="shared" si="1505"/>
        <v>0</v>
      </c>
    </row>
    <row r="9515" spans="37:56" x14ac:dyDescent="0.25">
      <c r="AK9515">
        <v>0</v>
      </c>
      <c r="AL9515" t="e">
        <f t="shared" si="1498"/>
        <v>#N/A</v>
      </c>
      <c r="AM9515" t="e">
        <f t="shared" si="1499"/>
        <v>#N/A</v>
      </c>
      <c r="AN9515" t="e">
        <f t="shared" si="1500"/>
        <v>#N/A</v>
      </c>
      <c r="AO9515" s="261" t="e">
        <f t="shared" si="1501"/>
        <v>#N/A</v>
      </c>
      <c r="AP9515" s="261" t="e">
        <f t="shared" si="1502"/>
        <v>#N/A</v>
      </c>
      <c r="AQ9515" s="261" t="e">
        <f t="shared" si="1503"/>
        <v>#N/A</v>
      </c>
      <c r="BB9515">
        <f t="shared" si="1506"/>
        <v>0</v>
      </c>
      <c r="BC9515">
        <f t="shared" si="1504"/>
        <v>0</v>
      </c>
      <c r="BD9515" s="28">
        <f t="shared" si="1505"/>
        <v>0</v>
      </c>
    </row>
    <row r="9516" spans="37:56" x14ac:dyDescent="0.25">
      <c r="AK9516">
        <v>0</v>
      </c>
      <c r="AL9516" t="e">
        <f t="shared" si="1498"/>
        <v>#N/A</v>
      </c>
      <c r="AM9516" t="e">
        <f t="shared" si="1499"/>
        <v>#N/A</v>
      </c>
      <c r="AN9516" t="e">
        <f t="shared" si="1500"/>
        <v>#N/A</v>
      </c>
      <c r="AO9516" s="261" t="e">
        <f t="shared" si="1501"/>
        <v>#N/A</v>
      </c>
      <c r="AP9516" s="261" t="e">
        <f t="shared" si="1502"/>
        <v>#N/A</v>
      </c>
      <c r="AQ9516" s="261" t="e">
        <f t="shared" si="1503"/>
        <v>#N/A</v>
      </c>
      <c r="BB9516">
        <f t="shared" si="1506"/>
        <v>0</v>
      </c>
      <c r="BC9516">
        <f t="shared" si="1504"/>
        <v>0</v>
      </c>
      <c r="BD9516" s="28">
        <f t="shared" si="1505"/>
        <v>0</v>
      </c>
    </row>
    <row r="9517" spans="37:56" x14ac:dyDescent="0.25">
      <c r="AK9517">
        <v>0</v>
      </c>
      <c r="AL9517" t="e">
        <f t="shared" si="1498"/>
        <v>#N/A</v>
      </c>
      <c r="AM9517" t="e">
        <f t="shared" si="1499"/>
        <v>#N/A</v>
      </c>
      <c r="AN9517" t="e">
        <f t="shared" si="1500"/>
        <v>#N/A</v>
      </c>
      <c r="AO9517" s="261" t="e">
        <f t="shared" si="1501"/>
        <v>#N/A</v>
      </c>
      <c r="AP9517" s="261" t="e">
        <f t="shared" si="1502"/>
        <v>#N/A</v>
      </c>
      <c r="AQ9517" s="261" t="e">
        <f t="shared" si="1503"/>
        <v>#N/A</v>
      </c>
      <c r="BB9517">
        <f t="shared" si="1506"/>
        <v>0</v>
      </c>
      <c r="BC9517">
        <f t="shared" si="1504"/>
        <v>0</v>
      </c>
      <c r="BD9517" s="28">
        <f t="shared" si="1505"/>
        <v>0</v>
      </c>
    </row>
    <row r="9518" spans="37:56" x14ac:dyDescent="0.25">
      <c r="AK9518">
        <v>0</v>
      </c>
      <c r="AL9518" t="e">
        <f t="shared" si="1498"/>
        <v>#N/A</v>
      </c>
      <c r="AM9518" t="e">
        <f t="shared" si="1499"/>
        <v>#N/A</v>
      </c>
      <c r="AN9518" t="e">
        <f t="shared" si="1500"/>
        <v>#N/A</v>
      </c>
      <c r="AO9518" s="261" t="e">
        <f t="shared" si="1501"/>
        <v>#N/A</v>
      </c>
      <c r="AP9518" s="261" t="e">
        <f t="shared" si="1502"/>
        <v>#N/A</v>
      </c>
      <c r="AQ9518" s="261" t="e">
        <f t="shared" si="1503"/>
        <v>#N/A</v>
      </c>
      <c r="BB9518">
        <f t="shared" si="1506"/>
        <v>0</v>
      </c>
      <c r="BC9518">
        <f t="shared" si="1504"/>
        <v>0</v>
      </c>
      <c r="BD9518" s="28">
        <f t="shared" si="1505"/>
        <v>0</v>
      </c>
    </row>
    <row r="9519" spans="37:56" x14ac:dyDescent="0.25">
      <c r="AK9519">
        <v>0</v>
      </c>
      <c r="AL9519" t="e">
        <f t="shared" si="1498"/>
        <v>#N/A</v>
      </c>
      <c r="AM9519" t="e">
        <f t="shared" si="1499"/>
        <v>#N/A</v>
      </c>
      <c r="AN9519" t="e">
        <f t="shared" si="1500"/>
        <v>#N/A</v>
      </c>
      <c r="AO9519" s="261" t="e">
        <f t="shared" si="1501"/>
        <v>#N/A</v>
      </c>
      <c r="AP9519" s="261" t="e">
        <f t="shared" si="1502"/>
        <v>#N/A</v>
      </c>
      <c r="AQ9519" s="261" t="e">
        <f t="shared" si="1503"/>
        <v>#N/A</v>
      </c>
      <c r="BB9519">
        <f t="shared" si="1506"/>
        <v>0</v>
      </c>
      <c r="BC9519">
        <f t="shared" si="1504"/>
        <v>0</v>
      </c>
      <c r="BD9519" s="28">
        <f t="shared" si="1505"/>
        <v>0</v>
      </c>
    </row>
    <row r="9520" spans="37:56" x14ac:dyDescent="0.25">
      <c r="AK9520">
        <v>0</v>
      </c>
      <c r="AL9520" t="e">
        <f t="shared" si="1498"/>
        <v>#N/A</v>
      </c>
      <c r="AM9520" t="e">
        <f t="shared" si="1499"/>
        <v>#N/A</v>
      </c>
      <c r="AN9520" t="e">
        <f t="shared" si="1500"/>
        <v>#N/A</v>
      </c>
      <c r="AO9520" s="261" t="e">
        <f t="shared" si="1501"/>
        <v>#N/A</v>
      </c>
      <c r="AP9520" s="261" t="e">
        <f t="shared" si="1502"/>
        <v>#N/A</v>
      </c>
      <c r="AQ9520" s="261" t="e">
        <f t="shared" si="1503"/>
        <v>#N/A</v>
      </c>
      <c r="BB9520">
        <f t="shared" si="1506"/>
        <v>0</v>
      </c>
      <c r="BC9520">
        <f t="shared" si="1504"/>
        <v>0</v>
      </c>
      <c r="BD9520" s="28">
        <f t="shared" si="1505"/>
        <v>0</v>
      </c>
    </row>
    <row r="9521" spans="37:56" x14ac:dyDescent="0.25">
      <c r="AK9521">
        <v>0</v>
      </c>
      <c r="AL9521" t="e">
        <f t="shared" si="1498"/>
        <v>#N/A</v>
      </c>
      <c r="AM9521" t="e">
        <f t="shared" si="1499"/>
        <v>#N/A</v>
      </c>
      <c r="AN9521" t="e">
        <f t="shared" si="1500"/>
        <v>#N/A</v>
      </c>
      <c r="AO9521" s="261" t="e">
        <f t="shared" si="1501"/>
        <v>#N/A</v>
      </c>
      <c r="AP9521" s="261" t="e">
        <f t="shared" si="1502"/>
        <v>#N/A</v>
      </c>
      <c r="AQ9521" s="261" t="e">
        <f t="shared" si="1503"/>
        <v>#N/A</v>
      </c>
      <c r="BB9521">
        <f t="shared" si="1506"/>
        <v>0</v>
      </c>
      <c r="BC9521">
        <f t="shared" si="1504"/>
        <v>0</v>
      </c>
      <c r="BD9521" s="28">
        <f t="shared" si="1505"/>
        <v>0</v>
      </c>
    </row>
    <row r="9522" spans="37:56" x14ac:dyDescent="0.25">
      <c r="AK9522">
        <v>0</v>
      </c>
      <c r="AL9522" t="e">
        <f t="shared" si="1498"/>
        <v>#N/A</v>
      </c>
      <c r="AM9522" t="e">
        <f t="shared" si="1499"/>
        <v>#N/A</v>
      </c>
      <c r="AN9522" t="e">
        <f t="shared" si="1500"/>
        <v>#N/A</v>
      </c>
      <c r="AO9522" s="261" t="e">
        <f t="shared" si="1501"/>
        <v>#N/A</v>
      </c>
      <c r="AP9522" s="261" t="e">
        <f t="shared" si="1502"/>
        <v>#N/A</v>
      </c>
      <c r="AQ9522" s="261" t="e">
        <f t="shared" si="1503"/>
        <v>#N/A</v>
      </c>
      <c r="BB9522">
        <f t="shared" si="1506"/>
        <v>0</v>
      </c>
      <c r="BC9522">
        <f t="shared" si="1504"/>
        <v>0</v>
      </c>
      <c r="BD9522" s="28">
        <f t="shared" si="1505"/>
        <v>0</v>
      </c>
    </row>
    <row r="9523" spans="37:56" x14ac:dyDescent="0.25">
      <c r="AK9523">
        <v>0</v>
      </c>
      <c r="AL9523" t="e">
        <f t="shared" si="1498"/>
        <v>#N/A</v>
      </c>
      <c r="AM9523" t="e">
        <f t="shared" si="1499"/>
        <v>#N/A</v>
      </c>
      <c r="AN9523" t="e">
        <f t="shared" si="1500"/>
        <v>#N/A</v>
      </c>
      <c r="AO9523" s="261" t="e">
        <f t="shared" si="1501"/>
        <v>#N/A</v>
      </c>
      <c r="AP9523" s="261" t="e">
        <f t="shared" si="1502"/>
        <v>#N/A</v>
      </c>
      <c r="AQ9523" s="261" t="e">
        <f t="shared" si="1503"/>
        <v>#N/A</v>
      </c>
      <c r="BB9523">
        <f t="shared" si="1506"/>
        <v>0</v>
      </c>
      <c r="BC9523">
        <f t="shared" si="1504"/>
        <v>0</v>
      </c>
      <c r="BD9523" s="28">
        <f t="shared" si="1505"/>
        <v>0</v>
      </c>
    </row>
    <row r="9524" spans="37:56" x14ac:dyDescent="0.25">
      <c r="AK9524">
        <v>0</v>
      </c>
      <c r="AL9524" t="e">
        <f t="shared" si="1498"/>
        <v>#N/A</v>
      </c>
      <c r="AM9524" t="e">
        <f t="shared" si="1499"/>
        <v>#N/A</v>
      </c>
      <c r="AN9524" t="e">
        <f t="shared" si="1500"/>
        <v>#N/A</v>
      </c>
      <c r="AO9524" s="261" t="e">
        <f t="shared" si="1501"/>
        <v>#N/A</v>
      </c>
      <c r="AP9524" s="261" t="e">
        <f t="shared" si="1502"/>
        <v>#N/A</v>
      </c>
      <c r="AQ9524" s="261" t="e">
        <f t="shared" si="1503"/>
        <v>#N/A</v>
      </c>
      <c r="BB9524">
        <f t="shared" si="1506"/>
        <v>0</v>
      </c>
      <c r="BC9524">
        <f t="shared" si="1504"/>
        <v>0</v>
      </c>
      <c r="BD9524" s="28">
        <f t="shared" si="1505"/>
        <v>0</v>
      </c>
    </row>
    <row r="9525" spans="37:56" x14ac:dyDescent="0.25">
      <c r="AK9525">
        <v>0</v>
      </c>
      <c r="AL9525" t="e">
        <f t="shared" si="1498"/>
        <v>#N/A</v>
      </c>
      <c r="AM9525" t="e">
        <f t="shared" si="1499"/>
        <v>#N/A</v>
      </c>
      <c r="AN9525" t="e">
        <f t="shared" si="1500"/>
        <v>#N/A</v>
      </c>
      <c r="AO9525" s="261" t="e">
        <f t="shared" si="1501"/>
        <v>#N/A</v>
      </c>
      <c r="AP9525" s="261" t="e">
        <f t="shared" si="1502"/>
        <v>#N/A</v>
      </c>
      <c r="AQ9525" s="261" t="e">
        <f t="shared" si="1503"/>
        <v>#N/A</v>
      </c>
      <c r="BB9525">
        <f t="shared" si="1506"/>
        <v>0</v>
      </c>
      <c r="BC9525">
        <f t="shared" si="1504"/>
        <v>0</v>
      </c>
      <c r="BD9525" s="28">
        <f t="shared" si="1505"/>
        <v>0</v>
      </c>
    </row>
    <row r="9526" spans="37:56" x14ac:dyDescent="0.25">
      <c r="AK9526">
        <v>0</v>
      </c>
      <c r="AL9526" t="e">
        <f t="shared" si="1498"/>
        <v>#N/A</v>
      </c>
      <c r="AM9526" t="e">
        <f t="shared" si="1499"/>
        <v>#N/A</v>
      </c>
      <c r="AN9526" t="e">
        <f t="shared" si="1500"/>
        <v>#N/A</v>
      </c>
      <c r="AO9526" s="261" t="e">
        <f t="shared" si="1501"/>
        <v>#N/A</v>
      </c>
      <c r="AP9526" s="261" t="e">
        <f t="shared" si="1502"/>
        <v>#N/A</v>
      </c>
      <c r="AQ9526" s="261" t="e">
        <f t="shared" si="1503"/>
        <v>#N/A</v>
      </c>
      <c r="BB9526">
        <f t="shared" si="1506"/>
        <v>0</v>
      </c>
      <c r="BC9526">
        <f t="shared" si="1504"/>
        <v>0</v>
      </c>
      <c r="BD9526" s="28">
        <f t="shared" si="1505"/>
        <v>0</v>
      </c>
    </row>
    <row r="9527" spans="37:56" x14ac:dyDescent="0.25">
      <c r="AK9527">
        <v>0</v>
      </c>
      <c r="AL9527" t="e">
        <f t="shared" si="1498"/>
        <v>#N/A</v>
      </c>
      <c r="AM9527" t="e">
        <f t="shared" si="1499"/>
        <v>#N/A</v>
      </c>
      <c r="AN9527" t="e">
        <f t="shared" si="1500"/>
        <v>#N/A</v>
      </c>
      <c r="AO9527" s="261" t="e">
        <f t="shared" si="1501"/>
        <v>#N/A</v>
      </c>
      <c r="AP9527" s="261" t="e">
        <f t="shared" si="1502"/>
        <v>#N/A</v>
      </c>
      <c r="AQ9527" s="261" t="e">
        <f t="shared" si="1503"/>
        <v>#N/A</v>
      </c>
      <c r="BB9527">
        <f t="shared" si="1506"/>
        <v>0</v>
      </c>
      <c r="BC9527">
        <f t="shared" si="1504"/>
        <v>0</v>
      </c>
      <c r="BD9527" s="28">
        <f t="shared" si="1505"/>
        <v>0</v>
      </c>
    </row>
    <row r="9528" spans="37:56" x14ac:dyDescent="0.25">
      <c r="AK9528">
        <v>0</v>
      </c>
      <c r="AL9528" t="e">
        <f t="shared" si="1498"/>
        <v>#N/A</v>
      </c>
      <c r="AM9528" t="e">
        <f t="shared" si="1499"/>
        <v>#N/A</v>
      </c>
      <c r="AN9528" t="e">
        <f t="shared" si="1500"/>
        <v>#N/A</v>
      </c>
      <c r="AO9528" s="261" t="e">
        <f t="shared" si="1501"/>
        <v>#N/A</v>
      </c>
      <c r="AP9528" s="261" t="e">
        <f t="shared" si="1502"/>
        <v>#N/A</v>
      </c>
      <c r="AQ9528" s="261" t="e">
        <f t="shared" si="1503"/>
        <v>#N/A</v>
      </c>
      <c r="BB9528">
        <f t="shared" si="1506"/>
        <v>0</v>
      </c>
      <c r="BC9528">
        <f t="shared" si="1504"/>
        <v>0</v>
      </c>
      <c r="BD9528" s="28">
        <f t="shared" si="1505"/>
        <v>0</v>
      </c>
    </row>
    <row r="9529" spans="37:56" x14ac:dyDescent="0.25">
      <c r="AK9529">
        <v>0</v>
      </c>
      <c r="AL9529" t="e">
        <f t="shared" si="1498"/>
        <v>#N/A</v>
      </c>
      <c r="AM9529" t="e">
        <f t="shared" si="1499"/>
        <v>#N/A</v>
      </c>
      <c r="AN9529" t="e">
        <f t="shared" si="1500"/>
        <v>#N/A</v>
      </c>
      <c r="AO9529" s="261" t="e">
        <f t="shared" si="1501"/>
        <v>#N/A</v>
      </c>
      <c r="AP9529" s="261" t="e">
        <f t="shared" si="1502"/>
        <v>#N/A</v>
      </c>
      <c r="AQ9529" s="261" t="e">
        <f t="shared" si="1503"/>
        <v>#N/A</v>
      </c>
      <c r="BB9529">
        <f t="shared" si="1506"/>
        <v>0</v>
      </c>
      <c r="BC9529">
        <f t="shared" si="1504"/>
        <v>0</v>
      </c>
      <c r="BD9529" s="28">
        <f t="shared" si="1505"/>
        <v>0</v>
      </c>
    </row>
    <row r="9530" spans="37:56" x14ac:dyDescent="0.25">
      <c r="AK9530">
        <v>0</v>
      </c>
      <c r="AL9530" t="e">
        <f t="shared" si="1498"/>
        <v>#N/A</v>
      </c>
      <c r="AM9530" t="e">
        <f t="shared" si="1499"/>
        <v>#N/A</v>
      </c>
      <c r="AN9530" t="e">
        <f t="shared" si="1500"/>
        <v>#N/A</v>
      </c>
      <c r="AO9530" s="261" t="e">
        <f t="shared" si="1501"/>
        <v>#N/A</v>
      </c>
      <c r="AP9530" s="261" t="e">
        <f t="shared" si="1502"/>
        <v>#N/A</v>
      </c>
      <c r="AQ9530" s="261" t="e">
        <f t="shared" si="1503"/>
        <v>#N/A</v>
      </c>
      <c r="BB9530">
        <f t="shared" si="1506"/>
        <v>0</v>
      </c>
      <c r="BC9530">
        <f t="shared" si="1504"/>
        <v>0</v>
      </c>
      <c r="BD9530" s="28">
        <f t="shared" si="1505"/>
        <v>0</v>
      </c>
    </row>
    <row r="9531" spans="37:56" x14ac:dyDescent="0.25">
      <c r="AK9531">
        <v>0</v>
      </c>
      <c r="AL9531" t="e">
        <f t="shared" si="1498"/>
        <v>#N/A</v>
      </c>
      <c r="AM9531" t="e">
        <f t="shared" si="1499"/>
        <v>#N/A</v>
      </c>
      <c r="AN9531" t="e">
        <f t="shared" si="1500"/>
        <v>#N/A</v>
      </c>
      <c r="AO9531" s="261" t="e">
        <f t="shared" si="1501"/>
        <v>#N/A</v>
      </c>
      <c r="AP9531" s="261" t="e">
        <f t="shared" si="1502"/>
        <v>#N/A</v>
      </c>
      <c r="AQ9531" s="261" t="e">
        <f t="shared" si="1503"/>
        <v>#N/A</v>
      </c>
      <c r="BB9531">
        <f t="shared" si="1506"/>
        <v>0</v>
      </c>
      <c r="BC9531">
        <f t="shared" si="1504"/>
        <v>0</v>
      </c>
      <c r="BD9531" s="28">
        <f t="shared" si="1505"/>
        <v>0</v>
      </c>
    </row>
    <row r="9532" spans="37:56" x14ac:dyDescent="0.25">
      <c r="AK9532">
        <v>0</v>
      </c>
      <c r="AL9532" t="e">
        <f t="shared" si="1498"/>
        <v>#N/A</v>
      </c>
      <c r="AM9532" t="e">
        <f t="shared" si="1499"/>
        <v>#N/A</v>
      </c>
      <c r="AN9532" t="e">
        <f t="shared" si="1500"/>
        <v>#N/A</v>
      </c>
      <c r="AO9532" s="261" t="e">
        <f t="shared" si="1501"/>
        <v>#N/A</v>
      </c>
      <c r="AP9532" s="261" t="e">
        <f t="shared" si="1502"/>
        <v>#N/A</v>
      </c>
      <c r="AQ9532" s="261" t="e">
        <f t="shared" si="1503"/>
        <v>#N/A</v>
      </c>
      <c r="BB9532">
        <f t="shared" si="1506"/>
        <v>0</v>
      </c>
      <c r="BC9532">
        <f t="shared" si="1504"/>
        <v>0</v>
      </c>
      <c r="BD9532" s="28">
        <f t="shared" si="1505"/>
        <v>0</v>
      </c>
    </row>
    <row r="9533" spans="37:56" x14ac:dyDescent="0.25">
      <c r="AK9533">
        <v>0</v>
      </c>
      <c r="AL9533" t="e">
        <f t="shared" si="1498"/>
        <v>#N/A</v>
      </c>
      <c r="AM9533" t="e">
        <f t="shared" si="1499"/>
        <v>#N/A</v>
      </c>
      <c r="AN9533" t="e">
        <f t="shared" si="1500"/>
        <v>#N/A</v>
      </c>
      <c r="AO9533" s="261" t="e">
        <f t="shared" si="1501"/>
        <v>#N/A</v>
      </c>
      <c r="AP9533" s="261" t="e">
        <f t="shared" si="1502"/>
        <v>#N/A</v>
      </c>
      <c r="AQ9533" s="261" t="e">
        <f t="shared" si="1503"/>
        <v>#N/A</v>
      </c>
      <c r="BB9533">
        <f t="shared" si="1506"/>
        <v>0</v>
      </c>
      <c r="BC9533">
        <f t="shared" si="1504"/>
        <v>0</v>
      </c>
      <c r="BD9533" s="28">
        <f t="shared" si="1505"/>
        <v>0</v>
      </c>
    </row>
    <row r="9534" spans="37:56" x14ac:dyDescent="0.25">
      <c r="AK9534">
        <v>0</v>
      </c>
      <c r="AL9534" t="e">
        <f t="shared" si="1498"/>
        <v>#N/A</v>
      </c>
      <c r="AM9534" t="e">
        <f t="shared" si="1499"/>
        <v>#N/A</v>
      </c>
      <c r="AN9534" t="e">
        <f t="shared" si="1500"/>
        <v>#N/A</v>
      </c>
      <c r="AO9534" s="261" t="e">
        <f t="shared" si="1501"/>
        <v>#N/A</v>
      </c>
      <c r="AP9534" s="261" t="e">
        <f t="shared" si="1502"/>
        <v>#N/A</v>
      </c>
      <c r="AQ9534" s="261" t="e">
        <f t="shared" si="1503"/>
        <v>#N/A</v>
      </c>
      <c r="BB9534">
        <f t="shared" si="1506"/>
        <v>0</v>
      </c>
      <c r="BC9534">
        <f t="shared" si="1504"/>
        <v>0</v>
      </c>
      <c r="BD9534" s="28">
        <f t="shared" si="1505"/>
        <v>0</v>
      </c>
    </row>
    <row r="9535" spans="37:56" x14ac:dyDescent="0.25">
      <c r="AK9535">
        <v>0</v>
      </c>
      <c r="AL9535" t="e">
        <f t="shared" si="1498"/>
        <v>#N/A</v>
      </c>
      <c r="AM9535" t="e">
        <f t="shared" si="1499"/>
        <v>#N/A</v>
      </c>
      <c r="AN9535" t="e">
        <f t="shared" si="1500"/>
        <v>#N/A</v>
      </c>
      <c r="AO9535" s="261" t="e">
        <f t="shared" si="1501"/>
        <v>#N/A</v>
      </c>
      <c r="AP9535" s="261" t="e">
        <f t="shared" si="1502"/>
        <v>#N/A</v>
      </c>
      <c r="AQ9535" s="261" t="e">
        <f t="shared" si="1503"/>
        <v>#N/A</v>
      </c>
      <c r="BB9535">
        <f t="shared" si="1506"/>
        <v>0</v>
      </c>
      <c r="BC9535">
        <f t="shared" si="1504"/>
        <v>0</v>
      </c>
      <c r="BD9535" s="28">
        <f t="shared" si="1505"/>
        <v>0</v>
      </c>
    </row>
    <row r="9536" spans="37:56" x14ac:dyDescent="0.25">
      <c r="AK9536">
        <v>0</v>
      </c>
      <c r="AL9536" t="e">
        <f t="shared" si="1498"/>
        <v>#N/A</v>
      </c>
      <c r="AM9536" t="e">
        <f t="shared" si="1499"/>
        <v>#N/A</v>
      </c>
      <c r="AN9536" t="e">
        <f t="shared" si="1500"/>
        <v>#N/A</v>
      </c>
      <c r="AO9536" s="261" t="e">
        <f t="shared" si="1501"/>
        <v>#N/A</v>
      </c>
      <c r="AP9536" s="261" t="e">
        <f t="shared" si="1502"/>
        <v>#N/A</v>
      </c>
      <c r="AQ9536" s="261" t="e">
        <f t="shared" si="1503"/>
        <v>#N/A</v>
      </c>
      <c r="BB9536">
        <f t="shared" si="1506"/>
        <v>0</v>
      </c>
      <c r="BC9536">
        <f t="shared" si="1504"/>
        <v>0</v>
      </c>
      <c r="BD9536" s="28">
        <f t="shared" si="1505"/>
        <v>0</v>
      </c>
    </row>
    <row r="9537" spans="37:56" x14ac:dyDescent="0.25">
      <c r="AK9537">
        <v>0</v>
      </c>
      <c r="AL9537" t="e">
        <f t="shared" si="1498"/>
        <v>#N/A</v>
      </c>
      <c r="AM9537" t="e">
        <f t="shared" si="1499"/>
        <v>#N/A</v>
      </c>
      <c r="AN9537" t="e">
        <f t="shared" si="1500"/>
        <v>#N/A</v>
      </c>
      <c r="AO9537" s="261" t="e">
        <f t="shared" si="1501"/>
        <v>#N/A</v>
      </c>
      <c r="AP9537" s="261" t="e">
        <f t="shared" si="1502"/>
        <v>#N/A</v>
      </c>
      <c r="AQ9537" s="261" t="e">
        <f t="shared" si="1503"/>
        <v>#N/A</v>
      </c>
      <c r="BB9537">
        <f t="shared" si="1506"/>
        <v>0</v>
      </c>
      <c r="BC9537">
        <f t="shared" si="1504"/>
        <v>0</v>
      </c>
      <c r="BD9537" s="28">
        <f t="shared" si="1505"/>
        <v>0</v>
      </c>
    </row>
    <row r="9538" spans="37:56" x14ac:dyDescent="0.25">
      <c r="AK9538">
        <v>0</v>
      </c>
      <c r="AL9538" t="e">
        <f t="shared" si="1498"/>
        <v>#N/A</v>
      </c>
      <c r="AM9538" t="e">
        <f t="shared" si="1499"/>
        <v>#N/A</v>
      </c>
      <c r="AN9538" t="e">
        <f t="shared" si="1500"/>
        <v>#N/A</v>
      </c>
      <c r="AO9538" s="261" t="e">
        <f t="shared" si="1501"/>
        <v>#N/A</v>
      </c>
      <c r="AP9538" s="261" t="e">
        <f t="shared" si="1502"/>
        <v>#N/A</v>
      </c>
      <c r="AQ9538" s="261" t="e">
        <f t="shared" si="1503"/>
        <v>#N/A</v>
      </c>
      <c r="BB9538">
        <f t="shared" si="1506"/>
        <v>0</v>
      </c>
      <c r="BC9538">
        <f t="shared" si="1504"/>
        <v>0</v>
      </c>
      <c r="BD9538" s="28">
        <f t="shared" si="1505"/>
        <v>0</v>
      </c>
    </row>
    <row r="9539" spans="37:56" x14ac:dyDescent="0.25">
      <c r="AK9539">
        <v>0</v>
      </c>
      <c r="AL9539" t="e">
        <f t="shared" ref="AL9539:AL9602" si="1507">_xlfn.XLOOKUP(AK9539,A:A,F:F)</f>
        <v>#N/A</v>
      </c>
      <c r="AM9539" t="e">
        <f t="shared" ref="AM9539:AM9602" si="1508">_xlfn.XLOOKUP(AK9539,A:A,J:J)</f>
        <v>#N/A</v>
      </c>
      <c r="AN9539" t="e">
        <f t="shared" ref="AN9539:AN9602" si="1509">_xlfn.XLOOKUP(AK9539,A:A,M:M)+_xlfn.XLOOKUP(AK9539,A:A,N:N)</f>
        <v>#N/A</v>
      </c>
      <c r="AO9539" s="261" t="e">
        <f t="shared" ref="AO9539:AO9602" si="1510">_xlfn.XLOOKUP(AK9539,A:A,AG:AG)</f>
        <v>#N/A</v>
      </c>
      <c r="AP9539" s="261" t="e">
        <f t="shared" ref="AP9539:AP9602" si="1511">_xlfn.XLOOKUP(AK9539,A:A,AD:AD)</f>
        <v>#N/A</v>
      </c>
      <c r="AQ9539" s="261" t="e">
        <f t="shared" ref="AQ9539:AQ9602" si="1512">_xlfn.XLOOKUP(AK9539,A:A,AE:AE)</f>
        <v>#N/A</v>
      </c>
      <c r="BB9539">
        <f t="shared" si="1506"/>
        <v>0</v>
      </c>
      <c r="BC9539">
        <f t="shared" ref="BC9539:BC9602" si="1513">_xlfn.XLOOKUP(BA9539,A:A,J:J)</f>
        <v>0</v>
      </c>
      <c r="BD9539" s="28">
        <f t="shared" ref="BD9539:BD9602" si="1514">_xlfn.XLOOKUP(BA9539,A:A,M:M)+_xlfn.XLOOKUP(BA9539,A:A,N:N)</f>
        <v>0</v>
      </c>
    </row>
    <row r="9540" spans="37:56" x14ac:dyDescent="0.25">
      <c r="AK9540">
        <v>0</v>
      </c>
      <c r="AL9540" t="e">
        <f t="shared" si="1507"/>
        <v>#N/A</v>
      </c>
      <c r="AM9540" t="e">
        <f t="shared" si="1508"/>
        <v>#N/A</v>
      </c>
      <c r="AN9540" t="e">
        <f t="shared" si="1509"/>
        <v>#N/A</v>
      </c>
      <c r="AO9540" s="261" t="e">
        <f t="shared" si="1510"/>
        <v>#N/A</v>
      </c>
      <c r="AP9540" s="261" t="e">
        <f t="shared" si="1511"/>
        <v>#N/A</v>
      </c>
      <c r="AQ9540" s="261" t="e">
        <f t="shared" si="1512"/>
        <v>#N/A</v>
      </c>
      <c r="BB9540">
        <f t="shared" si="1506"/>
        <v>0</v>
      </c>
      <c r="BC9540">
        <f t="shared" si="1513"/>
        <v>0</v>
      </c>
      <c r="BD9540" s="28">
        <f t="shared" si="1514"/>
        <v>0</v>
      </c>
    </row>
    <row r="9541" spans="37:56" x14ac:dyDescent="0.25">
      <c r="AK9541">
        <v>0</v>
      </c>
      <c r="AL9541" t="e">
        <f t="shared" si="1507"/>
        <v>#N/A</v>
      </c>
      <c r="AM9541" t="e">
        <f t="shared" si="1508"/>
        <v>#N/A</v>
      </c>
      <c r="AN9541" t="e">
        <f t="shared" si="1509"/>
        <v>#N/A</v>
      </c>
      <c r="AO9541" s="261" t="e">
        <f t="shared" si="1510"/>
        <v>#N/A</v>
      </c>
      <c r="AP9541" s="261" t="e">
        <f t="shared" si="1511"/>
        <v>#N/A</v>
      </c>
      <c r="AQ9541" s="261" t="e">
        <f t="shared" si="1512"/>
        <v>#N/A</v>
      </c>
      <c r="BB9541">
        <f t="shared" si="1506"/>
        <v>0</v>
      </c>
      <c r="BC9541">
        <f t="shared" si="1513"/>
        <v>0</v>
      </c>
      <c r="BD9541" s="28">
        <f t="shared" si="1514"/>
        <v>0</v>
      </c>
    </row>
    <row r="9542" spans="37:56" x14ac:dyDescent="0.25">
      <c r="AK9542">
        <v>0</v>
      </c>
      <c r="AL9542" t="e">
        <f t="shared" si="1507"/>
        <v>#N/A</v>
      </c>
      <c r="AM9542" t="e">
        <f t="shared" si="1508"/>
        <v>#N/A</v>
      </c>
      <c r="AN9542" t="e">
        <f t="shared" si="1509"/>
        <v>#N/A</v>
      </c>
      <c r="AO9542" s="261" t="e">
        <f t="shared" si="1510"/>
        <v>#N/A</v>
      </c>
      <c r="AP9542" s="261" t="e">
        <f t="shared" si="1511"/>
        <v>#N/A</v>
      </c>
      <c r="AQ9542" s="261" t="e">
        <f t="shared" si="1512"/>
        <v>#N/A</v>
      </c>
      <c r="BB9542">
        <f t="shared" ref="BB9542:BB9605" si="1515">_xlfn.XLOOKUP(BA9542,A:A,E:E)</f>
        <v>0</v>
      </c>
      <c r="BC9542">
        <f t="shared" si="1513"/>
        <v>0</v>
      </c>
      <c r="BD9542" s="28">
        <f t="shared" si="1514"/>
        <v>0</v>
      </c>
    </row>
    <row r="9543" spans="37:56" x14ac:dyDescent="0.25">
      <c r="AK9543">
        <v>0</v>
      </c>
      <c r="AL9543" t="e">
        <f t="shared" si="1507"/>
        <v>#N/A</v>
      </c>
      <c r="AM9543" t="e">
        <f t="shared" si="1508"/>
        <v>#N/A</v>
      </c>
      <c r="AN9543" t="e">
        <f t="shared" si="1509"/>
        <v>#N/A</v>
      </c>
      <c r="AO9543" s="261" t="e">
        <f t="shared" si="1510"/>
        <v>#N/A</v>
      </c>
      <c r="AP9543" s="261" t="e">
        <f t="shared" si="1511"/>
        <v>#N/A</v>
      </c>
      <c r="AQ9543" s="261" t="e">
        <f t="shared" si="1512"/>
        <v>#N/A</v>
      </c>
      <c r="BB9543">
        <f t="shared" si="1515"/>
        <v>0</v>
      </c>
      <c r="BC9543">
        <f t="shared" si="1513"/>
        <v>0</v>
      </c>
      <c r="BD9543" s="28">
        <f t="shared" si="1514"/>
        <v>0</v>
      </c>
    </row>
    <row r="9544" spans="37:56" x14ac:dyDescent="0.25">
      <c r="AK9544">
        <v>0</v>
      </c>
      <c r="AL9544" t="e">
        <f t="shared" si="1507"/>
        <v>#N/A</v>
      </c>
      <c r="AM9544" t="e">
        <f t="shared" si="1508"/>
        <v>#N/A</v>
      </c>
      <c r="AN9544" t="e">
        <f t="shared" si="1509"/>
        <v>#N/A</v>
      </c>
      <c r="AO9544" s="261" t="e">
        <f t="shared" si="1510"/>
        <v>#N/A</v>
      </c>
      <c r="AP9544" s="261" t="e">
        <f t="shared" si="1511"/>
        <v>#N/A</v>
      </c>
      <c r="AQ9544" s="261" t="e">
        <f t="shared" si="1512"/>
        <v>#N/A</v>
      </c>
      <c r="BB9544">
        <f t="shared" si="1515"/>
        <v>0</v>
      </c>
      <c r="BC9544">
        <f t="shared" si="1513"/>
        <v>0</v>
      </c>
      <c r="BD9544" s="28">
        <f t="shared" si="1514"/>
        <v>0</v>
      </c>
    </row>
    <row r="9545" spans="37:56" x14ac:dyDescent="0.25">
      <c r="AK9545">
        <v>0</v>
      </c>
      <c r="AL9545" t="e">
        <f t="shared" si="1507"/>
        <v>#N/A</v>
      </c>
      <c r="AM9545" t="e">
        <f t="shared" si="1508"/>
        <v>#N/A</v>
      </c>
      <c r="AN9545" t="e">
        <f t="shared" si="1509"/>
        <v>#N/A</v>
      </c>
      <c r="AO9545" s="261" t="e">
        <f t="shared" si="1510"/>
        <v>#N/A</v>
      </c>
      <c r="AP9545" s="261" t="e">
        <f t="shared" si="1511"/>
        <v>#N/A</v>
      </c>
      <c r="AQ9545" s="261" t="e">
        <f t="shared" si="1512"/>
        <v>#N/A</v>
      </c>
      <c r="BB9545">
        <f t="shared" si="1515"/>
        <v>0</v>
      </c>
      <c r="BC9545">
        <f t="shared" si="1513"/>
        <v>0</v>
      </c>
      <c r="BD9545" s="28">
        <f t="shared" si="1514"/>
        <v>0</v>
      </c>
    </row>
    <row r="9546" spans="37:56" x14ac:dyDescent="0.25">
      <c r="AK9546">
        <v>0</v>
      </c>
      <c r="AL9546" t="e">
        <f t="shared" si="1507"/>
        <v>#N/A</v>
      </c>
      <c r="AM9546" t="e">
        <f t="shared" si="1508"/>
        <v>#N/A</v>
      </c>
      <c r="AN9546" t="e">
        <f t="shared" si="1509"/>
        <v>#N/A</v>
      </c>
      <c r="AO9546" s="261" t="e">
        <f t="shared" si="1510"/>
        <v>#N/A</v>
      </c>
      <c r="AP9546" s="261" t="e">
        <f t="shared" si="1511"/>
        <v>#N/A</v>
      </c>
      <c r="AQ9546" s="261" t="e">
        <f t="shared" si="1512"/>
        <v>#N/A</v>
      </c>
      <c r="BB9546">
        <f t="shared" si="1515"/>
        <v>0</v>
      </c>
      <c r="BC9546">
        <f t="shared" si="1513"/>
        <v>0</v>
      </c>
      <c r="BD9546" s="28">
        <f t="shared" si="1514"/>
        <v>0</v>
      </c>
    </row>
    <row r="9547" spans="37:56" x14ac:dyDescent="0.25">
      <c r="AK9547">
        <v>0</v>
      </c>
      <c r="AL9547" t="e">
        <f t="shared" si="1507"/>
        <v>#N/A</v>
      </c>
      <c r="AM9547" t="e">
        <f t="shared" si="1508"/>
        <v>#N/A</v>
      </c>
      <c r="AN9547" t="e">
        <f t="shared" si="1509"/>
        <v>#N/A</v>
      </c>
      <c r="AO9547" s="261" t="e">
        <f t="shared" si="1510"/>
        <v>#N/A</v>
      </c>
      <c r="AP9547" s="261" t="e">
        <f t="shared" si="1511"/>
        <v>#N/A</v>
      </c>
      <c r="AQ9547" s="261" t="e">
        <f t="shared" si="1512"/>
        <v>#N/A</v>
      </c>
      <c r="BB9547">
        <f t="shared" si="1515"/>
        <v>0</v>
      </c>
      <c r="BC9547">
        <f t="shared" si="1513"/>
        <v>0</v>
      </c>
      <c r="BD9547" s="28">
        <f t="shared" si="1514"/>
        <v>0</v>
      </c>
    </row>
    <row r="9548" spans="37:56" x14ac:dyDescent="0.25">
      <c r="AK9548">
        <v>0</v>
      </c>
      <c r="AL9548" t="e">
        <f t="shared" si="1507"/>
        <v>#N/A</v>
      </c>
      <c r="AM9548" t="e">
        <f t="shared" si="1508"/>
        <v>#N/A</v>
      </c>
      <c r="AN9548" t="e">
        <f t="shared" si="1509"/>
        <v>#N/A</v>
      </c>
      <c r="AO9548" s="261" t="e">
        <f t="shared" si="1510"/>
        <v>#N/A</v>
      </c>
      <c r="AP9548" s="261" t="e">
        <f t="shared" si="1511"/>
        <v>#N/A</v>
      </c>
      <c r="AQ9548" s="261" t="e">
        <f t="shared" si="1512"/>
        <v>#N/A</v>
      </c>
      <c r="BB9548">
        <f t="shared" si="1515"/>
        <v>0</v>
      </c>
      <c r="BC9548">
        <f t="shared" si="1513"/>
        <v>0</v>
      </c>
      <c r="BD9548" s="28">
        <f t="shared" si="1514"/>
        <v>0</v>
      </c>
    </row>
    <row r="9549" spans="37:56" x14ac:dyDescent="0.25">
      <c r="AK9549">
        <v>0</v>
      </c>
      <c r="AL9549" t="e">
        <f t="shared" si="1507"/>
        <v>#N/A</v>
      </c>
      <c r="AM9549" t="e">
        <f t="shared" si="1508"/>
        <v>#N/A</v>
      </c>
      <c r="AN9549" t="e">
        <f t="shared" si="1509"/>
        <v>#N/A</v>
      </c>
      <c r="AO9549" s="261" t="e">
        <f t="shared" si="1510"/>
        <v>#N/A</v>
      </c>
      <c r="AP9549" s="261" t="e">
        <f t="shared" si="1511"/>
        <v>#N/A</v>
      </c>
      <c r="AQ9549" s="261" t="e">
        <f t="shared" si="1512"/>
        <v>#N/A</v>
      </c>
      <c r="BB9549">
        <f t="shared" si="1515"/>
        <v>0</v>
      </c>
      <c r="BC9549">
        <f t="shared" si="1513"/>
        <v>0</v>
      </c>
      <c r="BD9549" s="28">
        <f t="shared" si="1514"/>
        <v>0</v>
      </c>
    </row>
    <row r="9550" spans="37:56" x14ac:dyDescent="0.25">
      <c r="AK9550">
        <v>0</v>
      </c>
      <c r="AL9550" t="e">
        <f t="shared" si="1507"/>
        <v>#N/A</v>
      </c>
      <c r="AM9550" t="e">
        <f t="shared" si="1508"/>
        <v>#N/A</v>
      </c>
      <c r="AN9550" t="e">
        <f t="shared" si="1509"/>
        <v>#N/A</v>
      </c>
      <c r="AO9550" s="261" t="e">
        <f t="shared" si="1510"/>
        <v>#N/A</v>
      </c>
      <c r="AP9550" s="261" t="e">
        <f t="shared" si="1511"/>
        <v>#N/A</v>
      </c>
      <c r="AQ9550" s="261" t="e">
        <f t="shared" si="1512"/>
        <v>#N/A</v>
      </c>
      <c r="BB9550">
        <f t="shared" si="1515"/>
        <v>0</v>
      </c>
      <c r="BC9550">
        <f t="shared" si="1513"/>
        <v>0</v>
      </c>
      <c r="BD9550" s="28">
        <f t="shared" si="1514"/>
        <v>0</v>
      </c>
    </row>
    <row r="9551" spans="37:56" x14ac:dyDescent="0.25">
      <c r="AK9551">
        <v>0</v>
      </c>
      <c r="AL9551" t="e">
        <f t="shared" si="1507"/>
        <v>#N/A</v>
      </c>
      <c r="AM9551" t="e">
        <f t="shared" si="1508"/>
        <v>#N/A</v>
      </c>
      <c r="AN9551" t="e">
        <f t="shared" si="1509"/>
        <v>#N/A</v>
      </c>
      <c r="AO9551" s="261" t="e">
        <f t="shared" si="1510"/>
        <v>#N/A</v>
      </c>
      <c r="AP9551" s="261" t="e">
        <f t="shared" si="1511"/>
        <v>#N/A</v>
      </c>
      <c r="AQ9551" s="261" t="e">
        <f t="shared" si="1512"/>
        <v>#N/A</v>
      </c>
      <c r="BB9551">
        <f t="shared" si="1515"/>
        <v>0</v>
      </c>
      <c r="BC9551">
        <f t="shared" si="1513"/>
        <v>0</v>
      </c>
      <c r="BD9551" s="28">
        <f t="shared" si="1514"/>
        <v>0</v>
      </c>
    </row>
    <row r="9552" spans="37:56" x14ac:dyDescent="0.25">
      <c r="AK9552">
        <v>0</v>
      </c>
      <c r="AL9552" t="e">
        <f t="shared" si="1507"/>
        <v>#N/A</v>
      </c>
      <c r="AM9552" t="e">
        <f t="shared" si="1508"/>
        <v>#N/A</v>
      </c>
      <c r="AN9552" t="e">
        <f t="shared" si="1509"/>
        <v>#N/A</v>
      </c>
      <c r="AO9552" s="261" t="e">
        <f t="shared" si="1510"/>
        <v>#N/A</v>
      </c>
      <c r="AP9552" s="261" t="e">
        <f t="shared" si="1511"/>
        <v>#N/A</v>
      </c>
      <c r="AQ9552" s="261" t="e">
        <f t="shared" si="1512"/>
        <v>#N/A</v>
      </c>
      <c r="BB9552">
        <f t="shared" si="1515"/>
        <v>0</v>
      </c>
      <c r="BC9552">
        <f t="shared" si="1513"/>
        <v>0</v>
      </c>
      <c r="BD9552" s="28">
        <f t="shared" si="1514"/>
        <v>0</v>
      </c>
    </row>
    <row r="9553" spans="37:56" x14ac:dyDescent="0.25">
      <c r="AK9553">
        <v>0</v>
      </c>
      <c r="AL9553" t="e">
        <f t="shared" si="1507"/>
        <v>#N/A</v>
      </c>
      <c r="AM9553" t="e">
        <f t="shared" si="1508"/>
        <v>#N/A</v>
      </c>
      <c r="AN9553" t="e">
        <f t="shared" si="1509"/>
        <v>#N/A</v>
      </c>
      <c r="AO9553" s="261" t="e">
        <f t="shared" si="1510"/>
        <v>#N/A</v>
      </c>
      <c r="AP9553" s="261" t="e">
        <f t="shared" si="1511"/>
        <v>#N/A</v>
      </c>
      <c r="AQ9553" s="261" t="e">
        <f t="shared" si="1512"/>
        <v>#N/A</v>
      </c>
      <c r="BB9553">
        <f t="shared" si="1515"/>
        <v>0</v>
      </c>
      <c r="BC9553">
        <f t="shared" si="1513"/>
        <v>0</v>
      </c>
      <c r="BD9553" s="28">
        <f t="shared" si="1514"/>
        <v>0</v>
      </c>
    </row>
    <row r="9554" spans="37:56" x14ac:dyDescent="0.25">
      <c r="AK9554">
        <v>0</v>
      </c>
      <c r="AL9554" t="e">
        <f t="shared" si="1507"/>
        <v>#N/A</v>
      </c>
      <c r="AM9554" t="e">
        <f t="shared" si="1508"/>
        <v>#N/A</v>
      </c>
      <c r="AN9554" t="e">
        <f t="shared" si="1509"/>
        <v>#N/A</v>
      </c>
      <c r="AO9554" s="261" t="e">
        <f t="shared" si="1510"/>
        <v>#N/A</v>
      </c>
      <c r="AP9554" s="261" t="e">
        <f t="shared" si="1511"/>
        <v>#N/A</v>
      </c>
      <c r="AQ9554" s="261" t="e">
        <f t="shared" si="1512"/>
        <v>#N/A</v>
      </c>
      <c r="BB9554">
        <f t="shared" si="1515"/>
        <v>0</v>
      </c>
      <c r="BC9554">
        <f t="shared" si="1513"/>
        <v>0</v>
      </c>
      <c r="BD9554" s="28">
        <f t="shared" si="1514"/>
        <v>0</v>
      </c>
    </row>
    <row r="9555" spans="37:56" x14ac:dyDescent="0.25">
      <c r="AK9555">
        <v>0</v>
      </c>
      <c r="AL9555" t="e">
        <f t="shared" si="1507"/>
        <v>#N/A</v>
      </c>
      <c r="AM9555" t="e">
        <f t="shared" si="1508"/>
        <v>#N/A</v>
      </c>
      <c r="AN9555" t="e">
        <f t="shared" si="1509"/>
        <v>#N/A</v>
      </c>
      <c r="AO9555" s="261" t="e">
        <f t="shared" si="1510"/>
        <v>#N/A</v>
      </c>
      <c r="AP9555" s="261" t="e">
        <f t="shared" si="1511"/>
        <v>#N/A</v>
      </c>
      <c r="AQ9555" s="261" t="e">
        <f t="shared" si="1512"/>
        <v>#N/A</v>
      </c>
      <c r="BB9555">
        <f t="shared" si="1515"/>
        <v>0</v>
      </c>
      <c r="BC9555">
        <f t="shared" si="1513"/>
        <v>0</v>
      </c>
      <c r="BD9555" s="28">
        <f t="shared" si="1514"/>
        <v>0</v>
      </c>
    </row>
    <row r="9556" spans="37:56" x14ac:dyDescent="0.25">
      <c r="AK9556">
        <v>0</v>
      </c>
      <c r="AL9556" t="e">
        <f t="shared" si="1507"/>
        <v>#N/A</v>
      </c>
      <c r="AM9556" t="e">
        <f t="shared" si="1508"/>
        <v>#N/A</v>
      </c>
      <c r="AN9556" t="e">
        <f t="shared" si="1509"/>
        <v>#N/A</v>
      </c>
      <c r="AO9556" s="261" t="e">
        <f t="shared" si="1510"/>
        <v>#N/A</v>
      </c>
      <c r="AP9556" s="261" t="e">
        <f t="shared" si="1511"/>
        <v>#N/A</v>
      </c>
      <c r="AQ9556" s="261" t="e">
        <f t="shared" si="1512"/>
        <v>#N/A</v>
      </c>
      <c r="BB9556">
        <f t="shared" si="1515"/>
        <v>0</v>
      </c>
      <c r="BC9556">
        <f t="shared" si="1513"/>
        <v>0</v>
      </c>
      <c r="BD9556" s="28">
        <f t="shared" si="1514"/>
        <v>0</v>
      </c>
    </row>
    <row r="9557" spans="37:56" x14ac:dyDescent="0.25">
      <c r="AK9557">
        <v>0</v>
      </c>
      <c r="AL9557" t="e">
        <f t="shared" si="1507"/>
        <v>#N/A</v>
      </c>
      <c r="AM9557" t="e">
        <f t="shared" si="1508"/>
        <v>#N/A</v>
      </c>
      <c r="AN9557" t="e">
        <f t="shared" si="1509"/>
        <v>#N/A</v>
      </c>
      <c r="AO9557" s="261" t="e">
        <f t="shared" si="1510"/>
        <v>#N/A</v>
      </c>
      <c r="AP9557" s="261" t="e">
        <f t="shared" si="1511"/>
        <v>#N/A</v>
      </c>
      <c r="AQ9557" s="261" t="e">
        <f t="shared" si="1512"/>
        <v>#N/A</v>
      </c>
      <c r="BB9557">
        <f t="shared" si="1515"/>
        <v>0</v>
      </c>
      <c r="BC9557">
        <f t="shared" si="1513"/>
        <v>0</v>
      </c>
      <c r="BD9557" s="28">
        <f t="shared" si="1514"/>
        <v>0</v>
      </c>
    </row>
    <row r="9558" spans="37:56" x14ac:dyDescent="0.25">
      <c r="AK9558">
        <v>0</v>
      </c>
      <c r="AL9558" t="e">
        <f t="shared" si="1507"/>
        <v>#N/A</v>
      </c>
      <c r="AM9558" t="e">
        <f t="shared" si="1508"/>
        <v>#N/A</v>
      </c>
      <c r="AN9558" t="e">
        <f t="shared" si="1509"/>
        <v>#N/A</v>
      </c>
      <c r="AO9558" s="261" t="e">
        <f t="shared" si="1510"/>
        <v>#N/A</v>
      </c>
      <c r="AP9558" s="261" t="e">
        <f t="shared" si="1511"/>
        <v>#N/A</v>
      </c>
      <c r="AQ9558" s="261" t="e">
        <f t="shared" si="1512"/>
        <v>#N/A</v>
      </c>
      <c r="BB9558">
        <f t="shared" si="1515"/>
        <v>0</v>
      </c>
      <c r="BC9558">
        <f t="shared" si="1513"/>
        <v>0</v>
      </c>
      <c r="BD9558" s="28">
        <f t="shared" si="1514"/>
        <v>0</v>
      </c>
    </row>
    <row r="9559" spans="37:56" x14ac:dyDescent="0.25">
      <c r="AK9559">
        <v>0</v>
      </c>
      <c r="AL9559" t="e">
        <f t="shared" si="1507"/>
        <v>#N/A</v>
      </c>
      <c r="AM9559" t="e">
        <f t="shared" si="1508"/>
        <v>#N/A</v>
      </c>
      <c r="AN9559" t="e">
        <f t="shared" si="1509"/>
        <v>#N/A</v>
      </c>
      <c r="AO9559" s="261" t="e">
        <f t="shared" si="1510"/>
        <v>#N/A</v>
      </c>
      <c r="AP9559" s="261" t="e">
        <f t="shared" si="1511"/>
        <v>#N/A</v>
      </c>
      <c r="AQ9559" s="261" t="e">
        <f t="shared" si="1512"/>
        <v>#N/A</v>
      </c>
      <c r="BB9559">
        <f t="shared" si="1515"/>
        <v>0</v>
      </c>
      <c r="BC9559">
        <f t="shared" si="1513"/>
        <v>0</v>
      </c>
      <c r="BD9559" s="28">
        <f t="shared" si="1514"/>
        <v>0</v>
      </c>
    </row>
    <row r="9560" spans="37:56" x14ac:dyDescent="0.25">
      <c r="AK9560">
        <v>0</v>
      </c>
      <c r="AL9560" t="e">
        <f t="shared" si="1507"/>
        <v>#N/A</v>
      </c>
      <c r="AM9560" t="e">
        <f t="shared" si="1508"/>
        <v>#N/A</v>
      </c>
      <c r="AN9560" t="e">
        <f t="shared" si="1509"/>
        <v>#N/A</v>
      </c>
      <c r="AO9560" s="261" t="e">
        <f t="shared" si="1510"/>
        <v>#N/A</v>
      </c>
      <c r="AP9560" s="261" t="e">
        <f t="shared" si="1511"/>
        <v>#N/A</v>
      </c>
      <c r="AQ9560" s="261" t="e">
        <f t="shared" si="1512"/>
        <v>#N/A</v>
      </c>
      <c r="BB9560">
        <f t="shared" si="1515"/>
        <v>0</v>
      </c>
      <c r="BC9560">
        <f t="shared" si="1513"/>
        <v>0</v>
      </c>
      <c r="BD9560" s="28">
        <f t="shared" si="1514"/>
        <v>0</v>
      </c>
    </row>
    <row r="9561" spans="37:56" x14ac:dyDescent="0.25">
      <c r="AK9561">
        <v>0</v>
      </c>
      <c r="AL9561" t="e">
        <f t="shared" si="1507"/>
        <v>#N/A</v>
      </c>
      <c r="AM9561" t="e">
        <f t="shared" si="1508"/>
        <v>#N/A</v>
      </c>
      <c r="AN9561" t="e">
        <f t="shared" si="1509"/>
        <v>#N/A</v>
      </c>
      <c r="AO9561" s="261" t="e">
        <f t="shared" si="1510"/>
        <v>#N/A</v>
      </c>
      <c r="AP9561" s="261" t="e">
        <f t="shared" si="1511"/>
        <v>#N/A</v>
      </c>
      <c r="AQ9561" s="261" t="e">
        <f t="shared" si="1512"/>
        <v>#N/A</v>
      </c>
      <c r="BB9561">
        <f t="shared" si="1515"/>
        <v>0</v>
      </c>
      <c r="BC9561">
        <f t="shared" si="1513"/>
        <v>0</v>
      </c>
      <c r="BD9561" s="28">
        <f t="shared" si="1514"/>
        <v>0</v>
      </c>
    </row>
    <row r="9562" spans="37:56" x14ac:dyDescent="0.25">
      <c r="AK9562">
        <v>0</v>
      </c>
      <c r="AL9562" t="e">
        <f t="shared" si="1507"/>
        <v>#N/A</v>
      </c>
      <c r="AM9562" t="e">
        <f t="shared" si="1508"/>
        <v>#N/A</v>
      </c>
      <c r="AN9562" t="e">
        <f t="shared" si="1509"/>
        <v>#N/A</v>
      </c>
      <c r="AO9562" s="261" t="e">
        <f t="shared" si="1510"/>
        <v>#N/A</v>
      </c>
      <c r="AP9562" s="261" t="e">
        <f t="shared" si="1511"/>
        <v>#N/A</v>
      </c>
      <c r="AQ9562" s="261" t="e">
        <f t="shared" si="1512"/>
        <v>#N/A</v>
      </c>
      <c r="BB9562">
        <f t="shared" si="1515"/>
        <v>0</v>
      </c>
      <c r="BC9562">
        <f t="shared" si="1513"/>
        <v>0</v>
      </c>
      <c r="BD9562" s="28">
        <f t="shared" si="1514"/>
        <v>0</v>
      </c>
    </row>
    <row r="9563" spans="37:56" x14ac:dyDescent="0.25">
      <c r="AK9563">
        <v>0</v>
      </c>
      <c r="AL9563" t="e">
        <f t="shared" si="1507"/>
        <v>#N/A</v>
      </c>
      <c r="AM9563" t="e">
        <f t="shared" si="1508"/>
        <v>#N/A</v>
      </c>
      <c r="AN9563" t="e">
        <f t="shared" si="1509"/>
        <v>#N/A</v>
      </c>
      <c r="AO9563" s="261" t="e">
        <f t="shared" si="1510"/>
        <v>#N/A</v>
      </c>
      <c r="AP9563" s="261" t="e">
        <f t="shared" si="1511"/>
        <v>#N/A</v>
      </c>
      <c r="AQ9563" s="261" t="e">
        <f t="shared" si="1512"/>
        <v>#N/A</v>
      </c>
      <c r="BB9563">
        <f t="shared" si="1515"/>
        <v>0</v>
      </c>
      <c r="BC9563">
        <f t="shared" si="1513"/>
        <v>0</v>
      </c>
      <c r="BD9563" s="28">
        <f t="shared" si="1514"/>
        <v>0</v>
      </c>
    </row>
    <row r="9564" spans="37:56" x14ac:dyDescent="0.25">
      <c r="AK9564">
        <v>0</v>
      </c>
      <c r="AL9564" t="e">
        <f t="shared" si="1507"/>
        <v>#N/A</v>
      </c>
      <c r="AM9564" t="e">
        <f t="shared" si="1508"/>
        <v>#N/A</v>
      </c>
      <c r="AN9564" t="e">
        <f t="shared" si="1509"/>
        <v>#N/A</v>
      </c>
      <c r="AO9564" s="261" t="e">
        <f t="shared" si="1510"/>
        <v>#N/A</v>
      </c>
      <c r="AP9564" s="261" t="e">
        <f t="shared" si="1511"/>
        <v>#N/A</v>
      </c>
      <c r="AQ9564" s="261" t="e">
        <f t="shared" si="1512"/>
        <v>#N/A</v>
      </c>
      <c r="BB9564">
        <f t="shared" si="1515"/>
        <v>0</v>
      </c>
      <c r="BC9564">
        <f t="shared" si="1513"/>
        <v>0</v>
      </c>
      <c r="BD9564" s="28">
        <f t="shared" si="1514"/>
        <v>0</v>
      </c>
    </row>
    <row r="9565" spans="37:56" x14ac:dyDescent="0.25">
      <c r="AK9565">
        <v>0</v>
      </c>
      <c r="AL9565" t="e">
        <f t="shared" si="1507"/>
        <v>#N/A</v>
      </c>
      <c r="AM9565" t="e">
        <f t="shared" si="1508"/>
        <v>#N/A</v>
      </c>
      <c r="AN9565" t="e">
        <f t="shared" si="1509"/>
        <v>#N/A</v>
      </c>
      <c r="AO9565" s="261" t="e">
        <f t="shared" si="1510"/>
        <v>#N/A</v>
      </c>
      <c r="AP9565" s="261" t="e">
        <f t="shared" si="1511"/>
        <v>#N/A</v>
      </c>
      <c r="AQ9565" s="261" t="e">
        <f t="shared" si="1512"/>
        <v>#N/A</v>
      </c>
      <c r="BB9565">
        <f t="shared" si="1515"/>
        <v>0</v>
      </c>
      <c r="BC9565">
        <f t="shared" si="1513"/>
        <v>0</v>
      </c>
      <c r="BD9565" s="28">
        <f t="shared" si="1514"/>
        <v>0</v>
      </c>
    </row>
    <row r="9566" spans="37:56" x14ac:dyDescent="0.25">
      <c r="AK9566">
        <v>0</v>
      </c>
      <c r="AL9566" t="e">
        <f t="shared" si="1507"/>
        <v>#N/A</v>
      </c>
      <c r="AM9566" t="e">
        <f t="shared" si="1508"/>
        <v>#N/A</v>
      </c>
      <c r="AN9566" t="e">
        <f t="shared" si="1509"/>
        <v>#N/A</v>
      </c>
      <c r="AO9566" s="261" t="e">
        <f t="shared" si="1510"/>
        <v>#N/A</v>
      </c>
      <c r="AP9566" s="261" t="e">
        <f t="shared" si="1511"/>
        <v>#N/A</v>
      </c>
      <c r="AQ9566" s="261" t="e">
        <f t="shared" si="1512"/>
        <v>#N/A</v>
      </c>
      <c r="BB9566">
        <f t="shared" si="1515"/>
        <v>0</v>
      </c>
      <c r="BC9566">
        <f t="shared" si="1513"/>
        <v>0</v>
      </c>
      <c r="BD9566" s="28">
        <f t="shared" si="1514"/>
        <v>0</v>
      </c>
    </row>
    <row r="9567" spans="37:56" x14ac:dyDescent="0.25">
      <c r="AK9567">
        <v>0</v>
      </c>
      <c r="AL9567" t="e">
        <f t="shared" si="1507"/>
        <v>#N/A</v>
      </c>
      <c r="AM9567" t="e">
        <f t="shared" si="1508"/>
        <v>#N/A</v>
      </c>
      <c r="AN9567" t="e">
        <f t="shared" si="1509"/>
        <v>#N/A</v>
      </c>
      <c r="AO9567" s="261" t="e">
        <f t="shared" si="1510"/>
        <v>#N/A</v>
      </c>
      <c r="AP9567" s="261" t="e">
        <f t="shared" si="1511"/>
        <v>#N/A</v>
      </c>
      <c r="AQ9567" s="261" t="e">
        <f t="shared" si="1512"/>
        <v>#N/A</v>
      </c>
      <c r="BB9567">
        <f t="shared" si="1515"/>
        <v>0</v>
      </c>
      <c r="BC9567">
        <f t="shared" si="1513"/>
        <v>0</v>
      </c>
      <c r="BD9567" s="28">
        <f t="shared" si="1514"/>
        <v>0</v>
      </c>
    </row>
    <row r="9568" spans="37:56" x14ac:dyDescent="0.25">
      <c r="AK9568">
        <v>0</v>
      </c>
      <c r="AL9568" t="e">
        <f t="shared" si="1507"/>
        <v>#N/A</v>
      </c>
      <c r="AM9568" t="e">
        <f t="shared" si="1508"/>
        <v>#N/A</v>
      </c>
      <c r="AN9568" t="e">
        <f t="shared" si="1509"/>
        <v>#N/A</v>
      </c>
      <c r="AO9568" s="261" t="e">
        <f t="shared" si="1510"/>
        <v>#N/A</v>
      </c>
      <c r="AP9568" s="261" t="e">
        <f t="shared" si="1511"/>
        <v>#N/A</v>
      </c>
      <c r="AQ9568" s="261" t="e">
        <f t="shared" si="1512"/>
        <v>#N/A</v>
      </c>
      <c r="BB9568">
        <f t="shared" si="1515"/>
        <v>0</v>
      </c>
      <c r="BC9568">
        <f t="shared" si="1513"/>
        <v>0</v>
      </c>
      <c r="BD9568" s="28">
        <f t="shared" si="1514"/>
        <v>0</v>
      </c>
    </row>
    <row r="9569" spans="37:56" x14ac:dyDescent="0.25">
      <c r="AK9569">
        <v>0</v>
      </c>
      <c r="AL9569" t="e">
        <f t="shared" si="1507"/>
        <v>#N/A</v>
      </c>
      <c r="AM9569" t="e">
        <f t="shared" si="1508"/>
        <v>#N/A</v>
      </c>
      <c r="AN9569" t="e">
        <f t="shared" si="1509"/>
        <v>#N/A</v>
      </c>
      <c r="AO9569" s="261" t="e">
        <f t="shared" si="1510"/>
        <v>#N/A</v>
      </c>
      <c r="AP9569" s="261" t="e">
        <f t="shared" si="1511"/>
        <v>#N/A</v>
      </c>
      <c r="AQ9569" s="261" t="e">
        <f t="shared" si="1512"/>
        <v>#N/A</v>
      </c>
      <c r="BB9569">
        <f t="shared" si="1515"/>
        <v>0</v>
      </c>
      <c r="BC9569">
        <f t="shared" si="1513"/>
        <v>0</v>
      </c>
      <c r="BD9569" s="28">
        <f t="shared" si="1514"/>
        <v>0</v>
      </c>
    </row>
    <row r="9570" spans="37:56" x14ac:dyDescent="0.25">
      <c r="AK9570">
        <v>0</v>
      </c>
      <c r="AL9570" t="e">
        <f t="shared" si="1507"/>
        <v>#N/A</v>
      </c>
      <c r="AM9570" t="e">
        <f t="shared" si="1508"/>
        <v>#N/A</v>
      </c>
      <c r="AN9570" t="e">
        <f t="shared" si="1509"/>
        <v>#N/A</v>
      </c>
      <c r="AO9570" s="261" t="e">
        <f t="shared" si="1510"/>
        <v>#N/A</v>
      </c>
      <c r="AP9570" s="261" t="e">
        <f t="shared" si="1511"/>
        <v>#N/A</v>
      </c>
      <c r="AQ9570" s="261" t="e">
        <f t="shared" si="1512"/>
        <v>#N/A</v>
      </c>
      <c r="BB9570">
        <f t="shared" si="1515"/>
        <v>0</v>
      </c>
      <c r="BC9570">
        <f t="shared" si="1513"/>
        <v>0</v>
      </c>
      <c r="BD9570" s="28">
        <f t="shared" si="1514"/>
        <v>0</v>
      </c>
    </row>
    <row r="9571" spans="37:56" x14ac:dyDescent="0.25">
      <c r="AK9571">
        <v>0</v>
      </c>
      <c r="AL9571" t="e">
        <f t="shared" si="1507"/>
        <v>#N/A</v>
      </c>
      <c r="AM9571" t="e">
        <f t="shared" si="1508"/>
        <v>#N/A</v>
      </c>
      <c r="AN9571" t="e">
        <f t="shared" si="1509"/>
        <v>#N/A</v>
      </c>
      <c r="AO9571" s="261" t="e">
        <f t="shared" si="1510"/>
        <v>#N/A</v>
      </c>
      <c r="AP9571" s="261" t="e">
        <f t="shared" si="1511"/>
        <v>#N/A</v>
      </c>
      <c r="AQ9571" s="261" t="e">
        <f t="shared" si="1512"/>
        <v>#N/A</v>
      </c>
      <c r="BB9571">
        <f t="shared" si="1515"/>
        <v>0</v>
      </c>
      <c r="BC9571">
        <f t="shared" si="1513"/>
        <v>0</v>
      </c>
      <c r="BD9571" s="28">
        <f t="shared" si="1514"/>
        <v>0</v>
      </c>
    </row>
    <row r="9572" spans="37:56" x14ac:dyDescent="0.25">
      <c r="AK9572">
        <v>0</v>
      </c>
      <c r="AL9572" t="e">
        <f t="shared" si="1507"/>
        <v>#N/A</v>
      </c>
      <c r="AM9572" t="e">
        <f t="shared" si="1508"/>
        <v>#N/A</v>
      </c>
      <c r="AN9572" t="e">
        <f t="shared" si="1509"/>
        <v>#N/A</v>
      </c>
      <c r="AO9572" s="261" t="e">
        <f t="shared" si="1510"/>
        <v>#N/A</v>
      </c>
      <c r="AP9572" s="261" t="e">
        <f t="shared" si="1511"/>
        <v>#N/A</v>
      </c>
      <c r="AQ9572" s="261" t="e">
        <f t="shared" si="1512"/>
        <v>#N/A</v>
      </c>
      <c r="BB9572">
        <f t="shared" si="1515"/>
        <v>0</v>
      </c>
      <c r="BC9572">
        <f t="shared" si="1513"/>
        <v>0</v>
      </c>
      <c r="BD9572" s="28">
        <f t="shared" si="1514"/>
        <v>0</v>
      </c>
    </row>
    <row r="9573" spans="37:56" x14ac:dyDescent="0.25">
      <c r="AK9573">
        <v>0</v>
      </c>
      <c r="AL9573" t="e">
        <f t="shared" si="1507"/>
        <v>#N/A</v>
      </c>
      <c r="AM9573" t="e">
        <f t="shared" si="1508"/>
        <v>#N/A</v>
      </c>
      <c r="AN9573" t="e">
        <f t="shared" si="1509"/>
        <v>#N/A</v>
      </c>
      <c r="AO9573" s="261" t="e">
        <f t="shared" si="1510"/>
        <v>#N/A</v>
      </c>
      <c r="AP9573" s="261" t="e">
        <f t="shared" si="1511"/>
        <v>#N/A</v>
      </c>
      <c r="AQ9573" s="261" t="e">
        <f t="shared" si="1512"/>
        <v>#N/A</v>
      </c>
      <c r="BB9573">
        <f t="shared" si="1515"/>
        <v>0</v>
      </c>
      <c r="BC9573">
        <f t="shared" si="1513"/>
        <v>0</v>
      </c>
      <c r="BD9573" s="28">
        <f t="shared" si="1514"/>
        <v>0</v>
      </c>
    </row>
    <row r="9574" spans="37:56" x14ac:dyDescent="0.25">
      <c r="AK9574">
        <v>0</v>
      </c>
      <c r="AL9574" t="e">
        <f t="shared" si="1507"/>
        <v>#N/A</v>
      </c>
      <c r="AM9574" t="e">
        <f t="shared" si="1508"/>
        <v>#N/A</v>
      </c>
      <c r="AN9574" t="e">
        <f t="shared" si="1509"/>
        <v>#N/A</v>
      </c>
      <c r="AO9574" s="261" t="e">
        <f t="shared" si="1510"/>
        <v>#N/A</v>
      </c>
      <c r="AP9574" s="261" t="e">
        <f t="shared" si="1511"/>
        <v>#N/A</v>
      </c>
      <c r="AQ9574" s="261" t="e">
        <f t="shared" si="1512"/>
        <v>#N/A</v>
      </c>
      <c r="BB9574">
        <f t="shared" si="1515"/>
        <v>0</v>
      </c>
      <c r="BC9574">
        <f t="shared" si="1513"/>
        <v>0</v>
      </c>
      <c r="BD9574" s="28">
        <f t="shared" si="1514"/>
        <v>0</v>
      </c>
    </row>
    <row r="9575" spans="37:56" x14ac:dyDescent="0.25">
      <c r="AK9575">
        <v>0</v>
      </c>
      <c r="AL9575" t="e">
        <f t="shared" si="1507"/>
        <v>#N/A</v>
      </c>
      <c r="AM9575" t="e">
        <f t="shared" si="1508"/>
        <v>#N/A</v>
      </c>
      <c r="AN9575" t="e">
        <f t="shared" si="1509"/>
        <v>#N/A</v>
      </c>
      <c r="AO9575" s="261" t="e">
        <f t="shared" si="1510"/>
        <v>#N/A</v>
      </c>
      <c r="AP9575" s="261" t="e">
        <f t="shared" si="1511"/>
        <v>#N/A</v>
      </c>
      <c r="AQ9575" s="261" t="e">
        <f t="shared" si="1512"/>
        <v>#N/A</v>
      </c>
      <c r="BB9575">
        <f t="shared" si="1515"/>
        <v>0</v>
      </c>
      <c r="BC9575">
        <f t="shared" si="1513"/>
        <v>0</v>
      </c>
      <c r="BD9575" s="28">
        <f t="shared" si="1514"/>
        <v>0</v>
      </c>
    </row>
    <row r="9576" spans="37:56" x14ac:dyDescent="0.25">
      <c r="AK9576">
        <v>0</v>
      </c>
      <c r="AL9576" t="e">
        <f t="shared" si="1507"/>
        <v>#N/A</v>
      </c>
      <c r="AM9576" t="e">
        <f t="shared" si="1508"/>
        <v>#N/A</v>
      </c>
      <c r="AN9576" t="e">
        <f t="shared" si="1509"/>
        <v>#N/A</v>
      </c>
      <c r="AO9576" s="261" t="e">
        <f t="shared" si="1510"/>
        <v>#N/A</v>
      </c>
      <c r="AP9576" s="261" t="e">
        <f t="shared" si="1511"/>
        <v>#N/A</v>
      </c>
      <c r="AQ9576" s="261" t="e">
        <f t="shared" si="1512"/>
        <v>#N/A</v>
      </c>
      <c r="BB9576">
        <f t="shared" si="1515"/>
        <v>0</v>
      </c>
      <c r="BC9576">
        <f t="shared" si="1513"/>
        <v>0</v>
      </c>
      <c r="BD9576" s="28">
        <f t="shared" si="1514"/>
        <v>0</v>
      </c>
    </row>
    <row r="9577" spans="37:56" x14ac:dyDescent="0.25">
      <c r="AK9577">
        <v>0</v>
      </c>
      <c r="AL9577" t="e">
        <f t="shared" si="1507"/>
        <v>#N/A</v>
      </c>
      <c r="AM9577" t="e">
        <f t="shared" si="1508"/>
        <v>#N/A</v>
      </c>
      <c r="AN9577" t="e">
        <f t="shared" si="1509"/>
        <v>#N/A</v>
      </c>
      <c r="AO9577" s="261" t="e">
        <f t="shared" si="1510"/>
        <v>#N/A</v>
      </c>
      <c r="AP9577" s="261" t="e">
        <f t="shared" si="1511"/>
        <v>#N/A</v>
      </c>
      <c r="AQ9577" s="261" t="e">
        <f t="shared" si="1512"/>
        <v>#N/A</v>
      </c>
      <c r="BB9577">
        <f t="shared" si="1515"/>
        <v>0</v>
      </c>
      <c r="BC9577">
        <f t="shared" si="1513"/>
        <v>0</v>
      </c>
      <c r="BD9577" s="28">
        <f t="shared" si="1514"/>
        <v>0</v>
      </c>
    </row>
    <row r="9578" spans="37:56" x14ac:dyDescent="0.25">
      <c r="AK9578">
        <v>0</v>
      </c>
      <c r="AL9578" t="e">
        <f t="shared" si="1507"/>
        <v>#N/A</v>
      </c>
      <c r="AM9578" t="e">
        <f t="shared" si="1508"/>
        <v>#N/A</v>
      </c>
      <c r="AN9578" t="e">
        <f t="shared" si="1509"/>
        <v>#N/A</v>
      </c>
      <c r="AO9578" s="261" t="e">
        <f t="shared" si="1510"/>
        <v>#N/A</v>
      </c>
      <c r="AP9578" s="261" t="e">
        <f t="shared" si="1511"/>
        <v>#N/A</v>
      </c>
      <c r="AQ9578" s="261" t="e">
        <f t="shared" si="1512"/>
        <v>#N/A</v>
      </c>
      <c r="BB9578">
        <f t="shared" si="1515"/>
        <v>0</v>
      </c>
      <c r="BC9578">
        <f t="shared" si="1513"/>
        <v>0</v>
      </c>
      <c r="BD9578" s="28">
        <f t="shared" si="1514"/>
        <v>0</v>
      </c>
    </row>
    <row r="9579" spans="37:56" x14ac:dyDescent="0.25">
      <c r="AK9579">
        <v>0</v>
      </c>
      <c r="AL9579" t="e">
        <f t="shared" si="1507"/>
        <v>#N/A</v>
      </c>
      <c r="AM9579" t="e">
        <f t="shared" si="1508"/>
        <v>#N/A</v>
      </c>
      <c r="AN9579" t="e">
        <f t="shared" si="1509"/>
        <v>#N/A</v>
      </c>
      <c r="AO9579" s="261" t="e">
        <f t="shared" si="1510"/>
        <v>#N/A</v>
      </c>
      <c r="AP9579" s="261" t="e">
        <f t="shared" si="1511"/>
        <v>#N/A</v>
      </c>
      <c r="AQ9579" s="261" t="e">
        <f t="shared" si="1512"/>
        <v>#N/A</v>
      </c>
      <c r="BB9579">
        <f t="shared" si="1515"/>
        <v>0</v>
      </c>
      <c r="BC9579">
        <f t="shared" si="1513"/>
        <v>0</v>
      </c>
      <c r="BD9579" s="28">
        <f t="shared" si="1514"/>
        <v>0</v>
      </c>
    </row>
    <row r="9580" spans="37:56" x14ac:dyDescent="0.25">
      <c r="AK9580">
        <v>0</v>
      </c>
      <c r="AL9580" t="e">
        <f t="shared" si="1507"/>
        <v>#N/A</v>
      </c>
      <c r="AM9580" t="e">
        <f t="shared" si="1508"/>
        <v>#N/A</v>
      </c>
      <c r="AN9580" t="e">
        <f t="shared" si="1509"/>
        <v>#N/A</v>
      </c>
      <c r="AO9580" s="261" t="e">
        <f t="shared" si="1510"/>
        <v>#N/A</v>
      </c>
      <c r="AP9580" s="261" t="e">
        <f t="shared" si="1511"/>
        <v>#N/A</v>
      </c>
      <c r="AQ9580" s="261" t="e">
        <f t="shared" si="1512"/>
        <v>#N/A</v>
      </c>
      <c r="BB9580">
        <f t="shared" si="1515"/>
        <v>0</v>
      </c>
      <c r="BC9580">
        <f t="shared" si="1513"/>
        <v>0</v>
      </c>
      <c r="BD9580" s="28">
        <f t="shared" si="1514"/>
        <v>0</v>
      </c>
    </row>
    <row r="9581" spans="37:56" x14ac:dyDescent="0.25">
      <c r="AK9581">
        <v>0</v>
      </c>
      <c r="AL9581" t="e">
        <f t="shared" si="1507"/>
        <v>#N/A</v>
      </c>
      <c r="AM9581" t="e">
        <f t="shared" si="1508"/>
        <v>#N/A</v>
      </c>
      <c r="AN9581" t="e">
        <f t="shared" si="1509"/>
        <v>#N/A</v>
      </c>
      <c r="AO9581" s="261" t="e">
        <f t="shared" si="1510"/>
        <v>#N/A</v>
      </c>
      <c r="AP9581" s="261" t="e">
        <f t="shared" si="1511"/>
        <v>#N/A</v>
      </c>
      <c r="AQ9581" s="261" t="e">
        <f t="shared" si="1512"/>
        <v>#N/A</v>
      </c>
      <c r="BB9581">
        <f t="shared" si="1515"/>
        <v>0</v>
      </c>
      <c r="BC9581">
        <f t="shared" si="1513"/>
        <v>0</v>
      </c>
      <c r="BD9581" s="28">
        <f t="shared" si="1514"/>
        <v>0</v>
      </c>
    </row>
    <row r="9582" spans="37:56" x14ac:dyDescent="0.25">
      <c r="AK9582">
        <v>0</v>
      </c>
      <c r="AL9582" t="e">
        <f t="shared" si="1507"/>
        <v>#N/A</v>
      </c>
      <c r="AM9582" t="e">
        <f t="shared" si="1508"/>
        <v>#N/A</v>
      </c>
      <c r="AN9582" t="e">
        <f t="shared" si="1509"/>
        <v>#N/A</v>
      </c>
      <c r="AO9582" s="261" t="e">
        <f t="shared" si="1510"/>
        <v>#N/A</v>
      </c>
      <c r="AP9582" s="261" t="e">
        <f t="shared" si="1511"/>
        <v>#N/A</v>
      </c>
      <c r="AQ9582" s="261" t="e">
        <f t="shared" si="1512"/>
        <v>#N/A</v>
      </c>
      <c r="BB9582">
        <f t="shared" si="1515"/>
        <v>0</v>
      </c>
      <c r="BC9582">
        <f t="shared" si="1513"/>
        <v>0</v>
      </c>
      <c r="BD9582" s="28">
        <f t="shared" si="1514"/>
        <v>0</v>
      </c>
    </row>
    <row r="9583" spans="37:56" x14ac:dyDescent="0.25">
      <c r="AK9583">
        <v>0</v>
      </c>
      <c r="AL9583" t="e">
        <f t="shared" si="1507"/>
        <v>#N/A</v>
      </c>
      <c r="AM9583" t="e">
        <f t="shared" si="1508"/>
        <v>#N/A</v>
      </c>
      <c r="AN9583" t="e">
        <f t="shared" si="1509"/>
        <v>#N/A</v>
      </c>
      <c r="AO9583" s="261" t="e">
        <f t="shared" si="1510"/>
        <v>#N/A</v>
      </c>
      <c r="AP9583" s="261" t="e">
        <f t="shared" si="1511"/>
        <v>#N/A</v>
      </c>
      <c r="AQ9583" s="261" t="e">
        <f t="shared" si="1512"/>
        <v>#N/A</v>
      </c>
      <c r="BB9583">
        <f t="shared" si="1515"/>
        <v>0</v>
      </c>
      <c r="BC9583">
        <f t="shared" si="1513"/>
        <v>0</v>
      </c>
      <c r="BD9583" s="28">
        <f t="shared" si="1514"/>
        <v>0</v>
      </c>
    </row>
    <row r="9584" spans="37:56" x14ac:dyDescent="0.25">
      <c r="AK9584">
        <v>0</v>
      </c>
      <c r="AL9584" t="e">
        <f t="shared" si="1507"/>
        <v>#N/A</v>
      </c>
      <c r="AM9584" t="e">
        <f t="shared" si="1508"/>
        <v>#N/A</v>
      </c>
      <c r="AN9584" t="e">
        <f t="shared" si="1509"/>
        <v>#N/A</v>
      </c>
      <c r="AO9584" s="261" t="e">
        <f t="shared" si="1510"/>
        <v>#N/A</v>
      </c>
      <c r="AP9584" s="261" t="e">
        <f t="shared" si="1511"/>
        <v>#N/A</v>
      </c>
      <c r="AQ9584" s="261" t="e">
        <f t="shared" si="1512"/>
        <v>#N/A</v>
      </c>
      <c r="BB9584">
        <f t="shared" si="1515"/>
        <v>0</v>
      </c>
      <c r="BC9584">
        <f t="shared" si="1513"/>
        <v>0</v>
      </c>
      <c r="BD9584" s="28">
        <f t="shared" si="1514"/>
        <v>0</v>
      </c>
    </row>
    <row r="9585" spans="37:56" x14ac:dyDescent="0.25">
      <c r="AK9585">
        <v>0</v>
      </c>
      <c r="AL9585" t="e">
        <f t="shared" si="1507"/>
        <v>#N/A</v>
      </c>
      <c r="AM9585" t="e">
        <f t="shared" si="1508"/>
        <v>#N/A</v>
      </c>
      <c r="AN9585" t="e">
        <f t="shared" si="1509"/>
        <v>#N/A</v>
      </c>
      <c r="AO9585" s="261" t="e">
        <f t="shared" si="1510"/>
        <v>#N/A</v>
      </c>
      <c r="AP9585" s="261" t="e">
        <f t="shared" si="1511"/>
        <v>#N/A</v>
      </c>
      <c r="AQ9585" s="261" t="e">
        <f t="shared" si="1512"/>
        <v>#N/A</v>
      </c>
      <c r="BB9585">
        <f t="shared" si="1515"/>
        <v>0</v>
      </c>
      <c r="BC9585">
        <f t="shared" si="1513"/>
        <v>0</v>
      </c>
      <c r="BD9585" s="28">
        <f t="shared" si="1514"/>
        <v>0</v>
      </c>
    </row>
    <row r="9586" spans="37:56" x14ac:dyDescent="0.25">
      <c r="AK9586">
        <v>0</v>
      </c>
      <c r="AL9586" t="e">
        <f t="shared" si="1507"/>
        <v>#N/A</v>
      </c>
      <c r="AM9586" t="e">
        <f t="shared" si="1508"/>
        <v>#N/A</v>
      </c>
      <c r="AN9586" t="e">
        <f t="shared" si="1509"/>
        <v>#N/A</v>
      </c>
      <c r="AO9586" s="261" t="e">
        <f t="shared" si="1510"/>
        <v>#N/A</v>
      </c>
      <c r="AP9586" s="261" t="e">
        <f t="shared" si="1511"/>
        <v>#N/A</v>
      </c>
      <c r="AQ9586" s="261" t="e">
        <f t="shared" si="1512"/>
        <v>#N/A</v>
      </c>
      <c r="BB9586">
        <f t="shared" si="1515"/>
        <v>0</v>
      </c>
      <c r="BC9586">
        <f t="shared" si="1513"/>
        <v>0</v>
      </c>
      <c r="BD9586" s="28">
        <f t="shared" si="1514"/>
        <v>0</v>
      </c>
    </row>
    <row r="9587" spans="37:56" x14ac:dyDescent="0.25">
      <c r="AK9587">
        <v>0</v>
      </c>
      <c r="AL9587" t="e">
        <f t="shared" si="1507"/>
        <v>#N/A</v>
      </c>
      <c r="AM9587" t="e">
        <f t="shared" si="1508"/>
        <v>#N/A</v>
      </c>
      <c r="AN9587" t="e">
        <f t="shared" si="1509"/>
        <v>#N/A</v>
      </c>
      <c r="AO9587" s="261" t="e">
        <f t="shared" si="1510"/>
        <v>#N/A</v>
      </c>
      <c r="AP9587" s="261" t="e">
        <f t="shared" si="1511"/>
        <v>#N/A</v>
      </c>
      <c r="AQ9587" s="261" t="e">
        <f t="shared" si="1512"/>
        <v>#N/A</v>
      </c>
      <c r="BB9587">
        <f t="shared" si="1515"/>
        <v>0</v>
      </c>
      <c r="BC9587">
        <f t="shared" si="1513"/>
        <v>0</v>
      </c>
      <c r="BD9587" s="28">
        <f t="shared" si="1514"/>
        <v>0</v>
      </c>
    </row>
    <row r="9588" spans="37:56" x14ac:dyDescent="0.25">
      <c r="AK9588">
        <v>0</v>
      </c>
      <c r="AL9588" t="e">
        <f t="shared" si="1507"/>
        <v>#N/A</v>
      </c>
      <c r="AM9588" t="e">
        <f t="shared" si="1508"/>
        <v>#N/A</v>
      </c>
      <c r="AN9588" t="e">
        <f t="shared" si="1509"/>
        <v>#N/A</v>
      </c>
      <c r="AO9588" s="261" t="e">
        <f t="shared" si="1510"/>
        <v>#N/A</v>
      </c>
      <c r="AP9588" s="261" t="e">
        <f t="shared" si="1511"/>
        <v>#N/A</v>
      </c>
      <c r="AQ9588" s="261" t="e">
        <f t="shared" si="1512"/>
        <v>#N/A</v>
      </c>
      <c r="BB9588">
        <f t="shared" si="1515"/>
        <v>0</v>
      </c>
      <c r="BC9588">
        <f t="shared" si="1513"/>
        <v>0</v>
      </c>
      <c r="BD9588" s="28">
        <f t="shared" si="1514"/>
        <v>0</v>
      </c>
    </row>
    <row r="9589" spans="37:56" x14ac:dyDescent="0.25">
      <c r="AK9589">
        <v>0</v>
      </c>
      <c r="AL9589" t="e">
        <f t="shared" si="1507"/>
        <v>#N/A</v>
      </c>
      <c r="AM9589" t="e">
        <f t="shared" si="1508"/>
        <v>#N/A</v>
      </c>
      <c r="AN9589" t="e">
        <f t="shared" si="1509"/>
        <v>#N/A</v>
      </c>
      <c r="AO9589" s="261" t="e">
        <f t="shared" si="1510"/>
        <v>#N/A</v>
      </c>
      <c r="AP9589" s="261" t="e">
        <f t="shared" si="1511"/>
        <v>#N/A</v>
      </c>
      <c r="AQ9589" s="261" t="e">
        <f t="shared" si="1512"/>
        <v>#N/A</v>
      </c>
      <c r="BB9589">
        <f t="shared" si="1515"/>
        <v>0</v>
      </c>
      <c r="BC9589">
        <f t="shared" si="1513"/>
        <v>0</v>
      </c>
      <c r="BD9589" s="28">
        <f t="shared" si="1514"/>
        <v>0</v>
      </c>
    </row>
    <row r="9590" spans="37:56" x14ac:dyDescent="0.25">
      <c r="AK9590">
        <v>0</v>
      </c>
      <c r="AL9590" t="e">
        <f t="shared" si="1507"/>
        <v>#N/A</v>
      </c>
      <c r="AM9590" t="e">
        <f t="shared" si="1508"/>
        <v>#N/A</v>
      </c>
      <c r="AN9590" t="e">
        <f t="shared" si="1509"/>
        <v>#N/A</v>
      </c>
      <c r="AO9590" s="261" t="e">
        <f t="shared" si="1510"/>
        <v>#N/A</v>
      </c>
      <c r="AP9590" s="261" t="e">
        <f t="shared" si="1511"/>
        <v>#N/A</v>
      </c>
      <c r="AQ9590" s="261" t="e">
        <f t="shared" si="1512"/>
        <v>#N/A</v>
      </c>
      <c r="BB9590">
        <f t="shared" si="1515"/>
        <v>0</v>
      </c>
      <c r="BC9590">
        <f t="shared" si="1513"/>
        <v>0</v>
      </c>
      <c r="BD9590" s="28">
        <f t="shared" si="1514"/>
        <v>0</v>
      </c>
    </row>
    <row r="9591" spans="37:56" x14ac:dyDescent="0.25">
      <c r="AK9591">
        <v>0</v>
      </c>
      <c r="AL9591" t="e">
        <f t="shared" si="1507"/>
        <v>#N/A</v>
      </c>
      <c r="AM9591" t="e">
        <f t="shared" si="1508"/>
        <v>#N/A</v>
      </c>
      <c r="AN9591" t="e">
        <f t="shared" si="1509"/>
        <v>#N/A</v>
      </c>
      <c r="AO9591" s="261" t="e">
        <f t="shared" si="1510"/>
        <v>#N/A</v>
      </c>
      <c r="AP9591" s="261" t="e">
        <f t="shared" si="1511"/>
        <v>#N/A</v>
      </c>
      <c r="AQ9591" s="261" t="e">
        <f t="shared" si="1512"/>
        <v>#N/A</v>
      </c>
      <c r="BB9591">
        <f t="shared" si="1515"/>
        <v>0</v>
      </c>
      <c r="BC9591">
        <f t="shared" si="1513"/>
        <v>0</v>
      </c>
      <c r="BD9591" s="28">
        <f t="shared" si="1514"/>
        <v>0</v>
      </c>
    </row>
    <row r="9592" spans="37:56" x14ac:dyDescent="0.25">
      <c r="AK9592">
        <v>0</v>
      </c>
      <c r="AL9592" t="e">
        <f t="shared" si="1507"/>
        <v>#N/A</v>
      </c>
      <c r="AM9592" t="e">
        <f t="shared" si="1508"/>
        <v>#N/A</v>
      </c>
      <c r="AN9592" t="e">
        <f t="shared" si="1509"/>
        <v>#N/A</v>
      </c>
      <c r="AO9592" s="261" t="e">
        <f t="shared" si="1510"/>
        <v>#N/A</v>
      </c>
      <c r="AP9592" s="261" t="e">
        <f t="shared" si="1511"/>
        <v>#N/A</v>
      </c>
      <c r="AQ9592" s="261" t="e">
        <f t="shared" si="1512"/>
        <v>#N/A</v>
      </c>
      <c r="BB9592">
        <f t="shared" si="1515"/>
        <v>0</v>
      </c>
      <c r="BC9592">
        <f t="shared" si="1513"/>
        <v>0</v>
      </c>
      <c r="BD9592" s="28">
        <f t="shared" si="1514"/>
        <v>0</v>
      </c>
    </row>
    <row r="9593" spans="37:56" x14ac:dyDescent="0.25">
      <c r="AK9593">
        <v>0</v>
      </c>
      <c r="AL9593" t="e">
        <f t="shared" si="1507"/>
        <v>#N/A</v>
      </c>
      <c r="AM9593" t="e">
        <f t="shared" si="1508"/>
        <v>#N/A</v>
      </c>
      <c r="AN9593" t="e">
        <f t="shared" si="1509"/>
        <v>#N/A</v>
      </c>
      <c r="AO9593" s="261" t="e">
        <f t="shared" si="1510"/>
        <v>#N/A</v>
      </c>
      <c r="AP9593" s="261" t="e">
        <f t="shared" si="1511"/>
        <v>#N/A</v>
      </c>
      <c r="AQ9593" s="261" t="e">
        <f t="shared" si="1512"/>
        <v>#N/A</v>
      </c>
      <c r="BB9593">
        <f t="shared" si="1515"/>
        <v>0</v>
      </c>
      <c r="BC9593">
        <f t="shared" si="1513"/>
        <v>0</v>
      </c>
      <c r="BD9593" s="28">
        <f t="shared" si="1514"/>
        <v>0</v>
      </c>
    </row>
    <row r="9594" spans="37:56" x14ac:dyDescent="0.25">
      <c r="AK9594">
        <v>0</v>
      </c>
      <c r="AL9594" t="e">
        <f t="shared" si="1507"/>
        <v>#N/A</v>
      </c>
      <c r="AM9594" t="e">
        <f t="shared" si="1508"/>
        <v>#N/A</v>
      </c>
      <c r="AN9594" t="e">
        <f t="shared" si="1509"/>
        <v>#N/A</v>
      </c>
      <c r="AO9594" s="261" t="e">
        <f t="shared" si="1510"/>
        <v>#N/A</v>
      </c>
      <c r="AP9594" s="261" t="e">
        <f t="shared" si="1511"/>
        <v>#N/A</v>
      </c>
      <c r="AQ9594" s="261" t="e">
        <f t="shared" si="1512"/>
        <v>#N/A</v>
      </c>
      <c r="BB9594">
        <f t="shared" si="1515"/>
        <v>0</v>
      </c>
      <c r="BC9594">
        <f t="shared" si="1513"/>
        <v>0</v>
      </c>
      <c r="BD9594" s="28">
        <f t="shared" si="1514"/>
        <v>0</v>
      </c>
    </row>
    <row r="9595" spans="37:56" x14ac:dyDescent="0.25">
      <c r="AK9595">
        <v>0</v>
      </c>
      <c r="AL9595" t="e">
        <f t="shared" si="1507"/>
        <v>#N/A</v>
      </c>
      <c r="AM9595" t="e">
        <f t="shared" si="1508"/>
        <v>#N/A</v>
      </c>
      <c r="AN9595" t="e">
        <f t="shared" si="1509"/>
        <v>#N/A</v>
      </c>
      <c r="AO9595" s="261" t="e">
        <f t="shared" si="1510"/>
        <v>#N/A</v>
      </c>
      <c r="AP9595" s="261" t="e">
        <f t="shared" si="1511"/>
        <v>#N/A</v>
      </c>
      <c r="AQ9595" s="261" t="e">
        <f t="shared" si="1512"/>
        <v>#N/A</v>
      </c>
      <c r="BB9595">
        <f t="shared" si="1515"/>
        <v>0</v>
      </c>
      <c r="BC9595">
        <f t="shared" si="1513"/>
        <v>0</v>
      </c>
      <c r="BD9595" s="28">
        <f t="shared" si="1514"/>
        <v>0</v>
      </c>
    </row>
    <row r="9596" spans="37:56" x14ac:dyDescent="0.25">
      <c r="AK9596">
        <v>0</v>
      </c>
      <c r="AL9596" t="e">
        <f t="shared" si="1507"/>
        <v>#N/A</v>
      </c>
      <c r="AM9596" t="e">
        <f t="shared" si="1508"/>
        <v>#N/A</v>
      </c>
      <c r="AN9596" t="e">
        <f t="shared" si="1509"/>
        <v>#N/A</v>
      </c>
      <c r="AO9596" s="261" t="e">
        <f t="shared" si="1510"/>
        <v>#N/A</v>
      </c>
      <c r="AP9596" s="261" t="e">
        <f t="shared" si="1511"/>
        <v>#N/A</v>
      </c>
      <c r="AQ9596" s="261" t="e">
        <f t="shared" si="1512"/>
        <v>#N/A</v>
      </c>
      <c r="BB9596">
        <f t="shared" si="1515"/>
        <v>0</v>
      </c>
      <c r="BC9596">
        <f t="shared" si="1513"/>
        <v>0</v>
      </c>
      <c r="BD9596" s="28">
        <f t="shared" si="1514"/>
        <v>0</v>
      </c>
    </row>
    <row r="9597" spans="37:56" x14ac:dyDescent="0.25">
      <c r="AK9597">
        <v>0</v>
      </c>
      <c r="AL9597" t="e">
        <f t="shared" si="1507"/>
        <v>#N/A</v>
      </c>
      <c r="AM9597" t="e">
        <f t="shared" si="1508"/>
        <v>#N/A</v>
      </c>
      <c r="AN9597" t="e">
        <f t="shared" si="1509"/>
        <v>#N/A</v>
      </c>
      <c r="AO9597" s="261" t="e">
        <f t="shared" si="1510"/>
        <v>#N/A</v>
      </c>
      <c r="AP9597" s="261" t="e">
        <f t="shared" si="1511"/>
        <v>#N/A</v>
      </c>
      <c r="AQ9597" s="261" t="e">
        <f t="shared" si="1512"/>
        <v>#N/A</v>
      </c>
      <c r="BB9597">
        <f t="shared" si="1515"/>
        <v>0</v>
      </c>
      <c r="BC9597">
        <f t="shared" si="1513"/>
        <v>0</v>
      </c>
      <c r="BD9597" s="28">
        <f t="shared" si="1514"/>
        <v>0</v>
      </c>
    </row>
    <row r="9598" spans="37:56" x14ac:dyDescent="0.25">
      <c r="AK9598">
        <v>0</v>
      </c>
      <c r="AL9598" t="e">
        <f t="shared" si="1507"/>
        <v>#N/A</v>
      </c>
      <c r="AM9598" t="e">
        <f t="shared" si="1508"/>
        <v>#N/A</v>
      </c>
      <c r="AN9598" t="e">
        <f t="shared" si="1509"/>
        <v>#N/A</v>
      </c>
      <c r="AO9598" s="261" t="e">
        <f t="shared" si="1510"/>
        <v>#N/A</v>
      </c>
      <c r="AP9598" s="261" t="e">
        <f t="shared" si="1511"/>
        <v>#N/A</v>
      </c>
      <c r="AQ9598" s="261" t="e">
        <f t="shared" si="1512"/>
        <v>#N/A</v>
      </c>
      <c r="BB9598">
        <f t="shared" si="1515"/>
        <v>0</v>
      </c>
      <c r="BC9598">
        <f t="shared" si="1513"/>
        <v>0</v>
      </c>
      <c r="BD9598" s="28">
        <f t="shared" si="1514"/>
        <v>0</v>
      </c>
    </row>
    <row r="9599" spans="37:56" x14ac:dyDescent="0.25">
      <c r="AK9599">
        <v>0</v>
      </c>
      <c r="AL9599" t="e">
        <f t="shared" si="1507"/>
        <v>#N/A</v>
      </c>
      <c r="AM9599" t="e">
        <f t="shared" si="1508"/>
        <v>#N/A</v>
      </c>
      <c r="AN9599" t="e">
        <f t="shared" si="1509"/>
        <v>#N/A</v>
      </c>
      <c r="AO9599" s="261" t="e">
        <f t="shared" si="1510"/>
        <v>#N/A</v>
      </c>
      <c r="AP9599" s="261" t="e">
        <f t="shared" si="1511"/>
        <v>#N/A</v>
      </c>
      <c r="AQ9599" s="261" t="e">
        <f t="shared" si="1512"/>
        <v>#N/A</v>
      </c>
      <c r="BB9599">
        <f t="shared" si="1515"/>
        <v>0</v>
      </c>
      <c r="BC9599">
        <f t="shared" si="1513"/>
        <v>0</v>
      </c>
      <c r="BD9599" s="28">
        <f t="shared" si="1514"/>
        <v>0</v>
      </c>
    </row>
    <row r="9600" spans="37:56" x14ac:dyDescent="0.25">
      <c r="AK9600">
        <v>0</v>
      </c>
      <c r="AL9600" t="e">
        <f t="shared" si="1507"/>
        <v>#N/A</v>
      </c>
      <c r="AM9600" t="e">
        <f t="shared" si="1508"/>
        <v>#N/A</v>
      </c>
      <c r="AN9600" t="e">
        <f t="shared" si="1509"/>
        <v>#N/A</v>
      </c>
      <c r="AO9600" s="261" t="e">
        <f t="shared" si="1510"/>
        <v>#N/A</v>
      </c>
      <c r="AP9600" s="261" t="e">
        <f t="shared" si="1511"/>
        <v>#N/A</v>
      </c>
      <c r="AQ9600" s="261" t="e">
        <f t="shared" si="1512"/>
        <v>#N/A</v>
      </c>
      <c r="BB9600">
        <f t="shared" si="1515"/>
        <v>0</v>
      </c>
      <c r="BC9600">
        <f t="shared" si="1513"/>
        <v>0</v>
      </c>
      <c r="BD9600" s="28">
        <f t="shared" si="1514"/>
        <v>0</v>
      </c>
    </row>
    <row r="9601" spans="37:56" x14ac:dyDescent="0.25">
      <c r="AK9601">
        <v>0</v>
      </c>
      <c r="AL9601" t="e">
        <f t="shared" si="1507"/>
        <v>#N/A</v>
      </c>
      <c r="AM9601" t="e">
        <f t="shared" si="1508"/>
        <v>#N/A</v>
      </c>
      <c r="AN9601" t="e">
        <f t="shared" si="1509"/>
        <v>#N/A</v>
      </c>
      <c r="AO9601" s="261" t="e">
        <f t="shared" si="1510"/>
        <v>#N/A</v>
      </c>
      <c r="AP9601" s="261" t="e">
        <f t="shared" si="1511"/>
        <v>#N/A</v>
      </c>
      <c r="AQ9601" s="261" t="e">
        <f t="shared" si="1512"/>
        <v>#N/A</v>
      </c>
      <c r="BB9601">
        <f t="shared" si="1515"/>
        <v>0</v>
      </c>
      <c r="BC9601">
        <f t="shared" si="1513"/>
        <v>0</v>
      </c>
      <c r="BD9601" s="28">
        <f t="shared" si="1514"/>
        <v>0</v>
      </c>
    </row>
    <row r="9602" spans="37:56" x14ac:dyDescent="0.25">
      <c r="AK9602">
        <v>0</v>
      </c>
      <c r="AL9602" t="e">
        <f t="shared" si="1507"/>
        <v>#N/A</v>
      </c>
      <c r="AM9602" t="e">
        <f t="shared" si="1508"/>
        <v>#N/A</v>
      </c>
      <c r="AN9602" t="e">
        <f t="shared" si="1509"/>
        <v>#N/A</v>
      </c>
      <c r="AO9602" s="261" t="e">
        <f t="shared" si="1510"/>
        <v>#N/A</v>
      </c>
      <c r="AP9602" s="261" t="e">
        <f t="shared" si="1511"/>
        <v>#N/A</v>
      </c>
      <c r="AQ9602" s="261" t="e">
        <f t="shared" si="1512"/>
        <v>#N/A</v>
      </c>
      <c r="BB9602">
        <f t="shared" si="1515"/>
        <v>0</v>
      </c>
      <c r="BC9602">
        <f t="shared" si="1513"/>
        <v>0</v>
      </c>
      <c r="BD9602" s="28">
        <f t="shared" si="1514"/>
        <v>0</v>
      </c>
    </row>
    <row r="9603" spans="37:56" x14ac:dyDescent="0.25">
      <c r="AK9603">
        <v>0</v>
      </c>
      <c r="AL9603" t="e">
        <f t="shared" ref="AL9603:AL9666" si="1516">_xlfn.XLOOKUP(AK9603,A:A,F:F)</f>
        <v>#N/A</v>
      </c>
      <c r="AM9603" t="e">
        <f t="shared" ref="AM9603:AM9666" si="1517">_xlfn.XLOOKUP(AK9603,A:A,J:J)</f>
        <v>#N/A</v>
      </c>
      <c r="AN9603" t="e">
        <f t="shared" ref="AN9603:AN9666" si="1518">_xlfn.XLOOKUP(AK9603,A:A,M:M)+_xlfn.XLOOKUP(AK9603,A:A,N:N)</f>
        <v>#N/A</v>
      </c>
      <c r="AO9603" s="261" t="e">
        <f t="shared" ref="AO9603:AO9666" si="1519">_xlfn.XLOOKUP(AK9603,A:A,AG:AG)</f>
        <v>#N/A</v>
      </c>
      <c r="AP9603" s="261" t="e">
        <f t="shared" ref="AP9603:AP9666" si="1520">_xlfn.XLOOKUP(AK9603,A:A,AD:AD)</f>
        <v>#N/A</v>
      </c>
      <c r="AQ9603" s="261" t="e">
        <f t="shared" ref="AQ9603:AQ9666" si="1521">_xlfn.XLOOKUP(AK9603,A:A,AE:AE)</f>
        <v>#N/A</v>
      </c>
      <c r="BB9603">
        <f t="shared" si="1515"/>
        <v>0</v>
      </c>
      <c r="BC9603">
        <f t="shared" ref="BC9603:BC9666" si="1522">_xlfn.XLOOKUP(BA9603,A:A,J:J)</f>
        <v>0</v>
      </c>
      <c r="BD9603" s="28">
        <f t="shared" ref="BD9603:BD9666" si="1523">_xlfn.XLOOKUP(BA9603,A:A,M:M)+_xlfn.XLOOKUP(BA9603,A:A,N:N)</f>
        <v>0</v>
      </c>
    </row>
    <row r="9604" spans="37:56" x14ac:dyDescent="0.25">
      <c r="AK9604">
        <v>0</v>
      </c>
      <c r="AL9604" t="e">
        <f t="shared" si="1516"/>
        <v>#N/A</v>
      </c>
      <c r="AM9604" t="e">
        <f t="shared" si="1517"/>
        <v>#N/A</v>
      </c>
      <c r="AN9604" t="e">
        <f t="shared" si="1518"/>
        <v>#N/A</v>
      </c>
      <c r="AO9604" s="261" t="e">
        <f t="shared" si="1519"/>
        <v>#N/A</v>
      </c>
      <c r="AP9604" s="261" t="e">
        <f t="shared" si="1520"/>
        <v>#N/A</v>
      </c>
      <c r="AQ9604" s="261" t="e">
        <f t="shared" si="1521"/>
        <v>#N/A</v>
      </c>
      <c r="BB9604">
        <f t="shared" si="1515"/>
        <v>0</v>
      </c>
      <c r="BC9604">
        <f t="shared" si="1522"/>
        <v>0</v>
      </c>
      <c r="BD9604" s="28">
        <f t="shared" si="1523"/>
        <v>0</v>
      </c>
    </row>
    <row r="9605" spans="37:56" x14ac:dyDescent="0.25">
      <c r="AK9605">
        <v>0</v>
      </c>
      <c r="AL9605" t="e">
        <f t="shared" si="1516"/>
        <v>#N/A</v>
      </c>
      <c r="AM9605" t="e">
        <f t="shared" si="1517"/>
        <v>#N/A</v>
      </c>
      <c r="AN9605" t="e">
        <f t="shared" si="1518"/>
        <v>#N/A</v>
      </c>
      <c r="AO9605" s="261" t="e">
        <f t="shared" si="1519"/>
        <v>#N/A</v>
      </c>
      <c r="AP9605" s="261" t="e">
        <f t="shared" si="1520"/>
        <v>#N/A</v>
      </c>
      <c r="AQ9605" s="261" t="e">
        <f t="shared" si="1521"/>
        <v>#N/A</v>
      </c>
      <c r="BB9605">
        <f t="shared" si="1515"/>
        <v>0</v>
      </c>
      <c r="BC9605">
        <f t="shared" si="1522"/>
        <v>0</v>
      </c>
      <c r="BD9605" s="28">
        <f t="shared" si="1523"/>
        <v>0</v>
      </c>
    </row>
    <row r="9606" spans="37:56" x14ac:dyDescent="0.25">
      <c r="AK9606">
        <v>0</v>
      </c>
      <c r="AL9606" t="e">
        <f t="shared" si="1516"/>
        <v>#N/A</v>
      </c>
      <c r="AM9606" t="e">
        <f t="shared" si="1517"/>
        <v>#N/A</v>
      </c>
      <c r="AN9606" t="e">
        <f t="shared" si="1518"/>
        <v>#N/A</v>
      </c>
      <c r="AO9606" s="261" t="e">
        <f t="shared" si="1519"/>
        <v>#N/A</v>
      </c>
      <c r="AP9606" s="261" t="e">
        <f t="shared" si="1520"/>
        <v>#N/A</v>
      </c>
      <c r="AQ9606" s="261" t="e">
        <f t="shared" si="1521"/>
        <v>#N/A</v>
      </c>
      <c r="BB9606">
        <f t="shared" ref="BB9606:BB9669" si="1524">_xlfn.XLOOKUP(BA9606,A:A,E:E)</f>
        <v>0</v>
      </c>
      <c r="BC9606">
        <f t="shared" si="1522"/>
        <v>0</v>
      </c>
      <c r="BD9606" s="28">
        <f t="shared" si="1523"/>
        <v>0</v>
      </c>
    </row>
    <row r="9607" spans="37:56" x14ac:dyDescent="0.25">
      <c r="AK9607">
        <v>0</v>
      </c>
      <c r="AL9607" t="e">
        <f t="shared" si="1516"/>
        <v>#N/A</v>
      </c>
      <c r="AM9607" t="e">
        <f t="shared" si="1517"/>
        <v>#N/A</v>
      </c>
      <c r="AN9607" t="e">
        <f t="shared" si="1518"/>
        <v>#N/A</v>
      </c>
      <c r="AO9607" s="261" t="e">
        <f t="shared" si="1519"/>
        <v>#N/A</v>
      </c>
      <c r="AP9607" s="261" t="e">
        <f t="shared" si="1520"/>
        <v>#N/A</v>
      </c>
      <c r="AQ9607" s="261" t="e">
        <f t="shared" si="1521"/>
        <v>#N/A</v>
      </c>
      <c r="BB9607">
        <f t="shared" si="1524"/>
        <v>0</v>
      </c>
      <c r="BC9607">
        <f t="shared" si="1522"/>
        <v>0</v>
      </c>
      <c r="BD9607" s="28">
        <f t="shared" si="1523"/>
        <v>0</v>
      </c>
    </row>
    <row r="9608" spans="37:56" x14ac:dyDescent="0.25">
      <c r="AK9608">
        <v>0</v>
      </c>
      <c r="AL9608" t="e">
        <f t="shared" si="1516"/>
        <v>#N/A</v>
      </c>
      <c r="AM9608" t="e">
        <f t="shared" si="1517"/>
        <v>#N/A</v>
      </c>
      <c r="AN9608" t="e">
        <f t="shared" si="1518"/>
        <v>#N/A</v>
      </c>
      <c r="AO9608" s="261" t="e">
        <f t="shared" si="1519"/>
        <v>#N/A</v>
      </c>
      <c r="AP9608" s="261" t="e">
        <f t="shared" si="1520"/>
        <v>#N/A</v>
      </c>
      <c r="AQ9608" s="261" t="e">
        <f t="shared" si="1521"/>
        <v>#N/A</v>
      </c>
      <c r="BB9608">
        <f t="shared" si="1524"/>
        <v>0</v>
      </c>
      <c r="BC9608">
        <f t="shared" si="1522"/>
        <v>0</v>
      </c>
      <c r="BD9608" s="28">
        <f t="shared" si="1523"/>
        <v>0</v>
      </c>
    </row>
    <row r="9609" spans="37:56" x14ac:dyDescent="0.25">
      <c r="AK9609">
        <v>0</v>
      </c>
      <c r="AL9609" t="e">
        <f t="shared" si="1516"/>
        <v>#N/A</v>
      </c>
      <c r="AM9609" t="e">
        <f t="shared" si="1517"/>
        <v>#N/A</v>
      </c>
      <c r="AN9609" t="e">
        <f t="shared" si="1518"/>
        <v>#N/A</v>
      </c>
      <c r="AO9609" s="261" t="e">
        <f t="shared" si="1519"/>
        <v>#N/A</v>
      </c>
      <c r="AP9609" s="261" t="e">
        <f t="shared" si="1520"/>
        <v>#N/A</v>
      </c>
      <c r="AQ9609" s="261" t="e">
        <f t="shared" si="1521"/>
        <v>#N/A</v>
      </c>
      <c r="BB9609">
        <f t="shared" si="1524"/>
        <v>0</v>
      </c>
      <c r="BC9609">
        <f t="shared" si="1522"/>
        <v>0</v>
      </c>
      <c r="BD9609" s="28">
        <f t="shared" si="1523"/>
        <v>0</v>
      </c>
    </row>
    <row r="9610" spans="37:56" x14ac:dyDescent="0.25">
      <c r="AK9610">
        <v>0</v>
      </c>
      <c r="AL9610" t="e">
        <f t="shared" si="1516"/>
        <v>#N/A</v>
      </c>
      <c r="AM9610" t="e">
        <f t="shared" si="1517"/>
        <v>#N/A</v>
      </c>
      <c r="AN9610" t="e">
        <f t="shared" si="1518"/>
        <v>#N/A</v>
      </c>
      <c r="AO9610" s="261" t="e">
        <f t="shared" si="1519"/>
        <v>#N/A</v>
      </c>
      <c r="AP9610" s="261" t="e">
        <f t="shared" si="1520"/>
        <v>#N/A</v>
      </c>
      <c r="AQ9610" s="261" t="e">
        <f t="shared" si="1521"/>
        <v>#N/A</v>
      </c>
      <c r="BB9610">
        <f t="shared" si="1524"/>
        <v>0</v>
      </c>
      <c r="BC9610">
        <f t="shared" si="1522"/>
        <v>0</v>
      </c>
      <c r="BD9610" s="28">
        <f t="shared" si="1523"/>
        <v>0</v>
      </c>
    </row>
    <row r="9611" spans="37:56" x14ac:dyDescent="0.25">
      <c r="AK9611">
        <v>0</v>
      </c>
      <c r="AL9611" t="e">
        <f t="shared" si="1516"/>
        <v>#N/A</v>
      </c>
      <c r="AM9611" t="e">
        <f t="shared" si="1517"/>
        <v>#N/A</v>
      </c>
      <c r="AN9611" t="e">
        <f t="shared" si="1518"/>
        <v>#N/A</v>
      </c>
      <c r="AO9611" s="261" t="e">
        <f t="shared" si="1519"/>
        <v>#N/A</v>
      </c>
      <c r="AP9611" s="261" t="e">
        <f t="shared" si="1520"/>
        <v>#N/A</v>
      </c>
      <c r="AQ9611" s="261" t="e">
        <f t="shared" si="1521"/>
        <v>#N/A</v>
      </c>
      <c r="BB9611">
        <f t="shared" si="1524"/>
        <v>0</v>
      </c>
      <c r="BC9611">
        <f t="shared" si="1522"/>
        <v>0</v>
      </c>
      <c r="BD9611" s="28">
        <f t="shared" si="1523"/>
        <v>0</v>
      </c>
    </row>
    <row r="9612" spans="37:56" x14ac:dyDescent="0.25">
      <c r="AK9612">
        <v>0</v>
      </c>
      <c r="AL9612" t="e">
        <f t="shared" si="1516"/>
        <v>#N/A</v>
      </c>
      <c r="AM9612" t="e">
        <f t="shared" si="1517"/>
        <v>#N/A</v>
      </c>
      <c r="AN9612" t="e">
        <f t="shared" si="1518"/>
        <v>#N/A</v>
      </c>
      <c r="AO9612" s="261" t="e">
        <f t="shared" si="1519"/>
        <v>#N/A</v>
      </c>
      <c r="AP9612" s="261" t="e">
        <f t="shared" si="1520"/>
        <v>#N/A</v>
      </c>
      <c r="AQ9612" s="261" t="e">
        <f t="shared" si="1521"/>
        <v>#N/A</v>
      </c>
      <c r="BB9612">
        <f t="shared" si="1524"/>
        <v>0</v>
      </c>
      <c r="BC9612">
        <f t="shared" si="1522"/>
        <v>0</v>
      </c>
      <c r="BD9612" s="28">
        <f t="shared" si="1523"/>
        <v>0</v>
      </c>
    </row>
    <row r="9613" spans="37:56" x14ac:dyDescent="0.25">
      <c r="AK9613">
        <v>0</v>
      </c>
      <c r="AL9613" t="e">
        <f t="shared" si="1516"/>
        <v>#N/A</v>
      </c>
      <c r="AM9613" t="e">
        <f t="shared" si="1517"/>
        <v>#N/A</v>
      </c>
      <c r="AN9613" t="e">
        <f t="shared" si="1518"/>
        <v>#N/A</v>
      </c>
      <c r="AO9613" s="261" t="e">
        <f t="shared" si="1519"/>
        <v>#N/A</v>
      </c>
      <c r="AP9613" s="261" t="e">
        <f t="shared" si="1520"/>
        <v>#N/A</v>
      </c>
      <c r="AQ9613" s="261" t="e">
        <f t="shared" si="1521"/>
        <v>#N/A</v>
      </c>
      <c r="BB9613">
        <f t="shared" si="1524"/>
        <v>0</v>
      </c>
      <c r="BC9613">
        <f t="shared" si="1522"/>
        <v>0</v>
      </c>
      <c r="BD9613" s="28">
        <f t="shared" si="1523"/>
        <v>0</v>
      </c>
    </row>
    <row r="9614" spans="37:56" x14ac:dyDescent="0.25">
      <c r="AK9614">
        <v>0</v>
      </c>
      <c r="AL9614" t="e">
        <f t="shared" si="1516"/>
        <v>#N/A</v>
      </c>
      <c r="AM9614" t="e">
        <f t="shared" si="1517"/>
        <v>#N/A</v>
      </c>
      <c r="AN9614" t="e">
        <f t="shared" si="1518"/>
        <v>#N/A</v>
      </c>
      <c r="AO9614" s="261" t="e">
        <f t="shared" si="1519"/>
        <v>#N/A</v>
      </c>
      <c r="AP9614" s="261" t="e">
        <f t="shared" si="1520"/>
        <v>#N/A</v>
      </c>
      <c r="AQ9614" s="261" t="e">
        <f t="shared" si="1521"/>
        <v>#N/A</v>
      </c>
      <c r="BB9614">
        <f t="shared" si="1524"/>
        <v>0</v>
      </c>
      <c r="BC9614">
        <f t="shared" si="1522"/>
        <v>0</v>
      </c>
      <c r="BD9614" s="28">
        <f t="shared" si="1523"/>
        <v>0</v>
      </c>
    </row>
    <row r="9615" spans="37:56" x14ac:dyDescent="0.25">
      <c r="AK9615">
        <v>0</v>
      </c>
      <c r="AL9615" t="e">
        <f t="shared" si="1516"/>
        <v>#N/A</v>
      </c>
      <c r="AM9615" t="e">
        <f t="shared" si="1517"/>
        <v>#N/A</v>
      </c>
      <c r="AN9615" t="e">
        <f t="shared" si="1518"/>
        <v>#N/A</v>
      </c>
      <c r="AO9615" s="261" t="e">
        <f t="shared" si="1519"/>
        <v>#N/A</v>
      </c>
      <c r="AP9615" s="261" t="e">
        <f t="shared" si="1520"/>
        <v>#N/A</v>
      </c>
      <c r="AQ9615" s="261" t="e">
        <f t="shared" si="1521"/>
        <v>#N/A</v>
      </c>
      <c r="BB9615">
        <f t="shared" si="1524"/>
        <v>0</v>
      </c>
      <c r="BC9615">
        <f t="shared" si="1522"/>
        <v>0</v>
      </c>
      <c r="BD9615" s="28">
        <f t="shared" si="1523"/>
        <v>0</v>
      </c>
    </row>
    <row r="9616" spans="37:56" x14ac:dyDescent="0.25">
      <c r="AK9616">
        <v>0</v>
      </c>
      <c r="AL9616" t="e">
        <f t="shared" si="1516"/>
        <v>#N/A</v>
      </c>
      <c r="AM9616" t="e">
        <f t="shared" si="1517"/>
        <v>#N/A</v>
      </c>
      <c r="AN9616" t="e">
        <f t="shared" si="1518"/>
        <v>#N/A</v>
      </c>
      <c r="AO9616" s="261" t="e">
        <f t="shared" si="1519"/>
        <v>#N/A</v>
      </c>
      <c r="AP9616" s="261" t="e">
        <f t="shared" si="1520"/>
        <v>#N/A</v>
      </c>
      <c r="AQ9616" s="261" t="e">
        <f t="shared" si="1521"/>
        <v>#N/A</v>
      </c>
      <c r="BB9616">
        <f t="shared" si="1524"/>
        <v>0</v>
      </c>
      <c r="BC9616">
        <f t="shared" si="1522"/>
        <v>0</v>
      </c>
      <c r="BD9616" s="28">
        <f t="shared" si="1523"/>
        <v>0</v>
      </c>
    </row>
    <row r="9617" spans="37:56" x14ac:dyDescent="0.25">
      <c r="AK9617">
        <v>0</v>
      </c>
      <c r="AL9617" t="e">
        <f t="shared" si="1516"/>
        <v>#N/A</v>
      </c>
      <c r="AM9617" t="e">
        <f t="shared" si="1517"/>
        <v>#N/A</v>
      </c>
      <c r="AN9617" t="e">
        <f t="shared" si="1518"/>
        <v>#N/A</v>
      </c>
      <c r="AO9617" s="261" t="e">
        <f t="shared" si="1519"/>
        <v>#N/A</v>
      </c>
      <c r="AP9617" s="261" t="e">
        <f t="shared" si="1520"/>
        <v>#N/A</v>
      </c>
      <c r="AQ9617" s="261" t="e">
        <f t="shared" si="1521"/>
        <v>#N/A</v>
      </c>
      <c r="BB9617">
        <f t="shared" si="1524"/>
        <v>0</v>
      </c>
      <c r="BC9617">
        <f t="shared" si="1522"/>
        <v>0</v>
      </c>
      <c r="BD9617" s="28">
        <f t="shared" si="1523"/>
        <v>0</v>
      </c>
    </row>
    <row r="9618" spans="37:56" x14ac:dyDescent="0.25">
      <c r="AK9618">
        <v>0</v>
      </c>
      <c r="AL9618" t="e">
        <f t="shared" si="1516"/>
        <v>#N/A</v>
      </c>
      <c r="AM9618" t="e">
        <f t="shared" si="1517"/>
        <v>#N/A</v>
      </c>
      <c r="AN9618" t="e">
        <f t="shared" si="1518"/>
        <v>#N/A</v>
      </c>
      <c r="AO9618" s="261" t="e">
        <f t="shared" si="1519"/>
        <v>#N/A</v>
      </c>
      <c r="AP9618" s="261" t="e">
        <f t="shared" si="1520"/>
        <v>#N/A</v>
      </c>
      <c r="AQ9618" s="261" t="e">
        <f t="shared" si="1521"/>
        <v>#N/A</v>
      </c>
      <c r="BB9618">
        <f t="shared" si="1524"/>
        <v>0</v>
      </c>
      <c r="BC9618">
        <f t="shared" si="1522"/>
        <v>0</v>
      </c>
      <c r="BD9618" s="28">
        <f t="shared" si="1523"/>
        <v>0</v>
      </c>
    </row>
    <row r="9619" spans="37:56" x14ac:dyDescent="0.25">
      <c r="AK9619">
        <v>0</v>
      </c>
      <c r="AL9619" t="e">
        <f t="shared" si="1516"/>
        <v>#N/A</v>
      </c>
      <c r="AM9619" t="e">
        <f t="shared" si="1517"/>
        <v>#N/A</v>
      </c>
      <c r="AN9619" t="e">
        <f t="shared" si="1518"/>
        <v>#N/A</v>
      </c>
      <c r="AO9619" s="261" t="e">
        <f t="shared" si="1519"/>
        <v>#N/A</v>
      </c>
      <c r="AP9619" s="261" t="e">
        <f t="shared" si="1520"/>
        <v>#N/A</v>
      </c>
      <c r="AQ9619" s="261" t="e">
        <f t="shared" si="1521"/>
        <v>#N/A</v>
      </c>
      <c r="BB9619">
        <f t="shared" si="1524"/>
        <v>0</v>
      </c>
      <c r="BC9619">
        <f t="shared" si="1522"/>
        <v>0</v>
      </c>
      <c r="BD9619" s="28">
        <f t="shared" si="1523"/>
        <v>0</v>
      </c>
    </row>
    <row r="9620" spans="37:56" x14ac:dyDescent="0.25">
      <c r="AK9620">
        <v>0</v>
      </c>
      <c r="AL9620" t="e">
        <f t="shared" si="1516"/>
        <v>#N/A</v>
      </c>
      <c r="AM9620" t="e">
        <f t="shared" si="1517"/>
        <v>#N/A</v>
      </c>
      <c r="AN9620" t="e">
        <f t="shared" si="1518"/>
        <v>#N/A</v>
      </c>
      <c r="AO9620" s="261" t="e">
        <f t="shared" si="1519"/>
        <v>#N/A</v>
      </c>
      <c r="AP9620" s="261" t="e">
        <f t="shared" si="1520"/>
        <v>#N/A</v>
      </c>
      <c r="AQ9620" s="261" t="e">
        <f t="shared" si="1521"/>
        <v>#N/A</v>
      </c>
      <c r="BB9620">
        <f t="shared" si="1524"/>
        <v>0</v>
      </c>
      <c r="BC9620">
        <f t="shared" si="1522"/>
        <v>0</v>
      </c>
      <c r="BD9620" s="28">
        <f t="shared" si="1523"/>
        <v>0</v>
      </c>
    </row>
    <row r="9621" spans="37:56" x14ac:dyDescent="0.25">
      <c r="AK9621">
        <v>0</v>
      </c>
      <c r="AL9621" t="e">
        <f t="shared" si="1516"/>
        <v>#N/A</v>
      </c>
      <c r="AM9621" t="e">
        <f t="shared" si="1517"/>
        <v>#N/A</v>
      </c>
      <c r="AN9621" t="e">
        <f t="shared" si="1518"/>
        <v>#N/A</v>
      </c>
      <c r="AO9621" s="261" t="e">
        <f t="shared" si="1519"/>
        <v>#N/A</v>
      </c>
      <c r="AP9621" s="261" t="e">
        <f t="shared" si="1520"/>
        <v>#N/A</v>
      </c>
      <c r="AQ9621" s="261" t="e">
        <f t="shared" si="1521"/>
        <v>#N/A</v>
      </c>
      <c r="BB9621">
        <f t="shared" si="1524"/>
        <v>0</v>
      </c>
      <c r="BC9621">
        <f t="shared" si="1522"/>
        <v>0</v>
      </c>
      <c r="BD9621" s="28">
        <f t="shared" si="1523"/>
        <v>0</v>
      </c>
    </row>
    <row r="9622" spans="37:56" x14ac:dyDescent="0.25">
      <c r="AK9622">
        <v>0</v>
      </c>
      <c r="AL9622" t="e">
        <f t="shared" si="1516"/>
        <v>#N/A</v>
      </c>
      <c r="AM9622" t="e">
        <f t="shared" si="1517"/>
        <v>#N/A</v>
      </c>
      <c r="AN9622" t="e">
        <f t="shared" si="1518"/>
        <v>#N/A</v>
      </c>
      <c r="AO9622" s="261" t="e">
        <f t="shared" si="1519"/>
        <v>#N/A</v>
      </c>
      <c r="AP9622" s="261" t="e">
        <f t="shared" si="1520"/>
        <v>#N/A</v>
      </c>
      <c r="AQ9622" s="261" t="e">
        <f t="shared" si="1521"/>
        <v>#N/A</v>
      </c>
      <c r="BB9622">
        <f t="shared" si="1524"/>
        <v>0</v>
      </c>
      <c r="BC9622">
        <f t="shared" si="1522"/>
        <v>0</v>
      </c>
      <c r="BD9622" s="28">
        <f t="shared" si="1523"/>
        <v>0</v>
      </c>
    </row>
    <row r="9623" spans="37:56" x14ac:dyDescent="0.25">
      <c r="AK9623">
        <v>0</v>
      </c>
      <c r="AL9623" t="e">
        <f t="shared" si="1516"/>
        <v>#N/A</v>
      </c>
      <c r="AM9623" t="e">
        <f t="shared" si="1517"/>
        <v>#N/A</v>
      </c>
      <c r="AN9623" t="e">
        <f t="shared" si="1518"/>
        <v>#N/A</v>
      </c>
      <c r="AO9623" s="261" t="e">
        <f t="shared" si="1519"/>
        <v>#N/A</v>
      </c>
      <c r="AP9623" s="261" t="e">
        <f t="shared" si="1520"/>
        <v>#N/A</v>
      </c>
      <c r="AQ9623" s="261" t="e">
        <f t="shared" si="1521"/>
        <v>#N/A</v>
      </c>
      <c r="BB9623">
        <f t="shared" si="1524"/>
        <v>0</v>
      </c>
      <c r="BC9623">
        <f t="shared" si="1522"/>
        <v>0</v>
      </c>
      <c r="BD9623" s="28">
        <f t="shared" si="1523"/>
        <v>0</v>
      </c>
    </row>
    <row r="9624" spans="37:56" x14ac:dyDescent="0.25">
      <c r="AK9624">
        <v>0</v>
      </c>
      <c r="AL9624" t="e">
        <f t="shared" si="1516"/>
        <v>#N/A</v>
      </c>
      <c r="AM9624" t="e">
        <f t="shared" si="1517"/>
        <v>#N/A</v>
      </c>
      <c r="AN9624" t="e">
        <f t="shared" si="1518"/>
        <v>#N/A</v>
      </c>
      <c r="AO9624" s="261" t="e">
        <f t="shared" si="1519"/>
        <v>#N/A</v>
      </c>
      <c r="AP9624" s="261" t="e">
        <f t="shared" si="1520"/>
        <v>#N/A</v>
      </c>
      <c r="AQ9624" s="261" t="e">
        <f t="shared" si="1521"/>
        <v>#N/A</v>
      </c>
      <c r="BB9624">
        <f t="shared" si="1524"/>
        <v>0</v>
      </c>
      <c r="BC9624">
        <f t="shared" si="1522"/>
        <v>0</v>
      </c>
      <c r="BD9624" s="28">
        <f t="shared" si="1523"/>
        <v>0</v>
      </c>
    </row>
    <row r="9625" spans="37:56" x14ac:dyDescent="0.25">
      <c r="AK9625">
        <v>0</v>
      </c>
      <c r="AL9625" t="e">
        <f t="shared" si="1516"/>
        <v>#N/A</v>
      </c>
      <c r="AM9625" t="e">
        <f t="shared" si="1517"/>
        <v>#N/A</v>
      </c>
      <c r="AN9625" t="e">
        <f t="shared" si="1518"/>
        <v>#N/A</v>
      </c>
      <c r="AO9625" s="261" t="e">
        <f t="shared" si="1519"/>
        <v>#N/A</v>
      </c>
      <c r="AP9625" s="261" t="e">
        <f t="shared" si="1520"/>
        <v>#N/A</v>
      </c>
      <c r="AQ9625" s="261" t="e">
        <f t="shared" si="1521"/>
        <v>#N/A</v>
      </c>
      <c r="BB9625">
        <f t="shared" si="1524"/>
        <v>0</v>
      </c>
      <c r="BC9625">
        <f t="shared" si="1522"/>
        <v>0</v>
      </c>
      <c r="BD9625" s="28">
        <f t="shared" si="1523"/>
        <v>0</v>
      </c>
    </row>
    <row r="9626" spans="37:56" x14ac:dyDescent="0.25">
      <c r="AK9626">
        <v>0</v>
      </c>
      <c r="AL9626" t="e">
        <f t="shared" si="1516"/>
        <v>#N/A</v>
      </c>
      <c r="AM9626" t="e">
        <f t="shared" si="1517"/>
        <v>#N/A</v>
      </c>
      <c r="AN9626" t="e">
        <f t="shared" si="1518"/>
        <v>#N/A</v>
      </c>
      <c r="AO9626" s="261" t="e">
        <f t="shared" si="1519"/>
        <v>#N/A</v>
      </c>
      <c r="AP9626" s="261" t="e">
        <f t="shared" si="1520"/>
        <v>#N/A</v>
      </c>
      <c r="AQ9626" s="261" t="e">
        <f t="shared" si="1521"/>
        <v>#N/A</v>
      </c>
      <c r="BB9626">
        <f t="shared" si="1524"/>
        <v>0</v>
      </c>
      <c r="BC9626">
        <f t="shared" si="1522"/>
        <v>0</v>
      </c>
      <c r="BD9626" s="28">
        <f t="shared" si="1523"/>
        <v>0</v>
      </c>
    </row>
    <row r="9627" spans="37:56" x14ac:dyDescent="0.25">
      <c r="AK9627">
        <v>0</v>
      </c>
      <c r="AL9627" t="e">
        <f t="shared" si="1516"/>
        <v>#N/A</v>
      </c>
      <c r="AM9627" t="e">
        <f t="shared" si="1517"/>
        <v>#N/A</v>
      </c>
      <c r="AN9627" t="e">
        <f t="shared" si="1518"/>
        <v>#N/A</v>
      </c>
      <c r="AO9627" s="261" t="e">
        <f t="shared" si="1519"/>
        <v>#N/A</v>
      </c>
      <c r="AP9627" s="261" t="e">
        <f t="shared" si="1520"/>
        <v>#N/A</v>
      </c>
      <c r="AQ9627" s="261" t="e">
        <f t="shared" si="1521"/>
        <v>#N/A</v>
      </c>
      <c r="BB9627">
        <f t="shared" si="1524"/>
        <v>0</v>
      </c>
      <c r="BC9627">
        <f t="shared" si="1522"/>
        <v>0</v>
      </c>
      <c r="BD9627" s="28">
        <f t="shared" si="1523"/>
        <v>0</v>
      </c>
    </row>
    <row r="9628" spans="37:56" x14ac:dyDescent="0.25">
      <c r="AK9628">
        <v>0</v>
      </c>
      <c r="AL9628" t="e">
        <f t="shared" si="1516"/>
        <v>#N/A</v>
      </c>
      <c r="AM9628" t="e">
        <f t="shared" si="1517"/>
        <v>#N/A</v>
      </c>
      <c r="AN9628" t="e">
        <f t="shared" si="1518"/>
        <v>#N/A</v>
      </c>
      <c r="AO9628" s="261" t="e">
        <f t="shared" si="1519"/>
        <v>#N/A</v>
      </c>
      <c r="AP9628" s="261" t="e">
        <f t="shared" si="1520"/>
        <v>#N/A</v>
      </c>
      <c r="AQ9628" s="261" t="e">
        <f t="shared" si="1521"/>
        <v>#N/A</v>
      </c>
      <c r="BB9628">
        <f t="shared" si="1524"/>
        <v>0</v>
      </c>
      <c r="BC9628">
        <f t="shared" si="1522"/>
        <v>0</v>
      </c>
      <c r="BD9628" s="28">
        <f t="shared" si="1523"/>
        <v>0</v>
      </c>
    </row>
    <row r="9629" spans="37:56" x14ac:dyDescent="0.25">
      <c r="AK9629">
        <v>0</v>
      </c>
      <c r="AL9629" t="e">
        <f t="shared" si="1516"/>
        <v>#N/A</v>
      </c>
      <c r="AM9629" t="e">
        <f t="shared" si="1517"/>
        <v>#N/A</v>
      </c>
      <c r="AN9629" t="e">
        <f t="shared" si="1518"/>
        <v>#N/A</v>
      </c>
      <c r="AO9629" s="261" t="e">
        <f t="shared" si="1519"/>
        <v>#N/A</v>
      </c>
      <c r="AP9629" s="261" t="e">
        <f t="shared" si="1520"/>
        <v>#N/A</v>
      </c>
      <c r="AQ9629" s="261" t="e">
        <f t="shared" si="1521"/>
        <v>#N/A</v>
      </c>
      <c r="BB9629">
        <f t="shared" si="1524"/>
        <v>0</v>
      </c>
      <c r="BC9629">
        <f t="shared" si="1522"/>
        <v>0</v>
      </c>
      <c r="BD9629" s="28">
        <f t="shared" si="1523"/>
        <v>0</v>
      </c>
    </row>
    <row r="9630" spans="37:56" x14ac:dyDescent="0.25">
      <c r="AK9630">
        <v>0</v>
      </c>
      <c r="AL9630" t="e">
        <f t="shared" si="1516"/>
        <v>#N/A</v>
      </c>
      <c r="AM9630" t="e">
        <f t="shared" si="1517"/>
        <v>#N/A</v>
      </c>
      <c r="AN9630" t="e">
        <f t="shared" si="1518"/>
        <v>#N/A</v>
      </c>
      <c r="AO9630" s="261" t="e">
        <f t="shared" si="1519"/>
        <v>#N/A</v>
      </c>
      <c r="AP9630" s="261" t="e">
        <f t="shared" si="1520"/>
        <v>#N/A</v>
      </c>
      <c r="AQ9630" s="261" t="e">
        <f t="shared" si="1521"/>
        <v>#N/A</v>
      </c>
      <c r="BB9630">
        <f t="shared" si="1524"/>
        <v>0</v>
      </c>
      <c r="BC9630">
        <f t="shared" si="1522"/>
        <v>0</v>
      </c>
      <c r="BD9630" s="28">
        <f t="shared" si="1523"/>
        <v>0</v>
      </c>
    </row>
    <row r="9631" spans="37:56" x14ac:dyDescent="0.25">
      <c r="AK9631">
        <v>0</v>
      </c>
      <c r="AL9631" t="e">
        <f t="shared" si="1516"/>
        <v>#N/A</v>
      </c>
      <c r="AM9631" t="e">
        <f t="shared" si="1517"/>
        <v>#N/A</v>
      </c>
      <c r="AN9631" t="e">
        <f t="shared" si="1518"/>
        <v>#N/A</v>
      </c>
      <c r="AO9631" s="261" t="e">
        <f t="shared" si="1519"/>
        <v>#N/A</v>
      </c>
      <c r="AP9631" s="261" t="e">
        <f t="shared" si="1520"/>
        <v>#N/A</v>
      </c>
      <c r="AQ9631" s="261" t="e">
        <f t="shared" si="1521"/>
        <v>#N/A</v>
      </c>
      <c r="BB9631">
        <f t="shared" si="1524"/>
        <v>0</v>
      </c>
      <c r="BC9631">
        <f t="shared" si="1522"/>
        <v>0</v>
      </c>
      <c r="BD9631" s="28">
        <f t="shared" si="1523"/>
        <v>0</v>
      </c>
    </row>
    <row r="9632" spans="37:56" x14ac:dyDescent="0.25">
      <c r="AK9632">
        <v>0</v>
      </c>
      <c r="AL9632" t="e">
        <f t="shared" si="1516"/>
        <v>#N/A</v>
      </c>
      <c r="AM9632" t="e">
        <f t="shared" si="1517"/>
        <v>#N/A</v>
      </c>
      <c r="AN9632" t="e">
        <f t="shared" si="1518"/>
        <v>#N/A</v>
      </c>
      <c r="AO9632" s="261" t="e">
        <f t="shared" si="1519"/>
        <v>#N/A</v>
      </c>
      <c r="AP9632" s="261" t="e">
        <f t="shared" si="1520"/>
        <v>#N/A</v>
      </c>
      <c r="AQ9632" s="261" t="e">
        <f t="shared" si="1521"/>
        <v>#N/A</v>
      </c>
      <c r="BB9632">
        <f t="shared" si="1524"/>
        <v>0</v>
      </c>
      <c r="BC9632">
        <f t="shared" si="1522"/>
        <v>0</v>
      </c>
      <c r="BD9632" s="28">
        <f t="shared" si="1523"/>
        <v>0</v>
      </c>
    </row>
    <row r="9633" spans="37:56" x14ac:dyDescent="0.25">
      <c r="AK9633">
        <v>0</v>
      </c>
      <c r="AL9633" t="e">
        <f t="shared" si="1516"/>
        <v>#N/A</v>
      </c>
      <c r="AM9633" t="e">
        <f t="shared" si="1517"/>
        <v>#N/A</v>
      </c>
      <c r="AN9633" t="e">
        <f t="shared" si="1518"/>
        <v>#N/A</v>
      </c>
      <c r="AO9633" s="261" t="e">
        <f t="shared" si="1519"/>
        <v>#N/A</v>
      </c>
      <c r="AP9633" s="261" t="e">
        <f t="shared" si="1520"/>
        <v>#N/A</v>
      </c>
      <c r="AQ9633" s="261" t="e">
        <f t="shared" si="1521"/>
        <v>#N/A</v>
      </c>
      <c r="BB9633">
        <f t="shared" si="1524"/>
        <v>0</v>
      </c>
      <c r="BC9633">
        <f t="shared" si="1522"/>
        <v>0</v>
      </c>
      <c r="BD9633" s="28">
        <f t="shared" si="1523"/>
        <v>0</v>
      </c>
    </row>
    <row r="9634" spans="37:56" x14ac:dyDescent="0.25">
      <c r="AK9634">
        <v>0</v>
      </c>
      <c r="AL9634" t="e">
        <f t="shared" si="1516"/>
        <v>#N/A</v>
      </c>
      <c r="AM9634" t="e">
        <f t="shared" si="1517"/>
        <v>#N/A</v>
      </c>
      <c r="AN9634" t="e">
        <f t="shared" si="1518"/>
        <v>#N/A</v>
      </c>
      <c r="AO9634" s="261" t="e">
        <f t="shared" si="1519"/>
        <v>#N/A</v>
      </c>
      <c r="AP9634" s="261" t="e">
        <f t="shared" si="1520"/>
        <v>#N/A</v>
      </c>
      <c r="AQ9634" s="261" t="e">
        <f t="shared" si="1521"/>
        <v>#N/A</v>
      </c>
      <c r="BB9634">
        <f t="shared" si="1524"/>
        <v>0</v>
      </c>
      <c r="BC9634">
        <f t="shared" si="1522"/>
        <v>0</v>
      </c>
      <c r="BD9634" s="28">
        <f t="shared" si="1523"/>
        <v>0</v>
      </c>
    </row>
    <row r="9635" spans="37:56" x14ac:dyDescent="0.25">
      <c r="AK9635">
        <v>0</v>
      </c>
      <c r="AL9635" t="e">
        <f t="shared" si="1516"/>
        <v>#N/A</v>
      </c>
      <c r="AM9635" t="e">
        <f t="shared" si="1517"/>
        <v>#N/A</v>
      </c>
      <c r="AN9635" t="e">
        <f t="shared" si="1518"/>
        <v>#N/A</v>
      </c>
      <c r="AO9635" s="261" t="e">
        <f t="shared" si="1519"/>
        <v>#N/A</v>
      </c>
      <c r="AP9635" s="261" t="e">
        <f t="shared" si="1520"/>
        <v>#N/A</v>
      </c>
      <c r="AQ9635" s="261" t="e">
        <f t="shared" si="1521"/>
        <v>#N/A</v>
      </c>
      <c r="BB9635">
        <f t="shared" si="1524"/>
        <v>0</v>
      </c>
      <c r="BC9635">
        <f t="shared" si="1522"/>
        <v>0</v>
      </c>
      <c r="BD9635" s="28">
        <f t="shared" si="1523"/>
        <v>0</v>
      </c>
    </row>
    <row r="9636" spans="37:56" x14ac:dyDescent="0.25">
      <c r="AK9636">
        <v>0</v>
      </c>
      <c r="AL9636" t="e">
        <f t="shared" si="1516"/>
        <v>#N/A</v>
      </c>
      <c r="AM9636" t="e">
        <f t="shared" si="1517"/>
        <v>#N/A</v>
      </c>
      <c r="AN9636" t="e">
        <f t="shared" si="1518"/>
        <v>#N/A</v>
      </c>
      <c r="AO9636" s="261" t="e">
        <f t="shared" si="1519"/>
        <v>#N/A</v>
      </c>
      <c r="AP9636" s="261" t="e">
        <f t="shared" si="1520"/>
        <v>#N/A</v>
      </c>
      <c r="AQ9636" s="261" t="e">
        <f t="shared" si="1521"/>
        <v>#N/A</v>
      </c>
      <c r="BB9636">
        <f t="shared" si="1524"/>
        <v>0</v>
      </c>
      <c r="BC9636">
        <f t="shared" si="1522"/>
        <v>0</v>
      </c>
      <c r="BD9636" s="28">
        <f t="shared" si="1523"/>
        <v>0</v>
      </c>
    </row>
    <row r="9637" spans="37:56" x14ac:dyDescent="0.25">
      <c r="AK9637">
        <v>0</v>
      </c>
      <c r="AL9637" t="e">
        <f t="shared" si="1516"/>
        <v>#N/A</v>
      </c>
      <c r="AM9637" t="e">
        <f t="shared" si="1517"/>
        <v>#N/A</v>
      </c>
      <c r="AN9637" t="e">
        <f t="shared" si="1518"/>
        <v>#N/A</v>
      </c>
      <c r="AO9637" s="261" t="e">
        <f t="shared" si="1519"/>
        <v>#N/A</v>
      </c>
      <c r="AP9637" s="261" t="e">
        <f t="shared" si="1520"/>
        <v>#N/A</v>
      </c>
      <c r="AQ9637" s="261" t="e">
        <f t="shared" si="1521"/>
        <v>#N/A</v>
      </c>
      <c r="BB9637">
        <f t="shared" si="1524"/>
        <v>0</v>
      </c>
      <c r="BC9637">
        <f t="shared" si="1522"/>
        <v>0</v>
      </c>
      <c r="BD9637" s="28">
        <f t="shared" si="1523"/>
        <v>0</v>
      </c>
    </row>
    <row r="9638" spans="37:56" x14ac:dyDescent="0.25">
      <c r="AK9638">
        <v>0</v>
      </c>
      <c r="AL9638" t="e">
        <f t="shared" si="1516"/>
        <v>#N/A</v>
      </c>
      <c r="AM9638" t="e">
        <f t="shared" si="1517"/>
        <v>#N/A</v>
      </c>
      <c r="AN9638" t="e">
        <f t="shared" si="1518"/>
        <v>#N/A</v>
      </c>
      <c r="AO9638" s="261" t="e">
        <f t="shared" si="1519"/>
        <v>#N/A</v>
      </c>
      <c r="AP9638" s="261" t="e">
        <f t="shared" si="1520"/>
        <v>#N/A</v>
      </c>
      <c r="AQ9638" s="261" t="e">
        <f t="shared" si="1521"/>
        <v>#N/A</v>
      </c>
      <c r="BB9638">
        <f t="shared" si="1524"/>
        <v>0</v>
      </c>
      <c r="BC9638">
        <f t="shared" si="1522"/>
        <v>0</v>
      </c>
      <c r="BD9638" s="28">
        <f t="shared" si="1523"/>
        <v>0</v>
      </c>
    </row>
    <row r="9639" spans="37:56" x14ac:dyDescent="0.25">
      <c r="AK9639">
        <v>0</v>
      </c>
      <c r="AL9639" t="e">
        <f t="shared" si="1516"/>
        <v>#N/A</v>
      </c>
      <c r="AM9639" t="e">
        <f t="shared" si="1517"/>
        <v>#N/A</v>
      </c>
      <c r="AN9639" t="e">
        <f t="shared" si="1518"/>
        <v>#N/A</v>
      </c>
      <c r="AO9639" s="261" t="e">
        <f t="shared" si="1519"/>
        <v>#N/A</v>
      </c>
      <c r="AP9639" s="261" t="e">
        <f t="shared" si="1520"/>
        <v>#N/A</v>
      </c>
      <c r="AQ9639" s="261" t="e">
        <f t="shared" si="1521"/>
        <v>#N/A</v>
      </c>
      <c r="BB9639">
        <f t="shared" si="1524"/>
        <v>0</v>
      </c>
      <c r="BC9639">
        <f t="shared" si="1522"/>
        <v>0</v>
      </c>
      <c r="BD9639" s="28">
        <f t="shared" si="1523"/>
        <v>0</v>
      </c>
    </row>
    <row r="9640" spans="37:56" x14ac:dyDescent="0.25">
      <c r="AK9640">
        <v>0</v>
      </c>
      <c r="AL9640" t="e">
        <f t="shared" si="1516"/>
        <v>#N/A</v>
      </c>
      <c r="AM9640" t="e">
        <f t="shared" si="1517"/>
        <v>#N/A</v>
      </c>
      <c r="AN9640" t="e">
        <f t="shared" si="1518"/>
        <v>#N/A</v>
      </c>
      <c r="AO9640" s="261" t="e">
        <f t="shared" si="1519"/>
        <v>#N/A</v>
      </c>
      <c r="AP9640" s="261" t="e">
        <f t="shared" si="1520"/>
        <v>#N/A</v>
      </c>
      <c r="AQ9640" s="261" t="e">
        <f t="shared" si="1521"/>
        <v>#N/A</v>
      </c>
      <c r="BB9640">
        <f t="shared" si="1524"/>
        <v>0</v>
      </c>
      <c r="BC9640">
        <f t="shared" si="1522"/>
        <v>0</v>
      </c>
      <c r="BD9640" s="28">
        <f t="shared" si="1523"/>
        <v>0</v>
      </c>
    </row>
    <row r="9641" spans="37:56" x14ac:dyDescent="0.25">
      <c r="AK9641">
        <v>0</v>
      </c>
      <c r="AL9641" t="e">
        <f t="shared" si="1516"/>
        <v>#N/A</v>
      </c>
      <c r="AM9641" t="e">
        <f t="shared" si="1517"/>
        <v>#N/A</v>
      </c>
      <c r="AN9641" t="e">
        <f t="shared" si="1518"/>
        <v>#N/A</v>
      </c>
      <c r="AO9641" s="261" t="e">
        <f t="shared" si="1519"/>
        <v>#N/A</v>
      </c>
      <c r="AP9641" s="261" t="e">
        <f t="shared" si="1520"/>
        <v>#N/A</v>
      </c>
      <c r="AQ9641" s="261" t="e">
        <f t="shared" si="1521"/>
        <v>#N/A</v>
      </c>
      <c r="BB9641">
        <f t="shared" si="1524"/>
        <v>0</v>
      </c>
      <c r="BC9641">
        <f t="shared" si="1522"/>
        <v>0</v>
      </c>
      <c r="BD9641" s="28">
        <f t="shared" si="1523"/>
        <v>0</v>
      </c>
    </row>
    <row r="9642" spans="37:56" x14ac:dyDescent="0.25">
      <c r="AK9642">
        <v>0</v>
      </c>
      <c r="AL9642" t="e">
        <f t="shared" si="1516"/>
        <v>#N/A</v>
      </c>
      <c r="AM9642" t="e">
        <f t="shared" si="1517"/>
        <v>#N/A</v>
      </c>
      <c r="AN9642" t="e">
        <f t="shared" si="1518"/>
        <v>#N/A</v>
      </c>
      <c r="AO9642" s="261" t="e">
        <f t="shared" si="1519"/>
        <v>#N/A</v>
      </c>
      <c r="AP9642" s="261" t="e">
        <f t="shared" si="1520"/>
        <v>#N/A</v>
      </c>
      <c r="AQ9642" s="261" t="e">
        <f t="shared" si="1521"/>
        <v>#N/A</v>
      </c>
      <c r="BB9642">
        <f t="shared" si="1524"/>
        <v>0</v>
      </c>
      <c r="BC9642">
        <f t="shared" si="1522"/>
        <v>0</v>
      </c>
      <c r="BD9642" s="28">
        <f t="shared" si="1523"/>
        <v>0</v>
      </c>
    </row>
    <row r="9643" spans="37:56" x14ac:dyDescent="0.25">
      <c r="AK9643">
        <v>0</v>
      </c>
      <c r="AL9643" t="e">
        <f t="shared" si="1516"/>
        <v>#N/A</v>
      </c>
      <c r="AM9643" t="e">
        <f t="shared" si="1517"/>
        <v>#N/A</v>
      </c>
      <c r="AN9643" t="e">
        <f t="shared" si="1518"/>
        <v>#N/A</v>
      </c>
      <c r="AO9643" s="261" t="e">
        <f t="shared" si="1519"/>
        <v>#N/A</v>
      </c>
      <c r="AP9643" s="261" t="e">
        <f t="shared" si="1520"/>
        <v>#N/A</v>
      </c>
      <c r="AQ9643" s="261" t="e">
        <f t="shared" si="1521"/>
        <v>#N/A</v>
      </c>
      <c r="BB9643">
        <f t="shared" si="1524"/>
        <v>0</v>
      </c>
      <c r="BC9643">
        <f t="shared" si="1522"/>
        <v>0</v>
      </c>
      <c r="BD9643" s="28">
        <f t="shared" si="1523"/>
        <v>0</v>
      </c>
    </row>
    <row r="9644" spans="37:56" x14ac:dyDescent="0.25">
      <c r="AK9644">
        <v>0</v>
      </c>
      <c r="AL9644" t="e">
        <f t="shared" si="1516"/>
        <v>#N/A</v>
      </c>
      <c r="AM9644" t="e">
        <f t="shared" si="1517"/>
        <v>#N/A</v>
      </c>
      <c r="AN9644" t="e">
        <f t="shared" si="1518"/>
        <v>#N/A</v>
      </c>
      <c r="AO9644" s="261" t="e">
        <f t="shared" si="1519"/>
        <v>#N/A</v>
      </c>
      <c r="AP9644" s="261" t="e">
        <f t="shared" si="1520"/>
        <v>#N/A</v>
      </c>
      <c r="AQ9644" s="261" t="e">
        <f t="shared" si="1521"/>
        <v>#N/A</v>
      </c>
      <c r="BB9644">
        <f t="shared" si="1524"/>
        <v>0</v>
      </c>
      <c r="BC9644">
        <f t="shared" si="1522"/>
        <v>0</v>
      </c>
      <c r="BD9644" s="28">
        <f t="shared" si="1523"/>
        <v>0</v>
      </c>
    </row>
    <row r="9645" spans="37:56" x14ac:dyDescent="0.25">
      <c r="AK9645">
        <v>0</v>
      </c>
      <c r="AL9645" t="e">
        <f t="shared" si="1516"/>
        <v>#N/A</v>
      </c>
      <c r="AM9645" t="e">
        <f t="shared" si="1517"/>
        <v>#N/A</v>
      </c>
      <c r="AN9645" t="e">
        <f t="shared" si="1518"/>
        <v>#N/A</v>
      </c>
      <c r="AO9645" s="261" t="e">
        <f t="shared" si="1519"/>
        <v>#N/A</v>
      </c>
      <c r="AP9645" s="261" t="e">
        <f t="shared" si="1520"/>
        <v>#N/A</v>
      </c>
      <c r="AQ9645" s="261" t="e">
        <f t="shared" si="1521"/>
        <v>#N/A</v>
      </c>
      <c r="BB9645">
        <f t="shared" si="1524"/>
        <v>0</v>
      </c>
      <c r="BC9645">
        <f t="shared" si="1522"/>
        <v>0</v>
      </c>
      <c r="BD9645" s="28">
        <f t="shared" si="1523"/>
        <v>0</v>
      </c>
    </row>
    <row r="9646" spans="37:56" x14ac:dyDescent="0.25">
      <c r="AK9646">
        <v>0</v>
      </c>
      <c r="AL9646" t="e">
        <f t="shared" si="1516"/>
        <v>#N/A</v>
      </c>
      <c r="AM9646" t="e">
        <f t="shared" si="1517"/>
        <v>#N/A</v>
      </c>
      <c r="AN9646" t="e">
        <f t="shared" si="1518"/>
        <v>#N/A</v>
      </c>
      <c r="AO9646" s="261" t="e">
        <f t="shared" si="1519"/>
        <v>#N/A</v>
      </c>
      <c r="AP9646" s="261" t="e">
        <f t="shared" si="1520"/>
        <v>#N/A</v>
      </c>
      <c r="AQ9646" s="261" t="e">
        <f t="shared" si="1521"/>
        <v>#N/A</v>
      </c>
      <c r="BB9646">
        <f t="shared" si="1524"/>
        <v>0</v>
      </c>
      <c r="BC9646">
        <f t="shared" si="1522"/>
        <v>0</v>
      </c>
      <c r="BD9646" s="28">
        <f t="shared" si="1523"/>
        <v>0</v>
      </c>
    </row>
    <row r="9647" spans="37:56" x14ac:dyDescent="0.25">
      <c r="AK9647">
        <v>0</v>
      </c>
      <c r="AL9647" t="e">
        <f t="shared" si="1516"/>
        <v>#N/A</v>
      </c>
      <c r="AM9647" t="e">
        <f t="shared" si="1517"/>
        <v>#N/A</v>
      </c>
      <c r="AN9647" t="e">
        <f t="shared" si="1518"/>
        <v>#N/A</v>
      </c>
      <c r="AO9647" s="261" t="e">
        <f t="shared" si="1519"/>
        <v>#N/A</v>
      </c>
      <c r="AP9647" s="261" t="e">
        <f t="shared" si="1520"/>
        <v>#N/A</v>
      </c>
      <c r="AQ9647" s="261" t="e">
        <f t="shared" si="1521"/>
        <v>#N/A</v>
      </c>
      <c r="BB9647">
        <f t="shared" si="1524"/>
        <v>0</v>
      </c>
      <c r="BC9647">
        <f t="shared" si="1522"/>
        <v>0</v>
      </c>
      <c r="BD9647" s="28">
        <f t="shared" si="1523"/>
        <v>0</v>
      </c>
    </row>
    <row r="9648" spans="37:56" x14ac:dyDescent="0.25">
      <c r="AK9648">
        <v>0</v>
      </c>
      <c r="AL9648" t="e">
        <f t="shared" si="1516"/>
        <v>#N/A</v>
      </c>
      <c r="AM9648" t="e">
        <f t="shared" si="1517"/>
        <v>#N/A</v>
      </c>
      <c r="AN9648" t="e">
        <f t="shared" si="1518"/>
        <v>#N/A</v>
      </c>
      <c r="AO9648" s="261" t="e">
        <f t="shared" si="1519"/>
        <v>#N/A</v>
      </c>
      <c r="AP9648" s="261" t="e">
        <f t="shared" si="1520"/>
        <v>#N/A</v>
      </c>
      <c r="AQ9648" s="261" t="e">
        <f t="shared" si="1521"/>
        <v>#N/A</v>
      </c>
      <c r="BB9648">
        <f t="shared" si="1524"/>
        <v>0</v>
      </c>
      <c r="BC9648">
        <f t="shared" si="1522"/>
        <v>0</v>
      </c>
      <c r="BD9648" s="28">
        <f t="shared" si="1523"/>
        <v>0</v>
      </c>
    </row>
    <row r="9649" spans="37:56" x14ac:dyDescent="0.25">
      <c r="AK9649">
        <v>0</v>
      </c>
      <c r="AL9649" t="e">
        <f t="shared" si="1516"/>
        <v>#N/A</v>
      </c>
      <c r="AM9649" t="e">
        <f t="shared" si="1517"/>
        <v>#N/A</v>
      </c>
      <c r="AN9649" t="e">
        <f t="shared" si="1518"/>
        <v>#N/A</v>
      </c>
      <c r="AO9649" s="261" t="e">
        <f t="shared" si="1519"/>
        <v>#N/A</v>
      </c>
      <c r="AP9649" s="261" t="e">
        <f t="shared" si="1520"/>
        <v>#N/A</v>
      </c>
      <c r="AQ9649" s="261" t="e">
        <f t="shared" si="1521"/>
        <v>#N/A</v>
      </c>
      <c r="BB9649">
        <f t="shared" si="1524"/>
        <v>0</v>
      </c>
      <c r="BC9649">
        <f t="shared" si="1522"/>
        <v>0</v>
      </c>
      <c r="BD9649" s="28">
        <f t="shared" si="1523"/>
        <v>0</v>
      </c>
    </row>
    <row r="9650" spans="37:56" x14ac:dyDescent="0.25">
      <c r="AK9650">
        <v>0</v>
      </c>
      <c r="AL9650" t="e">
        <f t="shared" si="1516"/>
        <v>#N/A</v>
      </c>
      <c r="AM9650" t="e">
        <f t="shared" si="1517"/>
        <v>#N/A</v>
      </c>
      <c r="AN9650" t="e">
        <f t="shared" si="1518"/>
        <v>#N/A</v>
      </c>
      <c r="AO9650" s="261" t="e">
        <f t="shared" si="1519"/>
        <v>#N/A</v>
      </c>
      <c r="AP9650" s="261" t="e">
        <f t="shared" si="1520"/>
        <v>#N/A</v>
      </c>
      <c r="AQ9650" s="261" t="e">
        <f t="shared" si="1521"/>
        <v>#N/A</v>
      </c>
      <c r="BB9650">
        <f t="shared" si="1524"/>
        <v>0</v>
      </c>
      <c r="BC9650">
        <f t="shared" si="1522"/>
        <v>0</v>
      </c>
      <c r="BD9650" s="28">
        <f t="shared" si="1523"/>
        <v>0</v>
      </c>
    </row>
    <row r="9651" spans="37:56" x14ac:dyDescent="0.25">
      <c r="AK9651">
        <v>0</v>
      </c>
      <c r="AL9651" t="e">
        <f t="shared" si="1516"/>
        <v>#N/A</v>
      </c>
      <c r="AM9651" t="e">
        <f t="shared" si="1517"/>
        <v>#N/A</v>
      </c>
      <c r="AN9651" t="e">
        <f t="shared" si="1518"/>
        <v>#N/A</v>
      </c>
      <c r="AO9651" s="261" t="e">
        <f t="shared" si="1519"/>
        <v>#N/A</v>
      </c>
      <c r="AP9651" s="261" t="e">
        <f t="shared" si="1520"/>
        <v>#N/A</v>
      </c>
      <c r="AQ9651" s="261" t="e">
        <f t="shared" si="1521"/>
        <v>#N/A</v>
      </c>
      <c r="BB9651">
        <f t="shared" si="1524"/>
        <v>0</v>
      </c>
      <c r="BC9651">
        <f t="shared" si="1522"/>
        <v>0</v>
      </c>
      <c r="BD9651" s="28">
        <f t="shared" si="1523"/>
        <v>0</v>
      </c>
    </row>
    <row r="9652" spans="37:56" x14ac:dyDescent="0.25">
      <c r="AK9652">
        <v>0</v>
      </c>
      <c r="AL9652" t="e">
        <f t="shared" si="1516"/>
        <v>#N/A</v>
      </c>
      <c r="AM9652" t="e">
        <f t="shared" si="1517"/>
        <v>#N/A</v>
      </c>
      <c r="AN9652" t="e">
        <f t="shared" si="1518"/>
        <v>#N/A</v>
      </c>
      <c r="AO9652" s="261" t="e">
        <f t="shared" si="1519"/>
        <v>#N/A</v>
      </c>
      <c r="AP9652" s="261" t="e">
        <f t="shared" si="1520"/>
        <v>#N/A</v>
      </c>
      <c r="AQ9652" s="261" t="e">
        <f t="shared" si="1521"/>
        <v>#N/A</v>
      </c>
      <c r="BB9652">
        <f t="shared" si="1524"/>
        <v>0</v>
      </c>
      <c r="BC9652">
        <f t="shared" si="1522"/>
        <v>0</v>
      </c>
      <c r="BD9652" s="28">
        <f t="shared" si="1523"/>
        <v>0</v>
      </c>
    </row>
    <row r="9653" spans="37:56" x14ac:dyDescent="0.25">
      <c r="AK9653">
        <v>0</v>
      </c>
      <c r="AL9653" t="e">
        <f t="shared" si="1516"/>
        <v>#N/A</v>
      </c>
      <c r="AM9653" t="e">
        <f t="shared" si="1517"/>
        <v>#N/A</v>
      </c>
      <c r="AN9653" t="e">
        <f t="shared" si="1518"/>
        <v>#N/A</v>
      </c>
      <c r="AO9653" s="261" t="e">
        <f t="shared" si="1519"/>
        <v>#N/A</v>
      </c>
      <c r="AP9653" s="261" t="e">
        <f t="shared" si="1520"/>
        <v>#N/A</v>
      </c>
      <c r="AQ9653" s="261" t="e">
        <f t="shared" si="1521"/>
        <v>#N/A</v>
      </c>
      <c r="BB9653">
        <f t="shared" si="1524"/>
        <v>0</v>
      </c>
      <c r="BC9653">
        <f t="shared" si="1522"/>
        <v>0</v>
      </c>
      <c r="BD9653" s="28">
        <f t="shared" si="1523"/>
        <v>0</v>
      </c>
    </row>
    <row r="9654" spans="37:56" x14ac:dyDescent="0.25">
      <c r="AK9654">
        <v>0</v>
      </c>
      <c r="AL9654" t="e">
        <f t="shared" si="1516"/>
        <v>#N/A</v>
      </c>
      <c r="AM9654" t="e">
        <f t="shared" si="1517"/>
        <v>#N/A</v>
      </c>
      <c r="AN9654" t="e">
        <f t="shared" si="1518"/>
        <v>#N/A</v>
      </c>
      <c r="AO9654" s="261" t="e">
        <f t="shared" si="1519"/>
        <v>#N/A</v>
      </c>
      <c r="AP9654" s="261" t="e">
        <f t="shared" si="1520"/>
        <v>#N/A</v>
      </c>
      <c r="AQ9654" s="261" t="e">
        <f t="shared" si="1521"/>
        <v>#N/A</v>
      </c>
      <c r="BB9654">
        <f t="shared" si="1524"/>
        <v>0</v>
      </c>
      <c r="BC9654">
        <f t="shared" si="1522"/>
        <v>0</v>
      </c>
      <c r="BD9654" s="28">
        <f t="shared" si="1523"/>
        <v>0</v>
      </c>
    </row>
    <row r="9655" spans="37:56" x14ac:dyDescent="0.25">
      <c r="AK9655">
        <v>0</v>
      </c>
      <c r="AL9655" t="e">
        <f t="shared" si="1516"/>
        <v>#N/A</v>
      </c>
      <c r="AM9655" t="e">
        <f t="shared" si="1517"/>
        <v>#N/A</v>
      </c>
      <c r="AN9655" t="e">
        <f t="shared" si="1518"/>
        <v>#N/A</v>
      </c>
      <c r="AO9655" s="261" t="e">
        <f t="shared" si="1519"/>
        <v>#N/A</v>
      </c>
      <c r="AP9655" s="261" t="e">
        <f t="shared" si="1520"/>
        <v>#N/A</v>
      </c>
      <c r="AQ9655" s="261" t="e">
        <f t="shared" si="1521"/>
        <v>#N/A</v>
      </c>
      <c r="BB9655">
        <f t="shared" si="1524"/>
        <v>0</v>
      </c>
      <c r="BC9655">
        <f t="shared" si="1522"/>
        <v>0</v>
      </c>
      <c r="BD9655" s="28">
        <f t="shared" si="1523"/>
        <v>0</v>
      </c>
    </row>
    <row r="9656" spans="37:56" x14ac:dyDescent="0.25">
      <c r="AK9656">
        <v>0</v>
      </c>
      <c r="AL9656" t="e">
        <f t="shared" si="1516"/>
        <v>#N/A</v>
      </c>
      <c r="AM9656" t="e">
        <f t="shared" si="1517"/>
        <v>#N/A</v>
      </c>
      <c r="AN9656" t="e">
        <f t="shared" si="1518"/>
        <v>#N/A</v>
      </c>
      <c r="AO9656" s="261" t="e">
        <f t="shared" si="1519"/>
        <v>#N/A</v>
      </c>
      <c r="AP9656" s="261" t="e">
        <f t="shared" si="1520"/>
        <v>#N/A</v>
      </c>
      <c r="AQ9656" s="261" t="e">
        <f t="shared" si="1521"/>
        <v>#N/A</v>
      </c>
      <c r="BB9656">
        <f t="shared" si="1524"/>
        <v>0</v>
      </c>
      <c r="BC9656">
        <f t="shared" si="1522"/>
        <v>0</v>
      </c>
      <c r="BD9656" s="28">
        <f t="shared" si="1523"/>
        <v>0</v>
      </c>
    </row>
    <row r="9657" spans="37:56" x14ac:dyDescent="0.25">
      <c r="AK9657">
        <v>0</v>
      </c>
      <c r="AL9657" t="e">
        <f t="shared" si="1516"/>
        <v>#N/A</v>
      </c>
      <c r="AM9657" t="e">
        <f t="shared" si="1517"/>
        <v>#N/A</v>
      </c>
      <c r="AN9657" t="e">
        <f t="shared" si="1518"/>
        <v>#N/A</v>
      </c>
      <c r="AO9657" s="261" t="e">
        <f t="shared" si="1519"/>
        <v>#N/A</v>
      </c>
      <c r="AP9657" s="261" t="e">
        <f t="shared" si="1520"/>
        <v>#N/A</v>
      </c>
      <c r="AQ9657" s="261" t="e">
        <f t="shared" si="1521"/>
        <v>#N/A</v>
      </c>
      <c r="BB9657">
        <f t="shared" si="1524"/>
        <v>0</v>
      </c>
      <c r="BC9657">
        <f t="shared" si="1522"/>
        <v>0</v>
      </c>
      <c r="BD9657" s="28">
        <f t="shared" si="1523"/>
        <v>0</v>
      </c>
    </row>
    <row r="9658" spans="37:56" x14ac:dyDescent="0.25">
      <c r="AK9658">
        <v>0</v>
      </c>
      <c r="AL9658" t="e">
        <f t="shared" si="1516"/>
        <v>#N/A</v>
      </c>
      <c r="AM9658" t="e">
        <f t="shared" si="1517"/>
        <v>#N/A</v>
      </c>
      <c r="AN9658" t="e">
        <f t="shared" si="1518"/>
        <v>#N/A</v>
      </c>
      <c r="AO9658" s="261" t="e">
        <f t="shared" si="1519"/>
        <v>#N/A</v>
      </c>
      <c r="AP9658" s="261" t="e">
        <f t="shared" si="1520"/>
        <v>#N/A</v>
      </c>
      <c r="AQ9658" s="261" t="e">
        <f t="shared" si="1521"/>
        <v>#N/A</v>
      </c>
      <c r="BB9658">
        <f t="shared" si="1524"/>
        <v>0</v>
      </c>
      <c r="BC9658">
        <f t="shared" si="1522"/>
        <v>0</v>
      </c>
      <c r="BD9658" s="28">
        <f t="shared" si="1523"/>
        <v>0</v>
      </c>
    </row>
    <row r="9659" spans="37:56" x14ac:dyDescent="0.25">
      <c r="AK9659">
        <v>0</v>
      </c>
      <c r="AL9659" t="e">
        <f t="shared" si="1516"/>
        <v>#N/A</v>
      </c>
      <c r="AM9659" t="e">
        <f t="shared" si="1517"/>
        <v>#N/A</v>
      </c>
      <c r="AN9659" t="e">
        <f t="shared" si="1518"/>
        <v>#N/A</v>
      </c>
      <c r="AO9659" s="261" t="e">
        <f t="shared" si="1519"/>
        <v>#N/A</v>
      </c>
      <c r="AP9659" s="261" t="e">
        <f t="shared" si="1520"/>
        <v>#N/A</v>
      </c>
      <c r="AQ9659" s="261" t="e">
        <f t="shared" si="1521"/>
        <v>#N/A</v>
      </c>
      <c r="BB9659">
        <f t="shared" si="1524"/>
        <v>0</v>
      </c>
      <c r="BC9659">
        <f t="shared" si="1522"/>
        <v>0</v>
      </c>
      <c r="BD9659" s="28">
        <f t="shared" si="1523"/>
        <v>0</v>
      </c>
    </row>
    <row r="9660" spans="37:56" x14ac:dyDescent="0.25">
      <c r="AK9660">
        <v>0</v>
      </c>
      <c r="AL9660" t="e">
        <f t="shared" si="1516"/>
        <v>#N/A</v>
      </c>
      <c r="AM9660" t="e">
        <f t="shared" si="1517"/>
        <v>#N/A</v>
      </c>
      <c r="AN9660" t="e">
        <f t="shared" si="1518"/>
        <v>#N/A</v>
      </c>
      <c r="AO9660" s="261" t="e">
        <f t="shared" si="1519"/>
        <v>#N/A</v>
      </c>
      <c r="AP9660" s="261" t="e">
        <f t="shared" si="1520"/>
        <v>#N/A</v>
      </c>
      <c r="AQ9660" s="261" t="e">
        <f t="shared" si="1521"/>
        <v>#N/A</v>
      </c>
      <c r="BB9660">
        <f t="shared" si="1524"/>
        <v>0</v>
      </c>
      <c r="BC9660">
        <f t="shared" si="1522"/>
        <v>0</v>
      </c>
      <c r="BD9660" s="28">
        <f t="shared" si="1523"/>
        <v>0</v>
      </c>
    </row>
    <row r="9661" spans="37:56" x14ac:dyDescent="0.25">
      <c r="AK9661">
        <v>0</v>
      </c>
      <c r="AL9661" t="e">
        <f t="shared" si="1516"/>
        <v>#N/A</v>
      </c>
      <c r="AM9661" t="e">
        <f t="shared" si="1517"/>
        <v>#N/A</v>
      </c>
      <c r="AN9661" t="e">
        <f t="shared" si="1518"/>
        <v>#N/A</v>
      </c>
      <c r="AO9661" s="261" t="e">
        <f t="shared" si="1519"/>
        <v>#N/A</v>
      </c>
      <c r="AP9661" s="261" t="e">
        <f t="shared" si="1520"/>
        <v>#N/A</v>
      </c>
      <c r="AQ9661" s="261" t="e">
        <f t="shared" si="1521"/>
        <v>#N/A</v>
      </c>
      <c r="BB9661">
        <f t="shared" si="1524"/>
        <v>0</v>
      </c>
      <c r="BC9661">
        <f t="shared" si="1522"/>
        <v>0</v>
      </c>
      <c r="BD9661" s="28">
        <f t="shared" si="1523"/>
        <v>0</v>
      </c>
    </row>
    <row r="9662" spans="37:56" x14ac:dyDescent="0.25">
      <c r="AK9662">
        <v>0</v>
      </c>
      <c r="AL9662" t="e">
        <f t="shared" si="1516"/>
        <v>#N/A</v>
      </c>
      <c r="AM9662" t="e">
        <f t="shared" si="1517"/>
        <v>#N/A</v>
      </c>
      <c r="AN9662" t="e">
        <f t="shared" si="1518"/>
        <v>#N/A</v>
      </c>
      <c r="AO9662" s="261" t="e">
        <f t="shared" si="1519"/>
        <v>#N/A</v>
      </c>
      <c r="AP9662" s="261" t="e">
        <f t="shared" si="1520"/>
        <v>#N/A</v>
      </c>
      <c r="AQ9662" s="261" t="e">
        <f t="shared" si="1521"/>
        <v>#N/A</v>
      </c>
      <c r="BB9662">
        <f t="shared" si="1524"/>
        <v>0</v>
      </c>
      <c r="BC9662">
        <f t="shared" si="1522"/>
        <v>0</v>
      </c>
      <c r="BD9662" s="28">
        <f t="shared" si="1523"/>
        <v>0</v>
      </c>
    </row>
    <row r="9663" spans="37:56" x14ac:dyDescent="0.25">
      <c r="AK9663">
        <v>0</v>
      </c>
      <c r="AL9663" t="e">
        <f t="shared" si="1516"/>
        <v>#N/A</v>
      </c>
      <c r="AM9663" t="e">
        <f t="shared" si="1517"/>
        <v>#N/A</v>
      </c>
      <c r="AN9663" t="e">
        <f t="shared" si="1518"/>
        <v>#N/A</v>
      </c>
      <c r="AO9663" s="261" t="e">
        <f t="shared" si="1519"/>
        <v>#N/A</v>
      </c>
      <c r="AP9663" s="261" t="e">
        <f t="shared" si="1520"/>
        <v>#N/A</v>
      </c>
      <c r="AQ9663" s="261" t="e">
        <f t="shared" si="1521"/>
        <v>#N/A</v>
      </c>
      <c r="BB9663">
        <f t="shared" si="1524"/>
        <v>0</v>
      </c>
      <c r="BC9663">
        <f t="shared" si="1522"/>
        <v>0</v>
      </c>
      <c r="BD9663" s="28">
        <f t="shared" si="1523"/>
        <v>0</v>
      </c>
    </row>
    <row r="9664" spans="37:56" x14ac:dyDescent="0.25">
      <c r="AK9664">
        <v>0</v>
      </c>
      <c r="AL9664" t="e">
        <f t="shared" si="1516"/>
        <v>#N/A</v>
      </c>
      <c r="AM9664" t="e">
        <f t="shared" si="1517"/>
        <v>#N/A</v>
      </c>
      <c r="AN9664" t="e">
        <f t="shared" si="1518"/>
        <v>#N/A</v>
      </c>
      <c r="AO9664" s="261" t="e">
        <f t="shared" si="1519"/>
        <v>#N/A</v>
      </c>
      <c r="AP9664" s="261" t="e">
        <f t="shared" si="1520"/>
        <v>#N/A</v>
      </c>
      <c r="AQ9664" s="261" t="e">
        <f t="shared" si="1521"/>
        <v>#N/A</v>
      </c>
      <c r="BB9664">
        <f t="shared" si="1524"/>
        <v>0</v>
      </c>
      <c r="BC9664">
        <f t="shared" si="1522"/>
        <v>0</v>
      </c>
      <c r="BD9664" s="28">
        <f t="shared" si="1523"/>
        <v>0</v>
      </c>
    </row>
    <row r="9665" spans="37:56" x14ac:dyDescent="0.25">
      <c r="AK9665">
        <v>0</v>
      </c>
      <c r="AL9665" t="e">
        <f t="shared" si="1516"/>
        <v>#N/A</v>
      </c>
      <c r="AM9665" t="e">
        <f t="shared" si="1517"/>
        <v>#N/A</v>
      </c>
      <c r="AN9665" t="e">
        <f t="shared" si="1518"/>
        <v>#N/A</v>
      </c>
      <c r="AO9665" s="261" t="e">
        <f t="shared" si="1519"/>
        <v>#N/A</v>
      </c>
      <c r="AP9665" s="261" t="e">
        <f t="shared" si="1520"/>
        <v>#N/A</v>
      </c>
      <c r="AQ9665" s="261" t="e">
        <f t="shared" si="1521"/>
        <v>#N/A</v>
      </c>
      <c r="BB9665">
        <f t="shared" si="1524"/>
        <v>0</v>
      </c>
      <c r="BC9665">
        <f t="shared" si="1522"/>
        <v>0</v>
      </c>
      <c r="BD9665" s="28">
        <f t="shared" si="1523"/>
        <v>0</v>
      </c>
    </row>
    <row r="9666" spans="37:56" x14ac:dyDescent="0.25">
      <c r="AK9666">
        <v>0</v>
      </c>
      <c r="AL9666" t="e">
        <f t="shared" si="1516"/>
        <v>#N/A</v>
      </c>
      <c r="AM9666" t="e">
        <f t="shared" si="1517"/>
        <v>#N/A</v>
      </c>
      <c r="AN9666" t="e">
        <f t="shared" si="1518"/>
        <v>#N/A</v>
      </c>
      <c r="AO9666" s="261" t="e">
        <f t="shared" si="1519"/>
        <v>#N/A</v>
      </c>
      <c r="AP9666" s="261" t="e">
        <f t="shared" si="1520"/>
        <v>#N/A</v>
      </c>
      <c r="AQ9666" s="261" t="e">
        <f t="shared" si="1521"/>
        <v>#N/A</v>
      </c>
      <c r="BB9666">
        <f t="shared" si="1524"/>
        <v>0</v>
      </c>
      <c r="BC9666">
        <f t="shared" si="1522"/>
        <v>0</v>
      </c>
      <c r="BD9666" s="28">
        <f t="shared" si="1523"/>
        <v>0</v>
      </c>
    </row>
    <row r="9667" spans="37:56" x14ac:dyDescent="0.25">
      <c r="AK9667">
        <v>0</v>
      </c>
      <c r="AL9667" t="e">
        <f t="shared" ref="AL9667:AL9730" si="1525">_xlfn.XLOOKUP(AK9667,A:A,F:F)</f>
        <v>#N/A</v>
      </c>
      <c r="AM9667" t="e">
        <f t="shared" ref="AM9667:AM9730" si="1526">_xlfn.XLOOKUP(AK9667,A:A,J:J)</f>
        <v>#N/A</v>
      </c>
      <c r="AN9667" t="e">
        <f t="shared" ref="AN9667:AN9730" si="1527">_xlfn.XLOOKUP(AK9667,A:A,M:M)+_xlfn.XLOOKUP(AK9667,A:A,N:N)</f>
        <v>#N/A</v>
      </c>
      <c r="AO9667" s="261" t="e">
        <f t="shared" ref="AO9667:AO9730" si="1528">_xlfn.XLOOKUP(AK9667,A:A,AG:AG)</f>
        <v>#N/A</v>
      </c>
      <c r="AP9667" s="261" t="e">
        <f t="shared" ref="AP9667:AP9730" si="1529">_xlfn.XLOOKUP(AK9667,A:A,AD:AD)</f>
        <v>#N/A</v>
      </c>
      <c r="AQ9667" s="261" t="e">
        <f t="shared" ref="AQ9667:AQ9730" si="1530">_xlfn.XLOOKUP(AK9667,A:A,AE:AE)</f>
        <v>#N/A</v>
      </c>
      <c r="BB9667">
        <f t="shared" si="1524"/>
        <v>0</v>
      </c>
      <c r="BC9667">
        <f t="shared" ref="BC9667:BC9730" si="1531">_xlfn.XLOOKUP(BA9667,A:A,J:J)</f>
        <v>0</v>
      </c>
      <c r="BD9667" s="28">
        <f t="shared" ref="BD9667:BD9730" si="1532">_xlfn.XLOOKUP(BA9667,A:A,M:M)+_xlfn.XLOOKUP(BA9667,A:A,N:N)</f>
        <v>0</v>
      </c>
    </row>
    <row r="9668" spans="37:56" x14ac:dyDescent="0.25">
      <c r="AK9668">
        <v>0</v>
      </c>
      <c r="AL9668" t="e">
        <f t="shared" si="1525"/>
        <v>#N/A</v>
      </c>
      <c r="AM9668" t="e">
        <f t="shared" si="1526"/>
        <v>#N/A</v>
      </c>
      <c r="AN9668" t="e">
        <f t="shared" si="1527"/>
        <v>#N/A</v>
      </c>
      <c r="AO9668" s="261" t="e">
        <f t="shared" si="1528"/>
        <v>#N/A</v>
      </c>
      <c r="AP9668" s="261" t="e">
        <f t="shared" si="1529"/>
        <v>#N/A</v>
      </c>
      <c r="AQ9668" s="261" t="e">
        <f t="shared" si="1530"/>
        <v>#N/A</v>
      </c>
      <c r="BB9668">
        <f t="shared" si="1524"/>
        <v>0</v>
      </c>
      <c r="BC9668">
        <f t="shared" si="1531"/>
        <v>0</v>
      </c>
      <c r="BD9668" s="28">
        <f t="shared" si="1532"/>
        <v>0</v>
      </c>
    </row>
    <row r="9669" spans="37:56" x14ac:dyDescent="0.25">
      <c r="AK9669">
        <v>0</v>
      </c>
      <c r="AL9669" t="e">
        <f t="shared" si="1525"/>
        <v>#N/A</v>
      </c>
      <c r="AM9669" t="e">
        <f t="shared" si="1526"/>
        <v>#N/A</v>
      </c>
      <c r="AN9669" t="e">
        <f t="shared" si="1527"/>
        <v>#N/A</v>
      </c>
      <c r="AO9669" s="261" t="e">
        <f t="shared" si="1528"/>
        <v>#N/A</v>
      </c>
      <c r="AP9669" s="261" t="e">
        <f t="shared" si="1529"/>
        <v>#N/A</v>
      </c>
      <c r="AQ9669" s="261" t="e">
        <f t="shared" si="1530"/>
        <v>#N/A</v>
      </c>
      <c r="BB9669">
        <f t="shared" si="1524"/>
        <v>0</v>
      </c>
      <c r="BC9669">
        <f t="shared" si="1531"/>
        <v>0</v>
      </c>
      <c r="BD9669" s="28">
        <f t="shared" si="1532"/>
        <v>0</v>
      </c>
    </row>
    <row r="9670" spans="37:56" x14ac:dyDescent="0.25">
      <c r="AK9670">
        <v>0</v>
      </c>
      <c r="AL9670" t="e">
        <f t="shared" si="1525"/>
        <v>#N/A</v>
      </c>
      <c r="AM9670" t="e">
        <f t="shared" si="1526"/>
        <v>#N/A</v>
      </c>
      <c r="AN9670" t="e">
        <f t="shared" si="1527"/>
        <v>#N/A</v>
      </c>
      <c r="AO9670" s="261" t="e">
        <f t="shared" si="1528"/>
        <v>#N/A</v>
      </c>
      <c r="AP9670" s="261" t="e">
        <f t="shared" si="1529"/>
        <v>#N/A</v>
      </c>
      <c r="AQ9670" s="261" t="e">
        <f t="shared" si="1530"/>
        <v>#N/A</v>
      </c>
      <c r="BB9670">
        <f t="shared" ref="BB9670:BB9733" si="1533">_xlfn.XLOOKUP(BA9670,A:A,E:E)</f>
        <v>0</v>
      </c>
      <c r="BC9670">
        <f t="shared" si="1531"/>
        <v>0</v>
      </c>
      <c r="BD9670" s="28">
        <f t="shared" si="1532"/>
        <v>0</v>
      </c>
    </row>
    <row r="9671" spans="37:56" x14ac:dyDescent="0.25">
      <c r="AK9671">
        <v>0</v>
      </c>
      <c r="AL9671" t="e">
        <f t="shared" si="1525"/>
        <v>#N/A</v>
      </c>
      <c r="AM9671" t="e">
        <f t="shared" si="1526"/>
        <v>#N/A</v>
      </c>
      <c r="AN9671" t="e">
        <f t="shared" si="1527"/>
        <v>#N/A</v>
      </c>
      <c r="AO9671" s="261" t="e">
        <f t="shared" si="1528"/>
        <v>#N/A</v>
      </c>
      <c r="AP9671" s="261" t="e">
        <f t="shared" si="1529"/>
        <v>#N/A</v>
      </c>
      <c r="AQ9671" s="261" t="e">
        <f t="shared" si="1530"/>
        <v>#N/A</v>
      </c>
      <c r="BB9671">
        <f t="shared" si="1533"/>
        <v>0</v>
      </c>
      <c r="BC9671">
        <f t="shared" si="1531"/>
        <v>0</v>
      </c>
      <c r="BD9671" s="28">
        <f t="shared" si="1532"/>
        <v>0</v>
      </c>
    </row>
    <row r="9672" spans="37:56" x14ac:dyDescent="0.25">
      <c r="AK9672">
        <v>0</v>
      </c>
      <c r="AL9672" t="e">
        <f t="shared" si="1525"/>
        <v>#N/A</v>
      </c>
      <c r="AM9672" t="e">
        <f t="shared" si="1526"/>
        <v>#N/A</v>
      </c>
      <c r="AN9672" t="e">
        <f t="shared" si="1527"/>
        <v>#N/A</v>
      </c>
      <c r="AO9672" s="261" t="e">
        <f t="shared" si="1528"/>
        <v>#N/A</v>
      </c>
      <c r="AP9672" s="261" t="e">
        <f t="shared" si="1529"/>
        <v>#N/A</v>
      </c>
      <c r="AQ9672" s="261" t="e">
        <f t="shared" si="1530"/>
        <v>#N/A</v>
      </c>
      <c r="BB9672">
        <f t="shared" si="1533"/>
        <v>0</v>
      </c>
      <c r="BC9672">
        <f t="shared" si="1531"/>
        <v>0</v>
      </c>
      <c r="BD9672" s="28">
        <f t="shared" si="1532"/>
        <v>0</v>
      </c>
    </row>
    <row r="9673" spans="37:56" x14ac:dyDescent="0.25">
      <c r="AK9673">
        <v>0</v>
      </c>
      <c r="AL9673" t="e">
        <f t="shared" si="1525"/>
        <v>#N/A</v>
      </c>
      <c r="AM9673" t="e">
        <f t="shared" si="1526"/>
        <v>#N/A</v>
      </c>
      <c r="AN9673" t="e">
        <f t="shared" si="1527"/>
        <v>#N/A</v>
      </c>
      <c r="AO9673" s="261" t="e">
        <f t="shared" si="1528"/>
        <v>#N/A</v>
      </c>
      <c r="AP9673" s="261" t="e">
        <f t="shared" si="1529"/>
        <v>#N/A</v>
      </c>
      <c r="AQ9673" s="261" t="e">
        <f t="shared" si="1530"/>
        <v>#N/A</v>
      </c>
      <c r="BB9673">
        <f t="shared" si="1533"/>
        <v>0</v>
      </c>
      <c r="BC9673">
        <f t="shared" si="1531"/>
        <v>0</v>
      </c>
      <c r="BD9673" s="28">
        <f t="shared" si="1532"/>
        <v>0</v>
      </c>
    </row>
    <row r="9674" spans="37:56" x14ac:dyDescent="0.25">
      <c r="AK9674">
        <v>0</v>
      </c>
      <c r="AL9674" t="e">
        <f t="shared" si="1525"/>
        <v>#N/A</v>
      </c>
      <c r="AM9674" t="e">
        <f t="shared" si="1526"/>
        <v>#N/A</v>
      </c>
      <c r="AN9674" t="e">
        <f t="shared" si="1527"/>
        <v>#N/A</v>
      </c>
      <c r="AO9674" s="261" t="e">
        <f t="shared" si="1528"/>
        <v>#N/A</v>
      </c>
      <c r="AP9674" s="261" t="e">
        <f t="shared" si="1529"/>
        <v>#N/A</v>
      </c>
      <c r="AQ9674" s="261" t="e">
        <f t="shared" si="1530"/>
        <v>#N/A</v>
      </c>
      <c r="BB9674">
        <f t="shared" si="1533"/>
        <v>0</v>
      </c>
      <c r="BC9674">
        <f t="shared" si="1531"/>
        <v>0</v>
      </c>
      <c r="BD9674" s="28">
        <f t="shared" si="1532"/>
        <v>0</v>
      </c>
    </row>
    <row r="9675" spans="37:56" x14ac:dyDescent="0.25">
      <c r="AK9675">
        <v>0</v>
      </c>
      <c r="AL9675" t="e">
        <f t="shared" si="1525"/>
        <v>#N/A</v>
      </c>
      <c r="AM9675" t="e">
        <f t="shared" si="1526"/>
        <v>#N/A</v>
      </c>
      <c r="AN9675" t="e">
        <f t="shared" si="1527"/>
        <v>#N/A</v>
      </c>
      <c r="AO9675" s="261" t="e">
        <f t="shared" si="1528"/>
        <v>#N/A</v>
      </c>
      <c r="AP9675" s="261" t="e">
        <f t="shared" si="1529"/>
        <v>#N/A</v>
      </c>
      <c r="AQ9675" s="261" t="e">
        <f t="shared" si="1530"/>
        <v>#N/A</v>
      </c>
      <c r="BB9675">
        <f t="shared" si="1533"/>
        <v>0</v>
      </c>
      <c r="BC9675">
        <f t="shared" si="1531"/>
        <v>0</v>
      </c>
      <c r="BD9675" s="28">
        <f t="shared" si="1532"/>
        <v>0</v>
      </c>
    </row>
    <row r="9676" spans="37:56" x14ac:dyDescent="0.25">
      <c r="AK9676">
        <v>0</v>
      </c>
      <c r="AL9676" t="e">
        <f t="shared" si="1525"/>
        <v>#N/A</v>
      </c>
      <c r="AM9676" t="e">
        <f t="shared" si="1526"/>
        <v>#N/A</v>
      </c>
      <c r="AN9676" t="e">
        <f t="shared" si="1527"/>
        <v>#N/A</v>
      </c>
      <c r="AO9676" s="261" t="e">
        <f t="shared" si="1528"/>
        <v>#N/A</v>
      </c>
      <c r="AP9676" s="261" t="e">
        <f t="shared" si="1529"/>
        <v>#N/A</v>
      </c>
      <c r="AQ9676" s="261" t="e">
        <f t="shared" si="1530"/>
        <v>#N/A</v>
      </c>
      <c r="BB9676">
        <f t="shared" si="1533"/>
        <v>0</v>
      </c>
      <c r="BC9676">
        <f t="shared" si="1531"/>
        <v>0</v>
      </c>
      <c r="BD9676" s="28">
        <f t="shared" si="1532"/>
        <v>0</v>
      </c>
    </row>
    <row r="9677" spans="37:56" x14ac:dyDescent="0.25">
      <c r="AK9677">
        <v>0</v>
      </c>
      <c r="AL9677" t="e">
        <f t="shared" si="1525"/>
        <v>#N/A</v>
      </c>
      <c r="AM9677" t="e">
        <f t="shared" si="1526"/>
        <v>#N/A</v>
      </c>
      <c r="AN9677" t="e">
        <f t="shared" si="1527"/>
        <v>#N/A</v>
      </c>
      <c r="AO9677" s="261" t="e">
        <f t="shared" si="1528"/>
        <v>#N/A</v>
      </c>
      <c r="AP9677" s="261" t="e">
        <f t="shared" si="1529"/>
        <v>#N/A</v>
      </c>
      <c r="AQ9677" s="261" t="e">
        <f t="shared" si="1530"/>
        <v>#N/A</v>
      </c>
      <c r="BB9677">
        <f t="shared" si="1533"/>
        <v>0</v>
      </c>
      <c r="BC9677">
        <f t="shared" si="1531"/>
        <v>0</v>
      </c>
      <c r="BD9677" s="28">
        <f t="shared" si="1532"/>
        <v>0</v>
      </c>
    </row>
    <row r="9678" spans="37:56" x14ac:dyDescent="0.25">
      <c r="AK9678">
        <v>0</v>
      </c>
      <c r="AL9678" t="e">
        <f t="shared" si="1525"/>
        <v>#N/A</v>
      </c>
      <c r="AM9678" t="e">
        <f t="shared" si="1526"/>
        <v>#N/A</v>
      </c>
      <c r="AN9678" t="e">
        <f t="shared" si="1527"/>
        <v>#N/A</v>
      </c>
      <c r="AO9678" s="261" t="e">
        <f t="shared" si="1528"/>
        <v>#N/A</v>
      </c>
      <c r="AP9678" s="261" t="e">
        <f t="shared" si="1529"/>
        <v>#N/A</v>
      </c>
      <c r="AQ9678" s="261" t="e">
        <f t="shared" si="1530"/>
        <v>#N/A</v>
      </c>
      <c r="BB9678">
        <f t="shared" si="1533"/>
        <v>0</v>
      </c>
      <c r="BC9678">
        <f t="shared" si="1531"/>
        <v>0</v>
      </c>
      <c r="BD9678" s="28">
        <f t="shared" si="1532"/>
        <v>0</v>
      </c>
    </row>
    <row r="9679" spans="37:56" x14ac:dyDescent="0.25">
      <c r="AK9679">
        <v>0</v>
      </c>
      <c r="AL9679" t="e">
        <f t="shared" si="1525"/>
        <v>#N/A</v>
      </c>
      <c r="AM9679" t="e">
        <f t="shared" si="1526"/>
        <v>#N/A</v>
      </c>
      <c r="AN9679" t="e">
        <f t="shared" si="1527"/>
        <v>#N/A</v>
      </c>
      <c r="AO9679" s="261" t="e">
        <f t="shared" si="1528"/>
        <v>#N/A</v>
      </c>
      <c r="AP9679" s="261" t="e">
        <f t="shared" si="1529"/>
        <v>#N/A</v>
      </c>
      <c r="AQ9679" s="261" t="e">
        <f t="shared" si="1530"/>
        <v>#N/A</v>
      </c>
      <c r="BB9679">
        <f t="shared" si="1533"/>
        <v>0</v>
      </c>
      <c r="BC9679">
        <f t="shared" si="1531"/>
        <v>0</v>
      </c>
      <c r="BD9679" s="28">
        <f t="shared" si="1532"/>
        <v>0</v>
      </c>
    </row>
    <row r="9680" spans="37:56" x14ac:dyDescent="0.25">
      <c r="AK9680">
        <v>0</v>
      </c>
      <c r="AL9680" t="e">
        <f t="shared" si="1525"/>
        <v>#N/A</v>
      </c>
      <c r="AM9680" t="e">
        <f t="shared" si="1526"/>
        <v>#N/A</v>
      </c>
      <c r="AN9680" t="e">
        <f t="shared" si="1527"/>
        <v>#N/A</v>
      </c>
      <c r="AO9680" s="261" t="e">
        <f t="shared" si="1528"/>
        <v>#N/A</v>
      </c>
      <c r="AP9680" s="261" t="e">
        <f t="shared" si="1529"/>
        <v>#N/A</v>
      </c>
      <c r="AQ9680" s="261" t="e">
        <f t="shared" si="1530"/>
        <v>#N/A</v>
      </c>
      <c r="BB9680">
        <f t="shared" si="1533"/>
        <v>0</v>
      </c>
      <c r="BC9680">
        <f t="shared" si="1531"/>
        <v>0</v>
      </c>
      <c r="BD9680" s="28">
        <f t="shared" si="1532"/>
        <v>0</v>
      </c>
    </row>
    <row r="9681" spans="37:56" x14ac:dyDescent="0.25">
      <c r="AK9681">
        <v>0</v>
      </c>
      <c r="AL9681" t="e">
        <f t="shared" si="1525"/>
        <v>#N/A</v>
      </c>
      <c r="AM9681" t="e">
        <f t="shared" si="1526"/>
        <v>#N/A</v>
      </c>
      <c r="AN9681" t="e">
        <f t="shared" si="1527"/>
        <v>#N/A</v>
      </c>
      <c r="AO9681" s="261" t="e">
        <f t="shared" si="1528"/>
        <v>#N/A</v>
      </c>
      <c r="AP9681" s="261" t="e">
        <f t="shared" si="1529"/>
        <v>#N/A</v>
      </c>
      <c r="AQ9681" s="261" t="e">
        <f t="shared" si="1530"/>
        <v>#N/A</v>
      </c>
      <c r="BB9681">
        <f t="shared" si="1533"/>
        <v>0</v>
      </c>
      <c r="BC9681">
        <f t="shared" si="1531"/>
        <v>0</v>
      </c>
      <c r="BD9681" s="28">
        <f t="shared" si="1532"/>
        <v>0</v>
      </c>
    </row>
    <row r="9682" spans="37:56" x14ac:dyDescent="0.25">
      <c r="AK9682">
        <v>0</v>
      </c>
      <c r="AL9682" t="e">
        <f t="shared" si="1525"/>
        <v>#N/A</v>
      </c>
      <c r="AM9682" t="e">
        <f t="shared" si="1526"/>
        <v>#N/A</v>
      </c>
      <c r="AN9682" t="e">
        <f t="shared" si="1527"/>
        <v>#N/A</v>
      </c>
      <c r="AO9682" s="261" t="e">
        <f t="shared" si="1528"/>
        <v>#N/A</v>
      </c>
      <c r="AP9682" s="261" t="e">
        <f t="shared" si="1529"/>
        <v>#N/A</v>
      </c>
      <c r="AQ9682" s="261" t="e">
        <f t="shared" si="1530"/>
        <v>#N/A</v>
      </c>
      <c r="BB9682">
        <f t="shared" si="1533"/>
        <v>0</v>
      </c>
      <c r="BC9682">
        <f t="shared" si="1531"/>
        <v>0</v>
      </c>
      <c r="BD9682" s="28">
        <f t="shared" si="1532"/>
        <v>0</v>
      </c>
    </row>
    <row r="9683" spans="37:56" x14ac:dyDescent="0.25">
      <c r="AK9683">
        <v>0</v>
      </c>
      <c r="AL9683" t="e">
        <f t="shared" si="1525"/>
        <v>#N/A</v>
      </c>
      <c r="AM9683" t="e">
        <f t="shared" si="1526"/>
        <v>#N/A</v>
      </c>
      <c r="AN9683" t="e">
        <f t="shared" si="1527"/>
        <v>#N/A</v>
      </c>
      <c r="AO9683" s="261" t="e">
        <f t="shared" si="1528"/>
        <v>#N/A</v>
      </c>
      <c r="AP9683" s="261" t="e">
        <f t="shared" si="1529"/>
        <v>#N/A</v>
      </c>
      <c r="AQ9683" s="261" t="e">
        <f t="shared" si="1530"/>
        <v>#N/A</v>
      </c>
      <c r="BB9683">
        <f t="shared" si="1533"/>
        <v>0</v>
      </c>
      <c r="BC9683">
        <f t="shared" si="1531"/>
        <v>0</v>
      </c>
      <c r="BD9683" s="28">
        <f t="shared" si="1532"/>
        <v>0</v>
      </c>
    </row>
    <row r="9684" spans="37:56" x14ac:dyDescent="0.25">
      <c r="AK9684">
        <v>0</v>
      </c>
      <c r="AL9684" t="e">
        <f t="shared" si="1525"/>
        <v>#N/A</v>
      </c>
      <c r="AM9684" t="e">
        <f t="shared" si="1526"/>
        <v>#N/A</v>
      </c>
      <c r="AN9684" t="e">
        <f t="shared" si="1527"/>
        <v>#N/A</v>
      </c>
      <c r="AO9684" s="261" t="e">
        <f t="shared" si="1528"/>
        <v>#N/A</v>
      </c>
      <c r="AP9684" s="261" t="e">
        <f t="shared" si="1529"/>
        <v>#N/A</v>
      </c>
      <c r="AQ9684" s="261" t="e">
        <f t="shared" si="1530"/>
        <v>#N/A</v>
      </c>
      <c r="BB9684">
        <f t="shared" si="1533"/>
        <v>0</v>
      </c>
      <c r="BC9684">
        <f t="shared" si="1531"/>
        <v>0</v>
      </c>
      <c r="BD9684" s="28">
        <f t="shared" si="1532"/>
        <v>0</v>
      </c>
    </row>
    <row r="9685" spans="37:56" x14ac:dyDescent="0.25">
      <c r="AK9685">
        <v>0</v>
      </c>
      <c r="AL9685" t="e">
        <f t="shared" si="1525"/>
        <v>#N/A</v>
      </c>
      <c r="AM9685" t="e">
        <f t="shared" si="1526"/>
        <v>#N/A</v>
      </c>
      <c r="AN9685" t="e">
        <f t="shared" si="1527"/>
        <v>#N/A</v>
      </c>
      <c r="AO9685" s="261" t="e">
        <f t="shared" si="1528"/>
        <v>#N/A</v>
      </c>
      <c r="AP9685" s="261" t="e">
        <f t="shared" si="1529"/>
        <v>#N/A</v>
      </c>
      <c r="AQ9685" s="261" t="e">
        <f t="shared" si="1530"/>
        <v>#N/A</v>
      </c>
      <c r="BB9685">
        <f t="shared" si="1533"/>
        <v>0</v>
      </c>
      <c r="BC9685">
        <f t="shared" si="1531"/>
        <v>0</v>
      </c>
      <c r="BD9685" s="28">
        <f t="shared" si="1532"/>
        <v>0</v>
      </c>
    </row>
    <row r="9686" spans="37:56" x14ac:dyDescent="0.25">
      <c r="AK9686">
        <v>0</v>
      </c>
      <c r="AL9686" t="e">
        <f t="shared" si="1525"/>
        <v>#N/A</v>
      </c>
      <c r="AM9686" t="e">
        <f t="shared" si="1526"/>
        <v>#N/A</v>
      </c>
      <c r="AN9686" t="e">
        <f t="shared" si="1527"/>
        <v>#N/A</v>
      </c>
      <c r="AO9686" s="261" t="e">
        <f t="shared" si="1528"/>
        <v>#N/A</v>
      </c>
      <c r="AP9686" s="261" t="e">
        <f t="shared" si="1529"/>
        <v>#N/A</v>
      </c>
      <c r="AQ9686" s="261" t="e">
        <f t="shared" si="1530"/>
        <v>#N/A</v>
      </c>
      <c r="BB9686">
        <f t="shared" si="1533"/>
        <v>0</v>
      </c>
      <c r="BC9686">
        <f t="shared" si="1531"/>
        <v>0</v>
      </c>
      <c r="BD9686" s="28">
        <f t="shared" si="1532"/>
        <v>0</v>
      </c>
    </row>
    <row r="9687" spans="37:56" x14ac:dyDescent="0.25">
      <c r="AK9687">
        <v>0</v>
      </c>
      <c r="AL9687" t="e">
        <f t="shared" si="1525"/>
        <v>#N/A</v>
      </c>
      <c r="AM9687" t="e">
        <f t="shared" si="1526"/>
        <v>#N/A</v>
      </c>
      <c r="AN9687" t="e">
        <f t="shared" si="1527"/>
        <v>#N/A</v>
      </c>
      <c r="AO9687" s="261" t="e">
        <f t="shared" si="1528"/>
        <v>#N/A</v>
      </c>
      <c r="AP9687" s="261" t="e">
        <f t="shared" si="1529"/>
        <v>#N/A</v>
      </c>
      <c r="AQ9687" s="261" t="e">
        <f t="shared" si="1530"/>
        <v>#N/A</v>
      </c>
      <c r="BB9687">
        <f t="shared" si="1533"/>
        <v>0</v>
      </c>
      <c r="BC9687">
        <f t="shared" si="1531"/>
        <v>0</v>
      </c>
      <c r="BD9687" s="28">
        <f t="shared" si="1532"/>
        <v>0</v>
      </c>
    </row>
    <row r="9688" spans="37:56" x14ac:dyDescent="0.25">
      <c r="AK9688">
        <v>0</v>
      </c>
      <c r="AL9688" t="e">
        <f t="shared" si="1525"/>
        <v>#N/A</v>
      </c>
      <c r="AM9688" t="e">
        <f t="shared" si="1526"/>
        <v>#N/A</v>
      </c>
      <c r="AN9688" t="e">
        <f t="shared" si="1527"/>
        <v>#N/A</v>
      </c>
      <c r="AO9688" s="261" t="e">
        <f t="shared" si="1528"/>
        <v>#N/A</v>
      </c>
      <c r="AP9688" s="261" t="e">
        <f t="shared" si="1529"/>
        <v>#N/A</v>
      </c>
      <c r="AQ9688" s="261" t="e">
        <f t="shared" si="1530"/>
        <v>#N/A</v>
      </c>
      <c r="BB9688">
        <f t="shared" si="1533"/>
        <v>0</v>
      </c>
      <c r="BC9688">
        <f t="shared" si="1531"/>
        <v>0</v>
      </c>
      <c r="BD9688" s="28">
        <f t="shared" si="1532"/>
        <v>0</v>
      </c>
    </row>
    <row r="9689" spans="37:56" x14ac:dyDescent="0.25">
      <c r="AK9689">
        <v>0</v>
      </c>
      <c r="AL9689" t="e">
        <f t="shared" si="1525"/>
        <v>#N/A</v>
      </c>
      <c r="AM9689" t="e">
        <f t="shared" si="1526"/>
        <v>#N/A</v>
      </c>
      <c r="AN9689" t="e">
        <f t="shared" si="1527"/>
        <v>#N/A</v>
      </c>
      <c r="AO9689" s="261" t="e">
        <f t="shared" si="1528"/>
        <v>#N/A</v>
      </c>
      <c r="AP9689" s="261" t="e">
        <f t="shared" si="1529"/>
        <v>#N/A</v>
      </c>
      <c r="AQ9689" s="261" t="e">
        <f t="shared" si="1530"/>
        <v>#N/A</v>
      </c>
      <c r="BB9689">
        <f t="shared" si="1533"/>
        <v>0</v>
      </c>
      <c r="BC9689">
        <f t="shared" si="1531"/>
        <v>0</v>
      </c>
      <c r="BD9689" s="28">
        <f t="shared" si="1532"/>
        <v>0</v>
      </c>
    </row>
    <row r="9690" spans="37:56" x14ac:dyDescent="0.25">
      <c r="AK9690">
        <v>0</v>
      </c>
      <c r="AL9690" t="e">
        <f t="shared" si="1525"/>
        <v>#N/A</v>
      </c>
      <c r="AM9690" t="e">
        <f t="shared" si="1526"/>
        <v>#N/A</v>
      </c>
      <c r="AN9690" t="e">
        <f t="shared" si="1527"/>
        <v>#N/A</v>
      </c>
      <c r="AO9690" s="261" t="e">
        <f t="shared" si="1528"/>
        <v>#N/A</v>
      </c>
      <c r="AP9690" s="261" t="e">
        <f t="shared" si="1529"/>
        <v>#N/A</v>
      </c>
      <c r="AQ9690" s="261" t="e">
        <f t="shared" si="1530"/>
        <v>#N/A</v>
      </c>
      <c r="BB9690">
        <f t="shared" si="1533"/>
        <v>0</v>
      </c>
      <c r="BC9690">
        <f t="shared" si="1531"/>
        <v>0</v>
      </c>
      <c r="BD9690" s="28">
        <f t="shared" si="1532"/>
        <v>0</v>
      </c>
    </row>
    <row r="9691" spans="37:56" x14ac:dyDescent="0.25">
      <c r="AK9691">
        <v>0</v>
      </c>
      <c r="AL9691" t="e">
        <f t="shared" si="1525"/>
        <v>#N/A</v>
      </c>
      <c r="AM9691" t="e">
        <f t="shared" si="1526"/>
        <v>#N/A</v>
      </c>
      <c r="AN9691" t="e">
        <f t="shared" si="1527"/>
        <v>#N/A</v>
      </c>
      <c r="AO9691" s="261" t="e">
        <f t="shared" si="1528"/>
        <v>#N/A</v>
      </c>
      <c r="AP9691" s="261" t="e">
        <f t="shared" si="1529"/>
        <v>#N/A</v>
      </c>
      <c r="AQ9691" s="261" t="e">
        <f t="shared" si="1530"/>
        <v>#N/A</v>
      </c>
      <c r="BB9691">
        <f t="shared" si="1533"/>
        <v>0</v>
      </c>
      <c r="BC9691">
        <f t="shared" si="1531"/>
        <v>0</v>
      </c>
      <c r="BD9691" s="28">
        <f t="shared" si="1532"/>
        <v>0</v>
      </c>
    </row>
    <row r="9692" spans="37:56" x14ac:dyDescent="0.25">
      <c r="AK9692">
        <v>0</v>
      </c>
      <c r="AL9692" t="e">
        <f t="shared" si="1525"/>
        <v>#N/A</v>
      </c>
      <c r="AM9692" t="e">
        <f t="shared" si="1526"/>
        <v>#N/A</v>
      </c>
      <c r="AN9692" t="e">
        <f t="shared" si="1527"/>
        <v>#N/A</v>
      </c>
      <c r="AO9692" s="261" t="e">
        <f t="shared" si="1528"/>
        <v>#N/A</v>
      </c>
      <c r="AP9692" s="261" t="e">
        <f t="shared" si="1529"/>
        <v>#N/A</v>
      </c>
      <c r="AQ9692" s="261" t="e">
        <f t="shared" si="1530"/>
        <v>#N/A</v>
      </c>
      <c r="BB9692">
        <f t="shared" si="1533"/>
        <v>0</v>
      </c>
      <c r="BC9692">
        <f t="shared" si="1531"/>
        <v>0</v>
      </c>
      <c r="BD9692" s="28">
        <f t="shared" si="1532"/>
        <v>0</v>
      </c>
    </row>
    <row r="9693" spans="37:56" x14ac:dyDescent="0.25">
      <c r="AK9693">
        <v>0</v>
      </c>
      <c r="AL9693" t="e">
        <f t="shared" si="1525"/>
        <v>#N/A</v>
      </c>
      <c r="AM9693" t="e">
        <f t="shared" si="1526"/>
        <v>#N/A</v>
      </c>
      <c r="AN9693" t="e">
        <f t="shared" si="1527"/>
        <v>#N/A</v>
      </c>
      <c r="AO9693" s="261" t="e">
        <f t="shared" si="1528"/>
        <v>#N/A</v>
      </c>
      <c r="AP9693" s="261" t="e">
        <f t="shared" si="1529"/>
        <v>#N/A</v>
      </c>
      <c r="AQ9693" s="261" t="e">
        <f t="shared" si="1530"/>
        <v>#N/A</v>
      </c>
      <c r="BB9693">
        <f t="shared" si="1533"/>
        <v>0</v>
      </c>
      <c r="BC9693">
        <f t="shared" si="1531"/>
        <v>0</v>
      </c>
      <c r="BD9693" s="28">
        <f t="shared" si="1532"/>
        <v>0</v>
      </c>
    </row>
    <row r="9694" spans="37:56" x14ac:dyDescent="0.25">
      <c r="AK9694">
        <v>0</v>
      </c>
      <c r="AL9694" t="e">
        <f t="shared" si="1525"/>
        <v>#N/A</v>
      </c>
      <c r="AM9694" t="e">
        <f t="shared" si="1526"/>
        <v>#N/A</v>
      </c>
      <c r="AN9694" t="e">
        <f t="shared" si="1527"/>
        <v>#N/A</v>
      </c>
      <c r="AO9694" s="261" t="e">
        <f t="shared" si="1528"/>
        <v>#N/A</v>
      </c>
      <c r="AP9694" s="261" t="e">
        <f t="shared" si="1529"/>
        <v>#N/A</v>
      </c>
      <c r="AQ9694" s="261" t="e">
        <f t="shared" si="1530"/>
        <v>#N/A</v>
      </c>
      <c r="BB9694">
        <f t="shared" si="1533"/>
        <v>0</v>
      </c>
      <c r="BC9694">
        <f t="shared" si="1531"/>
        <v>0</v>
      </c>
      <c r="BD9694" s="28">
        <f t="shared" si="1532"/>
        <v>0</v>
      </c>
    </row>
    <row r="9695" spans="37:56" x14ac:dyDescent="0.25">
      <c r="AK9695">
        <v>0</v>
      </c>
      <c r="AL9695" t="e">
        <f t="shared" si="1525"/>
        <v>#N/A</v>
      </c>
      <c r="AM9695" t="e">
        <f t="shared" si="1526"/>
        <v>#N/A</v>
      </c>
      <c r="AN9695" t="e">
        <f t="shared" si="1527"/>
        <v>#N/A</v>
      </c>
      <c r="AO9695" s="261" t="e">
        <f t="shared" si="1528"/>
        <v>#N/A</v>
      </c>
      <c r="AP9695" s="261" t="e">
        <f t="shared" si="1529"/>
        <v>#N/A</v>
      </c>
      <c r="AQ9695" s="261" t="e">
        <f t="shared" si="1530"/>
        <v>#N/A</v>
      </c>
      <c r="BB9695">
        <f t="shared" si="1533"/>
        <v>0</v>
      </c>
      <c r="BC9695">
        <f t="shared" si="1531"/>
        <v>0</v>
      </c>
      <c r="BD9695" s="28">
        <f t="shared" si="1532"/>
        <v>0</v>
      </c>
    </row>
    <row r="9696" spans="37:56" x14ac:dyDescent="0.25">
      <c r="AK9696">
        <v>0</v>
      </c>
      <c r="AL9696" t="e">
        <f t="shared" si="1525"/>
        <v>#N/A</v>
      </c>
      <c r="AM9696" t="e">
        <f t="shared" si="1526"/>
        <v>#N/A</v>
      </c>
      <c r="AN9696" t="e">
        <f t="shared" si="1527"/>
        <v>#N/A</v>
      </c>
      <c r="AO9696" s="261" t="e">
        <f t="shared" si="1528"/>
        <v>#N/A</v>
      </c>
      <c r="AP9696" s="261" t="e">
        <f t="shared" si="1529"/>
        <v>#N/A</v>
      </c>
      <c r="AQ9696" s="261" t="e">
        <f t="shared" si="1530"/>
        <v>#N/A</v>
      </c>
      <c r="BB9696">
        <f t="shared" si="1533"/>
        <v>0</v>
      </c>
      <c r="BC9696">
        <f t="shared" si="1531"/>
        <v>0</v>
      </c>
      <c r="BD9696" s="28">
        <f t="shared" si="1532"/>
        <v>0</v>
      </c>
    </row>
    <row r="9697" spans="37:56" x14ac:dyDescent="0.25">
      <c r="AK9697">
        <v>0</v>
      </c>
      <c r="AL9697" t="e">
        <f t="shared" si="1525"/>
        <v>#N/A</v>
      </c>
      <c r="AM9697" t="e">
        <f t="shared" si="1526"/>
        <v>#N/A</v>
      </c>
      <c r="AN9697" t="e">
        <f t="shared" si="1527"/>
        <v>#N/A</v>
      </c>
      <c r="AO9697" s="261" t="e">
        <f t="shared" si="1528"/>
        <v>#N/A</v>
      </c>
      <c r="AP9697" s="261" t="e">
        <f t="shared" si="1529"/>
        <v>#N/A</v>
      </c>
      <c r="AQ9697" s="261" t="e">
        <f t="shared" si="1530"/>
        <v>#N/A</v>
      </c>
      <c r="BB9697">
        <f t="shared" si="1533"/>
        <v>0</v>
      </c>
      <c r="BC9697">
        <f t="shared" si="1531"/>
        <v>0</v>
      </c>
      <c r="BD9697" s="28">
        <f t="shared" si="1532"/>
        <v>0</v>
      </c>
    </row>
    <row r="9698" spans="37:56" x14ac:dyDescent="0.25">
      <c r="AK9698">
        <v>0</v>
      </c>
      <c r="AL9698" t="e">
        <f t="shared" si="1525"/>
        <v>#N/A</v>
      </c>
      <c r="AM9698" t="e">
        <f t="shared" si="1526"/>
        <v>#N/A</v>
      </c>
      <c r="AN9698" t="e">
        <f t="shared" si="1527"/>
        <v>#N/A</v>
      </c>
      <c r="AO9698" s="261" t="e">
        <f t="shared" si="1528"/>
        <v>#N/A</v>
      </c>
      <c r="AP9698" s="261" t="e">
        <f t="shared" si="1529"/>
        <v>#N/A</v>
      </c>
      <c r="AQ9698" s="261" t="e">
        <f t="shared" si="1530"/>
        <v>#N/A</v>
      </c>
      <c r="BB9698">
        <f t="shared" si="1533"/>
        <v>0</v>
      </c>
      <c r="BC9698">
        <f t="shared" si="1531"/>
        <v>0</v>
      </c>
      <c r="BD9698" s="28">
        <f t="shared" si="1532"/>
        <v>0</v>
      </c>
    </row>
    <row r="9699" spans="37:56" x14ac:dyDescent="0.25">
      <c r="AK9699">
        <v>0</v>
      </c>
      <c r="AL9699" t="e">
        <f t="shared" si="1525"/>
        <v>#N/A</v>
      </c>
      <c r="AM9699" t="e">
        <f t="shared" si="1526"/>
        <v>#N/A</v>
      </c>
      <c r="AN9699" t="e">
        <f t="shared" si="1527"/>
        <v>#N/A</v>
      </c>
      <c r="AO9699" s="261" t="e">
        <f t="shared" si="1528"/>
        <v>#N/A</v>
      </c>
      <c r="AP9699" s="261" t="e">
        <f t="shared" si="1529"/>
        <v>#N/A</v>
      </c>
      <c r="AQ9699" s="261" t="e">
        <f t="shared" si="1530"/>
        <v>#N/A</v>
      </c>
      <c r="BB9699">
        <f t="shared" si="1533"/>
        <v>0</v>
      </c>
      <c r="BC9699">
        <f t="shared" si="1531"/>
        <v>0</v>
      </c>
      <c r="BD9699" s="28">
        <f t="shared" si="1532"/>
        <v>0</v>
      </c>
    </row>
    <row r="9700" spans="37:56" x14ac:dyDescent="0.25">
      <c r="AK9700">
        <v>0</v>
      </c>
      <c r="AL9700" t="e">
        <f t="shared" si="1525"/>
        <v>#N/A</v>
      </c>
      <c r="AM9700" t="e">
        <f t="shared" si="1526"/>
        <v>#N/A</v>
      </c>
      <c r="AN9700" t="e">
        <f t="shared" si="1527"/>
        <v>#N/A</v>
      </c>
      <c r="AO9700" s="261" t="e">
        <f t="shared" si="1528"/>
        <v>#N/A</v>
      </c>
      <c r="AP9700" s="261" t="e">
        <f t="shared" si="1529"/>
        <v>#N/A</v>
      </c>
      <c r="AQ9700" s="261" t="e">
        <f t="shared" si="1530"/>
        <v>#N/A</v>
      </c>
      <c r="BB9700">
        <f t="shared" si="1533"/>
        <v>0</v>
      </c>
      <c r="BC9700">
        <f t="shared" si="1531"/>
        <v>0</v>
      </c>
      <c r="BD9700" s="28">
        <f t="shared" si="1532"/>
        <v>0</v>
      </c>
    </row>
    <row r="9701" spans="37:56" x14ac:dyDescent="0.25">
      <c r="AK9701">
        <v>0</v>
      </c>
      <c r="AL9701" t="e">
        <f t="shared" si="1525"/>
        <v>#N/A</v>
      </c>
      <c r="AM9701" t="e">
        <f t="shared" si="1526"/>
        <v>#N/A</v>
      </c>
      <c r="AN9701" t="e">
        <f t="shared" si="1527"/>
        <v>#N/A</v>
      </c>
      <c r="AO9701" s="261" t="e">
        <f t="shared" si="1528"/>
        <v>#N/A</v>
      </c>
      <c r="AP9701" s="261" t="e">
        <f t="shared" si="1529"/>
        <v>#N/A</v>
      </c>
      <c r="AQ9701" s="261" t="e">
        <f t="shared" si="1530"/>
        <v>#N/A</v>
      </c>
      <c r="BB9701">
        <f t="shared" si="1533"/>
        <v>0</v>
      </c>
      <c r="BC9701">
        <f t="shared" si="1531"/>
        <v>0</v>
      </c>
      <c r="BD9701" s="28">
        <f t="shared" si="1532"/>
        <v>0</v>
      </c>
    </row>
    <row r="9702" spans="37:56" x14ac:dyDescent="0.25">
      <c r="AK9702">
        <v>0</v>
      </c>
      <c r="AL9702" t="e">
        <f t="shared" si="1525"/>
        <v>#N/A</v>
      </c>
      <c r="AM9702" t="e">
        <f t="shared" si="1526"/>
        <v>#N/A</v>
      </c>
      <c r="AN9702" t="e">
        <f t="shared" si="1527"/>
        <v>#N/A</v>
      </c>
      <c r="AO9702" s="261" t="e">
        <f t="shared" si="1528"/>
        <v>#N/A</v>
      </c>
      <c r="AP9702" s="261" t="e">
        <f t="shared" si="1529"/>
        <v>#N/A</v>
      </c>
      <c r="AQ9702" s="261" t="e">
        <f t="shared" si="1530"/>
        <v>#N/A</v>
      </c>
      <c r="BB9702">
        <f t="shared" si="1533"/>
        <v>0</v>
      </c>
      <c r="BC9702">
        <f t="shared" si="1531"/>
        <v>0</v>
      </c>
      <c r="BD9702" s="28">
        <f t="shared" si="1532"/>
        <v>0</v>
      </c>
    </row>
    <row r="9703" spans="37:56" x14ac:dyDescent="0.25">
      <c r="AK9703">
        <v>0</v>
      </c>
      <c r="AL9703" t="e">
        <f t="shared" si="1525"/>
        <v>#N/A</v>
      </c>
      <c r="AM9703" t="e">
        <f t="shared" si="1526"/>
        <v>#N/A</v>
      </c>
      <c r="AN9703" t="e">
        <f t="shared" si="1527"/>
        <v>#N/A</v>
      </c>
      <c r="AO9703" s="261" t="e">
        <f t="shared" si="1528"/>
        <v>#N/A</v>
      </c>
      <c r="AP9703" s="261" t="e">
        <f t="shared" si="1529"/>
        <v>#N/A</v>
      </c>
      <c r="AQ9703" s="261" t="e">
        <f t="shared" si="1530"/>
        <v>#N/A</v>
      </c>
      <c r="BB9703">
        <f t="shared" si="1533"/>
        <v>0</v>
      </c>
      <c r="BC9703">
        <f t="shared" si="1531"/>
        <v>0</v>
      </c>
      <c r="BD9703" s="28">
        <f t="shared" si="1532"/>
        <v>0</v>
      </c>
    </row>
    <row r="9704" spans="37:56" x14ac:dyDescent="0.25">
      <c r="AK9704">
        <v>0</v>
      </c>
      <c r="AL9704" t="e">
        <f t="shared" si="1525"/>
        <v>#N/A</v>
      </c>
      <c r="AM9704" t="e">
        <f t="shared" si="1526"/>
        <v>#N/A</v>
      </c>
      <c r="AN9704" t="e">
        <f t="shared" si="1527"/>
        <v>#N/A</v>
      </c>
      <c r="AO9704" s="261" t="e">
        <f t="shared" si="1528"/>
        <v>#N/A</v>
      </c>
      <c r="AP9704" s="261" t="e">
        <f t="shared" si="1529"/>
        <v>#N/A</v>
      </c>
      <c r="AQ9704" s="261" t="e">
        <f t="shared" si="1530"/>
        <v>#N/A</v>
      </c>
      <c r="BB9704">
        <f t="shared" si="1533"/>
        <v>0</v>
      </c>
      <c r="BC9704">
        <f t="shared" si="1531"/>
        <v>0</v>
      </c>
      <c r="BD9704" s="28">
        <f t="shared" si="1532"/>
        <v>0</v>
      </c>
    </row>
    <row r="9705" spans="37:56" x14ac:dyDescent="0.25">
      <c r="AK9705">
        <v>0</v>
      </c>
      <c r="AL9705" t="e">
        <f t="shared" si="1525"/>
        <v>#N/A</v>
      </c>
      <c r="AM9705" t="e">
        <f t="shared" si="1526"/>
        <v>#N/A</v>
      </c>
      <c r="AN9705" t="e">
        <f t="shared" si="1527"/>
        <v>#N/A</v>
      </c>
      <c r="AO9705" s="261" t="e">
        <f t="shared" si="1528"/>
        <v>#N/A</v>
      </c>
      <c r="AP9705" s="261" t="e">
        <f t="shared" si="1529"/>
        <v>#N/A</v>
      </c>
      <c r="AQ9705" s="261" t="e">
        <f t="shared" si="1530"/>
        <v>#N/A</v>
      </c>
      <c r="BB9705">
        <f t="shared" si="1533"/>
        <v>0</v>
      </c>
      <c r="BC9705">
        <f t="shared" si="1531"/>
        <v>0</v>
      </c>
      <c r="BD9705" s="28">
        <f t="shared" si="1532"/>
        <v>0</v>
      </c>
    </row>
    <row r="9706" spans="37:56" x14ac:dyDescent="0.25">
      <c r="AK9706">
        <v>0</v>
      </c>
      <c r="AL9706" t="e">
        <f t="shared" si="1525"/>
        <v>#N/A</v>
      </c>
      <c r="AM9706" t="e">
        <f t="shared" si="1526"/>
        <v>#N/A</v>
      </c>
      <c r="AN9706" t="e">
        <f t="shared" si="1527"/>
        <v>#N/A</v>
      </c>
      <c r="AO9706" s="261" t="e">
        <f t="shared" si="1528"/>
        <v>#N/A</v>
      </c>
      <c r="AP9706" s="261" t="e">
        <f t="shared" si="1529"/>
        <v>#N/A</v>
      </c>
      <c r="AQ9706" s="261" t="e">
        <f t="shared" si="1530"/>
        <v>#N/A</v>
      </c>
      <c r="BB9706">
        <f t="shared" si="1533"/>
        <v>0</v>
      </c>
      <c r="BC9706">
        <f t="shared" si="1531"/>
        <v>0</v>
      </c>
      <c r="BD9706" s="28">
        <f t="shared" si="1532"/>
        <v>0</v>
      </c>
    </row>
    <row r="9707" spans="37:56" x14ac:dyDescent="0.25">
      <c r="AK9707">
        <v>0</v>
      </c>
      <c r="AL9707" t="e">
        <f t="shared" si="1525"/>
        <v>#N/A</v>
      </c>
      <c r="AM9707" t="e">
        <f t="shared" si="1526"/>
        <v>#N/A</v>
      </c>
      <c r="AN9707" t="e">
        <f t="shared" si="1527"/>
        <v>#N/A</v>
      </c>
      <c r="AO9707" s="261" t="e">
        <f t="shared" si="1528"/>
        <v>#N/A</v>
      </c>
      <c r="AP9707" s="261" t="e">
        <f t="shared" si="1529"/>
        <v>#N/A</v>
      </c>
      <c r="AQ9707" s="261" t="e">
        <f t="shared" si="1530"/>
        <v>#N/A</v>
      </c>
      <c r="BB9707">
        <f t="shared" si="1533"/>
        <v>0</v>
      </c>
      <c r="BC9707">
        <f t="shared" si="1531"/>
        <v>0</v>
      </c>
      <c r="BD9707" s="28">
        <f t="shared" si="1532"/>
        <v>0</v>
      </c>
    </row>
    <row r="9708" spans="37:56" x14ac:dyDescent="0.25">
      <c r="AK9708">
        <v>0</v>
      </c>
      <c r="AL9708" t="e">
        <f t="shared" si="1525"/>
        <v>#N/A</v>
      </c>
      <c r="AM9708" t="e">
        <f t="shared" si="1526"/>
        <v>#N/A</v>
      </c>
      <c r="AN9708" t="e">
        <f t="shared" si="1527"/>
        <v>#N/A</v>
      </c>
      <c r="AO9708" s="261" t="e">
        <f t="shared" si="1528"/>
        <v>#N/A</v>
      </c>
      <c r="AP9708" s="261" t="e">
        <f t="shared" si="1529"/>
        <v>#N/A</v>
      </c>
      <c r="AQ9708" s="261" t="e">
        <f t="shared" si="1530"/>
        <v>#N/A</v>
      </c>
      <c r="BB9708">
        <f t="shared" si="1533"/>
        <v>0</v>
      </c>
      <c r="BC9708">
        <f t="shared" si="1531"/>
        <v>0</v>
      </c>
      <c r="BD9708" s="28">
        <f t="shared" si="1532"/>
        <v>0</v>
      </c>
    </row>
    <row r="9709" spans="37:56" x14ac:dyDescent="0.25">
      <c r="AK9709">
        <v>0</v>
      </c>
      <c r="AL9709" t="e">
        <f t="shared" si="1525"/>
        <v>#N/A</v>
      </c>
      <c r="AM9709" t="e">
        <f t="shared" si="1526"/>
        <v>#N/A</v>
      </c>
      <c r="AN9709" t="e">
        <f t="shared" si="1527"/>
        <v>#N/A</v>
      </c>
      <c r="AO9709" s="261" t="e">
        <f t="shared" si="1528"/>
        <v>#N/A</v>
      </c>
      <c r="AP9709" s="261" t="e">
        <f t="shared" si="1529"/>
        <v>#N/A</v>
      </c>
      <c r="AQ9709" s="261" t="e">
        <f t="shared" si="1530"/>
        <v>#N/A</v>
      </c>
      <c r="BB9709">
        <f t="shared" si="1533"/>
        <v>0</v>
      </c>
      <c r="BC9709">
        <f t="shared" si="1531"/>
        <v>0</v>
      </c>
      <c r="BD9709" s="28">
        <f t="shared" si="1532"/>
        <v>0</v>
      </c>
    </row>
    <row r="9710" spans="37:56" x14ac:dyDescent="0.25">
      <c r="AK9710">
        <v>0</v>
      </c>
      <c r="AL9710" t="e">
        <f t="shared" si="1525"/>
        <v>#N/A</v>
      </c>
      <c r="AM9710" t="e">
        <f t="shared" si="1526"/>
        <v>#N/A</v>
      </c>
      <c r="AN9710" t="e">
        <f t="shared" si="1527"/>
        <v>#N/A</v>
      </c>
      <c r="AO9710" s="261" t="e">
        <f t="shared" si="1528"/>
        <v>#N/A</v>
      </c>
      <c r="AP9710" s="261" t="e">
        <f t="shared" si="1529"/>
        <v>#N/A</v>
      </c>
      <c r="AQ9710" s="261" t="e">
        <f t="shared" si="1530"/>
        <v>#N/A</v>
      </c>
      <c r="BB9710">
        <f t="shared" si="1533"/>
        <v>0</v>
      </c>
      <c r="BC9710">
        <f t="shared" si="1531"/>
        <v>0</v>
      </c>
      <c r="BD9710" s="28">
        <f t="shared" si="1532"/>
        <v>0</v>
      </c>
    </row>
    <row r="9711" spans="37:56" x14ac:dyDescent="0.25">
      <c r="AK9711">
        <v>0</v>
      </c>
      <c r="AL9711" t="e">
        <f t="shared" si="1525"/>
        <v>#N/A</v>
      </c>
      <c r="AM9711" t="e">
        <f t="shared" si="1526"/>
        <v>#N/A</v>
      </c>
      <c r="AN9711" t="e">
        <f t="shared" si="1527"/>
        <v>#N/A</v>
      </c>
      <c r="AO9711" s="261" t="e">
        <f t="shared" si="1528"/>
        <v>#N/A</v>
      </c>
      <c r="AP9711" s="261" t="e">
        <f t="shared" si="1529"/>
        <v>#N/A</v>
      </c>
      <c r="AQ9711" s="261" t="e">
        <f t="shared" si="1530"/>
        <v>#N/A</v>
      </c>
      <c r="BB9711">
        <f t="shared" si="1533"/>
        <v>0</v>
      </c>
      <c r="BC9711">
        <f t="shared" si="1531"/>
        <v>0</v>
      </c>
      <c r="BD9711" s="28">
        <f t="shared" si="1532"/>
        <v>0</v>
      </c>
    </row>
    <row r="9712" spans="37:56" x14ac:dyDescent="0.25">
      <c r="AK9712">
        <v>0</v>
      </c>
      <c r="AL9712" t="e">
        <f t="shared" si="1525"/>
        <v>#N/A</v>
      </c>
      <c r="AM9712" t="e">
        <f t="shared" si="1526"/>
        <v>#N/A</v>
      </c>
      <c r="AN9712" t="e">
        <f t="shared" si="1527"/>
        <v>#N/A</v>
      </c>
      <c r="AO9712" s="261" t="e">
        <f t="shared" si="1528"/>
        <v>#N/A</v>
      </c>
      <c r="AP9712" s="261" t="e">
        <f t="shared" si="1529"/>
        <v>#N/A</v>
      </c>
      <c r="AQ9712" s="261" t="e">
        <f t="shared" si="1530"/>
        <v>#N/A</v>
      </c>
      <c r="BB9712">
        <f t="shared" si="1533"/>
        <v>0</v>
      </c>
      <c r="BC9712">
        <f t="shared" si="1531"/>
        <v>0</v>
      </c>
      <c r="BD9712" s="28">
        <f t="shared" si="1532"/>
        <v>0</v>
      </c>
    </row>
    <row r="9713" spans="37:56" x14ac:dyDescent="0.25">
      <c r="AK9713">
        <v>0</v>
      </c>
      <c r="AL9713" t="e">
        <f t="shared" si="1525"/>
        <v>#N/A</v>
      </c>
      <c r="AM9713" t="e">
        <f t="shared" si="1526"/>
        <v>#N/A</v>
      </c>
      <c r="AN9713" t="e">
        <f t="shared" si="1527"/>
        <v>#N/A</v>
      </c>
      <c r="AO9713" s="261" t="e">
        <f t="shared" si="1528"/>
        <v>#N/A</v>
      </c>
      <c r="AP9713" s="261" t="e">
        <f t="shared" si="1529"/>
        <v>#N/A</v>
      </c>
      <c r="AQ9713" s="261" t="e">
        <f t="shared" si="1530"/>
        <v>#N/A</v>
      </c>
      <c r="BB9713">
        <f t="shared" si="1533"/>
        <v>0</v>
      </c>
      <c r="BC9713">
        <f t="shared" si="1531"/>
        <v>0</v>
      </c>
      <c r="BD9713" s="28">
        <f t="shared" si="1532"/>
        <v>0</v>
      </c>
    </row>
    <row r="9714" spans="37:56" x14ac:dyDescent="0.25">
      <c r="AK9714">
        <v>0</v>
      </c>
      <c r="AL9714" t="e">
        <f t="shared" si="1525"/>
        <v>#N/A</v>
      </c>
      <c r="AM9714" t="e">
        <f t="shared" si="1526"/>
        <v>#N/A</v>
      </c>
      <c r="AN9714" t="e">
        <f t="shared" si="1527"/>
        <v>#N/A</v>
      </c>
      <c r="AO9714" s="261" t="e">
        <f t="shared" si="1528"/>
        <v>#N/A</v>
      </c>
      <c r="AP9714" s="261" t="e">
        <f t="shared" si="1529"/>
        <v>#N/A</v>
      </c>
      <c r="AQ9714" s="261" t="e">
        <f t="shared" si="1530"/>
        <v>#N/A</v>
      </c>
      <c r="BB9714">
        <f t="shared" si="1533"/>
        <v>0</v>
      </c>
      <c r="BC9714">
        <f t="shared" si="1531"/>
        <v>0</v>
      </c>
      <c r="BD9714" s="28">
        <f t="shared" si="1532"/>
        <v>0</v>
      </c>
    </row>
    <row r="9715" spans="37:56" x14ac:dyDescent="0.25">
      <c r="AK9715">
        <v>0</v>
      </c>
      <c r="AL9715" t="e">
        <f t="shared" si="1525"/>
        <v>#N/A</v>
      </c>
      <c r="AM9715" t="e">
        <f t="shared" si="1526"/>
        <v>#N/A</v>
      </c>
      <c r="AN9715" t="e">
        <f t="shared" si="1527"/>
        <v>#N/A</v>
      </c>
      <c r="AO9715" s="261" t="e">
        <f t="shared" si="1528"/>
        <v>#N/A</v>
      </c>
      <c r="AP9715" s="261" t="e">
        <f t="shared" si="1529"/>
        <v>#N/A</v>
      </c>
      <c r="AQ9715" s="261" t="e">
        <f t="shared" si="1530"/>
        <v>#N/A</v>
      </c>
      <c r="BB9715">
        <f t="shared" si="1533"/>
        <v>0</v>
      </c>
      <c r="BC9715">
        <f t="shared" si="1531"/>
        <v>0</v>
      </c>
      <c r="BD9715" s="28">
        <f t="shared" si="1532"/>
        <v>0</v>
      </c>
    </row>
    <row r="9716" spans="37:56" x14ac:dyDescent="0.25">
      <c r="AK9716">
        <v>0</v>
      </c>
      <c r="AL9716" t="e">
        <f t="shared" si="1525"/>
        <v>#N/A</v>
      </c>
      <c r="AM9716" t="e">
        <f t="shared" si="1526"/>
        <v>#N/A</v>
      </c>
      <c r="AN9716" t="e">
        <f t="shared" si="1527"/>
        <v>#N/A</v>
      </c>
      <c r="AO9716" s="261" t="e">
        <f t="shared" si="1528"/>
        <v>#N/A</v>
      </c>
      <c r="AP9716" s="261" t="e">
        <f t="shared" si="1529"/>
        <v>#N/A</v>
      </c>
      <c r="AQ9716" s="261" t="e">
        <f t="shared" si="1530"/>
        <v>#N/A</v>
      </c>
      <c r="BB9716">
        <f t="shared" si="1533"/>
        <v>0</v>
      </c>
      <c r="BC9716">
        <f t="shared" si="1531"/>
        <v>0</v>
      </c>
      <c r="BD9716" s="28">
        <f t="shared" si="1532"/>
        <v>0</v>
      </c>
    </row>
    <row r="9717" spans="37:56" x14ac:dyDescent="0.25">
      <c r="AK9717">
        <v>0</v>
      </c>
      <c r="AL9717" t="e">
        <f t="shared" si="1525"/>
        <v>#N/A</v>
      </c>
      <c r="AM9717" t="e">
        <f t="shared" si="1526"/>
        <v>#N/A</v>
      </c>
      <c r="AN9717" t="e">
        <f t="shared" si="1527"/>
        <v>#N/A</v>
      </c>
      <c r="AO9717" s="261" t="e">
        <f t="shared" si="1528"/>
        <v>#N/A</v>
      </c>
      <c r="AP9717" s="261" t="e">
        <f t="shared" si="1529"/>
        <v>#N/A</v>
      </c>
      <c r="AQ9717" s="261" t="e">
        <f t="shared" si="1530"/>
        <v>#N/A</v>
      </c>
      <c r="BB9717">
        <f t="shared" si="1533"/>
        <v>0</v>
      </c>
      <c r="BC9717">
        <f t="shared" si="1531"/>
        <v>0</v>
      </c>
      <c r="BD9717" s="28">
        <f t="shared" si="1532"/>
        <v>0</v>
      </c>
    </row>
    <row r="9718" spans="37:56" x14ac:dyDescent="0.25">
      <c r="AK9718">
        <v>0</v>
      </c>
      <c r="AL9718" t="e">
        <f t="shared" si="1525"/>
        <v>#N/A</v>
      </c>
      <c r="AM9718" t="e">
        <f t="shared" si="1526"/>
        <v>#N/A</v>
      </c>
      <c r="AN9718" t="e">
        <f t="shared" si="1527"/>
        <v>#N/A</v>
      </c>
      <c r="AO9718" s="261" t="e">
        <f t="shared" si="1528"/>
        <v>#N/A</v>
      </c>
      <c r="AP9718" s="261" t="e">
        <f t="shared" si="1529"/>
        <v>#N/A</v>
      </c>
      <c r="AQ9718" s="261" t="e">
        <f t="shared" si="1530"/>
        <v>#N/A</v>
      </c>
      <c r="BB9718">
        <f t="shared" si="1533"/>
        <v>0</v>
      </c>
      <c r="BC9718">
        <f t="shared" si="1531"/>
        <v>0</v>
      </c>
      <c r="BD9718" s="28">
        <f t="shared" si="1532"/>
        <v>0</v>
      </c>
    </row>
    <row r="9719" spans="37:56" x14ac:dyDescent="0.25">
      <c r="AK9719">
        <v>0</v>
      </c>
      <c r="AL9719" t="e">
        <f t="shared" si="1525"/>
        <v>#N/A</v>
      </c>
      <c r="AM9719" t="e">
        <f t="shared" si="1526"/>
        <v>#N/A</v>
      </c>
      <c r="AN9719" t="e">
        <f t="shared" si="1527"/>
        <v>#N/A</v>
      </c>
      <c r="AO9719" s="261" t="e">
        <f t="shared" si="1528"/>
        <v>#N/A</v>
      </c>
      <c r="AP9719" s="261" t="e">
        <f t="shared" si="1529"/>
        <v>#N/A</v>
      </c>
      <c r="AQ9719" s="261" t="e">
        <f t="shared" si="1530"/>
        <v>#N/A</v>
      </c>
      <c r="BB9719">
        <f t="shared" si="1533"/>
        <v>0</v>
      </c>
      <c r="BC9719">
        <f t="shared" si="1531"/>
        <v>0</v>
      </c>
      <c r="BD9719" s="28">
        <f t="shared" si="1532"/>
        <v>0</v>
      </c>
    </row>
    <row r="9720" spans="37:56" x14ac:dyDescent="0.25">
      <c r="AK9720">
        <v>0</v>
      </c>
      <c r="AL9720" t="e">
        <f t="shared" si="1525"/>
        <v>#N/A</v>
      </c>
      <c r="AM9720" t="e">
        <f t="shared" si="1526"/>
        <v>#N/A</v>
      </c>
      <c r="AN9720" t="e">
        <f t="shared" si="1527"/>
        <v>#N/A</v>
      </c>
      <c r="AO9720" s="261" t="e">
        <f t="shared" si="1528"/>
        <v>#N/A</v>
      </c>
      <c r="AP9720" s="261" t="e">
        <f t="shared" si="1529"/>
        <v>#N/A</v>
      </c>
      <c r="AQ9720" s="261" t="e">
        <f t="shared" si="1530"/>
        <v>#N/A</v>
      </c>
      <c r="BB9720">
        <f t="shared" si="1533"/>
        <v>0</v>
      </c>
      <c r="BC9720">
        <f t="shared" si="1531"/>
        <v>0</v>
      </c>
      <c r="BD9720" s="28">
        <f t="shared" si="1532"/>
        <v>0</v>
      </c>
    </row>
    <row r="9721" spans="37:56" x14ac:dyDescent="0.25">
      <c r="AK9721">
        <v>0</v>
      </c>
      <c r="AL9721" t="e">
        <f t="shared" si="1525"/>
        <v>#N/A</v>
      </c>
      <c r="AM9721" t="e">
        <f t="shared" si="1526"/>
        <v>#N/A</v>
      </c>
      <c r="AN9721" t="e">
        <f t="shared" si="1527"/>
        <v>#N/A</v>
      </c>
      <c r="AO9721" s="261" t="e">
        <f t="shared" si="1528"/>
        <v>#N/A</v>
      </c>
      <c r="AP9721" s="261" t="e">
        <f t="shared" si="1529"/>
        <v>#N/A</v>
      </c>
      <c r="AQ9721" s="261" t="e">
        <f t="shared" si="1530"/>
        <v>#N/A</v>
      </c>
      <c r="BB9721">
        <f t="shared" si="1533"/>
        <v>0</v>
      </c>
      <c r="BC9721">
        <f t="shared" si="1531"/>
        <v>0</v>
      </c>
      <c r="BD9721" s="28">
        <f t="shared" si="1532"/>
        <v>0</v>
      </c>
    </row>
    <row r="9722" spans="37:56" x14ac:dyDescent="0.25">
      <c r="AK9722">
        <v>0</v>
      </c>
      <c r="AL9722" t="e">
        <f t="shared" si="1525"/>
        <v>#N/A</v>
      </c>
      <c r="AM9722" t="e">
        <f t="shared" si="1526"/>
        <v>#N/A</v>
      </c>
      <c r="AN9722" t="e">
        <f t="shared" si="1527"/>
        <v>#N/A</v>
      </c>
      <c r="AO9722" s="261" t="e">
        <f t="shared" si="1528"/>
        <v>#N/A</v>
      </c>
      <c r="AP9722" s="261" t="e">
        <f t="shared" si="1529"/>
        <v>#N/A</v>
      </c>
      <c r="AQ9722" s="261" t="e">
        <f t="shared" si="1530"/>
        <v>#N/A</v>
      </c>
      <c r="BB9722">
        <f t="shared" si="1533"/>
        <v>0</v>
      </c>
      <c r="BC9722">
        <f t="shared" si="1531"/>
        <v>0</v>
      </c>
      <c r="BD9722" s="28">
        <f t="shared" si="1532"/>
        <v>0</v>
      </c>
    </row>
    <row r="9723" spans="37:56" x14ac:dyDescent="0.25">
      <c r="AK9723">
        <v>0</v>
      </c>
      <c r="AL9723" t="e">
        <f t="shared" si="1525"/>
        <v>#N/A</v>
      </c>
      <c r="AM9723" t="e">
        <f t="shared" si="1526"/>
        <v>#N/A</v>
      </c>
      <c r="AN9723" t="e">
        <f t="shared" si="1527"/>
        <v>#N/A</v>
      </c>
      <c r="AO9723" s="261" t="e">
        <f t="shared" si="1528"/>
        <v>#N/A</v>
      </c>
      <c r="AP9723" s="261" t="e">
        <f t="shared" si="1529"/>
        <v>#N/A</v>
      </c>
      <c r="AQ9723" s="261" t="e">
        <f t="shared" si="1530"/>
        <v>#N/A</v>
      </c>
      <c r="BB9723">
        <f t="shared" si="1533"/>
        <v>0</v>
      </c>
      <c r="BC9723">
        <f t="shared" si="1531"/>
        <v>0</v>
      </c>
      <c r="BD9723" s="28">
        <f t="shared" si="1532"/>
        <v>0</v>
      </c>
    </row>
    <row r="9724" spans="37:56" x14ac:dyDescent="0.25">
      <c r="AK9724">
        <v>0</v>
      </c>
      <c r="AL9724" t="e">
        <f t="shared" si="1525"/>
        <v>#N/A</v>
      </c>
      <c r="AM9724" t="e">
        <f t="shared" si="1526"/>
        <v>#N/A</v>
      </c>
      <c r="AN9724" t="e">
        <f t="shared" si="1527"/>
        <v>#N/A</v>
      </c>
      <c r="AO9724" s="261" t="e">
        <f t="shared" si="1528"/>
        <v>#N/A</v>
      </c>
      <c r="AP9724" s="261" t="e">
        <f t="shared" si="1529"/>
        <v>#N/A</v>
      </c>
      <c r="AQ9724" s="261" t="e">
        <f t="shared" si="1530"/>
        <v>#N/A</v>
      </c>
      <c r="BB9724">
        <f t="shared" si="1533"/>
        <v>0</v>
      </c>
      <c r="BC9724">
        <f t="shared" si="1531"/>
        <v>0</v>
      </c>
      <c r="BD9724" s="28">
        <f t="shared" si="1532"/>
        <v>0</v>
      </c>
    </row>
    <row r="9725" spans="37:56" x14ac:dyDescent="0.25">
      <c r="AK9725">
        <v>0</v>
      </c>
      <c r="AL9725" t="e">
        <f t="shared" si="1525"/>
        <v>#N/A</v>
      </c>
      <c r="AM9725" t="e">
        <f t="shared" si="1526"/>
        <v>#N/A</v>
      </c>
      <c r="AN9725" t="e">
        <f t="shared" si="1527"/>
        <v>#N/A</v>
      </c>
      <c r="AO9725" s="261" t="e">
        <f t="shared" si="1528"/>
        <v>#N/A</v>
      </c>
      <c r="AP9725" s="261" t="e">
        <f t="shared" si="1529"/>
        <v>#N/A</v>
      </c>
      <c r="AQ9725" s="261" t="e">
        <f t="shared" si="1530"/>
        <v>#N/A</v>
      </c>
      <c r="BB9725">
        <f t="shared" si="1533"/>
        <v>0</v>
      </c>
      <c r="BC9725">
        <f t="shared" si="1531"/>
        <v>0</v>
      </c>
      <c r="BD9725" s="28">
        <f t="shared" si="1532"/>
        <v>0</v>
      </c>
    </row>
    <row r="9726" spans="37:56" x14ac:dyDescent="0.25">
      <c r="AK9726">
        <v>0</v>
      </c>
      <c r="AL9726" t="e">
        <f t="shared" si="1525"/>
        <v>#N/A</v>
      </c>
      <c r="AM9726" t="e">
        <f t="shared" si="1526"/>
        <v>#N/A</v>
      </c>
      <c r="AN9726" t="e">
        <f t="shared" si="1527"/>
        <v>#N/A</v>
      </c>
      <c r="AO9726" s="261" t="e">
        <f t="shared" si="1528"/>
        <v>#N/A</v>
      </c>
      <c r="AP9726" s="261" t="e">
        <f t="shared" si="1529"/>
        <v>#N/A</v>
      </c>
      <c r="AQ9726" s="261" t="e">
        <f t="shared" si="1530"/>
        <v>#N/A</v>
      </c>
      <c r="BB9726">
        <f t="shared" si="1533"/>
        <v>0</v>
      </c>
      <c r="BC9726">
        <f t="shared" si="1531"/>
        <v>0</v>
      </c>
      <c r="BD9726" s="28">
        <f t="shared" si="1532"/>
        <v>0</v>
      </c>
    </row>
    <row r="9727" spans="37:56" x14ac:dyDescent="0.25">
      <c r="AK9727">
        <v>0</v>
      </c>
      <c r="AL9727" t="e">
        <f t="shared" si="1525"/>
        <v>#N/A</v>
      </c>
      <c r="AM9727" t="e">
        <f t="shared" si="1526"/>
        <v>#N/A</v>
      </c>
      <c r="AN9727" t="e">
        <f t="shared" si="1527"/>
        <v>#N/A</v>
      </c>
      <c r="AO9727" s="261" t="e">
        <f t="shared" si="1528"/>
        <v>#N/A</v>
      </c>
      <c r="AP9727" s="261" t="e">
        <f t="shared" si="1529"/>
        <v>#N/A</v>
      </c>
      <c r="AQ9727" s="261" t="e">
        <f t="shared" si="1530"/>
        <v>#N/A</v>
      </c>
      <c r="BB9727">
        <f t="shared" si="1533"/>
        <v>0</v>
      </c>
      <c r="BC9727">
        <f t="shared" si="1531"/>
        <v>0</v>
      </c>
      <c r="BD9727" s="28">
        <f t="shared" si="1532"/>
        <v>0</v>
      </c>
    </row>
    <row r="9728" spans="37:56" x14ac:dyDescent="0.25">
      <c r="AK9728">
        <v>0</v>
      </c>
      <c r="AL9728" t="e">
        <f t="shared" si="1525"/>
        <v>#N/A</v>
      </c>
      <c r="AM9728" t="e">
        <f t="shared" si="1526"/>
        <v>#N/A</v>
      </c>
      <c r="AN9728" t="e">
        <f t="shared" si="1527"/>
        <v>#N/A</v>
      </c>
      <c r="AO9728" s="261" t="e">
        <f t="shared" si="1528"/>
        <v>#N/A</v>
      </c>
      <c r="AP9728" s="261" t="e">
        <f t="shared" si="1529"/>
        <v>#N/A</v>
      </c>
      <c r="AQ9728" s="261" t="e">
        <f t="shared" si="1530"/>
        <v>#N/A</v>
      </c>
      <c r="BB9728">
        <f t="shared" si="1533"/>
        <v>0</v>
      </c>
      <c r="BC9728">
        <f t="shared" si="1531"/>
        <v>0</v>
      </c>
      <c r="BD9728" s="28">
        <f t="shared" si="1532"/>
        <v>0</v>
      </c>
    </row>
    <row r="9729" spans="37:56" x14ac:dyDescent="0.25">
      <c r="AK9729">
        <v>0</v>
      </c>
      <c r="AL9729" t="e">
        <f t="shared" si="1525"/>
        <v>#N/A</v>
      </c>
      <c r="AM9729" t="e">
        <f t="shared" si="1526"/>
        <v>#N/A</v>
      </c>
      <c r="AN9729" t="e">
        <f t="shared" si="1527"/>
        <v>#N/A</v>
      </c>
      <c r="AO9729" s="261" t="e">
        <f t="shared" si="1528"/>
        <v>#N/A</v>
      </c>
      <c r="AP9729" s="261" t="e">
        <f t="shared" si="1529"/>
        <v>#N/A</v>
      </c>
      <c r="AQ9729" s="261" t="e">
        <f t="shared" si="1530"/>
        <v>#N/A</v>
      </c>
      <c r="BB9729">
        <f t="shared" si="1533"/>
        <v>0</v>
      </c>
      <c r="BC9729">
        <f t="shared" si="1531"/>
        <v>0</v>
      </c>
      <c r="BD9729" s="28">
        <f t="shared" si="1532"/>
        <v>0</v>
      </c>
    </row>
    <row r="9730" spans="37:56" x14ac:dyDescent="0.25">
      <c r="AK9730">
        <v>0</v>
      </c>
      <c r="AL9730" t="e">
        <f t="shared" si="1525"/>
        <v>#N/A</v>
      </c>
      <c r="AM9730" t="e">
        <f t="shared" si="1526"/>
        <v>#N/A</v>
      </c>
      <c r="AN9730" t="e">
        <f t="shared" si="1527"/>
        <v>#N/A</v>
      </c>
      <c r="AO9730" s="261" t="e">
        <f t="shared" si="1528"/>
        <v>#N/A</v>
      </c>
      <c r="AP9730" s="261" t="e">
        <f t="shared" si="1529"/>
        <v>#N/A</v>
      </c>
      <c r="AQ9730" s="261" t="e">
        <f t="shared" si="1530"/>
        <v>#N/A</v>
      </c>
      <c r="BB9730">
        <f t="shared" si="1533"/>
        <v>0</v>
      </c>
      <c r="BC9730">
        <f t="shared" si="1531"/>
        <v>0</v>
      </c>
      <c r="BD9730" s="28">
        <f t="shared" si="1532"/>
        <v>0</v>
      </c>
    </row>
    <row r="9731" spans="37:56" x14ac:dyDescent="0.25">
      <c r="AK9731">
        <v>0</v>
      </c>
      <c r="AL9731" t="e">
        <f t="shared" ref="AL9731:AL9794" si="1534">_xlfn.XLOOKUP(AK9731,A:A,F:F)</f>
        <v>#N/A</v>
      </c>
      <c r="AM9731" t="e">
        <f t="shared" ref="AM9731:AM9794" si="1535">_xlfn.XLOOKUP(AK9731,A:A,J:J)</f>
        <v>#N/A</v>
      </c>
      <c r="AN9731" t="e">
        <f t="shared" ref="AN9731:AN9794" si="1536">_xlfn.XLOOKUP(AK9731,A:A,M:M)+_xlfn.XLOOKUP(AK9731,A:A,N:N)</f>
        <v>#N/A</v>
      </c>
      <c r="AO9731" s="261" t="e">
        <f t="shared" ref="AO9731:AO9794" si="1537">_xlfn.XLOOKUP(AK9731,A:A,AG:AG)</f>
        <v>#N/A</v>
      </c>
      <c r="AP9731" s="261" t="e">
        <f t="shared" ref="AP9731:AP9794" si="1538">_xlfn.XLOOKUP(AK9731,A:A,AD:AD)</f>
        <v>#N/A</v>
      </c>
      <c r="AQ9731" s="261" t="e">
        <f t="shared" ref="AQ9731:AQ9794" si="1539">_xlfn.XLOOKUP(AK9731,A:A,AE:AE)</f>
        <v>#N/A</v>
      </c>
      <c r="BB9731">
        <f t="shared" si="1533"/>
        <v>0</v>
      </c>
      <c r="BC9731">
        <f t="shared" ref="BC9731:BC9794" si="1540">_xlfn.XLOOKUP(BA9731,A:A,J:J)</f>
        <v>0</v>
      </c>
      <c r="BD9731" s="28">
        <f t="shared" ref="BD9731:BD9794" si="1541">_xlfn.XLOOKUP(BA9731,A:A,M:M)+_xlfn.XLOOKUP(BA9731,A:A,N:N)</f>
        <v>0</v>
      </c>
    </row>
    <row r="9732" spans="37:56" x14ac:dyDescent="0.25">
      <c r="AK9732">
        <v>0</v>
      </c>
      <c r="AL9732" t="e">
        <f t="shared" si="1534"/>
        <v>#N/A</v>
      </c>
      <c r="AM9732" t="e">
        <f t="shared" si="1535"/>
        <v>#N/A</v>
      </c>
      <c r="AN9732" t="e">
        <f t="shared" si="1536"/>
        <v>#N/A</v>
      </c>
      <c r="AO9732" s="261" t="e">
        <f t="shared" si="1537"/>
        <v>#N/A</v>
      </c>
      <c r="AP9732" s="261" t="e">
        <f t="shared" si="1538"/>
        <v>#N/A</v>
      </c>
      <c r="AQ9732" s="261" t="e">
        <f t="shared" si="1539"/>
        <v>#N/A</v>
      </c>
      <c r="BB9732">
        <f t="shared" si="1533"/>
        <v>0</v>
      </c>
      <c r="BC9732">
        <f t="shared" si="1540"/>
        <v>0</v>
      </c>
      <c r="BD9732" s="28">
        <f t="shared" si="1541"/>
        <v>0</v>
      </c>
    </row>
    <row r="9733" spans="37:56" x14ac:dyDescent="0.25">
      <c r="AK9733">
        <v>0</v>
      </c>
      <c r="AL9733" t="e">
        <f t="shared" si="1534"/>
        <v>#N/A</v>
      </c>
      <c r="AM9733" t="e">
        <f t="shared" si="1535"/>
        <v>#N/A</v>
      </c>
      <c r="AN9733" t="e">
        <f t="shared" si="1536"/>
        <v>#N/A</v>
      </c>
      <c r="AO9733" s="261" t="e">
        <f t="shared" si="1537"/>
        <v>#N/A</v>
      </c>
      <c r="AP9733" s="261" t="e">
        <f t="shared" si="1538"/>
        <v>#N/A</v>
      </c>
      <c r="AQ9733" s="261" t="e">
        <f t="shared" si="1539"/>
        <v>#N/A</v>
      </c>
      <c r="BB9733">
        <f t="shared" si="1533"/>
        <v>0</v>
      </c>
      <c r="BC9733">
        <f t="shared" si="1540"/>
        <v>0</v>
      </c>
      <c r="BD9733" s="28">
        <f t="shared" si="1541"/>
        <v>0</v>
      </c>
    </row>
    <row r="9734" spans="37:56" x14ac:dyDescent="0.25">
      <c r="AK9734">
        <v>0</v>
      </c>
      <c r="AL9734" t="e">
        <f t="shared" si="1534"/>
        <v>#N/A</v>
      </c>
      <c r="AM9734" t="e">
        <f t="shared" si="1535"/>
        <v>#N/A</v>
      </c>
      <c r="AN9734" t="e">
        <f t="shared" si="1536"/>
        <v>#N/A</v>
      </c>
      <c r="AO9734" s="261" t="e">
        <f t="shared" si="1537"/>
        <v>#N/A</v>
      </c>
      <c r="AP9734" s="261" t="e">
        <f t="shared" si="1538"/>
        <v>#N/A</v>
      </c>
      <c r="AQ9734" s="261" t="e">
        <f t="shared" si="1539"/>
        <v>#N/A</v>
      </c>
      <c r="BB9734">
        <f t="shared" ref="BB9734:BB9797" si="1542">_xlfn.XLOOKUP(BA9734,A:A,E:E)</f>
        <v>0</v>
      </c>
      <c r="BC9734">
        <f t="shared" si="1540"/>
        <v>0</v>
      </c>
      <c r="BD9734" s="28">
        <f t="shared" si="1541"/>
        <v>0</v>
      </c>
    </row>
    <row r="9735" spans="37:56" x14ac:dyDescent="0.25">
      <c r="AK9735">
        <v>0</v>
      </c>
      <c r="AL9735" t="e">
        <f t="shared" si="1534"/>
        <v>#N/A</v>
      </c>
      <c r="AM9735" t="e">
        <f t="shared" si="1535"/>
        <v>#N/A</v>
      </c>
      <c r="AN9735" t="e">
        <f t="shared" si="1536"/>
        <v>#N/A</v>
      </c>
      <c r="AO9735" s="261" t="e">
        <f t="shared" si="1537"/>
        <v>#N/A</v>
      </c>
      <c r="AP9735" s="261" t="e">
        <f t="shared" si="1538"/>
        <v>#N/A</v>
      </c>
      <c r="AQ9735" s="261" t="e">
        <f t="shared" si="1539"/>
        <v>#N/A</v>
      </c>
      <c r="BB9735">
        <f t="shared" si="1542"/>
        <v>0</v>
      </c>
      <c r="BC9735">
        <f t="shared" si="1540"/>
        <v>0</v>
      </c>
      <c r="BD9735" s="28">
        <f t="shared" si="1541"/>
        <v>0</v>
      </c>
    </row>
    <row r="9736" spans="37:56" x14ac:dyDescent="0.25">
      <c r="AK9736">
        <v>0</v>
      </c>
      <c r="AL9736" t="e">
        <f t="shared" si="1534"/>
        <v>#N/A</v>
      </c>
      <c r="AM9736" t="e">
        <f t="shared" si="1535"/>
        <v>#N/A</v>
      </c>
      <c r="AN9736" t="e">
        <f t="shared" si="1536"/>
        <v>#N/A</v>
      </c>
      <c r="AO9736" s="261" t="e">
        <f t="shared" si="1537"/>
        <v>#N/A</v>
      </c>
      <c r="AP9736" s="261" t="e">
        <f t="shared" si="1538"/>
        <v>#N/A</v>
      </c>
      <c r="AQ9736" s="261" t="e">
        <f t="shared" si="1539"/>
        <v>#N/A</v>
      </c>
      <c r="BB9736">
        <f t="shared" si="1542"/>
        <v>0</v>
      </c>
      <c r="BC9736">
        <f t="shared" si="1540"/>
        <v>0</v>
      </c>
      <c r="BD9736" s="28">
        <f t="shared" si="1541"/>
        <v>0</v>
      </c>
    </row>
    <row r="9737" spans="37:56" x14ac:dyDescent="0.25">
      <c r="AK9737">
        <v>0</v>
      </c>
      <c r="AL9737" t="e">
        <f t="shared" si="1534"/>
        <v>#N/A</v>
      </c>
      <c r="AM9737" t="e">
        <f t="shared" si="1535"/>
        <v>#N/A</v>
      </c>
      <c r="AN9737" t="e">
        <f t="shared" si="1536"/>
        <v>#N/A</v>
      </c>
      <c r="AO9737" s="261" t="e">
        <f t="shared" si="1537"/>
        <v>#N/A</v>
      </c>
      <c r="AP9737" s="261" t="e">
        <f t="shared" si="1538"/>
        <v>#N/A</v>
      </c>
      <c r="AQ9737" s="261" t="e">
        <f t="shared" si="1539"/>
        <v>#N/A</v>
      </c>
      <c r="BB9737">
        <f t="shared" si="1542"/>
        <v>0</v>
      </c>
      <c r="BC9737">
        <f t="shared" si="1540"/>
        <v>0</v>
      </c>
      <c r="BD9737" s="28">
        <f t="shared" si="1541"/>
        <v>0</v>
      </c>
    </row>
    <row r="9738" spans="37:56" x14ac:dyDescent="0.25">
      <c r="AK9738">
        <v>0</v>
      </c>
      <c r="AL9738" t="e">
        <f t="shared" si="1534"/>
        <v>#N/A</v>
      </c>
      <c r="AM9738" t="e">
        <f t="shared" si="1535"/>
        <v>#N/A</v>
      </c>
      <c r="AN9738" t="e">
        <f t="shared" si="1536"/>
        <v>#N/A</v>
      </c>
      <c r="AO9738" s="261" t="e">
        <f t="shared" si="1537"/>
        <v>#N/A</v>
      </c>
      <c r="AP9738" s="261" t="e">
        <f t="shared" si="1538"/>
        <v>#N/A</v>
      </c>
      <c r="AQ9738" s="261" t="e">
        <f t="shared" si="1539"/>
        <v>#N/A</v>
      </c>
      <c r="BB9738">
        <f t="shared" si="1542"/>
        <v>0</v>
      </c>
      <c r="BC9738">
        <f t="shared" si="1540"/>
        <v>0</v>
      </c>
      <c r="BD9738" s="28">
        <f t="shared" si="1541"/>
        <v>0</v>
      </c>
    </row>
    <row r="9739" spans="37:56" x14ac:dyDescent="0.25">
      <c r="AK9739">
        <v>0</v>
      </c>
      <c r="AL9739" t="e">
        <f t="shared" si="1534"/>
        <v>#N/A</v>
      </c>
      <c r="AM9739" t="e">
        <f t="shared" si="1535"/>
        <v>#N/A</v>
      </c>
      <c r="AN9739" t="e">
        <f t="shared" si="1536"/>
        <v>#N/A</v>
      </c>
      <c r="AO9739" s="261" t="e">
        <f t="shared" si="1537"/>
        <v>#N/A</v>
      </c>
      <c r="AP9739" s="261" t="e">
        <f t="shared" si="1538"/>
        <v>#N/A</v>
      </c>
      <c r="AQ9739" s="261" t="e">
        <f t="shared" si="1539"/>
        <v>#N/A</v>
      </c>
      <c r="BB9739">
        <f t="shared" si="1542"/>
        <v>0</v>
      </c>
      <c r="BC9739">
        <f t="shared" si="1540"/>
        <v>0</v>
      </c>
      <c r="BD9739" s="28">
        <f t="shared" si="1541"/>
        <v>0</v>
      </c>
    </row>
    <row r="9740" spans="37:56" x14ac:dyDescent="0.25">
      <c r="AK9740">
        <v>0</v>
      </c>
      <c r="AL9740" t="e">
        <f t="shared" si="1534"/>
        <v>#N/A</v>
      </c>
      <c r="AM9740" t="e">
        <f t="shared" si="1535"/>
        <v>#N/A</v>
      </c>
      <c r="AN9740" t="e">
        <f t="shared" si="1536"/>
        <v>#N/A</v>
      </c>
      <c r="AO9740" s="261" t="e">
        <f t="shared" si="1537"/>
        <v>#N/A</v>
      </c>
      <c r="AP9740" s="261" t="e">
        <f t="shared" si="1538"/>
        <v>#N/A</v>
      </c>
      <c r="AQ9740" s="261" t="e">
        <f t="shared" si="1539"/>
        <v>#N/A</v>
      </c>
      <c r="BB9740">
        <f t="shared" si="1542"/>
        <v>0</v>
      </c>
      <c r="BC9740">
        <f t="shared" si="1540"/>
        <v>0</v>
      </c>
      <c r="BD9740" s="28">
        <f t="shared" si="1541"/>
        <v>0</v>
      </c>
    </row>
    <row r="9741" spans="37:56" x14ac:dyDescent="0.25">
      <c r="AK9741">
        <v>0</v>
      </c>
      <c r="AL9741" t="e">
        <f t="shared" si="1534"/>
        <v>#N/A</v>
      </c>
      <c r="AM9741" t="e">
        <f t="shared" si="1535"/>
        <v>#N/A</v>
      </c>
      <c r="AN9741" t="e">
        <f t="shared" si="1536"/>
        <v>#N/A</v>
      </c>
      <c r="AO9741" s="261" t="e">
        <f t="shared" si="1537"/>
        <v>#N/A</v>
      </c>
      <c r="AP9741" s="261" t="e">
        <f t="shared" si="1538"/>
        <v>#N/A</v>
      </c>
      <c r="AQ9741" s="261" t="e">
        <f t="shared" si="1539"/>
        <v>#N/A</v>
      </c>
      <c r="BB9741">
        <f t="shared" si="1542"/>
        <v>0</v>
      </c>
      <c r="BC9741">
        <f t="shared" si="1540"/>
        <v>0</v>
      </c>
      <c r="BD9741" s="28">
        <f t="shared" si="1541"/>
        <v>0</v>
      </c>
    </row>
    <row r="9742" spans="37:56" x14ac:dyDescent="0.25">
      <c r="AK9742">
        <v>0</v>
      </c>
      <c r="AL9742" t="e">
        <f t="shared" si="1534"/>
        <v>#N/A</v>
      </c>
      <c r="AM9742" t="e">
        <f t="shared" si="1535"/>
        <v>#N/A</v>
      </c>
      <c r="AN9742" t="e">
        <f t="shared" si="1536"/>
        <v>#N/A</v>
      </c>
      <c r="AO9742" s="261" t="e">
        <f t="shared" si="1537"/>
        <v>#N/A</v>
      </c>
      <c r="AP9742" s="261" t="e">
        <f t="shared" si="1538"/>
        <v>#N/A</v>
      </c>
      <c r="AQ9742" s="261" t="e">
        <f t="shared" si="1539"/>
        <v>#N/A</v>
      </c>
      <c r="BB9742">
        <f t="shared" si="1542"/>
        <v>0</v>
      </c>
      <c r="BC9742">
        <f t="shared" si="1540"/>
        <v>0</v>
      </c>
      <c r="BD9742" s="28">
        <f t="shared" si="1541"/>
        <v>0</v>
      </c>
    </row>
    <row r="9743" spans="37:56" x14ac:dyDescent="0.25">
      <c r="AK9743">
        <v>0</v>
      </c>
      <c r="AL9743" t="e">
        <f t="shared" si="1534"/>
        <v>#N/A</v>
      </c>
      <c r="AM9743" t="e">
        <f t="shared" si="1535"/>
        <v>#N/A</v>
      </c>
      <c r="AN9743" t="e">
        <f t="shared" si="1536"/>
        <v>#N/A</v>
      </c>
      <c r="AO9743" s="261" t="e">
        <f t="shared" si="1537"/>
        <v>#N/A</v>
      </c>
      <c r="AP9743" s="261" t="e">
        <f t="shared" si="1538"/>
        <v>#N/A</v>
      </c>
      <c r="AQ9743" s="261" t="e">
        <f t="shared" si="1539"/>
        <v>#N/A</v>
      </c>
      <c r="BB9743">
        <f t="shared" si="1542"/>
        <v>0</v>
      </c>
      <c r="BC9743">
        <f t="shared" si="1540"/>
        <v>0</v>
      </c>
      <c r="BD9743" s="28">
        <f t="shared" si="1541"/>
        <v>0</v>
      </c>
    </row>
    <row r="9744" spans="37:56" x14ac:dyDescent="0.25">
      <c r="AK9744">
        <v>0</v>
      </c>
      <c r="AL9744" t="e">
        <f t="shared" si="1534"/>
        <v>#N/A</v>
      </c>
      <c r="AM9744" t="e">
        <f t="shared" si="1535"/>
        <v>#N/A</v>
      </c>
      <c r="AN9744" t="e">
        <f t="shared" si="1536"/>
        <v>#N/A</v>
      </c>
      <c r="AO9744" s="261" t="e">
        <f t="shared" si="1537"/>
        <v>#N/A</v>
      </c>
      <c r="AP9744" s="261" t="e">
        <f t="shared" si="1538"/>
        <v>#N/A</v>
      </c>
      <c r="AQ9744" s="261" t="e">
        <f t="shared" si="1539"/>
        <v>#N/A</v>
      </c>
      <c r="BB9744">
        <f t="shared" si="1542"/>
        <v>0</v>
      </c>
      <c r="BC9744">
        <f t="shared" si="1540"/>
        <v>0</v>
      </c>
      <c r="BD9744" s="28">
        <f t="shared" si="1541"/>
        <v>0</v>
      </c>
    </row>
    <row r="9745" spans="37:56" x14ac:dyDescent="0.25">
      <c r="AK9745">
        <v>0</v>
      </c>
      <c r="AL9745" t="e">
        <f t="shared" si="1534"/>
        <v>#N/A</v>
      </c>
      <c r="AM9745" t="e">
        <f t="shared" si="1535"/>
        <v>#N/A</v>
      </c>
      <c r="AN9745" t="e">
        <f t="shared" si="1536"/>
        <v>#N/A</v>
      </c>
      <c r="AO9745" s="261" t="e">
        <f t="shared" si="1537"/>
        <v>#N/A</v>
      </c>
      <c r="AP9745" s="261" t="e">
        <f t="shared" si="1538"/>
        <v>#N/A</v>
      </c>
      <c r="AQ9745" s="261" t="e">
        <f t="shared" si="1539"/>
        <v>#N/A</v>
      </c>
      <c r="BB9745">
        <f t="shared" si="1542"/>
        <v>0</v>
      </c>
      <c r="BC9745">
        <f t="shared" si="1540"/>
        <v>0</v>
      </c>
      <c r="BD9745" s="28">
        <f t="shared" si="1541"/>
        <v>0</v>
      </c>
    </row>
    <row r="9746" spans="37:56" x14ac:dyDescent="0.25">
      <c r="AK9746">
        <v>0</v>
      </c>
      <c r="AL9746" t="e">
        <f t="shared" si="1534"/>
        <v>#N/A</v>
      </c>
      <c r="AM9746" t="e">
        <f t="shared" si="1535"/>
        <v>#N/A</v>
      </c>
      <c r="AN9746" t="e">
        <f t="shared" si="1536"/>
        <v>#N/A</v>
      </c>
      <c r="AO9746" s="261" t="e">
        <f t="shared" si="1537"/>
        <v>#N/A</v>
      </c>
      <c r="AP9746" s="261" t="e">
        <f t="shared" si="1538"/>
        <v>#N/A</v>
      </c>
      <c r="AQ9746" s="261" t="e">
        <f t="shared" si="1539"/>
        <v>#N/A</v>
      </c>
      <c r="BB9746">
        <f t="shared" si="1542"/>
        <v>0</v>
      </c>
      <c r="BC9746">
        <f t="shared" si="1540"/>
        <v>0</v>
      </c>
      <c r="BD9746" s="28">
        <f t="shared" si="1541"/>
        <v>0</v>
      </c>
    </row>
    <row r="9747" spans="37:56" x14ac:dyDescent="0.25">
      <c r="AK9747">
        <v>0</v>
      </c>
      <c r="AL9747" t="e">
        <f t="shared" si="1534"/>
        <v>#N/A</v>
      </c>
      <c r="AM9747" t="e">
        <f t="shared" si="1535"/>
        <v>#N/A</v>
      </c>
      <c r="AN9747" t="e">
        <f t="shared" si="1536"/>
        <v>#N/A</v>
      </c>
      <c r="AO9747" s="261" t="e">
        <f t="shared" si="1537"/>
        <v>#N/A</v>
      </c>
      <c r="AP9747" s="261" t="e">
        <f t="shared" si="1538"/>
        <v>#N/A</v>
      </c>
      <c r="AQ9747" s="261" t="e">
        <f t="shared" si="1539"/>
        <v>#N/A</v>
      </c>
      <c r="BB9747">
        <f t="shared" si="1542"/>
        <v>0</v>
      </c>
      <c r="BC9747">
        <f t="shared" si="1540"/>
        <v>0</v>
      </c>
      <c r="BD9747" s="28">
        <f t="shared" si="1541"/>
        <v>0</v>
      </c>
    </row>
    <row r="9748" spans="37:56" x14ac:dyDescent="0.25">
      <c r="AK9748">
        <v>0</v>
      </c>
      <c r="AL9748" t="e">
        <f t="shared" si="1534"/>
        <v>#N/A</v>
      </c>
      <c r="AM9748" t="e">
        <f t="shared" si="1535"/>
        <v>#N/A</v>
      </c>
      <c r="AN9748" t="e">
        <f t="shared" si="1536"/>
        <v>#N/A</v>
      </c>
      <c r="AO9748" s="261" t="e">
        <f t="shared" si="1537"/>
        <v>#N/A</v>
      </c>
      <c r="AP9748" s="261" t="e">
        <f t="shared" si="1538"/>
        <v>#N/A</v>
      </c>
      <c r="AQ9748" s="261" t="e">
        <f t="shared" si="1539"/>
        <v>#N/A</v>
      </c>
      <c r="BB9748">
        <f t="shared" si="1542"/>
        <v>0</v>
      </c>
      <c r="BC9748">
        <f t="shared" si="1540"/>
        <v>0</v>
      </c>
      <c r="BD9748" s="28">
        <f t="shared" si="1541"/>
        <v>0</v>
      </c>
    </row>
    <row r="9749" spans="37:56" x14ac:dyDescent="0.25">
      <c r="AK9749">
        <v>0</v>
      </c>
      <c r="AL9749" t="e">
        <f t="shared" si="1534"/>
        <v>#N/A</v>
      </c>
      <c r="AM9749" t="e">
        <f t="shared" si="1535"/>
        <v>#N/A</v>
      </c>
      <c r="AN9749" t="e">
        <f t="shared" si="1536"/>
        <v>#N/A</v>
      </c>
      <c r="AO9749" s="261" t="e">
        <f t="shared" si="1537"/>
        <v>#N/A</v>
      </c>
      <c r="AP9749" s="261" t="e">
        <f t="shared" si="1538"/>
        <v>#N/A</v>
      </c>
      <c r="AQ9749" s="261" t="e">
        <f t="shared" si="1539"/>
        <v>#N/A</v>
      </c>
      <c r="BB9749">
        <f t="shared" si="1542"/>
        <v>0</v>
      </c>
      <c r="BC9749">
        <f t="shared" si="1540"/>
        <v>0</v>
      </c>
      <c r="BD9749" s="28">
        <f t="shared" si="1541"/>
        <v>0</v>
      </c>
    </row>
    <row r="9750" spans="37:56" x14ac:dyDescent="0.25">
      <c r="AK9750">
        <v>0</v>
      </c>
      <c r="AL9750" t="e">
        <f t="shared" si="1534"/>
        <v>#N/A</v>
      </c>
      <c r="AM9750" t="e">
        <f t="shared" si="1535"/>
        <v>#N/A</v>
      </c>
      <c r="AN9750" t="e">
        <f t="shared" si="1536"/>
        <v>#N/A</v>
      </c>
      <c r="AO9750" s="261" t="e">
        <f t="shared" si="1537"/>
        <v>#N/A</v>
      </c>
      <c r="AP9750" s="261" t="e">
        <f t="shared" si="1538"/>
        <v>#N/A</v>
      </c>
      <c r="AQ9750" s="261" t="e">
        <f t="shared" si="1539"/>
        <v>#N/A</v>
      </c>
      <c r="BB9750">
        <f t="shared" si="1542"/>
        <v>0</v>
      </c>
      <c r="BC9750">
        <f t="shared" si="1540"/>
        <v>0</v>
      </c>
      <c r="BD9750" s="28">
        <f t="shared" si="1541"/>
        <v>0</v>
      </c>
    </row>
    <row r="9751" spans="37:56" x14ac:dyDescent="0.25">
      <c r="AK9751">
        <v>0</v>
      </c>
      <c r="AL9751" t="e">
        <f t="shared" si="1534"/>
        <v>#N/A</v>
      </c>
      <c r="AM9751" t="e">
        <f t="shared" si="1535"/>
        <v>#N/A</v>
      </c>
      <c r="AN9751" t="e">
        <f t="shared" si="1536"/>
        <v>#N/A</v>
      </c>
      <c r="AO9751" s="261" t="e">
        <f t="shared" si="1537"/>
        <v>#N/A</v>
      </c>
      <c r="AP9751" s="261" t="e">
        <f t="shared" si="1538"/>
        <v>#N/A</v>
      </c>
      <c r="AQ9751" s="261" t="e">
        <f t="shared" si="1539"/>
        <v>#N/A</v>
      </c>
      <c r="BB9751">
        <f t="shared" si="1542"/>
        <v>0</v>
      </c>
      <c r="BC9751">
        <f t="shared" si="1540"/>
        <v>0</v>
      </c>
      <c r="BD9751" s="28">
        <f t="shared" si="1541"/>
        <v>0</v>
      </c>
    </row>
    <row r="9752" spans="37:56" x14ac:dyDescent="0.25">
      <c r="AK9752">
        <v>0</v>
      </c>
      <c r="AL9752" t="e">
        <f t="shared" si="1534"/>
        <v>#N/A</v>
      </c>
      <c r="AM9752" t="e">
        <f t="shared" si="1535"/>
        <v>#N/A</v>
      </c>
      <c r="AN9752" t="e">
        <f t="shared" si="1536"/>
        <v>#N/A</v>
      </c>
      <c r="AO9752" s="261" t="e">
        <f t="shared" si="1537"/>
        <v>#N/A</v>
      </c>
      <c r="AP9752" s="261" t="e">
        <f t="shared" si="1538"/>
        <v>#N/A</v>
      </c>
      <c r="AQ9752" s="261" t="e">
        <f t="shared" si="1539"/>
        <v>#N/A</v>
      </c>
      <c r="BB9752">
        <f t="shared" si="1542"/>
        <v>0</v>
      </c>
      <c r="BC9752">
        <f t="shared" si="1540"/>
        <v>0</v>
      </c>
      <c r="BD9752" s="28">
        <f t="shared" si="1541"/>
        <v>0</v>
      </c>
    </row>
    <row r="9753" spans="37:56" x14ac:dyDescent="0.25">
      <c r="AK9753">
        <v>0</v>
      </c>
      <c r="AL9753" t="e">
        <f t="shared" si="1534"/>
        <v>#N/A</v>
      </c>
      <c r="AM9753" t="e">
        <f t="shared" si="1535"/>
        <v>#N/A</v>
      </c>
      <c r="AN9753" t="e">
        <f t="shared" si="1536"/>
        <v>#N/A</v>
      </c>
      <c r="AO9753" s="261" t="e">
        <f t="shared" si="1537"/>
        <v>#N/A</v>
      </c>
      <c r="AP9753" s="261" t="e">
        <f t="shared" si="1538"/>
        <v>#N/A</v>
      </c>
      <c r="AQ9753" s="261" t="e">
        <f t="shared" si="1539"/>
        <v>#N/A</v>
      </c>
      <c r="BB9753">
        <f t="shared" si="1542"/>
        <v>0</v>
      </c>
      <c r="BC9753">
        <f t="shared" si="1540"/>
        <v>0</v>
      </c>
      <c r="BD9753" s="28">
        <f t="shared" si="1541"/>
        <v>0</v>
      </c>
    </row>
    <row r="9754" spans="37:56" x14ac:dyDescent="0.25">
      <c r="AK9754">
        <v>0</v>
      </c>
      <c r="AL9754" t="e">
        <f t="shared" si="1534"/>
        <v>#N/A</v>
      </c>
      <c r="AM9754" t="e">
        <f t="shared" si="1535"/>
        <v>#N/A</v>
      </c>
      <c r="AN9754" t="e">
        <f t="shared" si="1536"/>
        <v>#N/A</v>
      </c>
      <c r="AO9754" s="261" t="e">
        <f t="shared" si="1537"/>
        <v>#N/A</v>
      </c>
      <c r="AP9754" s="261" t="e">
        <f t="shared" si="1538"/>
        <v>#N/A</v>
      </c>
      <c r="AQ9754" s="261" t="e">
        <f t="shared" si="1539"/>
        <v>#N/A</v>
      </c>
      <c r="BB9754">
        <f t="shared" si="1542"/>
        <v>0</v>
      </c>
      <c r="BC9754">
        <f t="shared" si="1540"/>
        <v>0</v>
      </c>
      <c r="BD9754" s="28">
        <f t="shared" si="1541"/>
        <v>0</v>
      </c>
    </row>
    <row r="9755" spans="37:56" x14ac:dyDescent="0.25">
      <c r="AK9755">
        <v>0</v>
      </c>
      <c r="AL9755" t="e">
        <f t="shared" si="1534"/>
        <v>#N/A</v>
      </c>
      <c r="AM9755" t="e">
        <f t="shared" si="1535"/>
        <v>#N/A</v>
      </c>
      <c r="AN9755" t="e">
        <f t="shared" si="1536"/>
        <v>#N/A</v>
      </c>
      <c r="AO9755" s="261" t="e">
        <f t="shared" si="1537"/>
        <v>#N/A</v>
      </c>
      <c r="AP9755" s="261" t="e">
        <f t="shared" si="1538"/>
        <v>#N/A</v>
      </c>
      <c r="AQ9755" s="261" t="e">
        <f t="shared" si="1539"/>
        <v>#N/A</v>
      </c>
      <c r="BB9755">
        <f t="shared" si="1542"/>
        <v>0</v>
      </c>
      <c r="BC9755">
        <f t="shared" si="1540"/>
        <v>0</v>
      </c>
      <c r="BD9755" s="28">
        <f t="shared" si="1541"/>
        <v>0</v>
      </c>
    </row>
    <row r="9756" spans="37:56" x14ac:dyDescent="0.25">
      <c r="AK9756">
        <v>0</v>
      </c>
      <c r="AL9756" t="e">
        <f t="shared" si="1534"/>
        <v>#N/A</v>
      </c>
      <c r="AM9756" t="e">
        <f t="shared" si="1535"/>
        <v>#N/A</v>
      </c>
      <c r="AN9756" t="e">
        <f t="shared" si="1536"/>
        <v>#N/A</v>
      </c>
      <c r="AO9756" s="261" t="e">
        <f t="shared" si="1537"/>
        <v>#N/A</v>
      </c>
      <c r="AP9756" s="261" t="e">
        <f t="shared" si="1538"/>
        <v>#N/A</v>
      </c>
      <c r="AQ9756" s="261" t="e">
        <f t="shared" si="1539"/>
        <v>#N/A</v>
      </c>
      <c r="BB9756">
        <f t="shared" si="1542"/>
        <v>0</v>
      </c>
      <c r="BC9756">
        <f t="shared" si="1540"/>
        <v>0</v>
      </c>
      <c r="BD9756" s="28">
        <f t="shared" si="1541"/>
        <v>0</v>
      </c>
    </row>
    <row r="9757" spans="37:56" x14ac:dyDescent="0.25">
      <c r="AK9757">
        <v>0</v>
      </c>
      <c r="AL9757" t="e">
        <f t="shared" si="1534"/>
        <v>#N/A</v>
      </c>
      <c r="AM9757" t="e">
        <f t="shared" si="1535"/>
        <v>#N/A</v>
      </c>
      <c r="AN9757" t="e">
        <f t="shared" si="1536"/>
        <v>#N/A</v>
      </c>
      <c r="AO9757" s="261" t="e">
        <f t="shared" si="1537"/>
        <v>#N/A</v>
      </c>
      <c r="AP9757" s="261" t="e">
        <f t="shared" si="1538"/>
        <v>#N/A</v>
      </c>
      <c r="AQ9757" s="261" t="e">
        <f t="shared" si="1539"/>
        <v>#N/A</v>
      </c>
      <c r="BB9757">
        <f t="shared" si="1542"/>
        <v>0</v>
      </c>
      <c r="BC9757">
        <f t="shared" si="1540"/>
        <v>0</v>
      </c>
      <c r="BD9757" s="28">
        <f t="shared" si="1541"/>
        <v>0</v>
      </c>
    </row>
    <row r="9758" spans="37:56" x14ac:dyDescent="0.25">
      <c r="AK9758">
        <v>0</v>
      </c>
      <c r="AL9758" t="e">
        <f t="shared" si="1534"/>
        <v>#N/A</v>
      </c>
      <c r="AM9758" t="e">
        <f t="shared" si="1535"/>
        <v>#N/A</v>
      </c>
      <c r="AN9758" t="e">
        <f t="shared" si="1536"/>
        <v>#N/A</v>
      </c>
      <c r="AO9758" s="261" t="e">
        <f t="shared" si="1537"/>
        <v>#N/A</v>
      </c>
      <c r="AP9758" s="261" t="e">
        <f t="shared" si="1538"/>
        <v>#N/A</v>
      </c>
      <c r="AQ9758" s="261" t="e">
        <f t="shared" si="1539"/>
        <v>#N/A</v>
      </c>
      <c r="BB9758">
        <f t="shared" si="1542"/>
        <v>0</v>
      </c>
      <c r="BC9758">
        <f t="shared" si="1540"/>
        <v>0</v>
      </c>
      <c r="BD9758" s="28">
        <f t="shared" si="1541"/>
        <v>0</v>
      </c>
    </row>
    <row r="9759" spans="37:56" x14ac:dyDescent="0.25">
      <c r="AK9759">
        <v>0</v>
      </c>
      <c r="AL9759" t="e">
        <f t="shared" si="1534"/>
        <v>#N/A</v>
      </c>
      <c r="AM9759" t="e">
        <f t="shared" si="1535"/>
        <v>#N/A</v>
      </c>
      <c r="AN9759" t="e">
        <f t="shared" si="1536"/>
        <v>#N/A</v>
      </c>
      <c r="AO9759" s="261" t="e">
        <f t="shared" si="1537"/>
        <v>#N/A</v>
      </c>
      <c r="AP9759" s="261" t="e">
        <f t="shared" si="1538"/>
        <v>#N/A</v>
      </c>
      <c r="AQ9759" s="261" t="e">
        <f t="shared" si="1539"/>
        <v>#N/A</v>
      </c>
      <c r="BB9759">
        <f t="shared" si="1542"/>
        <v>0</v>
      </c>
      <c r="BC9759">
        <f t="shared" si="1540"/>
        <v>0</v>
      </c>
      <c r="BD9759" s="28">
        <f t="shared" si="1541"/>
        <v>0</v>
      </c>
    </row>
    <row r="9760" spans="37:56" x14ac:dyDescent="0.25">
      <c r="AK9760">
        <v>0</v>
      </c>
      <c r="AL9760" t="e">
        <f t="shared" si="1534"/>
        <v>#N/A</v>
      </c>
      <c r="AM9760" t="e">
        <f t="shared" si="1535"/>
        <v>#N/A</v>
      </c>
      <c r="AN9760" t="e">
        <f t="shared" si="1536"/>
        <v>#N/A</v>
      </c>
      <c r="AO9760" s="261" t="e">
        <f t="shared" si="1537"/>
        <v>#N/A</v>
      </c>
      <c r="AP9760" s="261" t="e">
        <f t="shared" si="1538"/>
        <v>#N/A</v>
      </c>
      <c r="AQ9760" s="261" t="e">
        <f t="shared" si="1539"/>
        <v>#N/A</v>
      </c>
      <c r="BB9760">
        <f t="shared" si="1542"/>
        <v>0</v>
      </c>
      <c r="BC9760">
        <f t="shared" si="1540"/>
        <v>0</v>
      </c>
      <c r="BD9760" s="28">
        <f t="shared" si="1541"/>
        <v>0</v>
      </c>
    </row>
    <row r="9761" spans="37:56" x14ac:dyDescent="0.25">
      <c r="AK9761">
        <v>0</v>
      </c>
      <c r="AL9761" t="e">
        <f t="shared" si="1534"/>
        <v>#N/A</v>
      </c>
      <c r="AM9761" t="e">
        <f t="shared" si="1535"/>
        <v>#N/A</v>
      </c>
      <c r="AN9761" t="e">
        <f t="shared" si="1536"/>
        <v>#N/A</v>
      </c>
      <c r="AO9761" s="261" t="e">
        <f t="shared" si="1537"/>
        <v>#N/A</v>
      </c>
      <c r="AP9761" s="261" t="e">
        <f t="shared" si="1538"/>
        <v>#N/A</v>
      </c>
      <c r="AQ9761" s="261" t="e">
        <f t="shared" si="1539"/>
        <v>#N/A</v>
      </c>
      <c r="BB9761">
        <f t="shared" si="1542"/>
        <v>0</v>
      </c>
      <c r="BC9761">
        <f t="shared" si="1540"/>
        <v>0</v>
      </c>
      <c r="BD9761" s="28">
        <f t="shared" si="1541"/>
        <v>0</v>
      </c>
    </row>
    <row r="9762" spans="37:56" x14ac:dyDescent="0.25">
      <c r="AK9762">
        <v>0</v>
      </c>
      <c r="AL9762" t="e">
        <f t="shared" si="1534"/>
        <v>#N/A</v>
      </c>
      <c r="AM9762" t="e">
        <f t="shared" si="1535"/>
        <v>#N/A</v>
      </c>
      <c r="AN9762" t="e">
        <f t="shared" si="1536"/>
        <v>#N/A</v>
      </c>
      <c r="AO9762" s="261" t="e">
        <f t="shared" si="1537"/>
        <v>#N/A</v>
      </c>
      <c r="AP9762" s="261" t="e">
        <f t="shared" si="1538"/>
        <v>#N/A</v>
      </c>
      <c r="AQ9762" s="261" t="e">
        <f t="shared" si="1539"/>
        <v>#N/A</v>
      </c>
      <c r="BB9762">
        <f t="shared" si="1542"/>
        <v>0</v>
      </c>
      <c r="BC9762">
        <f t="shared" si="1540"/>
        <v>0</v>
      </c>
      <c r="BD9762" s="28">
        <f t="shared" si="1541"/>
        <v>0</v>
      </c>
    </row>
    <row r="9763" spans="37:56" x14ac:dyDescent="0.25">
      <c r="AK9763">
        <v>0</v>
      </c>
      <c r="AL9763" t="e">
        <f t="shared" si="1534"/>
        <v>#N/A</v>
      </c>
      <c r="AM9763" t="e">
        <f t="shared" si="1535"/>
        <v>#N/A</v>
      </c>
      <c r="AN9763" t="e">
        <f t="shared" si="1536"/>
        <v>#N/A</v>
      </c>
      <c r="AO9763" s="261" t="e">
        <f t="shared" si="1537"/>
        <v>#N/A</v>
      </c>
      <c r="AP9763" s="261" t="e">
        <f t="shared" si="1538"/>
        <v>#N/A</v>
      </c>
      <c r="AQ9763" s="261" t="e">
        <f t="shared" si="1539"/>
        <v>#N/A</v>
      </c>
      <c r="BB9763">
        <f t="shared" si="1542"/>
        <v>0</v>
      </c>
      <c r="BC9763">
        <f t="shared" si="1540"/>
        <v>0</v>
      </c>
      <c r="BD9763" s="28">
        <f t="shared" si="1541"/>
        <v>0</v>
      </c>
    </row>
    <row r="9764" spans="37:56" x14ac:dyDescent="0.25">
      <c r="AK9764">
        <v>0</v>
      </c>
      <c r="AL9764" t="e">
        <f t="shared" si="1534"/>
        <v>#N/A</v>
      </c>
      <c r="AM9764" t="e">
        <f t="shared" si="1535"/>
        <v>#N/A</v>
      </c>
      <c r="AN9764" t="e">
        <f t="shared" si="1536"/>
        <v>#N/A</v>
      </c>
      <c r="AO9764" s="261" t="e">
        <f t="shared" si="1537"/>
        <v>#N/A</v>
      </c>
      <c r="AP9764" s="261" t="e">
        <f t="shared" si="1538"/>
        <v>#N/A</v>
      </c>
      <c r="AQ9764" s="261" t="e">
        <f t="shared" si="1539"/>
        <v>#N/A</v>
      </c>
      <c r="BB9764">
        <f t="shared" si="1542"/>
        <v>0</v>
      </c>
      <c r="BC9764">
        <f t="shared" si="1540"/>
        <v>0</v>
      </c>
      <c r="BD9764" s="28">
        <f t="shared" si="1541"/>
        <v>0</v>
      </c>
    </row>
    <row r="9765" spans="37:56" x14ac:dyDescent="0.25">
      <c r="AK9765">
        <v>0</v>
      </c>
      <c r="AL9765" t="e">
        <f t="shared" si="1534"/>
        <v>#N/A</v>
      </c>
      <c r="AM9765" t="e">
        <f t="shared" si="1535"/>
        <v>#N/A</v>
      </c>
      <c r="AN9765" t="e">
        <f t="shared" si="1536"/>
        <v>#N/A</v>
      </c>
      <c r="AO9765" s="261" t="e">
        <f t="shared" si="1537"/>
        <v>#N/A</v>
      </c>
      <c r="AP9765" s="261" t="e">
        <f t="shared" si="1538"/>
        <v>#N/A</v>
      </c>
      <c r="AQ9765" s="261" t="e">
        <f t="shared" si="1539"/>
        <v>#N/A</v>
      </c>
      <c r="BB9765">
        <f t="shared" si="1542"/>
        <v>0</v>
      </c>
      <c r="BC9765">
        <f t="shared" si="1540"/>
        <v>0</v>
      </c>
      <c r="BD9765" s="28">
        <f t="shared" si="1541"/>
        <v>0</v>
      </c>
    </row>
    <row r="9766" spans="37:56" x14ac:dyDescent="0.25">
      <c r="AK9766">
        <v>0</v>
      </c>
      <c r="AL9766" t="e">
        <f t="shared" si="1534"/>
        <v>#N/A</v>
      </c>
      <c r="AM9766" t="e">
        <f t="shared" si="1535"/>
        <v>#N/A</v>
      </c>
      <c r="AN9766" t="e">
        <f t="shared" si="1536"/>
        <v>#N/A</v>
      </c>
      <c r="AO9766" s="261" t="e">
        <f t="shared" si="1537"/>
        <v>#N/A</v>
      </c>
      <c r="AP9766" s="261" t="e">
        <f t="shared" si="1538"/>
        <v>#N/A</v>
      </c>
      <c r="AQ9766" s="261" t="e">
        <f t="shared" si="1539"/>
        <v>#N/A</v>
      </c>
      <c r="BB9766">
        <f t="shared" si="1542"/>
        <v>0</v>
      </c>
      <c r="BC9766">
        <f t="shared" si="1540"/>
        <v>0</v>
      </c>
      <c r="BD9766" s="28">
        <f t="shared" si="1541"/>
        <v>0</v>
      </c>
    </row>
    <row r="9767" spans="37:56" x14ac:dyDescent="0.25">
      <c r="AK9767">
        <v>0</v>
      </c>
      <c r="AL9767" t="e">
        <f t="shared" si="1534"/>
        <v>#N/A</v>
      </c>
      <c r="AM9767" t="e">
        <f t="shared" si="1535"/>
        <v>#N/A</v>
      </c>
      <c r="AN9767" t="e">
        <f t="shared" si="1536"/>
        <v>#N/A</v>
      </c>
      <c r="AO9767" s="261" t="e">
        <f t="shared" si="1537"/>
        <v>#N/A</v>
      </c>
      <c r="AP9767" s="261" t="e">
        <f t="shared" si="1538"/>
        <v>#N/A</v>
      </c>
      <c r="AQ9767" s="261" t="e">
        <f t="shared" si="1539"/>
        <v>#N/A</v>
      </c>
      <c r="BB9767">
        <f t="shared" si="1542"/>
        <v>0</v>
      </c>
      <c r="BC9767">
        <f t="shared" si="1540"/>
        <v>0</v>
      </c>
      <c r="BD9767" s="28">
        <f t="shared" si="1541"/>
        <v>0</v>
      </c>
    </row>
    <row r="9768" spans="37:56" x14ac:dyDescent="0.25">
      <c r="AK9768">
        <v>0</v>
      </c>
      <c r="AL9768" t="e">
        <f t="shared" si="1534"/>
        <v>#N/A</v>
      </c>
      <c r="AM9768" t="e">
        <f t="shared" si="1535"/>
        <v>#N/A</v>
      </c>
      <c r="AN9768" t="e">
        <f t="shared" si="1536"/>
        <v>#N/A</v>
      </c>
      <c r="AO9768" s="261" t="e">
        <f t="shared" si="1537"/>
        <v>#N/A</v>
      </c>
      <c r="AP9768" s="261" t="e">
        <f t="shared" si="1538"/>
        <v>#N/A</v>
      </c>
      <c r="AQ9768" s="261" t="e">
        <f t="shared" si="1539"/>
        <v>#N/A</v>
      </c>
      <c r="BB9768">
        <f t="shared" si="1542"/>
        <v>0</v>
      </c>
      <c r="BC9768">
        <f t="shared" si="1540"/>
        <v>0</v>
      </c>
      <c r="BD9768" s="28">
        <f t="shared" si="1541"/>
        <v>0</v>
      </c>
    </row>
    <row r="9769" spans="37:56" x14ac:dyDescent="0.25">
      <c r="AK9769">
        <v>0</v>
      </c>
      <c r="AL9769" t="e">
        <f t="shared" si="1534"/>
        <v>#N/A</v>
      </c>
      <c r="AM9769" t="e">
        <f t="shared" si="1535"/>
        <v>#N/A</v>
      </c>
      <c r="AN9769" t="e">
        <f t="shared" si="1536"/>
        <v>#N/A</v>
      </c>
      <c r="AO9769" s="261" t="e">
        <f t="shared" si="1537"/>
        <v>#N/A</v>
      </c>
      <c r="AP9769" s="261" t="e">
        <f t="shared" si="1538"/>
        <v>#N/A</v>
      </c>
      <c r="AQ9769" s="261" t="e">
        <f t="shared" si="1539"/>
        <v>#N/A</v>
      </c>
      <c r="BB9769">
        <f t="shared" si="1542"/>
        <v>0</v>
      </c>
      <c r="BC9769">
        <f t="shared" si="1540"/>
        <v>0</v>
      </c>
      <c r="BD9769" s="28">
        <f t="shared" si="1541"/>
        <v>0</v>
      </c>
    </row>
    <row r="9770" spans="37:56" x14ac:dyDescent="0.25">
      <c r="AK9770">
        <v>0</v>
      </c>
      <c r="AL9770" t="e">
        <f t="shared" si="1534"/>
        <v>#N/A</v>
      </c>
      <c r="AM9770" t="e">
        <f t="shared" si="1535"/>
        <v>#N/A</v>
      </c>
      <c r="AN9770" t="e">
        <f t="shared" si="1536"/>
        <v>#N/A</v>
      </c>
      <c r="AO9770" s="261" t="e">
        <f t="shared" si="1537"/>
        <v>#N/A</v>
      </c>
      <c r="AP9770" s="261" t="e">
        <f t="shared" si="1538"/>
        <v>#N/A</v>
      </c>
      <c r="AQ9770" s="261" t="e">
        <f t="shared" si="1539"/>
        <v>#N/A</v>
      </c>
      <c r="BB9770">
        <f t="shared" si="1542"/>
        <v>0</v>
      </c>
      <c r="BC9770">
        <f t="shared" si="1540"/>
        <v>0</v>
      </c>
      <c r="BD9770" s="28">
        <f t="shared" si="1541"/>
        <v>0</v>
      </c>
    </row>
    <row r="9771" spans="37:56" x14ac:dyDescent="0.25">
      <c r="AK9771">
        <v>0</v>
      </c>
      <c r="AL9771" t="e">
        <f t="shared" si="1534"/>
        <v>#N/A</v>
      </c>
      <c r="AM9771" t="e">
        <f t="shared" si="1535"/>
        <v>#N/A</v>
      </c>
      <c r="AN9771" t="e">
        <f t="shared" si="1536"/>
        <v>#N/A</v>
      </c>
      <c r="AO9771" s="261" t="e">
        <f t="shared" si="1537"/>
        <v>#N/A</v>
      </c>
      <c r="AP9771" s="261" t="e">
        <f t="shared" si="1538"/>
        <v>#N/A</v>
      </c>
      <c r="AQ9771" s="261" t="e">
        <f t="shared" si="1539"/>
        <v>#N/A</v>
      </c>
      <c r="BB9771">
        <f t="shared" si="1542"/>
        <v>0</v>
      </c>
      <c r="BC9771">
        <f t="shared" si="1540"/>
        <v>0</v>
      </c>
      <c r="BD9771" s="28">
        <f t="shared" si="1541"/>
        <v>0</v>
      </c>
    </row>
    <row r="9772" spans="37:56" x14ac:dyDescent="0.25">
      <c r="AK9772">
        <v>0</v>
      </c>
      <c r="AL9772" t="e">
        <f t="shared" si="1534"/>
        <v>#N/A</v>
      </c>
      <c r="AM9772" t="e">
        <f t="shared" si="1535"/>
        <v>#N/A</v>
      </c>
      <c r="AN9772" t="e">
        <f t="shared" si="1536"/>
        <v>#N/A</v>
      </c>
      <c r="AO9772" s="261" t="e">
        <f t="shared" si="1537"/>
        <v>#N/A</v>
      </c>
      <c r="AP9772" s="261" t="e">
        <f t="shared" si="1538"/>
        <v>#N/A</v>
      </c>
      <c r="AQ9772" s="261" t="e">
        <f t="shared" si="1539"/>
        <v>#N/A</v>
      </c>
      <c r="BB9772">
        <f t="shared" si="1542"/>
        <v>0</v>
      </c>
      <c r="BC9772">
        <f t="shared" si="1540"/>
        <v>0</v>
      </c>
      <c r="BD9772" s="28">
        <f t="shared" si="1541"/>
        <v>0</v>
      </c>
    </row>
    <row r="9773" spans="37:56" x14ac:dyDescent="0.25">
      <c r="AK9773">
        <v>0</v>
      </c>
      <c r="AL9773" t="e">
        <f t="shared" si="1534"/>
        <v>#N/A</v>
      </c>
      <c r="AM9773" t="e">
        <f t="shared" si="1535"/>
        <v>#N/A</v>
      </c>
      <c r="AN9773" t="e">
        <f t="shared" si="1536"/>
        <v>#N/A</v>
      </c>
      <c r="AO9773" s="261" t="e">
        <f t="shared" si="1537"/>
        <v>#N/A</v>
      </c>
      <c r="AP9773" s="261" t="e">
        <f t="shared" si="1538"/>
        <v>#N/A</v>
      </c>
      <c r="AQ9773" s="261" t="e">
        <f t="shared" si="1539"/>
        <v>#N/A</v>
      </c>
      <c r="BB9773">
        <f t="shared" si="1542"/>
        <v>0</v>
      </c>
      <c r="BC9773">
        <f t="shared" si="1540"/>
        <v>0</v>
      </c>
      <c r="BD9773" s="28">
        <f t="shared" si="1541"/>
        <v>0</v>
      </c>
    </row>
    <row r="9774" spans="37:56" x14ac:dyDescent="0.25">
      <c r="AK9774">
        <v>0</v>
      </c>
      <c r="AL9774" t="e">
        <f t="shared" si="1534"/>
        <v>#N/A</v>
      </c>
      <c r="AM9774" t="e">
        <f t="shared" si="1535"/>
        <v>#N/A</v>
      </c>
      <c r="AN9774" t="e">
        <f t="shared" si="1536"/>
        <v>#N/A</v>
      </c>
      <c r="AO9774" s="261" t="e">
        <f t="shared" si="1537"/>
        <v>#N/A</v>
      </c>
      <c r="AP9774" s="261" t="e">
        <f t="shared" si="1538"/>
        <v>#N/A</v>
      </c>
      <c r="AQ9774" s="261" t="e">
        <f t="shared" si="1539"/>
        <v>#N/A</v>
      </c>
      <c r="BB9774">
        <f t="shared" si="1542"/>
        <v>0</v>
      </c>
      <c r="BC9774">
        <f t="shared" si="1540"/>
        <v>0</v>
      </c>
      <c r="BD9774" s="28">
        <f t="shared" si="1541"/>
        <v>0</v>
      </c>
    </row>
    <row r="9775" spans="37:56" x14ac:dyDescent="0.25">
      <c r="AK9775">
        <v>0</v>
      </c>
      <c r="AL9775" t="e">
        <f t="shared" si="1534"/>
        <v>#N/A</v>
      </c>
      <c r="AM9775" t="e">
        <f t="shared" si="1535"/>
        <v>#N/A</v>
      </c>
      <c r="AN9775" t="e">
        <f t="shared" si="1536"/>
        <v>#N/A</v>
      </c>
      <c r="AO9775" s="261" t="e">
        <f t="shared" si="1537"/>
        <v>#N/A</v>
      </c>
      <c r="AP9775" s="261" t="e">
        <f t="shared" si="1538"/>
        <v>#N/A</v>
      </c>
      <c r="AQ9775" s="261" t="e">
        <f t="shared" si="1539"/>
        <v>#N/A</v>
      </c>
      <c r="BB9775">
        <f t="shared" si="1542"/>
        <v>0</v>
      </c>
      <c r="BC9775">
        <f t="shared" si="1540"/>
        <v>0</v>
      </c>
      <c r="BD9775" s="28">
        <f t="shared" si="1541"/>
        <v>0</v>
      </c>
    </row>
    <row r="9776" spans="37:56" x14ac:dyDescent="0.25">
      <c r="AK9776">
        <v>0</v>
      </c>
      <c r="AL9776" t="e">
        <f t="shared" si="1534"/>
        <v>#N/A</v>
      </c>
      <c r="AM9776" t="e">
        <f t="shared" si="1535"/>
        <v>#N/A</v>
      </c>
      <c r="AN9776" t="e">
        <f t="shared" si="1536"/>
        <v>#N/A</v>
      </c>
      <c r="AO9776" s="261" t="e">
        <f t="shared" si="1537"/>
        <v>#N/A</v>
      </c>
      <c r="AP9776" s="261" t="e">
        <f t="shared" si="1538"/>
        <v>#N/A</v>
      </c>
      <c r="AQ9776" s="261" t="e">
        <f t="shared" si="1539"/>
        <v>#N/A</v>
      </c>
      <c r="BB9776">
        <f t="shared" si="1542"/>
        <v>0</v>
      </c>
      <c r="BC9776">
        <f t="shared" si="1540"/>
        <v>0</v>
      </c>
      <c r="BD9776" s="28">
        <f t="shared" si="1541"/>
        <v>0</v>
      </c>
    </row>
    <row r="9777" spans="37:56" x14ac:dyDescent="0.25">
      <c r="AK9777">
        <v>0</v>
      </c>
      <c r="AL9777" t="e">
        <f t="shared" si="1534"/>
        <v>#N/A</v>
      </c>
      <c r="AM9777" t="e">
        <f t="shared" si="1535"/>
        <v>#N/A</v>
      </c>
      <c r="AN9777" t="e">
        <f t="shared" si="1536"/>
        <v>#N/A</v>
      </c>
      <c r="AO9777" s="261" t="e">
        <f t="shared" si="1537"/>
        <v>#N/A</v>
      </c>
      <c r="AP9777" s="261" t="e">
        <f t="shared" si="1538"/>
        <v>#N/A</v>
      </c>
      <c r="AQ9777" s="261" t="e">
        <f t="shared" si="1539"/>
        <v>#N/A</v>
      </c>
      <c r="BB9777">
        <f t="shared" si="1542"/>
        <v>0</v>
      </c>
      <c r="BC9777">
        <f t="shared" si="1540"/>
        <v>0</v>
      </c>
      <c r="BD9777" s="28">
        <f t="shared" si="1541"/>
        <v>0</v>
      </c>
    </row>
    <row r="9778" spans="37:56" x14ac:dyDescent="0.25">
      <c r="AK9778">
        <v>0</v>
      </c>
      <c r="AL9778" t="e">
        <f t="shared" si="1534"/>
        <v>#N/A</v>
      </c>
      <c r="AM9778" t="e">
        <f t="shared" si="1535"/>
        <v>#N/A</v>
      </c>
      <c r="AN9778" t="e">
        <f t="shared" si="1536"/>
        <v>#N/A</v>
      </c>
      <c r="AO9778" s="261" t="e">
        <f t="shared" si="1537"/>
        <v>#N/A</v>
      </c>
      <c r="AP9778" s="261" t="e">
        <f t="shared" si="1538"/>
        <v>#N/A</v>
      </c>
      <c r="AQ9778" s="261" t="e">
        <f t="shared" si="1539"/>
        <v>#N/A</v>
      </c>
      <c r="BB9778">
        <f t="shared" si="1542"/>
        <v>0</v>
      </c>
      <c r="BC9778">
        <f t="shared" si="1540"/>
        <v>0</v>
      </c>
      <c r="BD9778" s="28">
        <f t="shared" si="1541"/>
        <v>0</v>
      </c>
    </row>
    <row r="9779" spans="37:56" x14ac:dyDescent="0.25">
      <c r="AK9779">
        <v>0</v>
      </c>
      <c r="AL9779" t="e">
        <f t="shared" si="1534"/>
        <v>#N/A</v>
      </c>
      <c r="AM9779" t="e">
        <f t="shared" si="1535"/>
        <v>#N/A</v>
      </c>
      <c r="AN9779" t="e">
        <f t="shared" si="1536"/>
        <v>#N/A</v>
      </c>
      <c r="AO9779" s="261" t="e">
        <f t="shared" si="1537"/>
        <v>#N/A</v>
      </c>
      <c r="AP9779" s="261" t="e">
        <f t="shared" si="1538"/>
        <v>#N/A</v>
      </c>
      <c r="AQ9779" s="261" t="e">
        <f t="shared" si="1539"/>
        <v>#N/A</v>
      </c>
      <c r="BB9779">
        <f t="shared" si="1542"/>
        <v>0</v>
      </c>
      <c r="BC9779">
        <f t="shared" si="1540"/>
        <v>0</v>
      </c>
      <c r="BD9779" s="28">
        <f t="shared" si="1541"/>
        <v>0</v>
      </c>
    </row>
    <row r="9780" spans="37:56" x14ac:dyDescent="0.25">
      <c r="AK9780">
        <v>0</v>
      </c>
      <c r="AL9780" t="e">
        <f t="shared" si="1534"/>
        <v>#N/A</v>
      </c>
      <c r="AM9780" t="e">
        <f t="shared" si="1535"/>
        <v>#N/A</v>
      </c>
      <c r="AN9780" t="e">
        <f t="shared" si="1536"/>
        <v>#N/A</v>
      </c>
      <c r="AO9780" s="261" t="e">
        <f t="shared" si="1537"/>
        <v>#N/A</v>
      </c>
      <c r="AP9780" s="261" t="e">
        <f t="shared" si="1538"/>
        <v>#N/A</v>
      </c>
      <c r="AQ9780" s="261" t="e">
        <f t="shared" si="1539"/>
        <v>#N/A</v>
      </c>
      <c r="BB9780">
        <f t="shared" si="1542"/>
        <v>0</v>
      </c>
      <c r="BC9780">
        <f t="shared" si="1540"/>
        <v>0</v>
      </c>
      <c r="BD9780" s="28">
        <f t="shared" si="1541"/>
        <v>0</v>
      </c>
    </row>
    <row r="9781" spans="37:56" x14ac:dyDescent="0.25">
      <c r="AK9781">
        <v>0</v>
      </c>
      <c r="AL9781" t="e">
        <f t="shared" si="1534"/>
        <v>#N/A</v>
      </c>
      <c r="AM9781" t="e">
        <f t="shared" si="1535"/>
        <v>#N/A</v>
      </c>
      <c r="AN9781" t="e">
        <f t="shared" si="1536"/>
        <v>#N/A</v>
      </c>
      <c r="AO9781" s="261" t="e">
        <f t="shared" si="1537"/>
        <v>#N/A</v>
      </c>
      <c r="AP9781" s="261" t="e">
        <f t="shared" si="1538"/>
        <v>#N/A</v>
      </c>
      <c r="AQ9781" s="261" t="e">
        <f t="shared" si="1539"/>
        <v>#N/A</v>
      </c>
      <c r="BB9781">
        <f t="shared" si="1542"/>
        <v>0</v>
      </c>
      <c r="BC9781">
        <f t="shared" si="1540"/>
        <v>0</v>
      </c>
      <c r="BD9781" s="28">
        <f t="shared" si="1541"/>
        <v>0</v>
      </c>
    </row>
    <row r="9782" spans="37:56" x14ac:dyDescent="0.25">
      <c r="AK9782">
        <v>0</v>
      </c>
      <c r="AL9782" t="e">
        <f t="shared" si="1534"/>
        <v>#N/A</v>
      </c>
      <c r="AM9782" t="e">
        <f t="shared" si="1535"/>
        <v>#N/A</v>
      </c>
      <c r="AN9782" t="e">
        <f t="shared" si="1536"/>
        <v>#N/A</v>
      </c>
      <c r="AO9782" s="261" t="e">
        <f t="shared" si="1537"/>
        <v>#N/A</v>
      </c>
      <c r="AP9782" s="261" t="e">
        <f t="shared" si="1538"/>
        <v>#N/A</v>
      </c>
      <c r="AQ9782" s="261" t="e">
        <f t="shared" si="1539"/>
        <v>#N/A</v>
      </c>
      <c r="BB9782">
        <f t="shared" si="1542"/>
        <v>0</v>
      </c>
      <c r="BC9782">
        <f t="shared" si="1540"/>
        <v>0</v>
      </c>
      <c r="BD9782" s="28">
        <f t="shared" si="1541"/>
        <v>0</v>
      </c>
    </row>
    <row r="9783" spans="37:56" x14ac:dyDescent="0.25">
      <c r="AK9783">
        <v>0</v>
      </c>
      <c r="AL9783" t="e">
        <f t="shared" si="1534"/>
        <v>#N/A</v>
      </c>
      <c r="AM9783" t="e">
        <f t="shared" si="1535"/>
        <v>#N/A</v>
      </c>
      <c r="AN9783" t="e">
        <f t="shared" si="1536"/>
        <v>#N/A</v>
      </c>
      <c r="AO9783" s="261" t="e">
        <f t="shared" si="1537"/>
        <v>#N/A</v>
      </c>
      <c r="AP9783" s="261" t="e">
        <f t="shared" si="1538"/>
        <v>#N/A</v>
      </c>
      <c r="AQ9783" s="261" t="e">
        <f t="shared" si="1539"/>
        <v>#N/A</v>
      </c>
      <c r="BB9783">
        <f t="shared" si="1542"/>
        <v>0</v>
      </c>
      <c r="BC9783">
        <f t="shared" si="1540"/>
        <v>0</v>
      </c>
      <c r="BD9783" s="28">
        <f t="shared" si="1541"/>
        <v>0</v>
      </c>
    </row>
    <row r="9784" spans="37:56" x14ac:dyDescent="0.25">
      <c r="AK9784">
        <v>0</v>
      </c>
      <c r="AL9784" t="e">
        <f t="shared" si="1534"/>
        <v>#N/A</v>
      </c>
      <c r="AM9784" t="e">
        <f t="shared" si="1535"/>
        <v>#N/A</v>
      </c>
      <c r="AN9784" t="e">
        <f t="shared" si="1536"/>
        <v>#N/A</v>
      </c>
      <c r="AO9784" s="261" t="e">
        <f t="shared" si="1537"/>
        <v>#N/A</v>
      </c>
      <c r="AP9784" s="261" t="e">
        <f t="shared" si="1538"/>
        <v>#N/A</v>
      </c>
      <c r="AQ9784" s="261" t="e">
        <f t="shared" si="1539"/>
        <v>#N/A</v>
      </c>
      <c r="BB9784">
        <f t="shared" si="1542"/>
        <v>0</v>
      </c>
      <c r="BC9784">
        <f t="shared" si="1540"/>
        <v>0</v>
      </c>
      <c r="BD9784" s="28">
        <f t="shared" si="1541"/>
        <v>0</v>
      </c>
    </row>
    <row r="9785" spans="37:56" x14ac:dyDescent="0.25">
      <c r="AK9785">
        <v>0</v>
      </c>
      <c r="AL9785" t="e">
        <f t="shared" si="1534"/>
        <v>#N/A</v>
      </c>
      <c r="AM9785" t="e">
        <f t="shared" si="1535"/>
        <v>#N/A</v>
      </c>
      <c r="AN9785" t="e">
        <f t="shared" si="1536"/>
        <v>#N/A</v>
      </c>
      <c r="AO9785" s="261" t="e">
        <f t="shared" si="1537"/>
        <v>#N/A</v>
      </c>
      <c r="AP9785" s="261" t="e">
        <f t="shared" si="1538"/>
        <v>#N/A</v>
      </c>
      <c r="AQ9785" s="261" t="e">
        <f t="shared" si="1539"/>
        <v>#N/A</v>
      </c>
      <c r="BB9785">
        <f t="shared" si="1542"/>
        <v>0</v>
      </c>
      <c r="BC9785">
        <f t="shared" si="1540"/>
        <v>0</v>
      </c>
      <c r="BD9785" s="28">
        <f t="shared" si="1541"/>
        <v>0</v>
      </c>
    </row>
    <row r="9786" spans="37:56" x14ac:dyDescent="0.25">
      <c r="AK9786">
        <v>0</v>
      </c>
      <c r="AL9786" t="e">
        <f t="shared" si="1534"/>
        <v>#N/A</v>
      </c>
      <c r="AM9786" t="e">
        <f t="shared" si="1535"/>
        <v>#N/A</v>
      </c>
      <c r="AN9786" t="e">
        <f t="shared" si="1536"/>
        <v>#N/A</v>
      </c>
      <c r="AO9786" s="261" t="e">
        <f t="shared" si="1537"/>
        <v>#N/A</v>
      </c>
      <c r="AP9786" s="261" t="e">
        <f t="shared" si="1538"/>
        <v>#N/A</v>
      </c>
      <c r="AQ9786" s="261" t="e">
        <f t="shared" si="1539"/>
        <v>#N/A</v>
      </c>
      <c r="BB9786">
        <f t="shared" si="1542"/>
        <v>0</v>
      </c>
      <c r="BC9786">
        <f t="shared" si="1540"/>
        <v>0</v>
      </c>
      <c r="BD9786" s="28">
        <f t="shared" si="1541"/>
        <v>0</v>
      </c>
    </row>
    <row r="9787" spans="37:56" x14ac:dyDescent="0.25">
      <c r="AK9787">
        <v>0</v>
      </c>
      <c r="AL9787" t="e">
        <f t="shared" si="1534"/>
        <v>#N/A</v>
      </c>
      <c r="AM9787" t="e">
        <f t="shared" si="1535"/>
        <v>#N/A</v>
      </c>
      <c r="AN9787" t="e">
        <f t="shared" si="1536"/>
        <v>#N/A</v>
      </c>
      <c r="AO9787" s="261" t="e">
        <f t="shared" si="1537"/>
        <v>#N/A</v>
      </c>
      <c r="AP9787" s="261" t="e">
        <f t="shared" si="1538"/>
        <v>#N/A</v>
      </c>
      <c r="AQ9787" s="261" t="e">
        <f t="shared" si="1539"/>
        <v>#N/A</v>
      </c>
      <c r="BB9787">
        <f t="shared" si="1542"/>
        <v>0</v>
      </c>
      <c r="BC9787">
        <f t="shared" si="1540"/>
        <v>0</v>
      </c>
      <c r="BD9787" s="28">
        <f t="shared" si="1541"/>
        <v>0</v>
      </c>
    </row>
    <row r="9788" spans="37:56" x14ac:dyDescent="0.25">
      <c r="AK9788">
        <v>0</v>
      </c>
      <c r="AL9788" t="e">
        <f t="shared" si="1534"/>
        <v>#N/A</v>
      </c>
      <c r="AM9788" t="e">
        <f t="shared" si="1535"/>
        <v>#N/A</v>
      </c>
      <c r="AN9788" t="e">
        <f t="shared" si="1536"/>
        <v>#N/A</v>
      </c>
      <c r="AO9788" s="261" t="e">
        <f t="shared" si="1537"/>
        <v>#N/A</v>
      </c>
      <c r="AP9788" s="261" t="e">
        <f t="shared" si="1538"/>
        <v>#N/A</v>
      </c>
      <c r="AQ9788" s="261" t="e">
        <f t="shared" si="1539"/>
        <v>#N/A</v>
      </c>
      <c r="BB9788">
        <f t="shared" si="1542"/>
        <v>0</v>
      </c>
      <c r="BC9788">
        <f t="shared" si="1540"/>
        <v>0</v>
      </c>
      <c r="BD9788" s="28">
        <f t="shared" si="1541"/>
        <v>0</v>
      </c>
    </row>
    <row r="9789" spans="37:56" x14ac:dyDescent="0.25">
      <c r="AK9789">
        <v>0</v>
      </c>
      <c r="AL9789" t="e">
        <f t="shared" si="1534"/>
        <v>#N/A</v>
      </c>
      <c r="AM9789" t="e">
        <f t="shared" si="1535"/>
        <v>#N/A</v>
      </c>
      <c r="AN9789" t="e">
        <f t="shared" si="1536"/>
        <v>#N/A</v>
      </c>
      <c r="AO9789" s="261" t="e">
        <f t="shared" si="1537"/>
        <v>#N/A</v>
      </c>
      <c r="AP9789" s="261" t="e">
        <f t="shared" si="1538"/>
        <v>#N/A</v>
      </c>
      <c r="AQ9789" s="261" t="e">
        <f t="shared" si="1539"/>
        <v>#N/A</v>
      </c>
      <c r="BB9789">
        <f t="shared" si="1542"/>
        <v>0</v>
      </c>
      <c r="BC9789">
        <f t="shared" si="1540"/>
        <v>0</v>
      </c>
      <c r="BD9789" s="28">
        <f t="shared" si="1541"/>
        <v>0</v>
      </c>
    </row>
    <row r="9790" spans="37:56" x14ac:dyDescent="0.25">
      <c r="AK9790">
        <v>0</v>
      </c>
      <c r="AL9790" t="e">
        <f t="shared" si="1534"/>
        <v>#N/A</v>
      </c>
      <c r="AM9790" t="e">
        <f t="shared" si="1535"/>
        <v>#N/A</v>
      </c>
      <c r="AN9790" t="e">
        <f t="shared" si="1536"/>
        <v>#N/A</v>
      </c>
      <c r="AO9790" s="261" t="e">
        <f t="shared" si="1537"/>
        <v>#N/A</v>
      </c>
      <c r="AP9790" s="261" t="e">
        <f t="shared" si="1538"/>
        <v>#N/A</v>
      </c>
      <c r="AQ9790" s="261" t="e">
        <f t="shared" si="1539"/>
        <v>#N/A</v>
      </c>
      <c r="BB9790">
        <f t="shared" si="1542"/>
        <v>0</v>
      </c>
      <c r="BC9790">
        <f t="shared" si="1540"/>
        <v>0</v>
      </c>
      <c r="BD9790" s="28">
        <f t="shared" si="1541"/>
        <v>0</v>
      </c>
    </row>
    <row r="9791" spans="37:56" x14ac:dyDescent="0.25">
      <c r="AK9791">
        <v>0</v>
      </c>
      <c r="AL9791" t="e">
        <f t="shared" si="1534"/>
        <v>#N/A</v>
      </c>
      <c r="AM9791" t="e">
        <f t="shared" si="1535"/>
        <v>#N/A</v>
      </c>
      <c r="AN9791" t="e">
        <f t="shared" si="1536"/>
        <v>#N/A</v>
      </c>
      <c r="AO9791" s="261" t="e">
        <f t="shared" si="1537"/>
        <v>#N/A</v>
      </c>
      <c r="AP9791" s="261" t="e">
        <f t="shared" si="1538"/>
        <v>#N/A</v>
      </c>
      <c r="AQ9791" s="261" t="e">
        <f t="shared" si="1539"/>
        <v>#N/A</v>
      </c>
      <c r="BB9791">
        <f t="shared" si="1542"/>
        <v>0</v>
      </c>
      <c r="BC9791">
        <f t="shared" si="1540"/>
        <v>0</v>
      </c>
      <c r="BD9791" s="28">
        <f t="shared" si="1541"/>
        <v>0</v>
      </c>
    </row>
    <row r="9792" spans="37:56" x14ac:dyDescent="0.25">
      <c r="AK9792">
        <v>0</v>
      </c>
      <c r="AL9792" t="e">
        <f t="shared" si="1534"/>
        <v>#N/A</v>
      </c>
      <c r="AM9792" t="e">
        <f t="shared" si="1535"/>
        <v>#N/A</v>
      </c>
      <c r="AN9792" t="e">
        <f t="shared" si="1536"/>
        <v>#N/A</v>
      </c>
      <c r="AO9792" s="261" t="e">
        <f t="shared" si="1537"/>
        <v>#N/A</v>
      </c>
      <c r="AP9792" s="261" t="e">
        <f t="shared" si="1538"/>
        <v>#N/A</v>
      </c>
      <c r="AQ9792" s="261" t="e">
        <f t="shared" si="1539"/>
        <v>#N/A</v>
      </c>
      <c r="BB9792">
        <f t="shared" si="1542"/>
        <v>0</v>
      </c>
      <c r="BC9792">
        <f t="shared" si="1540"/>
        <v>0</v>
      </c>
      <c r="BD9792" s="28">
        <f t="shared" si="1541"/>
        <v>0</v>
      </c>
    </row>
    <row r="9793" spans="37:56" x14ac:dyDescent="0.25">
      <c r="AK9793">
        <v>0</v>
      </c>
      <c r="AL9793" t="e">
        <f t="shared" si="1534"/>
        <v>#N/A</v>
      </c>
      <c r="AM9793" t="e">
        <f t="shared" si="1535"/>
        <v>#N/A</v>
      </c>
      <c r="AN9793" t="e">
        <f t="shared" si="1536"/>
        <v>#N/A</v>
      </c>
      <c r="AO9793" s="261" t="e">
        <f t="shared" si="1537"/>
        <v>#N/A</v>
      </c>
      <c r="AP9793" s="261" t="e">
        <f t="shared" si="1538"/>
        <v>#N/A</v>
      </c>
      <c r="AQ9793" s="261" t="e">
        <f t="shared" si="1539"/>
        <v>#N/A</v>
      </c>
      <c r="BB9793">
        <f t="shared" si="1542"/>
        <v>0</v>
      </c>
      <c r="BC9793">
        <f t="shared" si="1540"/>
        <v>0</v>
      </c>
      <c r="BD9793" s="28">
        <f t="shared" si="1541"/>
        <v>0</v>
      </c>
    </row>
    <row r="9794" spans="37:56" x14ac:dyDescent="0.25">
      <c r="AK9794">
        <v>0</v>
      </c>
      <c r="AL9794" t="e">
        <f t="shared" si="1534"/>
        <v>#N/A</v>
      </c>
      <c r="AM9794" t="e">
        <f t="shared" si="1535"/>
        <v>#N/A</v>
      </c>
      <c r="AN9794" t="e">
        <f t="shared" si="1536"/>
        <v>#N/A</v>
      </c>
      <c r="AO9794" s="261" t="e">
        <f t="shared" si="1537"/>
        <v>#N/A</v>
      </c>
      <c r="AP9794" s="261" t="e">
        <f t="shared" si="1538"/>
        <v>#N/A</v>
      </c>
      <c r="AQ9794" s="261" t="e">
        <f t="shared" si="1539"/>
        <v>#N/A</v>
      </c>
      <c r="BB9794">
        <f t="shared" si="1542"/>
        <v>0</v>
      </c>
      <c r="BC9794">
        <f t="shared" si="1540"/>
        <v>0</v>
      </c>
      <c r="BD9794" s="28">
        <f t="shared" si="1541"/>
        <v>0</v>
      </c>
    </row>
    <row r="9795" spans="37:56" x14ac:dyDescent="0.25">
      <c r="AK9795">
        <v>0</v>
      </c>
      <c r="AL9795" t="e">
        <f t="shared" ref="AL9795:AL9858" si="1543">_xlfn.XLOOKUP(AK9795,A:A,F:F)</f>
        <v>#N/A</v>
      </c>
      <c r="AM9795" t="e">
        <f t="shared" ref="AM9795:AM9858" si="1544">_xlfn.XLOOKUP(AK9795,A:A,J:J)</f>
        <v>#N/A</v>
      </c>
      <c r="AN9795" t="e">
        <f t="shared" ref="AN9795:AN9858" si="1545">_xlfn.XLOOKUP(AK9795,A:A,M:M)+_xlfn.XLOOKUP(AK9795,A:A,N:N)</f>
        <v>#N/A</v>
      </c>
      <c r="AO9795" s="261" t="e">
        <f t="shared" ref="AO9795:AO9858" si="1546">_xlfn.XLOOKUP(AK9795,A:A,AG:AG)</f>
        <v>#N/A</v>
      </c>
      <c r="AP9795" s="261" t="e">
        <f t="shared" ref="AP9795:AP9858" si="1547">_xlfn.XLOOKUP(AK9795,A:A,AD:AD)</f>
        <v>#N/A</v>
      </c>
      <c r="AQ9795" s="261" t="e">
        <f t="shared" ref="AQ9795:AQ9858" si="1548">_xlfn.XLOOKUP(AK9795,A:A,AE:AE)</f>
        <v>#N/A</v>
      </c>
      <c r="BB9795">
        <f t="shared" si="1542"/>
        <v>0</v>
      </c>
      <c r="BC9795">
        <f t="shared" ref="BC9795:BC9858" si="1549">_xlfn.XLOOKUP(BA9795,A:A,J:J)</f>
        <v>0</v>
      </c>
      <c r="BD9795" s="28">
        <f t="shared" ref="BD9795:BD9858" si="1550">_xlfn.XLOOKUP(BA9795,A:A,M:M)+_xlfn.XLOOKUP(BA9795,A:A,N:N)</f>
        <v>0</v>
      </c>
    </row>
    <row r="9796" spans="37:56" x14ac:dyDescent="0.25">
      <c r="AK9796">
        <v>0</v>
      </c>
      <c r="AL9796" t="e">
        <f t="shared" si="1543"/>
        <v>#N/A</v>
      </c>
      <c r="AM9796" t="e">
        <f t="shared" si="1544"/>
        <v>#N/A</v>
      </c>
      <c r="AN9796" t="e">
        <f t="shared" si="1545"/>
        <v>#N/A</v>
      </c>
      <c r="AO9796" s="261" t="e">
        <f t="shared" si="1546"/>
        <v>#N/A</v>
      </c>
      <c r="AP9796" s="261" t="e">
        <f t="shared" si="1547"/>
        <v>#N/A</v>
      </c>
      <c r="AQ9796" s="261" t="e">
        <f t="shared" si="1548"/>
        <v>#N/A</v>
      </c>
      <c r="BB9796">
        <f t="shared" si="1542"/>
        <v>0</v>
      </c>
      <c r="BC9796">
        <f t="shared" si="1549"/>
        <v>0</v>
      </c>
      <c r="BD9796" s="28">
        <f t="shared" si="1550"/>
        <v>0</v>
      </c>
    </row>
    <row r="9797" spans="37:56" x14ac:dyDescent="0.25">
      <c r="AK9797">
        <v>0</v>
      </c>
      <c r="AL9797" t="e">
        <f t="shared" si="1543"/>
        <v>#N/A</v>
      </c>
      <c r="AM9797" t="e">
        <f t="shared" si="1544"/>
        <v>#N/A</v>
      </c>
      <c r="AN9797" t="e">
        <f t="shared" si="1545"/>
        <v>#N/A</v>
      </c>
      <c r="AO9797" s="261" t="e">
        <f t="shared" si="1546"/>
        <v>#N/A</v>
      </c>
      <c r="AP9797" s="261" t="e">
        <f t="shared" si="1547"/>
        <v>#N/A</v>
      </c>
      <c r="AQ9797" s="261" t="e">
        <f t="shared" si="1548"/>
        <v>#N/A</v>
      </c>
      <c r="BB9797">
        <f t="shared" si="1542"/>
        <v>0</v>
      </c>
      <c r="BC9797">
        <f t="shared" si="1549"/>
        <v>0</v>
      </c>
      <c r="BD9797" s="28">
        <f t="shared" si="1550"/>
        <v>0</v>
      </c>
    </row>
    <row r="9798" spans="37:56" x14ac:dyDescent="0.25">
      <c r="AK9798">
        <v>0</v>
      </c>
      <c r="AL9798" t="e">
        <f t="shared" si="1543"/>
        <v>#N/A</v>
      </c>
      <c r="AM9798" t="e">
        <f t="shared" si="1544"/>
        <v>#N/A</v>
      </c>
      <c r="AN9798" t="e">
        <f t="shared" si="1545"/>
        <v>#N/A</v>
      </c>
      <c r="AO9798" s="261" t="e">
        <f t="shared" si="1546"/>
        <v>#N/A</v>
      </c>
      <c r="AP9798" s="261" t="e">
        <f t="shared" si="1547"/>
        <v>#N/A</v>
      </c>
      <c r="AQ9798" s="261" t="e">
        <f t="shared" si="1548"/>
        <v>#N/A</v>
      </c>
      <c r="BB9798">
        <f t="shared" ref="BB9798:BB9861" si="1551">_xlfn.XLOOKUP(BA9798,A:A,E:E)</f>
        <v>0</v>
      </c>
      <c r="BC9798">
        <f t="shared" si="1549"/>
        <v>0</v>
      </c>
      <c r="BD9798" s="28">
        <f t="shared" si="1550"/>
        <v>0</v>
      </c>
    </row>
    <row r="9799" spans="37:56" x14ac:dyDescent="0.25">
      <c r="AK9799">
        <v>0</v>
      </c>
      <c r="AL9799" t="e">
        <f t="shared" si="1543"/>
        <v>#N/A</v>
      </c>
      <c r="AM9799" t="e">
        <f t="shared" si="1544"/>
        <v>#N/A</v>
      </c>
      <c r="AN9799" t="e">
        <f t="shared" si="1545"/>
        <v>#N/A</v>
      </c>
      <c r="AO9799" s="261" t="e">
        <f t="shared" si="1546"/>
        <v>#N/A</v>
      </c>
      <c r="AP9799" s="261" t="e">
        <f t="shared" si="1547"/>
        <v>#N/A</v>
      </c>
      <c r="AQ9799" s="261" t="e">
        <f t="shared" si="1548"/>
        <v>#N/A</v>
      </c>
      <c r="BB9799">
        <f t="shared" si="1551"/>
        <v>0</v>
      </c>
      <c r="BC9799">
        <f t="shared" si="1549"/>
        <v>0</v>
      </c>
      <c r="BD9799" s="28">
        <f t="shared" si="1550"/>
        <v>0</v>
      </c>
    </row>
    <row r="9800" spans="37:56" x14ac:dyDescent="0.25">
      <c r="AK9800">
        <v>0</v>
      </c>
      <c r="AL9800" t="e">
        <f t="shared" si="1543"/>
        <v>#N/A</v>
      </c>
      <c r="AM9800" t="e">
        <f t="shared" si="1544"/>
        <v>#N/A</v>
      </c>
      <c r="AN9800" t="e">
        <f t="shared" si="1545"/>
        <v>#N/A</v>
      </c>
      <c r="AO9800" s="261" t="e">
        <f t="shared" si="1546"/>
        <v>#N/A</v>
      </c>
      <c r="AP9800" s="261" t="e">
        <f t="shared" si="1547"/>
        <v>#N/A</v>
      </c>
      <c r="AQ9800" s="261" t="e">
        <f t="shared" si="1548"/>
        <v>#N/A</v>
      </c>
      <c r="BB9800">
        <f t="shared" si="1551"/>
        <v>0</v>
      </c>
      <c r="BC9800">
        <f t="shared" si="1549"/>
        <v>0</v>
      </c>
      <c r="BD9800" s="28">
        <f t="shared" si="1550"/>
        <v>0</v>
      </c>
    </row>
    <row r="9801" spans="37:56" x14ac:dyDescent="0.25">
      <c r="AK9801">
        <v>0</v>
      </c>
      <c r="AL9801" t="e">
        <f t="shared" si="1543"/>
        <v>#N/A</v>
      </c>
      <c r="AM9801" t="e">
        <f t="shared" si="1544"/>
        <v>#N/A</v>
      </c>
      <c r="AN9801" t="e">
        <f t="shared" si="1545"/>
        <v>#N/A</v>
      </c>
      <c r="AO9801" s="261" t="e">
        <f t="shared" si="1546"/>
        <v>#N/A</v>
      </c>
      <c r="AP9801" s="261" t="e">
        <f t="shared" si="1547"/>
        <v>#N/A</v>
      </c>
      <c r="AQ9801" s="261" t="e">
        <f t="shared" si="1548"/>
        <v>#N/A</v>
      </c>
      <c r="BB9801">
        <f t="shared" si="1551"/>
        <v>0</v>
      </c>
      <c r="BC9801">
        <f t="shared" si="1549"/>
        <v>0</v>
      </c>
      <c r="BD9801" s="28">
        <f t="shared" si="1550"/>
        <v>0</v>
      </c>
    </row>
    <row r="9802" spans="37:56" x14ac:dyDescent="0.25">
      <c r="AK9802">
        <v>0</v>
      </c>
      <c r="AL9802" t="e">
        <f t="shared" si="1543"/>
        <v>#N/A</v>
      </c>
      <c r="AM9802" t="e">
        <f t="shared" si="1544"/>
        <v>#N/A</v>
      </c>
      <c r="AN9802" t="e">
        <f t="shared" si="1545"/>
        <v>#N/A</v>
      </c>
      <c r="AO9802" s="261" t="e">
        <f t="shared" si="1546"/>
        <v>#N/A</v>
      </c>
      <c r="AP9802" s="261" t="e">
        <f t="shared" si="1547"/>
        <v>#N/A</v>
      </c>
      <c r="AQ9802" s="261" t="e">
        <f t="shared" si="1548"/>
        <v>#N/A</v>
      </c>
      <c r="BB9802">
        <f t="shared" si="1551"/>
        <v>0</v>
      </c>
      <c r="BC9802">
        <f t="shared" si="1549"/>
        <v>0</v>
      </c>
      <c r="BD9802" s="28">
        <f t="shared" si="1550"/>
        <v>0</v>
      </c>
    </row>
    <row r="9803" spans="37:56" x14ac:dyDescent="0.25">
      <c r="AK9803">
        <v>0</v>
      </c>
      <c r="AL9803" t="e">
        <f t="shared" si="1543"/>
        <v>#N/A</v>
      </c>
      <c r="AM9803" t="e">
        <f t="shared" si="1544"/>
        <v>#N/A</v>
      </c>
      <c r="AN9803" t="e">
        <f t="shared" si="1545"/>
        <v>#N/A</v>
      </c>
      <c r="AO9803" s="261" t="e">
        <f t="shared" si="1546"/>
        <v>#N/A</v>
      </c>
      <c r="AP9803" s="261" t="e">
        <f t="shared" si="1547"/>
        <v>#N/A</v>
      </c>
      <c r="AQ9803" s="261" t="e">
        <f t="shared" si="1548"/>
        <v>#N/A</v>
      </c>
      <c r="BB9803">
        <f t="shared" si="1551"/>
        <v>0</v>
      </c>
      <c r="BC9803">
        <f t="shared" si="1549"/>
        <v>0</v>
      </c>
      <c r="BD9803" s="28">
        <f t="shared" si="1550"/>
        <v>0</v>
      </c>
    </row>
    <row r="9804" spans="37:56" x14ac:dyDescent="0.25">
      <c r="AK9804">
        <v>0</v>
      </c>
      <c r="AL9804" t="e">
        <f t="shared" si="1543"/>
        <v>#N/A</v>
      </c>
      <c r="AM9804" t="e">
        <f t="shared" si="1544"/>
        <v>#N/A</v>
      </c>
      <c r="AN9804" t="e">
        <f t="shared" si="1545"/>
        <v>#N/A</v>
      </c>
      <c r="AO9804" s="261" t="e">
        <f t="shared" si="1546"/>
        <v>#N/A</v>
      </c>
      <c r="AP9804" s="261" t="e">
        <f t="shared" si="1547"/>
        <v>#N/A</v>
      </c>
      <c r="AQ9804" s="261" t="e">
        <f t="shared" si="1548"/>
        <v>#N/A</v>
      </c>
      <c r="BB9804">
        <f t="shared" si="1551"/>
        <v>0</v>
      </c>
      <c r="BC9804">
        <f t="shared" si="1549"/>
        <v>0</v>
      </c>
      <c r="BD9804" s="28">
        <f t="shared" si="1550"/>
        <v>0</v>
      </c>
    </row>
    <row r="9805" spans="37:56" x14ac:dyDescent="0.25">
      <c r="AK9805">
        <v>0</v>
      </c>
      <c r="AL9805" t="e">
        <f t="shared" si="1543"/>
        <v>#N/A</v>
      </c>
      <c r="AM9805" t="e">
        <f t="shared" si="1544"/>
        <v>#N/A</v>
      </c>
      <c r="AN9805" t="e">
        <f t="shared" si="1545"/>
        <v>#N/A</v>
      </c>
      <c r="AO9805" s="261" t="e">
        <f t="shared" si="1546"/>
        <v>#N/A</v>
      </c>
      <c r="AP9805" s="261" t="e">
        <f t="shared" si="1547"/>
        <v>#N/A</v>
      </c>
      <c r="AQ9805" s="261" t="e">
        <f t="shared" si="1548"/>
        <v>#N/A</v>
      </c>
      <c r="BB9805">
        <f t="shared" si="1551"/>
        <v>0</v>
      </c>
      <c r="BC9805">
        <f t="shared" si="1549"/>
        <v>0</v>
      </c>
      <c r="BD9805" s="28">
        <f t="shared" si="1550"/>
        <v>0</v>
      </c>
    </row>
    <row r="9806" spans="37:56" x14ac:dyDescent="0.25">
      <c r="AK9806">
        <v>0</v>
      </c>
      <c r="AL9806" t="e">
        <f t="shared" si="1543"/>
        <v>#N/A</v>
      </c>
      <c r="AM9806" t="e">
        <f t="shared" si="1544"/>
        <v>#N/A</v>
      </c>
      <c r="AN9806" t="e">
        <f t="shared" si="1545"/>
        <v>#N/A</v>
      </c>
      <c r="AO9806" s="261" t="e">
        <f t="shared" si="1546"/>
        <v>#N/A</v>
      </c>
      <c r="AP9806" s="261" t="e">
        <f t="shared" si="1547"/>
        <v>#N/A</v>
      </c>
      <c r="AQ9806" s="261" t="e">
        <f t="shared" si="1548"/>
        <v>#N/A</v>
      </c>
      <c r="BB9806">
        <f t="shared" si="1551"/>
        <v>0</v>
      </c>
      <c r="BC9806">
        <f t="shared" si="1549"/>
        <v>0</v>
      </c>
      <c r="BD9806" s="28">
        <f t="shared" si="1550"/>
        <v>0</v>
      </c>
    </row>
    <row r="9807" spans="37:56" x14ac:dyDescent="0.25">
      <c r="AK9807">
        <v>0</v>
      </c>
      <c r="AL9807" t="e">
        <f t="shared" si="1543"/>
        <v>#N/A</v>
      </c>
      <c r="AM9807" t="e">
        <f t="shared" si="1544"/>
        <v>#N/A</v>
      </c>
      <c r="AN9807" t="e">
        <f t="shared" si="1545"/>
        <v>#N/A</v>
      </c>
      <c r="AO9807" s="261" t="e">
        <f t="shared" si="1546"/>
        <v>#N/A</v>
      </c>
      <c r="AP9807" s="261" t="e">
        <f t="shared" si="1547"/>
        <v>#N/A</v>
      </c>
      <c r="AQ9807" s="261" t="e">
        <f t="shared" si="1548"/>
        <v>#N/A</v>
      </c>
      <c r="BB9807">
        <f t="shared" si="1551"/>
        <v>0</v>
      </c>
      <c r="BC9807">
        <f t="shared" si="1549"/>
        <v>0</v>
      </c>
      <c r="BD9807" s="28">
        <f t="shared" si="1550"/>
        <v>0</v>
      </c>
    </row>
    <row r="9808" spans="37:56" x14ac:dyDescent="0.25">
      <c r="AK9808">
        <v>0</v>
      </c>
      <c r="AL9808" t="e">
        <f t="shared" si="1543"/>
        <v>#N/A</v>
      </c>
      <c r="AM9808" t="e">
        <f t="shared" si="1544"/>
        <v>#N/A</v>
      </c>
      <c r="AN9808" t="e">
        <f t="shared" si="1545"/>
        <v>#N/A</v>
      </c>
      <c r="AO9808" s="261" t="e">
        <f t="shared" si="1546"/>
        <v>#N/A</v>
      </c>
      <c r="AP9808" s="261" t="e">
        <f t="shared" si="1547"/>
        <v>#N/A</v>
      </c>
      <c r="AQ9808" s="261" t="e">
        <f t="shared" si="1548"/>
        <v>#N/A</v>
      </c>
      <c r="BB9808">
        <f t="shared" si="1551"/>
        <v>0</v>
      </c>
      <c r="BC9808">
        <f t="shared" si="1549"/>
        <v>0</v>
      </c>
      <c r="BD9808" s="28">
        <f t="shared" si="1550"/>
        <v>0</v>
      </c>
    </row>
    <row r="9809" spans="37:56" x14ac:dyDescent="0.25">
      <c r="AK9809">
        <v>0</v>
      </c>
      <c r="AL9809" t="e">
        <f t="shared" si="1543"/>
        <v>#N/A</v>
      </c>
      <c r="AM9809" t="e">
        <f t="shared" si="1544"/>
        <v>#N/A</v>
      </c>
      <c r="AN9809" t="e">
        <f t="shared" si="1545"/>
        <v>#N/A</v>
      </c>
      <c r="AO9809" s="261" t="e">
        <f t="shared" si="1546"/>
        <v>#N/A</v>
      </c>
      <c r="AP9809" s="261" t="e">
        <f t="shared" si="1547"/>
        <v>#N/A</v>
      </c>
      <c r="AQ9809" s="261" t="e">
        <f t="shared" si="1548"/>
        <v>#N/A</v>
      </c>
      <c r="BB9809">
        <f t="shared" si="1551"/>
        <v>0</v>
      </c>
      <c r="BC9809">
        <f t="shared" si="1549"/>
        <v>0</v>
      </c>
      <c r="BD9809" s="28">
        <f t="shared" si="1550"/>
        <v>0</v>
      </c>
    </row>
    <row r="9810" spans="37:56" x14ac:dyDescent="0.25">
      <c r="AK9810">
        <v>0</v>
      </c>
      <c r="AL9810" t="e">
        <f t="shared" si="1543"/>
        <v>#N/A</v>
      </c>
      <c r="AM9810" t="e">
        <f t="shared" si="1544"/>
        <v>#N/A</v>
      </c>
      <c r="AN9810" t="e">
        <f t="shared" si="1545"/>
        <v>#N/A</v>
      </c>
      <c r="AO9810" s="261" t="e">
        <f t="shared" si="1546"/>
        <v>#N/A</v>
      </c>
      <c r="AP9810" s="261" t="e">
        <f t="shared" si="1547"/>
        <v>#N/A</v>
      </c>
      <c r="AQ9810" s="261" t="e">
        <f t="shared" si="1548"/>
        <v>#N/A</v>
      </c>
      <c r="BB9810">
        <f t="shared" si="1551"/>
        <v>0</v>
      </c>
      <c r="BC9810">
        <f t="shared" si="1549"/>
        <v>0</v>
      </c>
      <c r="BD9810" s="28">
        <f t="shared" si="1550"/>
        <v>0</v>
      </c>
    </row>
    <row r="9811" spans="37:56" x14ac:dyDescent="0.25">
      <c r="AK9811">
        <v>0</v>
      </c>
      <c r="AL9811" t="e">
        <f t="shared" si="1543"/>
        <v>#N/A</v>
      </c>
      <c r="AM9811" t="e">
        <f t="shared" si="1544"/>
        <v>#N/A</v>
      </c>
      <c r="AN9811" t="e">
        <f t="shared" si="1545"/>
        <v>#N/A</v>
      </c>
      <c r="AO9811" s="261" t="e">
        <f t="shared" si="1546"/>
        <v>#N/A</v>
      </c>
      <c r="AP9811" s="261" t="e">
        <f t="shared" si="1547"/>
        <v>#N/A</v>
      </c>
      <c r="AQ9811" s="261" t="e">
        <f t="shared" si="1548"/>
        <v>#N/A</v>
      </c>
      <c r="BB9811">
        <f t="shared" si="1551"/>
        <v>0</v>
      </c>
      <c r="BC9811">
        <f t="shared" si="1549"/>
        <v>0</v>
      </c>
      <c r="BD9811" s="28">
        <f t="shared" si="1550"/>
        <v>0</v>
      </c>
    </row>
    <row r="9812" spans="37:56" x14ac:dyDescent="0.25">
      <c r="AK9812">
        <v>0</v>
      </c>
      <c r="AL9812" t="e">
        <f t="shared" si="1543"/>
        <v>#N/A</v>
      </c>
      <c r="AM9812" t="e">
        <f t="shared" si="1544"/>
        <v>#N/A</v>
      </c>
      <c r="AN9812" t="e">
        <f t="shared" si="1545"/>
        <v>#N/A</v>
      </c>
      <c r="AO9812" s="261" t="e">
        <f t="shared" si="1546"/>
        <v>#N/A</v>
      </c>
      <c r="AP9812" s="261" t="e">
        <f t="shared" si="1547"/>
        <v>#N/A</v>
      </c>
      <c r="AQ9812" s="261" t="e">
        <f t="shared" si="1548"/>
        <v>#N/A</v>
      </c>
      <c r="BB9812">
        <f t="shared" si="1551"/>
        <v>0</v>
      </c>
      <c r="BC9812">
        <f t="shared" si="1549"/>
        <v>0</v>
      </c>
      <c r="BD9812" s="28">
        <f t="shared" si="1550"/>
        <v>0</v>
      </c>
    </row>
    <row r="9813" spans="37:56" x14ac:dyDescent="0.25">
      <c r="AK9813">
        <v>0</v>
      </c>
      <c r="AL9813" t="e">
        <f t="shared" si="1543"/>
        <v>#N/A</v>
      </c>
      <c r="AM9813" t="e">
        <f t="shared" si="1544"/>
        <v>#N/A</v>
      </c>
      <c r="AN9813" t="e">
        <f t="shared" si="1545"/>
        <v>#N/A</v>
      </c>
      <c r="AO9813" s="261" t="e">
        <f t="shared" si="1546"/>
        <v>#N/A</v>
      </c>
      <c r="AP9813" s="261" t="e">
        <f t="shared" si="1547"/>
        <v>#N/A</v>
      </c>
      <c r="AQ9813" s="261" t="e">
        <f t="shared" si="1548"/>
        <v>#N/A</v>
      </c>
      <c r="BB9813">
        <f t="shared" si="1551"/>
        <v>0</v>
      </c>
      <c r="BC9813">
        <f t="shared" si="1549"/>
        <v>0</v>
      </c>
      <c r="BD9813" s="28">
        <f t="shared" si="1550"/>
        <v>0</v>
      </c>
    </row>
    <row r="9814" spans="37:56" x14ac:dyDescent="0.25">
      <c r="AK9814">
        <v>0</v>
      </c>
      <c r="AL9814" t="e">
        <f t="shared" si="1543"/>
        <v>#N/A</v>
      </c>
      <c r="AM9814" t="e">
        <f t="shared" si="1544"/>
        <v>#N/A</v>
      </c>
      <c r="AN9814" t="e">
        <f t="shared" si="1545"/>
        <v>#N/A</v>
      </c>
      <c r="AO9814" s="261" t="e">
        <f t="shared" si="1546"/>
        <v>#N/A</v>
      </c>
      <c r="AP9814" s="261" t="e">
        <f t="shared" si="1547"/>
        <v>#N/A</v>
      </c>
      <c r="AQ9814" s="261" t="e">
        <f t="shared" si="1548"/>
        <v>#N/A</v>
      </c>
      <c r="BB9814">
        <f t="shared" si="1551"/>
        <v>0</v>
      </c>
      <c r="BC9814">
        <f t="shared" si="1549"/>
        <v>0</v>
      </c>
      <c r="BD9814" s="28">
        <f t="shared" si="1550"/>
        <v>0</v>
      </c>
    </row>
    <row r="9815" spans="37:56" x14ac:dyDescent="0.25">
      <c r="AK9815">
        <v>0</v>
      </c>
      <c r="AL9815" t="e">
        <f t="shared" si="1543"/>
        <v>#N/A</v>
      </c>
      <c r="AM9815" t="e">
        <f t="shared" si="1544"/>
        <v>#N/A</v>
      </c>
      <c r="AN9815" t="e">
        <f t="shared" si="1545"/>
        <v>#N/A</v>
      </c>
      <c r="AO9815" s="261" t="e">
        <f t="shared" si="1546"/>
        <v>#N/A</v>
      </c>
      <c r="AP9815" s="261" t="e">
        <f t="shared" si="1547"/>
        <v>#N/A</v>
      </c>
      <c r="AQ9815" s="261" t="e">
        <f t="shared" si="1548"/>
        <v>#N/A</v>
      </c>
      <c r="BB9815">
        <f t="shared" si="1551"/>
        <v>0</v>
      </c>
      <c r="BC9815">
        <f t="shared" si="1549"/>
        <v>0</v>
      </c>
      <c r="BD9815" s="28">
        <f t="shared" si="1550"/>
        <v>0</v>
      </c>
    </row>
    <row r="9816" spans="37:56" x14ac:dyDescent="0.25">
      <c r="AK9816">
        <v>0</v>
      </c>
      <c r="AL9816" t="e">
        <f t="shared" si="1543"/>
        <v>#N/A</v>
      </c>
      <c r="AM9816" t="e">
        <f t="shared" si="1544"/>
        <v>#N/A</v>
      </c>
      <c r="AN9816" t="e">
        <f t="shared" si="1545"/>
        <v>#N/A</v>
      </c>
      <c r="AO9816" s="261" t="e">
        <f t="shared" si="1546"/>
        <v>#N/A</v>
      </c>
      <c r="AP9816" s="261" t="e">
        <f t="shared" si="1547"/>
        <v>#N/A</v>
      </c>
      <c r="AQ9816" s="261" t="e">
        <f t="shared" si="1548"/>
        <v>#N/A</v>
      </c>
      <c r="BB9816">
        <f t="shared" si="1551"/>
        <v>0</v>
      </c>
      <c r="BC9816">
        <f t="shared" si="1549"/>
        <v>0</v>
      </c>
      <c r="BD9816" s="28">
        <f t="shared" si="1550"/>
        <v>0</v>
      </c>
    </row>
    <row r="9817" spans="37:56" x14ac:dyDescent="0.25">
      <c r="AK9817">
        <v>0</v>
      </c>
      <c r="AL9817" t="e">
        <f t="shared" si="1543"/>
        <v>#N/A</v>
      </c>
      <c r="AM9817" t="e">
        <f t="shared" si="1544"/>
        <v>#N/A</v>
      </c>
      <c r="AN9817" t="e">
        <f t="shared" si="1545"/>
        <v>#N/A</v>
      </c>
      <c r="AO9817" s="261" t="e">
        <f t="shared" si="1546"/>
        <v>#N/A</v>
      </c>
      <c r="AP9817" s="261" t="e">
        <f t="shared" si="1547"/>
        <v>#N/A</v>
      </c>
      <c r="AQ9817" s="261" t="e">
        <f t="shared" si="1548"/>
        <v>#N/A</v>
      </c>
      <c r="BB9817">
        <f t="shared" si="1551"/>
        <v>0</v>
      </c>
      <c r="BC9817">
        <f t="shared" si="1549"/>
        <v>0</v>
      </c>
      <c r="BD9817" s="28">
        <f t="shared" si="1550"/>
        <v>0</v>
      </c>
    </row>
    <row r="9818" spans="37:56" x14ac:dyDescent="0.25">
      <c r="AK9818">
        <v>0</v>
      </c>
      <c r="AL9818" t="e">
        <f t="shared" si="1543"/>
        <v>#N/A</v>
      </c>
      <c r="AM9818" t="e">
        <f t="shared" si="1544"/>
        <v>#N/A</v>
      </c>
      <c r="AN9818" t="e">
        <f t="shared" si="1545"/>
        <v>#N/A</v>
      </c>
      <c r="AO9818" s="261" t="e">
        <f t="shared" si="1546"/>
        <v>#N/A</v>
      </c>
      <c r="AP9818" s="261" t="e">
        <f t="shared" si="1547"/>
        <v>#N/A</v>
      </c>
      <c r="AQ9818" s="261" t="e">
        <f t="shared" si="1548"/>
        <v>#N/A</v>
      </c>
      <c r="BB9818">
        <f t="shared" si="1551"/>
        <v>0</v>
      </c>
      <c r="BC9818">
        <f t="shared" si="1549"/>
        <v>0</v>
      </c>
      <c r="BD9818" s="28">
        <f t="shared" si="1550"/>
        <v>0</v>
      </c>
    </row>
    <row r="9819" spans="37:56" x14ac:dyDescent="0.25">
      <c r="AK9819">
        <v>0</v>
      </c>
      <c r="AL9819" t="e">
        <f t="shared" si="1543"/>
        <v>#N/A</v>
      </c>
      <c r="AM9819" t="e">
        <f t="shared" si="1544"/>
        <v>#N/A</v>
      </c>
      <c r="AN9819" t="e">
        <f t="shared" si="1545"/>
        <v>#N/A</v>
      </c>
      <c r="AO9819" s="261" t="e">
        <f t="shared" si="1546"/>
        <v>#N/A</v>
      </c>
      <c r="AP9819" s="261" t="e">
        <f t="shared" si="1547"/>
        <v>#N/A</v>
      </c>
      <c r="AQ9819" s="261" t="e">
        <f t="shared" si="1548"/>
        <v>#N/A</v>
      </c>
      <c r="BB9819">
        <f t="shared" si="1551"/>
        <v>0</v>
      </c>
      <c r="BC9819">
        <f t="shared" si="1549"/>
        <v>0</v>
      </c>
      <c r="BD9819" s="28">
        <f t="shared" si="1550"/>
        <v>0</v>
      </c>
    </row>
    <row r="9820" spans="37:56" x14ac:dyDescent="0.25">
      <c r="AK9820">
        <v>0</v>
      </c>
      <c r="AL9820" t="e">
        <f t="shared" si="1543"/>
        <v>#N/A</v>
      </c>
      <c r="AM9820" t="e">
        <f t="shared" si="1544"/>
        <v>#N/A</v>
      </c>
      <c r="AN9820" t="e">
        <f t="shared" si="1545"/>
        <v>#N/A</v>
      </c>
      <c r="AO9820" s="261" t="e">
        <f t="shared" si="1546"/>
        <v>#N/A</v>
      </c>
      <c r="AP9820" s="261" t="e">
        <f t="shared" si="1547"/>
        <v>#N/A</v>
      </c>
      <c r="AQ9820" s="261" t="e">
        <f t="shared" si="1548"/>
        <v>#N/A</v>
      </c>
      <c r="BB9820">
        <f t="shared" si="1551"/>
        <v>0</v>
      </c>
      <c r="BC9820">
        <f t="shared" si="1549"/>
        <v>0</v>
      </c>
      <c r="BD9820" s="28">
        <f t="shared" si="1550"/>
        <v>0</v>
      </c>
    </row>
    <row r="9821" spans="37:56" x14ac:dyDescent="0.25">
      <c r="AK9821">
        <v>0</v>
      </c>
      <c r="AL9821" t="e">
        <f t="shared" si="1543"/>
        <v>#N/A</v>
      </c>
      <c r="AM9821" t="e">
        <f t="shared" si="1544"/>
        <v>#N/A</v>
      </c>
      <c r="AN9821" t="e">
        <f t="shared" si="1545"/>
        <v>#N/A</v>
      </c>
      <c r="AO9821" s="261" t="e">
        <f t="shared" si="1546"/>
        <v>#N/A</v>
      </c>
      <c r="AP9821" s="261" t="e">
        <f t="shared" si="1547"/>
        <v>#N/A</v>
      </c>
      <c r="AQ9821" s="261" t="e">
        <f t="shared" si="1548"/>
        <v>#N/A</v>
      </c>
      <c r="BB9821">
        <f t="shared" si="1551"/>
        <v>0</v>
      </c>
      <c r="BC9821">
        <f t="shared" si="1549"/>
        <v>0</v>
      </c>
      <c r="BD9821" s="28">
        <f t="shared" si="1550"/>
        <v>0</v>
      </c>
    </row>
    <row r="9822" spans="37:56" x14ac:dyDescent="0.25">
      <c r="AK9822">
        <v>0</v>
      </c>
      <c r="AL9822" t="e">
        <f t="shared" si="1543"/>
        <v>#N/A</v>
      </c>
      <c r="AM9822" t="e">
        <f t="shared" si="1544"/>
        <v>#N/A</v>
      </c>
      <c r="AN9822" t="e">
        <f t="shared" si="1545"/>
        <v>#N/A</v>
      </c>
      <c r="AO9822" s="261" t="e">
        <f t="shared" si="1546"/>
        <v>#N/A</v>
      </c>
      <c r="AP9822" s="261" t="e">
        <f t="shared" si="1547"/>
        <v>#N/A</v>
      </c>
      <c r="AQ9822" s="261" t="e">
        <f t="shared" si="1548"/>
        <v>#N/A</v>
      </c>
      <c r="BB9822">
        <f t="shared" si="1551"/>
        <v>0</v>
      </c>
      <c r="BC9822">
        <f t="shared" si="1549"/>
        <v>0</v>
      </c>
      <c r="BD9822" s="28">
        <f t="shared" si="1550"/>
        <v>0</v>
      </c>
    </row>
    <row r="9823" spans="37:56" x14ac:dyDescent="0.25">
      <c r="AK9823">
        <v>0</v>
      </c>
      <c r="AL9823" t="e">
        <f t="shared" si="1543"/>
        <v>#N/A</v>
      </c>
      <c r="AM9823" t="e">
        <f t="shared" si="1544"/>
        <v>#N/A</v>
      </c>
      <c r="AN9823" t="e">
        <f t="shared" si="1545"/>
        <v>#N/A</v>
      </c>
      <c r="AO9823" s="261" t="e">
        <f t="shared" si="1546"/>
        <v>#N/A</v>
      </c>
      <c r="AP9823" s="261" t="e">
        <f t="shared" si="1547"/>
        <v>#N/A</v>
      </c>
      <c r="AQ9823" s="261" t="e">
        <f t="shared" si="1548"/>
        <v>#N/A</v>
      </c>
      <c r="BB9823">
        <f t="shared" si="1551"/>
        <v>0</v>
      </c>
      <c r="BC9823">
        <f t="shared" si="1549"/>
        <v>0</v>
      </c>
      <c r="BD9823" s="28">
        <f t="shared" si="1550"/>
        <v>0</v>
      </c>
    </row>
    <row r="9824" spans="37:56" x14ac:dyDescent="0.25">
      <c r="AK9824">
        <v>0</v>
      </c>
      <c r="AL9824" t="e">
        <f t="shared" si="1543"/>
        <v>#N/A</v>
      </c>
      <c r="AM9824" t="e">
        <f t="shared" si="1544"/>
        <v>#N/A</v>
      </c>
      <c r="AN9824" t="e">
        <f t="shared" si="1545"/>
        <v>#N/A</v>
      </c>
      <c r="AO9824" s="261" t="e">
        <f t="shared" si="1546"/>
        <v>#N/A</v>
      </c>
      <c r="AP9824" s="261" t="e">
        <f t="shared" si="1547"/>
        <v>#N/A</v>
      </c>
      <c r="AQ9824" s="261" t="e">
        <f t="shared" si="1548"/>
        <v>#N/A</v>
      </c>
      <c r="BB9824">
        <f t="shared" si="1551"/>
        <v>0</v>
      </c>
      <c r="BC9824">
        <f t="shared" si="1549"/>
        <v>0</v>
      </c>
      <c r="BD9824" s="28">
        <f t="shared" si="1550"/>
        <v>0</v>
      </c>
    </row>
    <row r="9825" spans="37:56" x14ac:dyDescent="0.25">
      <c r="AK9825">
        <v>0</v>
      </c>
      <c r="AL9825" t="e">
        <f t="shared" si="1543"/>
        <v>#N/A</v>
      </c>
      <c r="AM9825" t="e">
        <f t="shared" si="1544"/>
        <v>#N/A</v>
      </c>
      <c r="AN9825" t="e">
        <f t="shared" si="1545"/>
        <v>#N/A</v>
      </c>
      <c r="AO9825" s="261" t="e">
        <f t="shared" si="1546"/>
        <v>#N/A</v>
      </c>
      <c r="AP9825" s="261" t="e">
        <f t="shared" si="1547"/>
        <v>#N/A</v>
      </c>
      <c r="AQ9825" s="261" t="e">
        <f t="shared" si="1548"/>
        <v>#N/A</v>
      </c>
      <c r="BB9825">
        <f t="shared" si="1551"/>
        <v>0</v>
      </c>
      <c r="BC9825">
        <f t="shared" si="1549"/>
        <v>0</v>
      </c>
      <c r="BD9825" s="28">
        <f t="shared" si="1550"/>
        <v>0</v>
      </c>
    </row>
    <row r="9826" spans="37:56" x14ac:dyDescent="0.25">
      <c r="AK9826">
        <v>0</v>
      </c>
      <c r="AL9826" t="e">
        <f t="shared" si="1543"/>
        <v>#N/A</v>
      </c>
      <c r="AM9826" t="e">
        <f t="shared" si="1544"/>
        <v>#N/A</v>
      </c>
      <c r="AN9826" t="e">
        <f t="shared" si="1545"/>
        <v>#N/A</v>
      </c>
      <c r="AO9826" s="261" t="e">
        <f t="shared" si="1546"/>
        <v>#N/A</v>
      </c>
      <c r="AP9826" s="261" t="e">
        <f t="shared" si="1547"/>
        <v>#N/A</v>
      </c>
      <c r="AQ9826" s="261" t="e">
        <f t="shared" si="1548"/>
        <v>#N/A</v>
      </c>
      <c r="BB9826">
        <f t="shared" si="1551"/>
        <v>0</v>
      </c>
      <c r="BC9826">
        <f t="shared" si="1549"/>
        <v>0</v>
      </c>
      <c r="BD9826" s="28">
        <f t="shared" si="1550"/>
        <v>0</v>
      </c>
    </row>
    <row r="9827" spans="37:56" x14ac:dyDescent="0.25">
      <c r="AK9827">
        <v>0</v>
      </c>
      <c r="AL9827" t="e">
        <f t="shared" si="1543"/>
        <v>#N/A</v>
      </c>
      <c r="AM9827" t="e">
        <f t="shared" si="1544"/>
        <v>#N/A</v>
      </c>
      <c r="AN9827" t="e">
        <f t="shared" si="1545"/>
        <v>#N/A</v>
      </c>
      <c r="AO9827" s="261" t="e">
        <f t="shared" si="1546"/>
        <v>#N/A</v>
      </c>
      <c r="AP9827" s="261" t="e">
        <f t="shared" si="1547"/>
        <v>#N/A</v>
      </c>
      <c r="AQ9827" s="261" t="e">
        <f t="shared" si="1548"/>
        <v>#N/A</v>
      </c>
      <c r="BB9827">
        <f t="shared" si="1551"/>
        <v>0</v>
      </c>
      <c r="BC9827">
        <f t="shared" si="1549"/>
        <v>0</v>
      </c>
      <c r="BD9827" s="28">
        <f t="shared" si="1550"/>
        <v>0</v>
      </c>
    </row>
    <row r="9828" spans="37:56" x14ac:dyDescent="0.25">
      <c r="AK9828">
        <v>0</v>
      </c>
      <c r="AL9828" t="e">
        <f t="shared" si="1543"/>
        <v>#N/A</v>
      </c>
      <c r="AM9828" t="e">
        <f t="shared" si="1544"/>
        <v>#N/A</v>
      </c>
      <c r="AN9828" t="e">
        <f t="shared" si="1545"/>
        <v>#N/A</v>
      </c>
      <c r="AO9828" s="261" t="e">
        <f t="shared" si="1546"/>
        <v>#N/A</v>
      </c>
      <c r="AP9828" s="261" t="e">
        <f t="shared" si="1547"/>
        <v>#N/A</v>
      </c>
      <c r="AQ9828" s="261" t="e">
        <f t="shared" si="1548"/>
        <v>#N/A</v>
      </c>
      <c r="BB9828">
        <f t="shared" si="1551"/>
        <v>0</v>
      </c>
      <c r="BC9828">
        <f t="shared" si="1549"/>
        <v>0</v>
      </c>
      <c r="BD9828" s="28">
        <f t="shared" si="1550"/>
        <v>0</v>
      </c>
    </row>
    <row r="9829" spans="37:56" x14ac:dyDescent="0.25">
      <c r="AK9829">
        <v>0</v>
      </c>
      <c r="AL9829" t="e">
        <f t="shared" si="1543"/>
        <v>#N/A</v>
      </c>
      <c r="AM9829" t="e">
        <f t="shared" si="1544"/>
        <v>#N/A</v>
      </c>
      <c r="AN9829" t="e">
        <f t="shared" si="1545"/>
        <v>#N/A</v>
      </c>
      <c r="AO9829" s="261" t="e">
        <f t="shared" si="1546"/>
        <v>#N/A</v>
      </c>
      <c r="AP9829" s="261" t="e">
        <f t="shared" si="1547"/>
        <v>#N/A</v>
      </c>
      <c r="AQ9829" s="261" t="e">
        <f t="shared" si="1548"/>
        <v>#N/A</v>
      </c>
      <c r="BB9829">
        <f t="shared" si="1551"/>
        <v>0</v>
      </c>
      <c r="BC9829">
        <f t="shared" si="1549"/>
        <v>0</v>
      </c>
      <c r="BD9829" s="28">
        <f t="shared" si="1550"/>
        <v>0</v>
      </c>
    </row>
    <row r="9830" spans="37:56" x14ac:dyDescent="0.25">
      <c r="AK9830">
        <v>0</v>
      </c>
      <c r="AL9830" t="e">
        <f t="shared" si="1543"/>
        <v>#N/A</v>
      </c>
      <c r="AM9830" t="e">
        <f t="shared" si="1544"/>
        <v>#N/A</v>
      </c>
      <c r="AN9830" t="e">
        <f t="shared" si="1545"/>
        <v>#N/A</v>
      </c>
      <c r="AO9830" s="261" t="e">
        <f t="shared" si="1546"/>
        <v>#N/A</v>
      </c>
      <c r="AP9830" s="261" t="e">
        <f t="shared" si="1547"/>
        <v>#N/A</v>
      </c>
      <c r="AQ9830" s="261" t="e">
        <f t="shared" si="1548"/>
        <v>#N/A</v>
      </c>
      <c r="BB9830">
        <f t="shared" si="1551"/>
        <v>0</v>
      </c>
      <c r="BC9830">
        <f t="shared" si="1549"/>
        <v>0</v>
      </c>
      <c r="BD9830" s="28">
        <f t="shared" si="1550"/>
        <v>0</v>
      </c>
    </row>
    <row r="9831" spans="37:56" x14ac:dyDescent="0.25">
      <c r="AK9831">
        <v>0</v>
      </c>
      <c r="AL9831" t="e">
        <f t="shared" si="1543"/>
        <v>#N/A</v>
      </c>
      <c r="AM9831" t="e">
        <f t="shared" si="1544"/>
        <v>#N/A</v>
      </c>
      <c r="AN9831" t="e">
        <f t="shared" si="1545"/>
        <v>#N/A</v>
      </c>
      <c r="AO9831" s="261" t="e">
        <f t="shared" si="1546"/>
        <v>#N/A</v>
      </c>
      <c r="AP9831" s="261" t="e">
        <f t="shared" si="1547"/>
        <v>#N/A</v>
      </c>
      <c r="AQ9831" s="261" t="e">
        <f t="shared" si="1548"/>
        <v>#N/A</v>
      </c>
      <c r="BB9831">
        <f t="shared" si="1551"/>
        <v>0</v>
      </c>
      <c r="BC9831">
        <f t="shared" si="1549"/>
        <v>0</v>
      </c>
      <c r="BD9831" s="28">
        <f t="shared" si="1550"/>
        <v>0</v>
      </c>
    </row>
    <row r="9832" spans="37:56" x14ac:dyDescent="0.25">
      <c r="AK9832">
        <v>0</v>
      </c>
      <c r="AL9832" t="e">
        <f t="shared" si="1543"/>
        <v>#N/A</v>
      </c>
      <c r="AM9832" t="e">
        <f t="shared" si="1544"/>
        <v>#N/A</v>
      </c>
      <c r="AN9832" t="e">
        <f t="shared" si="1545"/>
        <v>#N/A</v>
      </c>
      <c r="AO9832" s="261" t="e">
        <f t="shared" si="1546"/>
        <v>#N/A</v>
      </c>
      <c r="AP9832" s="261" t="e">
        <f t="shared" si="1547"/>
        <v>#N/A</v>
      </c>
      <c r="AQ9832" s="261" t="e">
        <f t="shared" si="1548"/>
        <v>#N/A</v>
      </c>
      <c r="BB9832">
        <f t="shared" si="1551"/>
        <v>0</v>
      </c>
      <c r="BC9832">
        <f t="shared" si="1549"/>
        <v>0</v>
      </c>
      <c r="BD9832" s="28">
        <f t="shared" si="1550"/>
        <v>0</v>
      </c>
    </row>
    <row r="9833" spans="37:56" x14ac:dyDescent="0.25">
      <c r="AK9833">
        <v>0</v>
      </c>
      <c r="AL9833" t="e">
        <f t="shared" si="1543"/>
        <v>#N/A</v>
      </c>
      <c r="AM9833" t="e">
        <f t="shared" si="1544"/>
        <v>#N/A</v>
      </c>
      <c r="AN9833" t="e">
        <f t="shared" si="1545"/>
        <v>#N/A</v>
      </c>
      <c r="AO9833" s="261" t="e">
        <f t="shared" si="1546"/>
        <v>#N/A</v>
      </c>
      <c r="AP9833" s="261" t="e">
        <f t="shared" si="1547"/>
        <v>#N/A</v>
      </c>
      <c r="AQ9833" s="261" t="e">
        <f t="shared" si="1548"/>
        <v>#N/A</v>
      </c>
      <c r="BB9833">
        <f t="shared" si="1551"/>
        <v>0</v>
      </c>
      <c r="BC9833">
        <f t="shared" si="1549"/>
        <v>0</v>
      </c>
      <c r="BD9833" s="28">
        <f t="shared" si="1550"/>
        <v>0</v>
      </c>
    </row>
    <row r="9834" spans="37:56" x14ac:dyDescent="0.25">
      <c r="AK9834">
        <v>0</v>
      </c>
      <c r="AL9834" t="e">
        <f t="shared" si="1543"/>
        <v>#N/A</v>
      </c>
      <c r="AM9834" t="e">
        <f t="shared" si="1544"/>
        <v>#N/A</v>
      </c>
      <c r="AN9834" t="e">
        <f t="shared" si="1545"/>
        <v>#N/A</v>
      </c>
      <c r="AO9834" s="261" t="e">
        <f t="shared" si="1546"/>
        <v>#N/A</v>
      </c>
      <c r="AP9834" s="261" t="e">
        <f t="shared" si="1547"/>
        <v>#N/A</v>
      </c>
      <c r="AQ9834" s="261" t="e">
        <f t="shared" si="1548"/>
        <v>#N/A</v>
      </c>
      <c r="BB9834">
        <f t="shared" si="1551"/>
        <v>0</v>
      </c>
      <c r="BC9834">
        <f t="shared" si="1549"/>
        <v>0</v>
      </c>
      <c r="BD9834" s="28">
        <f t="shared" si="1550"/>
        <v>0</v>
      </c>
    </row>
    <row r="9835" spans="37:56" x14ac:dyDescent="0.25">
      <c r="AK9835">
        <v>0</v>
      </c>
      <c r="AL9835" t="e">
        <f t="shared" si="1543"/>
        <v>#N/A</v>
      </c>
      <c r="AM9835" t="e">
        <f t="shared" si="1544"/>
        <v>#N/A</v>
      </c>
      <c r="AN9835" t="e">
        <f t="shared" si="1545"/>
        <v>#N/A</v>
      </c>
      <c r="AO9835" s="261" t="e">
        <f t="shared" si="1546"/>
        <v>#N/A</v>
      </c>
      <c r="AP9835" s="261" t="e">
        <f t="shared" si="1547"/>
        <v>#N/A</v>
      </c>
      <c r="AQ9835" s="261" t="e">
        <f t="shared" si="1548"/>
        <v>#N/A</v>
      </c>
      <c r="BB9835">
        <f t="shared" si="1551"/>
        <v>0</v>
      </c>
      <c r="BC9835">
        <f t="shared" si="1549"/>
        <v>0</v>
      </c>
      <c r="BD9835" s="28">
        <f t="shared" si="1550"/>
        <v>0</v>
      </c>
    </row>
    <row r="9836" spans="37:56" x14ac:dyDescent="0.25">
      <c r="AK9836">
        <v>0</v>
      </c>
      <c r="AL9836" t="e">
        <f t="shared" si="1543"/>
        <v>#N/A</v>
      </c>
      <c r="AM9836" t="e">
        <f t="shared" si="1544"/>
        <v>#N/A</v>
      </c>
      <c r="AN9836" t="e">
        <f t="shared" si="1545"/>
        <v>#N/A</v>
      </c>
      <c r="AO9836" s="261" t="e">
        <f t="shared" si="1546"/>
        <v>#N/A</v>
      </c>
      <c r="AP9836" s="261" t="e">
        <f t="shared" si="1547"/>
        <v>#N/A</v>
      </c>
      <c r="AQ9836" s="261" t="e">
        <f t="shared" si="1548"/>
        <v>#N/A</v>
      </c>
      <c r="BB9836">
        <f t="shared" si="1551"/>
        <v>0</v>
      </c>
      <c r="BC9836">
        <f t="shared" si="1549"/>
        <v>0</v>
      </c>
      <c r="BD9836" s="28">
        <f t="shared" si="1550"/>
        <v>0</v>
      </c>
    </row>
    <row r="9837" spans="37:56" x14ac:dyDescent="0.25">
      <c r="AK9837">
        <v>0</v>
      </c>
      <c r="AL9837" t="e">
        <f t="shared" si="1543"/>
        <v>#N/A</v>
      </c>
      <c r="AM9837" t="e">
        <f t="shared" si="1544"/>
        <v>#N/A</v>
      </c>
      <c r="AN9837" t="e">
        <f t="shared" si="1545"/>
        <v>#N/A</v>
      </c>
      <c r="AO9837" s="261" t="e">
        <f t="shared" si="1546"/>
        <v>#N/A</v>
      </c>
      <c r="AP9837" s="261" t="e">
        <f t="shared" si="1547"/>
        <v>#N/A</v>
      </c>
      <c r="AQ9837" s="261" t="e">
        <f t="shared" si="1548"/>
        <v>#N/A</v>
      </c>
      <c r="BB9837">
        <f t="shared" si="1551"/>
        <v>0</v>
      </c>
      <c r="BC9837">
        <f t="shared" si="1549"/>
        <v>0</v>
      </c>
      <c r="BD9837" s="28">
        <f t="shared" si="1550"/>
        <v>0</v>
      </c>
    </row>
    <row r="9838" spans="37:56" x14ac:dyDescent="0.25">
      <c r="AK9838">
        <v>0</v>
      </c>
      <c r="AL9838" t="e">
        <f t="shared" si="1543"/>
        <v>#N/A</v>
      </c>
      <c r="AM9838" t="e">
        <f t="shared" si="1544"/>
        <v>#N/A</v>
      </c>
      <c r="AN9838" t="e">
        <f t="shared" si="1545"/>
        <v>#N/A</v>
      </c>
      <c r="AO9838" s="261" t="e">
        <f t="shared" si="1546"/>
        <v>#N/A</v>
      </c>
      <c r="AP9838" s="261" t="e">
        <f t="shared" si="1547"/>
        <v>#N/A</v>
      </c>
      <c r="AQ9838" s="261" t="e">
        <f t="shared" si="1548"/>
        <v>#N/A</v>
      </c>
      <c r="BB9838">
        <f t="shared" si="1551"/>
        <v>0</v>
      </c>
      <c r="BC9838">
        <f t="shared" si="1549"/>
        <v>0</v>
      </c>
      <c r="BD9838" s="28">
        <f t="shared" si="1550"/>
        <v>0</v>
      </c>
    </row>
    <row r="9839" spans="37:56" x14ac:dyDescent="0.25">
      <c r="AK9839">
        <v>0</v>
      </c>
      <c r="AL9839" t="e">
        <f t="shared" si="1543"/>
        <v>#N/A</v>
      </c>
      <c r="AM9839" t="e">
        <f t="shared" si="1544"/>
        <v>#N/A</v>
      </c>
      <c r="AN9839" t="e">
        <f t="shared" si="1545"/>
        <v>#N/A</v>
      </c>
      <c r="AO9839" s="261" t="e">
        <f t="shared" si="1546"/>
        <v>#N/A</v>
      </c>
      <c r="AP9839" s="261" t="e">
        <f t="shared" si="1547"/>
        <v>#N/A</v>
      </c>
      <c r="AQ9839" s="261" t="e">
        <f t="shared" si="1548"/>
        <v>#N/A</v>
      </c>
      <c r="BB9839">
        <f t="shared" si="1551"/>
        <v>0</v>
      </c>
      <c r="BC9839">
        <f t="shared" si="1549"/>
        <v>0</v>
      </c>
      <c r="BD9839" s="28">
        <f t="shared" si="1550"/>
        <v>0</v>
      </c>
    </row>
    <row r="9840" spans="37:56" x14ac:dyDescent="0.25">
      <c r="AK9840">
        <v>0</v>
      </c>
      <c r="AL9840" t="e">
        <f t="shared" si="1543"/>
        <v>#N/A</v>
      </c>
      <c r="AM9840" t="e">
        <f t="shared" si="1544"/>
        <v>#N/A</v>
      </c>
      <c r="AN9840" t="e">
        <f t="shared" si="1545"/>
        <v>#N/A</v>
      </c>
      <c r="AO9840" s="261" t="e">
        <f t="shared" si="1546"/>
        <v>#N/A</v>
      </c>
      <c r="AP9840" s="261" t="e">
        <f t="shared" si="1547"/>
        <v>#N/A</v>
      </c>
      <c r="AQ9840" s="261" t="e">
        <f t="shared" si="1548"/>
        <v>#N/A</v>
      </c>
      <c r="BB9840">
        <f t="shared" si="1551"/>
        <v>0</v>
      </c>
      <c r="BC9840">
        <f t="shared" si="1549"/>
        <v>0</v>
      </c>
      <c r="BD9840" s="28">
        <f t="shared" si="1550"/>
        <v>0</v>
      </c>
    </row>
    <row r="9841" spans="37:56" x14ac:dyDescent="0.25">
      <c r="AK9841">
        <v>0</v>
      </c>
      <c r="AL9841" t="e">
        <f t="shared" si="1543"/>
        <v>#N/A</v>
      </c>
      <c r="AM9841" t="e">
        <f t="shared" si="1544"/>
        <v>#N/A</v>
      </c>
      <c r="AN9841" t="e">
        <f t="shared" si="1545"/>
        <v>#N/A</v>
      </c>
      <c r="AO9841" s="261" t="e">
        <f t="shared" si="1546"/>
        <v>#N/A</v>
      </c>
      <c r="AP9841" s="261" t="e">
        <f t="shared" si="1547"/>
        <v>#N/A</v>
      </c>
      <c r="AQ9841" s="261" t="e">
        <f t="shared" si="1548"/>
        <v>#N/A</v>
      </c>
      <c r="BB9841">
        <f t="shared" si="1551"/>
        <v>0</v>
      </c>
      <c r="BC9841">
        <f t="shared" si="1549"/>
        <v>0</v>
      </c>
      <c r="BD9841" s="28">
        <f t="shared" si="1550"/>
        <v>0</v>
      </c>
    </row>
    <row r="9842" spans="37:56" x14ac:dyDescent="0.25">
      <c r="AK9842">
        <v>0</v>
      </c>
      <c r="AL9842" t="e">
        <f t="shared" si="1543"/>
        <v>#N/A</v>
      </c>
      <c r="AM9842" t="e">
        <f t="shared" si="1544"/>
        <v>#N/A</v>
      </c>
      <c r="AN9842" t="e">
        <f t="shared" si="1545"/>
        <v>#N/A</v>
      </c>
      <c r="AO9842" s="261" t="e">
        <f t="shared" si="1546"/>
        <v>#N/A</v>
      </c>
      <c r="AP9842" s="261" t="e">
        <f t="shared" si="1547"/>
        <v>#N/A</v>
      </c>
      <c r="AQ9842" s="261" t="e">
        <f t="shared" si="1548"/>
        <v>#N/A</v>
      </c>
      <c r="BB9842">
        <f t="shared" si="1551"/>
        <v>0</v>
      </c>
      <c r="BC9842">
        <f t="shared" si="1549"/>
        <v>0</v>
      </c>
      <c r="BD9842" s="28">
        <f t="shared" si="1550"/>
        <v>0</v>
      </c>
    </row>
    <row r="9843" spans="37:56" x14ac:dyDescent="0.25">
      <c r="AK9843">
        <v>0</v>
      </c>
      <c r="AL9843" t="e">
        <f t="shared" si="1543"/>
        <v>#N/A</v>
      </c>
      <c r="AM9843" t="e">
        <f t="shared" si="1544"/>
        <v>#N/A</v>
      </c>
      <c r="AN9843" t="e">
        <f t="shared" si="1545"/>
        <v>#N/A</v>
      </c>
      <c r="AO9843" s="261" t="e">
        <f t="shared" si="1546"/>
        <v>#N/A</v>
      </c>
      <c r="AP9843" s="261" t="e">
        <f t="shared" si="1547"/>
        <v>#N/A</v>
      </c>
      <c r="AQ9843" s="261" t="e">
        <f t="shared" si="1548"/>
        <v>#N/A</v>
      </c>
      <c r="BB9843">
        <f t="shared" si="1551"/>
        <v>0</v>
      </c>
      <c r="BC9843">
        <f t="shared" si="1549"/>
        <v>0</v>
      </c>
      <c r="BD9843" s="28">
        <f t="shared" si="1550"/>
        <v>0</v>
      </c>
    </row>
    <row r="9844" spans="37:56" x14ac:dyDescent="0.25">
      <c r="AK9844">
        <v>0</v>
      </c>
      <c r="AL9844" t="e">
        <f t="shared" si="1543"/>
        <v>#N/A</v>
      </c>
      <c r="AM9844" t="e">
        <f t="shared" si="1544"/>
        <v>#N/A</v>
      </c>
      <c r="AN9844" t="e">
        <f t="shared" si="1545"/>
        <v>#N/A</v>
      </c>
      <c r="AO9844" s="261" t="e">
        <f t="shared" si="1546"/>
        <v>#N/A</v>
      </c>
      <c r="AP9844" s="261" t="e">
        <f t="shared" si="1547"/>
        <v>#N/A</v>
      </c>
      <c r="AQ9844" s="261" t="e">
        <f t="shared" si="1548"/>
        <v>#N/A</v>
      </c>
      <c r="BB9844">
        <f t="shared" si="1551"/>
        <v>0</v>
      </c>
      <c r="BC9844">
        <f t="shared" si="1549"/>
        <v>0</v>
      </c>
      <c r="BD9844" s="28">
        <f t="shared" si="1550"/>
        <v>0</v>
      </c>
    </row>
    <row r="9845" spans="37:56" x14ac:dyDescent="0.25">
      <c r="AK9845">
        <v>0</v>
      </c>
      <c r="AL9845" t="e">
        <f t="shared" si="1543"/>
        <v>#N/A</v>
      </c>
      <c r="AM9845" t="e">
        <f t="shared" si="1544"/>
        <v>#N/A</v>
      </c>
      <c r="AN9845" t="e">
        <f t="shared" si="1545"/>
        <v>#N/A</v>
      </c>
      <c r="AO9845" s="261" t="e">
        <f t="shared" si="1546"/>
        <v>#N/A</v>
      </c>
      <c r="AP9845" s="261" t="e">
        <f t="shared" si="1547"/>
        <v>#N/A</v>
      </c>
      <c r="AQ9845" s="261" t="e">
        <f t="shared" si="1548"/>
        <v>#N/A</v>
      </c>
      <c r="BB9845">
        <f t="shared" si="1551"/>
        <v>0</v>
      </c>
      <c r="BC9845">
        <f t="shared" si="1549"/>
        <v>0</v>
      </c>
      <c r="BD9845" s="28">
        <f t="shared" si="1550"/>
        <v>0</v>
      </c>
    </row>
    <row r="9846" spans="37:56" x14ac:dyDescent="0.25">
      <c r="AK9846">
        <v>0</v>
      </c>
      <c r="AL9846" t="e">
        <f t="shared" si="1543"/>
        <v>#N/A</v>
      </c>
      <c r="AM9846" t="e">
        <f t="shared" si="1544"/>
        <v>#N/A</v>
      </c>
      <c r="AN9846" t="e">
        <f t="shared" si="1545"/>
        <v>#N/A</v>
      </c>
      <c r="AO9846" s="261" t="e">
        <f t="shared" si="1546"/>
        <v>#N/A</v>
      </c>
      <c r="AP9846" s="261" t="e">
        <f t="shared" si="1547"/>
        <v>#N/A</v>
      </c>
      <c r="AQ9846" s="261" t="e">
        <f t="shared" si="1548"/>
        <v>#N/A</v>
      </c>
      <c r="BB9846">
        <f t="shared" si="1551"/>
        <v>0</v>
      </c>
      <c r="BC9846">
        <f t="shared" si="1549"/>
        <v>0</v>
      </c>
      <c r="BD9846" s="28">
        <f t="shared" si="1550"/>
        <v>0</v>
      </c>
    </row>
    <row r="9847" spans="37:56" x14ac:dyDescent="0.25">
      <c r="AK9847">
        <v>0</v>
      </c>
      <c r="AL9847" t="e">
        <f t="shared" si="1543"/>
        <v>#N/A</v>
      </c>
      <c r="AM9847" t="e">
        <f t="shared" si="1544"/>
        <v>#N/A</v>
      </c>
      <c r="AN9847" t="e">
        <f t="shared" si="1545"/>
        <v>#N/A</v>
      </c>
      <c r="AO9847" s="261" t="e">
        <f t="shared" si="1546"/>
        <v>#N/A</v>
      </c>
      <c r="AP9847" s="261" t="e">
        <f t="shared" si="1547"/>
        <v>#N/A</v>
      </c>
      <c r="AQ9847" s="261" t="e">
        <f t="shared" si="1548"/>
        <v>#N/A</v>
      </c>
      <c r="BB9847">
        <f t="shared" si="1551"/>
        <v>0</v>
      </c>
      <c r="BC9847">
        <f t="shared" si="1549"/>
        <v>0</v>
      </c>
      <c r="BD9847" s="28">
        <f t="shared" si="1550"/>
        <v>0</v>
      </c>
    </row>
    <row r="9848" spans="37:56" x14ac:dyDescent="0.25">
      <c r="AK9848">
        <v>0</v>
      </c>
      <c r="AL9848" t="e">
        <f t="shared" si="1543"/>
        <v>#N/A</v>
      </c>
      <c r="AM9848" t="e">
        <f t="shared" si="1544"/>
        <v>#N/A</v>
      </c>
      <c r="AN9848" t="e">
        <f t="shared" si="1545"/>
        <v>#N/A</v>
      </c>
      <c r="AO9848" s="261" t="e">
        <f t="shared" si="1546"/>
        <v>#N/A</v>
      </c>
      <c r="AP9848" s="261" t="e">
        <f t="shared" si="1547"/>
        <v>#N/A</v>
      </c>
      <c r="AQ9848" s="261" t="e">
        <f t="shared" si="1548"/>
        <v>#N/A</v>
      </c>
      <c r="BB9848">
        <f t="shared" si="1551"/>
        <v>0</v>
      </c>
      <c r="BC9848">
        <f t="shared" si="1549"/>
        <v>0</v>
      </c>
      <c r="BD9848" s="28">
        <f t="shared" si="1550"/>
        <v>0</v>
      </c>
    </row>
    <row r="9849" spans="37:56" x14ac:dyDescent="0.25">
      <c r="AK9849">
        <v>0</v>
      </c>
      <c r="AL9849" t="e">
        <f t="shared" si="1543"/>
        <v>#N/A</v>
      </c>
      <c r="AM9849" t="e">
        <f t="shared" si="1544"/>
        <v>#N/A</v>
      </c>
      <c r="AN9849" t="e">
        <f t="shared" si="1545"/>
        <v>#N/A</v>
      </c>
      <c r="AO9849" s="261" t="e">
        <f t="shared" si="1546"/>
        <v>#N/A</v>
      </c>
      <c r="AP9849" s="261" t="e">
        <f t="shared" si="1547"/>
        <v>#N/A</v>
      </c>
      <c r="AQ9849" s="261" t="e">
        <f t="shared" si="1548"/>
        <v>#N/A</v>
      </c>
      <c r="BB9849">
        <f t="shared" si="1551"/>
        <v>0</v>
      </c>
      <c r="BC9849">
        <f t="shared" si="1549"/>
        <v>0</v>
      </c>
      <c r="BD9849" s="28">
        <f t="shared" si="1550"/>
        <v>0</v>
      </c>
    </row>
    <row r="9850" spans="37:56" x14ac:dyDescent="0.25">
      <c r="AK9850">
        <v>0</v>
      </c>
      <c r="AL9850" t="e">
        <f t="shared" si="1543"/>
        <v>#N/A</v>
      </c>
      <c r="AM9850" t="e">
        <f t="shared" si="1544"/>
        <v>#N/A</v>
      </c>
      <c r="AN9850" t="e">
        <f t="shared" si="1545"/>
        <v>#N/A</v>
      </c>
      <c r="AO9850" s="261" t="e">
        <f t="shared" si="1546"/>
        <v>#N/A</v>
      </c>
      <c r="AP9850" s="261" t="e">
        <f t="shared" si="1547"/>
        <v>#N/A</v>
      </c>
      <c r="AQ9850" s="261" t="e">
        <f t="shared" si="1548"/>
        <v>#N/A</v>
      </c>
      <c r="BB9850">
        <f t="shared" si="1551"/>
        <v>0</v>
      </c>
      <c r="BC9850">
        <f t="shared" si="1549"/>
        <v>0</v>
      </c>
      <c r="BD9850" s="28">
        <f t="shared" si="1550"/>
        <v>0</v>
      </c>
    </row>
    <row r="9851" spans="37:56" x14ac:dyDescent="0.25">
      <c r="AK9851">
        <v>0</v>
      </c>
      <c r="AL9851" t="e">
        <f t="shared" si="1543"/>
        <v>#N/A</v>
      </c>
      <c r="AM9851" t="e">
        <f t="shared" si="1544"/>
        <v>#N/A</v>
      </c>
      <c r="AN9851" t="e">
        <f t="shared" si="1545"/>
        <v>#N/A</v>
      </c>
      <c r="AO9851" s="261" t="e">
        <f t="shared" si="1546"/>
        <v>#N/A</v>
      </c>
      <c r="AP9851" s="261" t="e">
        <f t="shared" si="1547"/>
        <v>#N/A</v>
      </c>
      <c r="AQ9851" s="261" t="e">
        <f t="shared" si="1548"/>
        <v>#N/A</v>
      </c>
      <c r="BB9851">
        <f t="shared" si="1551"/>
        <v>0</v>
      </c>
      <c r="BC9851">
        <f t="shared" si="1549"/>
        <v>0</v>
      </c>
      <c r="BD9851" s="28">
        <f t="shared" si="1550"/>
        <v>0</v>
      </c>
    </row>
    <row r="9852" spans="37:56" x14ac:dyDescent="0.25">
      <c r="AK9852">
        <v>0</v>
      </c>
      <c r="AL9852" t="e">
        <f t="shared" si="1543"/>
        <v>#N/A</v>
      </c>
      <c r="AM9852" t="e">
        <f t="shared" si="1544"/>
        <v>#N/A</v>
      </c>
      <c r="AN9852" t="e">
        <f t="shared" si="1545"/>
        <v>#N/A</v>
      </c>
      <c r="AO9852" s="261" t="e">
        <f t="shared" si="1546"/>
        <v>#N/A</v>
      </c>
      <c r="AP9852" s="261" t="e">
        <f t="shared" si="1547"/>
        <v>#N/A</v>
      </c>
      <c r="AQ9852" s="261" t="e">
        <f t="shared" si="1548"/>
        <v>#N/A</v>
      </c>
      <c r="BB9852">
        <f t="shared" si="1551"/>
        <v>0</v>
      </c>
      <c r="BC9852">
        <f t="shared" si="1549"/>
        <v>0</v>
      </c>
      <c r="BD9852" s="28">
        <f t="shared" si="1550"/>
        <v>0</v>
      </c>
    </row>
    <row r="9853" spans="37:56" x14ac:dyDescent="0.25">
      <c r="AK9853">
        <v>0</v>
      </c>
      <c r="AL9853" t="e">
        <f t="shared" si="1543"/>
        <v>#N/A</v>
      </c>
      <c r="AM9853" t="e">
        <f t="shared" si="1544"/>
        <v>#N/A</v>
      </c>
      <c r="AN9853" t="e">
        <f t="shared" si="1545"/>
        <v>#N/A</v>
      </c>
      <c r="AO9853" s="261" t="e">
        <f t="shared" si="1546"/>
        <v>#N/A</v>
      </c>
      <c r="AP9853" s="261" t="e">
        <f t="shared" si="1547"/>
        <v>#N/A</v>
      </c>
      <c r="AQ9853" s="261" t="e">
        <f t="shared" si="1548"/>
        <v>#N/A</v>
      </c>
      <c r="BB9853">
        <f t="shared" si="1551"/>
        <v>0</v>
      </c>
      <c r="BC9853">
        <f t="shared" si="1549"/>
        <v>0</v>
      </c>
      <c r="BD9853" s="28">
        <f t="shared" si="1550"/>
        <v>0</v>
      </c>
    </row>
    <row r="9854" spans="37:56" x14ac:dyDescent="0.25">
      <c r="AL9854" t="e">
        <f t="shared" si="1543"/>
        <v>#N/A</v>
      </c>
      <c r="AM9854" t="e">
        <f t="shared" si="1544"/>
        <v>#N/A</v>
      </c>
      <c r="AN9854" t="e">
        <f t="shared" si="1545"/>
        <v>#N/A</v>
      </c>
      <c r="AO9854" s="261" t="e">
        <f t="shared" si="1546"/>
        <v>#N/A</v>
      </c>
      <c r="AP9854" s="261" t="e">
        <f t="shared" si="1547"/>
        <v>#N/A</v>
      </c>
      <c r="AQ9854" s="261" t="e">
        <f t="shared" si="1548"/>
        <v>#N/A</v>
      </c>
      <c r="BB9854">
        <f t="shared" si="1551"/>
        <v>0</v>
      </c>
      <c r="BC9854">
        <f t="shared" si="1549"/>
        <v>0</v>
      </c>
      <c r="BD9854" s="28">
        <f t="shared" si="1550"/>
        <v>0</v>
      </c>
    </row>
    <row r="9855" spans="37:56" x14ac:dyDescent="0.25">
      <c r="AL9855" t="e">
        <f t="shared" si="1543"/>
        <v>#N/A</v>
      </c>
      <c r="AM9855" t="e">
        <f t="shared" si="1544"/>
        <v>#N/A</v>
      </c>
      <c r="AN9855" t="e">
        <f t="shared" si="1545"/>
        <v>#N/A</v>
      </c>
      <c r="AO9855" s="261" t="e">
        <f t="shared" si="1546"/>
        <v>#N/A</v>
      </c>
      <c r="AP9855" s="261" t="e">
        <f t="shared" si="1547"/>
        <v>#N/A</v>
      </c>
      <c r="AQ9855" s="261" t="e">
        <f t="shared" si="1548"/>
        <v>#N/A</v>
      </c>
      <c r="BB9855">
        <f t="shared" si="1551"/>
        <v>0</v>
      </c>
      <c r="BC9855">
        <f t="shared" si="1549"/>
        <v>0</v>
      </c>
      <c r="BD9855" s="28">
        <f t="shared" si="1550"/>
        <v>0</v>
      </c>
    </row>
    <row r="9856" spans="37:56" x14ac:dyDescent="0.25">
      <c r="AL9856" t="e">
        <f t="shared" si="1543"/>
        <v>#N/A</v>
      </c>
      <c r="AM9856" t="e">
        <f t="shared" si="1544"/>
        <v>#N/A</v>
      </c>
      <c r="AN9856" t="e">
        <f t="shared" si="1545"/>
        <v>#N/A</v>
      </c>
      <c r="AO9856" s="261" t="e">
        <f t="shared" si="1546"/>
        <v>#N/A</v>
      </c>
      <c r="AP9856" s="261" t="e">
        <f t="shared" si="1547"/>
        <v>#N/A</v>
      </c>
      <c r="AQ9856" s="261" t="e">
        <f t="shared" si="1548"/>
        <v>#N/A</v>
      </c>
      <c r="BB9856">
        <f t="shared" si="1551"/>
        <v>0</v>
      </c>
      <c r="BC9856">
        <f t="shared" si="1549"/>
        <v>0</v>
      </c>
      <c r="BD9856" s="28">
        <f t="shared" si="1550"/>
        <v>0</v>
      </c>
    </row>
    <row r="9857" spans="38:56" x14ac:dyDescent="0.25">
      <c r="AL9857" t="e">
        <f t="shared" si="1543"/>
        <v>#N/A</v>
      </c>
      <c r="AM9857" t="e">
        <f t="shared" si="1544"/>
        <v>#N/A</v>
      </c>
      <c r="AN9857" t="e">
        <f t="shared" si="1545"/>
        <v>#N/A</v>
      </c>
      <c r="AO9857" s="261" t="e">
        <f t="shared" si="1546"/>
        <v>#N/A</v>
      </c>
      <c r="AP9857" s="261" t="e">
        <f t="shared" si="1547"/>
        <v>#N/A</v>
      </c>
      <c r="AQ9857" s="261" t="e">
        <f t="shared" si="1548"/>
        <v>#N/A</v>
      </c>
      <c r="BB9857">
        <f t="shared" si="1551"/>
        <v>0</v>
      </c>
      <c r="BC9857">
        <f t="shared" si="1549"/>
        <v>0</v>
      </c>
      <c r="BD9857" s="28">
        <f t="shared" si="1550"/>
        <v>0</v>
      </c>
    </row>
    <row r="9858" spans="38:56" x14ac:dyDescent="0.25">
      <c r="AL9858" t="e">
        <f t="shared" si="1543"/>
        <v>#N/A</v>
      </c>
      <c r="AM9858" t="e">
        <f t="shared" si="1544"/>
        <v>#N/A</v>
      </c>
      <c r="AN9858" t="e">
        <f t="shared" si="1545"/>
        <v>#N/A</v>
      </c>
      <c r="AO9858" s="261" t="e">
        <f t="shared" si="1546"/>
        <v>#N/A</v>
      </c>
      <c r="AP9858" s="261" t="e">
        <f t="shared" si="1547"/>
        <v>#N/A</v>
      </c>
      <c r="AQ9858" s="261" t="e">
        <f t="shared" si="1548"/>
        <v>#N/A</v>
      </c>
      <c r="BB9858">
        <f t="shared" si="1551"/>
        <v>0</v>
      </c>
      <c r="BC9858">
        <f t="shared" si="1549"/>
        <v>0</v>
      </c>
      <c r="BD9858" s="28">
        <f t="shared" si="1550"/>
        <v>0</v>
      </c>
    </row>
    <row r="9859" spans="38:56" x14ac:dyDescent="0.25">
      <c r="AL9859" t="e">
        <f t="shared" ref="AL9859:AL9922" si="1552">_xlfn.XLOOKUP(AK9859,A:A,F:F)</f>
        <v>#N/A</v>
      </c>
      <c r="AM9859" t="e">
        <f t="shared" ref="AM9859:AM9922" si="1553">_xlfn.XLOOKUP(AK9859,A:A,J:J)</f>
        <v>#N/A</v>
      </c>
      <c r="AN9859" t="e">
        <f t="shared" ref="AN9859:AN9922" si="1554">_xlfn.XLOOKUP(AK9859,A:A,M:M)+_xlfn.XLOOKUP(AK9859,A:A,N:N)</f>
        <v>#N/A</v>
      </c>
      <c r="AO9859" s="261" t="e">
        <f t="shared" ref="AO9859:AO9922" si="1555">_xlfn.XLOOKUP(AK9859,A:A,AG:AG)</f>
        <v>#N/A</v>
      </c>
      <c r="AP9859" s="261" t="e">
        <f t="shared" ref="AP9859:AP9922" si="1556">_xlfn.XLOOKUP(AK9859,A:A,AD:AD)</f>
        <v>#N/A</v>
      </c>
      <c r="AQ9859" s="261" t="e">
        <f t="shared" ref="AQ9859:AQ9922" si="1557">_xlfn.XLOOKUP(AK9859,A:A,AE:AE)</f>
        <v>#N/A</v>
      </c>
      <c r="BB9859">
        <f t="shared" si="1551"/>
        <v>0</v>
      </c>
      <c r="BC9859">
        <f t="shared" ref="BC9859:BC9922" si="1558">_xlfn.XLOOKUP(BA9859,A:A,J:J)</f>
        <v>0</v>
      </c>
      <c r="BD9859" s="28">
        <f t="shared" ref="BD9859:BD9922" si="1559">_xlfn.XLOOKUP(BA9859,A:A,M:M)+_xlfn.XLOOKUP(BA9859,A:A,N:N)</f>
        <v>0</v>
      </c>
    </row>
    <row r="9860" spans="38:56" x14ac:dyDescent="0.25">
      <c r="AL9860" t="e">
        <f t="shared" si="1552"/>
        <v>#N/A</v>
      </c>
      <c r="AM9860" t="e">
        <f t="shared" si="1553"/>
        <v>#N/A</v>
      </c>
      <c r="AN9860" t="e">
        <f t="shared" si="1554"/>
        <v>#N/A</v>
      </c>
      <c r="AO9860" s="261" t="e">
        <f t="shared" si="1555"/>
        <v>#N/A</v>
      </c>
      <c r="AP9860" s="261" t="e">
        <f t="shared" si="1556"/>
        <v>#N/A</v>
      </c>
      <c r="AQ9860" s="261" t="e">
        <f t="shared" si="1557"/>
        <v>#N/A</v>
      </c>
      <c r="BB9860">
        <f t="shared" si="1551"/>
        <v>0</v>
      </c>
      <c r="BC9860">
        <f t="shared" si="1558"/>
        <v>0</v>
      </c>
      <c r="BD9860" s="28">
        <f t="shared" si="1559"/>
        <v>0</v>
      </c>
    </row>
    <row r="9861" spans="38:56" x14ac:dyDescent="0.25">
      <c r="AL9861" t="e">
        <f t="shared" si="1552"/>
        <v>#N/A</v>
      </c>
      <c r="AM9861" t="e">
        <f t="shared" si="1553"/>
        <v>#N/A</v>
      </c>
      <c r="AN9861" t="e">
        <f t="shared" si="1554"/>
        <v>#N/A</v>
      </c>
      <c r="AO9861" s="261" t="e">
        <f t="shared" si="1555"/>
        <v>#N/A</v>
      </c>
      <c r="AP9861" s="261" t="e">
        <f t="shared" si="1556"/>
        <v>#N/A</v>
      </c>
      <c r="AQ9861" s="261" t="e">
        <f t="shared" si="1557"/>
        <v>#N/A</v>
      </c>
      <c r="BB9861">
        <f t="shared" si="1551"/>
        <v>0</v>
      </c>
      <c r="BC9861">
        <f t="shared" si="1558"/>
        <v>0</v>
      </c>
      <c r="BD9861" s="28">
        <f t="shared" si="1559"/>
        <v>0</v>
      </c>
    </row>
    <row r="9862" spans="38:56" x14ac:dyDescent="0.25">
      <c r="AL9862" t="e">
        <f t="shared" si="1552"/>
        <v>#N/A</v>
      </c>
      <c r="AM9862" t="e">
        <f t="shared" si="1553"/>
        <v>#N/A</v>
      </c>
      <c r="AN9862" t="e">
        <f t="shared" si="1554"/>
        <v>#N/A</v>
      </c>
      <c r="AO9862" s="261" t="e">
        <f t="shared" si="1555"/>
        <v>#N/A</v>
      </c>
      <c r="AP9862" s="261" t="e">
        <f t="shared" si="1556"/>
        <v>#N/A</v>
      </c>
      <c r="AQ9862" s="261" t="e">
        <f t="shared" si="1557"/>
        <v>#N/A</v>
      </c>
      <c r="BB9862">
        <f t="shared" ref="BB9862:BB9925" si="1560">_xlfn.XLOOKUP(BA9862,A:A,E:E)</f>
        <v>0</v>
      </c>
      <c r="BC9862">
        <f t="shared" si="1558"/>
        <v>0</v>
      </c>
      <c r="BD9862" s="28">
        <f t="shared" si="1559"/>
        <v>0</v>
      </c>
    </row>
    <row r="9863" spans="38:56" x14ac:dyDescent="0.25">
      <c r="AL9863" t="e">
        <f t="shared" si="1552"/>
        <v>#N/A</v>
      </c>
      <c r="AM9863" t="e">
        <f t="shared" si="1553"/>
        <v>#N/A</v>
      </c>
      <c r="AN9863" t="e">
        <f t="shared" si="1554"/>
        <v>#N/A</v>
      </c>
      <c r="AO9863" s="261" t="e">
        <f t="shared" si="1555"/>
        <v>#N/A</v>
      </c>
      <c r="AP9863" s="261" t="e">
        <f t="shared" si="1556"/>
        <v>#N/A</v>
      </c>
      <c r="AQ9863" s="261" t="e">
        <f t="shared" si="1557"/>
        <v>#N/A</v>
      </c>
      <c r="BB9863">
        <f t="shared" si="1560"/>
        <v>0</v>
      </c>
      <c r="BC9863">
        <f t="shared" si="1558"/>
        <v>0</v>
      </c>
      <c r="BD9863" s="28">
        <f t="shared" si="1559"/>
        <v>0</v>
      </c>
    </row>
    <row r="9864" spans="38:56" x14ac:dyDescent="0.25">
      <c r="AL9864" t="e">
        <f t="shared" si="1552"/>
        <v>#N/A</v>
      </c>
      <c r="AM9864" t="e">
        <f t="shared" si="1553"/>
        <v>#N/A</v>
      </c>
      <c r="AN9864" t="e">
        <f t="shared" si="1554"/>
        <v>#N/A</v>
      </c>
      <c r="AO9864" s="261" t="e">
        <f t="shared" si="1555"/>
        <v>#N/A</v>
      </c>
      <c r="AP9864" s="261" t="e">
        <f t="shared" si="1556"/>
        <v>#N/A</v>
      </c>
      <c r="AQ9864" s="261" t="e">
        <f t="shared" si="1557"/>
        <v>#N/A</v>
      </c>
      <c r="BB9864">
        <f t="shared" si="1560"/>
        <v>0</v>
      </c>
      <c r="BC9864">
        <f t="shared" si="1558"/>
        <v>0</v>
      </c>
      <c r="BD9864" s="28">
        <f t="shared" si="1559"/>
        <v>0</v>
      </c>
    </row>
    <row r="9865" spans="38:56" x14ac:dyDescent="0.25">
      <c r="AL9865" t="e">
        <f t="shared" si="1552"/>
        <v>#N/A</v>
      </c>
      <c r="AM9865" t="e">
        <f t="shared" si="1553"/>
        <v>#N/A</v>
      </c>
      <c r="AN9865" t="e">
        <f t="shared" si="1554"/>
        <v>#N/A</v>
      </c>
      <c r="AO9865" s="261" t="e">
        <f t="shared" si="1555"/>
        <v>#N/A</v>
      </c>
      <c r="AP9865" s="261" t="e">
        <f t="shared" si="1556"/>
        <v>#N/A</v>
      </c>
      <c r="AQ9865" s="261" t="e">
        <f t="shared" si="1557"/>
        <v>#N/A</v>
      </c>
      <c r="BB9865">
        <f t="shared" si="1560"/>
        <v>0</v>
      </c>
      <c r="BC9865">
        <f t="shared" si="1558"/>
        <v>0</v>
      </c>
      <c r="BD9865" s="28">
        <f t="shared" si="1559"/>
        <v>0</v>
      </c>
    </row>
    <row r="9866" spans="38:56" x14ac:dyDescent="0.25">
      <c r="AL9866" t="e">
        <f t="shared" si="1552"/>
        <v>#N/A</v>
      </c>
      <c r="AM9866" t="e">
        <f t="shared" si="1553"/>
        <v>#N/A</v>
      </c>
      <c r="AN9866" t="e">
        <f t="shared" si="1554"/>
        <v>#N/A</v>
      </c>
      <c r="AO9866" s="261" t="e">
        <f t="shared" si="1555"/>
        <v>#N/A</v>
      </c>
      <c r="AP9866" s="261" t="e">
        <f t="shared" si="1556"/>
        <v>#N/A</v>
      </c>
      <c r="AQ9866" s="261" t="e">
        <f t="shared" si="1557"/>
        <v>#N/A</v>
      </c>
      <c r="BB9866">
        <f t="shared" si="1560"/>
        <v>0</v>
      </c>
      <c r="BC9866">
        <f t="shared" si="1558"/>
        <v>0</v>
      </c>
      <c r="BD9866" s="28">
        <f t="shared" si="1559"/>
        <v>0</v>
      </c>
    </row>
    <row r="9867" spans="38:56" x14ac:dyDescent="0.25">
      <c r="AL9867" t="e">
        <f t="shared" si="1552"/>
        <v>#N/A</v>
      </c>
      <c r="AM9867" t="e">
        <f t="shared" si="1553"/>
        <v>#N/A</v>
      </c>
      <c r="AN9867" t="e">
        <f t="shared" si="1554"/>
        <v>#N/A</v>
      </c>
      <c r="AO9867" s="261" t="e">
        <f t="shared" si="1555"/>
        <v>#N/A</v>
      </c>
      <c r="AP9867" s="261" t="e">
        <f t="shared" si="1556"/>
        <v>#N/A</v>
      </c>
      <c r="AQ9867" s="261" t="e">
        <f t="shared" si="1557"/>
        <v>#N/A</v>
      </c>
      <c r="BB9867">
        <f t="shared" si="1560"/>
        <v>0</v>
      </c>
      <c r="BC9867">
        <f t="shared" si="1558"/>
        <v>0</v>
      </c>
      <c r="BD9867" s="28">
        <f t="shared" si="1559"/>
        <v>0</v>
      </c>
    </row>
    <row r="9868" spans="38:56" x14ac:dyDescent="0.25">
      <c r="AL9868" t="e">
        <f t="shared" si="1552"/>
        <v>#N/A</v>
      </c>
      <c r="AM9868" t="e">
        <f t="shared" si="1553"/>
        <v>#N/A</v>
      </c>
      <c r="AN9868" t="e">
        <f t="shared" si="1554"/>
        <v>#N/A</v>
      </c>
      <c r="AO9868" s="261" t="e">
        <f t="shared" si="1555"/>
        <v>#N/A</v>
      </c>
      <c r="AP9868" s="261" t="e">
        <f t="shared" si="1556"/>
        <v>#N/A</v>
      </c>
      <c r="AQ9868" s="261" t="e">
        <f t="shared" si="1557"/>
        <v>#N/A</v>
      </c>
      <c r="BB9868">
        <f t="shared" si="1560"/>
        <v>0</v>
      </c>
      <c r="BC9868">
        <f t="shared" si="1558"/>
        <v>0</v>
      </c>
      <c r="BD9868" s="28">
        <f t="shared" si="1559"/>
        <v>0</v>
      </c>
    </row>
    <row r="9869" spans="38:56" x14ac:dyDescent="0.25">
      <c r="AL9869" t="e">
        <f t="shared" si="1552"/>
        <v>#N/A</v>
      </c>
      <c r="AM9869" t="e">
        <f t="shared" si="1553"/>
        <v>#N/A</v>
      </c>
      <c r="AN9869" t="e">
        <f t="shared" si="1554"/>
        <v>#N/A</v>
      </c>
      <c r="AO9869" s="261" t="e">
        <f t="shared" si="1555"/>
        <v>#N/A</v>
      </c>
      <c r="AP9869" s="261" t="e">
        <f t="shared" si="1556"/>
        <v>#N/A</v>
      </c>
      <c r="AQ9869" s="261" t="e">
        <f t="shared" si="1557"/>
        <v>#N/A</v>
      </c>
      <c r="BB9869">
        <f t="shared" si="1560"/>
        <v>0</v>
      </c>
      <c r="BC9869">
        <f t="shared" si="1558"/>
        <v>0</v>
      </c>
      <c r="BD9869" s="28">
        <f t="shared" si="1559"/>
        <v>0</v>
      </c>
    </row>
    <row r="9870" spans="38:56" x14ac:dyDescent="0.25">
      <c r="AL9870" t="e">
        <f t="shared" si="1552"/>
        <v>#N/A</v>
      </c>
      <c r="AM9870" t="e">
        <f t="shared" si="1553"/>
        <v>#N/A</v>
      </c>
      <c r="AN9870" t="e">
        <f t="shared" si="1554"/>
        <v>#N/A</v>
      </c>
      <c r="AO9870" s="261" t="e">
        <f t="shared" si="1555"/>
        <v>#N/A</v>
      </c>
      <c r="AP9870" s="261" t="e">
        <f t="shared" si="1556"/>
        <v>#N/A</v>
      </c>
      <c r="AQ9870" s="261" t="e">
        <f t="shared" si="1557"/>
        <v>#N/A</v>
      </c>
      <c r="BB9870">
        <f t="shared" si="1560"/>
        <v>0</v>
      </c>
      <c r="BC9870">
        <f t="shared" si="1558"/>
        <v>0</v>
      </c>
      <c r="BD9870" s="28">
        <f t="shared" si="1559"/>
        <v>0</v>
      </c>
    </row>
    <row r="9871" spans="38:56" x14ac:dyDescent="0.25">
      <c r="AL9871" t="e">
        <f t="shared" si="1552"/>
        <v>#N/A</v>
      </c>
      <c r="AM9871" t="e">
        <f t="shared" si="1553"/>
        <v>#N/A</v>
      </c>
      <c r="AN9871" t="e">
        <f t="shared" si="1554"/>
        <v>#N/A</v>
      </c>
      <c r="AO9871" s="261" t="e">
        <f t="shared" si="1555"/>
        <v>#N/A</v>
      </c>
      <c r="AP9871" s="261" t="e">
        <f t="shared" si="1556"/>
        <v>#N/A</v>
      </c>
      <c r="AQ9871" s="261" t="e">
        <f t="shared" si="1557"/>
        <v>#N/A</v>
      </c>
      <c r="BB9871">
        <f t="shared" si="1560"/>
        <v>0</v>
      </c>
      <c r="BC9871">
        <f t="shared" si="1558"/>
        <v>0</v>
      </c>
      <c r="BD9871" s="28">
        <f t="shared" si="1559"/>
        <v>0</v>
      </c>
    </row>
    <row r="9872" spans="38:56" x14ac:dyDescent="0.25">
      <c r="AL9872" t="e">
        <f t="shared" si="1552"/>
        <v>#N/A</v>
      </c>
      <c r="AM9872" t="e">
        <f t="shared" si="1553"/>
        <v>#N/A</v>
      </c>
      <c r="AN9872" t="e">
        <f t="shared" si="1554"/>
        <v>#N/A</v>
      </c>
      <c r="AO9872" s="261" t="e">
        <f t="shared" si="1555"/>
        <v>#N/A</v>
      </c>
      <c r="AP9872" s="261" t="e">
        <f t="shared" si="1556"/>
        <v>#N/A</v>
      </c>
      <c r="AQ9872" s="261" t="e">
        <f t="shared" si="1557"/>
        <v>#N/A</v>
      </c>
      <c r="BB9872">
        <f t="shared" si="1560"/>
        <v>0</v>
      </c>
      <c r="BC9872">
        <f t="shared" si="1558"/>
        <v>0</v>
      </c>
      <c r="BD9872" s="28">
        <f t="shared" si="1559"/>
        <v>0</v>
      </c>
    </row>
    <row r="9873" spans="38:56" x14ac:dyDescent="0.25">
      <c r="AL9873" t="e">
        <f t="shared" si="1552"/>
        <v>#N/A</v>
      </c>
      <c r="AM9873" t="e">
        <f t="shared" si="1553"/>
        <v>#N/A</v>
      </c>
      <c r="AN9873" t="e">
        <f t="shared" si="1554"/>
        <v>#N/A</v>
      </c>
      <c r="AO9873" s="261" t="e">
        <f t="shared" si="1555"/>
        <v>#N/A</v>
      </c>
      <c r="AP9873" s="261" t="e">
        <f t="shared" si="1556"/>
        <v>#N/A</v>
      </c>
      <c r="AQ9873" s="261" t="e">
        <f t="shared" si="1557"/>
        <v>#N/A</v>
      </c>
      <c r="BB9873">
        <f t="shared" si="1560"/>
        <v>0</v>
      </c>
      <c r="BC9873">
        <f t="shared" si="1558"/>
        <v>0</v>
      </c>
      <c r="BD9873" s="28">
        <f t="shared" si="1559"/>
        <v>0</v>
      </c>
    </row>
    <row r="9874" spans="38:56" x14ac:dyDescent="0.25">
      <c r="AL9874" t="e">
        <f t="shared" si="1552"/>
        <v>#N/A</v>
      </c>
      <c r="AM9874" t="e">
        <f t="shared" si="1553"/>
        <v>#N/A</v>
      </c>
      <c r="AN9874" t="e">
        <f t="shared" si="1554"/>
        <v>#N/A</v>
      </c>
      <c r="AO9874" s="261" t="e">
        <f t="shared" si="1555"/>
        <v>#N/A</v>
      </c>
      <c r="AP9874" s="261" t="e">
        <f t="shared" si="1556"/>
        <v>#N/A</v>
      </c>
      <c r="AQ9874" s="261" t="e">
        <f t="shared" si="1557"/>
        <v>#N/A</v>
      </c>
      <c r="BB9874">
        <f t="shared" si="1560"/>
        <v>0</v>
      </c>
      <c r="BC9874">
        <f t="shared" si="1558"/>
        <v>0</v>
      </c>
      <c r="BD9874" s="28">
        <f t="shared" si="1559"/>
        <v>0</v>
      </c>
    </row>
    <row r="9875" spans="38:56" x14ac:dyDescent="0.25">
      <c r="AL9875" t="e">
        <f t="shared" si="1552"/>
        <v>#N/A</v>
      </c>
      <c r="AM9875" t="e">
        <f t="shared" si="1553"/>
        <v>#N/A</v>
      </c>
      <c r="AN9875" t="e">
        <f t="shared" si="1554"/>
        <v>#N/A</v>
      </c>
      <c r="AO9875" s="261" t="e">
        <f t="shared" si="1555"/>
        <v>#N/A</v>
      </c>
      <c r="AP9875" s="261" t="e">
        <f t="shared" si="1556"/>
        <v>#N/A</v>
      </c>
      <c r="AQ9875" s="261" t="e">
        <f t="shared" si="1557"/>
        <v>#N/A</v>
      </c>
      <c r="BB9875">
        <f t="shared" si="1560"/>
        <v>0</v>
      </c>
      <c r="BC9875">
        <f t="shared" si="1558"/>
        <v>0</v>
      </c>
      <c r="BD9875" s="28">
        <f t="shared" si="1559"/>
        <v>0</v>
      </c>
    </row>
    <row r="9876" spans="38:56" x14ac:dyDescent="0.25">
      <c r="AL9876" t="e">
        <f t="shared" si="1552"/>
        <v>#N/A</v>
      </c>
      <c r="AM9876" t="e">
        <f t="shared" si="1553"/>
        <v>#N/A</v>
      </c>
      <c r="AN9876" t="e">
        <f t="shared" si="1554"/>
        <v>#N/A</v>
      </c>
      <c r="AO9876" s="261" t="e">
        <f t="shared" si="1555"/>
        <v>#N/A</v>
      </c>
      <c r="AP9876" s="261" t="e">
        <f t="shared" si="1556"/>
        <v>#N/A</v>
      </c>
      <c r="AQ9876" s="261" t="e">
        <f t="shared" si="1557"/>
        <v>#N/A</v>
      </c>
      <c r="BB9876">
        <f t="shared" si="1560"/>
        <v>0</v>
      </c>
      <c r="BC9876">
        <f t="shared" si="1558"/>
        <v>0</v>
      </c>
      <c r="BD9876" s="28">
        <f t="shared" si="1559"/>
        <v>0</v>
      </c>
    </row>
    <row r="9877" spans="38:56" x14ac:dyDescent="0.25">
      <c r="AL9877" t="e">
        <f t="shared" si="1552"/>
        <v>#N/A</v>
      </c>
      <c r="AM9877" t="e">
        <f t="shared" si="1553"/>
        <v>#N/A</v>
      </c>
      <c r="AN9877" t="e">
        <f t="shared" si="1554"/>
        <v>#N/A</v>
      </c>
      <c r="AO9877" s="261" t="e">
        <f t="shared" si="1555"/>
        <v>#N/A</v>
      </c>
      <c r="AP9877" s="261" t="e">
        <f t="shared" si="1556"/>
        <v>#N/A</v>
      </c>
      <c r="AQ9877" s="261" t="e">
        <f t="shared" si="1557"/>
        <v>#N/A</v>
      </c>
      <c r="BB9877">
        <f t="shared" si="1560"/>
        <v>0</v>
      </c>
      <c r="BC9877">
        <f t="shared" si="1558"/>
        <v>0</v>
      </c>
      <c r="BD9877" s="28">
        <f t="shared" si="1559"/>
        <v>0</v>
      </c>
    </row>
    <row r="9878" spans="38:56" x14ac:dyDescent="0.25">
      <c r="AL9878" t="e">
        <f t="shared" si="1552"/>
        <v>#N/A</v>
      </c>
      <c r="AM9878" t="e">
        <f t="shared" si="1553"/>
        <v>#N/A</v>
      </c>
      <c r="AN9878" t="e">
        <f t="shared" si="1554"/>
        <v>#N/A</v>
      </c>
      <c r="AO9878" s="261" t="e">
        <f t="shared" si="1555"/>
        <v>#N/A</v>
      </c>
      <c r="AP9878" s="261" t="e">
        <f t="shared" si="1556"/>
        <v>#N/A</v>
      </c>
      <c r="AQ9878" s="261" t="e">
        <f t="shared" si="1557"/>
        <v>#N/A</v>
      </c>
      <c r="BB9878">
        <f t="shared" si="1560"/>
        <v>0</v>
      </c>
      <c r="BC9878">
        <f t="shared" si="1558"/>
        <v>0</v>
      </c>
      <c r="BD9878" s="28">
        <f t="shared" si="1559"/>
        <v>0</v>
      </c>
    </row>
    <row r="9879" spans="38:56" x14ac:dyDescent="0.25">
      <c r="AL9879" t="e">
        <f t="shared" si="1552"/>
        <v>#N/A</v>
      </c>
      <c r="AM9879" t="e">
        <f t="shared" si="1553"/>
        <v>#N/A</v>
      </c>
      <c r="AN9879" t="e">
        <f t="shared" si="1554"/>
        <v>#N/A</v>
      </c>
      <c r="AO9879" s="261" t="e">
        <f t="shared" si="1555"/>
        <v>#N/A</v>
      </c>
      <c r="AP9879" s="261" t="e">
        <f t="shared" si="1556"/>
        <v>#N/A</v>
      </c>
      <c r="AQ9879" s="261" t="e">
        <f t="shared" si="1557"/>
        <v>#N/A</v>
      </c>
      <c r="BB9879">
        <f t="shared" si="1560"/>
        <v>0</v>
      </c>
      <c r="BC9879">
        <f t="shared" si="1558"/>
        <v>0</v>
      </c>
      <c r="BD9879" s="28">
        <f t="shared" si="1559"/>
        <v>0</v>
      </c>
    </row>
    <row r="9880" spans="38:56" x14ac:dyDescent="0.25">
      <c r="AL9880" t="e">
        <f t="shared" si="1552"/>
        <v>#N/A</v>
      </c>
      <c r="AM9880" t="e">
        <f t="shared" si="1553"/>
        <v>#N/A</v>
      </c>
      <c r="AN9880" t="e">
        <f t="shared" si="1554"/>
        <v>#N/A</v>
      </c>
      <c r="AO9880" s="261" t="e">
        <f t="shared" si="1555"/>
        <v>#N/A</v>
      </c>
      <c r="AP9880" s="261" t="e">
        <f t="shared" si="1556"/>
        <v>#N/A</v>
      </c>
      <c r="AQ9880" s="261" t="e">
        <f t="shared" si="1557"/>
        <v>#N/A</v>
      </c>
      <c r="BB9880">
        <f t="shared" si="1560"/>
        <v>0</v>
      </c>
      <c r="BC9880">
        <f t="shared" si="1558"/>
        <v>0</v>
      </c>
      <c r="BD9880" s="28">
        <f t="shared" si="1559"/>
        <v>0</v>
      </c>
    </row>
    <row r="9881" spans="38:56" x14ac:dyDescent="0.25">
      <c r="AL9881" t="e">
        <f t="shared" si="1552"/>
        <v>#N/A</v>
      </c>
      <c r="AM9881" t="e">
        <f t="shared" si="1553"/>
        <v>#N/A</v>
      </c>
      <c r="AN9881" t="e">
        <f t="shared" si="1554"/>
        <v>#N/A</v>
      </c>
      <c r="AO9881" s="261" t="e">
        <f t="shared" si="1555"/>
        <v>#N/A</v>
      </c>
      <c r="AP9881" s="261" t="e">
        <f t="shared" si="1556"/>
        <v>#N/A</v>
      </c>
      <c r="AQ9881" s="261" t="e">
        <f t="shared" si="1557"/>
        <v>#N/A</v>
      </c>
      <c r="BB9881">
        <f t="shared" si="1560"/>
        <v>0</v>
      </c>
      <c r="BC9881">
        <f t="shared" si="1558"/>
        <v>0</v>
      </c>
      <c r="BD9881" s="28">
        <f t="shared" si="1559"/>
        <v>0</v>
      </c>
    </row>
    <row r="9882" spans="38:56" x14ac:dyDescent="0.25">
      <c r="AL9882" t="e">
        <f t="shared" si="1552"/>
        <v>#N/A</v>
      </c>
      <c r="AM9882" t="e">
        <f t="shared" si="1553"/>
        <v>#N/A</v>
      </c>
      <c r="AN9882" t="e">
        <f t="shared" si="1554"/>
        <v>#N/A</v>
      </c>
      <c r="AO9882" s="261" t="e">
        <f t="shared" si="1555"/>
        <v>#N/A</v>
      </c>
      <c r="AP9882" s="261" t="e">
        <f t="shared" si="1556"/>
        <v>#N/A</v>
      </c>
      <c r="AQ9882" s="261" t="e">
        <f t="shared" si="1557"/>
        <v>#N/A</v>
      </c>
      <c r="BB9882">
        <f t="shared" si="1560"/>
        <v>0</v>
      </c>
      <c r="BC9882">
        <f t="shared" si="1558"/>
        <v>0</v>
      </c>
      <c r="BD9882" s="28">
        <f t="shared" si="1559"/>
        <v>0</v>
      </c>
    </row>
    <row r="9883" spans="38:56" x14ac:dyDescent="0.25">
      <c r="AL9883" t="e">
        <f t="shared" si="1552"/>
        <v>#N/A</v>
      </c>
      <c r="AM9883" t="e">
        <f t="shared" si="1553"/>
        <v>#N/A</v>
      </c>
      <c r="AN9883" t="e">
        <f t="shared" si="1554"/>
        <v>#N/A</v>
      </c>
      <c r="AO9883" s="261" t="e">
        <f t="shared" si="1555"/>
        <v>#N/A</v>
      </c>
      <c r="AP9883" s="261" t="e">
        <f t="shared" si="1556"/>
        <v>#N/A</v>
      </c>
      <c r="AQ9883" s="261" t="e">
        <f t="shared" si="1557"/>
        <v>#N/A</v>
      </c>
      <c r="BB9883">
        <f t="shared" si="1560"/>
        <v>0</v>
      </c>
      <c r="BC9883">
        <f t="shared" si="1558"/>
        <v>0</v>
      </c>
      <c r="BD9883" s="28">
        <f t="shared" si="1559"/>
        <v>0</v>
      </c>
    </row>
    <row r="9884" spans="38:56" x14ac:dyDescent="0.25">
      <c r="AL9884" t="e">
        <f t="shared" si="1552"/>
        <v>#N/A</v>
      </c>
      <c r="AM9884" t="e">
        <f t="shared" si="1553"/>
        <v>#N/A</v>
      </c>
      <c r="AN9884" t="e">
        <f t="shared" si="1554"/>
        <v>#N/A</v>
      </c>
      <c r="AO9884" s="261" t="e">
        <f t="shared" si="1555"/>
        <v>#N/A</v>
      </c>
      <c r="AP9884" s="261" t="e">
        <f t="shared" si="1556"/>
        <v>#N/A</v>
      </c>
      <c r="AQ9884" s="261" t="e">
        <f t="shared" si="1557"/>
        <v>#N/A</v>
      </c>
      <c r="BB9884">
        <f t="shared" si="1560"/>
        <v>0</v>
      </c>
      <c r="BC9884">
        <f t="shared" si="1558"/>
        <v>0</v>
      </c>
      <c r="BD9884" s="28">
        <f t="shared" si="1559"/>
        <v>0</v>
      </c>
    </row>
    <row r="9885" spans="38:56" x14ac:dyDescent="0.25">
      <c r="AL9885" t="e">
        <f t="shared" si="1552"/>
        <v>#N/A</v>
      </c>
      <c r="AM9885" t="e">
        <f t="shared" si="1553"/>
        <v>#N/A</v>
      </c>
      <c r="AN9885" t="e">
        <f t="shared" si="1554"/>
        <v>#N/A</v>
      </c>
      <c r="AO9885" s="261" t="e">
        <f t="shared" si="1555"/>
        <v>#N/A</v>
      </c>
      <c r="AP9885" s="261" t="e">
        <f t="shared" si="1556"/>
        <v>#N/A</v>
      </c>
      <c r="AQ9885" s="261" t="e">
        <f t="shared" si="1557"/>
        <v>#N/A</v>
      </c>
      <c r="BB9885">
        <f t="shared" si="1560"/>
        <v>0</v>
      </c>
      <c r="BC9885">
        <f t="shared" si="1558"/>
        <v>0</v>
      </c>
      <c r="BD9885" s="28">
        <f t="shared" si="1559"/>
        <v>0</v>
      </c>
    </row>
    <row r="9886" spans="38:56" x14ac:dyDescent="0.25">
      <c r="AL9886" t="e">
        <f t="shared" si="1552"/>
        <v>#N/A</v>
      </c>
      <c r="AM9886" t="e">
        <f t="shared" si="1553"/>
        <v>#N/A</v>
      </c>
      <c r="AN9886" t="e">
        <f t="shared" si="1554"/>
        <v>#N/A</v>
      </c>
      <c r="AO9886" s="261" t="e">
        <f t="shared" si="1555"/>
        <v>#N/A</v>
      </c>
      <c r="AP9886" s="261" t="e">
        <f t="shared" si="1556"/>
        <v>#N/A</v>
      </c>
      <c r="AQ9886" s="261" t="e">
        <f t="shared" si="1557"/>
        <v>#N/A</v>
      </c>
      <c r="BB9886">
        <f t="shared" si="1560"/>
        <v>0</v>
      </c>
      <c r="BC9886">
        <f t="shared" si="1558"/>
        <v>0</v>
      </c>
      <c r="BD9886" s="28">
        <f t="shared" si="1559"/>
        <v>0</v>
      </c>
    </row>
    <row r="9887" spans="38:56" x14ac:dyDescent="0.25">
      <c r="AL9887" t="e">
        <f t="shared" si="1552"/>
        <v>#N/A</v>
      </c>
      <c r="AM9887" t="e">
        <f t="shared" si="1553"/>
        <v>#N/A</v>
      </c>
      <c r="AN9887" t="e">
        <f t="shared" si="1554"/>
        <v>#N/A</v>
      </c>
      <c r="AO9887" s="261" t="e">
        <f t="shared" si="1555"/>
        <v>#N/A</v>
      </c>
      <c r="AP9887" s="261" t="e">
        <f t="shared" si="1556"/>
        <v>#N/A</v>
      </c>
      <c r="AQ9887" s="261" t="e">
        <f t="shared" si="1557"/>
        <v>#N/A</v>
      </c>
      <c r="BB9887">
        <f t="shared" si="1560"/>
        <v>0</v>
      </c>
      <c r="BC9887">
        <f t="shared" si="1558"/>
        <v>0</v>
      </c>
      <c r="BD9887" s="28">
        <f t="shared" si="1559"/>
        <v>0</v>
      </c>
    </row>
    <row r="9888" spans="38:56" x14ac:dyDescent="0.25">
      <c r="AL9888" t="e">
        <f t="shared" si="1552"/>
        <v>#N/A</v>
      </c>
      <c r="AM9888" t="e">
        <f t="shared" si="1553"/>
        <v>#N/A</v>
      </c>
      <c r="AN9888" t="e">
        <f t="shared" si="1554"/>
        <v>#N/A</v>
      </c>
      <c r="AO9888" s="261" t="e">
        <f t="shared" si="1555"/>
        <v>#N/A</v>
      </c>
      <c r="AP9888" s="261" t="e">
        <f t="shared" si="1556"/>
        <v>#N/A</v>
      </c>
      <c r="AQ9888" s="261" t="e">
        <f t="shared" si="1557"/>
        <v>#N/A</v>
      </c>
      <c r="BB9888">
        <f t="shared" si="1560"/>
        <v>0</v>
      </c>
      <c r="BC9888">
        <f t="shared" si="1558"/>
        <v>0</v>
      </c>
      <c r="BD9888" s="28">
        <f t="shared" si="1559"/>
        <v>0</v>
      </c>
    </row>
    <row r="9889" spans="38:56" x14ac:dyDescent="0.25">
      <c r="AL9889" t="e">
        <f t="shared" si="1552"/>
        <v>#N/A</v>
      </c>
      <c r="AM9889" t="e">
        <f t="shared" si="1553"/>
        <v>#N/A</v>
      </c>
      <c r="AN9889" t="e">
        <f t="shared" si="1554"/>
        <v>#N/A</v>
      </c>
      <c r="AO9889" s="261" t="e">
        <f t="shared" si="1555"/>
        <v>#N/A</v>
      </c>
      <c r="AP9889" s="261" t="e">
        <f t="shared" si="1556"/>
        <v>#N/A</v>
      </c>
      <c r="AQ9889" s="261" t="e">
        <f t="shared" si="1557"/>
        <v>#N/A</v>
      </c>
      <c r="BB9889">
        <f t="shared" si="1560"/>
        <v>0</v>
      </c>
      <c r="BC9889">
        <f t="shared" si="1558"/>
        <v>0</v>
      </c>
      <c r="BD9889" s="28">
        <f t="shared" si="1559"/>
        <v>0</v>
      </c>
    </row>
    <row r="9890" spans="38:56" x14ac:dyDescent="0.25">
      <c r="AL9890" t="e">
        <f t="shared" si="1552"/>
        <v>#N/A</v>
      </c>
      <c r="AM9890" t="e">
        <f t="shared" si="1553"/>
        <v>#N/A</v>
      </c>
      <c r="AN9890" t="e">
        <f t="shared" si="1554"/>
        <v>#N/A</v>
      </c>
      <c r="AO9890" s="261" t="e">
        <f t="shared" si="1555"/>
        <v>#N/A</v>
      </c>
      <c r="AP9890" s="261" t="e">
        <f t="shared" si="1556"/>
        <v>#N/A</v>
      </c>
      <c r="AQ9890" s="261" t="e">
        <f t="shared" si="1557"/>
        <v>#N/A</v>
      </c>
      <c r="BB9890">
        <f t="shared" si="1560"/>
        <v>0</v>
      </c>
      <c r="BC9890">
        <f t="shared" si="1558"/>
        <v>0</v>
      </c>
      <c r="BD9890" s="28">
        <f t="shared" si="1559"/>
        <v>0</v>
      </c>
    </row>
    <row r="9891" spans="38:56" x14ac:dyDescent="0.25">
      <c r="AL9891" t="e">
        <f t="shared" si="1552"/>
        <v>#N/A</v>
      </c>
      <c r="AM9891" t="e">
        <f t="shared" si="1553"/>
        <v>#N/A</v>
      </c>
      <c r="AN9891" t="e">
        <f t="shared" si="1554"/>
        <v>#N/A</v>
      </c>
      <c r="AO9891" s="261" t="e">
        <f t="shared" si="1555"/>
        <v>#N/A</v>
      </c>
      <c r="AP9891" s="261" t="e">
        <f t="shared" si="1556"/>
        <v>#N/A</v>
      </c>
      <c r="AQ9891" s="261" t="e">
        <f t="shared" si="1557"/>
        <v>#N/A</v>
      </c>
      <c r="BB9891">
        <f t="shared" si="1560"/>
        <v>0</v>
      </c>
      <c r="BC9891">
        <f t="shared" si="1558"/>
        <v>0</v>
      </c>
      <c r="BD9891" s="28">
        <f t="shared" si="1559"/>
        <v>0</v>
      </c>
    </row>
    <row r="9892" spans="38:56" x14ac:dyDescent="0.25">
      <c r="AL9892" t="e">
        <f t="shared" si="1552"/>
        <v>#N/A</v>
      </c>
      <c r="AM9892" t="e">
        <f t="shared" si="1553"/>
        <v>#N/A</v>
      </c>
      <c r="AN9892" t="e">
        <f t="shared" si="1554"/>
        <v>#N/A</v>
      </c>
      <c r="AO9892" s="261" t="e">
        <f t="shared" si="1555"/>
        <v>#N/A</v>
      </c>
      <c r="AP9892" s="261" t="e">
        <f t="shared" si="1556"/>
        <v>#N/A</v>
      </c>
      <c r="AQ9892" s="261" t="e">
        <f t="shared" si="1557"/>
        <v>#N/A</v>
      </c>
      <c r="BB9892">
        <f t="shared" si="1560"/>
        <v>0</v>
      </c>
      <c r="BC9892">
        <f t="shared" si="1558"/>
        <v>0</v>
      </c>
      <c r="BD9892" s="28">
        <f t="shared" si="1559"/>
        <v>0</v>
      </c>
    </row>
    <row r="9893" spans="38:56" x14ac:dyDescent="0.25">
      <c r="AL9893" t="e">
        <f t="shared" si="1552"/>
        <v>#N/A</v>
      </c>
      <c r="AM9893" t="e">
        <f t="shared" si="1553"/>
        <v>#N/A</v>
      </c>
      <c r="AN9893" t="e">
        <f t="shared" si="1554"/>
        <v>#N/A</v>
      </c>
      <c r="AO9893" s="261" t="e">
        <f t="shared" si="1555"/>
        <v>#N/A</v>
      </c>
      <c r="AP9893" s="261" t="e">
        <f t="shared" si="1556"/>
        <v>#N/A</v>
      </c>
      <c r="AQ9893" s="261" t="e">
        <f t="shared" si="1557"/>
        <v>#N/A</v>
      </c>
      <c r="BB9893">
        <f t="shared" si="1560"/>
        <v>0</v>
      </c>
      <c r="BC9893">
        <f t="shared" si="1558"/>
        <v>0</v>
      </c>
      <c r="BD9893" s="28">
        <f t="shared" si="1559"/>
        <v>0</v>
      </c>
    </row>
    <row r="9894" spans="38:56" x14ac:dyDescent="0.25">
      <c r="AL9894" t="e">
        <f t="shared" si="1552"/>
        <v>#N/A</v>
      </c>
      <c r="AM9894" t="e">
        <f t="shared" si="1553"/>
        <v>#N/A</v>
      </c>
      <c r="AN9894" t="e">
        <f t="shared" si="1554"/>
        <v>#N/A</v>
      </c>
      <c r="AO9894" s="261" t="e">
        <f t="shared" si="1555"/>
        <v>#N/A</v>
      </c>
      <c r="AP9894" s="261" t="e">
        <f t="shared" si="1556"/>
        <v>#N/A</v>
      </c>
      <c r="AQ9894" s="261" t="e">
        <f t="shared" si="1557"/>
        <v>#N/A</v>
      </c>
      <c r="BB9894">
        <f t="shared" si="1560"/>
        <v>0</v>
      </c>
      <c r="BC9894">
        <f t="shared" si="1558"/>
        <v>0</v>
      </c>
      <c r="BD9894" s="28">
        <f t="shared" si="1559"/>
        <v>0</v>
      </c>
    </row>
    <row r="9895" spans="38:56" x14ac:dyDescent="0.25">
      <c r="AL9895" t="e">
        <f t="shared" si="1552"/>
        <v>#N/A</v>
      </c>
      <c r="AM9895" t="e">
        <f t="shared" si="1553"/>
        <v>#N/A</v>
      </c>
      <c r="AN9895" t="e">
        <f t="shared" si="1554"/>
        <v>#N/A</v>
      </c>
      <c r="AO9895" s="261" t="e">
        <f t="shared" si="1555"/>
        <v>#N/A</v>
      </c>
      <c r="AP9895" s="261" t="e">
        <f t="shared" si="1556"/>
        <v>#N/A</v>
      </c>
      <c r="AQ9895" s="261" t="e">
        <f t="shared" si="1557"/>
        <v>#N/A</v>
      </c>
      <c r="BB9895">
        <f t="shared" si="1560"/>
        <v>0</v>
      </c>
      <c r="BC9895">
        <f t="shared" si="1558"/>
        <v>0</v>
      </c>
      <c r="BD9895" s="28">
        <f t="shared" si="1559"/>
        <v>0</v>
      </c>
    </row>
    <row r="9896" spans="38:56" x14ac:dyDescent="0.25">
      <c r="AL9896" t="e">
        <f t="shared" si="1552"/>
        <v>#N/A</v>
      </c>
      <c r="AM9896" t="e">
        <f t="shared" si="1553"/>
        <v>#N/A</v>
      </c>
      <c r="AN9896" t="e">
        <f t="shared" si="1554"/>
        <v>#N/A</v>
      </c>
      <c r="AO9896" s="261" t="e">
        <f t="shared" si="1555"/>
        <v>#N/A</v>
      </c>
      <c r="AP9896" s="261" t="e">
        <f t="shared" si="1556"/>
        <v>#N/A</v>
      </c>
      <c r="AQ9896" s="261" t="e">
        <f t="shared" si="1557"/>
        <v>#N/A</v>
      </c>
      <c r="BB9896">
        <f t="shared" si="1560"/>
        <v>0</v>
      </c>
      <c r="BC9896">
        <f t="shared" si="1558"/>
        <v>0</v>
      </c>
      <c r="BD9896" s="28">
        <f t="shared" si="1559"/>
        <v>0</v>
      </c>
    </row>
    <row r="9897" spans="38:56" x14ac:dyDescent="0.25">
      <c r="AL9897" t="e">
        <f t="shared" si="1552"/>
        <v>#N/A</v>
      </c>
      <c r="AM9897" t="e">
        <f t="shared" si="1553"/>
        <v>#N/A</v>
      </c>
      <c r="AN9897" t="e">
        <f t="shared" si="1554"/>
        <v>#N/A</v>
      </c>
      <c r="AO9897" s="261" t="e">
        <f t="shared" si="1555"/>
        <v>#N/A</v>
      </c>
      <c r="AP9897" s="261" t="e">
        <f t="shared" si="1556"/>
        <v>#N/A</v>
      </c>
      <c r="AQ9897" s="261" t="e">
        <f t="shared" si="1557"/>
        <v>#N/A</v>
      </c>
      <c r="BB9897">
        <f t="shared" si="1560"/>
        <v>0</v>
      </c>
      <c r="BC9897">
        <f t="shared" si="1558"/>
        <v>0</v>
      </c>
      <c r="BD9897" s="28">
        <f t="shared" si="1559"/>
        <v>0</v>
      </c>
    </row>
    <row r="9898" spans="38:56" x14ac:dyDescent="0.25">
      <c r="AL9898" t="e">
        <f t="shared" si="1552"/>
        <v>#N/A</v>
      </c>
      <c r="AM9898" t="e">
        <f t="shared" si="1553"/>
        <v>#N/A</v>
      </c>
      <c r="AN9898" t="e">
        <f t="shared" si="1554"/>
        <v>#N/A</v>
      </c>
      <c r="AO9898" s="261" t="e">
        <f t="shared" si="1555"/>
        <v>#N/A</v>
      </c>
      <c r="AP9898" s="261" t="e">
        <f t="shared" si="1556"/>
        <v>#N/A</v>
      </c>
      <c r="AQ9898" s="261" t="e">
        <f t="shared" si="1557"/>
        <v>#N/A</v>
      </c>
      <c r="BB9898">
        <f t="shared" si="1560"/>
        <v>0</v>
      </c>
      <c r="BC9898">
        <f t="shared" si="1558"/>
        <v>0</v>
      </c>
      <c r="BD9898" s="28">
        <f t="shared" si="1559"/>
        <v>0</v>
      </c>
    </row>
    <row r="9899" spans="38:56" x14ac:dyDescent="0.25">
      <c r="AL9899" t="e">
        <f t="shared" si="1552"/>
        <v>#N/A</v>
      </c>
      <c r="AM9899" t="e">
        <f t="shared" si="1553"/>
        <v>#N/A</v>
      </c>
      <c r="AN9899" t="e">
        <f t="shared" si="1554"/>
        <v>#N/A</v>
      </c>
      <c r="AO9899" s="261" t="e">
        <f t="shared" si="1555"/>
        <v>#N/A</v>
      </c>
      <c r="AP9899" s="261" t="e">
        <f t="shared" si="1556"/>
        <v>#N/A</v>
      </c>
      <c r="AQ9899" s="261" t="e">
        <f t="shared" si="1557"/>
        <v>#N/A</v>
      </c>
      <c r="BB9899">
        <f t="shared" si="1560"/>
        <v>0</v>
      </c>
      <c r="BC9899">
        <f t="shared" si="1558"/>
        <v>0</v>
      </c>
      <c r="BD9899" s="28">
        <f t="shared" si="1559"/>
        <v>0</v>
      </c>
    </row>
    <row r="9900" spans="38:56" x14ac:dyDescent="0.25">
      <c r="AL9900" t="e">
        <f t="shared" si="1552"/>
        <v>#N/A</v>
      </c>
      <c r="AM9900" t="e">
        <f t="shared" si="1553"/>
        <v>#N/A</v>
      </c>
      <c r="AN9900" t="e">
        <f t="shared" si="1554"/>
        <v>#N/A</v>
      </c>
      <c r="AO9900" s="261" t="e">
        <f t="shared" si="1555"/>
        <v>#N/A</v>
      </c>
      <c r="AP9900" s="261" t="e">
        <f t="shared" si="1556"/>
        <v>#N/A</v>
      </c>
      <c r="AQ9900" s="261" t="e">
        <f t="shared" si="1557"/>
        <v>#N/A</v>
      </c>
      <c r="BB9900">
        <f t="shared" si="1560"/>
        <v>0</v>
      </c>
      <c r="BC9900">
        <f t="shared" si="1558"/>
        <v>0</v>
      </c>
      <c r="BD9900" s="28">
        <f t="shared" si="1559"/>
        <v>0</v>
      </c>
    </row>
    <row r="9901" spans="38:56" x14ac:dyDescent="0.25">
      <c r="AL9901" t="e">
        <f t="shared" si="1552"/>
        <v>#N/A</v>
      </c>
      <c r="AM9901" t="e">
        <f t="shared" si="1553"/>
        <v>#N/A</v>
      </c>
      <c r="AN9901" t="e">
        <f t="shared" si="1554"/>
        <v>#N/A</v>
      </c>
      <c r="AO9901" s="261" t="e">
        <f t="shared" si="1555"/>
        <v>#N/A</v>
      </c>
      <c r="AP9901" s="261" t="e">
        <f t="shared" si="1556"/>
        <v>#N/A</v>
      </c>
      <c r="AQ9901" s="261" t="e">
        <f t="shared" si="1557"/>
        <v>#N/A</v>
      </c>
      <c r="BB9901">
        <f t="shared" si="1560"/>
        <v>0</v>
      </c>
      <c r="BC9901">
        <f t="shared" si="1558"/>
        <v>0</v>
      </c>
      <c r="BD9901" s="28">
        <f t="shared" si="1559"/>
        <v>0</v>
      </c>
    </row>
    <row r="9902" spans="38:56" x14ac:dyDescent="0.25">
      <c r="AL9902" t="e">
        <f t="shared" si="1552"/>
        <v>#N/A</v>
      </c>
      <c r="AM9902" t="e">
        <f t="shared" si="1553"/>
        <v>#N/A</v>
      </c>
      <c r="AN9902" t="e">
        <f t="shared" si="1554"/>
        <v>#N/A</v>
      </c>
      <c r="AO9902" s="261" t="e">
        <f t="shared" si="1555"/>
        <v>#N/A</v>
      </c>
      <c r="AP9902" s="261" t="e">
        <f t="shared" si="1556"/>
        <v>#N/A</v>
      </c>
      <c r="AQ9902" s="261" t="e">
        <f t="shared" si="1557"/>
        <v>#N/A</v>
      </c>
      <c r="BB9902">
        <f t="shared" si="1560"/>
        <v>0</v>
      </c>
      <c r="BC9902">
        <f t="shared" si="1558"/>
        <v>0</v>
      </c>
      <c r="BD9902" s="28">
        <f t="shared" si="1559"/>
        <v>0</v>
      </c>
    </row>
    <row r="9903" spans="38:56" x14ac:dyDescent="0.25">
      <c r="AL9903" t="e">
        <f t="shared" si="1552"/>
        <v>#N/A</v>
      </c>
      <c r="AM9903" t="e">
        <f t="shared" si="1553"/>
        <v>#N/A</v>
      </c>
      <c r="AN9903" t="e">
        <f t="shared" si="1554"/>
        <v>#N/A</v>
      </c>
      <c r="AO9903" s="261" t="e">
        <f t="shared" si="1555"/>
        <v>#N/A</v>
      </c>
      <c r="AP9903" s="261" t="e">
        <f t="shared" si="1556"/>
        <v>#N/A</v>
      </c>
      <c r="AQ9903" s="261" t="e">
        <f t="shared" si="1557"/>
        <v>#N/A</v>
      </c>
      <c r="BB9903">
        <f t="shared" si="1560"/>
        <v>0</v>
      </c>
      <c r="BC9903">
        <f t="shared" si="1558"/>
        <v>0</v>
      </c>
      <c r="BD9903" s="28">
        <f t="shared" si="1559"/>
        <v>0</v>
      </c>
    </row>
    <row r="9904" spans="38:56" x14ac:dyDescent="0.25">
      <c r="AL9904" t="e">
        <f t="shared" si="1552"/>
        <v>#N/A</v>
      </c>
      <c r="AM9904" t="e">
        <f t="shared" si="1553"/>
        <v>#N/A</v>
      </c>
      <c r="AN9904" t="e">
        <f t="shared" si="1554"/>
        <v>#N/A</v>
      </c>
      <c r="AO9904" s="261" t="e">
        <f t="shared" si="1555"/>
        <v>#N/A</v>
      </c>
      <c r="AP9904" s="261" t="e">
        <f t="shared" si="1556"/>
        <v>#N/A</v>
      </c>
      <c r="AQ9904" s="261" t="e">
        <f t="shared" si="1557"/>
        <v>#N/A</v>
      </c>
      <c r="BB9904">
        <f t="shared" si="1560"/>
        <v>0</v>
      </c>
      <c r="BC9904">
        <f t="shared" si="1558"/>
        <v>0</v>
      </c>
      <c r="BD9904" s="28">
        <f t="shared" si="1559"/>
        <v>0</v>
      </c>
    </row>
    <row r="9905" spans="38:56" x14ac:dyDescent="0.25">
      <c r="AL9905" t="e">
        <f t="shared" si="1552"/>
        <v>#N/A</v>
      </c>
      <c r="AM9905" t="e">
        <f t="shared" si="1553"/>
        <v>#N/A</v>
      </c>
      <c r="AN9905" t="e">
        <f t="shared" si="1554"/>
        <v>#N/A</v>
      </c>
      <c r="AO9905" s="261" t="e">
        <f t="shared" si="1555"/>
        <v>#N/A</v>
      </c>
      <c r="AP9905" s="261" t="e">
        <f t="shared" si="1556"/>
        <v>#N/A</v>
      </c>
      <c r="AQ9905" s="261" t="e">
        <f t="shared" si="1557"/>
        <v>#N/A</v>
      </c>
      <c r="BB9905">
        <f t="shared" si="1560"/>
        <v>0</v>
      </c>
      <c r="BC9905">
        <f t="shared" si="1558"/>
        <v>0</v>
      </c>
      <c r="BD9905" s="28">
        <f t="shared" si="1559"/>
        <v>0</v>
      </c>
    </row>
    <row r="9906" spans="38:56" x14ac:dyDescent="0.25">
      <c r="AL9906" t="e">
        <f t="shared" si="1552"/>
        <v>#N/A</v>
      </c>
      <c r="AM9906" t="e">
        <f t="shared" si="1553"/>
        <v>#N/A</v>
      </c>
      <c r="AN9906" t="e">
        <f t="shared" si="1554"/>
        <v>#N/A</v>
      </c>
      <c r="AO9906" s="261" t="e">
        <f t="shared" si="1555"/>
        <v>#N/A</v>
      </c>
      <c r="AP9906" s="261" t="e">
        <f t="shared" si="1556"/>
        <v>#N/A</v>
      </c>
      <c r="AQ9906" s="261" t="e">
        <f t="shared" si="1557"/>
        <v>#N/A</v>
      </c>
      <c r="BB9906">
        <f t="shared" si="1560"/>
        <v>0</v>
      </c>
      <c r="BC9906">
        <f t="shared" si="1558"/>
        <v>0</v>
      </c>
      <c r="BD9906" s="28">
        <f t="shared" si="1559"/>
        <v>0</v>
      </c>
    </row>
    <row r="9907" spans="38:56" x14ac:dyDescent="0.25">
      <c r="AL9907" t="e">
        <f t="shared" si="1552"/>
        <v>#N/A</v>
      </c>
      <c r="AM9907" t="e">
        <f t="shared" si="1553"/>
        <v>#N/A</v>
      </c>
      <c r="AN9907" t="e">
        <f t="shared" si="1554"/>
        <v>#N/A</v>
      </c>
      <c r="AO9907" s="261" t="e">
        <f t="shared" si="1555"/>
        <v>#N/A</v>
      </c>
      <c r="AP9907" s="261" t="e">
        <f t="shared" si="1556"/>
        <v>#N/A</v>
      </c>
      <c r="AQ9907" s="261" t="e">
        <f t="shared" si="1557"/>
        <v>#N/A</v>
      </c>
      <c r="BB9907">
        <f t="shared" si="1560"/>
        <v>0</v>
      </c>
      <c r="BC9907">
        <f t="shared" si="1558"/>
        <v>0</v>
      </c>
      <c r="BD9907" s="28">
        <f t="shared" si="1559"/>
        <v>0</v>
      </c>
    </row>
    <row r="9908" spans="38:56" x14ac:dyDescent="0.25">
      <c r="AL9908" t="e">
        <f t="shared" si="1552"/>
        <v>#N/A</v>
      </c>
      <c r="AM9908" t="e">
        <f t="shared" si="1553"/>
        <v>#N/A</v>
      </c>
      <c r="AN9908" t="e">
        <f t="shared" si="1554"/>
        <v>#N/A</v>
      </c>
      <c r="AO9908" s="261" t="e">
        <f t="shared" si="1555"/>
        <v>#N/A</v>
      </c>
      <c r="AP9908" s="261" t="e">
        <f t="shared" si="1556"/>
        <v>#N/A</v>
      </c>
      <c r="AQ9908" s="261" t="e">
        <f t="shared" si="1557"/>
        <v>#N/A</v>
      </c>
      <c r="BB9908">
        <f t="shared" si="1560"/>
        <v>0</v>
      </c>
      <c r="BC9908">
        <f t="shared" si="1558"/>
        <v>0</v>
      </c>
      <c r="BD9908" s="28">
        <f t="shared" si="1559"/>
        <v>0</v>
      </c>
    </row>
    <row r="9909" spans="38:56" x14ac:dyDescent="0.25">
      <c r="AL9909" t="e">
        <f t="shared" si="1552"/>
        <v>#N/A</v>
      </c>
      <c r="AM9909" t="e">
        <f t="shared" si="1553"/>
        <v>#N/A</v>
      </c>
      <c r="AN9909" t="e">
        <f t="shared" si="1554"/>
        <v>#N/A</v>
      </c>
      <c r="AO9909" s="261" t="e">
        <f t="shared" si="1555"/>
        <v>#N/A</v>
      </c>
      <c r="AP9909" s="261" t="e">
        <f t="shared" si="1556"/>
        <v>#N/A</v>
      </c>
      <c r="AQ9909" s="261" t="e">
        <f t="shared" si="1557"/>
        <v>#N/A</v>
      </c>
      <c r="BB9909">
        <f t="shared" si="1560"/>
        <v>0</v>
      </c>
      <c r="BC9909">
        <f t="shared" si="1558"/>
        <v>0</v>
      </c>
      <c r="BD9909" s="28">
        <f t="shared" si="1559"/>
        <v>0</v>
      </c>
    </row>
    <row r="9910" spans="38:56" x14ac:dyDescent="0.25">
      <c r="AL9910" t="e">
        <f t="shared" si="1552"/>
        <v>#N/A</v>
      </c>
      <c r="AM9910" t="e">
        <f t="shared" si="1553"/>
        <v>#N/A</v>
      </c>
      <c r="AN9910" t="e">
        <f t="shared" si="1554"/>
        <v>#N/A</v>
      </c>
      <c r="AO9910" s="261" t="e">
        <f t="shared" si="1555"/>
        <v>#N/A</v>
      </c>
      <c r="AP9910" s="261" t="e">
        <f t="shared" si="1556"/>
        <v>#N/A</v>
      </c>
      <c r="AQ9910" s="261" t="e">
        <f t="shared" si="1557"/>
        <v>#N/A</v>
      </c>
      <c r="BB9910">
        <f t="shared" si="1560"/>
        <v>0</v>
      </c>
      <c r="BC9910">
        <f t="shared" si="1558"/>
        <v>0</v>
      </c>
      <c r="BD9910" s="28">
        <f t="shared" si="1559"/>
        <v>0</v>
      </c>
    </row>
    <row r="9911" spans="38:56" x14ac:dyDescent="0.25">
      <c r="AL9911" t="e">
        <f t="shared" si="1552"/>
        <v>#N/A</v>
      </c>
      <c r="AM9911" t="e">
        <f t="shared" si="1553"/>
        <v>#N/A</v>
      </c>
      <c r="AN9911" t="e">
        <f t="shared" si="1554"/>
        <v>#N/A</v>
      </c>
      <c r="AO9911" s="261" t="e">
        <f t="shared" si="1555"/>
        <v>#N/A</v>
      </c>
      <c r="AP9911" s="261" t="e">
        <f t="shared" si="1556"/>
        <v>#N/A</v>
      </c>
      <c r="AQ9911" s="261" t="e">
        <f t="shared" si="1557"/>
        <v>#N/A</v>
      </c>
      <c r="BB9911">
        <f t="shared" si="1560"/>
        <v>0</v>
      </c>
      <c r="BC9911">
        <f t="shared" si="1558"/>
        <v>0</v>
      </c>
      <c r="BD9911" s="28">
        <f t="shared" si="1559"/>
        <v>0</v>
      </c>
    </row>
    <row r="9912" spans="38:56" x14ac:dyDescent="0.25">
      <c r="AL9912" t="e">
        <f t="shared" si="1552"/>
        <v>#N/A</v>
      </c>
      <c r="AM9912" t="e">
        <f t="shared" si="1553"/>
        <v>#N/A</v>
      </c>
      <c r="AN9912" t="e">
        <f t="shared" si="1554"/>
        <v>#N/A</v>
      </c>
      <c r="AO9912" s="261" t="e">
        <f t="shared" si="1555"/>
        <v>#N/A</v>
      </c>
      <c r="AP9912" s="261" t="e">
        <f t="shared" si="1556"/>
        <v>#N/A</v>
      </c>
      <c r="AQ9912" s="261" t="e">
        <f t="shared" si="1557"/>
        <v>#N/A</v>
      </c>
      <c r="BB9912">
        <f t="shared" si="1560"/>
        <v>0</v>
      </c>
      <c r="BC9912">
        <f t="shared" si="1558"/>
        <v>0</v>
      </c>
      <c r="BD9912" s="28">
        <f t="shared" si="1559"/>
        <v>0</v>
      </c>
    </row>
    <row r="9913" spans="38:56" x14ac:dyDescent="0.25">
      <c r="AL9913" t="e">
        <f t="shared" si="1552"/>
        <v>#N/A</v>
      </c>
      <c r="AM9913" t="e">
        <f t="shared" si="1553"/>
        <v>#N/A</v>
      </c>
      <c r="AN9913" t="e">
        <f t="shared" si="1554"/>
        <v>#N/A</v>
      </c>
      <c r="AO9913" s="261" t="e">
        <f t="shared" si="1555"/>
        <v>#N/A</v>
      </c>
      <c r="AP9913" s="261" t="e">
        <f t="shared" si="1556"/>
        <v>#N/A</v>
      </c>
      <c r="AQ9913" s="261" t="e">
        <f t="shared" si="1557"/>
        <v>#N/A</v>
      </c>
      <c r="BB9913">
        <f t="shared" si="1560"/>
        <v>0</v>
      </c>
      <c r="BC9913">
        <f t="shared" si="1558"/>
        <v>0</v>
      </c>
      <c r="BD9913" s="28">
        <f t="shared" si="1559"/>
        <v>0</v>
      </c>
    </row>
    <row r="9914" spans="38:56" x14ac:dyDescent="0.25">
      <c r="AL9914" t="e">
        <f t="shared" si="1552"/>
        <v>#N/A</v>
      </c>
      <c r="AM9914" t="e">
        <f t="shared" si="1553"/>
        <v>#N/A</v>
      </c>
      <c r="AN9914" t="e">
        <f t="shared" si="1554"/>
        <v>#N/A</v>
      </c>
      <c r="AO9914" s="261" t="e">
        <f t="shared" si="1555"/>
        <v>#N/A</v>
      </c>
      <c r="AP9914" s="261" t="e">
        <f t="shared" si="1556"/>
        <v>#N/A</v>
      </c>
      <c r="AQ9914" s="261" t="e">
        <f t="shared" si="1557"/>
        <v>#N/A</v>
      </c>
      <c r="BB9914">
        <f t="shared" si="1560"/>
        <v>0</v>
      </c>
      <c r="BC9914">
        <f t="shared" si="1558"/>
        <v>0</v>
      </c>
      <c r="BD9914" s="28">
        <f t="shared" si="1559"/>
        <v>0</v>
      </c>
    </row>
    <row r="9915" spans="38:56" x14ac:dyDescent="0.25">
      <c r="AL9915" t="e">
        <f t="shared" si="1552"/>
        <v>#N/A</v>
      </c>
      <c r="AM9915" t="e">
        <f t="shared" si="1553"/>
        <v>#N/A</v>
      </c>
      <c r="AN9915" t="e">
        <f t="shared" si="1554"/>
        <v>#N/A</v>
      </c>
      <c r="AO9915" s="261" t="e">
        <f t="shared" si="1555"/>
        <v>#N/A</v>
      </c>
      <c r="AP9915" s="261" t="e">
        <f t="shared" si="1556"/>
        <v>#N/A</v>
      </c>
      <c r="AQ9915" s="261" t="e">
        <f t="shared" si="1557"/>
        <v>#N/A</v>
      </c>
      <c r="BB9915">
        <f t="shared" si="1560"/>
        <v>0</v>
      </c>
      <c r="BC9915">
        <f t="shared" si="1558"/>
        <v>0</v>
      </c>
      <c r="BD9915" s="28">
        <f t="shared" si="1559"/>
        <v>0</v>
      </c>
    </row>
    <row r="9916" spans="38:56" x14ac:dyDescent="0.25">
      <c r="AL9916" t="e">
        <f t="shared" si="1552"/>
        <v>#N/A</v>
      </c>
      <c r="AM9916" t="e">
        <f t="shared" si="1553"/>
        <v>#N/A</v>
      </c>
      <c r="AN9916" t="e">
        <f t="shared" si="1554"/>
        <v>#N/A</v>
      </c>
      <c r="AO9916" s="261" t="e">
        <f t="shared" si="1555"/>
        <v>#N/A</v>
      </c>
      <c r="AP9916" s="261" t="e">
        <f t="shared" si="1556"/>
        <v>#N/A</v>
      </c>
      <c r="AQ9916" s="261" t="e">
        <f t="shared" si="1557"/>
        <v>#N/A</v>
      </c>
      <c r="BB9916">
        <f t="shared" si="1560"/>
        <v>0</v>
      </c>
      <c r="BC9916">
        <f t="shared" si="1558"/>
        <v>0</v>
      </c>
      <c r="BD9916" s="28">
        <f t="shared" si="1559"/>
        <v>0</v>
      </c>
    </row>
    <row r="9917" spans="38:56" x14ac:dyDescent="0.25">
      <c r="AL9917" t="e">
        <f t="shared" si="1552"/>
        <v>#N/A</v>
      </c>
      <c r="AM9917" t="e">
        <f t="shared" si="1553"/>
        <v>#N/A</v>
      </c>
      <c r="AN9917" t="e">
        <f t="shared" si="1554"/>
        <v>#N/A</v>
      </c>
      <c r="AO9917" s="261" t="e">
        <f t="shared" si="1555"/>
        <v>#N/A</v>
      </c>
      <c r="AP9917" s="261" t="e">
        <f t="shared" si="1556"/>
        <v>#N/A</v>
      </c>
      <c r="AQ9917" s="261" t="e">
        <f t="shared" si="1557"/>
        <v>#N/A</v>
      </c>
      <c r="BB9917">
        <f t="shared" si="1560"/>
        <v>0</v>
      </c>
      <c r="BC9917">
        <f t="shared" si="1558"/>
        <v>0</v>
      </c>
      <c r="BD9917" s="28">
        <f t="shared" si="1559"/>
        <v>0</v>
      </c>
    </row>
    <row r="9918" spans="38:56" x14ac:dyDescent="0.25">
      <c r="AL9918" t="e">
        <f t="shared" si="1552"/>
        <v>#N/A</v>
      </c>
      <c r="AM9918" t="e">
        <f t="shared" si="1553"/>
        <v>#N/A</v>
      </c>
      <c r="AN9918" t="e">
        <f t="shared" si="1554"/>
        <v>#N/A</v>
      </c>
      <c r="AO9918" s="261" t="e">
        <f t="shared" si="1555"/>
        <v>#N/A</v>
      </c>
      <c r="AP9918" s="261" t="e">
        <f t="shared" si="1556"/>
        <v>#N/A</v>
      </c>
      <c r="AQ9918" s="261" t="e">
        <f t="shared" si="1557"/>
        <v>#N/A</v>
      </c>
      <c r="BB9918">
        <f t="shared" si="1560"/>
        <v>0</v>
      </c>
      <c r="BC9918">
        <f t="shared" si="1558"/>
        <v>0</v>
      </c>
      <c r="BD9918" s="28">
        <f t="shared" si="1559"/>
        <v>0</v>
      </c>
    </row>
    <row r="9919" spans="38:56" x14ac:dyDescent="0.25">
      <c r="AL9919" t="e">
        <f t="shared" si="1552"/>
        <v>#N/A</v>
      </c>
      <c r="AM9919" t="e">
        <f t="shared" si="1553"/>
        <v>#N/A</v>
      </c>
      <c r="AN9919" t="e">
        <f t="shared" si="1554"/>
        <v>#N/A</v>
      </c>
      <c r="AO9919" s="261" t="e">
        <f t="shared" si="1555"/>
        <v>#N/A</v>
      </c>
      <c r="AP9919" s="261" t="e">
        <f t="shared" si="1556"/>
        <v>#N/A</v>
      </c>
      <c r="AQ9919" s="261" t="e">
        <f t="shared" si="1557"/>
        <v>#N/A</v>
      </c>
      <c r="BB9919">
        <f t="shared" si="1560"/>
        <v>0</v>
      </c>
      <c r="BC9919">
        <f t="shared" si="1558"/>
        <v>0</v>
      </c>
      <c r="BD9919" s="28">
        <f t="shared" si="1559"/>
        <v>0</v>
      </c>
    </row>
    <row r="9920" spans="38:56" x14ac:dyDescent="0.25">
      <c r="AL9920" t="e">
        <f t="shared" si="1552"/>
        <v>#N/A</v>
      </c>
      <c r="AM9920" t="e">
        <f t="shared" si="1553"/>
        <v>#N/A</v>
      </c>
      <c r="AN9920" t="e">
        <f t="shared" si="1554"/>
        <v>#N/A</v>
      </c>
      <c r="AO9920" s="261" t="e">
        <f t="shared" si="1555"/>
        <v>#N/A</v>
      </c>
      <c r="AP9920" s="261" t="e">
        <f t="shared" si="1556"/>
        <v>#N/A</v>
      </c>
      <c r="AQ9920" s="261" t="e">
        <f t="shared" si="1557"/>
        <v>#N/A</v>
      </c>
      <c r="BB9920">
        <f t="shared" si="1560"/>
        <v>0</v>
      </c>
      <c r="BC9920">
        <f t="shared" si="1558"/>
        <v>0</v>
      </c>
      <c r="BD9920" s="28">
        <f t="shared" si="1559"/>
        <v>0</v>
      </c>
    </row>
    <row r="9921" spans="38:56" x14ac:dyDescent="0.25">
      <c r="AL9921" t="e">
        <f t="shared" si="1552"/>
        <v>#N/A</v>
      </c>
      <c r="AM9921" t="e">
        <f t="shared" si="1553"/>
        <v>#N/A</v>
      </c>
      <c r="AN9921" t="e">
        <f t="shared" si="1554"/>
        <v>#N/A</v>
      </c>
      <c r="AO9921" s="261" t="e">
        <f t="shared" si="1555"/>
        <v>#N/A</v>
      </c>
      <c r="AP9921" s="261" t="e">
        <f t="shared" si="1556"/>
        <v>#N/A</v>
      </c>
      <c r="AQ9921" s="261" t="e">
        <f t="shared" si="1557"/>
        <v>#N/A</v>
      </c>
      <c r="BB9921">
        <f t="shared" si="1560"/>
        <v>0</v>
      </c>
      <c r="BC9921">
        <f t="shared" si="1558"/>
        <v>0</v>
      </c>
      <c r="BD9921" s="28">
        <f t="shared" si="1559"/>
        <v>0</v>
      </c>
    </row>
    <row r="9922" spans="38:56" x14ac:dyDescent="0.25">
      <c r="AL9922" t="e">
        <f t="shared" si="1552"/>
        <v>#N/A</v>
      </c>
      <c r="AM9922" t="e">
        <f t="shared" si="1553"/>
        <v>#N/A</v>
      </c>
      <c r="AN9922" t="e">
        <f t="shared" si="1554"/>
        <v>#N/A</v>
      </c>
      <c r="AO9922" s="261" t="e">
        <f t="shared" si="1555"/>
        <v>#N/A</v>
      </c>
      <c r="AP9922" s="261" t="e">
        <f t="shared" si="1556"/>
        <v>#N/A</v>
      </c>
      <c r="AQ9922" s="261" t="e">
        <f t="shared" si="1557"/>
        <v>#N/A</v>
      </c>
      <c r="BB9922">
        <f t="shared" si="1560"/>
        <v>0</v>
      </c>
      <c r="BC9922">
        <f t="shared" si="1558"/>
        <v>0</v>
      </c>
      <c r="BD9922" s="28">
        <f t="shared" si="1559"/>
        <v>0</v>
      </c>
    </row>
    <row r="9923" spans="38:56" x14ac:dyDescent="0.25">
      <c r="AL9923" t="e">
        <f t="shared" ref="AL9923:AL9931" si="1561">_xlfn.XLOOKUP(AK9923,A:A,F:F)</f>
        <v>#N/A</v>
      </c>
      <c r="AM9923" t="e">
        <f t="shared" ref="AM9923:AM9931" si="1562">_xlfn.XLOOKUP(AK9923,A:A,J:J)</f>
        <v>#N/A</v>
      </c>
      <c r="AN9923" t="e">
        <f t="shared" ref="AN9923:AN9950" si="1563">_xlfn.XLOOKUP(AK9923,A:A,M:M)+_xlfn.XLOOKUP(AK9923,A:A,N:N)</f>
        <v>#N/A</v>
      </c>
      <c r="AO9923" s="261" t="e">
        <f t="shared" ref="AO9923:AO9950" si="1564">_xlfn.XLOOKUP(AK9923,A:A,AG:AG)</f>
        <v>#N/A</v>
      </c>
      <c r="AP9923" s="261" t="e">
        <f t="shared" ref="AP9923:AP9931" si="1565">_xlfn.XLOOKUP(AK9923,A:A,AD:AD)</f>
        <v>#N/A</v>
      </c>
      <c r="AQ9923" s="261" t="e">
        <f t="shared" ref="AQ9923:AQ9931" si="1566">_xlfn.XLOOKUP(AK9923,A:A,AE:AE)</f>
        <v>#N/A</v>
      </c>
      <c r="BB9923">
        <f t="shared" si="1560"/>
        <v>0</v>
      </c>
      <c r="BC9923">
        <f t="shared" ref="BC9923:BC9931" si="1567">_xlfn.XLOOKUP(BA9923,A:A,J:J)</f>
        <v>0</v>
      </c>
      <c r="BD9923" s="28">
        <f t="shared" ref="BD9923:BD9931" si="1568">_xlfn.XLOOKUP(BA9923,A:A,M:M)+_xlfn.XLOOKUP(BA9923,A:A,N:N)</f>
        <v>0</v>
      </c>
    </row>
    <row r="9924" spans="38:56" x14ac:dyDescent="0.25">
      <c r="AL9924" t="e">
        <f t="shared" si="1561"/>
        <v>#N/A</v>
      </c>
      <c r="AM9924" t="e">
        <f t="shared" si="1562"/>
        <v>#N/A</v>
      </c>
      <c r="AN9924" t="e">
        <f t="shared" si="1563"/>
        <v>#N/A</v>
      </c>
      <c r="AO9924" s="261" t="e">
        <f t="shared" si="1564"/>
        <v>#N/A</v>
      </c>
      <c r="AP9924" s="261" t="e">
        <f t="shared" si="1565"/>
        <v>#N/A</v>
      </c>
      <c r="AQ9924" s="261" t="e">
        <f t="shared" si="1566"/>
        <v>#N/A</v>
      </c>
      <c r="BB9924">
        <f t="shared" si="1560"/>
        <v>0</v>
      </c>
      <c r="BC9924">
        <f t="shared" si="1567"/>
        <v>0</v>
      </c>
      <c r="BD9924" s="28">
        <f t="shared" si="1568"/>
        <v>0</v>
      </c>
    </row>
    <row r="9925" spans="38:56" x14ac:dyDescent="0.25">
      <c r="AL9925" t="e">
        <f t="shared" si="1561"/>
        <v>#N/A</v>
      </c>
      <c r="AM9925" t="e">
        <f t="shared" si="1562"/>
        <v>#N/A</v>
      </c>
      <c r="AN9925" t="e">
        <f t="shared" si="1563"/>
        <v>#N/A</v>
      </c>
      <c r="AO9925" s="261" t="e">
        <f t="shared" si="1564"/>
        <v>#N/A</v>
      </c>
      <c r="AP9925" s="261" t="e">
        <f t="shared" si="1565"/>
        <v>#N/A</v>
      </c>
      <c r="AQ9925" s="261" t="e">
        <f t="shared" si="1566"/>
        <v>#N/A</v>
      </c>
      <c r="BB9925">
        <f t="shared" si="1560"/>
        <v>0</v>
      </c>
      <c r="BC9925">
        <f t="shared" si="1567"/>
        <v>0</v>
      </c>
      <c r="BD9925" s="28">
        <f t="shared" si="1568"/>
        <v>0</v>
      </c>
    </row>
    <row r="9926" spans="38:56" x14ac:dyDescent="0.25">
      <c r="AL9926" t="e">
        <f t="shared" si="1561"/>
        <v>#N/A</v>
      </c>
      <c r="AM9926" t="e">
        <f t="shared" si="1562"/>
        <v>#N/A</v>
      </c>
      <c r="AN9926" t="e">
        <f t="shared" si="1563"/>
        <v>#N/A</v>
      </c>
      <c r="AO9926" s="261" t="e">
        <f t="shared" si="1564"/>
        <v>#N/A</v>
      </c>
      <c r="AP9926" s="261" t="e">
        <f t="shared" si="1565"/>
        <v>#N/A</v>
      </c>
      <c r="AQ9926" s="261" t="e">
        <f t="shared" si="1566"/>
        <v>#N/A</v>
      </c>
      <c r="BB9926">
        <f t="shared" ref="BB9926:BB9931" si="1569">_xlfn.XLOOKUP(BA9926,A:A,E:E)</f>
        <v>0</v>
      </c>
      <c r="BC9926">
        <f t="shared" si="1567"/>
        <v>0</v>
      </c>
      <c r="BD9926" s="28">
        <f t="shared" si="1568"/>
        <v>0</v>
      </c>
    </row>
    <row r="9927" spans="38:56" x14ac:dyDescent="0.25">
      <c r="AL9927" t="e">
        <f t="shared" si="1561"/>
        <v>#N/A</v>
      </c>
      <c r="AM9927" t="e">
        <f t="shared" si="1562"/>
        <v>#N/A</v>
      </c>
      <c r="AN9927" t="e">
        <f t="shared" si="1563"/>
        <v>#N/A</v>
      </c>
      <c r="AO9927" s="261" t="e">
        <f t="shared" si="1564"/>
        <v>#N/A</v>
      </c>
      <c r="AP9927" s="261" t="e">
        <f t="shared" si="1565"/>
        <v>#N/A</v>
      </c>
      <c r="AQ9927" s="261" t="e">
        <f t="shared" si="1566"/>
        <v>#N/A</v>
      </c>
      <c r="BB9927">
        <f t="shared" si="1569"/>
        <v>0</v>
      </c>
      <c r="BC9927">
        <f t="shared" si="1567"/>
        <v>0</v>
      </c>
      <c r="BD9927" s="28">
        <f t="shared" si="1568"/>
        <v>0</v>
      </c>
    </row>
    <row r="9928" spans="38:56" x14ac:dyDescent="0.25">
      <c r="AL9928" t="e">
        <f t="shared" si="1561"/>
        <v>#N/A</v>
      </c>
      <c r="AM9928" t="e">
        <f t="shared" si="1562"/>
        <v>#N/A</v>
      </c>
      <c r="AN9928" t="e">
        <f t="shared" si="1563"/>
        <v>#N/A</v>
      </c>
      <c r="AO9928" s="261" t="e">
        <f t="shared" si="1564"/>
        <v>#N/A</v>
      </c>
      <c r="AP9928" s="261" t="e">
        <f t="shared" si="1565"/>
        <v>#N/A</v>
      </c>
      <c r="AQ9928" s="261" t="e">
        <f t="shared" si="1566"/>
        <v>#N/A</v>
      </c>
      <c r="BB9928">
        <f t="shared" si="1569"/>
        <v>0</v>
      </c>
      <c r="BC9928">
        <f t="shared" si="1567"/>
        <v>0</v>
      </c>
      <c r="BD9928" s="28">
        <f t="shared" si="1568"/>
        <v>0</v>
      </c>
    </row>
    <row r="9929" spans="38:56" x14ac:dyDescent="0.25">
      <c r="AL9929" t="e">
        <f t="shared" si="1561"/>
        <v>#N/A</v>
      </c>
      <c r="AM9929" t="e">
        <f t="shared" si="1562"/>
        <v>#N/A</v>
      </c>
      <c r="AN9929" t="e">
        <f t="shared" si="1563"/>
        <v>#N/A</v>
      </c>
      <c r="AO9929" s="261" t="e">
        <f t="shared" si="1564"/>
        <v>#N/A</v>
      </c>
      <c r="AP9929" s="261" t="e">
        <f t="shared" si="1565"/>
        <v>#N/A</v>
      </c>
      <c r="AQ9929" s="261" t="e">
        <f t="shared" si="1566"/>
        <v>#N/A</v>
      </c>
      <c r="BB9929">
        <f t="shared" si="1569"/>
        <v>0</v>
      </c>
      <c r="BC9929">
        <f t="shared" si="1567"/>
        <v>0</v>
      </c>
      <c r="BD9929" s="28">
        <f t="shared" si="1568"/>
        <v>0</v>
      </c>
    </row>
    <row r="9930" spans="38:56" x14ac:dyDescent="0.25">
      <c r="AL9930" t="e">
        <f t="shared" si="1561"/>
        <v>#N/A</v>
      </c>
      <c r="AM9930" t="e">
        <f t="shared" si="1562"/>
        <v>#N/A</v>
      </c>
      <c r="AN9930" t="e">
        <f t="shared" si="1563"/>
        <v>#N/A</v>
      </c>
      <c r="AO9930" s="261" t="e">
        <f t="shared" si="1564"/>
        <v>#N/A</v>
      </c>
      <c r="AP9930" s="261" t="e">
        <f t="shared" si="1565"/>
        <v>#N/A</v>
      </c>
      <c r="AQ9930" s="261" t="e">
        <f t="shared" si="1566"/>
        <v>#N/A</v>
      </c>
      <c r="BB9930">
        <f t="shared" si="1569"/>
        <v>0</v>
      </c>
      <c r="BC9930">
        <f t="shared" si="1567"/>
        <v>0</v>
      </c>
      <c r="BD9930" s="28">
        <f t="shared" si="1568"/>
        <v>0</v>
      </c>
    </row>
    <row r="9931" spans="38:56" x14ac:dyDescent="0.25">
      <c r="AL9931" t="e">
        <f t="shared" si="1561"/>
        <v>#N/A</v>
      </c>
      <c r="AM9931" t="e">
        <f t="shared" si="1562"/>
        <v>#N/A</v>
      </c>
      <c r="AN9931" t="e">
        <f t="shared" si="1563"/>
        <v>#N/A</v>
      </c>
      <c r="AO9931" s="261" t="e">
        <f t="shared" si="1564"/>
        <v>#N/A</v>
      </c>
      <c r="AP9931" s="261" t="e">
        <f t="shared" si="1565"/>
        <v>#N/A</v>
      </c>
      <c r="AQ9931" s="261" t="e">
        <f t="shared" si="1566"/>
        <v>#N/A</v>
      </c>
      <c r="BB9931">
        <f t="shared" si="1569"/>
        <v>0</v>
      </c>
      <c r="BC9931">
        <f t="shared" si="1567"/>
        <v>0</v>
      </c>
      <c r="BD9931" s="28">
        <f t="shared" si="1568"/>
        <v>0</v>
      </c>
    </row>
    <row r="9932" spans="38:56" x14ac:dyDescent="0.25">
      <c r="AN9932" t="e">
        <f t="shared" si="1563"/>
        <v>#N/A</v>
      </c>
      <c r="AO9932" s="261" t="e">
        <f t="shared" si="1564"/>
        <v>#N/A</v>
      </c>
      <c r="BD9932" s="28">
        <f t="shared" ref="BD9932:BD9950" si="1570">_xlfn.XLOOKUP(BA9932,Q:Q,Z:Z)+_xlfn.XLOOKUP(BA9932,Q:Q,AA:AA)</f>
        <v>285131.94853919238</v>
      </c>
    </row>
    <row r="9933" spans="38:56" x14ac:dyDescent="0.25">
      <c r="AN9933" t="e">
        <f t="shared" si="1563"/>
        <v>#N/A</v>
      </c>
      <c r="AO9933" s="261" t="e">
        <f t="shared" si="1564"/>
        <v>#N/A</v>
      </c>
      <c r="BD9933" s="28">
        <f t="shared" si="1570"/>
        <v>285131.94853919238</v>
      </c>
    </row>
    <row r="9934" spans="38:56" x14ac:dyDescent="0.25">
      <c r="AN9934" t="e">
        <f t="shared" si="1563"/>
        <v>#N/A</v>
      </c>
      <c r="AO9934" s="261" t="e">
        <f t="shared" si="1564"/>
        <v>#N/A</v>
      </c>
      <c r="BD9934" s="28">
        <f t="shared" si="1570"/>
        <v>285131.94853919238</v>
      </c>
    </row>
    <row r="9935" spans="38:56" x14ac:dyDescent="0.25">
      <c r="AN9935" t="e">
        <f t="shared" si="1563"/>
        <v>#N/A</v>
      </c>
      <c r="AO9935" s="261" t="e">
        <f t="shared" si="1564"/>
        <v>#N/A</v>
      </c>
      <c r="BD9935" s="28">
        <f t="shared" si="1570"/>
        <v>285131.94853919238</v>
      </c>
    </row>
    <row r="9936" spans="38:56" x14ac:dyDescent="0.25">
      <c r="AN9936" t="e">
        <f t="shared" si="1563"/>
        <v>#N/A</v>
      </c>
      <c r="AO9936" s="261" t="e">
        <f t="shared" si="1564"/>
        <v>#N/A</v>
      </c>
      <c r="BD9936" s="28">
        <f t="shared" si="1570"/>
        <v>285131.94853919238</v>
      </c>
    </row>
    <row r="9937" spans="40:56" x14ac:dyDescent="0.25">
      <c r="AN9937" t="e">
        <f t="shared" si="1563"/>
        <v>#N/A</v>
      </c>
      <c r="AO9937" s="261" t="e">
        <f t="shared" si="1564"/>
        <v>#N/A</v>
      </c>
      <c r="BD9937" s="28">
        <f t="shared" si="1570"/>
        <v>285131.94853919238</v>
      </c>
    </row>
    <row r="9938" spans="40:56" x14ac:dyDescent="0.25">
      <c r="AN9938" t="e">
        <f t="shared" si="1563"/>
        <v>#N/A</v>
      </c>
      <c r="AO9938" s="261" t="e">
        <f t="shared" si="1564"/>
        <v>#N/A</v>
      </c>
      <c r="BD9938" s="28">
        <f t="shared" si="1570"/>
        <v>285131.94853919238</v>
      </c>
    </row>
    <row r="9939" spans="40:56" x14ac:dyDescent="0.25">
      <c r="AN9939" t="e">
        <f t="shared" si="1563"/>
        <v>#N/A</v>
      </c>
      <c r="AO9939" s="261" t="e">
        <f t="shared" si="1564"/>
        <v>#N/A</v>
      </c>
      <c r="BD9939" s="28">
        <f t="shared" si="1570"/>
        <v>285131.94853919238</v>
      </c>
    </row>
    <row r="9940" spans="40:56" x14ac:dyDescent="0.25">
      <c r="AN9940" t="e">
        <f t="shared" si="1563"/>
        <v>#N/A</v>
      </c>
      <c r="AO9940" s="261" t="e">
        <f t="shared" si="1564"/>
        <v>#N/A</v>
      </c>
      <c r="BD9940" s="28">
        <f t="shared" si="1570"/>
        <v>285131.94853919238</v>
      </c>
    </row>
    <row r="9941" spans="40:56" x14ac:dyDescent="0.25">
      <c r="AN9941">
        <f t="shared" si="1563"/>
        <v>0</v>
      </c>
      <c r="AO9941" s="261">
        <f t="shared" si="1564"/>
        <v>258647.10610279639</v>
      </c>
      <c r="BD9941" s="28">
        <f t="shared" si="1570"/>
        <v>285131.94853919238</v>
      </c>
    </row>
    <row r="9942" spans="40:56" x14ac:dyDescent="0.25">
      <c r="AN9942">
        <f t="shared" si="1563"/>
        <v>0</v>
      </c>
      <c r="AO9942" s="261">
        <f t="shared" si="1564"/>
        <v>258647.10610279639</v>
      </c>
      <c r="BD9942" s="28">
        <f t="shared" si="1570"/>
        <v>285131.94853919238</v>
      </c>
    </row>
    <row r="9943" spans="40:56" x14ac:dyDescent="0.25">
      <c r="AN9943">
        <f t="shared" si="1563"/>
        <v>0</v>
      </c>
      <c r="AO9943" s="261">
        <f t="shared" si="1564"/>
        <v>258647.10610279639</v>
      </c>
      <c r="BD9943" s="28">
        <f t="shared" si="1570"/>
        <v>285131.94853919238</v>
      </c>
    </row>
    <row r="9944" spans="40:56" x14ac:dyDescent="0.25">
      <c r="AN9944">
        <f t="shared" si="1563"/>
        <v>0</v>
      </c>
      <c r="AO9944" s="261">
        <f t="shared" si="1564"/>
        <v>258647.10610279639</v>
      </c>
      <c r="BD9944" s="28">
        <f t="shared" si="1570"/>
        <v>285131.94853919238</v>
      </c>
    </row>
    <row r="9945" spans="40:56" x14ac:dyDescent="0.25">
      <c r="AN9945">
        <f t="shared" si="1563"/>
        <v>0</v>
      </c>
      <c r="AO9945" s="261">
        <f t="shared" si="1564"/>
        <v>258647.10610279639</v>
      </c>
      <c r="BD9945" s="28">
        <f t="shared" si="1570"/>
        <v>285131.94853919238</v>
      </c>
    </row>
    <row r="9946" spans="40:56" x14ac:dyDescent="0.25">
      <c r="AN9946">
        <f t="shared" si="1563"/>
        <v>0</v>
      </c>
      <c r="AO9946" s="261">
        <f t="shared" si="1564"/>
        <v>258647.10610279639</v>
      </c>
      <c r="BD9946" s="28">
        <f t="shared" si="1570"/>
        <v>285131.94853919238</v>
      </c>
    </row>
    <row r="9947" spans="40:56" x14ac:dyDescent="0.25">
      <c r="AN9947">
        <f t="shared" si="1563"/>
        <v>0</v>
      </c>
      <c r="AO9947" s="261">
        <f t="shared" si="1564"/>
        <v>258647.10610279639</v>
      </c>
      <c r="BD9947" s="28">
        <f t="shared" si="1570"/>
        <v>285131.94853919238</v>
      </c>
    </row>
    <row r="9948" spans="40:56" x14ac:dyDescent="0.25">
      <c r="AN9948">
        <f t="shared" si="1563"/>
        <v>0</v>
      </c>
      <c r="AO9948" s="261">
        <f t="shared" si="1564"/>
        <v>258647.10610279639</v>
      </c>
      <c r="BD9948" s="28">
        <f t="shared" si="1570"/>
        <v>285131.94853919238</v>
      </c>
    </row>
    <row r="9949" spans="40:56" x14ac:dyDescent="0.25">
      <c r="AN9949">
        <f t="shared" si="1563"/>
        <v>0</v>
      </c>
      <c r="AO9949" s="261">
        <f t="shared" si="1564"/>
        <v>258647.10610279639</v>
      </c>
      <c r="BD9949" s="28">
        <f t="shared" si="1570"/>
        <v>285131.94853919238</v>
      </c>
    </row>
    <row r="9950" spans="40:56" x14ac:dyDescent="0.25">
      <c r="AN9950">
        <f t="shared" si="1563"/>
        <v>0</v>
      </c>
      <c r="AO9950" s="261">
        <f t="shared" si="1564"/>
        <v>258647.10610279639</v>
      </c>
      <c r="BD9950" s="28">
        <f t="shared" si="1570"/>
        <v>285131.94853919238</v>
      </c>
    </row>
  </sheetData>
  <autoFilter ref="A2:AI262" xr:uid="{B8EF23A7-1B77-448B-90F4-5A13AE4B89B4}"/>
  <phoneticPr fontId="12" type="noConversion"/>
  <conditionalFormatting sqref="B92:B262">
    <cfRule type="containsText" dxfId="3" priority="1" operator="containsText" text="Fermé">
      <formula>NOT(ISERROR(SEARCH("Fermé",B92)))</formula>
    </cfRule>
    <cfRule type="containsText" dxfId="2" priority="2" operator="containsText" text="OUVERT">
      <formula>NOT(ISERROR(SEARCH("OUVERT",B92)))</formula>
    </cfRule>
  </conditionalFormatting>
  <conditionalFormatting sqref="S54:S261">
    <cfRule type="expression" dxfId="1" priority="3">
      <formula>AC54="USD"</formula>
    </cfRule>
  </conditionalFormatting>
  <conditionalFormatting sqref="W6:W261">
    <cfRule type="cellIs" dxfId="0" priority="5" operator="greaterThan">
      <formula>0.05</formula>
    </cfRule>
  </conditionalFormatting>
  <pageMargins left="0.7" right="0.7" top="0.75" bottom="0.75" header="0.3" footer="0.3"/>
  <pageSetup orientation="portrait" r:id="rId4"/>
  <legacy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8065-CBE1-4D84-800D-849621A5B1FA}">
  <sheetPr codeName="Sheet11">
    <pageSetUpPr fitToPage="1"/>
  </sheetPr>
  <dimension ref="A1:Q96"/>
  <sheetViews>
    <sheetView showZeros="0" workbookViewId="0">
      <selection activeCell="D44" sqref="D44"/>
    </sheetView>
  </sheetViews>
  <sheetFormatPr defaultRowHeight="15" x14ac:dyDescent="0.25"/>
  <cols>
    <col min="2" max="2" width="51.7109375" bestFit="1" customWidth="1"/>
    <col min="3" max="3" width="18.140625" bestFit="1" customWidth="1"/>
    <col min="4" max="4" width="16" customWidth="1"/>
    <col min="5" max="5" width="25.140625" style="3" customWidth="1"/>
    <col min="6" max="6" width="9.140625" style="3" customWidth="1"/>
    <col min="8" max="8" width="7.28515625" customWidth="1"/>
    <col min="9" max="9" width="21" bestFit="1" customWidth="1"/>
    <col min="10" max="10" width="9.85546875" style="3" customWidth="1"/>
    <col min="11" max="11" width="16.42578125" customWidth="1"/>
    <col min="12" max="12" width="1.7109375" customWidth="1"/>
    <col min="13" max="13" width="7" customWidth="1"/>
    <col min="14" max="14" width="18.140625" bestFit="1" customWidth="1"/>
    <col min="15" max="15" width="2" customWidth="1"/>
    <col min="16" max="16" width="7.85546875" customWidth="1"/>
    <col min="17" max="17" width="19.85546875" customWidth="1"/>
  </cols>
  <sheetData>
    <row r="1" spans="1:17" ht="18.75" x14ac:dyDescent="0.3">
      <c r="A1" s="19" t="s">
        <v>485</v>
      </c>
      <c r="H1" s="19" t="s">
        <v>486</v>
      </c>
    </row>
    <row r="2" spans="1:17" ht="18.75" x14ac:dyDescent="0.3">
      <c r="H2" s="19"/>
    </row>
    <row r="3" spans="1:17" ht="30" customHeight="1" x14ac:dyDescent="0.25">
      <c r="A3" s="84" t="s">
        <v>484</v>
      </c>
      <c r="B3" s="84" t="s">
        <v>21</v>
      </c>
      <c r="C3" s="84" t="s">
        <v>482</v>
      </c>
      <c r="D3" s="84" t="s">
        <v>179</v>
      </c>
      <c r="E3" s="85" t="s">
        <v>287</v>
      </c>
      <c r="F3" s="85" t="s">
        <v>483</v>
      </c>
      <c r="H3" s="34" t="s">
        <v>492</v>
      </c>
      <c r="I3" s="95"/>
      <c r="J3" s="387" t="s">
        <v>863</v>
      </c>
      <c r="K3" s="388"/>
      <c r="L3" s="102"/>
      <c r="M3" s="389" t="s">
        <v>491</v>
      </c>
      <c r="N3" s="390"/>
      <c r="O3" s="105"/>
      <c r="P3" s="385" t="s">
        <v>493</v>
      </c>
      <c r="Q3" s="386"/>
    </row>
    <row r="4" spans="1:17" x14ac:dyDescent="0.25">
      <c r="A4" s="81" t="s">
        <v>146</v>
      </c>
      <c r="B4" s="81" t="s">
        <v>341</v>
      </c>
      <c r="C4" s="81" t="s">
        <v>337</v>
      </c>
      <c r="D4" s="81" t="s">
        <v>537</v>
      </c>
      <c r="E4" s="79" t="s">
        <v>145</v>
      </c>
      <c r="F4" s="79" t="s">
        <v>343</v>
      </c>
      <c r="H4" s="99" t="s">
        <v>311</v>
      </c>
      <c r="I4" s="96" t="s">
        <v>371</v>
      </c>
      <c r="J4" s="99">
        <v>1</v>
      </c>
      <c r="K4" s="97" t="s">
        <v>487</v>
      </c>
      <c r="L4" s="103"/>
      <c r="M4" s="101">
        <v>1</v>
      </c>
      <c r="N4" s="88" t="s">
        <v>321</v>
      </c>
      <c r="P4" s="79">
        <v>-1</v>
      </c>
      <c r="Q4" s="81" t="s">
        <v>145</v>
      </c>
    </row>
    <row r="5" spans="1:17" x14ac:dyDescent="0.25">
      <c r="A5" s="81" t="s">
        <v>1393</v>
      </c>
      <c r="B5" s="81" t="s">
        <v>341</v>
      </c>
      <c r="C5" s="81" t="s">
        <v>337</v>
      </c>
      <c r="D5" s="81" t="s">
        <v>537</v>
      </c>
      <c r="E5" s="79" t="s">
        <v>145</v>
      </c>
      <c r="F5" s="79" t="s">
        <v>1394</v>
      </c>
      <c r="H5" s="100"/>
      <c r="I5" s="98"/>
      <c r="J5" s="100">
        <v>2</v>
      </c>
      <c r="K5" s="92" t="s">
        <v>368</v>
      </c>
      <c r="L5" s="103"/>
      <c r="M5" s="101">
        <v>2</v>
      </c>
      <c r="N5" s="88" t="s">
        <v>367</v>
      </c>
      <c r="P5" s="79">
        <v>-2</v>
      </c>
      <c r="Q5" s="81" t="s">
        <v>860</v>
      </c>
    </row>
    <row r="6" spans="1:17" x14ac:dyDescent="0.25">
      <c r="A6" s="81" t="s">
        <v>348</v>
      </c>
      <c r="B6" s="81" t="s">
        <v>341</v>
      </c>
      <c r="C6" s="81" t="s">
        <v>337</v>
      </c>
      <c r="D6" s="81" t="s">
        <v>537</v>
      </c>
      <c r="E6" s="79" t="s">
        <v>1000</v>
      </c>
      <c r="F6" s="79"/>
      <c r="H6" s="77" t="s">
        <v>370</v>
      </c>
      <c r="I6" s="22" t="s">
        <v>369</v>
      </c>
      <c r="J6" s="77"/>
      <c r="K6" s="78"/>
      <c r="L6" s="103"/>
      <c r="M6" s="101" t="s">
        <v>857</v>
      </c>
      <c r="N6" s="88" t="s">
        <v>313</v>
      </c>
      <c r="P6" s="79">
        <v>-3</v>
      </c>
      <c r="Q6" s="81" t="s">
        <v>127</v>
      </c>
    </row>
    <row r="7" spans="1:17" x14ac:dyDescent="0.25">
      <c r="A7" s="81" t="s">
        <v>859</v>
      </c>
      <c r="B7" s="81" t="s">
        <v>341</v>
      </c>
      <c r="C7" s="81" t="s">
        <v>347</v>
      </c>
      <c r="D7" s="81" t="s">
        <v>537</v>
      </c>
      <c r="E7" s="79"/>
      <c r="F7" s="79"/>
      <c r="H7" s="99" t="s">
        <v>366</v>
      </c>
      <c r="I7" s="96" t="s">
        <v>365</v>
      </c>
      <c r="J7" s="99">
        <v>1</v>
      </c>
      <c r="K7" s="97" t="s">
        <v>494</v>
      </c>
      <c r="L7" s="104"/>
      <c r="M7" s="100">
        <v>7</v>
      </c>
      <c r="N7" s="92" t="s">
        <v>347</v>
      </c>
      <c r="P7" s="79">
        <v>-4</v>
      </c>
      <c r="Q7" s="81" t="s">
        <v>861</v>
      </c>
    </row>
    <row r="8" spans="1:17" x14ac:dyDescent="0.25">
      <c r="A8" s="81" t="s">
        <v>346</v>
      </c>
      <c r="B8" s="81" t="s">
        <v>341</v>
      </c>
      <c r="C8" s="81" t="s">
        <v>337</v>
      </c>
      <c r="D8" s="81" t="s">
        <v>537</v>
      </c>
      <c r="E8" s="79" t="s">
        <v>127</v>
      </c>
      <c r="F8" s="247" t="s">
        <v>962</v>
      </c>
      <c r="H8" s="99" t="s">
        <v>363</v>
      </c>
      <c r="I8" s="86" t="s">
        <v>362</v>
      </c>
      <c r="J8" s="99">
        <v>1</v>
      </c>
      <c r="K8" s="97" t="s">
        <v>361</v>
      </c>
      <c r="M8" s="13"/>
      <c r="P8" s="79">
        <v>-5</v>
      </c>
      <c r="Q8" s="81" t="s">
        <v>382</v>
      </c>
    </row>
    <row r="9" spans="1:17" x14ac:dyDescent="0.25">
      <c r="A9" s="81" t="s">
        <v>345</v>
      </c>
      <c r="B9" s="81" t="s">
        <v>341</v>
      </c>
      <c r="C9" s="81" t="s">
        <v>344</v>
      </c>
      <c r="D9" s="81" t="s">
        <v>537</v>
      </c>
      <c r="E9" s="79">
        <v>0</v>
      </c>
      <c r="F9" s="79">
        <v>0</v>
      </c>
      <c r="H9" s="101"/>
      <c r="I9" s="90"/>
      <c r="J9" s="101">
        <v>2</v>
      </c>
      <c r="K9" s="88" t="s">
        <v>358</v>
      </c>
      <c r="M9" s="13"/>
      <c r="P9" s="79">
        <v>-6</v>
      </c>
      <c r="Q9" s="81" t="s">
        <v>312</v>
      </c>
    </row>
    <row r="10" spans="1:17" x14ac:dyDescent="0.25">
      <c r="A10" s="81" t="s">
        <v>342</v>
      </c>
      <c r="B10" s="81" t="s">
        <v>341</v>
      </c>
      <c r="C10" s="81" t="s">
        <v>330</v>
      </c>
      <c r="D10" s="81" t="s">
        <v>537</v>
      </c>
      <c r="E10" s="79" t="s">
        <v>145</v>
      </c>
      <c r="F10" s="79" t="s">
        <v>843</v>
      </c>
      <c r="H10" s="100"/>
      <c r="I10" s="94"/>
      <c r="J10" s="100">
        <v>3</v>
      </c>
      <c r="K10" s="92" t="s">
        <v>862</v>
      </c>
      <c r="M10" s="13"/>
      <c r="P10" s="79"/>
      <c r="Q10" s="81"/>
    </row>
    <row r="11" spans="1:17" x14ac:dyDescent="0.25">
      <c r="A11" s="81" t="s">
        <v>858</v>
      </c>
      <c r="B11" s="81" t="s">
        <v>341</v>
      </c>
      <c r="C11" s="81" t="s">
        <v>340</v>
      </c>
      <c r="D11" s="81" t="s">
        <v>537</v>
      </c>
      <c r="E11" s="79" t="s">
        <v>145</v>
      </c>
      <c r="F11" s="79" t="s">
        <v>343</v>
      </c>
      <c r="H11" s="101" t="s">
        <v>360</v>
      </c>
      <c r="I11" t="s">
        <v>359</v>
      </c>
      <c r="J11" s="101">
        <v>1</v>
      </c>
      <c r="K11" s="88" t="s">
        <v>354</v>
      </c>
      <c r="M11" s="13"/>
      <c r="P11" s="79"/>
      <c r="Q11" s="81"/>
    </row>
    <row r="12" spans="1:17" x14ac:dyDescent="0.25">
      <c r="A12" s="81">
        <v>0</v>
      </c>
      <c r="B12" s="81">
        <v>0</v>
      </c>
      <c r="C12" s="81">
        <v>0</v>
      </c>
      <c r="D12" s="81"/>
      <c r="E12" s="79">
        <v>0</v>
      </c>
      <c r="F12" s="79">
        <v>0</v>
      </c>
      <c r="H12" s="100"/>
      <c r="I12" s="98"/>
      <c r="J12" s="100">
        <v>2</v>
      </c>
      <c r="K12" s="92" t="s">
        <v>351</v>
      </c>
      <c r="M12" s="13"/>
      <c r="P12" s="79"/>
      <c r="Q12" s="81"/>
    </row>
    <row r="13" spans="1:17" x14ac:dyDescent="0.25">
      <c r="A13" s="81" t="s">
        <v>149</v>
      </c>
      <c r="B13" s="81" t="s">
        <v>338</v>
      </c>
      <c r="C13" s="81" t="s">
        <v>337</v>
      </c>
      <c r="D13" s="81" t="s">
        <v>537</v>
      </c>
      <c r="E13" s="79" t="s">
        <v>145</v>
      </c>
      <c r="F13" s="79" t="s">
        <v>148</v>
      </c>
      <c r="H13" s="77" t="s">
        <v>356</v>
      </c>
      <c r="I13" s="22" t="s">
        <v>355</v>
      </c>
      <c r="J13" s="77"/>
      <c r="K13" s="23"/>
      <c r="M13" s="13"/>
      <c r="P13" s="79"/>
      <c r="Q13" s="81"/>
    </row>
    <row r="14" spans="1:17" x14ac:dyDescent="0.25">
      <c r="A14" s="81" t="s">
        <v>339</v>
      </c>
      <c r="B14" s="81" t="s">
        <v>338</v>
      </c>
      <c r="C14" s="81" t="s">
        <v>337</v>
      </c>
      <c r="D14" s="81" t="s">
        <v>537</v>
      </c>
      <c r="E14" s="79" t="s">
        <v>155</v>
      </c>
      <c r="F14" s="79" t="s">
        <v>336</v>
      </c>
      <c r="H14" s="77" t="s">
        <v>353</v>
      </c>
      <c r="I14" s="22" t="s">
        <v>352</v>
      </c>
      <c r="J14" s="77"/>
      <c r="K14" s="23"/>
      <c r="P14" s="79"/>
      <c r="Q14" s="81"/>
    </row>
    <row r="15" spans="1:17" x14ac:dyDescent="0.25">
      <c r="A15" s="81"/>
      <c r="B15" s="81"/>
      <c r="C15" s="81"/>
      <c r="D15" s="81"/>
      <c r="E15" s="79"/>
      <c r="F15" s="79"/>
      <c r="H15" s="99" t="s">
        <v>218</v>
      </c>
      <c r="I15" s="96" t="s">
        <v>495</v>
      </c>
      <c r="J15" s="99">
        <v>1</v>
      </c>
      <c r="K15" s="86"/>
    </row>
    <row r="16" spans="1:17" x14ac:dyDescent="0.25">
      <c r="A16" s="81" t="s">
        <v>828</v>
      </c>
      <c r="B16" s="81" t="s">
        <v>763</v>
      </c>
      <c r="C16" s="81" t="s">
        <v>313</v>
      </c>
      <c r="D16" s="81" t="s">
        <v>537</v>
      </c>
      <c r="E16" s="79" t="s">
        <v>127</v>
      </c>
      <c r="F16" s="79"/>
      <c r="H16" s="101"/>
      <c r="J16" s="101">
        <v>5</v>
      </c>
      <c r="K16" s="90" t="s">
        <v>496</v>
      </c>
    </row>
    <row r="17" spans="1:11" x14ac:dyDescent="0.25">
      <c r="A17" s="81" t="s">
        <v>829</v>
      </c>
      <c r="B17" s="81" t="s">
        <v>763</v>
      </c>
      <c r="C17" s="81" t="s">
        <v>344</v>
      </c>
      <c r="D17" s="81" t="s">
        <v>537</v>
      </c>
      <c r="E17" s="79" t="s">
        <v>127</v>
      </c>
      <c r="F17" s="79"/>
      <c r="H17" s="101"/>
      <c r="J17" s="101">
        <v>6</v>
      </c>
      <c r="K17" s="90" t="s">
        <v>497</v>
      </c>
    </row>
    <row r="18" spans="1:11" x14ac:dyDescent="0.25">
      <c r="A18" s="81">
        <v>0</v>
      </c>
      <c r="B18" s="81">
        <v>0</v>
      </c>
      <c r="C18" s="81">
        <v>0</v>
      </c>
      <c r="D18" s="81"/>
      <c r="E18" s="79">
        <v>0</v>
      </c>
      <c r="F18" s="79">
        <v>0</v>
      </c>
      <c r="H18" s="100"/>
      <c r="I18" s="98"/>
      <c r="J18" s="100">
        <v>7</v>
      </c>
      <c r="K18" s="94" t="s">
        <v>471</v>
      </c>
    </row>
    <row r="19" spans="1:11" x14ac:dyDescent="0.25">
      <c r="A19" s="81" t="s">
        <v>169</v>
      </c>
      <c r="B19" s="81" t="s">
        <v>331</v>
      </c>
      <c r="C19" s="81" t="s">
        <v>335</v>
      </c>
      <c r="D19" s="81" t="s">
        <v>537</v>
      </c>
      <c r="E19" s="79" t="s">
        <v>145</v>
      </c>
      <c r="F19" s="79" t="s">
        <v>844</v>
      </c>
    </row>
    <row r="20" spans="1:11" x14ac:dyDescent="0.25">
      <c r="A20" s="81" t="s">
        <v>334</v>
      </c>
      <c r="B20" s="81" t="s">
        <v>331</v>
      </c>
      <c r="C20" s="81" t="s">
        <v>330</v>
      </c>
      <c r="D20" s="81" t="s">
        <v>537</v>
      </c>
      <c r="E20" s="79" t="s">
        <v>155</v>
      </c>
      <c r="F20" s="79" t="s">
        <v>333</v>
      </c>
    </row>
    <row r="21" spans="1:11" x14ac:dyDescent="0.25">
      <c r="A21" s="81" t="s">
        <v>332</v>
      </c>
      <c r="B21" s="81" t="s">
        <v>331</v>
      </c>
      <c r="C21" s="81" t="s">
        <v>330</v>
      </c>
      <c r="D21" s="81" t="s">
        <v>537</v>
      </c>
      <c r="E21" s="79" t="s">
        <v>127</v>
      </c>
      <c r="F21" s="79" t="s">
        <v>329</v>
      </c>
    </row>
    <row r="22" spans="1:11" x14ac:dyDescent="0.25">
      <c r="A22" s="81">
        <v>0</v>
      </c>
      <c r="B22" s="81">
        <v>0</v>
      </c>
      <c r="C22" s="81">
        <v>0</v>
      </c>
      <c r="D22" s="81"/>
      <c r="E22" s="79">
        <v>0</v>
      </c>
      <c r="F22" s="79">
        <v>0</v>
      </c>
    </row>
    <row r="23" spans="1:11" x14ac:dyDescent="0.25">
      <c r="A23" s="81" t="s">
        <v>164</v>
      </c>
      <c r="B23" s="81" t="s">
        <v>327</v>
      </c>
      <c r="C23" s="81" t="s">
        <v>321</v>
      </c>
      <c r="D23" s="81" t="s">
        <v>537</v>
      </c>
      <c r="E23" s="79" t="s">
        <v>145</v>
      </c>
      <c r="F23" s="79">
        <v>0</v>
      </c>
    </row>
    <row r="24" spans="1:11" x14ac:dyDescent="0.25">
      <c r="A24" s="81" t="s">
        <v>328</v>
      </c>
      <c r="B24" s="81" t="s">
        <v>327</v>
      </c>
      <c r="C24" s="81" t="s">
        <v>321</v>
      </c>
      <c r="D24" s="81" t="s">
        <v>537</v>
      </c>
      <c r="E24" s="79" t="s">
        <v>155</v>
      </c>
      <c r="F24" s="79">
        <v>0</v>
      </c>
    </row>
    <row r="25" spans="1:11" x14ac:dyDescent="0.25">
      <c r="A25" s="81" t="s">
        <v>140</v>
      </c>
      <c r="B25" s="81" t="s">
        <v>327</v>
      </c>
      <c r="C25" s="81" t="s">
        <v>321</v>
      </c>
      <c r="D25" s="81" t="s">
        <v>537</v>
      </c>
      <c r="E25" s="79" t="s">
        <v>127</v>
      </c>
      <c r="F25" s="79" t="s">
        <v>139</v>
      </c>
    </row>
    <row r="26" spans="1:11" x14ac:dyDescent="0.25">
      <c r="A26" s="81" t="s">
        <v>137</v>
      </c>
      <c r="B26" s="81" t="s">
        <v>327</v>
      </c>
      <c r="C26" s="81" t="s">
        <v>313</v>
      </c>
      <c r="D26" s="81" t="s">
        <v>537</v>
      </c>
      <c r="E26" s="79" t="s">
        <v>127</v>
      </c>
      <c r="F26" s="79" t="s">
        <v>136</v>
      </c>
    </row>
    <row r="27" spans="1:11" x14ac:dyDescent="0.25">
      <c r="A27" s="81" t="s">
        <v>775</v>
      </c>
      <c r="B27" s="81" t="s">
        <v>327</v>
      </c>
      <c r="C27" s="81" t="s">
        <v>367</v>
      </c>
      <c r="D27" s="81" t="s">
        <v>537</v>
      </c>
      <c r="E27" s="79">
        <v>0</v>
      </c>
      <c r="F27" s="79">
        <v>0</v>
      </c>
    </row>
    <row r="28" spans="1:11" x14ac:dyDescent="0.25">
      <c r="A28" s="81">
        <v>0</v>
      </c>
      <c r="B28" s="81">
        <v>0</v>
      </c>
      <c r="C28" s="81">
        <v>0</v>
      </c>
      <c r="D28" s="81"/>
      <c r="E28" s="79">
        <v>0</v>
      </c>
      <c r="F28" s="79">
        <v>0</v>
      </c>
    </row>
    <row r="29" spans="1:11" x14ac:dyDescent="0.25">
      <c r="A29" s="81" t="s">
        <v>151</v>
      </c>
      <c r="B29" s="81" t="s">
        <v>326</v>
      </c>
      <c r="C29" s="81" t="s">
        <v>321</v>
      </c>
      <c r="D29" s="81" t="s">
        <v>537</v>
      </c>
      <c r="E29" s="79" t="s">
        <v>145</v>
      </c>
      <c r="F29" s="79" t="s">
        <v>150</v>
      </c>
    </row>
    <row r="30" spans="1:11" x14ac:dyDescent="0.25">
      <c r="A30" s="81" t="s">
        <v>837</v>
      </c>
      <c r="B30" s="81" t="s">
        <v>327</v>
      </c>
      <c r="C30" s="81" t="s">
        <v>321</v>
      </c>
      <c r="D30" s="81" t="s">
        <v>680</v>
      </c>
      <c r="E30" s="79"/>
      <c r="F30" s="79" t="s">
        <v>842</v>
      </c>
    </row>
    <row r="31" spans="1:11" x14ac:dyDescent="0.25">
      <c r="A31" s="81" t="s">
        <v>325</v>
      </c>
      <c r="B31" s="81" t="s">
        <v>324</v>
      </c>
      <c r="C31" s="81" t="s">
        <v>323</v>
      </c>
      <c r="D31" s="81" t="s">
        <v>680</v>
      </c>
      <c r="E31" s="79" t="s">
        <v>127</v>
      </c>
      <c r="F31" s="247" t="s">
        <v>960</v>
      </c>
    </row>
    <row r="32" spans="1:11" x14ac:dyDescent="0.25">
      <c r="A32" s="81">
        <v>0</v>
      </c>
      <c r="B32" s="81">
        <v>0</v>
      </c>
      <c r="C32" s="81">
        <v>0</v>
      </c>
      <c r="D32" s="81"/>
      <c r="E32" s="79">
        <v>0</v>
      </c>
      <c r="F32" s="79">
        <v>0</v>
      </c>
    </row>
    <row r="33" spans="1:11" x14ac:dyDescent="0.25">
      <c r="A33" s="81" t="s">
        <v>159</v>
      </c>
      <c r="B33" s="81" t="s">
        <v>322</v>
      </c>
      <c r="C33" s="81" t="s">
        <v>321</v>
      </c>
      <c r="D33" s="81" t="s">
        <v>537</v>
      </c>
      <c r="E33" s="79" t="s">
        <v>145</v>
      </c>
      <c r="F33" s="79">
        <v>0</v>
      </c>
    </row>
    <row r="34" spans="1:11" x14ac:dyDescent="0.25">
      <c r="A34" s="81" t="s">
        <v>158</v>
      </c>
      <c r="B34" s="81" t="s">
        <v>322</v>
      </c>
      <c r="C34" s="81" t="s">
        <v>313</v>
      </c>
      <c r="D34" s="81" t="s">
        <v>537</v>
      </c>
      <c r="E34" s="79" t="s">
        <v>145</v>
      </c>
      <c r="F34" s="79">
        <v>0</v>
      </c>
    </row>
    <row r="35" spans="1:11" x14ac:dyDescent="0.25">
      <c r="A35" s="81" t="s">
        <v>131</v>
      </c>
      <c r="B35" s="81" t="s">
        <v>322</v>
      </c>
      <c r="C35" s="81" t="s">
        <v>313</v>
      </c>
      <c r="D35" s="81" t="s">
        <v>537</v>
      </c>
      <c r="E35" s="79" t="s">
        <v>127</v>
      </c>
      <c r="F35" s="79" t="s">
        <v>130</v>
      </c>
    </row>
    <row r="36" spans="1:11" x14ac:dyDescent="0.25">
      <c r="A36" s="81" t="s">
        <v>700</v>
      </c>
      <c r="B36" s="81" t="s">
        <v>322</v>
      </c>
      <c r="C36" s="81" t="s">
        <v>313</v>
      </c>
      <c r="D36" s="81" t="s">
        <v>680</v>
      </c>
      <c r="E36" s="79">
        <v>0</v>
      </c>
      <c r="F36" s="79">
        <v>0</v>
      </c>
    </row>
    <row r="37" spans="1:11" x14ac:dyDescent="0.25">
      <c r="A37" s="81">
        <v>0</v>
      </c>
      <c r="B37" s="81">
        <v>0</v>
      </c>
      <c r="C37" s="81">
        <v>0</v>
      </c>
      <c r="D37" s="81"/>
      <c r="E37" s="79">
        <v>0</v>
      </c>
      <c r="F37" s="79">
        <v>0</v>
      </c>
    </row>
    <row r="38" spans="1:11" x14ac:dyDescent="0.25">
      <c r="A38" s="81" t="s">
        <v>163</v>
      </c>
      <c r="B38" s="81" t="s">
        <v>320</v>
      </c>
      <c r="C38" s="81" t="s">
        <v>321</v>
      </c>
      <c r="D38" s="81" t="s">
        <v>537</v>
      </c>
      <c r="E38" s="79" t="s">
        <v>145</v>
      </c>
      <c r="F38" s="79">
        <v>0</v>
      </c>
    </row>
    <row r="39" spans="1:11" x14ac:dyDescent="0.25">
      <c r="A39" s="81" t="s">
        <v>162</v>
      </c>
      <c r="B39" s="81" t="s">
        <v>320</v>
      </c>
      <c r="C39" s="81" t="s">
        <v>313</v>
      </c>
      <c r="D39" s="81" t="s">
        <v>537</v>
      </c>
      <c r="E39" s="79" t="s">
        <v>145</v>
      </c>
      <c r="F39" s="79">
        <v>0</v>
      </c>
    </row>
    <row r="40" spans="1:11" x14ac:dyDescent="0.25">
      <c r="A40" s="81" t="s">
        <v>128</v>
      </c>
      <c r="B40" s="81" t="s">
        <v>320</v>
      </c>
      <c r="C40" s="81" t="s">
        <v>313</v>
      </c>
      <c r="D40" s="81" t="s">
        <v>537</v>
      </c>
      <c r="E40" s="79" t="s">
        <v>127</v>
      </c>
      <c r="F40" s="79" t="s">
        <v>126</v>
      </c>
    </row>
    <row r="41" spans="1:11" x14ac:dyDescent="0.25">
      <c r="A41" s="81" t="s">
        <v>699</v>
      </c>
      <c r="B41" s="81" t="s">
        <v>320</v>
      </c>
      <c r="C41" s="81" t="s">
        <v>313</v>
      </c>
      <c r="D41" s="81" t="s">
        <v>680</v>
      </c>
      <c r="E41" s="79"/>
      <c r="F41" s="79"/>
    </row>
    <row r="42" spans="1:11" x14ac:dyDescent="0.25">
      <c r="A42" s="81"/>
      <c r="B42" s="81"/>
      <c r="C42" s="81"/>
      <c r="D42" s="81"/>
      <c r="E42" s="79"/>
      <c r="F42" s="79"/>
    </row>
    <row r="43" spans="1:11" s="31" customFormat="1" x14ac:dyDescent="0.25">
      <c r="A43" s="81">
        <v>0</v>
      </c>
      <c r="B43" s="81">
        <v>0</v>
      </c>
      <c r="C43" s="81">
        <v>0</v>
      </c>
      <c r="D43" s="81"/>
      <c r="E43" s="79">
        <v>0</v>
      </c>
      <c r="F43" s="79">
        <v>0</v>
      </c>
      <c r="H43"/>
      <c r="I43"/>
      <c r="J43" s="3"/>
      <c r="K43"/>
    </row>
    <row r="44" spans="1:11" x14ac:dyDescent="0.25">
      <c r="A44" s="81" t="s">
        <v>315</v>
      </c>
      <c r="B44" s="81" t="s">
        <v>314</v>
      </c>
      <c r="C44" s="81" t="s">
        <v>313</v>
      </c>
      <c r="D44" s="81"/>
      <c r="E44" s="79" t="s">
        <v>312</v>
      </c>
      <c r="F44" s="79">
        <v>526</v>
      </c>
      <c r="H44" s="31"/>
      <c r="I44" s="31"/>
      <c r="J44" s="80"/>
      <c r="K44" s="31"/>
    </row>
    <row r="45" spans="1:11" x14ac:dyDescent="0.25">
      <c r="A45" s="81" t="s">
        <v>379</v>
      </c>
      <c r="B45" s="81" t="s">
        <v>319</v>
      </c>
      <c r="C45" s="81" t="s">
        <v>383</v>
      </c>
      <c r="D45" s="81"/>
      <c r="E45" s="79" t="s">
        <v>382</v>
      </c>
      <c r="F45" s="79" t="s">
        <v>318</v>
      </c>
      <c r="H45" s="31"/>
      <c r="I45" s="31"/>
    </row>
    <row r="46" spans="1:11" x14ac:dyDescent="0.25">
      <c r="A46" s="81" t="s">
        <v>380</v>
      </c>
      <c r="B46" s="81" t="s">
        <v>317</v>
      </c>
      <c r="C46" s="81" t="s">
        <v>383</v>
      </c>
      <c r="D46" s="81"/>
      <c r="E46" s="79" t="s">
        <v>382</v>
      </c>
      <c r="F46" s="79" t="s">
        <v>316</v>
      </c>
      <c r="H46" s="31"/>
      <c r="I46" s="31"/>
    </row>
    <row r="47" spans="1:11" ht="30" x14ac:dyDescent="0.25">
      <c r="A47" s="82" t="s">
        <v>381</v>
      </c>
      <c r="B47" s="82" t="s">
        <v>385</v>
      </c>
      <c r="C47" s="82" t="s">
        <v>383</v>
      </c>
      <c r="D47" s="82"/>
      <c r="E47" s="83" t="s">
        <v>378</v>
      </c>
      <c r="F47" s="83" t="s">
        <v>384</v>
      </c>
    </row>
    <row r="48" spans="1:11" x14ac:dyDescent="0.25">
      <c r="A48" s="266" t="s">
        <v>1319</v>
      </c>
      <c r="B48" s="266" t="s">
        <v>1321</v>
      </c>
      <c r="C48" s="266">
        <v>0</v>
      </c>
      <c r="D48" s="266"/>
      <c r="E48" s="267" t="s">
        <v>1320</v>
      </c>
      <c r="F48" s="267">
        <v>0</v>
      </c>
    </row>
    <row r="49" spans="1:6" x14ac:dyDescent="0.25">
      <c r="A49" s="81" t="s">
        <v>1322</v>
      </c>
      <c r="B49" s="82" t="s">
        <v>1324</v>
      </c>
      <c r="C49" s="81"/>
      <c r="D49" s="81"/>
      <c r="E49" s="79"/>
      <c r="F49" s="79"/>
    </row>
    <row r="50" spans="1:6" x14ac:dyDescent="0.25">
      <c r="A50" s="81" t="s">
        <v>1323</v>
      </c>
      <c r="B50" s="82" t="s">
        <v>1325</v>
      </c>
      <c r="C50" s="81"/>
      <c r="D50" s="81"/>
      <c r="E50" s="79"/>
      <c r="F50" s="79"/>
    </row>
    <row r="55" spans="1:6" x14ac:dyDescent="0.25">
      <c r="A55" t="e">
        <f>#REF!</f>
        <v>#REF!</v>
      </c>
      <c r="B55" t="e">
        <f>#REF!</f>
        <v>#REF!</v>
      </c>
      <c r="C55" t="e">
        <f>#REF!</f>
        <v>#REF!</v>
      </c>
      <c r="E55" s="3" t="e">
        <f>#REF!</f>
        <v>#REF!</v>
      </c>
      <c r="F55" s="3" t="e">
        <f>#REF!</f>
        <v>#REF!</v>
      </c>
    </row>
    <row r="56" spans="1:6" ht="18.75" x14ac:dyDescent="0.3">
      <c r="A56" s="19" t="s">
        <v>486</v>
      </c>
    </row>
    <row r="57" spans="1:6" ht="18.75" x14ac:dyDescent="0.3">
      <c r="A57" s="19"/>
    </row>
    <row r="58" spans="1:6" x14ac:dyDescent="0.25">
      <c r="A58" s="34" t="s">
        <v>492</v>
      </c>
      <c r="B58" s="95"/>
    </row>
    <row r="59" spans="1:6" x14ac:dyDescent="0.25">
      <c r="A59" s="89" t="s">
        <v>311</v>
      </c>
      <c r="B59" s="90" t="s">
        <v>371</v>
      </c>
    </row>
    <row r="60" spans="1:6" x14ac:dyDescent="0.25">
      <c r="A60" s="89" t="s">
        <v>370</v>
      </c>
      <c r="B60" s="90" t="s">
        <v>369</v>
      </c>
    </row>
    <row r="61" spans="1:6" x14ac:dyDescent="0.25">
      <c r="A61" s="89" t="s">
        <v>366</v>
      </c>
      <c r="B61" s="90" t="s">
        <v>365</v>
      </c>
    </row>
    <row r="62" spans="1:6" x14ac:dyDescent="0.25">
      <c r="A62" s="89" t="s">
        <v>363</v>
      </c>
      <c r="B62" s="90" t="s">
        <v>362</v>
      </c>
    </row>
    <row r="63" spans="1:6" x14ac:dyDescent="0.25">
      <c r="A63" s="89" t="s">
        <v>360</v>
      </c>
      <c r="B63" s="90" t="s">
        <v>359</v>
      </c>
    </row>
    <row r="64" spans="1:6" x14ac:dyDescent="0.25">
      <c r="A64" s="89" t="s">
        <v>356</v>
      </c>
      <c r="B64" s="90" t="s">
        <v>355</v>
      </c>
    </row>
    <row r="65" spans="1:6" x14ac:dyDescent="0.25">
      <c r="A65" s="89" t="s">
        <v>353</v>
      </c>
      <c r="B65" s="90" t="s">
        <v>352</v>
      </c>
    </row>
    <row r="66" spans="1:6" x14ac:dyDescent="0.25">
      <c r="A66" s="93" t="s">
        <v>218</v>
      </c>
      <c r="B66" s="94" t="s">
        <v>350</v>
      </c>
    </row>
    <row r="69" spans="1:6" x14ac:dyDescent="0.25">
      <c r="A69" s="34" t="s">
        <v>488</v>
      </c>
      <c r="B69" s="23"/>
    </row>
    <row r="70" spans="1:6" x14ac:dyDescent="0.25">
      <c r="A70" s="87">
        <v>1</v>
      </c>
      <c r="B70" s="88" t="s">
        <v>487</v>
      </c>
      <c r="E70" s="3" t="e">
        <f>#REF!</f>
        <v>#REF!</v>
      </c>
      <c r="F70" s="3" t="e">
        <f>#REF!</f>
        <v>#REF!</v>
      </c>
    </row>
    <row r="71" spans="1:6" x14ac:dyDescent="0.25">
      <c r="A71" s="87">
        <v>2</v>
      </c>
      <c r="B71" s="88" t="s">
        <v>368</v>
      </c>
      <c r="E71" s="3" t="e">
        <f>#REF!</f>
        <v>#REF!</v>
      </c>
      <c r="F71" s="3" t="e">
        <f>#REF!</f>
        <v>#REF!</v>
      </c>
    </row>
    <row r="72" spans="1:6" x14ac:dyDescent="0.25">
      <c r="A72" s="89"/>
      <c r="B72" s="90"/>
    </row>
    <row r="73" spans="1:6" x14ac:dyDescent="0.25">
      <c r="A73" s="34" t="s">
        <v>489</v>
      </c>
      <c r="B73" s="23"/>
    </row>
    <row r="74" spans="1:6" x14ac:dyDescent="0.25">
      <c r="A74" s="87">
        <v>1</v>
      </c>
      <c r="B74" s="88" t="s">
        <v>361</v>
      </c>
    </row>
    <row r="75" spans="1:6" x14ac:dyDescent="0.25">
      <c r="A75" s="87">
        <v>2</v>
      </c>
      <c r="B75" s="88" t="s">
        <v>358</v>
      </c>
    </row>
    <row r="76" spans="1:6" x14ac:dyDescent="0.25">
      <c r="A76" s="89"/>
      <c r="B76" s="90"/>
    </row>
    <row r="77" spans="1:6" x14ac:dyDescent="0.25">
      <c r="A77" s="34" t="s">
        <v>490</v>
      </c>
      <c r="B77" s="23"/>
    </row>
    <row r="78" spans="1:6" x14ac:dyDescent="0.25">
      <c r="A78" s="87">
        <v>1</v>
      </c>
      <c r="B78" s="88" t="s">
        <v>354</v>
      </c>
    </row>
    <row r="79" spans="1:6" x14ac:dyDescent="0.25">
      <c r="A79" s="91">
        <v>2</v>
      </c>
      <c r="B79" s="92" t="s">
        <v>351</v>
      </c>
    </row>
    <row r="82" spans="1:2" x14ac:dyDescent="0.25">
      <c r="A82" s="34" t="s">
        <v>491</v>
      </c>
      <c r="B82" s="23"/>
    </row>
    <row r="83" spans="1:2" x14ac:dyDescent="0.25">
      <c r="A83" s="87">
        <v>1</v>
      </c>
      <c r="B83" s="88" t="s">
        <v>321</v>
      </c>
    </row>
    <row r="84" spans="1:2" x14ac:dyDescent="0.25">
      <c r="A84" s="87">
        <v>2</v>
      </c>
      <c r="B84" s="88" t="s">
        <v>367</v>
      </c>
    </row>
    <row r="85" spans="1:2" x14ac:dyDescent="0.25">
      <c r="A85" s="87">
        <v>5</v>
      </c>
      <c r="B85" s="88" t="s">
        <v>313</v>
      </c>
    </row>
    <row r="86" spans="1:2" x14ac:dyDescent="0.25">
      <c r="A86" s="91">
        <v>6</v>
      </c>
      <c r="B86" s="92" t="s">
        <v>347</v>
      </c>
    </row>
    <row r="90" spans="1:2" x14ac:dyDescent="0.25">
      <c r="A90" s="34" t="s">
        <v>493</v>
      </c>
      <c r="B90" s="23"/>
    </row>
    <row r="91" spans="1:2" x14ac:dyDescent="0.25">
      <c r="A91" s="87">
        <v>-1</v>
      </c>
      <c r="B91" s="88" t="s">
        <v>145</v>
      </c>
    </row>
    <row r="92" spans="1:2" x14ac:dyDescent="0.25">
      <c r="A92" s="87">
        <v>-2</v>
      </c>
      <c r="B92" s="88" t="s">
        <v>155</v>
      </c>
    </row>
    <row r="93" spans="1:2" x14ac:dyDescent="0.25">
      <c r="A93" s="87">
        <v>-3</v>
      </c>
      <c r="B93" s="88" t="s">
        <v>127</v>
      </c>
    </row>
    <row r="94" spans="1:2" x14ac:dyDescent="0.25">
      <c r="A94" s="87">
        <v>-4</v>
      </c>
      <c r="B94" s="88" t="s">
        <v>312</v>
      </c>
    </row>
    <row r="95" spans="1:2" x14ac:dyDescent="0.25">
      <c r="A95" s="87">
        <v>-5</v>
      </c>
      <c r="B95" s="88" t="s">
        <v>357</v>
      </c>
    </row>
    <row r="96" spans="1:2" x14ac:dyDescent="0.25">
      <c r="A96" s="91">
        <v>-6</v>
      </c>
      <c r="B96" s="92" t="s">
        <v>378</v>
      </c>
    </row>
  </sheetData>
  <mergeCells count="3">
    <mergeCell ref="P3:Q3"/>
    <mergeCell ref="J3:K3"/>
    <mergeCell ref="M3:N3"/>
  </mergeCells>
  <pageMargins left="0.70866141732283472" right="0.70866141732283472" top="0.74803149606299213" bottom="0.74803149606299213" header="0.31496062992125984" footer="0.31496062992125984"/>
  <pageSetup scale="81" fitToHeight="0" orientation="portrait" r:id="rId1"/>
  <colBreaks count="1" manualBreakCount="1">
    <brk id="18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DF6DE-0639-487B-BFDF-D00736137F6D}">
  <sheetPr codeName="Sheet12"/>
  <dimension ref="B1:E17"/>
  <sheetViews>
    <sheetView workbookViewId="0">
      <selection activeCell="C12" sqref="C12"/>
    </sheetView>
  </sheetViews>
  <sheetFormatPr defaultColWidth="45.85546875" defaultRowHeight="18.75" x14ac:dyDescent="0.3"/>
  <cols>
    <col min="1" max="1" width="2" style="125" customWidth="1"/>
    <col min="2" max="2" width="8.140625" style="127" customWidth="1"/>
    <col min="3" max="3" width="45.5703125" style="125" customWidth="1"/>
    <col min="4" max="4" width="14.7109375" style="125" customWidth="1"/>
    <col min="5" max="5" width="11.85546875" style="125" customWidth="1"/>
    <col min="6" max="16384" width="45.85546875" style="125"/>
  </cols>
  <sheetData>
    <row r="1" spans="2:5" x14ac:dyDescent="0.3">
      <c r="D1" s="391" t="s">
        <v>607</v>
      </c>
      <c r="E1" s="391"/>
    </row>
    <row r="2" spans="2:5" ht="14.45" customHeight="1" x14ac:dyDescent="0.3">
      <c r="D2" s="391"/>
      <c r="E2" s="391"/>
    </row>
    <row r="3" spans="2:5" ht="14.45" customHeight="1" x14ac:dyDescent="0.3">
      <c r="D3" s="391"/>
      <c r="E3" s="391"/>
    </row>
    <row r="4" spans="2:5" ht="14.45" customHeight="1" x14ac:dyDescent="0.3">
      <c r="D4" s="173"/>
      <c r="E4" s="173"/>
    </row>
    <row r="5" spans="2:5" ht="21.95" customHeight="1" x14ac:dyDescent="0.3">
      <c r="B5" s="174" t="s">
        <v>601</v>
      </c>
      <c r="C5" s="175" t="s">
        <v>602</v>
      </c>
      <c r="D5" s="174" t="s">
        <v>349</v>
      </c>
      <c r="E5" s="174" t="s">
        <v>179</v>
      </c>
    </row>
    <row r="6" spans="2:5" ht="9.6" customHeight="1" x14ac:dyDescent="0.35">
      <c r="B6" s="130"/>
      <c r="C6" s="131"/>
      <c r="D6" s="133"/>
      <c r="E6" s="133"/>
    </row>
    <row r="7" spans="2:5" s="126" customFormat="1" ht="32.1" customHeight="1" x14ac:dyDescent="0.25">
      <c r="B7" s="128" t="s">
        <v>364</v>
      </c>
      <c r="C7" s="129" t="s">
        <v>606</v>
      </c>
      <c r="D7" s="132" t="s">
        <v>335</v>
      </c>
      <c r="E7" s="132" t="s">
        <v>537</v>
      </c>
    </row>
    <row r="8" spans="2:5" s="126" customFormat="1" ht="32.1" customHeight="1" x14ac:dyDescent="0.25">
      <c r="B8" s="128" t="s">
        <v>309</v>
      </c>
      <c r="C8" s="129" t="s">
        <v>600</v>
      </c>
      <c r="D8" s="132" t="s">
        <v>335</v>
      </c>
      <c r="E8" s="132" t="s">
        <v>537</v>
      </c>
    </row>
    <row r="9" spans="2:5" ht="9.6" customHeight="1" x14ac:dyDescent="0.35">
      <c r="B9" s="130"/>
      <c r="C9" s="131"/>
      <c r="D9" s="133"/>
      <c r="E9" s="133"/>
    </row>
    <row r="10" spans="2:5" s="126" customFormat="1" ht="32.1" customHeight="1" x14ac:dyDescent="0.25">
      <c r="B10" s="128" t="s">
        <v>536</v>
      </c>
      <c r="C10" s="129" t="s">
        <v>365</v>
      </c>
      <c r="D10" s="132" t="s">
        <v>335</v>
      </c>
      <c r="E10" s="132" t="s">
        <v>537</v>
      </c>
    </row>
    <row r="11" spans="2:5" ht="8.4499999999999993" customHeight="1" x14ac:dyDescent="0.35">
      <c r="B11" s="130"/>
      <c r="C11" s="131"/>
      <c r="D11" s="133"/>
      <c r="E11" s="133"/>
    </row>
    <row r="12" spans="2:5" s="126" customFormat="1" ht="32.1" customHeight="1" x14ac:dyDescent="0.25">
      <c r="B12" s="128" t="s">
        <v>279</v>
      </c>
      <c r="C12" s="129" t="s">
        <v>603</v>
      </c>
      <c r="D12" s="132" t="s">
        <v>323</v>
      </c>
      <c r="E12" s="132" t="s">
        <v>537</v>
      </c>
    </row>
    <row r="13" spans="2:5" s="126" customFormat="1" ht="32.1" customHeight="1" x14ac:dyDescent="0.25">
      <c r="B13" s="128" t="s">
        <v>451</v>
      </c>
      <c r="C13" s="129" t="s">
        <v>603</v>
      </c>
      <c r="D13" s="132" t="s">
        <v>335</v>
      </c>
      <c r="E13" s="132" t="s">
        <v>537</v>
      </c>
    </row>
    <row r="14" spans="2:5" s="126" customFormat="1" ht="32.1" customHeight="1" x14ac:dyDescent="0.25">
      <c r="B14" s="128" t="s">
        <v>535</v>
      </c>
      <c r="C14" s="129" t="s">
        <v>603</v>
      </c>
      <c r="D14" s="132" t="s">
        <v>323</v>
      </c>
      <c r="E14" s="132" t="s">
        <v>538</v>
      </c>
    </row>
    <row r="15" spans="2:5" ht="9.6" customHeight="1" x14ac:dyDescent="0.35">
      <c r="B15" s="130"/>
      <c r="C15" s="131"/>
      <c r="D15" s="133"/>
      <c r="E15" s="133"/>
    </row>
    <row r="16" spans="2:5" s="126" customFormat="1" ht="32.1" customHeight="1" x14ac:dyDescent="0.25">
      <c r="B16" s="128" t="s">
        <v>502</v>
      </c>
      <c r="C16" s="129" t="s">
        <v>604</v>
      </c>
      <c r="D16" s="132" t="s">
        <v>323</v>
      </c>
      <c r="E16" s="132" t="s">
        <v>537</v>
      </c>
    </row>
    <row r="17" spans="2:5" s="126" customFormat="1" ht="32.1" customHeight="1" x14ac:dyDescent="0.25">
      <c r="B17" s="128" t="s">
        <v>397</v>
      </c>
      <c r="C17" s="129" t="s">
        <v>605</v>
      </c>
      <c r="D17" s="132" t="s">
        <v>323</v>
      </c>
      <c r="E17" s="132" t="s">
        <v>537</v>
      </c>
    </row>
  </sheetData>
  <mergeCells count="1">
    <mergeCell ref="D1:E3"/>
  </mergeCells>
  <pageMargins left="0.70866141732283472" right="0.70866141732283472" top="0.55118110236220474" bottom="0.55118110236220474" header="0.31496062992125984" footer="0.31496062992125984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E224B-4662-408E-A8F9-87DF0589E3DE}">
  <sheetPr codeName="Sheet13"/>
  <dimension ref="B1:F16"/>
  <sheetViews>
    <sheetView workbookViewId="0">
      <selection activeCell="G3" sqref="G3"/>
    </sheetView>
  </sheetViews>
  <sheetFormatPr defaultColWidth="45.85546875" defaultRowHeight="18.75" x14ac:dyDescent="0.3"/>
  <cols>
    <col min="1" max="1" width="2" style="125" customWidth="1"/>
    <col min="2" max="2" width="8.140625" style="127" customWidth="1"/>
    <col min="3" max="3" width="36" style="125" customWidth="1"/>
    <col min="4" max="4" width="14.7109375" style="125" customWidth="1"/>
    <col min="5" max="5" width="11.85546875" style="125" customWidth="1"/>
    <col min="6" max="6" width="12" style="125" customWidth="1"/>
    <col min="7" max="16384" width="45.85546875" style="125"/>
  </cols>
  <sheetData>
    <row r="1" spans="2:6" x14ac:dyDescent="0.3">
      <c r="D1" s="393" t="s">
        <v>534</v>
      </c>
      <c r="E1" s="393"/>
      <c r="F1" s="393"/>
    </row>
    <row r="2" spans="2:6" ht="14.45" customHeight="1" x14ac:dyDescent="0.3">
      <c r="D2" s="392">
        <v>45575</v>
      </c>
      <c r="E2" s="392"/>
      <c r="F2" s="392"/>
    </row>
    <row r="3" spans="2:6" s="126" customFormat="1" ht="54.95" customHeight="1" x14ac:dyDescent="0.25">
      <c r="B3" s="128" t="s">
        <v>364</v>
      </c>
      <c r="C3" s="129" t="s">
        <v>541</v>
      </c>
      <c r="D3" s="132" t="s">
        <v>335</v>
      </c>
      <c r="E3" s="132" t="s">
        <v>537</v>
      </c>
      <c r="F3" s="149" t="s">
        <v>543</v>
      </c>
    </row>
    <row r="4" spans="2:6" s="126" customFormat="1" ht="54.95" customHeight="1" x14ac:dyDescent="0.25">
      <c r="B4" s="128" t="s">
        <v>309</v>
      </c>
      <c r="C4" s="129" t="s">
        <v>542</v>
      </c>
      <c r="D4" s="132" t="s">
        <v>335</v>
      </c>
      <c r="E4" s="132" t="s">
        <v>537</v>
      </c>
      <c r="F4" s="149" t="s">
        <v>544</v>
      </c>
    </row>
    <row r="5" spans="2:6" s="126" customFormat="1" ht="54.95" customHeight="1" x14ac:dyDescent="0.25">
      <c r="B5" s="128" t="s">
        <v>282</v>
      </c>
      <c r="C5" s="129" t="s">
        <v>541</v>
      </c>
      <c r="D5" s="132" t="s">
        <v>323</v>
      </c>
      <c r="E5" s="132" t="s">
        <v>537</v>
      </c>
      <c r="F5" s="149" t="s">
        <v>545</v>
      </c>
    </row>
    <row r="6" spans="2:6" ht="3.95" customHeight="1" x14ac:dyDescent="0.35">
      <c r="B6" s="130"/>
      <c r="C6" s="131"/>
      <c r="D6" s="133"/>
      <c r="E6" s="133"/>
      <c r="F6" s="150"/>
    </row>
    <row r="7" spans="2:6" s="126" customFormat="1" ht="54.95" customHeight="1" x14ac:dyDescent="0.25">
      <c r="B7" s="128" t="s">
        <v>536</v>
      </c>
      <c r="C7" s="129" t="s">
        <v>365</v>
      </c>
      <c r="D7" s="132" t="s">
        <v>335</v>
      </c>
      <c r="E7" s="132" t="s">
        <v>537</v>
      </c>
      <c r="F7" s="149" t="s">
        <v>546</v>
      </c>
    </row>
    <row r="8" spans="2:6" ht="3.6" customHeight="1" x14ac:dyDescent="0.35">
      <c r="B8" s="130"/>
      <c r="C8" s="131"/>
      <c r="D8" s="133"/>
      <c r="E8" s="133"/>
      <c r="F8" s="150"/>
    </row>
    <row r="9" spans="2:6" s="126" customFormat="1" ht="54.95" customHeight="1" x14ac:dyDescent="0.25">
      <c r="B9" s="128" t="s">
        <v>278</v>
      </c>
      <c r="C9" s="212" t="s">
        <v>959</v>
      </c>
      <c r="D9" s="132" t="s">
        <v>335</v>
      </c>
      <c r="E9" s="132" t="s">
        <v>537</v>
      </c>
      <c r="F9" s="149" t="s">
        <v>547</v>
      </c>
    </row>
    <row r="10" spans="2:6" s="126" customFormat="1" ht="54.95" customHeight="1" x14ac:dyDescent="0.25">
      <c r="B10" s="128" t="s">
        <v>279</v>
      </c>
      <c r="C10" s="212" t="s">
        <v>958</v>
      </c>
      <c r="D10" s="132" t="s">
        <v>323</v>
      </c>
      <c r="E10" s="132" t="s">
        <v>537</v>
      </c>
      <c r="F10" s="149" t="s">
        <v>957</v>
      </c>
    </row>
    <row r="11" spans="2:6" s="126" customFormat="1" ht="54.95" customHeight="1" x14ac:dyDescent="0.25">
      <c r="B11" s="128" t="s">
        <v>451</v>
      </c>
      <c r="C11" s="129" t="s">
        <v>540</v>
      </c>
      <c r="D11" s="132" t="s">
        <v>335</v>
      </c>
      <c r="E11" s="132" t="s">
        <v>537</v>
      </c>
      <c r="F11" s="149" t="s">
        <v>548</v>
      </c>
    </row>
    <row r="12" spans="2:6" s="126" customFormat="1" ht="54.95" customHeight="1" x14ac:dyDescent="0.25">
      <c r="B12" s="128" t="s">
        <v>679</v>
      </c>
      <c r="C12" s="129" t="s">
        <v>539</v>
      </c>
      <c r="D12" s="132" t="s">
        <v>335</v>
      </c>
      <c r="E12" s="132" t="s">
        <v>538</v>
      </c>
      <c r="F12" s="149" t="s">
        <v>574</v>
      </c>
    </row>
    <row r="13" spans="2:6" s="126" customFormat="1" ht="54.95" customHeight="1" x14ac:dyDescent="0.25">
      <c r="B13" s="128" t="s">
        <v>535</v>
      </c>
      <c r="C13" s="129" t="s">
        <v>540</v>
      </c>
      <c r="D13" s="132" t="s">
        <v>323</v>
      </c>
      <c r="E13" s="132" t="s">
        <v>538</v>
      </c>
      <c r="F13" s="149" t="s">
        <v>549</v>
      </c>
    </row>
    <row r="14" spans="2:6" ht="5.0999999999999996" customHeight="1" x14ac:dyDescent="0.35">
      <c r="B14" s="130"/>
      <c r="C14" s="131"/>
      <c r="D14" s="133"/>
      <c r="E14" s="133"/>
      <c r="F14" s="150"/>
    </row>
    <row r="15" spans="2:6" s="126" customFormat="1" ht="54.95" customHeight="1" x14ac:dyDescent="0.25">
      <c r="B15" s="128" t="s">
        <v>502</v>
      </c>
      <c r="C15" s="129" t="s">
        <v>496</v>
      </c>
      <c r="D15" s="132" t="s">
        <v>323</v>
      </c>
      <c r="E15" s="132" t="s">
        <v>537</v>
      </c>
      <c r="F15" s="149" t="s">
        <v>550</v>
      </c>
    </row>
    <row r="16" spans="2:6" s="126" customFormat="1" ht="54.95" customHeight="1" x14ac:dyDescent="0.25">
      <c r="B16" s="128" t="s">
        <v>397</v>
      </c>
      <c r="C16" s="129" t="s">
        <v>497</v>
      </c>
      <c r="D16" s="132" t="s">
        <v>323</v>
      </c>
      <c r="E16" s="132" t="s">
        <v>537</v>
      </c>
      <c r="F16" s="149" t="s">
        <v>551</v>
      </c>
    </row>
  </sheetData>
  <mergeCells count="2">
    <mergeCell ref="D2:F2"/>
    <mergeCell ref="D1:F1"/>
  </mergeCells>
  <pageMargins left="0.70866141732283472" right="0.70866141732283472" top="0.55118110236220474" bottom="0.55118110236220474" header="0.31496062992125984" footer="0.31496062992125984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32B3C-104D-4EAA-ADB4-E9E62F08FFCD}">
  <sheetPr codeName="Sheet9">
    <tabColor rgb="FFFF0000"/>
    <pageSetUpPr fitToPage="1"/>
  </sheetPr>
  <dimension ref="B1:BB75"/>
  <sheetViews>
    <sheetView zoomScale="115" zoomScaleNormal="115" workbookViewId="0">
      <selection activeCell="G3" sqref="G3:K3"/>
    </sheetView>
  </sheetViews>
  <sheetFormatPr defaultRowHeight="15" x14ac:dyDescent="0.25"/>
  <cols>
    <col min="2" max="80" width="2.85546875" customWidth="1"/>
  </cols>
  <sheetData>
    <row r="1" spans="2:54" ht="20.25" customHeight="1" x14ac:dyDescent="0.25"/>
    <row r="2" spans="2:54" ht="43.5" customHeight="1" x14ac:dyDescent="0.25">
      <c r="BB2" s="52" t="s">
        <v>88</v>
      </c>
    </row>
    <row r="3" spans="2:54" x14ac:dyDescent="0.25">
      <c r="B3" s="410" t="s">
        <v>98</v>
      </c>
      <c r="C3" s="411"/>
      <c r="D3" s="411"/>
      <c r="E3" s="411"/>
      <c r="F3" s="411"/>
      <c r="G3" s="405" t="str">
        <f>WO!C2</f>
        <v>LE-2024239</v>
      </c>
      <c r="H3" s="405"/>
      <c r="I3" s="405"/>
      <c r="J3" s="405"/>
      <c r="K3" s="406"/>
      <c r="M3" s="410" t="s">
        <v>89</v>
      </c>
      <c r="N3" s="411"/>
      <c r="O3" s="411"/>
      <c r="P3" s="411"/>
      <c r="Q3" s="411"/>
      <c r="R3" s="411"/>
      <c r="S3" s="412">
        <f>_xlfn.XLOOKUP(($G$3),'Liste WO'!$A:$A,'Liste WO'!$C:$C,FALSE)</f>
        <v>45685</v>
      </c>
      <c r="T3" s="412"/>
      <c r="U3" s="412"/>
      <c r="V3" s="412"/>
      <c r="W3" s="413"/>
      <c r="Y3" s="410" t="s">
        <v>12</v>
      </c>
      <c r="Z3" s="411"/>
      <c r="AA3" s="411"/>
      <c r="AB3" s="411"/>
      <c r="AC3" s="411"/>
      <c r="AD3" s="412">
        <f>_xlfn.XLOOKUP(($G$3),'Liste WO'!$A:$A,'Liste WO'!$H:$H,FALSE)</f>
        <v>45687</v>
      </c>
      <c r="AE3" s="412"/>
      <c r="AF3" s="412"/>
      <c r="AG3" s="412"/>
      <c r="AH3" s="413"/>
      <c r="AK3" s="389" t="s">
        <v>452</v>
      </c>
      <c r="AL3" s="394"/>
      <c r="AM3" s="394"/>
      <c r="AN3" s="394"/>
      <c r="AO3" s="394"/>
      <c r="AP3" s="394"/>
      <c r="AQ3" s="394"/>
      <c r="AR3" s="394"/>
      <c r="AS3" s="394"/>
      <c r="AT3" s="394"/>
      <c r="AU3" s="394"/>
      <c r="AV3" s="394"/>
      <c r="AW3" s="394"/>
      <c r="AX3" s="394"/>
      <c r="AY3" s="394"/>
      <c r="AZ3" s="394"/>
      <c r="BA3" s="394"/>
      <c r="BB3" s="390"/>
    </row>
    <row r="4" spans="2:54" ht="7.5" customHeight="1" x14ac:dyDescent="0.25">
      <c r="AK4" s="395" t="str">
        <f>_xlfn.XLOOKUP(($G$3),'Liste WO'!$A:$A,'Liste WO'!$AQ:$AQ,FALSE)</f>
        <v>** VOIR PLAN *** LIVRER BOBINES DEBOUT
Utiliser : LE-2024194-01 + LE-2024194-07 + LE-2024178-03 + LE-2024167-48 + LE-2024223-02 
(2024223-02 est près du dérouleur de la machine Alpha)</v>
      </c>
      <c r="AL4" s="396"/>
      <c r="AM4" s="396"/>
      <c r="AN4" s="396"/>
      <c r="AO4" s="396"/>
      <c r="AP4" s="396"/>
      <c r="AQ4" s="396"/>
      <c r="AR4" s="396"/>
      <c r="AS4" s="396"/>
      <c r="AT4" s="396"/>
      <c r="AU4" s="396"/>
      <c r="AV4" s="396"/>
      <c r="AW4" s="396"/>
      <c r="AX4" s="396"/>
      <c r="AY4" s="396"/>
      <c r="AZ4" s="396"/>
      <c r="BA4" s="396"/>
      <c r="BB4" s="397"/>
    </row>
    <row r="5" spans="2:54" x14ac:dyDescent="0.25">
      <c r="B5" s="410" t="s">
        <v>90</v>
      </c>
      <c r="C5" s="411"/>
      <c r="D5" s="411"/>
      <c r="E5" s="411"/>
      <c r="F5" s="411"/>
      <c r="G5" s="411"/>
      <c r="H5" s="405" t="str">
        <f>_xlfn.XLOOKUP(($G$3),'Liste WO'!$A:$A,'Liste WO'!$G:$G,FALSE)</f>
        <v>email 2024-01-22 14h39</v>
      </c>
      <c r="I5" s="405"/>
      <c r="J5" s="405"/>
      <c r="K5" s="405"/>
      <c r="L5" s="405"/>
      <c r="M5" s="405"/>
      <c r="N5" s="405"/>
      <c r="O5" s="405"/>
      <c r="P5" s="406"/>
      <c r="S5" s="410" t="s">
        <v>30</v>
      </c>
      <c r="T5" s="411"/>
      <c r="U5" s="411"/>
      <c r="V5" s="415" t="str">
        <f>_xlfn.XLOOKUP(($G$3),'Liste WO'!$A:$A,'Liste WO'!$E:$E,FALSE)</f>
        <v>Imprimerie Sélect</v>
      </c>
      <c r="W5" s="415"/>
      <c r="X5" s="415"/>
      <c r="Y5" s="415"/>
      <c r="Z5" s="415"/>
      <c r="AA5" s="415"/>
      <c r="AB5" s="415"/>
      <c r="AC5" s="415"/>
      <c r="AD5" s="415"/>
      <c r="AE5" s="415"/>
      <c r="AF5" s="415"/>
      <c r="AG5" s="415"/>
      <c r="AH5" s="416"/>
      <c r="AK5" s="398"/>
      <c r="AL5" s="399"/>
      <c r="AM5" s="399"/>
      <c r="AN5" s="399"/>
      <c r="AO5" s="399"/>
      <c r="AP5" s="399"/>
      <c r="AQ5" s="399"/>
      <c r="AR5" s="399"/>
      <c r="AS5" s="399"/>
      <c r="AT5" s="399"/>
      <c r="AU5" s="399"/>
      <c r="AV5" s="399"/>
      <c r="AW5" s="399"/>
      <c r="AX5" s="399"/>
      <c r="AY5" s="399"/>
      <c r="AZ5" s="399"/>
      <c r="BA5" s="399"/>
      <c r="BB5" s="400"/>
    </row>
    <row r="6" spans="2:54" ht="3.75" customHeight="1" x14ac:dyDescent="0.25">
      <c r="AK6" s="398"/>
      <c r="AL6" s="399"/>
      <c r="AM6" s="399"/>
      <c r="AN6" s="399"/>
      <c r="AO6" s="399"/>
      <c r="AP6" s="399"/>
      <c r="AQ6" s="399"/>
      <c r="AR6" s="399"/>
      <c r="AS6" s="399"/>
      <c r="AT6" s="399"/>
      <c r="AU6" s="399"/>
      <c r="AV6" s="399"/>
      <c r="AW6" s="399"/>
      <c r="AX6" s="399"/>
      <c r="AY6" s="399"/>
      <c r="AZ6" s="399"/>
      <c r="BA6" s="399"/>
      <c r="BB6" s="400"/>
    </row>
    <row r="7" spans="2:54" x14ac:dyDescent="0.25">
      <c r="B7" s="410" t="s">
        <v>283</v>
      </c>
      <c r="C7" s="411"/>
      <c r="D7" s="411"/>
      <c r="E7" s="411"/>
      <c r="F7" s="405" t="e">
        <f>_xlfn.XLOOKUP(($G$3),'Liste WO'!$A:$A,'Liste WO'!#REF!,FALSE)</f>
        <v>#REF!</v>
      </c>
      <c r="G7" s="405"/>
      <c r="H7" s="405"/>
      <c r="I7" s="406"/>
      <c r="K7" s="410" t="s">
        <v>294</v>
      </c>
      <c r="L7" s="411"/>
      <c r="M7" s="411"/>
      <c r="N7" s="411"/>
      <c r="O7" s="411"/>
      <c r="P7" s="411"/>
      <c r="Q7" s="411"/>
      <c r="R7" s="415" t="str">
        <f>_xlfn.XLOOKUP(($G$3),'Liste WO'!$A:$A,'Liste WO'!$N:$N,FALSE)</f>
        <v>TC DT - Hotmelt Adhesive</v>
      </c>
      <c r="S7" s="415"/>
      <c r="T7" s="415"/>
      <c r="U7" s="415"/>
      <c r="V7" s="415"/>
      <c r="W7" s="415"/>
      <c r="X7" s="415"/>
      <c r="Y7" s="415"/>
      <c r="Z7" s="415"/>
      <c r="AA7" s="415"/>
      <c r="AB7" s="415"/>
      <c r="AC7" s="415"/>
      <c r="AD7" s="415"/>
      <c r="AE7" s="415"/>
      <c r="AF7" s="415"/>
      <c r="AG7" s="415"/>
      <c r="AH7" s="415"/>
      <c r="AK7" s="398"/>
      <c r="AL7" s="399"/>
      <c r="AM7" s="399"/>
      <c r="AN7" s="399"/>
      <c r="AO7" s="399"/>
      <c r="AP7" s="399"/>
      <c r="AQ7" s="399"/>
      <c r="AR7" s="399"/>
      <c r="AS7" s="399"/>
      <c r="AT7" s="399"/>
      <c r="AU7" s="399"/>
      <c r="AV7" s="399"/>
      <c r="AW7" s="399"/>
      <c r="AX7" s="399"/>
      <c r="AY7" s="399"/>
      <c r="AZ7" s="399"/>
      <c r="BA7" s="399"/>
      <c r="BB7" s="400"/>
    </row>
    <row r="8" spans="2:54" ht="5.25" customHeight="1" x14ac:dyDescent="0.25">
      <c r="AK8" s="398"/>
      <c r="AL8" s="399"/>
      <c r="AM8" s="399"/>
      <c r="AN8" s="399"/>
      <c r="AO8" s="399"/>
      <c r="AP8" s="399"/>
      <c r="AQ8" s="399"/>
      <c r="AR8" s="399"/>
      <c r="AS8" s="399"/>
      <c r="AT8" s="399"/>
      <c r="AU8" s="399"/>
      <c r="AV8" s="399"/>
      <c r="AW8" s="399"/>
      <c r="AX8" s="399"/>
      <c r="AY8" s="399"/>
      <c r="AZ8" s="399"/>
      <c r="BA8" s="399"/>
      <c r="BB8" s="400"/>
    </row>
    <row r="9" spans="2:54" x14ac:dyDescent="0.25">
      <c r="B9" s="34" t="s">
        <v>31</v>
      </c>
      <c r="C9" s="22"/>
      <c r="D9" s="22"/>
      <c r="E9" s="22"/>
      <c r="F9" s="409">
        <f>_xlfn.XLOOKUP(($G$3),'Liste WO'!$A:$A,'Liste WO'!$Y:$Y,FALSE)</f>
        <v>0</v>
      </c>
      <c r="G9" s="409"/>
      <c r="H9" s="409"/>
      <c r="I9" s="409"/>
      <c r="J9" s="415" t="str">
        <f>_xlfn.XLOOKUP(($G$3),'Liste WO'!$A:$A,'Liste WO'!$AI:$AI,FALSE)</f>
        <v>po</v>
      </c>
      <c r="K9" s="416"/>
      <c r="M9" s="34" t="s">
        <v>32</v>
      </c>
      <c r="N9" s="21"/>
      <c r="O9" s="22"/>
      <c r="P9" s="22"/>
      <c r="Q9" s="409">
        <f>_xlfn.XLOOKUP(($G$3),'Liste WO'!$A:$A,'Liste WO'!$AJ:$AJ,FALSE)</f>
        <v>0</v>
      </c>
      <c r="R9" s="409"/>
      <c r="S9" s="409"/>
      <c r="T9" s="409"/>
      <c r="U9" s="415" t="str">
        <f>_xlfn.XLOOKUP(($G$3),'Liste WO'!$A:$A,'Liste WO'!$AK:$AK,FALSE)</f>
        <v>pi</v>
      </c>
      <c r="V9" s="416"/>
      <c r="X9" s="407" t="s">
        <v>406</v>
      </c>
      <c r="Y9" s="408"/>
      <c r="Z9" s="408"/>
      <c r="AA9" s="408"/>
      <c r="AB9" s="409">
        <f>_xlfn.XLOOKUP(($G$3),'Liste WO'!$A:$A,'Liste WO'!$AM:$AM,FALSE)</f>
        <v>15</v>
      </c>
      <c r="AC9" s="409"/>
      <c r="AD9" s="409"/>
      <c r="AE9" s="409"/>
      <c r="AF9" s="405">
        <f>_xlfn.XLOOKUP(($G$3),'Liste WO'!$A:$A,'Liste WO'!$AN:$AN,FALSE)</f>
        <v>0</v>
      </c>
      <c r="AG9" s="405"/>
      <c r="AH9" s="406"/>
      <c r="AK9" s="398"/>
      <c r="AL9" s="399"/>
      <c r="AM9" s="399"/>
      <c r="AN9" s="399"/>
      <c r="AO9" s="399"/>
      <c r="AP9" s="399"/>
      <c r="AQ9" s="399"/>
      <c r="AR9" s="399"/>
      <c r="AS9" s="399"/>
      <c r="AT9" s="399"/>
      <c r="AU9" s="399"/>
      <c r="AV9" s="399"/>
      <c r="AW9" s="399"/>
      <c r="AX9" s="399"/>
      <c r="AY9" s="399"/>
      <c r="AZ9" s="399"/>
      <c r="BA9" s="399"/>
      <c r="BB9" s="400"/>
    </row>
    <row r="10" spans="2:54" x14ac:dyDescent="0.25">
      <c r="X10" s="407" t="s">
        <v>407</v>
      </c>
      <c r="Y10" s="408"/>
      <c r="Z10" s="408"/>
      <c r="AA10" s="408"/>
      <c r="AB10" s="409">
        <f>_xlfn.XLOOKUP(($G$3),'Liste WO'!$A:$A,'Liste WO'!$AO:$AO,FALSE)</f>
        <v>0</v>
      </c>
      <c r="AC10" s="409">
        <f>_xlfn.XLOOKUP(($G$3),'Liste WO'!$A:$A,'Liste WO'!$AM:$AM,FALSE)</f>
        <v>15</v>
      </c>
      <c r="AD10" s="409"/>
      <c r="AE10" s="409"/>
      <c r="AF10" s="405">
        <f>_xlfn.XLOOKUP(($G$3),'Liste WO'!$A:$A,'Liste WO'!$AN:$AN,FALSE)</f>
        <v>0</v>
      </c>
      <c r="AG10" s="405"/>
      <c r="AH10" s="406"/>
      <c r="AK10" s="398"/>
      <c r="AL10" s="399"/>
      <c r="AM10" s="399"/>
      <c r="AN10" s="399"/>
      <c r="AO10" s="399"/>
      <c r="AP10" s="399"/>
      <c r="AQ10" s="399"/>
      <c r="AR10" s="399"/>
      <c r="AS10" s="399"/>
      <c r="AT10" s="399"/>
      <c r="AU10" s="399"/>
      <c r="AV10" s="399"/>
      <c r="AW10" s="399"/>
      <c r="AX10" s="399"/>
      <c r="AY10" s="399"/>
      <c r="AZ10" s="399"/>
      <c r="BA10" s="399"/>
      <c r="BB10" s="400"/>
    </row>
    <row r="11" spans="2:54" x14ac:dyDescent="0.25">
      <c r="B11" s="34" t="s">
        <v>99</v>
      </c>
      <c r="C11" s="22"/>
      <c r="D11" s="22"/>
      <c r="E11" s="22"/>
      <c r="F11" s="409">
        <f>_xlfn.XLOOKUP(($G$3),'Liste WO'!$A:$A,'Liste WO'!$Y:$Y,FALSE)</f>
        <v>0</v>
      </c>
      <c r="G11" s="409"/>
      <c r="H11" s="409"/>
      <c r="I11" s="409"/>
      <c r="J11" s="415" t="str">
        <f>_xlfn.XLOOKUP(($G$3),'Liste WO'!$A:$A,'Liste WO'!$AI:$AI,FALSE)</f>
        <v>po</v>
      </c>
      <c r="K11" s="416"/>
      <c r="M11" s="34" t="s">
        <v>91</v>
      </c>
      <c r="N11" s="22"/>
      <c r="O11" s="22"/>
      <c r="P11" s="404">
        <f>AB11</f>
        <v>15</v>
      </c>
      <c r="Q11" s="404"/>
      <c r="R11" s="404"/>
      <c r="S11" s="404"/>
      <c r="T11" s="423" t="s">
        <v>405</v>
      </c>
      <c r="U11" s="423"/>
      <c r="V11" s="424"/>
      <c r="X11" s="407" t="s">
        <v>408</v>
      </c>
      <c r="Y11" s="408"/>
      <c r="Z11" s="408"/>
      <c r="AA11" s="408"/>
      <c r="AB11" s="409">
        <f>AB9-AB10</f>
        <v>15</v>
      </c>
      <c r="AC11" s="409">
        <f>_xlfn.XLOOKUP(($G$3),'Liste WO'!$A:$A,'Liste WO'!$AM:$AM,FALSE)</f>
        <v>15</v>
      </c>
      <c r="AD11" s="409"/>
      <c r="AE11" s="409"/>
      <c r="AF11" s="405">
        <f>_xlfn.XLOOKUP(($G$3),'Liste WO'!$A:$A,'Liste WO'!$AN:$AN,FALSE)</f>
        <v>0</v>
      </c>
      <c r="AG11" s="405"/>
      <c r="AH11" s="406"/>
      <c r="AK11" s="398"/>
      <c r="AL11" s="399"/>
      <c r="AM11" s="399"/>
      <c r="AN11" s="399"/>
      <c r="AO11" s="399"/>
      <c r="AP11" s="399"/>
      <c r="AQ11" s="399"/>
      <c r="AR11" s="399"/>
      <c r="AS11" s="399"/>
      <c r="AT11" s="399"/>
      <c r="AU11" s="399"/>
      <c r="AV11" s="399"/>
      <c r="AW11" s="399"/>
      <c r="AX11" s="399"/>
      <c r="AY11" s="399"/>
      <c r="AZ11" s="399"/>
      <c r="BA11" s="399"/>
      <c r="BB11" s="400"/>
    </row>
    <row r="12" spans="2:54" x14ac:dyDescent="0.25">
      <c r="AK12" s="398"/>
      <c r="AL12" s="399"/>
      <c r="AM12" s="399"/>
      <c r="AN12" s="399"/>
      <c r="AO12" s="399"/>
      <c r="AP12" s="399"/>
      <c r="AQ12" s="399"/>
      <c r="AR12" s="399"/>
      <c r="AS12" s="399"/>
      <c r="AT12" s="399"/>
      <c r="AU12" s="399"/>
      <c r="AV12" s="399"/>
      <c r="AW12" s="399"/>
      <c r="AX12" s="399"/>
      <c r="AY12" s="399"/>
      <c r="AZ12" s="399"/>
      <c r="BA12" s="399"/>
      <c r="BB12" s="400"/>
    </row>
    <row r="13" spans="2:54" x14ac:dyDescent="0.25">
      <c r="B13" s="34" t="s">
        <v>97</v>
      </c>
      <c r="C13" s="21"/>
      <c r="D13" s="22"/>
      <c r="E13" s="22"/>
      <c r="F13" s="22"/>
      <c r="G13" s="22"/>
      <c r="H13" s="415" t="e">
        <f>_xlfn.XLOOKUP(($G$3),'Liste WO'!$A:$A,'Liste WO'!#REF!,FALSE)</f>
        <v>#REF!</v>
      </c>
      <c r="I13" s="415"/>
      <c r="J13" s="415"/>
      <c r="K13" s="415"/>
      <c r="L13" s="415"/>
      <c r="M13" s="415"/>
      <c r="N13" s="415"/>
      <c r="O13" s="415"/>
      <c r="P13" s="416"/>
      <c r="R13" s="34" t="s">
        <v>91</v>
      </c>
      <c r="S13" s="22"/>
      <c r="T13" s="22"/>
      <c r="U13" s="409">
        <f>AB9*Q9*1</f>
        <v>0</v>
      </c>
      <c r="V13" s="409"/>
      <c r="W13" s="409"/>
      <c r="X13" s="409"/>
      <c r="Y13" s="409"/>
      <c r="Z13" s="23" t="str">
        <f>U9</f>
        <v>pi</v>
      </c>
      <c r="AB13" s="34" t="s">
        <v>31</v>
      </c>
      <c r="AC13" s="22"/>
      <c r="AD13" s="22"/>
      <c r="AE13" s="405" t="e">
        <f>_xlfn.XLOOKUP(($G$3),'Liste WO'!$A:$A,'Liste WO'!#REF!,FALSE)</f>
        <v>#REF!</v>
      </c>
      <c r="AF13" s="405"/>
      <c r="AG13" s="405"/>
      <c r="AH13" s="406"/>
      <c r="AK13" s="398"/>
      <c r="AL13" s="399"/>
      <c r="AM13" s="399"/>
      <c r="AN13" s="399"/>
      <c r="AO13" s="399"/>
      <c r="AP13" s="399"/>
      <c r="AQ13" s="399"/>
      <c r="AR13" s="399"/>
      <c r="AS13" s="399"/>
      <c r="AT13" s="399"/>
      <c r="AU13" s="399"/>
      <c r="AV13" s="399"/>
      <c r="AW13" s="399"/>
      <c r="AX13" s="399"/>
      <c r="AY13" s="399"/>
      <c r="AZ13" s="399"/>
      <c r="BA13" s="399"/>
      <c r="BB13" s="400"/>
    </row>
    <row r="14" spans="2:54" ht="8.25" customHeight="1" x14ac:dyDescent="0.25">
      <c r="AK14" s="398"/>
      <c r="AL14" s="399"/>
      <c r="AM14" s="399"/>
      <c r="AN14" s="399"/>
      <c r="AO14" s="399"/>
      <c r="AP14" s="399"/>
      <c r="AQ14" s="399"/>
      <c r="AR14" s="399"/>
      <c r="AS14" s="399"/>
      <c r="AT14" s="399"/>
      <c r="AU14" s="399"/>
      <c r="AV14" s="399"/>
      <c r="AW14" s="399"/>
      <c r="AX14" s="399"/>
      <c r="AY14" s="399"/>
      <c r="AZ14" s="399"/>
      <c r="BA14" s="399"/>
      <c r="BB14" s="400"/>
    </row>
    <row r="15" spans="2:54" x14ac:dyDescent="0.25">
      <c r="B15" s="410" t="s">
        <v>297</v>
      </c>
      <c r="C15" s="411"/>
      <c r="D15" s="411"/>
      <c r="E15" s="411"/>
      <c r="F15" s="411"/>
      <c r="G15" s="411"/>
      <c r="H15" s="411"/>
      <c r="I15" s="411"/>
      <c r="J15" s="405">
        <f>_xlfn.XLOOKUP(($G$3),'Liste WO'!$A:$A,'Liste WO'!$AS:$AS,FALSE)</f>
        <v>0</v>
      </c>
      <c r="K15" s="405"/>
      <c r="L15" s="406"/>
      <c r="AK15" s="401"/>
      <c r="AL15" s="402"/>
      <c r="AM15" s="402"/>
      <c r="AN15" s="402"/>
      <c r="AO15" s="402"/>
      <c r="AP15" s="402"/>
      <c r="AQ15" s="402"/>
      <c r="AR15" s="402"/>
      <c r="AS15" s="402"/>
      <c r="AT15" s="402"/>
      <c r="AU15" s="402"/>
      <c r="AV15" s="402"/>
      <c r="AW15" s="402"/>
      <c r="AX15" s="402"/>
      <c r="AY15" s="402"/>
      <c r="AZ15" s="402"/>
      <c r="BA15" s="402"/>
      <c r="BB15" s="403"/>
    </row>
    <row r="16" spans="2:54" ht="16.5" customHeight="1" x14ac:dyDescent="0.25"/>
    <row r="17" spans="2:54" ht="35.25" customHeight="1" x14ac:dyDescent="0.25">
      <c r="B17" s="421" t="s">
        <v>416</v>
      </c>
      <c r="C17" s="422"/>
      <c r="D17" s="420" t="s">
        <v>413</v>
      </c>
      <c r="E17" s="420"/>
      <c r="F17" s="420"/>
      <c r="G17" s="420"/>
      <c r="H17" s="420"/>
      <c r="I17" s="420"/>
      <c r="J17" s="420"/>
      <c r="K17" s="420"/>
      <c r="L17" s="420"/>
      <c r="M17" s="420"/>
      <c r="N17" s="420" t="s">
        <v>102</v>
      </c>
      <c r="O17" s="420"/>
      <c r="P17" s="420"/>
      <c r="Q17" s="55"/>
      <c r="R17" s="420" t="s">
        <v>103</v>
      </c>
      <c r="S17" s="420"/>
      <c r="T17" s="420"/>
      <c r="U17" s="420" t="s">
        <v>112</v>
      </c>
      <c r="V17" s="420"/>
      <c r="W17" s="420"/>
      <c r="X17" s="420" t="s">
        <v>104</v>
      </c>
      <c r="Y17" s="420"/>
      <c r="Z17" s="420"/>
      <c r="AA17" s="420" t="s">
        <v>105</v>
      </c>
      <c r="AB17" s="420"/>
      <c r="AC17" s="420"/>
      <c r="AD17" s="420" t="s">
        <v>106</v>
      </c>
      <c r="AE17" s="420"/>
      <c r="AF17" s="420"/>
      <c r="AG17" s="420" t="s">
        <v>107</v>
      </c>
      <c r="AH17" s="420"/>
      <c r="AI17" s="420"/>
      <c r="AJ17" s="55"/>
      <c r="AK17" s="431" t="s">
        <v>103</v>
      </c>
      <c r="AL17" s="432"/>
      <c r="AM17" s="433"/>
      <c r="AN17" s="420" t="s">
        <v>113</v>
      </c>
      <c r="AO17" s="420"/>
      <c r="AP17" s="420"/>
      <c r="AQ17" s="420" t="s">
        <v>108</v>
      </c>
      <c r="AR17" s="420"/>
      <c r="AS17" s="420"/>
      <c r="AT17" s="420" t="s">
        <v>109</v>
      </c>
      <c r="AU17" s="420"/>
      <c r="AV17" s="420"/>
      <c r="AW17" s="420" t="s">
        <v>110</v>
      </c>
      <c r="AX17" s="420"/>
      <c r="AY17" s="420"/>
      <c r="AZ17" s="420" t="s">
        <v>111</v>
      </c>
      <c r="BA17" s="420"/>
      <c r="BB17" s="420"/>
    </row>
    <row r="18" spans="2:54" ht="19.5" customHeight="1" x14ac:dyDescent="0.25">
      <c r="B18" s="417"/>
      <c r="C18" s="417"/>
      <c r="D18" s="417"/>
      <c r="E18" s="417"/>
      <c r="F18" s="417"/>
      <c r="G18" s="417"/>
      <c r="H18" s="417"/>
      <c r="I18" s="417"/>
      <c r="J18" s="417"/>
      <c r="K18" s="417"/>
      <c r="L18" s="417"/>
      <c r="M18" s="417"/>
      <c r="N18" s="414"/>
      <c r="O18" s="414"/>
      <c r="P18" s="414"/>
      <c r="Q18" s="24"/>
      <c r="R18" s="414"/>
      <c r="S18" s="414"/>
      <c r="T18" s="414"/>
      <c r="U18" s="414"/>
      <c r="V18" s="414"/>
      <c r="W18" s="414"/>
      <c r="X18" s="414"/>
      <c r="Y18" s="414"/>
      <c r="Z18" s="414"/>
      <c r="AA18" s="414"/>
      <c r="AB18" s="414"/>
      <c r="AC18" s="414"/>
      <c r="AD18" s="414"/>
      <c r="AE18" s="414"/>
      <c r="AF18" s="414"/>
      <c r="AG18" s="414"/>
      <c r="AH18" s="414"/>
      <c r="AI18" s="414"/>
      <c r="AJ18" s="25"/>
      <c r="AK18" s="425"/>
      <c r="AL18" s="426"/>
      <c r="AM18" s="427"/>
      <c r="AN18" s="428"/>
      <c r="AO18" s="429"/>
      <c r="AP18" s="430"/>
      <c r="AQ18" s="414"/>
      <c r="AR18" s="414"/>
      <c r="AS18" s="414"/>
      <c r="AT18" s="414"/>
      <c r="AU18" s="414"/>
      <c r="AV18" s="414"/>
      <c r="AW18" s="414"/>
      <c r="AX18" s="414"/>
      <c r="AY18" s="414"/>
      <c r="AZ18" s="414"/>
      <c r="BA18" s="414"/>
      <c r="BB18" s="414"/>
    </row>
    <row r="19" spans="2:54" ht="19.5" customHeight="1" x14ac:dyDescent="0.25">
      <c r="B19" s="417"/>
      <c r="C19" s="417"/>
      <c r="D19" s="417"/>
      <c r="E19" s="417"/>
      <c r="F19" s="417"/>
      <c r="G19" s="417"/>
      <c r="H19" s="417"/>
      <c r="I19" s="417"/>
      <c r="J19" s="417"/>
      <c r="K19" s="417"/>
      <c r="L19" s="417"/>
      <c r="M19" s="417"/>
      <c r="N19" s="414"/>
      <c r="O19" s="414"/>
      <c r="P19" s="414"/>
      <c r="Q19" s="24"/>
      <c r="R19" s="414"/>
      <c r="S19" s="414"/>
      <c r="T19" s="414"/>
      <c r="U19" s="414"/>
      <c r="V19" s="414"/>
      <c r="W19" s="414"/>
      <c r="X19" s="414"/>
      <c r="Y19" s="414"/>
      <c r="Z19" s="414"/>
      <c r="AA19" s="414"/>
      <c r="AB19" s="414"/>
      <c r="AC19" s="414"/>
      <c r="AD19" s="414"/>
      <c r="AE19" s="414"/>
      <c r="AF19" s="414"/>
      <c r="AG19" s="414"/>
      <c r="AH19" s="414"/>
      <c r="AI19" s="414"/>
      <c r="AJ19" s="25"/>
      <c r="AK19" s="425"/>
      <c r="AL19" s="426"/>
      <c r="AM19" s="427"/>
      <c r="AN19" s="428"/>
      <c r="AO19" s="429"/>
      <c r="AP19" s="430"/>
      <c r="AQ19" s="414"/>
      <c r="AR19" s="414"/>
      <c r="AS19" s="414"/>
      <c r="AT19" s="414"/>
      <c r="AU19" s="414"/>
      <c r="AV19" s="414"/>
      <c r="AW19" s="414"/>
      <c r="AX19" s="414"/>
      <c r="AY19" s="414"/>
      <c r="AZ19" s="414"/>
      <c r="BA19" s="414"/>
      <c r="BB19" s="414"/>
    </row>
    <row r="20" spans="2:54" ht="19.5" customHeight="1" x14ac:dyDescent="0.25">
      <c r="B20" s="417"/>
      <c r="C20" s="417"/>
      <c r="D20" s="417"/>
      <c r="E20" s="417"/>
      <c r="F20" s="417"/>
      <c r="G20" s="417"/>
      <c r="H20" s="417"/>
      <c r="I20" s="417"/>
      <c r="J20" s="417"/>
      <c r="K20" s="417"/>
      <c r="L20" s="417"/>
      <c r="M20" s="417"/>
      <c r="N20" s="414"/>
      <c r="O20" s="414"/>
      <c r="P20" s="414"/>
      <c r="Q20" s="24"/>
      <c r="R20" s="414"/>
      <c r="S20" s="414"/>
      <c r="T20" s="414"/>
      <c r="U20" s="414"/>
      <c r="V20" s="414"/>
      <c r="W20" s="414"/>
      <c r="X20" s="414"/>
      <c r="Y20" s="414"/>
      <c r="Z20" s="414"/>
      <c r="AA20" s="414"/>
      <c r="AB20" s="414"/>
      <c r="AC20" s="414"/>
      <c r="AD20" s="414"/>
      <c r="AE20" s="414"/>
      <c r="AF20" s="414"/>
      <c r="AG20" s="414"/>
      <c r="AH20" s="414"/>
      <c r="AI20" s="414"/>
      <c r="AJ20" s="25"/>
      <c r="AK20" s="425"/>
      <c r="AL20" s="426"/>
      <c r="AM20" s="427"/>
      <c r="AN20" s="428"/>
      <c r="AO20" s="429"/>
      <c r="AP20" s="430"/>
      <c r="AQ20" s="414"/>
      <c r="AR20" s="414"/>
      <c r="AS20" s="414"/>
      <c r="AT20" s="414"/>
      <c r="AU20" s="414"/>
      <c r="AV20" s="414"/>
      <c r="AW20" s="414"/>
      <c r="AX20" s="414"/>
      <c r="AY20" s="414"/>
      <c r="AZ20" s="414"/>
      <c r="BA20" s="414"/>
      <c r="BB20" s="414"/>
    </row>
    <row r="21" spans="2:54" ht="19.5" customHeight="1" x14ac:dyDescent="0.25">
      <c r="B21" s="417"/>
      <c r="C21" s="417"/>
      <c r="D21" s="417"/>
      <c r="E21" s="417"/>
      <c r="F21" s="417"/>
      <c r="G21" s="417"/>
      <c r="H21" s="417"/>
      <c r="I21" s="417"/>
      <c r="J21" s="417"/>
      <c r="K21" s="417"/>
      <c r="L21" s="417"/>
      <c r="M21" s="417"/>
      <c r="N21" s="414"/>
      <c r="O21" s="414"/>
      <c r="P21" s="414"/>
      <c r="Q21" s="24"/>
      <c r="R21" s="414"/>
      <c r="S21" s="414"/>
      <c r="T21" s="414"/>
      <c r="U21" s="414"/>
      <c r="V21" s="414"/>
      <c r="W21" s="414"/>
      <c r="X21" s="414"/>
      <c r="Y21" s="414"/>
      <c r="Z21" s="414"/>
      <c r="AA21" s="414"/>
      <c r="AB21" s="414"/>
      <c r="AC21" s="414"/>
      <c r="AD21" s="414"/>
      <c r="AE21" s="414"/>
      <c r="AF21" s="414"/>
      <c r="AG21" s="414"/>
      <c r="AH21" s="414"/>
      <c r="AI21" s="414"/>
      <c r="AJ21" s="25"/>
      <c r="AK21" s="425"/>
      <c r="AL21" s="426"/>
      <c r="AM21" s="427"/>
      <c r="AN21" s="428"/>
      <c r="AO21" s="429"/>
      <c r="AP21" s="430"/>
      <c r="AQ21" s="414"/>
      <c r="AR21" s="414"/>
      <c r="AS21" s="414"/>
      <c r="AT21" s="414"/>
      <c r="AU21" s="414"/>
      <c r="AV21" s="414"/>
      <c r="AW21" s="414"/>
      <c r="AX21" s="414"/>
      <c r="AY21" s="414"/>
      <c r="AZ21" s="414"/>
      <c r="BA21" s="414"/>
      <c r="BB21" s="414"/>
    </row>
    <row r="22" spans="2:54" ht="19.5" customHeight="1" x14ac:dyDescent="0.25">
      <c r="B22" s="417"/>
      <c r="C22" s="417"/>
      <c r="D22" s="417"/>
      <c r="E22" s="417"/>
      <c r="F22" s="417"/>
      <c r="G22" s="417"/>
      <c r="H22" s="417"/>
      <c r="I22" s="417"/>
      <c r="J22" s="417"/>
      <c r="K22" s="417"/>
      <c r="L22" s="417"/>
      <c r="M22" s="417"/>
      <c r="N22" s="414"/>
      <c r="O22" s="414"/>
      <c r="P22" s="414"/>
      <c r="Q22" s="24"/>
      <c r="R22" s="414"/>
      <c r="S22" s="414"/>
      <c r="T22" s="414"/>
      <c r="U22" s="414"/>
      <c r="V22" s="414"/>
      <c r="W22" s="414"/>
      <c r="X22" s="414"/>
      <c r="Y22" s="414"/>
      <c r="Z22" s="414"/>
      <c r="AA22" s="414"/>
      <c r="AB22" s="414"/>
      <c r="AC22" s="414"/>
      <c r="AD22" s="414"/>
      <c r="AE22" s="414"/>
      <c r="AF22" s="414"/>
      <c r="AG22" s="414"/>
      <c r="AH22" s="414"/>
      <c r="AI22" s="414"/>
      <c r="AJ22" s="25"/>
      <c r="AK22" s="425"/>
      <c r="AL22" s="426"/>
      <c r="AM22" s="427"/>
      <c r="AN22" s="428"/>
      <c r="AO22" s="429"/>
      <c r="AP22" s="430"/>
      <c r="AQ22" s="414"/>
      <c r="AR22" s="414"/>
      <c r="AS22" s="414"/>
      <c r="AT22" s="414"/>
      <c r="AU22" s="414"/>
      <c r="AV22" s="414"/>
      <c r="AW22" s="414"/>
      <c r="AX22" s="414"/>
      <c r="AY22" s="414"/>
      <c r="AZ22" s="414"/>
      <c r="BA22" s="414"/>
      <c r="BB22" s="414"/>
    </row>
    <row r="23" spans="2:54" ht="19.5" customHeight="1" x14ac:dyDescent="0.25">
      <c r="B23" s="417"/>
      <c r="C23" s="417"/>
      <c r="D23" s="417"/>
      <c r="E23" s="417"/>
      <c r="F23" s="417"/>
      <c r="G23" s="417"/>
      <c r="H23" s="417"/>
      <c r="I23" s="417"/>
      <c r="J23" s="417"/>
      <c r="K23" s="417"/>
      <c r="L23" s="417"/>
      <c r="M23" s="417"/>
      <c r="N23" s="414"/>
      <c r="O23" s="414"/>
      <c r="P23" s="414"/>
      <c r="Q23" s="24"/>
      <c r="R23" s="414"/>
      <c r="S23" s="414"/>
      <c r="T23" s="414"/>
      <c r="U23" s="414"/>
      <c r="V23" s="414"/>
      <c r="W23" s="414"/>
      <c r="X23" s="414"/>
      <c r="Y23" s="414"/>
      <c r="Z23" s="414"/>
      <c r="AA23" s="414"/>
      <c r="AB23" s="414"/>
      <c r="AC23" s="414"/>
      <c r="AD23" s="414"/>
      <c r="AE23" s="414"/>
      <c r="AF23" s="414"/>
      <c r="AG23" s="414"/>
      <c r="AH23" s="414"/>
      <c r="AI23" s="414"/>
      <c r="AJ23" s="25"/>
      <c r="AK23" s="425"/>
      <c r="AL23" s="426"/>
      <c r="AM23" s="427"/>
      <c r="AN23" s="428"/>
      <c r="AO23" s="429"/>
      <c r="AP23" s="430"/>
      <c r="AQ23" s="414"/>
      <c r="AR23" s="414"/>
      <c r="AS23" s="414"/>
      <c r="AT23" s="414"/>
      <c r="AU23" s="414"/>
      <c r="AV23" s="414"/>
      <c r="AW23" s="414"/>
      <c r="AX23" s="414"/>
      <c r="AY23" s="414"/>
      <c r="AZ23" s="414"/>
      <c r="BA23" s="414"/>
      <c r="BB23" s="414"/>
    </row>
    <row r="24" spans="2:54" ht="19.5" customHeight="1" x14ac:dyDescent="0.25">
      <c r="B24" s="417"/>
      <c r="C24" s="417"/>
      <c r="D24" s="417"/>
      <c r="E24" s="417"/>
      <c r="F24" s="417"/>
      <c r="G24" s="417"/>
      <c r="H24" s="417"/>
      <c r="I24" s="417"/>
      <c r="J24" s="417"/>
      <c r="K24" s="417"/>
      <c r="L24" s="417"/>
      <c r="M24" s="417"/>
      <c r="N24" s="414"/>
      <c r="O24" s="414"/>
      <c r="P24" s="414"/>
      <c r="Q24" s="24"/>
      <c r="R24" s="414"/>
      <c r="S24" s="414"/>
      <c r="T24" s="414"/>
      <c r="U24" s="414"/>
      <c r="V24" s="414"/>
      <c r="W24" s="414"/>
      <c r="X24" s="414"/>
      <c r="Y24" s="414"/>
      <c r="Z24" s="414"/>
      <c r="AA24" s="414"/>
      <c r="AB24" s="414"/>
      <c r="AC24" s="414"/>
      <c r="AD24" s="414"/>
      <c r="AE24" s="414"/>
      <c r="AF24" s="414"/>
      <c r="AG24" s="414"/>
      <c r="AH24" s="414"/>
      <c r="AI24" s="414"/>
      <c r="AJ24" s="25"/>
      <c r="AK24" s="425"/>
      <c r="AL24" s="426"/>
      <c r="AM24" s="427"/>
      <c r="AN24" s="428"/>
      <c r="AO24" s="429"/>
      <c r="AP24" s="430"/>
      <c r="AQ24" s="414"/>
      <c r="AR24" s="414"/>
      <c r="AS24" s="414"/>
      <c r="AT24" s="414"/>
      <c r="AU24" s="414"/>
      <c r="AV24" s="414"/>
      <c r="AW24" s="414"/>
      <c r="AX24" s="414"/>
      <c r="AY24" s="414"/>
      <c r="AZ24" s="414"/>
      <c r="BA24" s="414"/>
      <c r="BB24" s="414"/>
    </row>
    <row r="25" spans="2:54" ht="19.5" customHeight="1" x14ac:dyDescent="0.25">
      <c r="B25" s="417"/>
      <c r="C25" s="417"/>
      <c r="D25" s="417"/>
      <c r="E25" s="417"/>
      <c r="F25" s="417"/>
      <c r="G25" s="417"/>
      <c r="H25" s="417"/>
      <c r="I25" s="417"/>
      <c r="J25" s="417"/>
      <c r="K25" s="417"/>
      <c r="L25" s="417"/>
      <c r="M25" s="417"/>
      <c r="N25" s="414"/>
      <c r="O25" s="414"/>
      <c r="P25" s="414"/>
      <c r="Q25" s="24"/>
      <c r="R25" s="414"/>
      <c r="S25" s="414"/>
      <c r="T25" s="414"/>
      <c r="U25" s="414"/>
      <c r="V25" s="414"/>
      <c r="W25" s="414"/>
      <c r="X25" s="414"/>
      <c r="Y25" s="414"/>
      <c r="Z25" s="414"/>
      <c r="AA25" s="414"/>
      <c r="AB25" s="414"/>
      <c r="AC25" s="414"/>
      <c r="AD25" s="414"/>
      <c r="AE25" s="414"/>
      <c r="AF25" s="414"/>
      <c r="AG25" s="414"/>
      <c r="AH25" s="414"/>
      <c r="AI25" s="414"/>
      <c r="AJ25" s="25"/>
      <c r="AK25" s="425"/>
      <c r="AL25" s="426"/>
      <c r="AM25" s="427"/>
      <c r="AN25" s="428"/>
      <c r="AO25" s="429"/>
      <c r="AP25" s="430"/>
      <c r="AQ25" s="414"/>
      <c r="AR25" s="414"/>
      <c r="AS25" s="414"/>
      <c r="AT25" s="414"/>
      <c r="AU25" s="414"/>
      <c r="AV25" s="414"/>
      <c r="AW25" s="414"/>
      <c r="AX25" s="414"/>
      <c r="AY25" s="414"/>
      <c r="AZ25" s="414"/>
      <c r="BA25" s="414"/>
      <c r="BB25" s="414"/>
    </row>
    <row r="26" spans="2:54" ht="19.5" customHeight="1" x14ac:dyDescent="0.25">
      <c r="B26" s="417"/>
      <c r="C26" s="417"/>
      <c r="D26" s="417"/>
      <c r="E26" s="417"/>
      <c r="F26" s="417"/>
      <c r="G26" s="417"/>
      <c r="H26" s="417"/>
      <c r="I26" s="417"/>
      <c r="J26" s="417"/>
      <c r="K26" s="417"/>
      <c r="L26" s="417"/>
      <c r="M26" s="417"/>
      <c r="N26" s="414"/>
      <c r="O26" s="414"/>
      <c r="P26" s="414"/>
      <c r="Q26" s="24"/>
      <c r="R26" s="414"/>
      <c r="S26" s="414"/>
      <c r="T26" s="414"/>
      <c r="U26" s="414"/>
      <c r="V26" s="414"/>
      <c r="W26" s="414"/>
      <c r="X26" s="414"/>
      <c r="Y26" s="414"/>
      <c r="Z26" s="414"/>
      <c r="AA26" s="414"/>
      <c r="AB26" s="414"/>
      <c r="AC26" s="414"/>
      <c r="AD26" s="414"/>
      <c r="AE26" s="414"/>
      <c r="AF26" s="414"/>
      <c r="AG26" s="414"/>
      <c r="AH26" s="414"/>
      <c r="AI26" s="414"/>
      <c r="AJ26" s="25"/>
      <c r="AK26" s="425"/>
      <c r="AL26" s="426"/>
      <c r="AM26" s="427"/>
      <c r="AN26" s="428"/>
      <c r="AO26" s="429"/>
      <c r="AP26" s="430"/>
      <c r="AQ26" s="414"/>
      <c r="AR26" s="414"/>
      <c r="AS26" s="414"/>
      <c r="AT26" s="414"/>
      <c r="AU26" s="414"/>
      <c r="AV26" s="414"/>
      <c r="AW26" s="414"/>
      <c r="AX26" s="414"/>
      <c r="AY26" s="414"/>
      <c r="AZ26" s="414"/>
      <c r="BA26" s="414"/>
      <c r="BB26" s="414"/>
    </row>
    <row r="27" spans="2:54" ht="19.5" customHeight="1" x14ac:dyDescent="0.25">
      <c r="B27" s="417"/>
      <c r="C27" s="417"/>
      <c r="D27" s="417"/>
      <c r="E27" s="417"/>
      <c r="F27" s="417"/>
      <c r="G27" s="417"/>
      <c r="H27" s="417"/>
      <c r="I27" s="417"/>
      <c r="J27" s="417"/>
      <c r="K27" s="417"/>
      <c r="L27" s="417"/>
      <c r="M27" s="417"/>
      <c r="N27" s="414"/>
      <c r="O27" s="414"/>
      <c r="P27" s="414"/>
      <c r="Q27" s="24"/>
      <c r="R27" s="414"/>
      <c r="S27" s="414"/>
      <c r="T27" s="414"/>
      <c r="U27" s="414"/>
      <c r="V27" s="414"/>
      <c r="W27" s="414"/>
      <c r="X27" s="414"/>
      <c r="Y27" s="414"/>
      <c r="Z27" s="414"/>
      <c r="AA27" s="414"/>
      <c r="AB27" s="414"/>
      <c r="AC27" s="414"/>
      <c r="AD27" s="414"/>
      <c r="AE27" s="414"/>
      <c r="AF27" s="414"/>
      <c r="AG27" s="414"/>
      <c r="AH27" s="414"/>
      <c r="AI27" s="414"/>
      <c r="AJ27" s="25"/>
      <c r="AK27" s="425"/>
      <c r="AL27" s="426"/>
      <c r="AM27" s="427"/>
      <c r="AN27" s="428"/>
      <c r="AO27" s="429"/>
      <c r="AP27" s="430"/>
      <c r="AQ27" s="414"/>
      <c r="AR27" s="414"/>
      <c r="AS27" s="414"/>
      <c r="AT27" s="414"/>
      <c r="AU27" s="414"/>
      <c r="AV27" s="414"/>
      <c r="AW27" s="414"/>
      <c r="AX27" s="414"/>
      <c r="AY27" s="414"/>
      <c r="AZ27" s="414"/>
      <c r="BA27" s="414"/>
      <c r="BB27" s="414"/>
    </row>
    <row r="28" spans="2:54" ht="19.5" customHeight="1" x14ac:dyDescent="0.25">
      <c r="B28" s="417"/>
      <c r="C28" s="417"/>
      <c r="D28" s="417"/>
      <c r="E28" s="417"/>
      <c r="F28" s="417"/>
      <c r="G28" s="417"/>
      <c r="H28" s="417"/>
      <c r="I28" s="417"/>
      <c r="J28" s="417"/>
      <c r="K28" s="417"/>
      <c r="L28" s="417"/>
      <c r="M28" s="417"/>
      <c r="N28" s="414"/>
      <c r="O28" s="414"/>
      <c r="P28" s="414"/>
      <c r="Q28" s="24"/>
      <c r="R28" s="414"/>
      <c r="S28" s="414"/>
      <c r="T28" s="414"/>
      <c r="U28" s="414"/>
      <c r="V28" s="414"/>
      <c r="W28" s="414"/>
      <c r="X28" s="414"/>
      <c r="Y28" s="414"/>
      <c r="Z28" s="414"/>
      <c r="AA28" s="414"/>
      <c r="AB28" s="414"/>
      <c r="AC28" s="414"/>
      <c r="AD28" s="414"/>
      <c r="AE28" s="414"/>
      <c r="AF28" s="414"/>
      <c r="AG28" s="414"/>
      <c r="AH28" s="414"/>
      <c r="AI28" s="414"/>
      <c r="AJ28" s="25"/>
      <c r="AK28" s="425"/>
      <c r="AL28" s="426"/>
      <c r="AM28" s="427"/>
      <c r="AN28" s="428"/>
      <c r="AO28" s="429"/>
      <c r="AP28" s="430"/>
      <c r="AQ28" s="414"/>
      <c r="AR28" s="414"/>
      <c r="AS28" s="414"/>
      <c r="AT28" s="414"/>
      <c r="AU28" s="414"/>
      <c r="AV28" s="414"/>
      <c r="AW28" s="414"/>
      <c r="AX28" s="414"/>
      <c r="AY28" s="414"/>
      <c r="AZ28" s="414"/>
      <c r="BA28" s="414"/>
      <c r="BB28" s="414"/>
    </row>
    <row r="29" spans="2:54" ht="19.5" customHeight="1" x14ac:dyDescent="0.25">
      <c r="B29" s="417"/>
      <c r="C29" s="417"/>
      <c r="D29" s="417"/>
      <c r="E29" s="417"/>
      <c r="F29" s="417"/>
      <c r="G29" s="417"/>
      <c r="H29" s="417"/>
      <c r="I29" s="417"/>
      <c r="J29" s="417"/>
      <c r="K29" s="417"/>
      <c r="L29" s="417"/>
      <c r="M29" s="417"/>
      <c r="N29" s="414"/>
      <c r="O29" s="414"/>
      <c r="P29" s="414"/>
      <c r="Q29" s="24"/>
      <c r="R29" s="414"/>
      <c r="S29" s="414"/>
      <c r="T29" s="414"/>
      <c r="U29" s="414"/>
      <c r="V29" s="414"/>
      <c r="W29" s="414"/>
      <c r="X29" s="414"/>
      <c r="Y29" s="414"/>
      <c r="Z29" s="414"/>
      <c r="AA29" s="414"/>
      <c r="AB29" s="414"/>
      <c r="AC29" s="414"/>
      <c r="AD29" s="414"/>
      <c r="AE29" s="414"/>
      <c r="AF29" s="414"/>
      <c r="AG29" s="414"/>
      <c r="AH29" s="414"/>
      <c r="AI29" s="414"/>
      <c r="AJ29" s="25"/>
      <c r="AK29" s="425"/>
      <c r="AL29" s="426"/>
      <c r="AM29" s="427"/>
      <c r="AN29" s="428"/>
      <c r="AO29" s="429"/>
      <c r="AP29" s="430"/>
      <c r="AQ29" s="414"/>
      <c r="AR29" s="414"/>
      <c r="AS29" s="414"/>
      <c r="AT29" s="414"/>
      <c r="AU29" s="414"/>
      <c r="AV29" s="414"/>
      <c r="AW29" s="414"/>
      <c r="AX29" s="414"/>
      <c r="AY29" s="414"/>
      <c r="AZ29" s="414"/>
      <c r="BA29" s="414"/>
      <c r="BB29" s="414"/>
    </row>
    <row r="30" spans="2:54" ht="19.5" customHeight="1" x14ac:dyDescent="0.25">
      <c r="B30" s="417"/>
      <c r="C30" s="417"/>
      <c r="D30" s="417"/>
      <c r="E30" s="417"/>
      <c r="F30" s="417"/>
      <c r="G30" s="417"/>
      <c r="H30" s="417"/>
      <c r="I30" s="417"/>
      <c r="J30" s="417"/>
      <c r="K30" s="417"/>
      <c r="L30" s="417"/>
      <c r="M30" s="417"/>
      <c r="N30" s="414"/>
      <c r="O30" s="414"/>
      <c r="P30" s="414"/>
      <c r="Q30" s="24"/>
      <c r="R30" s="414"/>
      <c r="S30" s="414"/>
      <c r="T30" s="414"/>
      <c r="U30" s="414"/>
      <c r="V30" s="414"/>
      <c r="W30" s="414"/>
      <c r="X30" s="414"/>
      <c r="Y30" s="414"/>
      <c r="Z30" s="414"/>
      <c r="AA30" s="414"/>
      <c r="AB30" s="414"/>
      <c r="AC30" s="414"/>
      <c r="AD30" s="414"/>
      <c r="AE30" s="414"/>
      <c r="AF30" s="414"/>
      <c r="AG30" s="414"/>
      <c r="AH30" s="414"/>
      <c r="AI30" s="414"/>
      <c r="AJ30" s="25"/>
      <c r="AK30" s="425"/>
      <c r="AL30" s="426"/>
      <c r="AM30" s="427"/>
      <c r="AN30" s="428"/>
      <c r="AO30" s="429"/>
      <c r="AP30" s="430"/>
      <c r="AQ30" s="414"/>
      <c r="AR30" s="414"/>
      <c r="AS30" s="414"/>
      <c r="AT30" s="414"/>
      <c r="AU30" s="414"/>
      <c r="AV30" s="414"/>
      <c r="AW30" s="414"/>
      <c r="AX30" s="414"/>
      <c r="AY30" s="414"/>
      <c r="AZ30" s="414"/>
      <c r="BA30" s="414"/>
      <c r="BB30" s="414"/>
    </row>
    <row r="31" spans="2:54" ht="19.5" customHeight="1" x14ac:dyDescent="0.25">
      <c r="B31" s="417"/>
      <c r="C31" s="417"/>
      <c r="D31" s="417"/>
      <c r="E31" s="417"/>
      <c r="F31" s="417"/>
      <c r="G31" s="417"/>
      <c r="H31" s="417"/>
      <c r="I31" s="417"/>
      <c r="J31" s="417"/>
      <c r="K31" s="417"/>
      <c r="L31" s="417"/>
      <c r="M31" s="417"/>
      <c r="N31" s="414"/>
      <c r="O31" s="414"/>
      <c r="P31" s="414"/>
      <c r="Q31" s="24"/>
      <c r="R31" s="414"/>
      <c r="S31" s="414"/>
      <c r="T31" s="414"/>
      <c r="U31" s="414"/>
      <c r="V31" s="414"/>
      <c r="W31" s="414"/>
      <c r="X31" s="414"/>
      <c r="Y31" s="414"/>
      <c r="Z31" s="414"/>
      <c r="AA31" s="414"/>
      <c r="AB31" s="414"/>
      <c r="AC31" s="414"/>
      <c r="AD31" s="414"/>
      <c r="AE31" s="414"/>
      <c r="AF31" s="414"/>
      <c r="AG31" s="414"/>
      <c r="AH31" s="414"/>
      <c r="AI31" s="414"/>
      <c r="AJ31" s="25"/>
      <c r="AK31" s="425"/>
      <c r="AL31" s="426"/>
      <c r="AM31" s="427"/>
      <c r="AN31" s="428"/>
      <c r="AO31" s="429"/>
      <c r="AP31" s="430"/>
      <c r="AQ31" s="414"/>
      <c r="AR31" s="414"/>
      <c r="AS31" s="414"/>
      <c r="AT31" s="414"/>
      <c r="AU31" s="414"/>
      <c r="AV31" s="414"/>
      <c r="AW31" s="414"/>
      <c r="AX31" s="414"/>
      <c r="AY31" s="414"/>
      <c r="AZ31" s="414"/>
      <c r="BA31" s="414"/>
      <c r="BB31" s="414"/>
    </row>
    <row r="32" spans="2:54" ht="10.5" customHeight="1" x14ac:dyDescent="0.2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54"/>
      <c r="BB32" s="54"/>
    </row>
    <row r="33" spans="2:54" ht="14.1" customHeight="1" x14ac:dyDescent="0.25">
      <c r="AV33" s="434" t="s">
        <v>301</v>
      </c>
      <c r="AW33" s="434"/>
      <c r="AX33" s="434"/>
      <c r="AY33" s="434"/>
      <c r="AZ33" s="434"/>
      <c r="BA33" s="54"/>
      <c r="BB33" s="53"/>
    </row>
    <row r="34" spans="2:54" ht="14.1" customHeight="1" x14ac:dyDescent="0.25">
      <c r="AV34" s="434" t="s">
        <v>302</v>
      </c>
      <c r="AW34" s="434"/>
      <c r="AX34" s="434"/>
      <c r="AY34" s="434"/>
      <c r="AZ34" s="434"/>
      <c r="BA34" s="54"/>
      <c r="BB34" s="53"/>
    </row>
    <row r="35" spans="2:54" ht="14.1" customHeight="1" x14ac:dyDescent="0.25">
      <c r="AV35" s="434" t="s">
        <v>303</v>
      </c>
      <c r="AW35" s="434"/>
      <c r="AX35" s="434"/>
      <c r="AY35" s="434"/>
      <c r="AZ35" s="434"/>
      <c r="BA35" s="54"/>
      <c r="BB35" s="53"/>
    </row>
    <row r="37" spans="2:54" x14ac:dyDescent="0.25">
      <c r="B37" s="14" t="s">
        <v>100</v>
      </c>
      <c r="AS37" s="410" t="s">
        <v>98</v>
      </c>
      <c r="AT37" s="411"/>
      <c r="AU37" s="411"/>
      <c r="AV37" s="411"/>
      <c r="AW37" s="411"/>
      <c r="AX37" s="405" t="str">
        <f>G3</f>
        <v>LE-2024239</v>
      </c>
      <c r="AY37" s="405"/>
      <c r="AZ37" s="405"/>
      <c r="BA37" s="405"/>
      <c r="BB37" s="406"/>
    </row>
    <row r="38" spans="2:54" ht="6" customHeight="1" x14ac:dyDescent="0.25">
      <c r="B38" s="14"/>
    </row>
    <row r="39" spans="2:54" x14ac:dyDescent="0.25">
      <c r="B39" s="419" t="s">
        <v>414</v>
      </c>
      <c r="C39" s="419"/>
      <c r="D39" s="419"/>
      <c r="E39" s="394" t="s">
        <v>415</v>
      </c>
      <c r="F39" s="394"/>
      <c r="G39" s="390"/>
      <c r="H39" s="389" t="s">
        <v>412</v>
      </c>
      <c r="I39" s="394"/>
      <c r="J39" s="390"/>
      <c r="K39" s="389" t="s">
        <v>31</v>
      </c>
      <c r="L39" s="394"/>
      <c r="M39" s="390"/>
      <c r="N39" s="389" t="s">
        <v>32</v>
      </c>
      <c r="O39" s="394"/>
      <c r="P39" s="394"/>
      <c r="Q39" s="394"/>
      <c r="R39" s="390"/>
      <c r="T39" s="419" t="s">
        <v>414</v>
      </c>
      <c r="U39" s="419"/>
      <c r="V39" s="419"/>
      <c r="W39" s="394" t="s">
        <v>415</v>
      </c>
      <c r="X39" s="394"/>
      <c r="Y39" s="390"/>
      <c r="Z39" s="389" t="s">
        <v>412</v>
      </c>
      <c r="AA39" s="394"/>
      <c r="AB39" s="390"/>
      <c r="AC39" s="389" t="s">
        <v>31</v>
      </c>
      <c r="AD39" s="394"/>
      <c r="AE39" s="390"/>
      <c r="AF39" s="389" t="s">
        <v>32</v>
      </c>
      <c r="AG39" s="394"/>
      <c r="AH39" s="394"/>
      <c r="AI39" s="394"/>
      <c r="AJ39" s="390"/>
      <c r="AL39" s="419" t="s">
        <v>414</v>
      </c>
      <c r="AM39" s="419"/>
      <c r="AN39" s="419"/>
      <c r="AO39" s="394" t="s">
        <v>415</v>
      </c>
      <c r="AP39" s="394"/>
      <c r="AQ39" s="390"/>
      <c r="AR39" s="389" t="s">
        <v>412</v>
      </c>
      <c r="AS39" s="394"/>
      <c r="AT39" s="390"/>
      <c r="AU39" s="389" t="s">
        <v>31</v>
      </c>
      <c r="AV39" s="394"/>
      <c r="AW39" s="390"/>
      <c r="AX39" s="389" t="s">
        <v>32</v>
      </c>
      <c r="AY39" s="394"/>
      <c r="AZ39" s="394"/>
      <c r="BA39" s="394"/>
      <c r="BB39" s="390"/>
    </row>
    <row r="40" spans="2:54" x14ac:dyDescent="0.25">
      <c r="B40" s="419"/>
      <c r="C40" s="419"/>
      <c r="D40" s="419"/>
      <c r="E40" s="419"/>
      <c r="F40" s="419"/>
      <c r="G40" s="419"/>
      <c r="H40" s="418">
        <v>1</v>
      </c>
      <c r="I40" s="405"/>
      <c r="J40" s="406"/>
      <c r="K40" s="418"/>
      <c r="L40" s="405"/>
      <c r="M40" s="406"/>
      <c r="N40" s="418"/>
      <c r="O40" s="405"/>
      <c r="P40" s="405"/>
      <c r="Q40" s="405"/>
      <c r="R40" s="406"/>
      <c r="T40" s="419"/>
      <c r="U40" s="419"/>
      <c r="V40" s="419"/>
      <c r="W40" s="419"/>
      <c r="X40" s="419"/>
      <c r="Y40" s="419"/>
      <c r="Z40" s="418">
        <f>H75+1</f>
        <v>37</v>
      </c>
      <c r="AA40" s="405"/>
      <c r="AB40" s="406"/>
      <c r="AC40" s="418"/>
      <c r="AD40" s="405"/>
      <c r="AE40" s="406"/>
      <c r="AF40" s="418"/>
      <c r="AG40" s="405"/>
      <c r="AH40" s="405"/>
      <c r="AI40" s="405"/>
      <c r="AJ40" s="406"/>
      <c r="AL40" s="419"/>
      <c r="AM40" s="419"/>
      <c r="AN40" s="419"/>
      <c r="AO40" s="419"/>
      <c r="AP40" s="419"/>
      <c r="AQ40" s="419"/>
      <c r="AR40" s="418">
        <f>Z75+1</f>
        <v>73</v>
      </c>
      <c r="AS40" s="405"/>
      <c r="AT40" s="406"/>
      <c r="AU40" s="418"/>
      <c r="AV40" s="405"/>
      <c r="AW40" s="406"/>
      <c r="AX40" s="418"/>
      <c r="AY40" s="405"/>
      <c r="AZ40" s="405"/>
      <c r="BA40" s="405"/>
      <c r="BB40" s="406"/>
    </row>
    <row r="41" spans="2:54" x14ac:dyDescent="0.25">
      <c r="B41" s="419"/>
      <c r="C41" s="419"/>
      <c r="D41" s="419"/>
      <c r="E41" s="419"/>
      <c r="F41" s="419"/>
      <c r="G41" s="419"/>
      <c r="H41" s="418">
        <f>H40+1</f>
        <v>2</v>
      </c>
      <c r="I41" s="405"/>
      <c r="J41" s="406"/>
      <c r="K41" s="418"/>
      <c r="L41" s="405"/>
      <c r="M41" s="406"/>
      <c r="N41" s="418"/>
      <c r="O41" s="405"/>
      <c r="P41" s="405"/>
      <c r="Q41" s="405"/>
      <c r="R41" s="406"/>
      <c r="T41" s="419"/>
      <c r="U41" s="419"/>
      <c r="V41" s="419"/>
      <c r="W41" s="419"/>
      <c r="X41" s="419"/>
      <c r="Y41" s="419"/>
      <c r="Z41" s="418">
        <f>Z40+1</f>
        <v>38</v>
      </c>
      <c r="AA41" s="405"/>
      <c r="AB41" s="406"/>
      <c r="AC41" s="418"/>
      <c r="AD41" s="405"/>
      <c r="AE41" s="406"/>
      <c r="AF41" s="418"/>
      <c r="AG41" s="405"/>
      <c r="AH41" s="405"/>
      <c r="AI41" s="405"/>
      <c r="AJ41" s="406"/>
      <c r="AL41" s="419"/>
      <c r="AM41" s="419"/>
      <c r="AN41" s="419"/>
      <c r="AO41" s="419"/>
      <c r="AP41" s="419"/>
      <c r="AQ41" s="419"/>
      <c r="AR41" s="418">
        <f>AR40+1</f>
        <v>74</v>
      </c>
      <c r="AS41" s="405"/>
      <c r="AT41" s="406"/>
      <c r="AU41" s="418"/>
      <c r="AV41" s="405"/>
      <c r="AW41" s="406"/>
      <c r="AX41" s="418"/>
      <c r="AY41" s="405"/>
      <c r="AZ41" s="405"/>
      <c r="BA41" s="405"/>
      <c r="BB41" s="406"/>
    </row>
    <row r="42" spans="2:54" x14ac:dyDescent="0.25">
      <c r="B42" s="419"/>
      <c r="C42" s="419"/>
      <c r="D42" s="419"/>
      <c r="E42" s="419"/>
      <c r="F42" s="419"/>
      <c r="G42" s="419"/>
      <c r="H42" s="418">
        <f t="shared" ref="H42:H75" si="0">H41+1</f>
        <v>3</v>
      </c>
      <c r="I42" s="405"/>
      <c r="J42" s="406"/>
      <c r="K42" s="418"/>
      <c r="L42" s="405"/>
      <c r="M42" s="406"/>
      <c r="N42" s="418"/>
      <c r="O42" s="405"/>
      <c r="P42" s="405"/>
      <c r="Q42" s="405"/>
      <c r="R42" s="406"/>
      <c r="T42" s="419"/>
      <c r="U42" s="419"/>
      <c r="V42" s="419"/>
      <c r="W42" s="419"/>
      <c r="X42" s="419"/>
      <c r="Y42" s="419"/>
      <c r="Z42" s="418">
        <f t="shared" ref="Z42:Z75" si="1">Z41+1</f>
        <v>39</v>
      </c>
      <c r="AA42" s="405"/>
      <c r="AB42" s="406"/>
      <c r="AC42" s="418"/>
      <c r="AD42" s="405"/>
      <c r="AE42" s="406"/>
      <c r="AF42" s="418"/>
      <c r="AG42" s="405"/>
      <c r="AH42" s="405"/>
      <c r="AI42" s="405"/>
      <c r="AJ42" s="406"/>
      <c r="AL42" s="419"/>
      <c r="AM42" s="419"/>
      <c r="AN42" s="419"/>
      <c r="AO42" s="419"/>
      <c r="AP42" s="419"/>
      <c r="AQ42" s="419"/>
      <c r="AR42" s="418">
        <f t="shared" ref="AR42:AR75" si="2">AR41+1</f>
        <v>75</v>
      </c>
      <c r="AS42" s="405"/>
      <c r="AT42" s="406"/>
      <c r="AU42" s="418"/>
      <c r="AV42" s="405"/>
      <c r="AW42" s="406"/>
      <c r="AX42" s="418"/>
      <c r="AY42" s="405"/>
      <c r="AZ42" s="405"/>
      <c r="BA42" s="405"/>
      <c r="BB42" s="406"/>
    </row>
    <row r="43" spans="2:54" x14ac:dyDescent="0.25">
      <c r="B43" s="419"/>
      <c r="C43" s="419"/>
      <c r="D43" s="419"/>
      <c r="E43" s="419"/>
      <c r="F43" s="419"/>
      <c r="G43" s="419"/>
      <c r="H43" s="418">
        <f t="shared" si="0"/>
        <v>4</v>
      </c>
      <c r="I43" s="405"/>
      <c r="J43" s="406"/>
      <c r="K43" s="418"/>
      <c r="L43" s="405"/>
      <c r="M43" s="406"/>
      <c r="N43" s="418"/>
      <c r="O43" s="405"/>
      <c r="P43" s="405"/>
      <c r="Q43" s="405"/>
      <c r="R43" s="406"/>
      <c r="T43" s="419"/>
      <c r="U43" s="419"/>
      <c r="V43" s="419"/>
      <c r="W43" s="419"/>
      <c r="X43" s="419"/>
      <c r="Y43" s="419"/>
      <c r="Z43" s="418">
        <f t="shared" si="1"/>
        <v>40</v>
      </c>
      <c r="AA43" s="405"/>
      <c r="AB43" s="406"/>
      <c r="AC43" s="418"/>
      <c r="AD43" s="405"/>
      <c r="AE43" s="406"/>
      <c r="AF43" s="418"/>
      <c r="AG43" s="405"/>
      <c r="AH43" s="405"/>
      <c r="AI43" s="405"/>
      <c r="AJ43" s="406"/>
      <c r="AL43" s="419"/>
      <c r="AM43" s="419"/>
      <c r="AN43" s="419"/>
      <c r="AO43" s="419"/>
      <c r="AP43" s="419"/>
      <c r="AQ43" s="419"/>
      <c r="AR43" s="418">
        <f t="shared" si="2"/>
        <v>76</v>
      </c>
      <c r="AS43" s="405"/>
      <c r="AT43" s="406"/>
      <c r="AU43" s="418"/>
      <c r="AV43" s="405"/>
      <c r="AW43" s="406"/>
      <c r="AX43" s="418"/>
      <c r="AY43" s="405"/>
      <c r="AZ43" s="405"/>
      <c r="BA43" s="405"/>
      <c r="BB43" s="406"/>
    </row>
    <row r="44" spans="2:54" x14ac:dyDescent="0.25">
      <c r="B44" s="419"/>
      <c r="C44" s="419"/>
      <c r="D44" s="419"/>
      <c r="E44" s="419"/>
      <c r="F44" s="419"/>
      <c r="G44" s="419"/>
      <c r="H44" s="418">
        <f t="shared" si="0"/>
        <v>5</v>
      </c>
      <c r="I44" s="405"/>
      <c r="J44" s="406"/>
      <c r="K44" s="418"/>
      <c r="L44" s="405"/>
      <c r="M44" s="406"/>
      <c r="N44" s="418"/>
      <c r="O44" s="405"/>
      <c r="P44" s="405"/>
      <c r="Q44" s="405"/>
      <c r="R44" s="406"/>
      <c r="T44" s="419"/>
      <c r="U44" s="419"/>
      <c r="V44" s="419"/>
      <c r="W44" s="419"/>
      <c r="X44" s="419"/>
      <c r="Y44" s="419"/>
      <c r="Z44" s="418">
        <f t="shared" si="1"/>
        <v>41</v>
      </c>
      <c r="AA44" s="405"/>
      <c r="AB44" s="406"/>
      <c r="AC44" s="418"/>
      <c r="AD44" s="405"/>
      <c r="AE44" s="406"/>
      <c r="AF44" s="418"/>
      <c r="AG44" s="405"/>
      <c r="AH44" s="405"/>
      <c r="AI44" s="405"/>
      <c r="AJ44" s="406"/>
      <c r="AL44" s="419"/>
      <c r="AM44" s="419"/>
      <c r="AN44" s="419"/>
      <c r="AO44" s="419"/>
      <c r="AP44" s="419"/>
      <c r="AQ44" s="419"/>
      <c r="AR44" s="418">
        <f t="shared" si="2"/>
        <v>77</v>
      </c>
      <c r="AS44" s="405"/>
      <c r="AT44" s="406"/>
      <c r="AU44" s="418"/>
      <c r="AV44" s="405"/>
      <c r="AW44" s="406"/>
      <c r="AX44" s="418"/>
      <c r="AY44" s="405"/>
      <c r="AZ44" s="405"/>
      <c r="BA44" s="405"/>
      <c r="BB44" s="406"/>
    </row>
    <row r="45" spans="2:54" x14ac:dyDescent="0.25">
      <c r="B45" s="419"/>
      <c r="C45" s="419"/>
      <c r="D45" s="419"/>
      <c r="E45" s="419"/>
      <c r="F45" s="419"/>
      <c r="G45" s="419"/>
      <c r="H45" s="418">
        <f t="shared" si="0"/>
        <v>6</v>
      </c>
      <c r="I45" s="405"/>
      <c r="J45" s="406"/>
      <c r="K45" s="418"/>
      <c r="L45" s="405"/>
      <c r="M45" s="406"/>
      <c r="N45" s="418"/>
      <c r="O45" s="405"/>
      <c r="P45" s="405"/>
      <c r="Q45" s="405"/>
      <c r="R45" s="406"/>
      <c r="T45" s="419"/>
      <c r="U45" s="419"/>
      <c r="V45" s="419"/>
      <c r="W45" s="419"/>
      <c r="X45" s="419"/>
      <c r="Y45" s="419"/>
      <c r="Z45" s="418">
        <f t="shared" si="1"/>
        <v>42</v>
      </c>
      <c r="AA45" s="405"/>
      <c r="AB45" s="406"/>
      <c r="AC45" s="418"/>
      <c r="AD45" s="405"/>
      <c r="AE45" s="406"/>
      <c r="AF45" s="418"/>
      <c r="AG45" s="405"/>
      <c r="AH45" s="405"/>
      <c r="AI45" s="405"/>
      <c r="AJ45" s="406"/>
      <c r="AL45" s="419"/>
      <c r="AM45" s="419"/>
      <c r="AN45" s="419"/>
      <c r="AO45" s="419"/>
      <c r="AP45" s="419"/>
      <c r="AQ45" s="419"/>
      <c r="AR45" s="418">
        <f t="shared" si="2"/>
        <v>78</v>
      </c>
      <c r="AS45" s="405"/>
      <c r="AT45" s="406"/>
      <c r="AU45" s="418"/>
      <c r="AV45" s="405"/>
      <c r="AW45" s="406"/>
      <c r="AX45" s="418"/>
      <c r="AY45" s="405"/>
      <c r="AZ45" s="405"/>
      <c r="BA45" s="405"/>
      <c r="BB45" s="406"/>
    </row>
    <row r="46" spans="2:54" x14ac:dyDescent="0.25">
      <c r="B46" s="419"/>
      <c r="C46" s="419"/>
      <c r="D46" s="419"/>
      <c r="E46" s="419"/>
      <c r="F46" s="419"/>
      <c r="G46" s="419"/>
      <c r="H46" s="418">
        <f t="shared" si="0"/>
        <v>7</v>
      </c>
      <c r="I46" s="405"/>
      <c r="J46" s="406"/>
      <c r="K46" s="418"/>
      <c r="L46" s="405"/>
      <c r="M46" s="406"/>
      <c r="N46" s="418"/>
      <c r="O46" s="405"/>
      <c r="P46" s="405"/>
      <c r="Q46" s="405"/>
      <c r="R46" s="406"/>
      <c r="T46" s="419"/>
      <c r="U46" s="419"/>
      <c r="V46" s="419"/>
      <c r="W46" s="419"/>
      <c r="X46" s="419"/>
      <c r="Y46" s="419"/>
      <c r="Z46" s="418">
        <f t="shared" si="1"/>
        <v>43</v>
      </c>
      <c r="AA46" s="405"/>
      <c r="AB46" s="406"/>
      <c r="AC46" s="418"/>
      <c r="AD46" s="405"/>
      <c r="AE46" s="406"/>
      <c r="AF46" s="418"/>
      <c r="AG46" s="405"/>
      <c r="AH46" s="405"/>
      <c r="AI46" s="405"/>
      <c r="AJ46" s="406"/>
      <c r="AL46" s="419"/>
      <c r="AM46" s="419"/>
      <c r="AN46" s="419"/>
      <c r="AO46" s="419"/>
      <c r="AP46" s="419"/>
      <c r="AQ46" s="419"/>
      <c r="AR46" s="418">
        <f t="shared" si="2"/>
        <v>79</v>
      </c>
      <c r="AS46" s="405"/>
      <c r="AT46" s="406"/>
      <c r="AU46" s="418"/>
      <c r="AV46" s="405"/>
      <c r="AW46" s="406"/>
      <c r="AX46" s="418"/>
      <c r="AY46" s="405"/>
      <c r="AZ46" s="405"/>
      <c r="BA46" s="405"/>
      <c r="BB46" s="406"/>
    </row>
    <row r="47" spans="2:54" x14ac:dyDescent="0.25">
      <c r="B47" s="419"/>
      <c r="C47" s="419"/>
      <c r="D47" s="419"/>
      <c r="E47" s="419"/>
      <c r="F47" s="419"/>
      <c r="G47" s="419"/>
      <c r="H47" s="418">
        <f t="shared" si="0"/>
        <v>8</v>
      </c>
      <c r="I47" s="405"/>
      <c r="J47" s="406"/>
      <c r="K47" s="418"/>
      <c r="L47" s="405"/>
      <c r="M47" s="406"/>
      <c r="N47" s="418"/>
      <c r="O47" s="405"/>
      <c r="P47" s="405"/>
      <c r="Q47" s="405"/>
      <c r="R47" s="406"/>
      <c r="T47" s="419"/>
      <c r="U47" s="419"/>
      <c r="V47" s="419"/>
      <c r="W47" s="419"/>
      <c r="X47" s="419"/>
      <c r="Y47" s="419"/>
      <c r="Z47" s="418">
        <f t="shared" si="1"/>
        <v>44</v>
      </c>
      <c r="AA47" s="405"/>
      <c r="AB47" s="406"/>
      <c r="AC47" s="418"/>
      <c r="AD47" s="405"/>
      <c r="AE47" s="406"/>
      <c r="AF47" s="418"/>
      <c r="AG47" s="405"/>
      <c r="AH47" s="405"/>
      <c r="AI47" s="405"/>
      <c r="AJ47" s="406"/>
      <c r="AL47" s="419"/>
      <c r="AM47" s="419"/>
      <c r="AN47" s="419"/>
      <c r="AO47" s="419"/>
      <c r="AP47" s="419"/>
      <c r="AQ47" s="419"/>
      <c r="AR47" s="418">
        <f t="shared" si="2"/>
        <v>80</v>
      </c>
      <c r="AS47" s="405"/>
      <c r="AT47" s="406"/>
      <c r="AU47" s="418"/>
      <c r="AV47" s="405"/>
      <c r="AW47" s="406"/>
      <c r="AX47" s="418"/>
      <c r="AY47" s="405"/>
      <c r="AZ47" s="405"/>
      <c r="BA47" s="405"/>
      <c r="BB47" s="406"/>
    </row>
    <row r="48" spans="2:54" x14ac:dyDescent="0.25">
      <c r="B48" s="419"/>
      <c r="C48" s="419"/>
      <c r="D48" s="419"/>
      <c r="E48" s="419"/>
      <c r="F48" s="419"/>
      <c r="G48" s="419"/>
      <c r="H48" s="418">
        <f t="shared" si="0"/>
        <v>9</v>
      </c>
      <c r="I48" s="405"/>
      <c r="J48" s="406"/>
      <c r="K48" s="418"/>
      <c r="L48" s="405"/>
      <c r="M48" s="406"/>
      <c r="N48" s="418"/>
      <c r="O48" s="405"/>
      <c r="P48" s="405"/>
      <c r="Q48" s="405"/>
      <c r="R48" s="406"/>
      <c r="T48" s="419"/>
      <c r="U48" s="419"/>
      <c r="V48" s="419"/>
      <c r="W48" s="419"/>
      <c r="X48" s="419"/>
      <c r="Y48" s="419"/>
      <c r="Z48" s="418">
        <f t="shared" si="1"/>
        <v>45</v>
      </c>
      <c r="AA48" s="405"/>
      <c r="AB48" s="406"/>
      <c r="AC48" s="418"/>
      <c r="AD48" s="405"/>
      <c r="AE48" s="406"/>
      <c r="AF48" s="418"/>
      <c r="AG48" s="405"/>
      <c r="AH48" s="405"/>
      <c r="AI48" s="405"/>
      <c r="AJ48" s="406"/>
      <c r="AL48" s="419"/>
      <c r="AM48" s="419"/>
      <c r="AN48" s="419"/>
      <c r="AO48" s="419"/>
      <c r="AP48" s="419"/>
      <c r="AQ48" s="419"/>
      <c r="AR48" s="418">
        <f t="shared" si="2"/>
        <v>81</v>
      </c>
      <c r="AS48" s="405"/>
      <c r="AT48" s="406"/>
      <c r="AU48" s="418"/>
      <c r="AV48" s="405"/>
      <c r="AW48" s="406"/>
      <c r="AX48" s="418"/>
      <c r="AY48" s="405"/>
      <c r="AZ48" s="405"/>
      <c r="BA48" s="405"/>
      <c r="BB48" s="406"/>
    </row>
    <row r="49" spans="2:54" x14ac:dyDescent="0.25">
      <c r="B49" s="419"/>
      <c r="C49" s="419"/>
      <c r="D49" s="419"/>
      <c r="E49" s="419"/>
      <c r="F49" s="419"/>
      <c r="G49" s="419"/>
      <c r="H49" s="418">
        <f t="shared" si="0"/>
        <v>10</v>
      </c>
      <c r="I49" s="405"/>
      <c r="J49" s="406"/>
      <c r="K49" s="418"/>
      <c r="L49" s="405"/>
      <c r="M49" s="406"/>
      <c r="N49" s="418"/>
      <c r="O49" s="405"/>
      <c r="P49" s="405"/>
      <c r="Q49" s="405"/>
      <c r="R49" s="406"/>
      <c r="T49" s="419"/>
      <c r="U49" s="419"/>
      <c r="V49" s="419"/>
      <c r="W49" s="419"/>
      <c r="X49" s="419"/>
      <c r="Y49" s="419"/>
      <c r="Z49" s="418">
        <f t="shared" si="1"/>
        <v>46</v>
      </c>
      <c r="AA49" s="405"/>
      <c r="AB49" s="406"/>
      <c r="AC49" s="418"/>
      <c r="AD49" s="405"/>
      <c r="AE49" s="406"/>
      <c r="AF49" s="418"/>
      <c r="AG49" s="405"/>
      <c r="AH49" s="405"/>
      <c r="AI49" s="405"/>
      <c r="AJ49" s="406"/>
      <c r="AL49" s="419"/>
      <c r="AM49" s="419"/>
      <c r="AN49" s="419"/>
      <c r="AO49" s="419"/>
      <c r="AP49" s="419"/>
      <c r="AQ49" s="419"/>
      <c r="AR49" s="418">
        <f t="shared" si="2"/>
        <v>82</v>
      </c>
      <c r="AS49" s="405"/>
      <c r="AT49" s="406"/>
      <c r="AU49" s="418"/>
      <c r="AV49" s="405"/>
      <c r="AW49" s="406"/>
      <c r="AX49" s="418"/>
      <c r="AY49" s="405"/>
      <c r="AZ49" s="405"/>
      <c r="BA49" s="405"/>
      <c r="BB49" s="406"/>
    </row>
    <row r="50" spans="2:54" x14ac:dyDescent="0.25">
      <c r="B50" s="419"/>
      <c r="C50" s="419"/>
      <c r="D50" s="419"/>
      <c r="E50" s="419"/>
      <c r="F50" s="419"/>
      <c r="G50" s="419"/>
      <c r="H50" s="418">
        <f t="shared" si="0"/>
        <v>11</v>
      </c>
      <c r="I50" s="405"/>
      <c r="J50" s="406"/>
      <c r="K50" s="418"/>
      <c r="L50" s="405"/>
      <c r="M50" s="406"/>
      <c r="N50" s="418"/>
      <c r="O50" s="405"/>
      <c r="P50" s="405"/>
      <c r="Q50" s="405"/>
      <c r="R50" s="406"/>
      <c r="T50" s="419"/>
      <c r="U50" s="419"/>
      <c r="V50" s="419"/>
      <c r="W50" s="419"/>
      <c r="X50" s="419"/>
      <c r="Y50" s="419"/>
      <c r="Z50" s="418">
        <f t="shared" si="1"/>
        <v>47</v>
      </c>
      <c r="AA50" s="405"/>
      <c r="AB50" s="406"/>
      <c r="AC50" s="418"/>
      <c r="AD50" s="405"/>
      <c r="AE50" s="406"/>
      <c r="AF50" s="418"/>
      <c r="AG50" s="405"/>
      <c r="AH50" s="405"/>
      <c r="AI50" s="405"/>
      <c r="AJ50" s="406"/>
      <c r="AL50" s="419"/>
      <c r="AM50" s="419"/>
      <c r="AN50" s="419"/>
      <c r="AO50" s="419"/>
      <c r="AP50" s="419"/>
      <c r="AQ50" s="419"/>
      <c r="AR50" s="418">
        <f t="shared" si="2"/>
        <v>83</v>
      </c>
      <c r="AS50" s="405"/>
      <c r="AT50" s="406"/>
      <c r="AU50" s="418"/>
      <c r="AV50" s="405"/>
      <c r="AW50" s="406"/>
      <c r="AX50" s="418"/>
      <c r="AY50" s="405"/>
      <c r="AZ50" s="405"/>
      <c r="BA50" s="405"/>
      <c r="BB50" s="406"/>
    </row>
    <row r="51" spans="2:54" x14ac:dyDescent="0.25">
      <c r="B51" s="419"/>
      <c r="C51" s="419"/>
      <c r="D51" s="419"/>
      <c r="E51" s="419"/>
      <c r="F51" s="419"/>
      <c r="G51" s="419"/>
      <c r="H51" s="418">
        <f t="shared" si="0"/>
        <v>12</v>
      </c>
      <c r="I51" s="405"/>
      <c r="J51" s="406"/>
      <c r="K51" s="418"/>
      <c r="L51" s="405"/>
      <c r="M51" s="406"/>
      <c r="N51" s="418"/>
      <c r="O51" s="405"/>
      <c r="P51" s="405"/>
      <c r="Q51" s="405"/>
      <c r="R51" s="406"/>
      <c r="T51" s="419"/>
      <c r="U51" s="419"/>
      <c r="V51" s="419"/>
      <c r="W51" s="419"/>
      <c r="X51" s="419"/>
      <c r="Y51" s="419"/>
      <c r="Z51" s="418">
        <f t="shared" si="1"/>
        <v>48</v>
      </c>
      <c r="AA51" s="405"/>
      <c r="AB51" s="406"/>
      <c r="AC51" s="418"/>
      <c r="AD51" s="405"/>
      <c r="AE51" s="406"/>
      <c r="AF51" s="418"/>
      <c r="AG51" s="405"/>
      <c r="AH51" s="405"/>
      <c r="AI51" s="405"/>
      <c r="AJ51" s="406"/>
      <c r="AL51" s="419"/>
      <c r="AM51" s="419"/>
      <c r="AN51" s="419"/>
      <c r="AO51" s="419"/>
      <c r="AP51" s="419"/>
      <c r="AQ51" s="419"/>
      <c r="AR51" s="418">
        <f t="shared" si="2"/>
        <v>84</v>
      </c>
      <c r="AS51" s="405"/>
      <c r="AT51" s="406"/>
      <c r="AU51" s="418"/>
      <c r="AV51" s="405"/>
      <c r="AW51" s="406"/>
      <c r="AX51" s="418"/>
      <c r="AY51" s="405"/>
      <c r="AZ51" s="405"/>
      <c r="BA51" s="405"/>
      <c r="BB51" s="406"/>
    </row>
    <row r="52" spans="2:54" x14ac:dyDescent="0.25">
      <c r="B52" s="419"/>
      <c r="C52" s="419"/>
      <c r="D52" s="419"/>
      <c r="E52" s="419"/>
      <c r="F52" s="419"/>
      <c r="G52" s="419"/>
      <c r="H52" s="418">
        <f t="shared" si="0"/>
        <v>13</v>
      </c>
      <c r="I52" s="405"/>
      <c r="J52" s="406"/>
      <c r="K52" s="418"/>
      <c r="L52" s="405"/>
      <c r="M52" s="406"/>
      <c r="N52" s="418"/>
      <c r="O52" s="405"/>
      <c r="P52" s="405"/>
      <c r="Q52" s="405"/>
      <c r="R52" s="406"/>
      <c r="T52" s="419"/>
      <c r="U52" s="419"/>
      <c r="V52" s="419"/>
      <c r="W52" s="419"/>
      <c r="X52" s="419"/>
      <c r="Y52" s="419"/>
      <c r="Z52" s="418">
        <f t="shared" si="1"/>
        <v>49</v>
      </c>
      <c r="AA52" s="405"/>
      <c r="AB52" s="406"/>
      <c r="AC52" s="418"/>
      <c r="AD52" s="405"/>
      <c r="AE52" s="406"/>
      <c r="AF52" s="418"/>
      <c r="AG52" s="405"/>
      <c r="AH52" s="405"/>
      <c r="AI52" s="405"/>
      <c r="AJ52" s="406"/>
      <c r="AL52" s="419"/>
      <c r="AM52" s="419"/>
      <c r="AN52" s="419"/>
      <c r="AO52" s="419"/>
      <c r="AP52" s="419"/>
      <c r="AQ52" s="419"/>
      <c r="AR52" s="418">
        <f t="shared" si="2"/>
        <v>85</v>
      </c>
      <c r="AS52" s="405"/>
      <c r="AT52" s="406"/>
      <c r="AU52" s="418"/>
      <c r="AV52" s="405"/>
      <c r="AW52" s="406"/>
      <c r="AX52" s="418"/>
      <c r="AY52" s="405"/>
      <c r="AZ52" s="405"/>
      <c r="BA52" s="405"/>
      <c r="BB52" s="406"/>
    </row>
    <row r="53" spans="2:54" x14ac:dyDescent="0.25">
      <c r="B53" s="419"/>
      <c r="C53" s="419"/>
      <c r="D53" s="419"/>
      <c r="E53" s="419"/>
      <c r="F53" s="419"/>
      <c r="G53" s="419"/>
      <c r="H53" s="418">
        <f t="shared" si="0"/>
        <v>14</v>
      </c>
      <c r="I53" s="405"/>
      <c r="J53" s="406"/>
      <c r="K53" s="418"/>
      <c r="L53" s="405"/>
      <c r="M53" s="406"/>
      <c r="N53" s="418"/>
      <c r="O53" s="405"/>
      <c r="P53" s="405"/>
      <c r="Q53" s="405"/>
      <c r="R53" s="406"/>
      <c r="T53" s="419"/>
      <c r="U53" s="419"/>
      <c r="V53" s="419"/>
      <c r="W53" s="419"/>
      <c r="X53" s="419"/>
      <c r="Y53" s="419"/>
      <c r="Z53" s="418">
        <f t="shared" si="1"/>
        <v>50</v>
      </c>
      <c r="AA53" s="405"/>
      <c r="AB53" s="406"/>
      <c r="AC53" s="418"/>
      <c r="AD53" s="405"/>
      <c r="AE53" s="406"/>
      <c r="AF53" s="418"/>
      <c r="AG53" s="405"/>
      <c r="AH53" s="405"/>
      <c r="AI53" s="405"/>
      <c r="AJ53" s="406"/>
      <c r="AL53" s="419"/>
      <c r="AM53" s="419"/>
      <c r="AN53" s="419"/>
      <c r="AO53" s="419"/>
      <c r="AP53" s="419"/>
      <c r="AQ53" s="419"/>
      <c r="AR53" s="418">
        <f t="shared" si="2"/>
        <v>86</v>
      </c>
      <c r="AS53" s="405"/>
      <c r="AT53" s="406"/>
      <c r="AU53" s="418"/>
      <c r="AV53" s="405"/>
      <c r="AW53" s="406"/>
      <c r="AX53" s="418"/>
      <c r="AY53" s="405"/>
      <c r="AZ53" s="405"/>
      <c r="BA53" s="405"/>
      <c r="BB53" s="406"/>
    </row>
    <row r="54" spans="2:54" x14ac:dyDescent="0.25">
      <c r="B54" s="419"/>
      <c r="C54" s="419"/>
      <c r="D54" s="419"/>
      <c r="E54" s="419"/>
      <c r="F54" s="419"/>
      <c r="G54" s="419"/>
      <c r="H54" s="418">
        <f t="shared" si="0"/>
        <v>15</v>
      </c>
      <c r="I54" s="405"/>
      <c r="J54" s="406"/>
      <c r="K54" s="418"/>
      <c r="L54" s="405"/>
      <c r="M54" s="406"/>
      <c r="N54" s="418"/>
      <c r="O54" s="405"/>
      <c r="P54" s="405"/>
      <c r="Q54" s="405"/>
      <c r="R54" s="406"/>
      <c r="T54" s="419"/>
      <c r="U54" s="419"/>
      <c r="V54" s="419"/>
      <c r="W54" s="419"/>
      <c r="X54" s="419"/>
      <c r="Y54" s="419"/>
      <c r="Z54" s="418">
        <f t="shared" si="1"/>
        <v>51</v>
      </c>
      <c r="AA54" s="405"/>
      <c r="AB54" s="406"/>
      <c r="AC54" s="418"/>
      <c r="AD54" s="405"/>
      <c r="AE54" s="406"/>
      <c r="AF54" s="418"/>
      <c r="AG54" s="405"/>
      <c r="AH54" s="405"/>
      <c r="AI54" s="405"/>
      <c r="AJ54" s="406"/>
      <c r="AL54" s="419"/>
      <c r="AM54" s="419"/>
      <c r="AN54" s="419"/>
      <c r="AO54" s="419"/>
      <c r="AP54" s="419"/>
      <c r="AQ54" s="419"/>
      <c r="AR54" s="418">
        <f t="shared" si="2"/>
        <v>87</v>
      </c>
      <c r="AS54" s="405"/>
      <c r="AT54" s="406"/>
      <c r="AU54" s="418"/>
      <c r="AV54" s="405"/>
      <c r="AW54" s="406"/>
      <c r="AX54" s="418"/>
      <c r="AY54" s="405"/>
      <c r="AZ54" s="405"/>
      <c r="BA54" s="405"/>
      <c r="BB54" s="406"/>
    </row>
    <row r="55" spans="2:54" x14ac:dyDescent="0.25">
      <c r="B55" s="419"/>
      <c r="C55" s="419"/>
      <c r="D55" s="419"/>
      <c r="E55" s="419"/>
      <c r="F55" s="419"/>
      <c r="G55" s="419"/>
      <c r="H55" s="418">
        <f t="shared" si="0"/>
        <v>16</v>
      </c>
      <c r="I55" s="405"/>
      <c r="J55" s="406"/>
      <c r="K55" s="418"/>
      <c r="L55" s="405"/>
      <c r="M55" s="406"/>
      <c r="N55" s="418"/>
      <c r="O55" s="405"/>
      <c r="P55" s="405"/>
      <c r="Q55" s="405"/>
      <c r="R55" s="406"/>
      <c r="T55" s="419"/>
      <c r="U55" s="419"/>
      <c r="V55" s="419"/>
      <c r="W55" s="419"/>
      <c r="X55" s="419"/>
      <c r="Y55" s="419"/>
      <c r="Z55" s="418">
        <f t="shared" si="1"/>
        <v>52</v>
      </c>
      <c r="AA55" s="405"/>
      <c r="AB55" s="406"/>
      <c r="AC55" s="418"/>
      <c r="AD55" s="405"/>
      <c r="AE55" s="406"/>
      <c r="AF55" s="418"/>
      <c r="AG55" s="405"/>
      <c r="AH55" s="405"/>
      <c r="AI55" s="405"/>
      <c r="AJ55" s="406"/>
      <c r="AL55" s="419"/>
      <c r="AM55" s="419"/>
      <c r="AN55" s="419"/>
      <c r="AO55" s="419"/>
      <c r="AP55" s="419"/>
      <c r="AQ55" s="419"/>
      <c r="AR55" s="418">
        <f t="shared" si="2"/>
        <v>88</v>
      </c>
      <c r="AS55" s="405"/>
      <c r="AT55" s="406"/>
      <c r="AU55" s="418"/>
      <c r="AV55" s="405"/>
      <c r="AW55" s="406"/>
      <c r="AX55" s="418"/>
      <c r="AY55" s="405"/>
      <c r="AZ55" s="405"/>
      <c r="BA55" s="405"/>
      <c r="BB55" s="406"/>
    </row>
    <row r="56" spans="2:54" x14ac:dyDescent="0.25">
      <c r="B56" s="419"/>
      <c r="C56" s="419"/>
      <c r="D56" s="419"/>
      <c r="E56" s="419"/>
      <c r="F56" s="419"/>
      <c r="G56" s="419"/>
      <c r="H56" s="418">
        <f t="shared" si="0"/>
        <v>17</v>
      </c>
      <c r="I56" s="405"/>
      <c r="J56" s="406"/>
      <c r="K56" s="418"/>
      <c r="L56" s="405"/>
      <c r="M56" s="406"/>
      <c r="N56" s="418"/>
      <c r="O56" s="405"/>
      <c r="P56" s="405"/>
      <c r="Q56" s="405"/>
      <c r="R56" s="406"/>
      <c r="T56" s="419"/>
      <c r="U56" s="419"/>
      <c r="V56" s="419"/>
      <c r="W56" s="419"/>
      <c r="X56" s="419"/>
      <c r="Y56" s="419"/>
      <c r="Z56" s="418">
        <f t="shared" si="1"/>
        <v>53</v>
      </c>
      <c r="AA56" s="405"/>
      <c r="AB56" s="406"/>
      <c r="AC56" s="418"/>
      <c r="AD56" s="405"/>
      <c r="AE56" s="406"/>
      <c r="AF56" s="418"/>
      <c r="AG56" s="405"/>
      <c r="AH56" s="405"/>
      <c r="AI56" s="405"/>
      <c r="AJ56" s="406"/>
      <c r="AL56" s="419"/>
      <c r="AM56" s="419"/>
      <c r="AN56" s="419"/>
      <c r="AO56" s="419"/>
      <c r="AP56" s="419"/>
      <c r="AQ56" s="419"/>
      <c r="AR56" s="418">
        <f t="shared" si="2"/>
        <v>89</v>
      </c>
      <c r="AS56" s="405"/>
      <c r="AT56" s="406"/>
      <c r="AU56" s="418"/>
      <c r="AV56" s="405"/>
      <c r="AW56" s="406"/>
      <c r="AX56" s="418"/>
      <c r="AY56" s="405"/>
      <c r="AZ56" s="405"/>
      <c r="BA56" s="405"/>
      <c r="BB56" s="406"/>
    </row>
    <row r="57" spans="2:54" x14ac:dyDescent="0.25">
      <c r="B57" s="419"/>
      <c r="C57" s="419"/>
      <c r="D57" s="419"/>
      <c r="E57" s="419"/>
      <c r="F57" s="419"/>
      <c r="G57" s="419"/>
      <c r="H57" s="418">
        <f t="shared" si="0"/>
        <v>18</v>
      </c>
      <c r="I57" s="405"/>
      <c r="J57" s="406"/>
      <c r="K57" s="418"/>
      <c r="L57" s="405"/>
      <c r="M57" s="406"/>
      <c r="N57" s="418"/>
      <c r="O57" s="405"/>
      <c r="P57" s="405"/>
      <c r="Q57" s="405"/>
      <c r="R57" s="406"/>
      <c r="T57" s="419"/>
      <c r="U57" s="419"/>
      <c r="V57" s="419"/>
      <c r="W57" s="419"/>
      <c r="X57" s="419"/>
      <c r="Y57" s="419"/>
      <c r="Z57" s="418">
        <f t="shared" si="1"/>
        <v>54</v>
      </c>
      <c r="AA57" s="405"/>
      <c r="AB57" s="406"/>
      <c r="AC57" s="418"/>
      <c r="AD57" s="405"/>
      <c r="AE57" s="406"/>
      <c r="AF57" s="418"/>
      <c r="AG57" s="405"/>
      <c r="AH57" s="405"/>
      <c r="AI57" s="405"/>
      <c r="AJ57" s="406"/>
      <c r="AL57" s="419"/>
      <c r="AM57" s="419"/>
      <c r="AN57" s="419"/>
      <c r="AO57" s="419"/>
      <c r="AP57" s="419"/>
      <c r="AQ57" s="419"/>
      <c r="AR57" s="418">
        <f t="shared" si="2"/>
        <v>90</v>
      </c>
      <c r="AS57" s="405"/>
      <c r="AT57" s="406"/>
      <c r="AU57" s="418"/>
      <c r="AV57" s="405"/>
      <c r="AW57" s="406"/>
      <c r="AX57" s="418"/>
      <c r="AY57" s="405"/>
      <c r="AZ57" s="405"/>
      <c r="BA57" s="405"/>
      <c r="BB57" s="406"/>
    </row>
    <row r="58" spans="2:54" x14ac:dyDescent="0.25">
      <c r="B58" s="419"/>
      <c r="C58" s="419"/>
      <c r="D58" s="419"/>
      <c r="E58" s="419"/>
      <c r="F58" s="419"/>
      <c r="G58" s="419"/>
      <c r="H58" s="418">
        <f t="shared" si="0"/>
        <v>19</v>
      </c>
      <c r="I58" s="405"/>
      <c r="J58" s="406"/>
      <c r="K58" s="418"/>
      <c r="L58" s="405"/>
      <c r="M58" s="406"/>
      <c r="N58" s="418"/>
      <c r="O58" s="405"/>
      <c r="P58" s="405"/>
      <c r="Q58" s="405"/>
      <c r="R58" s="406"/>
      <c r="T58" s="419"/>
      <c r="U58" s="419"/>
      <c r="V58" s="419"/>
      <c r="W58" s="419"/>
      <c r="X58" s="419"/>
      <c r="Y58" s="419"/>
      <c r="Z58" s="418">
        <f t="shared" si="1"/>
        <v>55</v>
      </c>
      <c r="AA58" s="405"/>
      <c r="AB58" s="406"/>
      <c r="AC58" s="418"/>
      <c r="AD58" s="405"/>
      <c r="AE58" s="406"/>
      <c r="AF58" s="418"/>
      <c r="AG58" s="405"/>
      <c r="AH58" s="405"/>
      <c r="AI58" s="405"/>
      <c r="AJ58" s="406"/>
      <c r="AL58" s="419"/>
      <c r="AM58" s="419"/>
      <c r="AN58" s="419"/>
      <c r="AO58" s="419"/>
      <c r="AP58" s="419"/>
      <c r="AQ58" s="419"/>
      <c r="AR58" s="418">
        <f t="shared" si="2"/>
        <v>91</v>
      </c>
      <c r="AS58" s="405"/>
      <c r="AT58" s="406"/>
      <c r="AU58" s="418"/>
      <c r="AV58" s="405"/>
      <c r="AW58" s="406"/>
      <c r="AX58" s="418"/>
      <c r="AY58" s="405"/>
      <c r="AZ58" s="405"/>
      <c r="BA58" s="405"/>
      <c r="BB58" s="406"/>
    </row>
    <row r="59" spans="2:54" x14ac:dyDescent="0.25">
      <c r="B59" s="419"/>
      <c r="C59" s="419"/>
      <c r="D59" s="419"/>
      <c r="E59" s="419"/>
      <c r="F59" s="419"/>
      <c r="G59" s="419"/>
      <c r="H59" s="418">
        <f t="shared" si="0"/>
        <v>20</v>
      </c>
      <c r="I59" s="405"/>
      <c r="J59" s="406"/>
      <c r="K59" s="418"/>
      <c r="L59" s="405"/>
      <c r="M59" s="406"/>
      <c r="N59" s="418"/>
      <c r="O59" s="405"/>
      <c r="P59" s="405"/>
      <c r="Q59" s="405"/>
      <c r="R59" s="406"/>
      <c r="T59" s="419"/>
      <c r="U59" s="419"/>
      <c r="V59" s="419"/>
      <c r="W59" s="419"/>
      <c r="X59" s="419"/>
      <c r="Y59" s="419"/>
      <c r="Z59" s="418">
        <f t="shared" si="1"/>
        <v>56</v>
      </c>
      <c r="AA59" s="405"/>
      <c r="AB59" s="406"/>
      <c r="AC59" s="418"/>
      <c r="AD59" s="405"/>
      <c r="AE59" s="406"/>
      <c r="AF59" s="418"/>
      <c r="AG59" s="405"/>
      <c r="AH59" s="405"/>
      <c r="AI59" s="405"/>
      <c r="AJ59" s="406"/>
      <c r="AL59" s="419"/>
      <c r="AM59" s="419"/>
      <c r="AN59" s="419"/>
      <c r="AO59" s="419"/>
      <c r="AP59" s="419"/>
      <c r="AQ59" s="419"/>
      <c r="AR59" s="418">
        <f t="shared" si="2"/>
        <v>92</v>
      </c>
      <c r="AS59" s="405"/>
      <c r="AT59" s="406"/>
      <c r="AU59" s="418"/>
      <c r="AV59" s="405"/>
      <c r="AW59" s="406"/>
      <c r="AX59" s="418"/>
      <c r="AY59" s="405"/>
      <c r="AZ59" s="405"/>
      <c r="BA59" s="405"/>
      <c r="BB59" s="406"/>
    </row>
    <row r="60" spans="2:54" x14ac:dyDescent="0.25">
      <c r="B60" s="419"/>
      <c r="C60" s="419"/>
      <c r="D60" s="419"/>
      <c r="E60" s="419"/>
      <c r="F60" s="419"/>
      <c r="G60" s="419"/>
      <c r="H60" s="418">
        <f t="shared" si="0"/>
        <v>21</v>
      </c>
      <c r="I60" s="405"/>
      <c r="J60" s="406"/>
      <c r="K60" s="418"/>
      <c r="L60" s="405"/>
      <c r="M60" s="406"/>
      <c r="N60" s="418"/>
      <c r="O60" s="405"/>
      <c r="P60" s="405"/>
      <c r="Q60" s="405"/>
      <c r="R60" s="406"/>
      <c r="T60" s="419"/>
      <c r="U60" s="419"/>
      <c r="V60" s="419"/>
      <c r="W60" s="419"/>
      <c r="X60" s="419"/>
      <c r="Y60" s="419"/>
      <c r="Z60" s="418">
        <f t="shared" si="1"/>
        <v>57</v>
      </c>
      <c r="AA60" s="405"/>
      <c r="AB60" s="406"/>
      <c r="AC60" s="418"/>
      <c r="AD60" s="405"/>
      <c r="AE60" s="406"/>
      <c r="AF60" s="418"/>
      <c r="AG60" s="405"/>
      <c r="AH60" s="405"/>
      <c r="AI60" s="405"/>
      <c r="AJ60" s="406"/>
      <c r="AL60" s="419"/>
      <c r="AM60" s="419"/>
      <c r="AN60" s="419"/>
      <c r="AO60" s="419"/>
      <c r="AP60" s="419"/>
      <c r="AQ60" s="419"/>
      <c r="AR60" s="418">
        <f t="shared" si="2"/>
        <v>93</v>
      </c>
      <c r="AS60" s="405"/>
      <c r="AT60" s="406"/>
      <c r="AU60" s="418"/>
      <c r="AV60" s="405"/>
      <c r="AW60" s="406"/>
      <c r="AX60" s="418"/>
      <c r="AY60" s="405"/>
      <c r="AZ60" s="405"/>
      <c r="BA60" s="405"/>
      <c r="BB60" s="406"/>
    </row>
    <row r="61" spans="2:54" x14ac:dyDescent="0.25">
      <c r="B61" s="419"/>
      <c r="C61" s="419"/>
      <c r="D61" s="419"/>
      <c r="E61" s="419"/>
      <c r="F61" s="419"/>
      <c r="G61" s="419"/>
      <c r="H61" s="418">
        <f t="shared" si="0"/>
        <v>22</v>
      </c>
      <c r="I61" s="405"/>
      <c r="J61" s="406"/>
      <c r="K61" s="418"/>
      <c r="L61" s="405"/>
      <c r="M61" s="406"/>
      <c r="N61" s="418"/>
      <c r="O61" s="405"/>
      <c r="P61" s="405"/>
      <c r="Q61" s="405"/>
      <c r="R61" s="406"/>
      <c r="T61" s="419"/>
      <c r="U61" s="419"/>
      <c r="V61" s="419"/>
      <c r="W61" s="419"/>
      <c r="X61" s="419"/>
      <c r="Y61" s="419"/>
      <c r="Z61" s="418">
        <f t="shared" si="1"/>
        <v>58</v>
      </c>
      <c r="AA61" s="405"/>
      <c r="AB61" s="406"/>
      <c r="AC61" s="418"/>
      <c r="AD61" s="405"/>
      <c r="AE61" s="406"/>
      <c r="AF61" s="418"/>
      <c r="AG61" s="405"/>
      <c r="AH61" s="405"/>
      <c r="AI61" s="405"/>
      <c r="AJ61" s="406"/>
      <c r="AL61" s="419"/>
      <c r="AM61" s="419"/>
      <c r="AN61" s="419"/>
      <c r="AO61" s="419"/>
      <c r="AP61" s="419"/>
      <c r="AQ61" s="419"/>
      <c r="AR61" s="418">
        <f t="shared" si="2"/>
        <v>94</v>
      </c>
      <c r="AS61" s="405"/>
      <c r="AT61" s="406"/>
      <c r="AU61" s="418"/>
      <c r="AV61" s="405"/>
      <c r="AW61" s="406"/>
      <c r="AX61" s="418"/>
      <c r="AY61" s="405"/>
      <c r="AZ61" s="405"/>
      <c r="BA61" s="405"/>
      <c r="BB61" s="406"/>
    </row>
    <row r="62" spans="2:54" x14ac:dyDescent="0.25">
      <c r="B62" s="419"/>
      <c r="C62" s="419"/>
      <c r="D62" s="419"/>
      <c r="E62" s="419"/>
      <c r="F62" s="419"/>
      <c r="G62" s="419"/>
      <c r="H62" s="418">
        <f t="shared" si="0"/>
        <v>23</v>
      </c>
      <c r="I62" s="405"/>
      <c r="J62" s="406"/>
      <c r="K62" s="418"/>
      <c r="L62" s="405"/>
      <c r="M62" s="406"/>
      <c r="N62" s="418"/>
      <c r="O62" s="405"/>
      <c r="P62" s="405"/>
      <c r="Q62" s="405"/>
      <c r="R62" s="406"/>
      <c r="T62" s="419"/>
      <c r="U62" s="419"/>
      <c r="V62" s="419"/>
      <c r="W62" s="419"/>
      <c r="X62" s="419"/>
      <c r="Y62" s="419"/>
      <c r="Z62" s="418">
        <f t="shared" si="1"/>
        <v>59</v>
      </c>
      <c r="AA62" s="405"/>
      <c r="AB62" s="406"/>
      <c r="AC62" s="418"/>
      <c r="AD62" s="405"/>
      <c r="AE62" s="406"/>
      <c r="AF62" s="418"/>
      <c r="AG62" s="405"/>
      <c r="AH62" s="405"/>
      <c r="AI62" s="405"/>
      <c r="AJ62" s="406"/>
      <c r="AL62" s="419"/>
      <c r="AM62" s="419"/>
      <c r="AN62" s="419"/>
      <c r="AO62" s="419"/>
      <c r="AP62" s="419"/>
      <c r="AQ62" s="419"/>
      <c r="AR62" s="418">
        <f t="shared" si="2"/>
        <v>95</v>
      </c>
      <c r="AS62" s="405"/>
      <c r="AT62" s="406"/>
      <c r="AU62" s="418"/>
      <c r="AV62" s="405"/>
      <c r="AW62" s="406"/>
      <c r="AX62" s="418"/>
      <c r="AY62" s="405"/>
      <c r="AZ62" s="405"/>
      <c r="BA62" s="405"/>
      <c r="BB62" s="406"/>
    </row>
    <row r="63" spans="2:54" x14ac:dyDescent="0.25">
      <c r="B63" s="419"/>
      <c r="C63" s="419"/>
      <c r="D63" s="419"/>
      <c r="E63" s="419"/>
      <c r="F63" s="419"/>
      <c r="G63" s="419"/>
      <c r="H63" s="418">
        <f t="shared" si="0"/>
        <v>24</v>
      </c>
      <c r="I63" s="405"/>
      <c r="J63" s="406"/>
      <c r="K63" s="418"/>
      <c r="L63" s="405"/>
      <c r="M63" s="406"/>
      <c r="N63" s="418"/>
      <c r="O63" s="405"/>
      <c r="P63" s="405"/>
      <c r="Q63" s="405"/>
      <c r="R63" s="406"/>
      <c r="T63" s="419"/>
      <c r="U63" s="419"/>
      <c r="V63" s="419"/>
      <c r="W63" s="419"/>
      <c r="X63" s="419"/>
      <c r="Y63" s="419"/>
      <c r="Z63" s="418">
        <f t="shared" si="1"/>
        <v>60</v>
      </c>
      <c r="AA63" s="405"/>
      <c r="AB63" s="406"/>
      <c r="AC63" s="418"/>
      <c r="AD63" s="405"/>
      <c r="AE63" s="406"/>
      <c r="AF63" s="418"/>
      <c r="AG63" s="405"/>
      <c r="AH63" s="405"/>
      <c r="AI63" s="405"/>
      <c r="AJ63" s="406"/>
      <c r="AL63" s="419"/>
      <c r="AM63" s="419"/>
      <c r="AN63" s="419"/>
      <c r="AO63" s="419"/>
      <c r="AP63" s="419"/>
      <c r="AQ63" s="419"/>
      <c r="AR63" s="418">
        <f t="shared" si="2"/>
        <v>96</v>
      </c>
      <c r="AS63" s="405"/>
      <c r="AT63" s="406"/>
      <c r="AU63" s="418"/>
      <c r="AV63" s="405"/>
      <c r="AW63" s="406"/>
      <c r="AX63" s="418"/>
      <c r="AY63" s="405"/>
      <c r="AZ63" s="405"/>
      <c r="BA63" s="405"/>
      <c r="BB63" s="406"/>
    </row>
    <row r="64" spans="2:54" x14ac:dyDescent="0.25">
      <c r="B64" s="419"/>
      <c r="C64" s="419"/>
      <c r="D64" s="419"/>
      <c r="E64" s="419"/>
      <c r="F64" s="419"/>
      <c r="G64" s="419"/>
      <c r="H64" s="418">
        <f t="shared" si="0"/>
        <v>25</v>
      </c>
      <c r="I64" s="405"/>
      <c r="J64" s="406"/>
      <c r="K64" s="418"/>
      <c r="L64" s="405"/>
      <c r="M64" s="406"/>
      <c r="N64" s="418"/>
      <c r="O64" s="405"/>
      <c r="P64" s="405"/>
      <c r="Q64" s="405"/>
      <c r="R64" s="406"/>
      <c r="T64" s="419"/>
      <c r="U64" s="419"/>
      <c r="V64" s="419"/>
      <c r="W64" s="419"/>
      <c r="X64" s="419"/>
      <c r="Y64" s="419"/>
      <c r="Z64" s="418">
        <f t="shared" si="1"/>
        <v>61</v>
      </c>
      <c r="AA64" s="405"/>
      <c r="AB64" s="406"/>
      <c r="AC64" s="418"/>
      <c r="AD64" s="405"/>
      <c r="AE64" s="406"/>
      <c r="AF64" s="418"/>
      <c r="AG64" s="405"/>
      <c r="AH64" s="405"/>
      <c r="AI64" s="405"/>
      <c r="AJ64" s="406"/>
      <c r="AL64" s="419"/>
      <c r="AM64" s="419"/>
      <c r="AN64" s="419"/>
      <c r="AO64" s="419"/>
      <c r="AP64" s="419"/>
      <c r="AQ64" s="419"/>
      <c r="AR64" s="418">
        <f t="shared" si="2"/>
        <v>97</v>
      </c>
      <c r="AS64" s="405"/>
      <c r="AT64" s="406"/>
      <c r="AU64" s="418"/>
      <c r="AV64" s="405"/>
      <c r="AW64" s="406"/>
      <c r="AX64" s="418"/>
      <c r="AY64" s="405"/>
      <c r="AZ64" s="405"/>
      <c r="BA64" s="405"/>
      <c r="BB64" s="406"/>
    </row>
    <row r="65" spans="2:54" x14ac:dyDescent="0.25">
      <c r="B65" s="419"/>
      <c r="C65" s="419"/>
      <c r="D65" s="419"/>
      <c r="E65" s="419"/>
      <c r="F65" s="419"/>
      <c r="G65" s="419"/>
      <c r="H65" s="418">
        <f t="shared" si="0"/>
        <v>26</v>
      </c>
      <c r="I65" s="405"/>
      <c r="J65" s="406"/>
      <c r="K65" s="418"/>
      <c r="L65" s="405"/>
      <c r="M65" s="406"/>
      <c r="N65" s="418"/>
      <c r="O65" s="405"/>
      <c r="P65" s="405"/>
      <c r="Q65" s="405"/>
      <c r="R65" s="406"/>
      <c r="T65" s="419"/>
      <c r="U65" s="419"/>
      <c r="V65" s="419"/>
      <c r="W65" s="419"/>
      <c r="X65" s="419"/>
      <c r="Y65" s="419"/>
      <c r="Z65" s="418">
        <f t="shared" si="1"/>
        <v>62</v>
      </c>
      <c r="AA65" s="405"/>
      <c r="AB65" s="406"/>
      <c r="AC65" s="418"/>
      <c r="AD65" s="405"/>
      <c r="AE65" s="406"/>
      <c r="AF65" s="418"/>
      <c r="AG65" s="405"/>
      <c r="AH65" s="405"/>
      <c r="AI65" s="405"/>
      <c r="AJ65" s="406"/>
      <c r="AL65" s="419"/>
      <c r="AM65" s="419"/>
      <c r="AN65" s="419"/>
      <c r="AO65" s="419"/>
      <c r="AP65" s="419"/>
      <c r="AQ65" s="419"/>
      <c r="AR65" s="418">
        <f t="shared" si="2"/>
        <v>98</v>
      </c>
      <c r="AS65" s="405"/>
      <c r="AT65" s="406"/>
      <c r="AU65" s="418"/>
      <c r="AV65" s="405"/>
      <c r="AW65" s="406"/>
      <c r="AX65" s="418"/>
      <c r="AY65" s="405"/>
      <c r="AZ65" s="405"/>
      <c r="BA65" s="405"/>
      <c r="BB65" s="406"/>
    </row>
    <row r="66" spans="2:54" x14ac:dyDescent="0.25">
      <c r="B66" s="419"/>
      <c r="C66" s="419"/>
      <c r="D66" s="419"/>
      <c r="E66" s="419"/>
      <c r="F66" s="419"/>
      <c r="G66" s="419"/>
      <c r="H66" s="418">
        <f t="shared" si="0"/>
        <v>27</v>
      </c>
      <c r="I66" s="405"/>
      <c r="J66" s="406"/>
      <c r="K66" s="418"/>
      <c r="L66" s="405"/>
      <c r="M66" s="406"/>
      <c r="N66" s="418"/>
      <c r="O66" s="405"/>
      <c r="P66" s="405"/>
      <c r="Q66" s="405"/>
      <c r="R66" s="406"/>
      <c r="T66" s="419"/>
      <c r="U66" s="419"/>
      <c r="V66" s="419"/>
      <c r="W66" s="419"/>
      <c r="X66" s="419"/>
      <c r="Y66" s="419"/>
      <c r="Z66" s="418">
        <f t="shared" si="1"/>
        <v>63</v>
      </c>
      <c r="AA66" s="405"/>
      <c r="AB66" s="406"/>
      <c r="AC66" s="418"/>
      <c r="AD66" s="405"/>
      <c r="AE66" s="406"/>
      <c r="AF66" s="418"/>
      <c r="AG66" s="405"/>
      <c r="AH66" s="405"/>
      <c r="AI66" s="405"/>
      <c r="AJ66" s="406"/>
      <c r="AL66" s="419"/>
      <c r="AM66" s="419"/>
      <c r="AN66" s="419"/>
      <c r="AO66" s="419"/>
      <c r="AP66" s="419"/>
      <c r="AQ66" s="419"/>
      <c r="AR66" s="418">
        <f t="shared" si="2"/>
        <v>99</v>
      </c>
      <c r="AS66" s="405"/>
      <c r="AT66" s="406"/>
      <c r="AU66" s="418"/>
      <c r="AV66" s="405"/>
      <c r="AW66" s="406"/>
      <c r="AX66" s="418"/>
      <c r="AY66" s="405"/>
      <c r="AZ66" s="405"/>
      <c r="BA66" s="405"/>
      <c r="BB66" s="406"/>
    </row>
    <row r="67" spans="2:54" x14ac:dyDescent="0.25">
      <c r="B67" s="419"/>
      <c r="C67" s="419"/>
      <c r="D67" s="419"/>
      <c r="E67" s="419"/>
      <c r="F67" s="419"/>
      <c r="G67" s="419"/>
      <c r="H67" s="418">
        <f t="shared" si="0"/>
        <v>28</v>
      </c>
      <c r="I67" s="405"/>
      <c r="J67" s="406"/>
      <c r="K67" s="418"/>
      <c r="L67" s="405"/>
      <c r="M67" s="406"/>
      <c r="N67" s="418"/>
      <c r="O67" s="405"/>
      <c r="P67" s="405"/>
      <c r="Q67" s="405"/>
      <c r="R67" s="406"/>
      <c r="T67" s="419"/>
      <c r="U67" s="419"/>
      <c r="V67" s="419"/>
      <c r="W67" s="419"/>
      <c r="X67" s="419"/>
      <c r="Y67" s="419"/>
      <c r="Z67" s="418">
        <f t="shared" si="1"/>
        <v>64</v>
      </c>
      <c r="AA67" s="405"/>
      <c r="AB67" s="406"/>
      <c r="AC67" s="418"/>
      <c r="AD67" s="405"/>
      <c r="AE67" s="406"/>
      <c r="AF67" s="418"/>
      <c r="AG67" s="405"/>
      <c r="AH67" s="405"/>
      <c r="AI67" s="405"/>
      <c r="AJ67" s="406"/>
      <c r="AL67" s="419"/>
      <c r="AM67" s="419"/>
      <c r="AN67" s="419"/>
      <c r="AO67" s="419"/>
      <c r="AP67" s="419"/>
      <c r="AQ67" s="419"/>
      <c r="AR67" s="418">
        <f t="shared" si="2"/>
        <v>100</v>
      </c>
      <c r="AS67" s="405"/>
      <c r="AT67" s="406"/>
      <c r="AU67" s="418"/>
      <c r="AV67" s="405"/>
      <c r="AW67" s="406"/>
      <c r="AX67" s="418"/>
      <c r="AY67" s="405"/>
      <c r="AZ67" s="405"/>
      <c r="BA67" s="405"/>
      <c r="BB67" s="406"/>
    </row>
    <row r="68" spans="2:54" x14ac:dyDescent="0.25">
      <c r="B68" s="419"/>
      <c r="C68" s="419"/>
      <c r="D68" s="419"/>
      <c r="E68" s="419"/>
      <c r="F68" s="419"/>
      <c r="G68" s="419"/>
      <c r="H68" s="418">
        <f t="shared" si="0"/>
        <v>29</v>
      </c>
      <c r="I68" s="405"/>
      <c r="J68" s="406"/>
      <c r="K68" s="418"/>
      <c r="L68" s="405"/>
      <c r="M68" s="406"/>
      <c r="N68" s="418"/>
      <c r="O68" s="405"/>
      <c r="P68" s="405"/>
      <c r="Q68" s="405"/>
      <c r="R68" s="406"/>
      <c r="T68" s="419"/>
      <c r="U68" s="419"/>
      <c r="V68" s="419"/>
      <c r="W68" s="419"/>
      <c r="X68" s="419"/>
      <c r="Y68" s="419"/>
      <c r="Z68" s="418">
        <f t="shared" si="1"/>
        <v>65</v>
      </c>
      <c r="AA68" s="405"/>
      <c r="AB68" s="406"/>
      <c r="AC68" s="418"/>
      <c r="AD68" s="405"/>
      <c r="AE68" s="406"/>
      <c r="AF68" s="418"/>
      <c r="AG68" s="405"/>
      <c r="AH68" s="405"/>
      <c r="AI68" s="405"/>
      <c r="AJ68" s="406"/>
      <c r="AL68" s="419"/>
      <c r="AM68" s="419"/>
      <c r="AN68" s="419"/>
      <c r="AO68" s="419"/>
      <c r="AP68" s="419"/>
      <c r="AQ68" s="419"/>
      <c r="AR68" s="418">
        <f t="shared" si="2"/>
        <v>101</v>
      </c>
      <c r="AS68" s="405"/>
      <c r="AT68" s="406"/>
      <c r="AU68" s="418"/>
      <c r="AV68" s="405"/>
      <c r="AW68" s="406"/>
      <c r="AX68" s="418"/>
      <c r="AY68" s="405"/>
      <c r="AZ68" s="405"/>
      <c r="BA68" s="405"/>
      <c r="BB68" s="406"/>
    </row>
    <row r="69" spans="2:54" x14ac:dyDescent="0.25">
      <c r="B69" s="419"/>
      <c r="C69" s="419"/>
      <c r="D69" s="419"/>
      <c r="E69" s="419"/>
      <c r="F69" s="419"/>
      <c r="G69" s="419"/>
      <c r="H69" s="418">
        <f t="shared" si="0"/>
        <v>30</v>
      </c>
      <c r="I69" s="405"/>
      <c r="J69" s="406"/>
      <c r="K69" s="418"/>
      <c r="L69" s="405"/>
      <c r="M69" s="406"/>
      <c r="N69" s="418"/>
      <c r="O69" s="405"/>
      <c r="P69" s="405"/>
      <c r="Q69" s="405"/>
      <c r="R69" s="406"/>
      <c r="T69" s="419"/>
      <c r="U69" s="419"/>
      <c r="V69" s="419"/>
      <c r="W69" s="419"/>
      <c r="X69" s="419"/>
      <c r="Y69" s="419"/>
      <c r="Z69" s="418">
        <f t="shared" si="1"/>
        <v>66</v>
      </c>
      <c r="AA69" s="405"/>
      <c r="AB69" s="406"/>
      <c r="AC69" s="418"/>
      <c r="AD69" s="405"/>
      <c r="AE69" s="406"/>
      <c r="AF69" s="418"/>
      <c r="AG69" s="405"/>
      <c r="AH69" s="405"/>
      <c r="AI69" s="405"/>
      <c r="AJ69" s="406"/>
      <c r="AL69" s="419"/>
      <c r="AM69" s="419"/>
      <c r="AN69" s="419"/>
      <c r="AO69" s="419"/>
      <c r="AP69" s="419"/>
      <c r="AQ69" s="419"/>
      <c r="AR69" s="418">
        <f t="shared" si="2"/>
        <v>102</v>
      </c>
      <c r="AS69" s="405"/>
      <c r="AT69" s="406"/>
      <c r="AU69" s="418"/>
      <c r="AV69" s="405"/>
      <c r="AW69" s="406"/>
      <c r="AX69" s="418"/>
      <c r="AY69" s="405"/>
      <c r="AZ69" s="405"/>
      <c r="BA69" s="405"/>
      <c r="BB69" s="406"/>
    </row>
    <row r="70" spans="2:54" x14ac:dyDescent="0.25">
      <c r="B70" s="419"/>
      <c r="C70" s="419"/>
      <c r="D70" s="419"/>
      <c r="E70" s="419"/>
      <c r="F70" s="419"/>
      <c r="G70" s="419"/>
      <c r="H70" s="418">
        <f t="shared" si="0"/>
        <v>31</v>
      </c>
      <c r="I70" s="405"/>
      <c r="J70" s="406"/>
      <c r="K70" s="418"/>
      <c r="L70" s="405"/>
      <c r="M70" s="406"/>
      <c r="N70" s="418"/>
      <c r="O70" s="405"/>
      <c r="P70" s="405"/>
      <c r="Q70" s="405"/>
      <c r="R70" s="406"/>
      <c r="T70" s="419"/>
      <c r="U70" s="419"/>
      <c r="V70" s="419"/>
      <c r="W70" s="419"/>
      <c r="X70" s="419"/>
      <c r="Y70" s="419"/>
      <c r="Z70" s="418">
        <f t="shared" si="1"/>
        <v>67</v>
      </c>
      <c r="AA70" s="405"/>
      <c r="AB70" s="406"/>
      <c r="AC70" s="418"/>
      <c r="AD70" s="405"/>
      <c r="AE70" s="406"/>
      <c r="AF70" s="418"/>
      <c r="AG70" s="405"/>
      <c r="AH70" s="405"/>
      <c r="AI70" s="405"/>
      <c r="AJ70" s="406"/>
      <c r="AL70" s="419"/>
      <c r="AM70" s="419"/>
      <c r="AN70" s="419"/>
      <c r="AO70" s="419"/>
      <c r="AP70" s="419"/>
      <c r="AQ70" s="419"/>
      <c r="AR70" s="418">
        <f t="shared" si="2"/>
        <v>103</v>
      </c>
      <c r="AS70" s="405"/>
      <c r="AT70" s="406"/>
      <c r="AU70" s="418"/>
      <c r="AV70" s="405"/>
      <c r="AW70" s="406"/>
      <c r="AX70" s="418"/>
      <c r="AY70" s="405"/>
      <c r="AZ70" s="405"/>
      <c r="BA70" s="405"/>
      <c r="BB70" s="406"/>
    </row>
    <row r="71" spans="2:54" x14ac:dyDescent="0.25">
      <c r="B71" s="419"/>
      <c r="C71" s="419"/>
      <c r="D71" s="419"/>
      <c r="E71" s="419"/>
      <c r="F71" s="419"/>
      <c r="G71" s="419"/>
      <c r="H71" s="418">
        <f t="shared" si="0"/>
        <v>32</v>
      </c>
      <c r="I71" s="405"/>
      <c r="J71" s="406"/>
      <c r="K71" s="418"/>
      <c r="L71" s="405"/>
      <c r="M71" s="406"/>
      <c r="N71" s="418"/>
      <c r="O71" s="405"/>
      <c r="P71" s="405"/>
      <c r="Q71" s="405"/>
      <c r="R71" s="406"/>
      <c r="T71" s="419"/>
      <c r="U71" s="419"/>
      <c r="V71" s="419"/>
      <c r="W71" s="419"/>
      <c r="X71" s="419"/>
      <c r="Y71" s="419"/>
      <c r="Z71" s="418">
        <f t="shared" si="1"/>
        <v>68</v>
      </c>
      <c r="AA71" s="405"/>
      <c r="AB71" s="406"/>
      <c r="AC71" s="418"/>
      <c r="AD71" s="405"/>
      <c r="AE71" s="406"/>
      <c r="AF71" s="418"/>
      <c r="AG71" s="405"/>
      <c r="AH71" s="405"/>
      <c r="AI71" s="405"/>
      <c r="AJ71" s="406"/>
      <c r="AL71" s="419"/>
      <c r="AM71" s="419"/>
      <c r="AN71" s="419"/>
      <c r="AO71" s="419"/>
      <c r="AP71" s="419"/>
      <c r="AQ71" s="419"/>
      <c r="AR71" s="418">
        <f t="shared" si="2"/>
        <v>104</v>
      </c>
      <c r="AS71" s="405"/>
      <c r="AT71" s="406"/>
      <c r="AU71" s="418"/>
      <c r="AV71" s="405"/>
      <c r="AW71" s="406"/>
      <c r="AX71" s="418"/>
      <c r="AY71" s="405"/>
      <c r="AZ71" s="405"/>
      <c r="BA71" s="405"/>
      <c r="BB71" s="406"/>
    </row>
    <row r="72" spans="2:54" x14ac:dyDescent="0.25">
      <c r="B72" s="419"/>
      <c r="C72" s="419"/>
      <c r="D72" s="419"/>
      <c r="E72" s="419"/>
      <c r="F72" s="419"/>
      <c r="G72" s="419"/>
      <c r="H72" s="418">
        <f t="shared" si="0"/>
        <v>33</v>
      </c>
      <c r="I72" s="405"/>
      <c r="J72" s="406"/>
      <c r="K72" s="418"/>
      <c r="L72" s="405"/>
      <c r="M72" s="406"/>
      <c r="N72" s="418"/>
      <c r="O72" s="405"/>
      <c r="P72" s="405"/>
      <c r="Q72" s="405"/>
      <c r="R72" s="406"/>
      <c r="T72" s="419"/>
      <c r="U72" s="419"/>
      <c r="V72" s="419"/>
      <c r="W72" s="419"/>
      <c r="X72" s="419"/>
      <c r="Y72" s="419"/>
      <c r="Z72" s="418">
        <f t="shared" si="1"/>
        <v>69</v>
      </c>
      <c r="AA72" s="405"/>
      <c r="AB72" s="406"/>
      <c r="AC72" s="418"/>
      <c r="AD72" s="405"/>
      <c r="AE72" s="406"/>
      <c r="AF72" s="418"/>
      <c r="AG72" s="405"/>
      <c r="AH72" s="405"/>
      <c r="AI72" s="405"/>
      <c r="AJ72" s="406"/>
      <c r="AL72" s="419"/>
      <c r="AM72" s="419"/>
      <c r="AN72" s="419"/>
      <c r="AO72" s="419"/>
      <c r="AP72" s="419"/>
      <c r="AQ72" s="419"/>
      <c r="AR72" s="418">
        <f t="shared" si="2"/>
        <v>105</v>
      </c>
      <c r="AS72" s="405"/>
      <c r="AT72" s="406"/>
      <c r="AU72" s="418"/>
      <c r="AV72" s="405"/>
      <c r="AW72" s="406"/>
      <c r="AX72" s="418"/>
      <c r="AY72" s="405"/>
      <c r="AZ72" s="405"/>
      <c r="BA72" s="405"/>
      <c r="BB72" s="406"/>
    </row>
    <row r="73" spans="2:54" x14ac:dyDescent="0.25">
      <c r="B73" s="419"/>
      <c r="C73" s="419"/>
      <c r="D73" s="419"/>
      <c r="E73" s="419"/>
      <c r="F73" s="419"/>
      <c r="G73" s="419"/>
      <c r="H73" s="418">
        <f t="shared" si="0"/>
        <v>34</v>
      </c>
      <c r="I73" s="405"/>
      <c r="J73" s="406"/>
      <c r="K73" s="418"/>
      <c r="L73" s="405"/>
      <c r="M73" s="406"/>
      <c r="N73" s="418"/>
      <c r="O73" s="405"/>
      <c r="P73" s="405"/>
      <c r="Q73" s="405"/>
      <c r="R73" s="406"/>
      <c r="T73" s="419"/>
      <c r="U73" s="419"/>
      <c r="V73" s="419"/>
      <c r="W73" s="419"/>
      <c r="X73" s="419"/>
      <c r="Y73" s="419"/>
      <c r="Z73" s="418">
        <f t="shared" si="1"/>
        <v>70</v>
      </c>
      <c r="AA73" s="405"/>
      <c r="AB73" s="406"/>
      <c r="AC73" s="418"/>
      <c r="AD73" s="405"/>
      <c r="AE73" s="406"/>
      <c r="AF73" s="418"/>
      <c r="AG73" s="405"/>
      <c r="AH73" s="405"/>
      <c r="AI73" s="405"/>
      <c r="AJ73" s="406"/>
      <c r="AL73" s="419"/>
      <c r="AM73" s="419"/>
      <c r="AN73" s="419"/>
      <c r="AO73" s="419"/>
      <c r="AP73" s="419"/>
      <c r="AQ73" s="419"/>
      <c r="AR73" s="418">
        <f t="shared" si="2"/>
        <v>106</v>
      </c>
      <c r="AS73" s="405"/>
      <c r="AT73" s="406"/>
      <c r="AU73" s="418"/>
      <c r="AV73" s="405"/>
      <c r="AW73" s="406"/>
      <c r="AX73" s="418"/>
      <c r="AY73" s="405"/>
      <c r="AZ73" s="405"/>
      <c r="BA73" s="405"/>
      <c r="BB73" s="406"/>
    </row>
    <row r="74" spans="2:54" x14ac:dyDescent="0.25">
      <c r="B74" s="419"/>
      <c r="C74" s="419"/>
      <c r="D74" s="419"/>
      <c r="E74" s="419"/>
      <c r="F74" s="419"/>
      <c r="G74" s="419"/>
      <c r="H74" s="418">
        <f t="shared" si="0"/>
        <v>35</v>
      </c>
      <c r="I74" s="405"/>
      <c r="J74" s="406"/>
      <c r="K74" s="418"/>
      <c r="L74" s="405"/>
      <c r="M74" s="406"/>
      <c r="N74" s="418"/>
      <c r="O74" s="405"/>
      <c r="P74" s="405"/>
      <c r="Q74" s="405"/>
      <c r="R74" s="406"/>
      <c r="T74" s="419"/>
      <c r="U74" s="419"/>
      <c r="V74" s="419"/>
      <c r="W74" s="419"/>
      <c r="X74" s="419"/>
      <c r="Y74" s="419"/>
      <c r="Z74" s="418">
        <f t="shared" si="1"/>
        <v>71</v>
      </c>
      <c r="AA74" s="405"/>
      <c r="AB74" s="406"/>
      <c r="AC74" s="418"/>
      <c r="AD74" s="405"/>
      <c r="AE74" s="406"/>
      <c r="AF74" s="418"/>
      <c r="AG74" s="405"/>
      <c r="AH74" s="405"/>
      <c r="AI74" s="405"/>
      <c r="AJ74" s="406"/>
      <c r="AL74" s="419"/>
      <c r="AM74" s="419"/>
      <c r="AN74" s="419"/>
      <c r="AO74" s="419"/>
      <c r="AP74" s="419"/>
      <c r="AQ74" s="419"/>
      <c r="AR74" s="418">
        <f t="shared" si="2"/>
        <v>107</v>
      </c>
      <c r="AS74" s="405"/>
      <c r="AT74" s="406"/>
      <c r="AU74" s="418"/>
      <c r="AV74" s="405"/>
      <c r="AW74" s="406"/>
      <c r="AX74" s="418"/>
      <c r="AY74" s="405"/>
      <c r="AZ74" s="405"/>
      <c r="BA74" s="405"/>
      <c r="BB74" s="406"/>
    </row>
    <row r="75" spans="2:54" x14ac:dyDescent="0.25">
      <c r="B75" s="419"/>
      <c r="C75" s="419"/>
      <c r="D75" s="419"/>
      <c r="E75" s="419"/>
      <c r="F75" s="419"/>
      <c r="G75" s="419"/>
      <c r="H75" s="418">
        <f t="shared" si="0"/>
        <v>36</v>
      </c>
      <c r="I75" s="405"/>
      <c r="J75" s="406"/>
      <c r="K75" s="418"/>
      <c r="L75" s="405"/>
      <c r="M75" s="406"/>
      <c r="N75" s="418"/>
      <c r="O75" s="405"/>
      <c r="P75" s="405"/>
      <c r="Q75" s="405"/>
      <c r="R75" s="406"/>
      <c r="T75" s="419"/>
      <c r="U75" s="419"/>
      <c r="V75" s="419"/>
      <c r="W75" s="419"/>
      <c r="X75" s="419"/>
      <c r="Y75" s="419"/>
      <c r="Z75" s="418">
        <f t="shared" si="1"/>
        <v>72</v>
      </c>
      <c r="AA75" s="405"/>
      <c r="AB75" s="406"/>
      <c r="AC75" s="418"/>
      <c r="AD75" s="405"/>
      <c r="AE75" s="406"/>
      <c r="AF75" s="418"/>
      <c r="AG75" s="405"/>
      <c r="AH75" s="405"/>
      <c r="AI75" s="405"/>
      <c r="AJ75" s="406"/>
      <c r="AL75" s="419"/>
      <c r="AM75" s="419"/>
      <c r="AN75" s="419"/>
      <c r="AO75" s="419"/>
      <c r="AP75" s="419"/>
      <c r="AQ75" s="419"/>
      <c r="AR75" s="418">
        <f t="shared" si="2"/>
        <v>108</v>
      </c>
      <c r="AS75" s="405"/>
      <c r="AT75" s="406"/>
      <c r="AU75" s="418"/>
      <c r="AV75" s="405"/>
      <c r="AW75" s="406"/>
      <c r="AX75" s="418"/>
      <c r="AY75" s="405"/>
      <c r="AZ75" s="405"/>
      <c r="BA75" s="405"/>
      <c r="BB75" s="406"/>
    </row>
  </sheetData>
  <mergeCells count="823">
    <mergeCell ref="AL75:AN75"/>
    <mergeCell ref="AO75:AQ75"/>
    <mergeCell ref="AL67:AN67"/>
    <mergeCell ref="AO67:AQ67"/>
    <mergeCell ref="AL68:AN68"/>
    <mergeCell ref="AO68:AQ68"/>
    <mergeCell ref="AL69:AN69"/>
    <mergeCell ref="AO69:AQ69"/>
    <mergeCell ref="AL70:AN70"/>
    <mergeCell ref="AO70:AQ70"/>
    <mergeCell ref="AL71:AN71"/>
    <mergeCell ref="AO71:AQ71"/>
    <mergeCell ref="AO63:AQ63"/>
    <mergeCell ref="AL64:AN64"/>
    <mergeCell ref="AO64:AQ64"/>
    <mergeCell ref="AL65:AN65"/>
    <mergeCell ref="AO65:AQ65"/>
    <mergeCell ref="AL66:AN66"/>
    <mergeCell ref="AO66:AQ66"/>
    <mergeCell ref="AL72:AN72"/>
    <mergeCell ref="AO72:AQ72"/>
    <mergeCell ref="AL54:AN54"/>
    <mergeCell ref="AO54:AQ54"/>
    <mergeCell ref="AL55:AN55"/>
    <mergeCell ref="AO55:AQ55"/>
    <mergeCell ref="AL56:AN56"/>
    <mergeCell ref="AO56:AQ56"/>
    <mergeCell ref="AL57:AN57"/>
    <mergeCell ref="AO57:AQ57"/>
    <mergeCell ref="AL58:AN58"/>
    <mergeCell ref="AO58:AQ58"/>
    <mergeCell ref="AO42:AQ42"/>
    <mergeCell ref="AL43:AN43"/>
    <mergeCell ref="AO43:AQ43"/>
    <mergeCell ref="AL44:AN44"/>
    <mergeCell ref="AO44:AQ44"/>
    <mergeCell ref="AL45:AN45"/>
    <mergeCell ref="AO45:AQ45"/>
    <mergeCell ref="AL46:AN46"/>
    <mergeCell ref="AO46:AQ46"/>
    <mergeCell ref="W39:Y39"/>
    <mergeCell ref="T40:V40"/>
    <mergeCell ref="W40:Y40"/>
    <mergeCell ref="T41:V41"/>
    <mergeCell ref="W41:Y41"/>
    <mergeCell ref="T42:V42"/>
    <mergeCell ref="W42:Y42"/>
    <mergeCell ref="T43:V43"/>
    <mergeCell ref="W43:Y43"/>
    <mergeCell ref="B72:D72"/>
    <mergeCell ref="E72:G72"/>
    <mergeCell ref="B73:D73"/>
    <mergeCell ref="E73:G73"/>
    <mergeCell ref="B74:D74"/>
    <mergeCell ref="E74:G74"/>
    <mergeCell ref="B75:D75"/>
    <mergeCell ref="E75:G75"/>
    <mergeCell ref="T39:V39"/>
    <mergeCell ref="T44:V44"/>
    <mergeCell ref="T45:V45"/>
    <mergeCell ref="T46:V46"/>
    <mergeCell ref="T47:V47"/>
    <mergeCell ref="T48:V48"/>
    <mergeCell ref="T49:V49"/>
    <mergeCell ref="T50:V50"/>
    <mergeCell ref="T55:V55"/>
    <mergeCell ref="T56:V56"/>
    <mergeCell ref="T61:V61"/>
    <mergeCell ref="T62:V62"/>
    <mergeCell ref="T67:V67"/>
    <mergeCell ref="T72:V72"/>
    <mergeCell ref="B67:D67"/>
    <mergeCell ref="E67:G67"/>
    <mergeCell ref="B70:D70"/>
    <mergeCell ref="E70:G70"/>
    <mergeCell ref="B71:D71"/>
    <mergeCell ref="E71:G71"/>
    <mergeCell ref="B62:D62"/>
    <mergeCell ref="E62:G62"/>
    <mergeCell ref="B63:D63"/>
    <mergeCell ref="E63:G63"/>
    <mergeCell ref="B64:D64"/>
    <mergeCell ref="E64:G64"/>
    <mergeCell ref="B65:D65"/>
    <mergeCell ref="E65:G65"/>
    <mergeCell ref="B66:D66"/>
    <mergeCell ref="E66:G66"/>
    <mergeCell ref="B58:D58"/>
    <mergeCell ref="E58:G58"/>
    <mergeCell ref="B59:D59"/>
    <mergeCell ref="E59:G59"/>
    <mergeCell ref="B60:D60"/>
    <mergeCell ref="E60:G60"/>
    <mergeCell ref="B68:D68"/>
    <mergeCell ref="E68:G68"/>
    <mergeCell ref="B69:D69"/>
    <mergeCell ref="E69:G69"/>
    <mergeCell ref="B44:D44"/>
    <mergeCell ref="E44:G44"/>
    <mergeCell ref="B45:D45"/>
    <mergeCell ref="E45:G45"/>
    <mergeCell ref="B46:D46"/>
    <mergeCell ref="E46:G46"/>
    <mergeCell ref="B47:D47"/>
    <mergeCell ref="E47:G47"/>
    <mergeCell ref="H57:J57"/>
    <mergeCell ref="B49:D49"/>
    <mergeCell ref="E49:G49"/>
    <mergeCell ref="B50:D50"/>
    <mergeCell ref="E50:G50"/>
    <mergeCell ref="B51:D51"/>
    <mergeCell ref="E51:G51"/>
    <mergeCell ref="B52:D52"/>
    <mergeCell ref="E52:G52"/>
    <mergeCell ref="B53:D53"/>
    <mergeCell ref="E53:G53"/>
    <mergeCell ref="B56:D56"/>
    <mergeCell ref="E56:G56"/>
    <mergeCell ref="B57:D57"/>
    <mergeCell ref="E57:G57"/>
    <mergeCell ref="H53:J53"/>
    <mergeCell ref="B39:D39"/>
    <mergeCell ref="E39:G39"/>
    <mergeCell ref="B40:D40"/>
    <mergeCell ref="E40:G40"/>
    <mergeCell ref="B41:D41"/>
    <mergeCell ref="E41:G41"/>
    <mergeCell ref="B42:D42"/>
    <mergeCell ref="E42:G42"/>
    <mergeCell ref="B43:D43"/>
    <mergeCell ref="E43:G43"/>
    <mergeCell ref="AV33:AZ33"/>
    <mergeCell ref="AV34:AZ34"/>
    <mergeCell ref="AV35:AZ35"/>
    <mergeCell ref="AS37:AW37"/>
    <mergeCell ref="AX37:BB37"/>
    <mergeCell ref="AU59:AW59"/>
    <mergeCell ref="AX59:BB59"/>
    <mergeCell ref="AR53:AT53"/>
    <mergeCell ref="AR52:AT52"/>
    <mergeCell ref="AU52:AW52"/>
    <mergeCell ref="AX52:BB52"/>
    <mergeCell ref="AU53:AW53"/>
    <mergeCell ref="AX53:BB53"/>
    <mergeCell ref="AX49:BB49"/>
    <mergeCell ref="AX50:BB50"/>
    <mergeCell ref="AX51:BB51"/>
    <mergeCell ref="AR54:AT54"/>
    <mergeCell ref="AU54:AW54"/>
    <mergeCell ref="AX54:BB54"/>
    <mergeCell ref="AR55:AT55"/>
    <mergeCell ref="AU55:AW55"/>
    <mergeCell ref="AX55:BB55"/>
    <mergeCell ref="AR46:AT46"/>
    <mergeCell ref="AU46:AW46"/>
    <mergeCell ref="AR60:AT60"/>
    <mergeCell ref="AU60:AW60"/>
    <mergeCell ref="AX60:BB60"/>
    <mergeCell ref="AR61:AT61"/>
    <mergeCell ref="AU61:AW61"/>
    <mergeCell ref="AX61:BB61"/>
    <mergeCell ref="AC56:AE56"/>
    <mergeCell ref="AF56:AJ56"/>
    <mergeCell ref="AR58:AT58"/>
    <mergeCell ref="AU58:AW58"/>
    <mergeCell ref="AX58:BB58"/>
    <mergeCell ref="AR59:AT59"/>
    <mergeCell ref="AR56:AT56"/>
    <mergeCell ref="AU56:AW56"/>
    <mergeCell ref="AX56:BB56"/>
    <mergeCell ref="AR57:AT57"/>
    <mergeCell ref="AU57:AW57"/>
    <mergeCell ref="AX57:BB57"/>
    <mergeCell ref="AL59:AN59"/>
    <mergeCell ref="AO59:AQ59"/>
    <mergeCell ref="AL60:AN60"/>
    <mergeCell ref="AO60:AQ60"/>
    <mergeCell ref="AL61:AN61"/>
    <mergeCell ref="AO61:AQ61"/>
    <mergeCell ref="H61:J61"/>
    <mergeCell ref="K61:M61"/>
    <mergeCell ref="N61:R61"/>
    <mergeCell ref="Z61:AB61"/>
    <mergeCell ref="AC61:AE61"/>
    <mergeCell ref="AF61:AJ61"/>
    <mergeCell ref="B61:D61"/>
    <mergeCell ref="E61:G61"/>
    <mergeCell ref="W61:Y61"/>
    <mergeCell ref="H60:J60"/>
    <mergeCell ref="K60:M60"/>
    <mergeCell ref="N60:R60"/>
    <mergeCell ref="Z60:AB60"/>
    <mergeCell ref="AC58:AE58"/>
    <mergeCell ref="AF58:AJ58"/>
    <mergeCell ref="H59:J59"/>
    <mergeCell ref="K59:M59"/>
    <mergeCell ref="N59:R59"/>
    <mergeCell ref="Z59:AB59"/>
    <mergeCell ref="AC59:AE59"/>
    <mergeCell ref="AF59:AJ59"/>
    <mergeCell ref="AC60:AE60"/>
    <mergeCell ref="AF60:AJ60"/>
    <mergeCell ref="H58:J58"/>
    <mergeCell ref="K58:M58"/>
    <mergeCell ref="N58:R58"/>
    <mergeCell ref="Z58:AB58"/>
    <mergeCell ref="T58:V58"/>
    <mergeCell ref="W58:Y58"/>
    <mergeCell ref="T59:V59"/>
    <mergeCell ref="W59:Y59"/>
    <mergeCell ref="T60:V60"/>
    <mergeCell ref="W60:Y60"/>
    <mergeCell ref="AR63:AT63"/>
    <mergeCell ref="AU63:AW63"/>
    <mergeCell ref="AX63:BB63"/>
    <mergeCell ref="H62:J62"/>
    <mergeCell ref="K62:M62"/>
    <mergeCell ref="N62:R62"/>
    <mergeCell ref="Z62:AB62"/>
    <mergeCell ref="AC62:AE62"/>
    <mergeCell ref="AF62:AJ62"/>
    <mergeCell ref="H63:J63"/>
    <mergeCell ref="K63:M63"/>
    <mergeCell ref="N63:R63"/>
    <mergeCell ref="Z63:AB63"/>
    <mergeCell ref="AC63:AE63"/>
    <mergeCell ref="AF63:AJ63"/>
    <mergeCell ref="AR62:AT62"/>
    <mergeCell ref="AU62:AW62"/>
    <mergeCell ref="AX62:BB62"/>
    <mergeCell ref="W62:Y62"/>
    <mergeCell ref="T63:V63"/>
    <mergeCell ref="W63:Y63"/>
    <mergeCell ref="AL62:AN62"/>
    <mergeCell ref="AO62:AQ62"/>
    <mergeCell ref="AL63:AN63"/>
    <mergeCell ref="N57:R57"/>
    <mergeCell ref="Z57:AB57"/>
    <mergeCell ref="AC57:AE57"/>
    <mergeCell ref="AF57:AJ57"/>
    <mergeCell ref="H56:J56"/>
    <mergeCell ref="K56:M56"/>
    <mergeCell ref="N56:R56"/>
    <mergeCell ref="Z56:AB56"/>
    <mergeCell ref="H54:J54"/>
    <mergeCell ref="K54:M54"/>
    <mergeCell ref="N54:R54"/>
    <mergeCell ref="Z54:AB54"/>
    <mergeCell ref="AC55:AE55"/>
    <mergeCell ref="AF55:AJ55"/>
    <mergeCell ref="AC54:AE54"/>
    <mergeCell ref="AF54:AJ54"/>
    <mergeCell ref="K57:M57"/>
    <mergeCell ref="T54:V54"/>
    <mergeCell ref="W54:Y54"/>
    <mergeCell ref="W56:Y56"/>
    <mergeCell ref="T57:V57"/>
    <mergeCell ref="W57:Y57"/>
    <mergeCell ref="K53:M53"/>
    <mergeCell ref="N53:R53"/>
    <mergeCell ref="Z53:AB53"/>
    <mergeCell ref="B54:D54"/>
    <mergeCell ref="E54:G54"/>
    <mergeCell ref="H55:J55"/>
    <mergeCell ref="K55:M55"/>
    <mergeCell ref="N55:R55"/>
    <mergeCell ref="Z55:AB55"/>
    <mergeCell ref="B55:D55"/>
    <mergeCell ref="E55:G55"/>
    <mergeCell ref="W55:Y55"/>
    <mergeCell ref="T53:V53"/>
    <mergeCell ref="W53:Y53"/>
    <mergeCell ref="H52:J52"/>
    <mergeCell ref="K52:M52"/>
    <mergeCell ref="N52:R52"/>
    <mergeCell ref="Z52:AB52"/>
    <mergeCell ref="AC52:AE52"/>
    <mergeCell ref="AF52:AJ52"/>
    <mergeCell ref="AL52:AN52"/>
    <mergeCell ref="AO52:AQ52"/>
    <mergeCell ref="AU49:AW49"/>
    <mergeCell ref="AR50:AT50"/>
    <mergeCell ref="AU50:AW50"/>
    <mergeCell ref="AU51:AW51"/>
    <mergeCell ref="Z50:AB50"/>
    <mergeCell ref="AC50:AE50"/>
    <mergeCell ref="AF50:AJ50"/>
    <mergeCell ref="Z51:AB51"/>
    <mergeCell ref="AR51:AT51"/>
    <mergeCell ref="Z49:AB49"/>
    <mergeCell ref="W50:Y50"/>
    <mergeCell ref="T51:V51"/>
    <mergeCell ref="W51:Y51"/>
    <mergeCell ref="T52:V52"/>
    <mergeCell ref="W52:Y52"/>
    <mergeCell ref="AC53:AE53"/>
    <mergeCell ref="AF53:AJ53"/>
    <mergeCell ref="AL49:AN49"/>
    <mergeCell ref="AO49:AQ49"/>
    <mergeCell ref="AL50:AN50"/>
    <mergeCell ref="AO50:AQ50"/>
    <mergeCell ref="AL51:AN51"/>
    <mergeCell ref="AO51:AQ51"/>
    <mergeCell ref="AL53:AN53"/>
    <mergeCell ref="AO53:AQ53"/>
    <mergeCell ref="AC51:AE51"/>
    <mergeCell ref="AF51:AJ51"/>
    <mergeCell ref="AC49:AE49"/>
    <mergeCell ref="AF49:AJ49"/>
    <mergeCell ref="Z47:AB47"/>
    <mergeCell ref="AC47:AE47"/>
    <mergeCell ref="AF47:AJ47"/>
    <mergeCell ref="Z48:AB48"/>
    <mergeCell ref="AC48:AE48"/>
    <mergeCell ref="AF48:AJ48"/>
    <mergeCell ref="AR49:AT49"/>
    <mergeCell ref="W46:Y46"/>
    <mergeCell ref="W47:Y47"/>
    <mergeCell ref="W48:Y48"/>
    <mergeCell ref="W49:Y49"/>
    <mergeCell ref="AL47:AN47"/>
    <mergeCell ref="AX46:BB46"/>
    <mergeCell ref="AR47:AT47"/>
    <mergeCell ref="AU47:AW47"/>
    <mergeCell ref="AX47:BB47"/>
    <mergeCell ref="AU48:AW48"/>
    <mergeCell ref="AX48:BB48"/>
    <mergeCell ref="AR48:AT48"/>
    <mergeCell ref="AO47:AQ47"/>
    <mergeCell ref="AL48:AN48"/>
    <mergeCell ref="AO48:AQ48"/>
    <mergeCell ref="AR44:AT44"/>
    <mergeCell ref="AU44:AW44"/>
    <mergeCell ref="AX44:BB44"/>
    <mergeCell ref="AU45:AW45"/>
    <mergeCell ref="AX45:BB45"/>
    <mergeCell ref="AR45:AT45"/>
    <mergeCell ref="AU40:AW40"/>
    <mergeCell ref="AX40:BB40"/>
    <mergeCell ref="AR41:AT41"/>
    <mergeCell ref="AU41:AW41"/>
    <mergeCell ref="AX41:BB41"/>
    <mergeCell ref="AU39:AW39"/>
    <mergeCell ref="AU42:AW42"/>
    <mergeCell ref="AX42:BB42"/>
    <mergeCell ref="AR39:AT39"/>
    <mergeCell ref="AR42:AT42"/>
    <mergeCell ref="Z42:AB42"/>
    <mergeCell ref="AC42:AE42"/>
    <mergeCell ref="AF42:AJ42"/>
    <mergeCell ref="Z43:AB43"/>
    <mergeCell ref="AC43:AE43"/>
    <mergeCell ref="AF43:AJ43"/>
    <mergeCell ref="AR40:AT40"/>
    <mergeCell ref="AR43:AT43"/>
    <mergeCell ref="AC40:AE40"/>
    <mergeCell ref="AF40:AJ40"/>
    <mergeCell ref="AU43:AW43"/>
    <mergeCell ref="AX43:BB43"/>
    <mergeCell ref="AL39:AN39"/>
    <mergeCell ref="AO39:AQ39"/>
    <mergeCell ref="AL40:AN40"/>
    <mergeCell ref="AO40:AQ40"/>
    <mergeCell ref="AL41:AN41"/>
    <mergeCell ref="AO41:AQ41"/>
    <mergeCell ref="AL42:AN42"/>
    <mergeCell ref="Z44:AB44"/>
    <mergeCell ref="AC44:AE44"/>
    <mergeCell ref="AF44:AJ44"/>
    <mergeCell ref="Z45:AB45"/>
    <mergeCell ref="AC45:AE45"/>
    <mergeCell ref="AF45:AJ45"/>
    <mergeCell ref="Z46:AB46"/>
    <mergeCell ref="AC46:AE46"/>
    <mergeCell ref="AF46:AJ46"/>
    <mergeCell ref="W44:Y44"/>
    <mergeCell ref="W45:Y45"/>
    <mergeCell ref="H50:J50"/>
    <mergeCell ref="K50:M50"/>
    <mergeCell ref="N50:R50"/>
    <mergeCell ref="H51:J51"/>
    <mergeCell ref="K51:M51"/>
    <mergeCell ref="N51:R51"/>
    <mergeCell ref="H47:J47"/>
    <mergeCell ref="K47:M47"/>
    <mergeCell ref="N47:R47"/>
    <mergeCell ref="H48:J48"/>
    <mergeCell ref="K48:M48"/>
    <mergeCell ref="N48:R48"/>
    <mergeCell ref="H49:J49"/>
    <mergeCell ref="H42:J42"/>
    <mergeCell ref="K42:M42"/>
    <mergeCell ref="N42:R42"/>
    <mergeCell ref="H43:J43"/>
    <mergeCell ref="K43:M43"/>
    <mergeCell ref="N43:R43"/>
    <mergeCell ref="K49:M49"/>
    <mergeCell ref="N49:R49"/>
    <mergeCell ref="H44:J44"/>
    <mergeCell ref="K44:M44"/>
    <mergeCell ref="N44:R44"/>
    <mergeCell ref="H45:J45"/>
    <mergeCell ref="K45:M45"/>
    <mergeCell ref="N45:R45"/>
    <mergeCell ref="H46:J46"/>
    <mergeCell ref="K46:M46"/>
    <mergeCell ref="N46:R46"/>
    <mergeCell ref="B48:D48"/>
    <mergeCell ref="E48:G48"/>
    <mergeCell ref="AZ25:BB25"/>
    <mergeCell ref="AW23:AY23"/>
    <mergeCell ref="AZ23:BB23"/>
    <mergeCell ref="AW24:AY24"/>
    <mergeCell ref="H41:J41"/>
    <mergeCell ref="K41:M41"/>
    <mergeCell ref="N41:R41"/>
    <mergeCell ref="Z41:AB41"/>
    <mergeCell ref="AC41:AE41"/>
    <mergeCell ref="AF41:AJ41"/>
    <mergeCell ref="AK26:AM26"/>
    <mergeCell ref="H39:J39"/>
    <mergeCell ref="K39:M39"/>
    <mergeCell ref="N39:R39"/>
    <mergeCell ref="H40:J40"/>
    <mergeCell ref="K40:M40"/>
    <mergeCell ref="N40:R40"/>
    <mergeCell ref="Z39:AB39"/>
    <mergeCell ref="AC39:AE39"/>
    <mergeCell ref="AX39:BB39"/>
    <mergeCell ref="AF39:AJ39"/>
    <mergeCell ref="Z40:AB40"/>
    <mergeCell ref="R25:T25"/>
    <mergeCell ref="X25:Z25"/>
    <mergeCell ref="AA25:AC25"/>
    <mergeCell ref="AD25:AF25"/>
    <mergeCell ref="AG25:AI25"/>
    <mergeCell ref="AQ25:AS25"/>
    <mergeCell ref="AT23:AV23"/>
    <mergeCell ref="N21:P21"/>
    <mergeCell ref="R21:T21"/>
    <mergeCell ref="X21:Z21"/>
    <mergeCell ref="AA21:AC21"/>
    <mergeCell ref="AD21:AF21"/>
    <mergeCell ref="AG21:AI21"/>
    <mergeCell ref="AQ21:AS21"/>
    <mergeCell ref="AQ22:AS22"/>
    <mergeCell ref="U25:W25"/>
    <mergeCell ref="U23:W23"/>
    <mergeCell ref="N23:P23"/>
    <mergeCell ref="R23:T23"/>
    <mergeCell ref="AT25:AV25"/>
    <mergeCell ref="U21:W21"/>
    <mergeCell ref="U24:W24"/>
    <mergeCell ref="N24:P24"/>
    <mergeCell ref="R24:T24"/>
    <mergeCell ref="AW20:AY20"/>
    <mergeCell ref="AT22:AV22"/>
    <mergeCell ref="AZ20:BB20"/>
    <mergeCell ref="AT24:AV24"/>
    <mergeCell ref="AN20:AP20"/>
    <mergeCell ref="AZ24:BB24"/>
    <mergeCell ref="AW21:AY21"/>
    <mergeCell ref="AZ21:BB21"/>
    <mergeCell ref="AW22:AY22"/>
    <mergeCell ref="AZ22:BB22"/>
    <mergeCell ref="AT21:AV21"/>
    <mergeCell ref="AN21:AP21"/>
    <mergeCell ref="AN24:AP24"/>
    <mergeCell ref="AQ24:AS24"/>
    <mergeCell ref="AN23:AP23"/>
    <mergeCell ref="AA23:AC23"/>
    <mergeCell ref="AD23:AF23"/>
    <mergeCell ref="AG23:AI23"/>
    <mergeCell ref="AQ23:AS23"/>
    <mergeCell ref="AN22:AP22"/>
    <mergeCell ref="AN25:AP25"/>
    <mergeCell ref="X22:Z22"/>
    <mergeCell ref="AA22:AC22"/>
    <mergeCell ref="AD22:AF22"/>
    <mergeCell ref="AG22:AI22"/>
    <mergeCell ref="AK22:AM22"/>
    <mergeCell ref="AK23:AM23"/>
    <mergeCell ref="AK24:AM24"/>
    <mergeCell ref="AK25:AM25"/>
    <mergeCell ref="AD24:AF24"/>
    <mergeCell ref="AG24:AI24"/>
    <mergeCell ref="B3:F3"/>
    <mergeCell ref="S3:W3"/>
    <mergeCell ref="G3:K3"/>
    <mergeCell ref="F7:I7"/>
    <mergeCell ref="AF9:AH9"/>
    <mergeCell ref="J9:K9"/>
    <mergeCell ref="F9:I9"/>
    <mergeCell ref="Q9:T9"/>
    <mergeCell ref="U9:V9"/>
    <mergeCell ref="B7:E7"/>
    <mergeCell ref="B5:G5"/>
    <mergeCell ref="S5:U5"/>
    <mergeCell ref="H5:P5"/>
    <mergeCell ref="K7:Q7"/>
    <mergeCell ref="R7:AH7"/>
    <mergeCell ref="V5:AH5"/>
    <mergeCell ref="AZ26:BB26"/>
    <mergeCell ref="N27:P27"/>
    <mergeCell ref="R27:T27"/>
    <mergeCell ref="U27:W27"/>
    <mergeCell ref="X27:Z27"/>
    <mergeCell ref="AA27:AC27"/>
    <mergeCell ref="AD27:AF27"/>
    <mergeCell ref="AG27:AI27"/>
    <mergeCell ref="AQ27:AS27"/>
    <mergeCell ref="AT27:AV27"/>
    <mergeCell ref="AW27:AY27"/>
    <mergeCell ref="AZ27:BB27"/>
    <mergeCell ref="N26:P26"/>
    <mergeCell ref="R26:T26"/>
    <mergeCell ref="U26:W26"/>
    <mergeCell ref="X26:Z26"/>
    <mergeCell ref="AA26:AC26"/>
    <mergeCell ref="AT26:AV26"/>
    <mergeCell ref="AN27:AP27"/>
    <mergeCell ref="AN26:AP26"/>
    <mergeCell ref="AQ26:AS26"/>
    <mergeCell ref="AK27:AM27"/>
    <mergeCell ref="AD26:AF26"/>
    <mergeCell ref="AG26:AI26"/>
    <mergeCell ref="AZ28:BB28"/>
    <mergeCell ref="N29:P29"/>
    <mergeCell ref="R29:T29"/>
    <mergeCell ref="U29:W29"/>
    <mergeCell ref="X29:Z29"/>
    <mergeCell ref="AA29:AC29"/>
    <mergeCell ref="AD29:AF29"/>
    <mergeCell ref="AG29:AI29"/>
    <mergeCell ref="AQ29:AS29"/>
    <mergeCell ref="AT29:AV29"/>
    <mergeCell ref="AW29:AY29"/>
    <mergeCell ref="AZ29:BB29"/>
    <mergeCell ref="N28:P28"/>
    <mergeCell ref="R28:T28"/>
    <mergeCell ref="U28:W28"/>
    <mergeCell ref="X28:Z28"/>
    <mergeCell ref="AA28:AC28"/>
    <mergeCell ref="AD28:AF28"/>
    <mergeCell ref="AG28:AI28"/>
    <mergeCell ref="AQ28:AS28"/>
    <mergeCell ref="AN28:AP28"/>
    <mergeCell ref="AN29:AP29"/>
    <mergeCell ref="AK28:AM28"/>
    <mergeCell ref="AK29:AM29"/>
    <mergeCell ref="AZ30:BB30"/>
    <mergeCell ref="N31:P31"/>
    <mergeCell ref="R31:T31"/>
    <mergeCell ref="U31:W31"/>
    <mergeCell ref="X31:Z31"/>
    <mergeCell ref="AA31:AC31"/>
    <mergeCell ref="AD31:AF31"/>
    <mergeCell ref="AG31:AI31"/>
    <mergeCell ref="AQ31:AS31"/>
    <mergeCell ref="AT31:AV31"/>
    <mergeCell ref="AW31:AY31"/>
    <mergeCell ref="AZ31:BB31"/>
    <mergeCell ref="N30:P30"/>
    <mergeCell ref="R30:T30"/>
    <mergeCell ref="U30:W30"/>
    <mergeCell ref="X30:Z30"/>
    <mergeCell ref="AA30:AC30"/>
    <mergeCell ref="AD30:AF30"/>
    <mergeCell ref="AG30:AI30"/>
    <mergeCell ref="AQ30:AS30"/>
    <mergeCell ref="AN30:AP30"/>
    <mergeCell ref="AN31:AP31"/>
    <mergeCell ref="AK31:AM31"/>
    <mergeCell ref="AK30:AM30"/>
    <mergeCell ref="B26:C26"/>
    <mergeCell ref="B27:C27"/>
    <mergeCell ref="AT30:AV30"/>
    <mergeCell ref="AW30:AY30"/>
    <mergeCell ref="AT28:AV28"/>
    <mergeCell ref="AW28:AY28"/>
    <mergeCell ref="AW26:AY26"/>
    <mergeCell ref="N18:P18"/>
    <mergeCell ref="R18:T18"/>
    <mergeCell ref="U18:W18"/>
    <mergeCell ref="X18:Z18"/>
    <mergeCell ref="AA18:AC18"/>
    <mergeCell ref="AD18:AF18"/>
    <mergeCell ref="AG18:AI18"/>
    <mergeCell ref="AQ18:AS18"/>
    <mergeCell ref="AT18:AV18"/>
    <mergeCell ref="AW18:AY18"/>
    <mergeCell ref="AN18:AP18"/>
    <mergeCell ref="AW25:AY25"/>
    <mergeCell ref="AD20:AF20"/>
    <mergeCell ref="AG20:AI20"/>
    <mergeCell ref="AQ20:AS20"/>
    <mergeCell ref="AT20:AV20"/>
    <mergeCell ref="X23:Z23"/>
    <mergeCell ref="D23:M23"/>
    <mergeCell ref="D24:M24"/>
    <mergeCell ref="D25:M25"/>
    <mergeCell ref="D26:M26"/>
    <mergeCell ref="D27:M27"/>
    <mergeCell ref="D28:M28"/>
    <mergeCell ref="D29:M29"/>
    <mergeCell ref="D30:M30"/>
    <mergeCell ref="D31:M31"/>
    <mergeCell ref="AW17:AY17"/>
    <mergeCell ref="AQ19:AS19"/>
    <mergeCell ref="AN19:AP19"/>
    <mergeCell ref="D17:M17"/>
    <mergeCell ref="D18:M18"/>
    <mergeCell ref="D19:M19"/>
    <mergeCell ref="AZ17:BB17"/>
    <mergeCell ref="AZ18:BB18"/>
    <mergeCell ref="R17:T17"/>
    <mergeCell ref="X17:Z17"/>
    <mergeCell ref="AD17:AF17"/>
    <mergeCell ref="AA17:AC17"/>
    <mergeCell ref="N17:P17"/>
    <mergeCell ref="U17:W17"/>
    <mergeCell ref="AG17:AI17"/>
    <mergeCell ref="AQ17:AS17"/>
    <mergeCell ref="AN17:AP17"/>
    <mergeCell ref="AK17:AM17"/>
    <mergeCell ref="AZ19:BB19"/>
    <mergeCell ref="AT19:AV19"/>
    <mergeCell ref="AW19:AY19"/>
    <mergeCell ref="AK18:AM18"/>
    <mergeCell ref="AK19:AM19"/>
    <mergeCell ref="B21:C21"/>
    <mergeCell ref="U22:W22"/>
    <mergeCell ref="X20:Z20"/>
    <mergeCell ref="AA20:AC20"/>
    <mergeCell ref="AD19:AF19"/>
    <mergeCell ref="AG19:AI19"/>
    <mergeCell ref="F11:I11"/>
    <mergeCell ref="J11:K11"/>
    <mergeCell ref="AT17:AV17"/>
    <mergeCell ref="D20:M20"/>
    <mergeCell ref="D21:M21"/>
    <mergeCell ref="D22:M22"/>
    <mergeCell ref="B17:C17"/>
    <mergeCell ref="B18:C18"/>
    <mergeCell ref="T11:V11"/>
    <mergeCell ref="AK20:AM20"/>
    <mergeCell ref="AK21:AM21"/>
    <mergeCell ref="AR64:AT64"/>
    <mergeCell ref="AU64:AW64"/>
    <mergeCell ref="AX64:BB64"/>
    <mergeCell ref="H65:J65"/>
    <mergeCell ref="K65:M65"/>
    <mergeCell ref="N65:R65"/>
    <mergeCell ref="Z65:AB65"/>
    <mergeCell ref="AC65:AE65"/>
    <mergeCell ref="AF65:AJ65"/>
    <mergeCell ref="AR65:AT65"/>
    <mergeCell ref="AU65:AW65"/>
    <mergeCell ref="AX65:BB65"/>
    <mergeCell ref="H64:J64"/>
    <mergeCell ref="K64:M64"/>
    <mergeCell ref="N64:R64"/>
    <mergeCell ref="Z64:AB64"/>
    <mergeCell ref="AC64:AE64"/>
    <mergeCell ref="AF64:AJ64"/>
    <mergeCell ref="T64:V64"/>
    <mergeCell ref="W64:Y64"/>
    <mergeCell ref="T65:V65"/>
    <mergeCell ref="W65:Y65"/>
    <mergeCell ref="AR66:AT66"/>
    <mergeCell ref="AU66:AW66"/>
    <mergeCell ref="AX66:BB66"/>
    <mergeCell ref="H67:J67"/>
    <mergeCell ref="K67:M67"/>
    <mergeCell ref="N67:R67"/>
    <mergeCell ref="Z67:AB67"/>
    <mergeCell ref="AC67:AE67"/>
    <mergeCell ref="AF67:AJ67"/>
    <mergeCell ref="AR67:AT67"/>
    <mergeCell ref="AU67:AW67"/>
    <mergeCell ref="AX67:BB67"/>
    <mergeCell ref="H66:J66"/>
    <mergeCell ref="K66:M66"/>
    <mergeCell ref="N66:R66"/>
    <mergeCell ref="Z66:AB66"/>
    <mergeCell ref="AC66:AE66"/>
    <mergeCell ref="AF66:AJ66"/>
    <mergeCell ref="T66:V66"/>
    <mergeCell ref="W66:Y66"/>
    <mergeCell ref="W67:Y67"/>
    <mergeCell ref="W71:Y71"/>
    <mergeCell ref="AR68:AT68"/>
    <mergeCell ref="AU68:AW68"/>
    <mergeCell ref="AX68:BB68"/>
    <mergeCell ref="H69:J69"/>
    <mergeCell ref="K69:M69"/>
    <mergeCell ref="N69:R69"/>
    <mergeCell ref="Z69:AB69"/>
    <mergeCell ref="AC69:AE69"/>
    <mergeCell ref="AF69:AJ69"/>
    <mergeCell ref="AR69:AT69"/>
    <mergeCell ref="AU69:AW69"/>
    <mergeCell ref="AX69:BB69"/>
    <mergeCell ref="H68:J68"/>
    <mergeCell ref="K68:M68"/>
    <mergeCell ref="N68:R68"/>
    <mergeCell ref="Z68:AB68"/>
    <mergeCell ref="AC68:AE68"/>
    <mergeCell ref="AF68:AJ68"/>
    <mergeCell ref="T68:V68"/>
    <mergeCell ref="W68:Y68"/>
    <mergeCell ref="T69:V69"/>
    <mergeCell ref="W69:Y69"/>
    <mergeCell ref="W73:Y73"/>
    <mergeCell ref="AL73:AN73"/>
    <mergeCell ref="AO73:AQ73"/>
    <mergeCell ref="AR70:AT70"/>
    <mergeCell ref="AU70:AW70"/>
    <mergeCell ref="AX70:BB70"/>
    <mergeCell ref="H71:J71"/>
    <mergeCell ref="K71:M71"/>
    <mergeCell ref="N71:R71"/>
    <mergeCell ref="Z71:AB71"/>
    <mergeCell ref="AC71:AE71"/>
    <mergeCell ref="AF71:AJ71"/>
    <mergeCell ref="AR71:AT71"/>
    <mergeCell ref="AU71:AW71"/>
    <mergeCell ref="AX71:BB71"/>
    <mergeCell ref="H70:J70"/>
    <mergeCell ref="K70:M70"/>
    <mergeCell ref="N70:R70"/>
    <mergeCell ref="Z70:AB70"/>
    <mergeCell ref="AC70:AE70"/>
    <mergeCell ref="AF70:AJ70"/>
    <mergeCell ref="T70:V70"/>
    <mergeCell ref="W70:Y70"/>
    <mergeCell ref="T71:V71"/>
    <mergeCell ref="T75:V75"/>
    <mergeCell ref="W75:Y75"/>
    <mergeCell ref="AL74:AN74"/>
    <mergeCell ref="AO74:AQ74"/>
    <mergeCell ref="AR72:AT72"/>
    <mergeCell ref="AU72:AW72"/>
    <mergeCell ref="AX72:BB72"/>
    <mergeCell ref="H73:J73"/>
    <mergeCell ref="K73:M73"/>
    <mergeCell ref="N73:R73"/>
    <mergeCell ref="Z73:AB73"/>
    <mergeCell ref="AC73:AE73"/>
    <mergeCell ref="AF73:AJ73"/>
    <mergeCell ref="AR73:AT73"/>
    <mergeCell ref="AU73:AW73"/>
    <mergeCell ref="AX73:BB73"/>
    <mergeCell ref="H72:J72"/>
    <mergeCell ref="K72:M72"/>
    <mergeCell ref="N72:R72"/>
    <mergeCell ref="Z72:AB72"/>
    <mergeCell ref="AC72:AE72"/>
    <mergeCell ref="AF72:AJ72"/>
    <mergeCell ref="W72:Y72"/>
    <mergeCell ref="T73:V73"/>
    <mergeCell ref="B28:C28"/>
    <mergeCell ref="B29:C29"/>
    <mergeCell ref="B30:C30"/>
    <mergeCell ref="B31:C31"/>
    <mergeCell ref="AR74:AT74"/>
    <mergeCell ref="AU74:AW74"/>
    <mergeCell ref="AX74:BB74"/>
    <mergeCell ref="H75:J75"/>
    <mergeCell ref="K75:M75"/>
    <mergeCell ref="N75:R75"/>
    <mergeCell ref="Z75:AB75"/>
    <mergeCell ref="AC75:AE75"/>
    <mergeCell ref="AF75:AJ75"/>
    <mergeCell ref="AR75:AT75"/>
    <mergeCell ref="AU75:AW75"/>
    <mergeCell ref="AX75:BB75"/>
    <mergeCell ref="H74:J74"/>
    <mergeCell ref="K74:M74"/>
    <mergeCell ref="N74:R74"/>
    <mergeCell ref="Z74:AB74"/>
    <mergeCell ref="AC74:AE74"/>
    <mergeCell ref="AF74:AJ74"/>
    <mergeCell ref="T74:V74"/>
    <mergeCell ref="W74:Y74"/>
    <mergeCell ref="N25:P25"/>
    <mergeCell ref="B15:I15"/>
    <mergeCell ref="J15:L15"/>
    <mergeCell ref="H13:P13"/>
    <mergeCell ref="AE13:AH13"/>
    <mergeCell ref="U13:Y13"/>
    <mergeCell ref="N20:P20"/>
    <mergeCell ref="R20:T20"/>
    <mergeCell ref="U20:W20"/>
    <mergeCell ref="B22:C22"/>
    <mergeCell ref="B23:C23"/>
    <mergeCell ref="B24:C24"/>
    <mergeCell ref="B25:C25"/>
    <mergeCell ref="X24:Z24"/>
    <mergeCell ref="AA24:AC24"/>
    <mergeCell ref="N19:P19"/>
    <mergeCell ref="R19:T19"/>
    <mergeCell ref="U19:W19"/>
    <mergeCell ref="X19:Z19"/>
    <mergeCell ref="AA19:AC19"/>
    <mergeCell ref="N22:P22"/>
    <mergeCell ref="R22:T22"/>
    <mergeCell ref="B19:C19"/>
    <mergeCell ref="B20:C20"/>
    <mergeCell ref="AK3:BB3"/>
    <mergeCell ref="AK4:BB15"/>
    <mergeCell ref="P11:S11"/>
    <mergeCell ref="AF10:AH10"/>
    <mergeCell ref="AF11:AH11"/>
    <mergeCell ref="X9:AA9"/>
    <mergeCell ref="AB9:AE9"/>
    <mergeCell ref="X10:AA10"/>
    <mergeCell ref="AB10:AE10"/>
    <mergeCell ref="X11:AA11"/>
    <mergeCell ref="AB11:AE11"/>
    <mergeCell ref="M3:R3"/>
    <mergeCell ref="Y3:AC3"/>
    <mergeCell ref="AD3:AH3"/>
  </mergeCells>
  <pageMargins left="0.31496062992125984" right="0.70866141732283472" top="0.35433070866141736" bottom="0.35433070866141736" header="0.31496062992125984" footer="0.31496062992125984"/>
  <pageSetup scale="79" fitToHeight="0" orientation="landscape" r:id="rId1"/>
  <rowBreaks count="1" manualBreakCount="1">
    <brk id="35" max="16383" man="1"/>
  </row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b8d5096-1bb7-414f-af5c-2411680bf71e">
      <Terms xmlns="http://schemas.microsoft.com/office/infopath/2007/PartnerControls"/>
    </lcf76f155ced4ddcb4097134ff3c332f>
    <TaxCatchAll xmlns="71131562-680c-40ca-8cdb-dfe716e567b7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01B99BE6876C94EACF0B0B797FB34F6" ma:contentTypeVersion="15" ma:contentTypeDescription="Crée un document." ma:contentTypeScope="" ma:versionID="36a7aca837fd54e25aefda21ed2b53c9">
  <xsd:schema xmlns:xsd="http://www.w3.org/2001/XMLSchema" xmlns:xs="http://www.w3.org/2001/XMLSchema" xmlns:p="http://schemas.microsoft.com/office/2006/metadata/properties" xmlns:ns2="4b8d5096-1bb7-414f-af5c-2411680bf71e" xmlns:ns3="71131562-680c-40ca-8cdb-dfe716e567b7" targetNamespace="http://schemas.microsoft.com/office/2006/metadata/properties" ma:root="true" ma:fieldsID="d39dda42ee086c0630f7ee70eb514390" ns2:_="" ns3:_="">
    <xsd:import namespace="4b8d5096-1bb7-414f-af5c-2411680bf71e"/>
    <xsd:import namespace="71131562-680c-40ca-8cdb-dfe716e567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Locatio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8d5096-1bb7-414f-af5c-2411680bf7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Balises d’images" ma:readOnly="false" ma:fieldId="{5cf76f15-5ced-4ddc-b409-7134ff3c332f}" ma:taxonomyMulti="true" ma:sspId="d453ae97-cd49-4d15-b055-69e640f0333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131562-680c-40ca-8cdb-dfe716e567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f06ea3e1-7327-453d-b131-ff203f208197}" ma:internalName="TaxCatchAll" ma:showField="CatchAllData" ma:web="71131562-680c-40ca-8cdb-dfe716e567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29AA7F7-C36B-467B-AAEE-86E9DDC5368E}">
  <ds:schemaRefs>
    <ds:schemaRef ds:uri="4b8d5096-1bb7-414f-af5c-2411680bf71e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71131562-680c-40ca-8cdb-dfe716e567b7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E0C66DD0-AC87-4375-B3D3-356CC2FC9C07}"/>
</file>

<file path=customXml/itemProps3.xml><?xml version="1.0" encoding="utf-8"?>
<ds:datastoreItem xmlns:ds="http://schemas.openxmlformats.org/officeDocument/2006/customXml" ds:itemID="{61958C12-960B-404A-AC03-7D9FBC432FE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</vt:i4>
      </vt:variant>
    </vt:vector>
  </HeadingPairs>
  <TitlesOfParts>
    <vt:vector size="15" baseType="lpstr">
      <vt:lpstr>Clients</vt:lpstr>
      <vt:lpstr>Spec</vt:lpstr>
      <vt:lpstr>Prix MP</vt:lpstr>
      <vt:lpstr>Prix vente</vt:lpstr>
      <vt:lpstr>PO Client</vt:lpstr>
      <vt:lpstr>Conf Comm</vt:lpstr>
      <vt:lpstr>Liste WO</vt:lpstr>
      <vt:lpstr>WO</vt:lpstr>
      <vt:lpstr>Prix revient</vt:lpstr>
      <vt:lpstr>TDS</vt:lpstr>
      <vt:lpstr>Liste de produits</vt:lpstr>
      <vt:lpstr>Code Couleur</vt:lpstr>
      <vt:lpstr>Work Order</vt:lpstr>
      <vt:lpstr>'Conf Comm'!Print_Area</vt:lpstr>
      <vt:lpstr>TDS!Print_Area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Joanne</dc:creator>
  <cp:lastModifiedBy>Joanne  Pitre</cp:lastModifiedBy>
  <cp:lastPrinted>2025-01-23T22:30:57Z</cp:lastPrinted>
  <dcterms:created xsi:type="dcterms:W3CDTF">2024-03-23T19:38:24Z</dcterms:created>
  <dcterms:modified xsi:type="dcterms:W3CDTF">2025-02-13T13:30:08Z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0x010100301B99BE6876C94EACF0B0B797FB34F6</vt:lpwstr>
  </property>
  <property fmtid="{D5CDD505-2E9C-101B-9397-08002B2CF9AE}" pid="3" name="MediaServiceImageTags">
    <vt:lpwstr/>
  </property>
</Properties>
</file>